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Market Data\Price Data\"/>
    </mc:Choice>
  </mc:AlternateContent>
  <xr:revisionPtr revIDLastSave="0" documentId="13_ncr:1_{0BB8B234-2C7F-4172-9AB4-B7F85244FB2D}" xr6:coauthVersionLast="47" xr6:coauthVersionMax="47" xr10:uidLastSave="{00000000-0000-0000-0000-000000000000}"/>
  <bookViews>
    <workbookView xWindow="28680" yWindow="-120" windowWidth="29040" windowHeight="15720" activeTab="1" xr2:uid="{4C08197B-9CCF-4E9E-BBDC-846EBA3B523A}"/>
  </bookViews>
  <sheets>
    <sheet name="SubSector Analysis" sheetId="3" r:id="rId1"/>
    <sheet name="Nifty 750 Analysis" sheetId="2" r:id="rId2"/>
    <sheet name="Price_Filter_23_07_2024" sheetId="1" r:id="rId3"/>
  </sheets>
  <externalReferences>
    <externalReference r:id="rId4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Q488" i="2" l="1"/>
  <c r="AQ532" i="2"/>
  <c r="AQ640" i="2"/>
  <c r="AQ169" i="2"/>
  <c r="AQ383" i="2"/>
  <c r="AQ233" i="2"/>
  <c r="AQ533" i="2"/>
  <c r="AQ357" i="2"/>
  <c r="AQ582" i="2"/>
  <c r="AQ432" i="2"/>
  <c r="AQ395" i="2"/>
  <c r="AQ458" i="2"/>
  <c r="AQ690" i="2"/>
  <c r="AQ343" i="2"/>
  <c r="AQ149" i="2"/>
  <c r="AQ403" i="2"/>
  <c r="AQ317" i="2"/>
  <c r="AQ126" i="2"/>
  <c r="AQ189" i="2"/>
  <c r="AQ684" i="2"/>
  <c r="AQ451" i="2"/>
  <c r="AQ59" i="2"/>
  <c r="AQ416" i="2"/>
  <c r="AQ333" i="2"/>
  <c r="AQ157" i="2"/>
  <c r="AQ19" i="2"/>
  <c r="AQ144" i="2"/>
  <c r="AQ498" i="2"/>
  <c r="AQ117" i="2"/>
  <c r="AQ711" i="2"/>
  <c r="AQ350" i="2"/>
  <c r="AQ60" i="2"/>
  <c r="AQ123" i="2"/>
  <c r="AQ152" i="2"/>
  <c r="AQ616" i="2"/>
  <c r="AQ651" i="2"/>
  <c r="AQ91" i="2"/>
  <c r="AQ586" i="2"/>
  <c r="AQ74" i="2"/>
  <c r="AQ245" i="2"/>
  <c r="AQ30" i="2"/>
  <c r="AQ577" i="2"/>
  <c r="AQ368" i="2"/>
  <c r="AQ136" i="2"/>
  <c r="AQ282" i="2"/>
  <c r="AQ463" i="2"/>
  <c r="AQ114" i="2"/>
  <c r="AQ235" i="2"/>
  <c r="AQ8" i="2"/>
  <c r="AQ65" i="2"/>
  <c r="AQ268" i="2"/>
  <c r="AQ216" i="2"/>
  <c r="AQ600" i="2"/>
  <c r="AQ159" i="2"/>
  <c r="AQ486" i="2"/>
  <c r="AQ512" i="2"/>
  <c r="AQ84" i="2"/>
  <c r="AQ47" i="2"/>
  <c r="AQ320" i="2"/>
  <c r="AQ162" i="2"/>
  <c r="AQ369" i="2"/>
  <c r="AQ538" i="2"/>
  <c r="AQ141" i="2"/>
  <c r="AQ438" i="2"/>
  <c r="AQ644" i="2"/>
  <c r="AQ175" i="2"/>
  <c r="AQ251" i="2"/>
  <c r="AQ172" i="2"/>
  <c r="AQ307" i="2"/>
  <c r="AQ165" i="2"/>
  <c r="AQ328" i="2"/>
  <c r="AQ198" i="2"/>
  <c r="AQ3" i="2"/>
  <c r="AQ105" i="2"/>
  <c r="AQ453" i="2"/>
  <c r="AQ112" i="2"/>
  <c r="AQ509" i="2"/>
  <c r="AQ414" i="2"/>
  <c r="AQ130" i="2"/>
  <c r="AQ354" i="2"/>
  <c r="AQ93" i="2"/>
  <c r="AQ556" i="2"/>
  <c r="AQ154" i="2"/>
  <c r="AQ465" i="2"/>
  <c r="AQ517" i="2"/>
  <c r="AQ348" i="2"/>
  <c r="AQ241" i="2"/>
  <c r="AQ603" i="2"/>
  <c r="AQ321" i="2"/>
  <c r="AQ32" i="2"/>
  <c r="AQ316" i="2"/>
  <c r="AQ252" i="2"/>
  <c r="AQ89" i="2"/>
  <c r="AQ82" i="2"/>
  <c r="AQ299" i="2"/>
  <c r="AQ334" i="2"/>
  <c r="AQ185" i="2"/>
  <c r="AQ7" i="2"/>
  <c r="AQ617" i="2"/>
  <c r="AQ134" i="2"/>
  <c r="AQ53" i="2"/>
  <c r="AQ28" i="2"/>
  <c r="AQ539" i="2"/>
  <c r="AQ224" i="2"/>
  <c r="AQ67" i="2"/>
  <c r="AQ194" i="2"/>
  <c r="AQ329" i="2"/>
  <c r="AQ445" i="2"/>
  <c r="AQ510" i="2"/>
  <c r="AQ502" i="2"/>
  <c r="AQ247" i="2"/>
  <c r="AQ12" i="2"/>
  <c r="AQ315" i="2"/>
  <c r="AQ145" i="2"/>
  <c r="AQ181" i="2"/>
  <c r="AQ469" i="2"/>
  <c r="AQ250" i="2"/>
  <c r="AQ409" i="2"/>
  <c r="AQ606" i="2"/>
  <c r="AQ264" i="2"/>
  <c r="AQ330" i="2"/>
  <c r="AQ46" i="2"/>
  <c r="AQ407" i="2"/>
  <c r="AQ364" i="2"/>
  <c r="AQ381" i="2"/>
  <c r="AQ180" i="2"/>
  <c r="AQ190" i="2"/>
  <c r="AQ277" i="2"/>
  <c r="AQ184" i="2"/>
  <c r="AQ66" i="2"/>
  <c r="AQ25" i="2"/>
  <c r="AQ593" i="2"/>
  <c r="AQ220" i="2"/>
  <c r="AQ466" i="2"/>
  <c r="AQ708" i="2"/>
  <c r="AQ255" i="2"/>
  <c r="AQ2" i="2"/>
  <c r="AQ119" i="2"/>
  <c r="AQ39" i="2"/>
  <c r="AQ337" i="2"/>
  <c r="AQ201" i="2"/>
  <c r="AQ140" i="2"/>
  <c r="AQ276" i="2"/>
  <c r="AQ191" i="2"/>
  <c r="AQ137" i="2"/>
  <c r="AQ58" i="2"/>
  <c r="AQ156" i="2"/>
  <c r="AQ332" i="2"/>
  <c r="AQ482" i="2"/>
  <c r="AQ6" i="2"/>
  <c r="AQ455" i="2"/>
  <c r="AQ246" i="2"/>
  <c r="AQ710" i="2"/>
  <c r="AQ505" i="2"/>
  <c r="AQ313" i="2"/>
  <c r="AQ88" i="2"/>
  <c r="AQ436" i="2"/>
  <c r="AQ530" i="2"/>
  <c r="AQ391" i="2"/>
  <c r="AQ506" i="2"/>
  <c r="AQ146" i="2"/>
  <c r="AQ55" i="2"/>
  <c r="AQ623" i="2"/>
  <c r="AQ14" i="2"/>
  <c r="AQ72" i="2"/>
  <c r="AQ366" i="2"/>
  <c r="AQ535" i="2"/>
  <c r="AQ513" i="2"/>
  <c r="AQ638" i="2"/>
  <c r="AQ501" i="2"/>
  <c r="AQ566" i="2"/>
  <c r="AQ26" i="2"/>
  <c r="AQ217" i="2"/>
  <c r="AQ499" i="2"/>
  <c r="AQ243" i="2"/>
  <c r="AQ599" i="2"/>
  <c r="AQ604" i="2"/>
  <c r="AQ325" i="2"/>
  <c r="AQ462" i="2"/>
  <c r="AQ222" i="2"/>
  <c r="AQ686" i="2"/>
  <c r="AQ177" i="2"/>
  <c r="AQ208" i="2"/>
  <c r="AQ16" i="2"/>
  <c r="AQ410" i="2"/>
  <c r="AQ244" i="2"/>
  <c r="AQ56" i="2"/>
  <c r="AQ164" i="2"/>
  <c r="AQ581" i="2"/>
  <c r="AQ267" i="2"/>
  <c r="AQ116" i="2"/>
  <c r="AQ544" i="2"/>
  <c r="AQ621" i="2"/>
  <c r="AQ398" i="2"/>
  <c r="AQ426" i="2"/>
  <c r="AQ179" i="2"/>
  <c r="AQ290" i="2"/>
  <c r="AQ680" i="2"/>
  <c r="AQ565" i="2"/>
  <c r="AQ573" i="2"/>
  <c r="AQ434" i="2"/>
  <c r="AQ382" i="2"/>
  <c r="AQ705" i="2"/>
  <c r="AQ475" i="2"/>
  <c r="AQ124" i="2"/>
  <c r="AQ86" i="2"/>
  <c r="AQ240" i="2"/>
  <c r="AQ473" i="2"/>
  <c r="AQ372" i="2"/>
  <c r="AQ121" i="2"/>
  <c r="AQ553" i="2"/>
  <c r="AQ619" i="2"/>
  <c r="AQ147" i="2"/>
  <c r="AQ356" i="2"/>
  <c r="AQ500" i="2"/>
  <c r="AQ94" i="2"/>
  <c r="AQ296" i="2"/>
  <c r="AQ363" i="2"/>
  <c r="AQ166" i="2"/>
  <c r="AQ540" i="2"/>
  <c r="AQ563" i="2"/>
  <c r="AQ210" i="2"/>
  <c r="AQ672" i="2"/>
  <c r="AQ444" i="2"/>
  <c r="AQ54" i="2"/>
  <c r="AQ153" i="2"/>
  <c r="AQ715" i="2"/>
  <c r="AQ427" i="2"/>
  <c r="AQ550" i="2"/>
  <c r="AQ111" i="2"/>
  <c r="AQ41" i="2"/>
  <c r="AQ36" i="2"/>
  <c r="AQ212" i="2"/>
  <c r="AQ304" i="2"/>
  <c r="AQ420" i="2"/>
  <c r="AQ449" i="2"/>
  <c r="AQ722" i="2"/>
  <c r="AQ460" i="2"/>
  <c r="AQ69" i="2"/>
  <c r="AQ528" i="2"/>
  <c r="AQ401" i="2"/>
  <c r="AQ611" i="2"/>
  <c r="AQ568" i="2"/>
  <c r="AQ195" i="2"/>
  <c r="AQ171" i="2"/>
  <c r="AQ492" i="2"/>
  <c r="AQ353" i="2"/>
  <c r="AQ467" i="2"/>
  <c r="AQ497" i="2"/>
  <c r="AQ351" i="2"/>
  <c r="AQ419" i="2"/>
  <c r="AQ374" i="2"/>
  <c r="AQ732" i="2"/>
  <c r="AQ21" i="2"/>
  <c r="AQ308" i="2"/>
  <c r="AQ359" i="2"/>
  <c r="AQ75" i="2"/>
  <c r="AQ182" i="2"/>
  <c r="AQ429" i="2"/>
  <c r="AQ691" i="2"/>
  <c r="AQ4" i="2"/>
  <c r="AQ106" i="2"/>
  <c r="AQ423" i="2"/>
  <c r="AQ392" i="2"/>
  <c r="AQ71" i="2"/>
  <c r="AQ576" i="2"/>
  <c r="AQ17" i="2"/>
  <c r="AQ393" i="2"/>
  <c r="AQ206" i="2"/>
  <c r="AQ446" i="2"/>
  <c r="AQ659" i="2"/>
  <c r="AQ468" i="2"/>
  <c r="AQ431" i="2"/>
  <c r="AQ129" i="2"/>
  <c r="AQ605" i="2"/>
  <c r="AQ484" i="2"/>
  <c r="AQ362" i="2"/>
  <c r="AQ555" i="2"/>
  <c r="AQ107" i="2"/>
  <c r="AQ200" i="2"/>
  <c r="AQ204" i="2"/>
  <c r="AQ77" i="2"/>
  <c r="AQ610" i="2"/>
  <c r="AQ207" i="2"/>
  <c r="AQ564" i="2"/>
  <c r="AQ269" i="2"/>
  <c r="AQ477" i="2"/>
  <c r="AQ256" i="2"/>
  <c r="AQ297" i="2"/>
  <c r="AQ377" i="2"/>
  <c r="AQ584" i="2"/>
  <c r="AQ258" i="2"/>
  <c r="AQ730" i="2"/>
  <c r="AQ196" i="2"/>
  <c r="AQ108" i="2"/>
  <c r="AQ43" i="2"/>
  <c r="AQ601" i="2"/>
  <c r="AQ37" i="2"/>
  <c r="AQ430" i="2"/>
  <c r="AQ45" i="2"/>
  <c r="AQ594" i="2"/>
  <c r="AQ346" i="2"/>
  <c r="AQ155" i="2"/>
  <c r="AQ655" i="2"/>
  <c r="AQ68" i="2"/>
  <c r="AQ608" i="2"/>
  <c r="AQ452" i="2"/>
  <c r="AQ215" i="2"/>
  <c r="AQ536" i="2"/>
  <c r="AQ127" i="2"/>
  <c r="AQ98" i="2"/>
  <c r="AQ666" i="2"/>
  <c r="AQ507" i="2"/>
  <c r="AQ397" i="2"/>
  <c r="AQ283" i="2"/>
  <c r="AQ150" i="2"/>
  <c r="AQ213" i="2"/>
  <c r="AQ205" i="2"/>
  <c r="AQ609" i="2"/>
  <c r="AQ413" i="2"/>
  <c r="AQ76" i="2"/>
  <c r="AQ186" i="2"/>
  <c r="AQ373" i="2"/>
  <c r="AQ232" i="2"/>
  <c r="AQ417" i="2"/>
  <c r="AQ52" i="2"/>
  <c r="AQ652" i="2"/>
  <c r="AQ406" i="2"/>
  <c r="AQ447" i="2"/>
  <c r="AQ139" i="2"/>
  <c r="AQ725" i="2"/>
  <c r="AQ148" i="2"/>
  <c r="AQ534" i="2"/>
  <c r="AQ580" i="2"/>
  <c r="AQ273" i="2"/>
  <c r="AQ27" i="2"/>
  <c r="AQ29" i="2"/>
  <c r="AQ511" i="2"/>
  <c r="AQ664" i="2"/>
  <c r="AQ327" i="2"/>
  <c r="AQ9" i="2"/>
  <c r="AQ385" i="2"/>
  <c r="AQ24" i="2"/>
  <c r="AQ275" i="2"/>
  <c r="AQ667" i="2"/>
  <c r="AQ592" i="2"/>
  <c r="AQ13" i="2"/>
  <c r="AQ20" i="2"/>
  <c r="AQ230" i="2"/>
  <c r="AQ271" i="2"/>
  <c r="AQ113" i="2"/>
  <c r="AQ248" i="2"/>
  <c r="AQ612" i="2"/>
  <c r="AQ239" i="2"/>
  <c r="AQ422" i="2"/>
  <c r="AQ300" i="2"/>
  <c r="AQ523" i="2"/>
  <c r="AQ197" i="2"/>
  <c r="AQ386" i="2"/>
  <c r="AQ228" i="2"/>
  <c r="AQ95" i="2"/>
  <c r="AQ326" i="2"/>
  <c r="AQ278" i="2"/>
  <c r="AQ384" i="2"/>
  <c r="AQ64" i="2"/>
  <c r="AQ347" i="2"/>
  <c r="AQ49" i="2"/>
  <c r="AQ48" i="2"/>
  <c r="AQ520" i="2"/>
  <c r="AQ557" i="2"/>
  <c r="AQ305" i="2"/>
  <c r="AQ176" i="2"/>
  <c r="AQ660" i="2"/>
  <c r="AQ291" i="2"/>
  <c r="AQ478" i="2"/>
  <c r="AQ554" i="2"/>
  <c r="AQ115" i="2"/>
  <c r="AQ38" i="2"/>
  <c r="AQ613" i="2"/>
  <c r="AQ647" i="2"/>
  <c r="AQ219" i="2"/>
  <c r="AQ331" i="2"/>
  <c r="AQ614" i="2"/>
  <c r="AQ199" i="2"/>
  <c r="AQ442" i="2"/>
  <c r="AQ110" i="2"/>
  <c r="AQ421" i="2"/>
  <c r="AQ92" i="2"/>
  <c r="AQ209" i="2"/>
  <c r="AQ202" i="2"/>
  <c r="AQ367" i="2"/>
  <c r="AQ128" i="2"/>
  <c r="AQ597" i="2"/>
  <c r="AQ338" i="2"/>
  <c r="AQ151" i="2"/>
  <c r="AQ483" i="2"/>
  <c r="AQ589" i="2"/>
  <c r="AQ668" i="2"/>
  <c r="AQ293" i="2"/>
  <c r="AQ324" i="2"/>
  <c r="AQ57" i="2"/>
  <c r="AQ142" i="2"/>
  <c r="AQ415" i="2"/>
  <c r="AQ167" i="2"/>
  <c r="AQ274" i="2"/>
  <c r="AQ286" i="2"/>
  <c r="AQ301" i="2"/>
  <c r="AQ81" i="2"/>
  <c r="AQ596" i="2"/>
  <c r="AQ717" i="2"/>
  <c r="AQ225" i="2"/>
  <c r="AQ211" i="2"/>
  <c r="AQ309" i="2"/>
  <c r="AQ702" i="2"/>
  <c r="AQ559" i="2"/>
  <c r="AQ257" i="2"/>
  <c r="AQ537" i="2"/>
  <c r="AQ61" i="2"/>
  <c r="AQ408" i="2"/>
  <c r="AQ266" i="2"/>
  <c r="AQ558" i="2"/>
  <c r="AQ174" i="2"/>
  <c r="AQ676" i="2"/>
  <c r="AQ716" i="2"/>
  <c r="AQ51" i="2"/>
  <c r="AQ639" i="2"/>
  <c r="AQ183" i="2"/>
  <c r="AQ411" i="2"/>
  <c r="AQ15" i="2"/>
  <c r="AQ23" i="2"/>
  <c r="AQ649" i="2"/>
  <c r="AQ31" i="2"/>
  <c r="AQ10" i="2"/>
  <c r="AQ35" i="2"/>
  <c r="AQ441" i="2"/>
  <c r="AQ547" i="2"/>
  <c r="AQ572" i="2"/>
  <c r="AQ529" i="2"/>
  <c r="AQ294" i="2"/>
  <c r="AQ516" i="2"/>
  <c r="AQ118" i="2"/>
  <c r="AQ405" i="2"/>
  <c r="AQ310" i="2"/>
  <c r="AQ5" i="2"/>
  <c r="AQ514" i="2"/>
  <c r="AQ344" i="2"/>
  <c r="AQ387" i="2"/>
  <c r="AQ261" i="2"/>
  <c r="AQ718" i="2"/>
  <c r="AQ203" i="2"/>
  <c r="AQ370" i="2"/>
  <c r="AQ524" i="2"/>
  <c r="AQ97" i="2"/>
  <c r="AQ631" i="2"/>
  <c r="AQ295" i="2"/>
  <c r="AQ545" i="2"/>
  <c r="AQ394" i="2"/>
  <c r="AQ569" i="2"/>
  <c r="AQ456" i="2"/>
  <c r="AQ173" i="2"/>
  <c r="AQ83" i="2"/>
  <c r="AQ726" i="2"/>
  <c r="AQ265" i="2"/>
  <c r="AQ103" i="2"/>
  <c r="AQ288" i="2"/>
  <c r="AQ226" i="2"/>
  <c r="AQ548" i="2"/>
  <c r="AQ656" i="2"/>
  <c r="AQ355" i="2"/>
  <c r="AQ450" i="2"/>
  <c r="AQ630" i="2"/>
  <c r="AQ289" i="2"/>
  <c r="AQ531" i="2"/>
  <c r="AQ404" i="2"/>
  <c r="AQ653" i="2"/>
  <c r="AQ352" i="2"/>
  <c r="AQ585" i="2"/>
  <c r="AQ237" i="2"/>
  <c r="AQ33" i="2"/>
  <c r="AQ560" i="2"/>
  <c r="AQ90" i="2"/>
  <c r="AQ100" i="2"/>
  <c r="AQ11" i="2"/>
  <c r="AQ160" i="2"/>
  <c r="AQ567" i="2"/>
  <c r="AQ259" i="2"/>
  <c r="AQ437" i="2"/>
  <c r="AQ279" i="2"/>
  <c r="AQ459" i="2"/>
  <c r="AQ495" i="2"/>
  <c r="AQ390" i="2"/>
  <c r="AQ192" i="2"/>
  <c r="AQ727" i="2"/>
  <c r="AQ624" i="2"/>
  <c r="AQ454" i="2"/>
  <c r="AQ22" i="2"/>
  <c r="AQ70" i="2"/>
  <c r="AQ218" i="2"/>
  <c r="AQ306" i="2"/>
  <c r="AQ379" i="2"/>
  <c r="AQ542" i="2"/>
  <c r="AQ503" i="2"/>
  <c r="AQ336" i="2"/>
  <c r="AQ646" i="2"/>
  <c r="AQ396" i="2"/>
  <c r="AQ712" i="2"/>
  <c r="AQ193" i="2"/>
  <c r="AQ661" i="2"/>
  <c r="AQ480" i="2"/>
  <c r="AQ18" i="2"/>
  <c r="AQ375" i="2"/>
  <c r="AQ626" i="2"/>
  <c r="AQ62" i="2"/>
  <c r="AQ42" i="2"/>
  <c r="AQ287" i="2"/>
  <c r="AQ339" i="2"/>
  <c r="AQ221" i="2"/>
  <c r="AQ440" i="2"/>
  <c r="AQ504" i="2"/>
  <c r="AQ489" i="2"/>
  <c r="AQ541" i="2"/>
  <c r="AQ591" i="2"/>
  <c r="AQ470" i="2"/>
  <c r="AQ412" i="2"/>
  <c r="AQ85" i="2"/>
  <c r="AQ223" i="2"/>
  <c r="AQ670" i="2"/>
  <c r="AQ439" i="2"/>
  <c r="AQ642" i="2"/>
  <c r="AQ590" i="2"/>
  <c r="AQ625" i="2"/>
  <c r="AQ723" i="2"/>
  <c r="AQ40" i="2"/>
  <c r="AQ73" i="2"/>
  <c r="AQ342" i="2"/>
  <c r="AQ345" i="2"/>
  <c r="AQ448" i="2"/>
  <c r="AQ543" i="2"/>
  <c r="AQ242" i="2"/>
  <c r="AQ360" i="2"/>
  <c r="AQ44" i="2"/>
  <c r="AQ170" i="2"/>
  <c r="AQ365" i="2"/>
  <c r="AQ79" i="2"/>
  <c r="AQ424" i="2"/>
  <c r="AQ234" i="2"/>
  <c r="AQ579" i="2"/>
  <c r="AQ648" i="2"/>
  <c r="AQ231" i="2"/>
  <c r="AQ272" i="2"/>
  <c r="AQ50" i="2"/>
  <c r="AQ674" i="2"/>
  <c r="AQ284" i="2"/>
  <c r="AQ665" i="2"/>
  <c r="AQ376" i="2"/>
  <c r="AQ78" i="2"/>
  <c r="AQ158" i="2"/>
  <c r="AQ700" i="2"/>
  <c r="AQ80" i="2"/>
  <c r="AQ633" i="2"/>
  <c r="AQ281" i="2"/>
  <c r="AQ335" i="2"/>
  <c r="AQ669" i="2"/>
  <c r="AQ122" i="2"/>
  <c r="AQ657" i="2"/>
  <c r="AQ706" i="2"/>
  <c r="AQ418" i="2"/>
  <c r="AQ627" i="2"/>
  <c r="AQ561" i="2"/>
  <c r="AQ227" i="2"/>
  <c r="AQ685" i="2"/>
  <c r="AQ319" i="2"/>
  <c r="AQ34" i="2"/>
  <c r="AQ163" i="2"/>
  <c r="AQ399" i="2"/>
  <c r="AQ131" i="2"/>
  <c r="AQ583" i="2"/>
  <c r="AQ104" i="2"/>
  <c r="AQ575" i="2"/>
  <c r="AQ461" i="2"/>
  <c r="AQ168" i="2"/>
  <c r="AQ63" i="2"/>
  <c r="AQ361" i="2"/>
  <c r="AQ703" i="2"/>
  <c r="AQ133" i="2"/>
  <c r="AQ380" i="2"/>
  <c r="AQ292" i="2"/>
  <c r="AQ314" i="2"/>
  <c r="AQ522" i="2"/>
  <c r="AQ471" i="2"/>
  <c r="AQ693" i="2"/>
  <c r="AQ214" i="2"/>
  <c r="AQ132" i="2"/>
  <c r="AQ481" i="2"/>
  <c r="AQ493" i="2"/>
  <c r="AQ637" i="2"/>
  <c r="AQ229" i="2"/>
  <c r="AQ634" i="2"/>
  <c r="AQ87" i="2"/>
  <c r="AQ161" i="2"/>
  <c r="AQ302" i="2"/>
  <c r="AQ120" i="2"/>
  <c r="AQ262" i="2"/>
  <c r="AQ628" i="2"/>
  <c r="AQ298" i="2"/>
  <c r="AQ425" i="2"/>
  <c r="AQ238" i="2"/>
  <c r="AQ143" i="2"/>
  <c r="AQ138" i="2"/>
  <c r="AQ650" i="2"/>
  <c r="AQ508" i="2"/>
  <c r="AQ443" i="2"/>
  <c r="AQ562" i="2"/>
  <c r="AQ701" i="2"/>
  <c r="AQ109" i="2"/>
  <c r="AQ236" i="2"/>
  <c r="AQ578" i="2"/>
  <c r="AQ574" i="2"/>
  <c r="AQ662" i="2"/>
  <c r="AQ99" i="2"/>
  <c r="AQ479" i="2"/>
  <c r="AQ102" i="2"/>
  <c r="AQ720" i="2"/>
  <c r="AQ731" i="2"/>
  <c r="AQ549" i="2"/>
  <c r="AQ699" i="2"/>
  <c r="AQ96" i="2"/>
  <c r="AQ658" i="2"/>
  <c r="AQ340" i="2"/>
  <c r="AQ435" i="2"/>
  <c r="AQ595" i="2"/>
  <c r="AQ615" i="2"/>
  <c r="AQ260" i="2"/>
  <c r="AQ135" i="2"/>
  <c r="AQ464" i="2"/>
  <c r="AQ285" i="2"/>
  <c r="AQ704" i="2"/>
  <c r="AQ515" i="2"/>
  <c r="AQ641" i="2"/>
  <c r="AQ496" i="2"/>
  <c r="AQ280" i="2"/>
  <c r="AQ692" i="2"/>
  <c r="AQ358" i="2"/>
  <c r="AQ249" i="2"/>
  <c r="AQ388" i="2"/>
  <c r="AQ125" i="2"/>
  <c r="AQ311" i="2"/>
  <c r="AQ101" i="2"/>
  <c r="AQ341" i="2"/>
  <c r="AQ694" i="2"/>
  <c r="AQ389" i="2"/>
  <c r="AQ457" i="2"/>
  <c r="AQ263" i="2"/>
  <c r="AQ697" i="2"/>
  <c r="AQ525" i="2"/>
  <c r="AQ433" i="2"/>
  <c r="AQ487" i="2"/>
  <c r="AQ629" i="2"/>
  <c r="AQ378" i="2"/>
  <c r="AQ663" i="2"/>
  <c r="AQ643" i="2"/>
  <c r="AQ474" i="2"/>
  <c r="AQ428" i="2"/>
  <c r="AQ570" i="2"/>
  <c r="AQ312" i="2"/>
  <c r="AQ519" i="2"/>
  <c r="AQ521" i="2"/>
  <c r="AQ687" i="2"/>
  <c r="AQ188" i="2"/>
  <c r="AQ571" i="2"/>
  <c r="AQ254" i="2"/>
  <c r="AQ494" i="2"/>
  <c r="AQ253" i="2"/>
  <c r="AQ472" i="2"/>
  <c r="AQ518" i="2"/>
  <c r="AQ526" i="2"/>
  <c r="AQ178" i="2"/>
  <c r="AQ632" i="2"/>
  <c r="AQ303" i="2"/>
  <c r="AQ323" i="2"/>
  <c r="AQ618" i="2"/>
  <c r="AQ552" i="2"/>
  <c r="AQ707" i="2"/>
  <c r="AQ546" i="2"/>
  <c r="AQ400" i="2"/>
  <c r="AQ322" i="2"/>
  <c r="AQ635" i="2"/>
  <c r="AQ709" i="2"/>
  <c r="AQ187" i="2"/>
  <c r="AQ636" i="2"/>
  <c r="AQ476" i="2"/>
  <c r="AQ371" i="2"/>
  <c r="AQ620" i="2"/>
  <c r="AQ683" i="2"/>
  <c r="AQ318" i="2"/>
  <c r="AQ490" i="2"/>
  <c r="AQ349" i="2"/>
  <c r="AQ654" i="2"/>
  <c r="AQ678" i="2"/>
  <c r="AQ588" i="2"/>
  <c r="AQ270" i="2"/>
  <c r="AQ485" i="2"/>
  <c r="AQ673" i="2"/>
  <c r="AQ402" i="2"/>
  <c r="AQ491" i="2"/>
  <c r="AQ729" i="2"/>
  <c r="AQ719" i="2"/>
  <c r="AQ695" i="2"/>
  <c r="AQ551" i="2"/>
  <c r="AQ679" i="2"/>
  <c r="AQ527" i="2"/>
  <c r="AQ645" i="2"/>
  <c r="AQ607" i="2"/>
  <c r="AQ681" i="2"/>
  <c r="AQ682" i="2"/>
  <c r="AQ713" i="2"/>
  <c r="AQ714" i="2"/>
  <c r="AQ688" i="2"/>
  <c r="AQ598" i="2"/>
  <c r="AQ602" i="2"/>
  <c r="AQ622" i="2"/>
  <c r="AQ675" i="2"/>
  <c r="AQ698" i="2"/>
  <c r="AQ721" i="2"/>
  <c r="AQ689" i="2"/>
  <c r="AQ671" i="2"/>
  <c r="AQ677" i="2"/>
  <c r="AQ587" i="2"/>
  <c r="AQ724" i="2"/>
  <c r="AQ728" i="2"/>
  <c r="AQ696" i="2"/>
  <c r="AU534" i="2" l="1"/>
  <c r="AU188" i="2"/>
  <c r="AU698" i="2"/>
  <c r="AU443" i="2"/>
  <c r="AU199" i="2"/>
  <c r="AU518" i="2"/>
  <c r="AU679" i="2"/>
  <c r="AU515" i="2"/>
  <c r="AU400" i="2"/>
  <c r="AU562" i="2"/>
  <c r="AU490" i="2"/>
  <c r="AU663" i="2"/>
  <c r="AU598" i="2"/>
  <c r="AU254" i="2"/>
  <c r="AU378" i="2"/>
  <c r="AU683" i="2"/>
  <c r="AU629" i="2"/>
  <c r="AU650" i="2"/>
  <c r="AU335" i="2"/>
  <c r="AU42" i="2"/>
  <c r="AU226" i="2"/>
  <c r="AU61" i="2"/>
  <c r="AU557" i="2"/>
  <c r="AU186" i="2"/>
  <c r="AU269" i="2"/>
  <c r="AU460" i="2"/>
  <c r="AU267" i="2"/>
  <c r="AU140" i="2"/>
  <c r="AU82" i="2"/>
  <c r="AU152" i="2"/>
  <c r="AU620" i="2"/>
  <c r="AU388" i="2"/>
  <c r="AU229" i="2"/>
  <c r="AU231" i="2"/>
  <c r="AU62" i="2"/>
  <c r="AU288" i="2"/>
  <c r="AU537" i="2"/>
  <c r="AU520" i="2"/>
  <c r="AU601" i="2"/>
  <c r="AU4" i="2"/>
  <c r="AU722" i="2"/>
  <c r="AU147" i="2"/>
  <c r="AU434" i="2"/>
  <c r="AU604" i="2"/>
  <c r="AU710" i="2"/>
  <c r="AU184" i="2"/>
  <c r="AU67" i="2"/>
  <c r="AU89" i="2"/>
  <c r="AU93" i="2"/>
  <c r="AU307" i="2"/>
  <c r="AU84" i="2"/>
  <c r="AU282" i="2"/>
  <c r="AU123" i="2"/>
  <c r="AU451" i="2"/>
  <c r="AU582" i="2"/>
  <c r="AU654" i="2"/>
  <c r="AU349" i="2"/>
  <c r="AU704" i="2"/>
  <c r="AU695" i="2"/>
  <c r="AU731" i="2"/>
  <c r="AU696" i="2"/>
  <c r="AU707" i="2"/>
  <c r="AU729" i="2"/>
  <c r="AU102" i="2"/>
  <c r="AU163" i="2"/>
  <c r="AU223" i="2"/>
  <c r="AU237" i="2"/>
  <c r="AU23" i="2"/>
  <c r="AU331" i="2"/>
  <c r="AU580" i="2"/>
  <c r="AU129" i="2"/>
  <c r="AU382" i="2"/>
  <c r="AU505" i="2"/>
  <c r="AU194" i="2"/>
  <c r="AU47" i="2"/>
  <c r="AU724" i="2"/>
  <c r="AU618" i="2"/>
  <c r="AU138" i="2"/>
  <c r="AU281" i="2"/>
  <c r="AU542" i="2"/>
  <c r="AU97" i="2"/>
  <c r="AU274" i="2"/>
  <c r="AU523" i="2"/>
  <c r="AU536" i="2"/>
  <c r="AU431" i="2"/>
  <c r="AU497" i="2"/>
  <c r="AU54" i="2"/>
  <c r="AU581" i="2"/>
  <c r="AU72" i="2"/>
  <c r="AU201" i="2"/>
  <c r="AU250" i="2"/>
  <c r="AU587" i="2"/>
  <c r="AU713" i="2"/>
  <c r="AU402" i="2"/>
  <c r="AU371" i="2"/>
  <c r="AU323" i="2"/>
  <c r="AU687" i="2"/>
  <c r="AU433" i="2"/>
  <c r="AU678" i="2"/>
  <c r="AU472" i="2"/>
  <c r="AU622" i="2"/>
  <c r="AU341" i="2"/>
  <c r="AU602" i="2"/>
  <c r="AU494" i="2"/>
  <c r="AU285" i="2"/>
  <c r="AU314" i="2"/>
  <c r="AU318" i="2"/>
  <c r="AU688" i="2"/>
  <c r="AU571" i="2"/>
  <c r="AU135" i="2"/>
  <c r="AU380" i="2"/>
  <c r="AU543" i="2"/>
  <c r="AU495" i="2"/>
  <c r="AU405" i="2"/>
  <c r="AU338" i="2"/>
  <c r="AU592" i="2"/>
  <c r="AU37" i="2"/>
  <c r="AU351" i="2"/>
  <c r="AU356" i="2"/>
  <c r="AU366" i="2"/>
  <c r="AU409" i="2"/>
  <c r="AU165" i="2"/>
  <c r="AU59" i="2"/>
  <c r="AU714" i="2"/>
  <c r="AU260" i="2"/>
  <c r="AU133" i="2"/>
  <c r="AU448" i="2"/>
  <c r="AU459" i="2"/>
  <c r="AU118" i="2"/>
  <c r="AU597" i="2"/>
  <c r="AU667" i="2"/>
  <c r="AU564" i="2"/>
  <c r="AU682" i="2"/>
  <c r="AU476" i="2"/>
  <c r="AU521" i="2"/>
  <c r="AU671" i="2"/>
  <c r="AU485" i="2"/>
  <c r="AU632" i="2"/>
  <c r="AU689" i="2"/>
  <c r="AU270" i="2"/>
  <c r="AU187" i="2"/>
  <c r="AU178" i="2"/>
  <c r="AU312" i="2"/>
  <c r="AU527" i="2"/>
  <c r="AU675" i="2"/>
  <c r="AU694" i="2"/>
  <c r="AU253" i="2"/>
  <c r="AU302" i="2"/>
  <c r="AU546" i="2"/>
  <c r="AU101" i="2"/>
  <c r="AU161" i="2"/>
  <c r="AU719" i="2"/>
  <c r="AU728" i="2"/>
  <c r="AU552" i="2"/>
  <c r="AU125" i="2"/>
  <c r="AU634" i="2"/>
  <c r="AU272" i="2"/>
  <c r="AU503" i="2"/>
  <c r="AU631" i="2"/>
  <c r="AU286" i="2"/>
  <c r="AU197" i="2"/>
  <c r="AU127" i="2"/>
  <c r="AU106" i="2"/>
  <c r="AU153" i="2"/>
  <c r="AU325" i="2"/>
  <c r="AU66" i="2"/>
  <c r="AU556" i="2"/>
  <c r="AU463" i="2"/>
  <c r="AU491" i="2"/>
  <c r="AU487" i="2"/>
  <c r="AU479" i="2"/>
  <c r="AU34" i="2"/>
  <c r="AU85" i="2"/>
  <c r="AU585" i="2"/>
  <c r="AU15" i="2"/>
  <c r="AU219" i="2"/>
  <c r="AU76" i="2"/>
  <c r="AU677" i="2"/>
  <c r="AU673" i="2"/>
  <c r="AU303" i="2"/>
  <c r="AU367" i="2"/>
  <c r="AU681" i="2"/>
  <c r="AU636" i="2"/>
  <c r="AU519" i="2"/>
  <c r="AU697" i="2"/>
  <c r="AU607" i="2"/>
  <c r="AU721" i="2"/>
  <c r="AU645" i="2"/>
  <c r="AU588" i="2"/>
  <c r="AU709" i="2"/>
  <c r="AU526" i="2"/>
  <c r="AU570" i="2"/>
  <c r="AU389" i="2"/>
  <c r="AU641" i="2"/>
  <c r="AU96" i="2"/>
  <c r="AU109" i="2"/>
  <c r="AU262" i="2"/>
  <c r="AU693" i="2"/>
  <c r="AU575" i="2"/>
  <c r="AU418" i="2"/>
  <c r="AU376" i="2"/>
  <c r="AU365" i="2"/>
  <c r="AU625" i="2"/>
  <c r="AU504" i="2"/>
  <c r="AU193" i="2"/>
  <c r="AU454" i="2"/>
  <c r="AU11" i="2"/>
  <c r="AU630" i="2"/>
  <c r="AU456" i="2"/>
  <c r="AU387" i="2"/>
  <c r="AU441" i="2"/>
  <c r="AU676" i="2"/>
  <c r="AU225" i="2"/>
  <c r="AU293" i="2"/>
  <c r="AU421" i="2"/>
  <c r="AU478" i="2"/>
  <c r="AU278" i="2"/>
  <c r="AU113" i="2"/>
  <c r="AU664" i="2"/>
  <c r="AU652" i="2"/>
  <c r="AU283" i="2"/>
  <c r="AU155" i="2"/>
  <c r="AU584" i="2"/>
  <c r="AU107" i="2"/>
  <c r="AU17" i="2"/>
  <c r="AU308" i="2"/>
  <c r="AU568" i="2"/>
  <c r="AU41" i="2"/>
  <c r="AU166" i="2"/>
  <c r="AU240" i="2"/>
  <c r="AU426" i="2"/>
  <c r="AU208" i="2"/>
  <c r="AU566" i="2"/>
  <c r="AU391" i="2"/>
  <c r="AU156" i="2"/>
  <c r="AU708" i="2"/>
  <c r="AU407" i="2"/>
  <c r="AU247" i="2"/>
  <c r="AU617" i="2"/>
  <c r="AU241" i="2"/>
  <c r="AU453" i="2"/>
  <c r="AU141" i="2"/>
  <c r="AU268" i="2"/>
  <c r="AU74" i="2"/>
  <c r="AU144" i="2"/>
  <c r="AU149" i="2"/>
  <c r="AU81" i="2"/>
  <c r="AU428" i="2"/>
  <c r="AU474" i="2"/>
  <c r="AU699" i="2"/>
  <c r="AU701" i="2"/>
  <c r="AU120" i="2"/>
  <c r="AU471" i="2"/>
  <c r="AU104" i="2"/>
  <c r="AU706" i="2"/>
  <c r="AU665" i="2"/>
  <c r="AU170" i="2"/>
  <c r="AU590" i="2"/>
  <c r="AU440" i="2"/>
  <c r="AU712" i="2"/>
  <c r="AU624" i="2"/>
  <c r="AU100" i="2"/>
  <c r="AU450" i="2"/>
  <c r="AU569" i="2"/>
  <c r="AU344" i="2"/>
  <c r="AU35" i="2"/>
  <c r="AU174" i="2"/>
  <c r="AU717" i="2"/>
  <c r="AU668" i="2"/>
  <c r="AU110" i="2"/>
  <c r="AU291" i="2"/>
  <c r="AU326" i="2"/>
  <c r="AU271" i="2"/>
  <c r="AU511" i="2"/>
  <c r="AU52" i="2"/>
  <c r="AU397" i="2"/>
  <c r="AU346" i="2"/>
  <c r="AU377" i="2"/>
  <c r="AU555" i="2"/>
  <c r="AU576" i="2"/>
  <c r="AU21" i="2"/>
  <c r="AU611" i="2"/>
  <c r="AU111" i="2"/>
  <c r="AU363" i="2"/>
  <c r="AU86" i="2"/>
  <c r="AU398" i="2"/>
  <c r="AU177" i="2"/>
  <c r="AU501" i="2"/>
  <c r="AU530" i="2"/>
  <c r="AU58" i="2"/>
  <c r="AU466" i="2"/>
  <c r="AU46" i="2"/>
  <c r="AU502" i="2"/>
  <c r="AU7" i="2"/>
  <c r="AU348" i="2"/>
  <c r="AU105" i="2"/>
  <c r="AU538" i="2"/>
  <c r="AU65" i="2"/>
  <c r="AU586" i="2"/>
  <c r="AU19" i="2"/>
  <c r="AU343" i="2"/>
  <c r="AU532" i="2"/>
  <c r="AU635" i="2"/>
  <c r="AU322" i="2"/>
  <c r="AU551" i="2"/>
  <c r="AU643" i="2"/>
  <c r="AU549" i="2"/>
  <c r="AU522" i="2"/>
  <c r="AU583" i="2"/>
  <c r="AU657" i="2"/>
  <c r="AU284" i="2"/>
  <c r="AU44" i="2"/>
  <c r="AU642" i="2"/>
  <c r="AU221" i="2"/>
  <c r="AU396" i="2"/>
  <c r="AU727" i="2"/>
  <c r="AU90" i="2"/>
  <c r="AU355" i="2"/>
  <c r="AU394" i="2"/>
  <c r="AU514" i="2"/>
  <c r="AU10" i="2"/>
  <c r="AU558" i="2"/>
  <c r="AU596" i="2"/>
  <c r="AU589" i="2"/>
  <c r="AU442" i="2"/>
  <c r="AU660" i="2"/>
  <c r="AU95" i="2"/>
  <c r="AU230" i="2"/>
  <c r="AU29" i="2"/>
  <c r="AU417" i="2"/>
  <c r="AU507" i="2"/>
  <c r="AU594" i="2"/>
  <c r="AU297" i="2"/>
  <c r="AU362" i="2"/>
  <c r="AU71" i="2"/>
  <c r="AU732" i="2"/>
  <c r="AU401" i="2"/>
  <c r="AU550" i="2"/>
  <c r="AU296" i="2"/>
  <c r="AU124" i="2"/>
  <c r="AU621" i="2"/>
  <c r="AU686" i="2"/>
  <c r="AU638" i="2"/>
  <c r="AU436" i="2"/>
  <c r="AU137" i="2"/>
  <c r="AU220" i="2"/>
  <c r="AU330" i="2"/>
  <c r="AU510" i="2"/>
  <c r="AU185" i="2"/>
  <c r="AU517" i="2"/>
  <c r="AU3" i="2"/>
  <c r="AU369" i="2"/>
  <c r="AU8" i="2"/>
  <c r="AU91" i="2"/>
  <c r="AU157" i="2"/>
  <c r="AU690" i="2"/>
  <c r="AU488" i="2"/>
  <c r="AU131" i="2"/>
  <c r="AU122" i="2"/>
  <c r="AU674" i="2"/>
  <c r="AU360" i="2"/>
  <c r="AU439" i="2"/>
  <c r="AU339" i="2"/>
  <c r="AU646" i="2"/>
  <c r="AU192" i="2"/>
  <c r="AU560" i="2"/>
  <c r="AU656" i="2"/>
  <c r="AU545" i="2"/>
  <c r="AU5" i="2"/>
  <c r="AU31" i="2"/>
  <c r="AU266" i="2"/>
  <c r="AU483" i="2"/>
  <c r="AU176" i="2"/>
  <c r="AU228" i="2"/>
  <c r="AU20" i="2"/>
  <c r="AU27" i="2"/>
  <c r="AU232" i="2"/>
  <c r="AU666" i="2"/>
  <c r="AU45" i="2"/>
  <c r="AU256" i="2"/>
  <c r="AU484" i="2"/>
  <c r="AU392" i="2"/>
  <c r="AU374" i="2"/>
  <c r="AU528" i="2"/>
  <c r="AU427" i="2"/>
  <c r="AU94" i="2"/>
  <c r="AU475" i="2"/>
  <c r="AU544" i="2"/>
  <c r="AU222" i="2"/>
  <c r="AU513" i="2"/>
  <c r="AU88" i="2"/>
  <c r="AU191" i="2"/>
  <c r="AU593" i="2"/>
  <c r="AU264" i="2"/>
  <c r="AU445" i="2"/>
  <c r="AU334" i="2"/>
  <c r="AU465" i="2"/>
  <c r="AU198" i="2"/>
  <c r="AU162" i="2"/>
  <c r="AU235" i="2"/>
  <c r="AU651" i="2"/>
  <c r="AU333" i="2"/>
  <c r="AU458" i="2"/>
  <c r="AU311" i="2"/>
  <c r="AU464" i="2"/>
  <c r="AU720" i="2"/>
  <c r="AU508" i="2"/>
  <c r="AU87" i="2"/>
  <c r="AU292" i="2"/>
  <c r="AU399" i="2"/>
  <c r="AU669" i="2"/>
  <c r="AU50" i="2"/>
  <c r="AU242" i="2"/>
  <c r="AU670" i="2"/>
  <c r="AU287" i="2"/>
  <c r="AU336" i="2"/>
  <c r="AU390" i="2"/>
  <c r="AU33" i="2"/>
  <c r="AU548" i="2"/>
  <c r="AU295" i="2"/>
  <c r="AU310" i="2"/>
  <c r="AU649" i="2"/>
  <c r="AU408" i="2"/>
  <c r="AU301" i="2"/>
  <c r="AU151" i="2"/>
  <c r="AU614" i="2"/>
  <c r="AU305" i="2"/>
  <c r="AU386" i="2"/>
  <c r="AU13" i="2"/>
  <c r="AU273" i="2"/>
  <c r="AU373" i="2"/>
  <c r="AU98" i="2"/>
  <c r="AU430" i="2"/>
  <c r="AU477" i="2"/>
  <c r="AU605" i="2"/>
  <c r="AU423" i="2"/>
  <c r="AU419" i="2"/>
  <c r="AU69" i="2"/>
  <c r="AU715" i="2"/>
  <c r="AU500" i="2"/>
  <c r="AU705" i="2"/>
  <c r="AU116" i="2"/>
  <c r="AU462" i="2"/>
  <c r="AU535" i="2"/>
  <c r="AU313" i="2"/>
  <c r="AU276" i="2"/>
  <c r="AU25" i="2"/>
  <c r="AU606" i="2"/>
  <c r="AU329" i="2"/>
  <c r="AU299" i="2"/>
  <c r="AU154" i="2"/>
  <c r="AU328" i="2"/>
  <c r="AU320" i="2"/>
  <c r="AU114" i="2"/>
  <c r="AU616" i="2"/>
  <c r="AU416" i="2"/>
  <c r="AU395" i="2"/>
  <c r="AU249" i="2"/>
  <c r="AU615" i="2"/>
  <c r="AU99" i="2"/>
  <c r="AU143" i="2"/>
  <c r="AU637" i="2"/>
  <c r="AU703" i="2"/>
  <c r="AU319" i="2"/>
  <c r="AU633" i="2"/>
  <c r="AU648" i="2"/>
  <c r="AU345" i="2"/>
  <c r="AU412" i="2"/>
  <c r="AU626" i="2"/>
  <c r="AU379" i="2"/>
  <c r="AU279" i="2"/>
  <c r="AU352" i="2"/>
  <c r="AU103" i="2"/>
  <c r="AU524" i="2"/>
  <c r="AU516" i="2"/>
  <c r="AU411" i="2"/>
  <c r="AU257" i="2"/>
  <c r="AU167" i="2"/>
  <c r="AU128" i="2"/>
  <c r="AU647" i="2"/>
  <c r="AU48" i="2"/>
  <c r="AU300" i="2"/>
  <c r="AU275" i="2"/>
  <c r="AU148" i="2"/>
  <c r="AU413" i="2"/>
  <c r="AU215" i="2"/>
  <c r="AU43" i="2"/>
  <c r="AU207" i="2"/>
  <c r="AU468" i="2"/>
  <c r="AU691" i="2"/>
  <c r="AU467" i="2"/>
  <c r="AU449" i="2"/>
  <c r="AU444" i="2"/>
  <c r="AU619" i="2"/>
  <c r="AU573" i="2"/>
  <c r="AU164" i="2"/>
  <c r="AU599" i="2"/>
  <c r="AU14" i="2"/>
  <c r="AU246" i="2"/>
  <c r="AU337" i="2"/>
  <c r="AU277" i="2"/>
  <c r="AU469" i="2"/>
  <c r="AU224" i="2"/>
  <c r="AU252" i="2"/>
  <c r="AU354" i="2"/>
  <c r="AU172" i="2"/>
  <c r="AU512" i="2"/>
  <c r="AU136" i="2"/>
  <c r="AU60" i="2"/>
  <c r="AU684" i="2"/>
  <c r="AU357" i="2"/>
  <c r="AU525" i="2"/>
  <c r="AU358" i="2"/>
  <c r="AU595" i="2"/>
  <c r="AU662" i="2"/>
  <c r="AU238" i="2"/>
  <c r="AU493" i="2"/>
  <c r="AU361" i="2"/>
  <c r="AU685" i="2"/>
  <c r="AU80" i="2"/>
  <c r="AU579" i="2"/>
  <c r="AU342" i="2"/>
  <c r="AU470" i="2"/>
  <c r="AU375" i="2"/>
  <c r="AU306" i="2"/>
  <c r="AU437" i="2"/>
  <c r="AU653" i="2"/>
  <c r="AU265" i="2"/>
  <c r="AU370" i="2"/>
  <c r="AU294" i="2"/>
  <c r="AU183" i="2"/>
  <c r="AU559" i="2"/>
  <c r="AU415" i="2"/>
  <c r="AU613" i="2"/>
  <c r="AU49" i="2"/>
  <c r="AU422" i="2"/>
  <c r="AU24" i="2"/>
  <c r="AU725" i="2"/>
  <c r="AU609" i="2"/>
  <c r="AU452" i="2"/>
  <c r="AU108" i="2"/>
  <c r="AU610" i="2"/>
  <c r="AU659" i="2"/>
  <c r="AU429" i="2"/>
  <c r="AU353" i="2"/>
  <c r="AU420" i="2"/>
  <c r="AU672" i="2"/>
  <c r="AU553" i="2"/>
  <c r="AU565" i="2"/>
  <c r="AU56" i="2"/>
  <c r="AU243" i="2"/>
  <c r="AU623" i="2"/>
  <c r="AU455" i="2"/>
  <c r="AU39" i="2"/>
  <c r="AU190" i="2"/>
  <c r="AU181" i="2"/>
  <c r="AU539" i="2"/>
  <c r="AU316" i="2"/>
  <c r="AU130" i="2"/>
  <c r="AU251" i="2"/>
  <c r="AU486" i="2"/>
  <c r="AU368" i="2"/>
  <c r="AU350" i="2"/>
  <c r="AU189" i="2"/>
  <c r="AU692" i="2"/>
  <c r="AU435" i="2"/>
  <c r="AU574" i="2"/>
  <c r="AU425" i="2"/>
  <c r="AU481" i="2"/>
  <c r="AU63" i="2"/>
  <c r="AU227" i="2"/>
  <c r="AU700" i="2"/>
  <c r="AU234" i="2"/>
  <c r="AU73" i="2"/>
  <c r="AU591" i="2"/>
  <c r="AU18" i="2"/>
  <c r="AU218" i="2"/>
  <c r="AU259" i="2"/>
  <c r="AU404" i="2"/>
  <c r="AU726" i="2"/>
  <c r="AU203" i="2"/>
  <c r="AU529" i="2"/>
  <c r="AU639" i="2"/>
  <c r="AU702" i="2"/>
  <c r="AU142" i="2"/>
  <c r="AU202" i="2"/>
  <c r="AU38" i="2"/>
  <c r="AU347" i="2"/>
  <c r="AU239" i="2"/>
  <c r="AU385" i="2"/>
  <c r="AU139" i="2"/>
  <c r="AU205" i="2"/>
  <c r="AU608" i="2"/>
  <c r="AU196" i="2"/>
  <c r="AU77" i="2"/>
  <c r="AU446" i="2"/>
  <c r="AU182" i="2"/>
  <c r="AU492" i="2"/>
  <c r="AU304" i="2"/>
  <c r="AU210" i="2"/>
  <c r="AU121" i="2"/>
  <c r="AU680" i="2"/>
  <c r="AU244" i="2"/>
  <c r="AU499" i="2"/>
  <c r="AU55" i="2"/>
  <c r="AU6" i="2"/>
  <c r="AU119" i="2"/>
  <c r="AU180" i="2"/>
  <c r="AU145" i="2"/>
  <c r="AU28" i="2"/>
  <c r="AU32" i="2"/>
  <c r="AU414" i="2"/>
  <c r="AU175" i="2"/>
  <c r="AU159" i="2"/>
  <c r="AU577" i="2"/>
  <c r="AU711" i="2"/>
  <c r="AU126" i="2"/>
  <c r="AU233" i="2"/>
  <c r="AU263" i="2"/>
  <c r="AU280" i="2"/>
  <c r="AU340" i="2"/>
  <c r="AU578" i="2"/>
  <c r="AU298" i="2"/>
  <c r="AU132" i="2"/>
  <c r="AU168" i="2"/>
  <c r="AU561" i="2"/>
  <c r="AU158" i="2"/>
  <c r="AU424" i="2"/>
  <c r="AU40" i="2"/>
  <c r="AU541" i="2"/>
  <c r="AU480" i="2"/>
  <c r="AU70" i="2"/>
  <c r="AU567" i="2"/>
  <c r="AU531" i="2"/>
  <c r="AU83" i="2"/>
  <c r="AU718" i="2"/>
  <c r="AU572" i="2"/>
  <c r="AU51" i="2"/>
  <c r="AU309" i="2"/>
  <c r="AU57" i="2"/>
  <c r="AU209" i="2"/>
  <c r="AU115" i="2"/>
  <c r="AU64" i="2"/>
  <c r="AU612" i="2"/>
  <c r="AU9" i="2"/>
  <c r="AU447" i="2"/>
  <c r="AU213" i="2"/>
  <c r="AU68" i="2"/>
  <c r="AU730" i="2"/>
  <c r="AU204" i="2"/>
  <c r="AU206" i="2"/>
  <c r="AU75" i="2"/>
  <c r="AU171" i="2"/>
  <c r="AU212" i="2"/>
  <c r="AU563" i="2"/>
  <c r="AU372" i="2"/>
  <c r="AU290" i="2"/>
  <c r="AU410" i="2"/>
  <c r="AU217" i="2"/>
  <c r="AU146" i="2"/>
  <c r="AU482" i="2"/>
  <c r="AU2" i="2"/>
  <c r="AU381" i="2"/>
  <c r="AU315" i="2"/>
  <c r="AU53" i="2"/>
  <c r="AU321" i="2"/>
  <c r="AU509" i="2"/>
  <c r="AU644" i="2"/>
  <c r="AU600" i="2"/>
  <c r="AU30" i="2"/>
  <c r="AU117" i="2"/>
  <c r="AU317" i="2"/>
  <c r="AU457" i="2"/>
  <c r="AU496" i="2"/>
  <c r="AU658" i="2"/>
  <c r="AU236" i="2"/>
  <c r="AU628" i="2"/>
  <c r="AU214" i="2"/>
  <c r="AU461" i="2"/>
  <c r="AU627" i="2"/>
  <c r="AU78" i="2"/>
  <c r="AU79" i="2"/>
  <c r="AU723" i="2"/>
  <c r="AU489" i="2"/>
  <c r="AU661" i="2"/>
  <c r="AU22" i="2"/>
  <c r="AU160" i="2"/>
  <c r="AU289" i="2"/>
  <c r="AU173" i="2"/>
  <c r="AU261" i="2"/>
  <c r="AU547" i="2"/>
  <c r="AU716" i="2"/>
  <c r="AU211" i="2"/>
  <c r="AU324" i="2"/>
  <c r="AU92" i="2"/>
  <c r="AU554" i="2"/>
  <c r="AU384" i="2"/>
  <c r="AU248" i="2"/>
  <c r="AU327" i="2"/>
  <c r="AU406" i="2"/>
  <c r="AU150" i="2"/>
  <c r="AU655" i="2"/>
  <c r="AU258" i="2"/>
  <c r="AU200" i="2"/>
  <c r="AU393" i="2"/>
  <c r="AU359" i="2"/>
  <c r="AU195" i="2"/>
  <c r="AU36" i="2"/>
  <c r="AU540" i="2"/>
  <c r="AU473" i="2"/>
  <c r="AU179" i="2"/>
  <c r="AU16" i="2"/>
  <c r="AU26" i="2"/>
  <c r="AU506" i="2"/>
  <c r="AU332" i="2"/>
  <c r="AU255" i="2"/>
  <c r="AU364" i="2"/>
  <c r="AU12" i="2"/>
  <c r="AU134" i="2"/>
  <c r="AU603" i="2"/>
  <c r="AU112" i="2"/>
  <c r="AU438" i="2"/>
  <c r="AU216" i="2"/>
  <c r="AU245" i="2"/>
  <c r="AU498" i="2"/>
  <c r="AU403" i="2"/>
  <c r="AU169" i="2"/>
  <c r="AU432" i="2"/>
  <c r="AU533" i="2"/>
  <c r="AU383" i="2"/>
  <c r="AU640" i="2"/>
  <c r="B22" i="3" l="1"/>
  <c r="I22" i="3" s="1"/>
  <c r="B49" i="3"/>
  <c r="I49" i="3" s="1"/>
  <c r="B107" i="3"/>
  <c r="I107" i="3" s="1"/>
  <c r="B63" i="3"/>
  <c r="I63" i="3" s="1"/>
  <c r="B32" i="3"/>
  <c r="I32" i="3" s="1"/>
  <c r="B52" i="3"/>
  <c r="I52" i="3" s="1"/>
  <c r="B92" i="3"/>
  <c r="B25" i="3"/>
  <c r="B27" i="3"/>
  <c r="I27" i="3" s="1"/>
  <c r="B98" i="3"/>
  <c r="I98" i="3" s="1"/>
  <c r="B13" i="3"/>
  <c r="I13" i="3" s="1"/>
  <c r="B3" i="3"/>
  <c r="I3" i="3" s="1"/>
  <c r="B43" i="3"/>
  <c r="I43" i="3" s="1"/>
  <c r="B23" i="3"/>
  <c r="I23" i="3" s="1"/>
  <c r="B86" i="3"/>
  <c r="B91" i="3"/>
  <c r="I91" i="3" s="1"/>
  <c r="B12" i="3"/>
  <c r="I12" i="3" s="1"/>
  <c r="B21" i="3"/>
  <c r="I21" i="3" s="1"/>
  <c r="B79" i="3"/>
  <c r="I79" i="3" s="1"/>
  <c r="B71" i="3"/>
  <c r="I71" i="3" s="1"/>
  <c r="B18" i="3"/>
  <c r="I18" i="3" s="1"/>
  <c r="B60" i="3"/>
  <c r="I60" i="3" s="1"/>
  <c r="B69" i="3"/>
  <c r="I69" i="3" s="1"/>
  <c r="B8" i="3"/>
  <c r="I8" i="3" s="1"/>
  <c r="B48" i="3"/>
  <c r="I48" i="3" s="1"/>
  <c r="B47" i="3"/>
  <c r="I47" i="3" s="1"/>
  <c r="B10" i="3"/>
  <c r="I10" i="3" s="1"/>
  <c r="B54" i="3"/>
  <c r="I54" i="3" s="1"/>
  <c r="B95" i="3"/>
  <c r="I95" i="3" s="1"/>
  <c r="B88" i="3"/>
  <c r="I88" i="3" s="1"/>
  <c r="B75" i="3"/>
  <c r="I75" i="3" s="1"/>
  <c r="B110" i="3"/>
  <c r="I110" i="3" s="1"/>
  <c r="B42" i="3"/>
  <c r="I42" i="3" s="1"/>
  <c r="B35" i="3"/>
  <c r="I35" i="3" s="1"/>
  <c r="B50" i="3"/>
  <c r="I50" i="3" s="1"/>
  <c r="B11" i="3"/>
  <c r="I11" i="3" s="1"/>
  <c r="B16" i="3"/>
  <c r="I16" i="3" s="1"/>
  <c r="B81" i="3"/>
  <c r="I81" i="3" s="1"/>
  <c r="B37" i="3"/>
  <c r="I37" i="3" s="1"/>
  <c r="B39" i="3"/>
  <c r="I39" i="3" s="1"/>
  <c r="B77" i="3"/>
  <c r="I77" i="3" s="1"/>
  <c r="B45" i="3"/>
  <c r="I45" i="3" s="1"/>
  <c r="B38" i="3"/>
  <c r="I38" i="3" s="1"/>
  <c r="B85" i="3"/>
  <c r="I85" i="3" s="1"/>
  <c r="B117" i="3"/>
  <c r="I117" i="3" s="1"/>
  <c r="B20" i="3"/>
  <c r="I20" i="3" s="1"/>
  <c r="B15" i="3"/>
  <c r="I15" i="3" s="1"/>
  <c r="B89" i="3"/>
  <c r="I89" i="3" s="1"/>
  <c r="B84" i="3"/>
  <c r="I84" i="3" s="1"/>
  <c r="B53" i="3"/>
  <c r="I53" i="3" s="1"/>
  <c r="B59" i="3"/>
  <c r="I59" i="3" s="1"/>
  <c r="B73" i="3"/>
  <c r="I73" i="3" s="1"/>
  <c r="B34" i="3"/>
  <c r="B30" i="3"/>
  <c r="I30" i="3" s="1"/>
  <c r="B14" i="3"/>
  <c r="I14" i="3" s="1"/>
  <c r="B80" i="3"/>
  <c r="I80" i="3" s="1"/>
  <c r="B90" i="3"/>
  <c r="I90" i="3" s="1"/>
  <c r="B7" i="3"/>
  <c r="I7" i="3" s="1"/>
  <c r="B101" i="3"/>
  <c r="I101" i="3" s="1"/>
  <c r="B5" i="3"/>
  <c r="I5" i="3" s="1"/>
  <c r="B109" i="3"/>
  <c r="I109" i="3" s="1"/>
  <c r="B113" i="3"/>
  <c r="I113" i="3" s="1"/>
  <c r="B33" i="3"/>
  <c r="I33" i="3" s="1"/>
  <c r="B36" i="3"/>
  <c r="I36" i="3" s="1"/>
  <c r="B83" i="3"/>
  <c r="B74" i="3"/>
  <c r="I74" i="3" s="1"/>
  <c r="B104" i="3"/>
  <c r="I104" i="3" s="1"/>
  <c r="B65" i="3"/>
  <c r="I65" i="3" s="1"/>
  <c r="B82" i="3"/>
  <c r="I82" i="3" s="1"/>
  <c r="B94" i="3"/>
  <c r="I94" i="3" s="1"/>
  <c r="B55" i="3"/>
  <c r="I55" i="3" s="1"/>
  <c r="B31" i="3"/>
  <c r="I31" i="3" s="1"/>
  <c r="B19" i="3"/>
  <c r="I19" i="3" s="1"/>
  <c r="B67" i="3"/>
  <c r="I67" i="3" s="1"/>
  <c r="B6" i="3"/>
  <c r="I6" i="3" s="1"/>
  <c r="B111" i="3"/>
  <c r="I111" i="3" s="1"/>
  <c r="B119" i="3"/>
  <c r="I119" i="3" s="1"/>
  <c r="B62" i="3"/>
  <c r="I62" i="3" s="1"/>
  <c r="B96" i="3"/>
  <c r="I96" i="3" s="1"/>
  <c r="B99" i="3"/>
  <c r="I99" i="3" s="1"/>
  <c r="B72" i="3"/>
  <c r="I72" i="3" s="1"/>
  <c r="B108" i="3"/>
  <c r="I108" i="3" s="1"/>
  <c r="B116" i="3"/>
  <c r="I116" i="3" s="1"/>
  <c r="B41" i="3"/>
  <c r="I41" i="3" s="1"/>
  <c r="B66" i="3"/>
  <c r="I66" i="3" s="1"/>
  <c r="B114" i="3"/>
  <c r="I114" i="3" s="1"/>
  <c r="B58" i="3"/>
  <c r="I58" i="3" s="1"/>
  <c r="B64" i="3"/>
  <c r="I64" i="3" s="1"/>
  <c r="B97" i="3"/>
  <c r="I97" i="3" s="1"/>
  <c r="B40" i="3"/>
  <c r="I40" i="3" s="1"/>
  <c r="B51" i="3"/>
  <c r="I51" i="3" s="1"/>
  <c r="B118" i="3"/>
  <c r="I118" i="3" s="1"/>
  <c r="B106" i="3"/>
  <c r="I106" i="3" s="1"/>
  <c r="B56" i="3"/>
  <c r="I56" i="3" s="1"/>
  <c r="B46" i="3"/>
  <c r="I46" i="3" s="1"/>
  <c r="B29" i="3"/>
  <c r="I29" i="3" s="1"/>
  <c r="B26" i="3"/>
  <c r="I26" i="3" s="1"/>
  <c r="B44" i="3"/>
  <c r="I44" i="3" s="1"/>
  <c r="B4" i="3"/>
  <c r="B120" i="3"/>
  <c r="I120" i="3" s="1"/>
  <c r="B68" i="3"/>
  <c r="I68" i="3" s="1"/>
  <c r="B122" i="3"/>
  <c r="I122" i="3" s="1"/>
  <c r="B70" i="3"/>
  <c r="I70" i="3" s="1"/>
  <c r="B17" i="3"/>
  <c r="I17" i="3" s="1"/>
  <c r="B28" i="3"/>
  <c r="I28" i="3" s="1"/>
  <c r="B76" i="3"/>
  <c r="I76" i="3" s="1"/>
  <c r="B24" i="3"/>
  <c r="I24" i="3" s="1"/>
  <c r="B78" i="3"/>
  <c r="I78" i="3" s="1"/>
  <c r="B9" i="3"/>
  <c r="I9" i="3" s="1"/>
  <c r="B61" i="3"/>
  <c r="I61" i="3" s="1"/>
  <c r="B100" i="3"/>
  <c r="I100" i="3" s="1"/>
  <c r="B57" i="3"/>
  <c r="I57" i="3" s="1"/>
  <c r="B121" i="3"/>
  <c r="I121" i="3" s="1"/>
  <c r="B93" i="3"/>
  <c r="I93" i="3" s="1"/>
  <c r="B115" i="3"/>
  <c r="I115" i="3" s="1"/>
  <c r="B102" i="3"/>
  <c r="I102" i="3" s="1"/>
  <c r="B105" i="3"/>
  <c r="I105" i="3" s="1"/>
  <c r="B2" i="3"/>
  <c r="I2" i="3" s="1"/>
  <c r="B112" i="3"/>
  <c r="I112" i="3" s="1"/>
  <c r="B87" i="3"/>
  <c r="I87" i="3" s="1"/>
  <c r="B103" i="3"/>
  <c r="I103" i="3" s="1"/>
  <c r="AK488" i="2"/>
  <c r="AK532" i="2"/>
  <c r="AK640" i="2"/>
  <c r="AK169" i="2"/>
  <c r="AK383" i="2"/>
  <c r="AK233" i="2"/>
  <c r="AK533" i="2"/>
  <c r="AK357" i="2"/>
  <c r="AK582" i="2"/>
  <c r="AK432" i="2"/>
  <c r="AK395" i="2"/>
  <c r="AK458" i="2"/>
  <c r="AK690" i="2"/>
  <c r="AR690" i="2" s="1"/>
  <c r="AK343" i="2"/>
  <c r="AK149" i="2"/>
  <c r="AK403" i="2"/>
  <c r="AK317" i="2"/>
  <c r="AK126" i="2"/>
  <c r="AK189" i="2"/>
  <c r="AK684" i="2"/>
  <c r="AK451" i="2"/>
  <c r="AK59" i="2"/>
  <c r="AK416" i="2"/>
  <c r="AK333" i="2"/>
  <c r="AK157" i="2"/>
  <c r="AK19" i="2"/>
  <c r="AK144" i="2"/>
  <c r="AK498" i="2"/>
  <c r="AR498" i="2" s="1"/>
  <c r="AK117" i="2"/>
  <c r="AK711" i="2"/>
  <c r="AR711" i="2" s="1"/>
  <c r="AK350" i="2"/>
  <c r="AR350" i="2" s="1"/>
  <c r="AK60" i="2"/>
  <c r="AK123" i="2"/>
  <c r="AK152" i="2"/>
  <c r="AK616" i="2"/>
  <c r="AK651" i="2"/>
  <c r="AK91" i="2"/>
  <c r="AK586" i="2"/>
  <c r="AK74" i="2"/>
  <c r="AK245" i="2"/>
  <c r="AK30" i="2"/>
  <c r="AK577" i="2"/>
  <c r="AK368" i="2"/>
  <c r="AR368" i="2" s="1"/>
  <c r="AK136" i="2"/>
  <c r="AK282" i="2"/>
  <c r="AR282" i="2" s="1"/>
  <c r="AK463" i="2"/>
  <c r="AR463" i="2" s="1"/>
  <c r="AK114" i="2"/>
  <c r="AK235" i="2"/>
  <c r="AK8" i="2"/>
  <c r="AK65" i="2"/>
  <c r="AK268" i="2"/>
  <c r="AK216" i="2"/>
  <c r="AK600" i="2"/>
  <c r="AK159" i="2"/>
  <c r="AK486" i="2"/>
  <c r="AK512" i="2"/>
  <c r="AK84" i="2"/>
  <c r="AK47" i="2"/>
  <c r="AK320" i="2"/>
  <c r="AK162" i="2"/>
  <c r="AK369" i="2"/>
  <c r="AK538" i="2"/>
  <c r="AK141" i="2"/>
  <c r="AK438" i="2"/>
  <c r="AK644" i="2"/>
  <c r="AR644" i="2" s="1"/>
  <c r="AK175" i="2"/>
  <c r="AK251" i="2"/>
  <c r="AK172" i="2"/>
  <c r="AR172" i="2" s="1"/>
  <c r="AK307" i="2"/>
  <c r="AK165" i="2"/>
  <c r="AK328" i="2"/>
  <c r="AR328" i="2" s="1"/>
  <c r="AK198" i="2"/>
  <c r="AR198" i="2" s="1"/>
  <c r="AK3" i="2"/>
  <c r="AK105" i="2"/>
  <c r="AK453" i="2"/>
  <c r="AK112" i="2"/>
  <c r="AK509" i="2"/>
  <c r="AK414" i="2"/>
  <c r="AK130" i="2"/>
  <c r="AK354" i="2"/>
  <c r="AK93" i="2"/>
  <c r="AK556" i="2"/>
  <c r="AK154" i="2"/>
  <c r="AK465" i="2"/>
  <c r="AK517" i="2"/>
  <c r="AK348" i="2"/>
  <c r="AK241" i="2"/>
  <c r="AK603" i="2"/>
  <c r="AR603" i="2" s="1"/>
  <c r="AK321" i="2"/>
  <c r="AK32" i="2"/>
  <c r="AK316" i="2"/>
  <c r="AK252" i="2"/>
  <c r="AK89" i="2"/>
  <c r="AK82" i="2"/>
  <c r="AK299" i="2"/>
  <c r="AK334" i="2"/>
  <c r="AR334" i="2" s="1"/>
  <c r="AK185" i="2"/>
  <c r="AR185" i="2" s="1"/>
  <c r="AK7" i="2"/>
  <c r="AK617" i="2"/>
  <c r="AK134" i="2"/>
  <c r="AK53" i="2"/>
  <c r="AK28" i="2"/>
  <c r="AK539" i="2"/>
  <c r="AR539" i="2" s="1"/>
  <c r="AK224" i="2"/>
  <c r="AK67" i="2"/>
  <c r="AK194" i="2"/>
  <c r="AK329" i="2"/>
  <c r="AK445" i="2"/>
  <c r="AK510" i="2"/>
  <c r="AK502" i="2"/>
  <c r="AK247" i="2"/>
  <c r="AK12" i="2"/>
  <c r="AK315" i="2"/>
  <c r="AK145" i="2"/>
  <c r="AK181" i="2"/>
  <c r="AK469" i="2"/>
  <c r="AK250" i="2"/>
  <c r="AK409" i="2"/>
  <c r="AK606" i="2"/>
  <c r="AR606" i="2" s="1"/>
  <c r="AK264" i="2"/>
  <c r="AK330" i="2"/>
  <c r="AK46" i="2"/>
  <c r="AK407" i="2"/>
  <c r="AK364" i="2"/>
  <c r="AR364" i="2" s="1"/>
  <c r="AK381" i="2"/>
  <c r="AK180" i="2"/>
  <c r="AK190" i="2"/>
  <c r="AK277" i="2"/>
  <c r="AK184" i="2"/>
  <c r="AK66" i="2"/>
  <c r="AK25" i="2"/>
  <c r="AK593" i="2"/>
  <c r="AR593" i="2" s="1"/>
  <c r="AK220" i="2"/>
  <c r="AK466" i="2"/>
  <c r="AK708" i="2"/>
  <c r="AR708" i="2" s="1"/>
  <c r="AK255" i="2"/>
  <c r="AR255" i="2" s="1"/>
  <c r="AK2" i="2"/>
  <c r="AK119" i="2"/>
  <c r="AK39" i="2"/>
  <c r="AK337" i="2"/>
  <c r="AK201" i="2"/>
  <c r="AK140" i="2"/>
  <c r="AK276" i="2"/>
  <c r="AK191" i="2"/>
  <c r="AK137" i="2"/>
  <c r="AK58" i="2"/>
  <c r="AK156" i="2"/>
  <c r="AK332" i="2"/>
  <c r="AK482" i="2"/>
  <c r="AK6" i="2"/>
  <c r="AK455" i="2"/>
  <c r="AK246" i="2"/>
  <c r="AK710" i="2"/>
  <c r="AR710" i="2" s="1"/>
  <c r="AK505" i="2"/>
  <c r="AK313" i="2"/>
  <c r="AK88" i="2"/>
  <c r="AK436" i="2"/>
  <c r="AK530" i="2"/>
  <c r="AK391" i="2"/>
  <c r="AR391" i="2" s="1"/>
  <c r="AK506" i="2"/>
  <c r="AK146" i="2"/>
  <c r="AK55" i="2"/>
  <c r="AK623" i="2"/>
  <c r="AR623" i="2" s="1"/>
  <c r="AK14" i="2"/>
  <c r="AK72" i="2"/>
  <c r="AK366" i="2"/>
  <c r="AK535" i="2"/>
  <c r="AK513" i="2"/>
  <c r="AK638" i="2"/>
  <c r="AK501" i="2"/>
  <c r="AR501" i="2" s="1"/>
  <c r="AK566" i="2"/>
  <c r="AK26" i="2"/>
  <c r="AK217" i="2"/>
  <c r="AR217" i="2" s="1"/>
  <c r="AK499" i="2"/>
  <c r="AK243" i="2"/>
  <c r="AR243" i="2" s="1"/>
  <c r="AK599" i="2"/>
  <c r="AK604" i="2"/>
  <c r="AK325" i="2"/>
  <c r="AK462" i="2"/>
  <c r="AK222" i="2"/>
  <c r="AK686" i="2"/>
  <c r="AR686" i="2" s="1"/>
  <c r="AK177" i="2"/>
  <c r="AK208" i="2"/>
  <c r="AK16" i="2"/>
  <c r="AK410" i="2"/>
  <c r="AK244" i="2"/>
  <c r="AK56" i="2"/>
  <c r="AK164" i="2"/>
  <c r="AK581" i="2"/>
  <c r="AK267" i="2"/>
  <c r="AK116" i="2"/>
  <c r="AK544" i="2"/>
  <c r="AK621" i="2"/>
  <c r="AR621" i="2" s="1"/>
  <c r="AK398" i="2"/>
  <c r="AK426" i="2"/>
  <c r="AK179" i="2"/>
  <c r="AK290" i="2"/>
  <c r="AK680" i="2"/>
  <c r="AR680" i="2" s="1"/>
  <c r="AK565" i="2"/>
  <c r="AR565" i="2" s="1"/>
  <c r="AK573" i="2"/>
  <c r="AK434" i="2"/>
  <c r="AK382" i="2"/>
  <c r="AK705" i="2"/>
  <c r="AR705" i="2" s="1"/>
  <c r="AK475" i="2"/>
  <c r="AK124" i="2"/>
  <c r="AK86" i="2"/>
  <c r="AK240" i="2"/>
  <c r="AK473" i="2"/>
  <c r="AK372" i="2"/>
  <c r="AK121" i="2"/>
  <c r="AK553" i="2"/>
  <c r="AK619" i="2"/>
  <c r="AK147" i="2"/>
  <c r="AK356" i="2"/>
  <c r="AK500" i="2"/>
  <c r="AK94" i="2"/>
  <c r="AK296" i="2"/>
  <c r="AK363" i="2"/>
  <c r="AK166" i="2"/>
  <c r="AK540" i="2"/>
  <c r="AK563" i="2"/>
  <c r="AR563" i="2" s="1"/>
  <c r="AK210" i="2"/>
  <c r="AK672" i="2"/>
  <c r="AR672" i="2" s="1"/>
  <c r="AK444" i="2"/>
  <c r="AK54" i="2"/>
  <c r="AK153" i="2"/>
  <c r="AK715" i="2"/>
  <c r="AR715" i="2" s="1"/>
  <c r="AK427" i="2"/>
  <c r="AK550" i="2"/>
  <c r="AK111" i="2"/>
  <c r="AR111" i="2" s="1"/>
  <c r="AK41" i="2"/>
  <c r="AK36" i="2"/>
  <c r="AK212" i="2"/>
  <c r="AK304" i="2"/>
  <c r="AK420" i="2"/>
  <c r="AK449" i="2"/>
  <c r="AR449" i="2" s="1"/>
  <c r="AK722" i="2"/>
  <c r="AR722" i="2" s="1"/>
  <c r="AK460" i="2"/>
  <c r="AR460" i="2" s="1"/>
  <c r="AK69" i="2"/>
  <c r="AR69" i="2" s="1"/>
  <c r="AK528" i="2"/>
  <c r="AK401" i="2"/>
  <c r="AK611" i="2"/>
  <c r="AK568" i="2"/>
  <c r="AR568" i="2" s="1"/>
  <c r="AK195" i="2"/>
  <c r="AR195" i="2" s="1"/>
  <c r="AK171" i="2"/>
  <c r="AR171" i="2" s="1"/>
  <c r="AK492" i="2"/>
  <c r="AK353" i="2"/>
  <c r="AK467" i="2"/>
  <c r="AK497" i="2"/>
  <c r="AK351" i="2"/>
  <c r="AK419" i="2"/>
  <c r="AR419" i="2" s="1"/>
  <c r="AK374" i="2"/>
  <c r="AK732" i="2"/>
  <c r="AR732" i="2" s="1"/>
  <c r="AK21" i="2"/>
  <c r="AK308" i="2"/>
  <c r="AK359" i="2"/>
  <c r="AK75" i="2"/>
  <c r="AK182" i="2"/>
  <c r="AK429" i="2"/>
  <c r="AK691" i="2"/>
  <c r="AR691" i="2" s="1"/>
  <c r="AK4" i="2"/>
  <c r="AK106" i="2"/>
  <c r="AK423" i="2"/>
  <c r="AK392" i="2"/>
  <c r="AK71" i="2"/>
  <c r="AK576" i="2"/>
  <c r="AR576" i="2" s="1"/>
  <c r="AK17" i="2"/>
  <c r="AK393" i="2"/>
  <c r="AK206" i="2"/>
  <c r="AK446" i="2"/>
  <c r="AK659" i="2"/>
  <c r="AR659" i="2" s="1"/>
  <c r="AK468" i="2"/>
  <c r="AK431" i="2"/>
  <c r="AR431" i="2" s="1"/>
  <c r="AK129" i="2"/>
  <c r="AR129" i="2" s="1"/>
  <c r="AK605" i="2"/>
  <c r="AK484" i="2"/>
  <c r="AK362" i="2"/>
  <c r="AK555" i="2"/>
  <c r="AK107" i="2"/>
  <c r="AK200" i="2"/>
  <c r="AK204" i="2"/>
  <c r="AK77" i="2"/>
  <c r="AK610" i="2"/>
  <c r="AK207" i="2"/>
  <c r="AK564" i="2"/>
  <c r="AK269" i="2"/>
  <c r="AK477" i="2"/>
  <c r="AK256" i="2"/>
  <c r="AK297" i="2"/>
  <c r="AK377" i="2"/>
  <c r="AK584" i="2"/>
  <c r="AK258" i="2"/>
  <c r="AK730" i="2"/>
  <c r="AR730" i="2" s="1"/>
  <c r="AK196" i="2"/>
  <c r="AK108" i="2"/>
  <c r="AK43" i="2"/>
  <c r="AK601" i="2"/>
  <c r="AK37" i="2"/>
  <c r="AK430" i="2"/>
  <c r="AK45" i="2"/>
  <c r="AK594" i="2"/>
  <c r="AR594" i="2" s="1"/>
  <c r="AK346" i="2"/>
  <c r="AK155" i="2"/>
  <c r="AK655" i="2"/>
  <c r="AR655" i="2" s="1"/>
  <c r="AK68" i="2"/>
  <c r="AK608" i="2"/>
  <c r="AR608" i="2" s="1"/>
  <c r="AK452" i="2"/>
  <c r="AK215" i="2"/>
  <c r="AK536" i="2"/>
  <c r="AR536" i="2" s="1"/>
  <c r="AK127" i="2"/>
  <c r="AK98" i="2"/>
  <c r="AK666" i="2"/>
  <c r="AR666" i="2" s="1"/>
  <c r="AK507" i="2"/>
  <c r="AR507" i="2" s="1"/>
  <c r="AK397" i="2"/>
  <c r="AK283" i="2"/>
  <c r="AK150" i="2"/>
  <c r="AK213" i="2"/>
  <c r="AK205" i="2"/>
  <c r="AK609" i="2"/>
  <c r="AK413" i="2"/>
  <c r="AK76" i="2"/>
  <c r="AK186" i="2"/>
  <c r="AK373" i="2"/>
  <c r="AR373" i="2" s="1"/>
  <c r="AK232" i="2"/>
  <c r="AK417" i="2"/>
  <c r="AK52" i="2"/>
  <c r="AK652" i="2"/>
  <c r="AR652" i="2" s="1"/>
  <c r="AK406" i="2"/>
  <c r="AK447" i="2"/>
  <c r="AR447" i="2" s="1"/>
  <c r="AK139" i="2"/>
  <c r="AK725" i="2"/>
  <c r="AR725" i="2" s="1"/>
  <c r="AK148" i="2"/>
  <c r="AK534" i="2"/>
  <c r="AK580" i="2"/>
  <c r="AR580" i="2" s="1"/>
  <c r="AK273" i="2"/>
  <c r="AK27" i="2"/>
  <c r="AK29" i="2"/>
  <c r="AK511" i="2"/>
  <c r="AR511" i="2" s="1"/>
  <c r="AK664" i="2"/>
  <c r="AR664" i="2" s="1"/>
  <c r="AK327" i="2"/>
  <c r="AK9" i="2"/>
  <c r="AK385" i="2"/>
  <c r="AK24" i="2"/>
  <c r="AK275" i="2"/>
  <c r="AK667" i="2"/>
  <c r="AR667" i="2" s="1"/>
  <c r="AK592" i="2"/>
  <c r="AR592" i="2" s="1"/>
  <c r="AK13" i="2"/>
  <c r="AK20" i="2"/>
  <c r="AK230" i="2"/>
  <c r="AR230" i="2" s="1"/>
  <c r="AK271" i="2"/>
  <c r="AK113" i="2"/>
  <c r="AK248" i="2"/>
  <c r="AR248" i="2" s="1"/>
  <c r="AK612" i="2"/>
  <c r="AK239" i="2"/>
  <c r="AK422" i="2"/>
  <c r="AK300" i="2"/>
  <c r="AK523" i="2"/>
  <c r="AK197" i="2"/>
  <c r="AK386" i="2"/>
  <c r="AK228" i="2"/>
  <c r="AK95" i="2"/>
  <c r="AK326" i="2"/>
  <c r="AK278" i="2"/>
  <c r="AK384" i="2"/>
  <c r="AK64" i="2"/>
  <c r="AK347" i="2"/>
  <c r="AK49" i="2"/>
  <c r="AR49" i="2" s="1"/>
  <c r="AK48" i="2"/>
  <c r="AK520" i="2"/>
  <c r="AR520" i="2" s="1"/>
  <c r="AK557" i="2"/>
  <c r="AR557" i="2" s="1"/>
  <c r="AK305" i="2"/>
  <c r="AK176" i="2"/>
  <c r="AK660" i="2"/>
  <c r="AK291" i="2"/>
  <c r="AK478" i="2"/>
  <c r="AK554" i="2"/>
  <c r="AR554" i="2" s="1"/>
  <c r="AK115" i="2"/>
  <c r="AK38" i="2"/>
  <c r="AR38" i="2" s="1"/>
  <c r="AK613" i="2"/>
  <c r="AK647" i="2"/>
  <c r="AK219" i="2"/>
  <c r="AK331" i="2"/>
  <c r="AK614" i="2"/>
  <c r="AK199" i="2"/>
  <c r="AK442" i="2"/>
  <c r="AK110" i="2"/>
  <c r="AK421" i="2"/>
  <c r="AK92" i="2"/>
  <c r="AK209" i="2"/>
  <c r="AK202" i="2"/>
  <c r="AR202" i="2" s="1"/>
  <c r="AK367" i="2"/>
  <c r="AK128" i="2"/>
  <c r="AK597" i="2"/>
  <c r="AR597" i="2" s="1"/>
  <c r="AK338" i="2"/>
  <c r="AK151" i="2"/>
  <c r="AK483" i="2"/>
  <c r="AK589" i="2"/>
  <c r="AK668" i="2"/>
  <c r="AK293" i="2"/>
  <c r="AK324" i="2"/>
  <c r="AK57" i="2"/>
  <c r="AK142" i="2"/>
  <c r="AK415" i="2"/>
  <c r="AK167" i="2"/>
  <c r="AK274" i="2"/>
  <c r="AK286" i="2"/>
  <c r="AK301" i="2"/>
  <c r="AK81" i="2"/>
  <c r="AK596" i="2"/>
  <c r="AK717" i="2"/>
  <c r="AR717" i="2" s="1"/>
  <c r="AK225" i="2"/>
  <c r="AK211" i="2"/>
  <c r="AK309" i="2"/>
  <c r="AK702" i="2"/>
  <c r="AR702" i="2" s="1"/>
  <c r="AK559" i="2"/>
  <c r="AK257" i="2"/>
  <c r="AK537" i="2"/>
  <c r="AR537" i="2" s="1"/>
  <c r="AK61" i="2"/>
  <c r="AK408" i="2"/>
  <c r="AK266" i="2"/>
  <c r="AK558" i="2"/>
  <c r="AK174" i="2"/>
  <c r="AR174" i="2" s="1"/>
  <c r="AK676" i="2"/>
  <c r="AK716" i="2"/>
  <c r="AR716" i="2" s="1"/>
  <c r="AK51" i="2"/>
  <c r="AK639" i="2"/>
  <c r="AR639" i="2" s="1"/>
  <c r="AK183" i="2"/>
  <c r="AK411" i="2"/>
  <c r="AR411" i="2" s="1"/>
  <c r="AK15" i="2"/>
  <c r="AK23" i="2"/>
  <c r="AK649" i="2"/>
  <c r="AR649" i="2" s="1"/>
  <c r="AK31" i="2"/>
  <c r="AK10" i="2"/>
  <c r="AK35" i="2"/>
  <c r="AK441" i="2"/>
  <c r="AK547" i="2"/>
  <c r="AK572" i="2"/>
  <c r="AK529" i="2"/>
  <c r="AK294" i="2"/>
  <c r="AK516" i="2"/>
  <c r="AR516" i="2" s="1"/>
  <c r="AK118" i="2"/>
  <c r="AK405" i="2"/>
  <c r="AK310" i="2"/>
  <c r="AK5" i="2"/>
  <c r="AK514" i="2"/>
  <c r="AK344" i="2"/>
  <c r="AK387" i="2"/>
  <c r="AK261" i="2"/>
  <c r="AK718" i="2"/>
  <c r="AR718" i="2" s="1"/>
  <c r="AK203" i="2"/>
  <c r="AK370" i="2"/>
  <c r="AK524" i="2"/>
  <c r="AK97" i="2"/>
  <c r="AK631" i="2"/>
  <c r="AK295" i="2"/>
  <c r="AK545" i="2"/>
  <c r="AK394" i="2"/>
  <c r="AK569" i="2"/>
  <c r="AK456" i="2"/>
  <c r="AK173" i="2"/>
  <c r="AK83" i="2"/>
  <c r="AK726" i="2"/>
  <c r="AR726" i="2" s="1"/>
  <c r="AK265" i="2"/>
  <c r="AR265" i="2" s="1"/>
  <c r="AK103" i="2"/>
  <c r="AK288" i="2"/>
  <c r="AK226" i="2"/>
  <c r="AK548" i="2"/>
  <c r="AK656" i="2"/>
  <c r="AR656" i="2" s="1"/>
  <c r="AK355" i="2"/>
  <c r="AK450" i="2"/>
  <c r="AK630" i="2"/>
  <c r="AR630" i="2" s="1"/>
  <c r="AK289" i="2"/>
  <c r="AK531" i="2"/>
  <c r="AK404" i="2"/>
  <c r="AK653" i="2"/>
  <c r="AK352" i="2"/>
  <c r="AK585" i="2"/>
  <c r="AK237" i="2"/>
  <c r="AK33" i="2"/>
  <c r="AK560" i="2"/>
  <c r="AK90" i="2"/>
  <c r="AK100" i="2"/>
  <c r="AK11" i="2"/>
  <c r="AK160" i="2"/>
  <c r="AK567" i="2"/>
  <c r="AR567" i="2" s="1"/>
  <c r="AK259" i="2"/>
  <c r="AK437" i="2"/>
  <c r="AK279" i="2"/>
  <c r="AK459" i="2"/>
  <c r="AK495" i="2"/>
  <c r="AK390" i="2"/>
  <c r="AK192" i="2"/>
  <c r="AK727" i="2"/>
  <c r="AR727" i="2" s="1"/>
  <c r="AK624" i="2"/>
  <c r="AK454" i="2"/>
  <c r="AK22" i="2"/>
  <c r="AK70" i="2"/>
  <c r="AK218" i="2"/>
  <c r="AK306" i="2"/>
  <c r="AK379" i="2"/>
  <c r="AK542" i="2"/>
  <c r="AK503" i="2"/>
  <c r="AR503" i="2" s="1"/>
  <c r="AK336" i="2"/>
  <c r="AK646" i="2"/>
  <c r="AR646" i="2" s="1"/>
  <c r="AK396" i="2"/>
  <c r="AK712" i="2"/>
  <c r="AR712" i="2" s="1"/>
  <c r="AK193" i="2"/>
  <c r="AK661" i="2"/>
  <c r="AK480" i="2"/>
  <c r="AK18" i="2"/>
  <c r="AK375" i="2"/>
  <c r="AK626" i="2"/>
  <c r="AR626" i="2" s="1"/>
  <c r="AK62" i="2"/>
  <c r="AK42" i="2"/>
  <c r="AK287" i="2"/>
  <c r="AK339" i="2"/>
  <c r="AR339" i="2" s="1"/>
  <c r="AK221" i="2"/>
  <c r="AK440" i="2"/>
  <c r="AR440" i="2" s="1"/>
  <c r="AK504" i="2"/>
  <c r="AR504" i="2" s="1"/>
  <c r="AK489" i="2"/>
  <c r="AK541" i="2"/>
  <c r="AK591" i="2"/>
  <c r="AK470" i="2"/>
  <c r="AK412" i="2"/>
  <c r="AK85" i="2"/>
  <c r="AK223" i="2"/>
  <c r="AK670" i="2"/>
  <c r="AR670" i="2" s="1"/>
  <c r="AK439" i="2"/>
  <c r="AK642" i="2"/>
  <c r="AR642" i="2" s="1"/>
  <c r="AK590" i="2"/>
  <c r="AK625" i="2"/>
  <c r="AR625" i="2" s="1"/>
  <c r="AK723" i="2"/>
  <c r="AR723" i="2" s="1"/>
  <c r="AK40" i="2"/>
  <c r="AK73" i="2"/>
  <c r="AK342" i="2"/>
  <c r="AK345" i="2"/>
  <c r="AR345" i="2" s="1"/>
  <c r="AK448" i="2"/>
  <c r="AK543" i="2"/>
  <c r="AR543" i="2" s="1"/>
  <c r="AK242" i="2"/>
  <c r="AK360" i="2"/>
  <c r="AK44" i="2"/>
  <c r="AK170" i="2"/>
  <c r="AK365" i="2"/>
  <c r="AK79" i="2"/>
  <c r="AK424" i="2"/>
  <c r="AR424" i="2" s="1"/>
  <c r="AK234" i="2"/>
  <c r="AK579" i="2"/>
  <c r="AR579" i="2" s="1"/>
  <c r="AK648" i="2"/>
  <c r="AK231" i="2"/>
  <c r="AK272" i="2"/>
  <c r="AK50" i="2"/>
  <c r="AK674" i="2"/>
  <c r="AK284" i="2"/>
  <c r="AK665" i="2"/>
  <c r="AR665" i="2" s="1"/>
  <c r="AK376" i="2"/>
  <c r="AK78" i="2"/>
  <c r="AK158" i="2"/>
  <c r="AK700" i="2"/>
  <c r="AR700" i="2" s="1"/>
  <c r="AK80" i="2"/>
  <c r="AK633" i="2"/>
  <c r="AR633" i="2" s="1"/>
  <c r="AK281" i="2"/>
  <c r="AK335" i="2"/>
  <c r="AR335" i="2" s="1"/>
  <c r="AK669" i="2"/>
  <c r="AK122" i="2"/>
  <c r="AK657" i="2"/>
  <c r="AR657" i="2" s="1"/>
  <c r="AK706" i="2"/>
  <c r="AR706" i="2" s="1"/>
  <c r="AK418" i="2"/>
  <c r="AR418" i="2" s="1"/>
  <c r="AK627" i="2"/>
  <c r="AK561" i="2"/>
  <c r="AR561" i="2" s="1"/>
  <c r="AK227" i="2"/>
  <c r="AK685" i="2"/>
  <c r="AR685" i="2" s="1"/>
  <c r="AK319" i="2"/>
  <c r="AK34" i="2"/>
  <c r="AK163" i="2"/>
  <c r="AK399" i="2"/>
  <c r="AK131" i="2"/>
  <c r="AK583" i="2"/>
  <c r="AK104" i="2"/>
  <c r="AK575" i="2"/>
  <c r="AK461" i="2"/>
  <c r="AK168" i="2"/>
  <c r="AK63" i="2"/>
  <c r="AK361" i="2"/>
  <c r="AK703" i="2"/>
  <c r="AR703" i="2" s="1"/>
  <c r="AK133" i="2"/>
  <c r="AK380" i="2"/>
  <c r="AK292" i="2"/>
  <c r="AK314" i="2"/>
  <c r="AK522" i="2"/>
  <c r="AK471" i="2"/>
  <c r="AK693" i="2"/>
  <c r="AR693" i="2" s="1"/>
  <c r="AK214" i="2"/>
  <c r="AK132" i="2"/>
  <c r="AK481" i="2"/>
  <c r="AK493" i="2"/>
  <c r="AR493" i="2" s="1"/>
  <c r="AK637" i="2"/>
  <c r="AR637" i="2" s="1"/>
  <c r="AK229" i="2"/>
  <c r="AK634" i="2"/>
  <c r="AR634" i="2" s="1"/>
  <c r="AK87" i="2"/>
  <c r="AK161" i="2"/>
  <c r="AK302" i="2"/>
  <c r="AK120" i="2"/>
  <c r="AK262" i="2"/>
  <c r="AK628" i="2"/>
  <c r="AK298" i="2"/>
  <c r="AR298" i="2" s="1"/>
  <c r="AK425" i="2"/>
  <c r="AK238" i="2"/>
  <c r="AK143" i="2"/>
  <c r="AK138" i="2"/>
  <c r="AK650" i="2"/>
  <c r="AR650" i="2" s="1"/>
  <c r="AK508" i="2"/>
  <c r="AK443" i="2"/>
  <c r="AK562" i="2"/>
  <c r="AK701" i="2"/>
  <c r="AR701" i="2" s="1"/>
  <c r="AK109" i="2"/>
  <c r="AK236" i="2"/>
  <c r="AK578" i="2"/>
  <c r="AR578" i="2" s="1"/>
  <c r="AK574" i="2"/>
  <c r="AR574" i="2" s="1"/>
  <c r="AK662" i="2"/>
  <c r="AR662" i="2" s="1"/>
  <c r="AK99" i="2"/>
  <c r="AK479" i="2"/>
  <c r="AK102" i="2"/>
  <c r="AK720" i="2"/>
  <c r="AR720" i="2" s="1"/>
  <c r="AK731" i="2"/>
  <c r="AR731" i="2" s="1"/>
  <c r="AK549" i="2"/>
  <c r="AK699" i="2"/>
  <c r="AR699" i="2" s="1"/>
  <c r="AK96" i="2"/>
  <c r="AK658" i="2"/>
  <c r="AR658" i="2" s="1"/>
  <c r="AK340" i="2"/>
  <c r="AK435" i="2"/>
  <c r="AK595" i="2"/>
  <c r="AK615" i="2"/>
  <c r="AK260" i="2"/>
  <c r="AK135" i="2"/>
  <c r="AK464" i="2"/>
  <c r="AK285" i="2"/>
  <c r="AR285" i="2" s="1"/>
  <c r="AK704" i="2"/>
  <c r="AR704" i="2" s="1"/>
  <c r="AK515" i="2"/>
  <c r="AR515" i="2" s="1"/>
  <c r="AK641" i="2"/>
  <c r="AR641" i="2" s="1"/>
  <c r="AK496" i="2"/>
  <c r="AK280" i="2"/>
  <c r="AK692" i="2"/>
  <c r="AK358" i="2"/>
  <c r="AK249" i="2"/>
  <c r="AK388" i="2"/>
  <c r="AR388" i="2" s="1"/>
  <c r="AK125" i="2"/>
  <c r="AK311" i="2"/>
  <c r="AK101" i="2"/>
  <c r="AR101" i="2" s="1"/>
  <c r="AK341" i="2"/>
  <c r="AR341" i="2" s="1"/>
  <c r="AK694" i="2"/>
  <c r="AK389" i="2"/>
  <c r="AK457" i="2"/>
  <c r="AK263" i="2"/>
  <c r="AK697" i="2"/>
  <c r="AR697" i="2" s="1"/>
  <c r="AK525" i="2"/>
  <c r="AK433" i="2"/>
  <c r="AK487" i="2"/>
  <c r="AK629" i="2"/>
  <c r="AK378" i="2"/>
  <c r="AK663" i="2"/>
  <c r="AR663" i="2" s="1"/>
  <c r="AK643" i="2"/>
  <c r="AK474" i="2"/>
  <c r="AK428" i="2"/>
  <c r="AK570" i="2"/>
  <c r="AK312" i="2"/>
  <c r="AK519" i="2"/>
  <c r="AK521" i="2"/>
  <c r="AK687" i="2"/>
  <c r="AR687" i="2" s="1"/>
  <c r="AK188" i="2"/>
  <c r="AK571" i="2"/>
  <c r="AR571" i="2" s="1"/>
  <c r="AK254" i="2"/>
  <c r="AK494" i="2"/>
  <c r="AK253" i="2"/>
  <c r="AK472" i="2"/>
  <c r="AK518" i="2"/>
  <c r="AK526" i="2"/>
  <c r="AK178" i="2"/>
  <c r="AK632" i="2"/>
  <c r="AK303" i="2"/>
  <c r="AK323" i="2"/>
  <c r="AK618" i="2"/>
  <c r="AR618" i="2" s="1"/>
  <c r="AK552" i="2"/>
  <c r="AK707" i="2"/>
  <c r="AR707" i="2" s="1"/>
  <c r="AK546" i="2"/>
  <c r="AK400" i="2"/>
  <c r="AK322" i="2"/>
  <c r="AK635" i="2"/>
  <c r="AK709" i="2"/>
  <c r="AR709" i="2" s="1"/>
  <c r="AK187" i="2"/>
  <c r="AK636" i="2"/>
  <c r="AR636" i="2" s="1"/>
  <c r="AK476" i="2"/>
  <c r="AK371" i="2"/>
  <c r="AK620" i="2"/>
  <c r="AK683" i="2"/>
  <c r="AR683" i="2" s="1"/>
  <c r="AK318" i="2"/>
  <c r="AK490" i="2"/>
  <c r="AK349" i="2"/>
  <c r="AK654" i="2"/>
  <c r="AK678" i="2"/>
  <c r="AR678" i="2" s="1"/>
  <c r="AK588" i="2"/>
  <c r="AR588" i="2" s="1"/>
  <c r="AK270" i="2"/>
  <c r="AK485" i="2"/>
  <c r="AK673" i="2"/>
  <c r="AK402" i="2"/>
  <c r="AK491" i="2"/>
  <c r="AR491" i="2" s="1"/>
  <c r="AK729" i="2"/>
  <c r="AR729" i="2" s="1"/>
  <c r="AK719" i="2"/>
  <c r="AR719" i="2" s="1"/>
  <c r="AK695" i="2"/>
  <c r="AR695" i="2" s="1"/>
  <c r="AK551" i="2"/>
  <c r="AK679" i="2"/>
  <c r="AR679" i="2" s="1"/>
  <c r="AK527" i="2"/>
  <c r="AK645" i="2"/>
  <c r="AR645" i="2" s="1"/>
  <c r="AK607" i="2"/>
  <c r="AR607" i="2" s="1"/>
  <c r="AK681" i="2"/>
  <c r="AR681" i="2" s="1"/>
  <c r="AK682" i="2"/>
  <c r="AR682" i="2" s="1"/>
  <c r="AK713" i="2"/>
  <c r="AK714" i="2"/>
  <c r="AR714" i="2" s="1"/>
  <c r="AK688" i="2"/>
  <c r="AR688" i="2" s="1"/>
  <c r="AK598" i="2"/>
  <c r="AK602" i="2"/>
  <c r="AR602" i="2" s="1"/>
  <c r="AK622" i="2"/>
  <c r="AR622" i="2" s="1"/>
  <c r="AK675" i="2"/>
  <c r="AR675" i="2" s="1"/>
  <c r="AK698" i="2"/>
  <c r="AR698" i="2" s="1"/>
  <c r="AK721" i="2"/>
  <c r="AR721" i="2" s="1"/>
  <c r="AK689" i="2"/>
  <c r="AR689" i="2" s="1"/>
  <c r="AK671" i="2"/>
  <c r="AR671" i="2" s="1"/>
  <c r="AK677" i="2"/>
  <c r="AR677" i="2" s="1"/>
  <c r="AK587" i="2"/>
  <c r="AK724" i="2"/>
  <c r="AR724" i="2" s="1"/>
  <c r="AK728" i="2"/>
  <c r="AR728" i="2" s="1"/>
  <c r="AK696" i="2"/>
  <c r="AR696" i="2" s="1"/>
  <c r="AH488" i="2"/>
  <c r="AH532" i="2"/>
  <c r="AH640" i="2"/>
  <c r="AH169" i="2"/>
  <c r="AH383" i="2"/>
  <c r="AH233" i="2"/>
  <c r="AH533" i="2"/>
  <c r="AH357" i="2"/>
  <c r="AH582" i="2"/>
  <c r="AH432" i="2"/>
  <c r="AH395" i="2"/>
  <c r="AH458" i="2"/>
  <c r="AH690" i="2"/>
  <c r="AH343" i="2"/>
  <c r="AH149" i="2"/>
  <c r="AH403" i="2"/>
  <c r="AH317" i="2"/>
  <c r="AH126" i="2"/>
  <c r="AH189" i="2"/>
  <c r="AH684" i="2"/>
  <c r="AH451" i="2"/>
  <c r="AH59" i="2"/>
  <c r="AH416" i="2"/>
  <c r="AH333" i="2"/>
  <c r="AH157" i="2"/>
  <c r="AH19" i="2"/>
  <c r="AH144" i="2"/>
  <c r="AH498" i="2"/>
  <c r="AH117" i="2"/>
  <c r="AH711" i="2"/>
  <c r="AH350" i="2"/>
  <c r="AH60" i="2"/>
  <c r="AH123" i="2"/>
  <c r="AH152" i="2"/>
  <c r="AH616" i="2"/>
  <c r="AH651" i="2"/>
  <c r="AH91" i="2"/>
  <c r="AH586" i="2"/>
  <c r="AH74" i="2"/>
  <c r="AH245" i="2"/>
  <c r="AH30" i="2"/>
  <c r="AH577" i="2"/>
  <c r="AH368" i="2"/>
  <c r="AH136" i="2"/>
  <c r="AH282" i="2"/>
  <c r="AH463" i="2"/>
  <c r="AH114" i="2"/>
  <c r="AH235" i="2"/>
  <c r="AH8" i="2"/>
  <c r="AH65" i="2"/>
  <c r="AH268" i="2"/>
  <c r="AH216" i="2"/>
  <c r="AH600" i="2"/>
  <c r="AH159" i="2"/>
  <c r="AH486" i="2"/>
  <c r="AH512" i="2"/>
  <c r="AH84" i="2"/>
  <c r="AH47" i="2"/>
  <c r="AH320" i="2"/>
  <c r="AH162" i="2"/>
  <c r="AH369" i="2"/>
  <c r="AH538" i="2"/>
  <c r="AH141" i="2"/>
  <c r="AH438" i="2"/>
  <c r="AH644" i="2"/>
  <c r="AH175" i="2"/>
  <c r="AH251" i="2"/>
  <c r="AH172" i="2"/>
  <c r="AH307" i="2"/>
  <c r="AH165" i="2"/>
  <c r="AH328" i="2"/>
  <c r="AH198" i="2"/>
  <c r="AH3" i="2"/>
  <c r="AH105" i="2"/>
  <c r="AH453" i="2"/>
  <c r="AH112" i="2"/>
  <c r="AH509" i="2"/>
  <c r="AH414" i="2"/>
  <c r="AH130" i="2"/>
  <c r="AH354" i="2"/>
  <c r="AH93" i="2"/>
  <c r="AH556" i="2"/>
  <c r="AH154" i="2"/>
  <c r="AH465" i="2"/>
  <c r="AH517" i="2"/>
  <c r="AH348" i="2"/>
  <c r="AH241" i="2"/>
  <c r="AH603" i="2"/>
  <c r="AH321" i="2"/>
  <c r="AH32" i="2"/>
  <c r="AH316" i="2"/>
  <c r="AH252" i="2"/>
  <c r="AH89" i="2"/>
  <c r="AH82" i="2"/>
  <c r="AH299" i="2"/>
  <c r="AH334" i="2"/>
  <c r="AH185" i="2"/>
  <c r="AH7" i="2"/>
  <c r="AH617" i="2"/>
  <c r="AH134" i="2"/>
  <c r="AH53" i="2"/>
  <c r="AH28" i="2"/>
  <c r="AH539" i="2"/>
  <c r="AH224" i="2"/>
  <c r="AH67" i="2"/>
  <c r="AH194" i="2"/>
  <c r="AH329" i="2"/>
  <c r="AH445" i="2"/>
  <c r="AH510" i="2"/>
  <c r="AH502" i="2"/>
  <c r="AH247" i="2"/>
  <c r="AH12" i="2"/>
  <c r="AH315" i="2"/>
  <c r="AH145" i="2"/>
  <c r="AH181" i="2"/>
  <c r="AH469" i="2"/>
  <c r="AH250" i="2"/>
  <c r="AH409" i="2"/>
  <c r="AH606" i="2"/>
  <c r="AH264" i="2"/>
  <c r="AH330" i="2"/>
  <c r="AH46" i="2"/>
  <c r="AH407" i="2"/>
  <c r="AH364" i="2"/>
  <c r="AH381" i="2"/>
  <c r="AH180" i="2"/>
  <c r="AH190" i="2"/>
  <c r="AH277" i="2"/>
  <c r="AH184" i="2"/>
  <c r="AH66" i="2"/>
  <c r="AH25" i="2"/>
  <c r="AH593" i="2"/>
  <c r="AH220" i="2"/>
  <c r="AH466" i="2"/>
  <c r="AH708" i="2"/>
  <c r="AH255" i="2"/>
  <c r="AH2" i="2"/>
  <c r="AH119" i="2"/>
  <c r="AH39" i="2"/>
  <c r="AH337" i="2"/>
  <c r="AH201" i="2"/>
  <c r="AH140" i="2"/>
  <c r="AH276" i="2"/>
  <c r="AH191" i="2"/>
  <c r="AH137" i="2"/>
  <c r="AH58" i="2"/>
  <c r="AH156" i="2"/>
  <c r="AH332" i="2"/>
  <c r="AH482" i="2"/>
  <c r="AH6" i="2"/>
  <c r="AH455" i="2"/>
  <c r="AH246" i="2"/>
  <c r="AH710" i="2"/>
  <c r="AH505" i="2"/>
  <c r="AH313" i="2"/>
  <c r="AH88" i="2"/>
  <c r="AH436" i="2"/>
  <c r="AH530" i="2"/>
  <c r="AH391" i="2"/>
  <c r="AH506" i="2"/>
  <c r="AH146" i="2"/>
  <c r="AH55" i="2"/>
  <c r="AH623" i="2"/>
  <c r="AH14" i="2"/>
  <c r="AH72" i="2"/>
  <c r="AH366" i="2"/>
  <c r="AH535" i="2"/>
  <c r="AH513" i="2"/>
  <c r="AH638" i="2"/>
  <c r="AH501" i="2"/>
  <c r="AH566" i="2"/>
  <c r="AH26" i="2"/>
  <c r="AH217" i="2"/>
  <c r="AH499" i="2"/>
  <c r="AH243" i="2"/>
  <c r="AH599" i="2"/>
  <c r="AH604" i="2"/>
  <c r="AH325" i="2"/>
  <c r="AH462" i="2"/>
  <c r="AH222" i="2"/>
  <c r="AH686" i="2"/>
  <c r="AH177" i="2"/>
  <c r="AH208" i="2"/>
  <c r="AH16" i="2"/>
  <c r="AH410" i="2"/>
  <c r="AH244" i="2"/>
  <c r="AH56" i="2"/>
  <c r="AH164" i="2"/>
  <c r="AH581" i="2"/>
  <c r="AH267" i="2"/>
  <c r="AH116" i="2"/>
  <c r="AH544" i="2"/>
  <c r="AH621" i="2"/>
  <c r="AH398" i="2"/>
  <c r="AH426" i="2"/>
  <c r="AH179" i="2"/>
  <c r="AH290" i="2"/>
  <c r="AH680" i="2"/>
  <c r="AH565" i="2"/>
  <c r="AH573" i="2"/>
  <c r="AH434" i="2"/>
  <c r="AH382" i="2"/>
  <c r="AH705" i="2"/>
  <c r="AH475" i="2"/>
  <c r="AH124" i="2"/>
  <c r="AH86" i="2"/>
  <c r="AH240" i="2"/>
  <c r="AH473" i="2"/>
  <c r="AH372" i="2"/>
  <c r="AH121" i="2"/>
  <c r="AH553" i="2"/>
  <c r="AH619" i="2"/>
  <c r="AH147" i="2"/>
  <c r="AH356" i="2"/>
  <c r="AH500" i="2"/>
  <c r="AH94" i="2"/>
  <c r="AH296" i="2"/>
  <c r="AH363" i="2"/>
  <c r="AH166" i="2"/>
  <c r="AH540" i="2"/>
  <c r="AH563" i="2"/>
  <c r="AH210" i="2"/>
  <c r="AH672" i="2"/>
  <c r="AH444" i="2"/>
  <c r="AH54" i="2"/>
  <c r="AH153" i="2"/>
  <c r="AH715" i="2"/>
  <c r="AH427" i="2"/>
  <c r="AH550" i="2"/>
  <c r="AH111" i="2"/>
  <c r="AH41" i="2"/>
  <c r="AH36" i="2"/>
  <c r="AH212" i="2"/>
  <c r="AH304" i="2"/>
  <c r="AH420" i="2"/>
  <c r="AH449" i="2"/>
  <c r="AH722" i="2"/>
  <c r="AH460" i="2"/>
  <c r="AH69" i="2"/>
  <c r="AH528" i="2"/>
  <c r="AH401" i="2"/>
  <c r="AH611" i="2"/>
  <c r="AH568" i="2"/>
  <c r="AH195" i="2"/>
  <c r="AH171" i="2"/>
  <c r="AH492" i="2"/>
  <c r="AH353" i="2"/>
  <c r="AH467" i="2"/>
  <c r="AH497" i="2"/>
  <c r="AH351" i="2"/>
  <c r="AH419" i="2"/>
  <c r="AH374" i="2"/>
  <c r="AH732" i="2"/>
  <c r="AH21" i="2"/>
  <c r="AH308" i="2"/>
  <c r="AH359" i="2"/>
  <c r="AH75" i="2"/>
  <c r="AH182" i="2"/>
  <c r="AH429" i="2"/>
  <c r="AH691" i="2"/>
  <c r="AH4" i="2"/>
  <c r="AH106" i="2"/>
  <c r="AH423" i="2"/>
  <c r="AH392" i="2"/>
  <c r="AH71" i="2"/>
  <c r="AH576" i="2"/>
  <c r="AH17" i="2"/>
  <c r="AH393" i="2"/>
  <c r="AH206" i="2"/>
  <c r="AH446" i="2"/>
  <c r="AH659" i="2"/>
  <c r="AH468" i="2"/>
  <c r="AH431" i="2"/>
  <c r="AH129" i="2"/>
  <c r="AH605" i="2"/>
  <c r="AH484" i="2"/>
  <c r="AH362" i="2"/>
  <c r="AH555" i="2"/>
  <c r="AH107" i="2"/>
  <c r="AH200" i="2"/>
  <c r="AH204" i="2"/>
  <c r="AH77" i="2"/>
  <c r="AH610" i="2"/>
  <c r="AH207" i="2"/>
  <c r="AH564" i="2"/>
  <c r="AH269" i="2"/>
  <c r="AH477" i="2"/>
  <c r="AH256" i="2"/>
  <c r="AH297" i="2"/>
  <c r="AH377" i="2"/>
  <c r="AH584" i="2"/>
  <c r="AH258" i="2"/>
  <c r="AH730" i="2"/>
  <c r="AH196" i="2"/>
  <c r="AH108" i="2"/>
  <c r="AH43" i="2"/>
  <c r="AH601" i="2"/>
  <c r="AH37" i="2"/>
  <c r="AH430" i="2"/>
  <c r="AH45" i="2"/>
  <c r="AH594" i="2"/>
  <c r="AH346" i="2"/>
  <c r="AH155" i="2"/>
  <c r="AH655" i="2"/>
  <c r="AH68" i="2"/>
  <c r="AH608" i="2"/>
  <c r="AH452" i="2"/>
  <c r="AH215" i="2"/>
  <c r="AH536" i="2"/>
  <c r="AH127" i="2"/>
  <c r="AH98" i="2"/>
  <c r="AH666" i="2"/>
  <c r="AH507" i="2"/>
  <c r="AH397" i="2"/>
  <c r="AH283" i="2"/>
  <c r="AH150" i="2"/>
  <c r="AH213" i="2"/>
  <c r="AH205" i="2"/>
  <c r="AH609" i="2"/>
  <c r="AH413" i="2"/>
  <c r="AH76" i="2"/>
  <c r="AH186" i="2"/>
  <c r="AH373" i="2"/>
  <c r="AH232" i="2"/>
  <c r="AH417" i="2"/>
  <c r="AH52" i="2"/>
  <c r="AH652" i="2"/>
  <c r="AH406" i="2"/>
  <c r="AH447" i="2"/>
  <c r="AH139" i="2"/>
  <c r="AH725" i="2"/>
  <c r="AH148" i="2"/>
  <c r="AH534" i="2"/>
  <c r="AH580" i="2"/>
  <c r="AH273" i="2"/>
  <c r="AH27" i="2"/>
  <c r="AH29" i="2"/>
  <c r="AH511" i="2"/>
  <c r="AH664" i="2"/>
  <c r="AH327" i="2"/>
  <c r="AH9" i="2"/>
  <c r="AH385" i="2"/>
  <c r="AH24" i="2"/>
  <c r="AH275" i="2"/>
  <c r="AH667" i="2"/>
  <c r="AH592" i="2"/>
  <c r="AH13" i="2"/>
  <c r="AH20" i="2"/>
  <c r="AH230" i="2"/>
  <c r="AH271" i="2"/>
  <c r="AH113" i="2"/>
  <c r="AH248" i="2"/>
  <c r="AH612" i="2"/>
  <c r="AH239" i="2"/>
  <c r="AH422" i="2"/>
  <c r="AH300" i="2"/>
  <c r="AH523" i="2"/>
  <c r="AH197" i="2"/>
  <c r="AH386" i="2"/>
  <c r="AH228" i="2"/>
  <c r="AH95" i="2"/>
  <c r="AH326" i="2"/>
  <c r="AH278" i="2"/>
  <c r="AH384" i="2"/>
  <c r="AH64" i="2"/>
  <c r="AH347" i="2"/>
  <c r="AH49" i="2"/>
  <c r="AH48" i="2"/>
  <c r="AH520" i="2"/>
  <c r="AH557" i="2"/>
  <c r="AH305" i="2"/>
  <c r="AH176" i="2"/>
  <c r="AH660" i="2"/>
  <c r="AH291" i="2"/>
  <c r="AH478" i="2"/>
  <c r="AH554" i="2"/>
  <c r="AH115" i="2"/>
  <c r="AH38" i="2"/>
  <c r="AH613" i="2"/>
  <c r="AH647" i="2"/>
  <c r="AH219" i="2"/>
  <c r="AH331" i="2"/>
  <c r="AH614" i="2"/>
  <c r="AH199" i="2"/>
  <c r="AH442" i="2"/>
  <c r="AH110" i="2"/>
  <c r="AH421" i="2"/>
  <c r="AH92" i="2"/>
  <c r="AH209" i="2"/>
  <c r="AH202" i="2"/>
  <c r="AH367" i="2"/>
  <c r="AH128" i="2"/>
  <c r="AH597" i="2"/>
  <c r="AH338" i="2"/>
  <c r="AH151" i="2"/>
  <c r="AH483" i="2"/>
  <c r="AH589" i="2"/>
  <c r="AH668" i="2"/>
  <c r="AH293" i="2"/>
  <c r="AH324" i="2"/>
  <c r="AH57" i="2"/>
  <c r="AH142" i="2"/>
  <c r="AH415" i="2"/>
  <c r="AH167" i="2"/>
  <c r="AH274" i="2"/>
  <c r="AH286" i="2"/>
  <c r="AH301" i="2"/>
  <c r="AH81" i="2"/>
  <c r="AH596" i="2"/>
  <c r="AH717" i="2"/>
  <c r="AH225" i="2"/>
  <c r="AH211" i="2"/>
  <c r="AH309" i="2"/>
  <c r="AH702" i="2"/>
  <c r="AH559" i="2"/>
  <c r="AH257" i="2"/>
  <c r="AH537" i="2"/>
  <c r="AH61" i="2"/>
  <c r="AH408" i="2"/>
  <c r="AH266" i="2"/>
  <c r="AH558" i="2"/>
  <c r="AH174" i="2"/>
  <c r="AH676" i="2"/>
  <c r="AH716" i="2"/>
  <c r="AH51" i="2"/>
  <c r="AH639" i="2"/>
  <c r="AH183" i="2"/>
  <c r="AH411" i="2"/>
  <c r="AH15" i="2"/>
  <c r="AH23" i="2"/>
  <c r="AH649" i="2"/>
  <c r="AH31" i="2"/>
  <c r="AH10" i="2"/>
  <c r="AH35" i="2"/>
  <c r="AH441" i="2"/>
  <c r="AH547" i="2"/>
  <c r="AH572" i="2"/>
  <c r="AH529" i="2"/>
  <c r="AH294" i="2"/>
  <c r="AH516" i="2"/>
  <c r="AH118" i="2"/>
  <c r="AH405" i="2"/>
  <c r="AH310" i="2"/>
  <c r="AH5" i="2"/>
  <c r="AH514" i="2"/>
  <c r="AH344" i="2"/>
  <c r="AH387" i="2"/>
  <c r="AH261" i="2"/>
  <c r="AH718" i="2"/>
  <c r="AH203" i="2"/>
  <c r="AH370" i="2"/>
  <c r="AH524" i="2"/>
  <c r="AH97" i="2"/>
  <c r="AH631" i="2"/>
  <c r="AH295" i="2"/>
  <c r="AH545" i="2"/>
  <c r="AH394" i="2"/>
  <c r="AH569" i="2"/>
  <c r="AH456" i="2"/>
  <c r="AH173" i="2"/>
  <c r="AH83" i="2"/>
  <c r="AH726" i="2"/>
  <c r="AH265" i="2"/>
  <c r="AH103" i="2"/>
  <c r="AH288" i="2"/>
  <c r="AH226" i="2"/>
  <c r="AH548" i="2"/>
  <c r="AH656" i="2"/>
  <c r="AH355" i="2"/>
  <c r="AH450" i="2"/>
  <c r="AH630" i="2"/>
  <c r="AH289" i="2"/>
  <c r="AH531" i="2"/>
  <c r="AH404" i="2"/>
  <c r="AH653" i="2"/>
  <c r="AH352" i="2"/>
  <c r="AH585" i="2"/>
  <c r="AH237" i="2"/>
  <c r="AH33" i="2"/>
  <c r="AH560" i="2"/>
  <c r="AH90" i="2"/>
  <c r="AH100" i="2"/>
  <c r="AH11" i="2"/>
  <c r="AH160" i="2"/>
  <c r="AH567" i="2"/>
  <c r="AH259" i="2"/>
  <c r="AH437" i="2"/>
  <c r="AH279" i="2"/>
  <c r="AH459" i="2"/>
  <c r="AH495" i="2"/>
  <c r="AH390" i="2"/>
  <c r="AH192" i="2"/>
  <c r="AH727" i="2"/>
  <c r="AH624" i="2"/>
  <c r="AH454" i="2"/>
  <c r="AH22" i="2"/>
  <c r="AH70" i="2"/>
  <c r="AH218" i="2"/>
  <c r="AH306" i="2"/>
  <c r="AH379" i="2"/>
  <c r="AH542" i="2"/>
  <c r="AH503" i="2"/>
  <c r="AH336" i="2"/>
  <c r="AH646" i="2"/>
  <c r="AH396" i="2"/>
  <c r="AH712" i="2"/>
  <c r="AH193" i="2"/>
  <c r="AH661" i="2"/>
  <c r="AH480" i="2"/>
  <c r="AH18" i="2"/>
  <c r="AH375" i="2"/>
  <c r="AH626" i="2"/>
  <c r="AH62" i="2"/>
  <c r="AH42" i="2"/>
  <c r="AH287" i="2"/>
  <c r="AH339" i="2"/>
  <c r="AH221" i="2"/>
  <c r="AH440" i="2"/>
  <c r="AH504" i="2"/>
  <c r="AH489" i="2"/>
  <c r="AH541" i="2"/>
  <c r="AH591" i="2"/>
  <c r="AH470" i="2"/>
  <c r="AH412" i="2"/>
  <c r="AH85" i="2"/>
  <c r="AH223" i="2"/>
  <c r="AH670" i="2"/>
  <c r="AH439" i="2"/>
  <c r="AH642" i="2"/>
  <c r="AH590" i="2"/>
  <c r="AH625" i="2"/>
  <c r="AH723" i="2"/>
  <c r="AH40" i="2"/>
  <c r="AH73" i="2"/>
  <c r="AH342" i="2"/>
  <c r="AH345" i="2"/>
  <c r="AH448" i="2"/>
  <c r="AH543" i="2"/>
  <c r="AH242" i="2"/>
  <c r="AH360" i="2"/>
  <c r="AH44" i="2"/>
  <c r="AH170" i="2"/>
  <c r="AH365" i="2"/>
  <c r="AH79" i="2"/>
  <c r="AH424" i="2"/>
  <c r="AH234" i="2"/>
  <c r="AH579" i="2"/>
  <c r="AH648" i="2"/>
  <c r="AH231" i="2"/>
  <c r="AH272" i="2"/>
  <c r="AH50" i="2"/>
  <c r="AH674" i="2"/>
  <c r="AH284" i="2"/>
  <c r="AH665" i="2"/>
  <c r="AH376" i="2"/>
  <c r="AH78" i="2"/>
  <c r="AH158" i="2"/>
  <c r="AH700" i="2"/>
  <c r="AH80" i="2"/>
  <c r="AH633" i="2"/>
  <c r="AH281" i="2"/>
  <c r="AH335" i="2"/>
  <c r="AH669" i="2"/>
  <c r="AH122" i="2"/>
  <c r="AH657" i="2"/>
  <c r="AH706" i="2"/>
  <c r="AH418" i="2"/>
  <c r="AH627" i="2"/>
  <c r="AH561" i="2"/>
  <c r="AH227" i="2"/>
  <c r="AH685" i="2"/>
  <c r="AH319" i="2"/>
  <c r="AH34" i="2"/>
  <c r="AH163" i="2"/>
  <c r="AH399" i="2"/>
  <c r="AH131" i="2"/>
  <c r="AH583" i="2"/>
  <c r="AH104" i="2"/>
  <c r="AH575" i="2"/>
  <c r="AH461" i="2"/>
  <c r="AH168" i="2"/>
  <c r="AH63" i="2"/>
  <c r="AH361" i="2"/>
  <c r="AH703" i="2"/>
  <c r="AH133" i="2"/>
  <c r="AH380" i="2"/>
  <c r="AH292" i="2"/>
  <c r="AH314" i="2"/>
  <c r="AH522" i="2"/>
  <c r="AH471" i="2"/>
  <c r="AH693" i="2"/>
  <c r="AH214" i="2"/>
  <c r="AH132" i="2"/>
  <c r="AH481" i="2"/>
  <c r="AH493" i="2"/>
  <c r="AH637" i="2"/>
  <c r="AH229" i="2"/>
  <c r="AH634" i="2"/>
  <c r="AH87" i="2"/>
  <c r="AH161" i="2"/>
  <c r="AH302" i="2"/>
  <c r="AH120" i="2"/>
  <c r="AH262" i="2"/>
  <c r="AH628" i="2"/>
  <c r="AH298" i="2"/>
  <c r="AH425" i="2"/>
  <c r="AH238" i="2"/>
  <c r="AH143" i="2"/>
  <c r="AH138" i="2"/>
  <c r="AH650" i="2"/>
  <c r="AH508" i="2"/>
  <c r="AH443" i="2"/>
  <c r="AH562" i="2"/>
  <c r="AH701" i="2"/>
  <c r="AH109" i="2"/>
  <c r="AH236" i="2"/>
  <c r="AH578" i="2"/>
  <c r="AH574" i="2"/>
  <c r="AH662" i="2"/>
  <c r="AH99" i="2"/>
  <c r="AH479" i="2"/>
  <c r="AH102" i="2"/>
  <c r="AH720" i="2"/>
  <c r="AH731" i="2"/>
  <c r="AH549" i="2"/>
  <c r="AH699" i="2"/>
  <c r="AH96" i="2"/>
  <c r="AH658" i="2"/>
  <c r="AH340" i="2"/>
  <c r="AH435" i="2"/>
  <c r="AH595" i="2"/>
  <c r="AH615" i="2"/>
  <c r="AH260" i="2"/>
  <c r="AH135" i="2"/>
  <c r="AH464" i="2"/>
  <c r="AH285" i="2"/>
  <c r="AH704" i="2"/>
  <c r="AH515" i="2"/>
  <c r="AH641" i="2"/>
  <c r="AH496" i="2"/>
  <c r="AH280" i="2"/>
  <c r="AH692" i="2"/>
  <c r="AH358" i="2"/>
  <c r="AH249" i="2"/>
  <c r="AH388" i="2"/>
  <c r="AH125" i="2"/>
  <c r="AH311" i="2"/>
  <c r="AH101" i="2"/>
  <c r="AH341" i="2"/>
  <c r="AH694" i="2"/>
  <c r="AH389" i="2"/>
  <c r="AH457" i="2"/>
  <c r="AH263" i="2"/>
  <c r="AH697" i="2"/>
  <c r="AH525" i="2"/>
  <c r="AH433" i="2"/>
  <c r="AH487" i="2"/>
  <c r="AH629" i="2"/>
  <c r="AH378" i="2"/>
  <c r="AH663" i="2"/>
  <c r="AH643" i="2"/>
  <c r="AH474" i="2"/>
  <c r="AH428" i="2"/>
  <c r="AH570" i="2"/>
  <c r="AH312" i="2"/>
  <c r="AH519" i="2"/>
  <c r="AH521" i="2"/>
  <c r="AH687" i="2"/>
  <c r="AH188" i="2"/>
  <c r="AH571" i="2"/>
  <c r="AH254" i="2"/>
  <c r="AH494" i="2"/>
  <c r="AH253" i="2"/>
  <c r="AH472" i="2"/>
  <c r="AH518" i="2"/>
  <c r="AH526" i="2"/>
  <c r="AH178" i="2"/>
  <c r="AH632" i="2"/>
  <c r="AH303" i="2"/>
  <c r="AH323" i="2"/>
  <c r="AH618" i="2"/>
  <c r="AH552" i="2"/>
  <c r="AH707" i="2"/>
  <c r="AH546" i="2"/>
  <c r="AH400" i="2"/>
  <c r="AH322" i="2"/>
  <c r="AH635" i="2"/>
  <c r="AH709" i="2"/>
  <c r="AH187" i="2"/>
  <c r="AH636" i="2"/>
  <c r="AH476" i="2"/>
  <c r="AH371" i="2"/>
  <c r="AH620" i="2"/>
  <c r="AH683" i="2"/>
  <c r="AH318" i="2"/>
  <c r="AH490" i="2"/>
  <c r="AH349" i="2"/>
  <c r="AH654" i="2"/>
  <c r="AH678" i="2"/>
  <c r="AH588" i="2"/>
  <c r="AH270" i="2"/>
  <c r="AH485" i="2"/>
  <c r="AH673" i="2"/>
  <c r="AH402" i="2"/>
  <c r="AH491" i="2"/>
  <c r="AH729" i="2"/>
  <c r="AH719" i="2"/>
  <c r="AH695" i="2"/>
  <c r="AH551" i="2"/>
  <c r="AH679" i="2"/>
  <c r="AH527" i="2"/>
  <c r="AH645" i="2"/>
  <c r="AH607" i="2"/>
  <c r="AH681" i="2"/>
  <c r="AH682" i="2"/>
  <c r="AH713" i="2"/>
  <c r="AH714" i="2"/>
  <c r="AH688" i="2"/>
  <c r="AH598" i="2"/>
  <c r="AH602" i="2"/>
  <c r="AH622" i="2"/>
  <c r="AH675" i="2"/>
  <c r="AH698" i="2"/>
  <c r="AH721" i="2"/>
  <c r="AH689" i="2"/>
  <c r="AH671" i="2"/>
  <c r="AH677" i="2"/>
  <c r="AH587" i="2"/>
  <c r="AH724" i="2"/>
  <c r="AH728" i="2"/>
  <c r="AH696" i="2"/>
  <c r="AG488" i="2"/>
  <c r="AG532" i="2"/>
  <c r="AG640" i="2"/>
  <c r="AG169" i="2"/>
  <c r="AG383" i="2"/>
  <c r="AG233" i="2"/>
  <c r="AG533" i="2"/>
  <c r="AG357" i="2"/>
  <c r="AG582" i="2"/>
  <c r="AG432" i="2"/>
  <c r="AG395" i="2"/>
  <c r="AG458" i="2"/>
  <c r="AG690" i="2"/>
  <c r="AG343" i="2"/>
  <c r="AG149" i="2"/>
  <c r="AG403" i="2"/>
  <c r="AG317" i="2"/>
  <c r="AG126" i="2"/>
  <c r="AG189" i="2"/>
  <c r="AG684" i="2"/>
  <c r="AG451" i="2"/>
  <c r="AG59" i="2"/>
  <c r="AG416" i="2"/>
  <c r="AG333" i="2"/>
  <c r="AG157" i="2"/>
  <c r="AG19" i="2"/>
  <c r="AG144" i="2"/>
  <c r="AG498" i="2"/>
  <c r="AG117" i="2"/>
  <c r="AG711" i="2"/>
  <c r="AG350" i="2"/>
  <c r="AG60" i="2"/>
  <c r="AG123" i="2"/>
  <c r="AG152" i="2"/>
  <c r="AG616" i="2"/>
  <c r="AG651" i="2"/>
  <c r="AG91" i="2"/>
  <c r="AG586" i="2"/>
  <c r="AG74" i="2"/>
  <c r="AG245" i="2"/>
  <c r="AG30" i="2"/>
  <c r="AG577" i="2"/>
  <c r="AG368" i="2"/>
  <c r="AG136" i="2"/>
  <c r="AG282" i="2"/>
  <c r="AG463" i="2"/>
  <c r="AG114" i="2"/>
  <c r="AG235" i="2"/>
  <c r="AG8" i="2"/>
  <c r="AG65" i="2"/>
  <c r="AG268" i="2"/>
  <c r="AG216" i="2"/>
  <c r="AG600" i="2"/>
  <c r="AG159" i="2"/>
  <c r="AG486" i="2"/>
  <c r="AG512" i="2"/>
  <c r="AG84" i="2"/>
  <c r="AG47" i="2"/>
  <c r="AG320" i="2"/>
  <c r="AG162" i="2"/>
  <c r="AG369" i="2"/>
  <c r="AG538" i="2"/>
  <c r="AG141" i="2"/>
  <c r="AG438" i="2"/>
  <c r="AG644" i="2"/>
  <c r="AG175" i="2"/>
  <c r="AG251" i="2"/>
  <c r="AG172" i="2"/>
  <c r="AG307" i="2"/>
  <c r="AG165" i="2"/>
  <c r="AG328" i="2"/>
  <c r="AG198" i="2"/>
  <c r="AG3" i="2"/>
  <c r="AG105" i="2"/>
  <c r="AG453" i="2"/>
  <c r="AG112" i="2"/>
  <c r="AG509" i="2"/>
  <c r="AG414" i="2"/>
  <c r="AG130" i="2"/>
  <c r="AG354" i="2"/>
  <c r="AG93" i="2"/>
  <c r="AG556" i="2"/>
  <c r="AG154" i="2"/>
  <c r="AG465" i="2"/>
  <c r="AG517" i="2"/>
  <c r="AG348" i="2"/>
  <c r="AG241" i="2"/>
  <c r="AG603" i="2"/>
  <c r="AG321" i="2"/>
  <c r="AG32" i="2"/>
  <c r="AG316" i="2"/>
  <c r="AG252" i="2"/>
  <c r="AG89" i="2"/>
  <c r="AG82" i="2"/>
  <c r="AG299" i="2"/>
  <c r="AG334" i="2"/>
  <c r="AG185" i="2"/>
  <c r="AG7" i="2"/>
  <c r="AG617" i="2"/>
  <c r="AG134" i="2"/>
  <c r="AG53" i="2"/>
  <c r="AG28" i="2"/>
  <c r="AG539" i="2"/>
  <c r="AG224" i="2"/>
  <c r="AG67" i="2"/>
  <c r="AG194" i="2"/>
  <c r="AG329" i="2"/>
  <c r="AG445" i="2"/>
  <c r="AG510" i="2"/>
  <c r="AG502" i="2"/>
  <c r="AG247" i="2"/>
  <c r="AG12" i="2"/>
  <c r="AG315" i="2"/>
  <c r="AG145" i="2"/>
  <c r="AG181" i="2"/>
  <c r="AG469" i="2"/>
  <c r="AG250" i="2"/>
  <c r="AG409" i="2"/>
  <c r="AG606" i="2"/>
  <c r="AG264" i="2"/>
  <c r="AG330" i="2"/>
  <c r="AG46" i="2"/>
  <c r="AG407" i="2"/>
  <c r="AG364" i="2"/>
  <c r="AG381" i="2"/>
  <c r="AG180" i="2"/>
  <c r="AG190" i="2"/>
  <c r="AG277" i="2"/>
  <c r="AG184" i="2"/>
  <c r="AG66" i="2"/>
  <c r="AG25" i="2"/>
  <c r="AG593" i="2"/>
  <c r="AG220" i="2"/>
  <c r="AG466" i="2"/>
  <c r="AG708" i="2"/>
  <c r="AG255" i="2"/>
  <c r="AG2" i="2"/>
  <c r="AG119" i="2"/>
  <c r="AG39" i="2"/>
  <c r="AG337" i="2"/>
  <c r="AG201" i="2"/>
  <c r="AG140" i="2"/>
  <c r="AG276" i="2"/>
  <c r="AG191" i="2"/>
  <c r="AG137" i="2"/>
  <c r="AG58" i="2"/>
  <c r="AG156" i="2"/>
  <c r="AG332" i="2"/>
  <c r="AG482" i="2"/>
  <c r="AG6" i="2"/>
  <c r="AG455" i="2"/>
  <c r="AG246" i="2"/>
  <c r="AG710" i="2"/>
  <c r="AG505" i="2"/>
  <c r="AG313" i="2"/>
  <c r="AG88" i="2"/>
  <c r="AG436" i="2"/>
  <c r="AG530" i="2"/>
  <c r="AG391" i="2"/>
  <c r="AG506" i="2"/>
  <c r="AG146" i="2"/>
  <c r="AG55" i="2"/>
  <c r="AG623" i="2"/>
  <c r="AG14" i="2"/>
  <c r="AG72" i="2"/>
  <c r="AG366" i="2"/>
  <c r="AG535" i="2"/>
  <c r="AG513" i="2"/>
  <c r="AG638" i="2"/>
  <c r="AG501" i="2"/>
  <c r="AG566" i="2"/>
  <c r="AG26" i="2"/>
  <c r="AG217" i="2"/>
  <c r="AG499" i="2"/>
  <c r="AG243" i="2"/>
  <c r="AG599" i="2"/>
  <c r="AG604" i="2"/>
  <c r="AG325" i="2"/>
  <c r="AG462" i="2"/>
  <c r="AG222" i="2"/>
  <c r="AG686" i="2"/>
  <c r="AG177" i="2"/>
  <c r="AG208" i="2"/>
  <c r="AG16" i="2"/>
  <c r="AG410" i="2"/>
  <c r="AG244" i="2"/>
  <c r="AG56" i="2"/>
  <c r="AG164" i="2"/>
  <c r="AG581" i="2"/>
  <c r="AG267" i="2"/>
  <c r="AG116" i="2"/>
  <c r="AG544" i="2"/>
  <c r="AG621" i="2"/>
  <c r="AG398" i="2"/>
  <c r="AG426" i="2"/>
  <c r="AG179" i="2"/>
  <c r="AG290" i="2"/>
  <c r="AG680" i="2"/>
  <c r="AG565" i="2"/>
  <c r="AG573" i="2"/>
  <c r="AG434" i="2"/>
  <c r="AG382" i="2"/>
  <c r="AG705" i="2"/>
  <c r="AG475" i="2"/>
  <c r="AG124" i="2"/>
  <c r="AG86" i="2"/>
  <c r="AG240" i="2"/>
  <c r="AG473" i="2"/>
  <c r="AG372" i="2"/>
  <c r="AG121" i="2"/>
  <c r="AG553" i="2"/>
  <c r="AG619" i="2"/>
  <c r="AG147" i="2"/>
  <c r="AG356" i="2"/>
  <c r="AG500" i="2"/>
  <c r="AG94" i="2"/>
  <c r="AG296" i="2"/>
  <c r="AG363" i="2"/>
  <c r="AG166" i="2"/>
  <c r="AG540" i="2"/>
  <c r="AG563" i="2"/>
  <c r="AG210" i="2"/>
  <c r="AG672" i="2"/>
  <c r="AG444" i="2"/>
  <c r="AG54" i="2"/>
  <c r="AG153" i="2"/>
  <c r="AG715" i="2"/>
  <c r="AG427" i="2"/>
  <c r="AG550" i="2"/>
  <c r="AG111" i="2"/>
  <c r="AG41" i="2"/>
  <c r="AG36" i="2"/>
  <c r="AG212" i="2"/>
  <c r="AG304" i="2"/>
  <c r="AG420" i="2"/>
  <c r="AG449" i="2"/>
  <c r="AG722" i="2"/>
  <c r="AG460" i="2"/>
  <c r="AG69" i="2"/>
  <c r="AG528" i="2"/>
  <c r="AG401" i="2"/>
  <c r="AG611" i="2"/>
  <c r="AG568" i="2"/>
  <c r="AG195" i="2"/>
  <c r="AG171" i="2"/>
  <c r="AG492" i="2"/>
  <c r="AG353" i="2"/>
  <c r="AG467" i="2"/>
  <c r="AG497" i="2"/>
  <c r="AG351" i="2"/>
  <c r="AG419" i="2"/>
  <c r="AG374" i="2"/>
  <c r="AG732" i="2"/>
  <c r="AG21" i="2"/>
  <c r="AG308" i="2"/>
  <c r="AG359" i="2"/>
  <c r="AG75" i="2"/>
  <c r="AG182" i="2"/>
  <c r="AG429" i="2"/>
  <c r="AG691" i="2"/>
  <c r="AG4" i="2"/>
  <c r="AG106" i="2"/>
  <c r="AG423" i="2"/>
  <c r="AG392" i="2"/>
  <c r="AG71" i="2"/>
  <c r="AG576" i="2"/>
  <c r="AG17" i="2"/>
  <c r="AG393" i="2"/>
  <c r="AG206" i="2"/>
  <c r="AG446" i="2"/>
  <c r="AG659" i="2"/>
  <c r="AG468" i="2"/>
  <c r="AG431" i="2"/>
  <c r="AG129" i="2"/>
  <c r="AG605" i="2"/>
  <c r="AG484" i="2"/>
  <c r="AG362" i="2"/>
  <c r="AG555" i="2"/>
  <c r="AG107" i="2"/>
  <c r="AG200" i="2"/>
  <c r="AG204" i="2"/>
  <c r="AG77" i="2"/>
  <c r="AG610" i="2"/>
  <c r="AG207" i="2"/>
  <c r="AG564" i="2"/>
  <c r="AG269" i="2"/>
  <c r="AG477" i="2"/>
  <c r="AG256" i="2"/>
  <c r="AG297" i="2"/>
  <c r="AG377" i="2"/>
  <c r="AG584" i="2"/>
  <c r="AG258" i="2"/>
  <c r="AG730" i="2"/>
  <c r="AG196" i="2"/>
  <c r="AG108" i="2"/>
  <c r="AG43" i="2"/>
  <c r="AG601" i="2"/>
  <c r="AG37" i="2"/>
  <c r="AG430" i="2"/>
  <c r="AG45" i="2"/>
  <c r="AG594" i="2"/>
  <c r="AG346" i="2"/>
  <c r="AG155" i="2"/>
  <c r="AG655" i="2"/>
  <c r="AG68" i="2"/>
  <c r="AG608" i="2"/>
  <c r="AG452" i="2"/>
  <c r="AG215" i="2"/>
  <c r="AG536" i="2"/>
  <c r="AG127" i="2"/>
  <c r="AG98" i="2"/>
  <c r="AG666" i="2"/>
  <c r="AG507" i="2"/>
  <c r="AG397" i="2"/>
  <c r="AG283" i="2"/>
  <c r="AG150" i="2"/>
  <c r="AG213" i="2"/>
  <c r="AG205" i="2"/>
  <c r="AG609" i="2"/>
  <c r="AG413" i="2"/>
  <c r="AG76" i="2"/>
  <c r="AG186" i="2"/>
  <c r="AG373" i="2"/>
  <c r="AG232" i="2"/>
  <c r="AG417" i="2"/>
  <c r="AG52" i="2"/>
  <c r="AG652" i="2"/>
  <c r="AG406" i="2"/>
  <c r="AG447" i="2"/>
  <c r="AG139" i="2"/>
  <c r="AG725" i="2"/>
  <c r="AG148" i="2"/>
  <c r="AG534" i="2"/>
  <c r="AG580" i="2"/>
  <c r="AG273" i="2"/>
  <c r="AG27" i="2"/>
  <c r="AG29" i="2"/>
  <c r="AG511" i="2"/>
  <c r="AG664" i="2"/>
  <c r="AG327" i="2"/>
  <c r="AG9" i="2"/>
  <c r="AG385" i="2"/>
  <c r="AG24" i="2"/>
  <c r="AG275" i="2"/>
  <c r="AG667" i="2"/>
  <c r="AG592" i="2"/>
  <c r="AG13" i="2"/>
  <c r="AG20" i="2"/>
  <c r="AG230" i="2"/>
  <c r="AG271" i="2"/>
  <c r="AG113" i="2"/>
  <c r="AG248" i="2"/>
  <c r="AG612" i="2"/>
  <c r="AG239" i="2"/>
  <c r="AG422" i="2"/>
  <c r="AG300" i="2"/>
  <c r="AG523" i="2"/>
  <c r="AG197" i="2"/>
  <c r="AG386" i="2"/>
  <c r="AG228" i="2"/>
  <c r="AG95" i="2"/>
  <c r="AG326" i="2"/>
  <c r="AG278" i="2"/>
  <c r="AG384" i="2"/>
  <c r="AG64" i="2"/>
  <c r="AG347" i="2"/>
  <c r="AG49" i="2"/>
  <c r="AG48" i="2"/>
  <c r="AG520" i="2"/>
  <c r="AG557" i="2"/>
  <c r="AG305" i="2"/>
  <c r="AG176" i="2"/>
  <c r="AG660" i="2"/>
  <c r="AG291" i="2"/>
  <c r="AG478" i="2"/>
  <c r="AG554" i="2"/>
  <c r="AG115" i="2"/>
  <c r="AG38" i="2"/>
  <c r="AG613" i="2"/>
  <c r="AG647" i="2"/>
  <c r="AG219" i="2"/>
  <c r="AG331" i="2"/>
  <c r="AG614" i="2"/>
  <c r="AG199" i="2"/>
  <c r="AG442" i="2"/>
  <c r="AG110" i="2"/>
  <c r="AG421" i="2"/>
  <c r="AG92" i="2"/>
  <c r="AG209" i="2"/>
  <c r="AG202" i="2"/>
  <c r="AG367" i="2"/>
  <c r="AG128" i="2"/>
  <c r="AG597" i="2"/>
  <c r="AG338" i="2"/>
  <c r="AG151" i="2"/>
  <c r="AG483" i="2"/>
  <c r="AG589" i="2"/>
  <c r="AG668" i="2"/>
  <c r="AG293" i="2"/>
  <c r="AG324" i="2"/>
  <c r="AG57" i="2"/>
  <c r="AG142" i="2"/>
  <c r="AG415" i="2"/>
  <c r="AG167" i="2"/>
  <c r="AG274" i="2"/>
  <c r="AG286" i="2"/>
  <c r="AG301" i="2"/>
  <c r="AG81" i="2"/>
  <c r="AG596" i="2"/>
  <c r="AG717" i="2"/>
  <c r="AG225" i="2"/>
  <c r="AG211" i="2"/>
  <c r="AG309" i="2"/>
  <c r="AG702" i="2"/>
  <c r="AG559" i="2"/>
  <c r="AG257" i="2"/>
  <c r="AG537" i="2"/>
  <c r="AG61" i="2"/>
  <c r="AG408" i="2"/>
  <c r="AG266" i="2"/>
  <c r="AG558" i="2"/>
  <c r="AG174" i="2"/>
  <c r="AG676" i="2"/>
  <c r="AG716" i="2"/>
  <c r="AG51" i="2"/>
  <c r="AG639" i="2"/>
  <c r="AG183" i="2"/>
  <c r="AG411" i="2"/>
  <c r="AG15" i="2"/>
  <c r="AG23" i="2"/>
  <c r="AG649" i="2"/>
  <c r="AG31" i="2"/>
  <c r="AG10" i="2"/>
  <c r="AG35" i="2"/>
  <c r="AG441" i="2"/>
  <c r="AG547" i="2"/>
  <c r="AG572" i="2"/>
  <c r="AG529" i="2"/>
  <c r="AG294" i="2"/>
  <c r="AG516" i="2"/>
  <c r="AG118" i="2"/>
  <c r="AG405" i="2"/>
  <c r="AG310" i="2"/>
  <c r="AG5" i="2"/>
  <c r="AG514" i="2"/>
  <c r="AG344" i="2"/>
  <c r="AG387" i="2"/>
  <c r="AG261" i="2"/>
  <c r="AG718" i="2"/>
  <c r="AG203" i="2"/>
  <c r="AG370" i="2"/>
  <c r="AG524" i="2"/>
  <c r="AG97" i="2"/>
  <c r="AG631" i="2"/>
  <c r="AG295" i="2"/>
  <c r="AG545" i="2"/>
  <c r="AG394" i="2"/>
  <c r="AG569" i="2"/>
  <c r="AG456" i="2"/>
  <c r="AG173" i="2"/>
  <c r="AG83" i="2"/>
  <c r="AG726" i="2"/>
  <c r="AG265" i="2"/>
  <c r="AG103" i="2"/>
  <c r="AG288" i="2"/>
  <c r="AG226" i="2"/>
  <c r="AG548" i="2"/>
  <c r="AG656" i="2"/>
  <c r="AG355" i="2"/>
  <c r="AG450" i="2"/>
  <c r="AG630" i="2"/>
  <c r="AG289" i="2"/>
  <c r="AG531" i="2"/>
  <c r="AG404" i="2"/>
  <c r="AG653" i="2"/>
  <c r="AG352" i="2"/>
  <c r="AG585" i="2"/>
  <c r="AG237" i="2"/>
  <c r="AG33" i="2"/>
  <c r="AG560" i="2"/>
  <c r="AG90" i="2"/>
  <c r="AG100" i="2"/>
  <c r="AG11" i="2"/>
  <c r="AG160" i="2"/>
  <c r="AG567" i="2"/>
  <c r="AG259" i="2"/>
  <c r="AG437" i="2"/>
  <c r="AG279" i="2"/>
  <c r="AG459" i="2"/>
  <c r="AG495" i="2"/>
  <c r="AG390" i="2"/>
  <c r="AG192" i="2"/>
  <c r="AG727" i="2"/>
  <c r="AG624" i="2"/>
  <c r="AG454" i="2"/>
  <c r="AG22" i="2"/>
  <c r="AG70" i="2"/>
  <c r="AG218" i="2"/>
  <c r="AG306" i="2"/>
  <c r="AG379" i="2"/>
  <c r="AG542" i="2"/>
  <c r="AG503" i="2"/>
  <c r="AG336" i="2"/>
  <c r="AG646" i="2"/>
  <c r="AG396" i="2"/>
  <c r="AG712" i="2"/>
  <c r="AG193" i="2"/>
  <c r="AG661" i="2"/>
  <c r="AG480" i="2"/>
  <c r="AG18" i="2"/>
  <c r="AG375" i="2"/>
  <c r="AG626" i="2"/>
  <c r="AG62" i="2"/>
  <c r="AG42" i="2"/>
  <c r="AG287" i="2"/>
  <c r="AG339" i="2"/>
  <c r="AG221" i="2"/>
  <c r="AG440" i="2"/>
  <c r="AG504" i="2"/>
  <c r="AG489" i="2"/>
  <c r="AG541" i="2"/>
  <c r="AG591" i="2"/>
  <c r="AG470" i="2"/>
  <c r="AG412" i="2"/>
  <c r="AG85" i="2"/>
  <c r="AG223" i="2"/>
  <c r="AG670" i="2"/>
  <c r="AG439" i="2"/>
  <c r="AG642" i="2"/>
  <c r="AG590" i="2"/>
  <c r="AG625" i="2"/>
  <c r="AG723" i="2"/>
  <c r="AG40" i="2"/>
  <c r="AG73" i="2"/>
  <c r="AG342" i="2"/>
  <c r="AG345" i="2"/>
  <c r="AG448" i="2"/>
  <c r="AG543" i="2"/>
  <c r="AG242" i="2"/>
  <c r="AG360" i="2"/>
  <c r="AG44" i="2"/>
  <c r="AG170" i="2"/>
  <c r="AG365" i="2"/>
  <c r="AG79" i="2"/>
  <c r="AG424" i="2"/>
  <c r="AG234" i="2"/>
  <c r="AG579" i="2"/>
  <c r="AG648" i="2"/>
  <c r="AG231" i="2"/>
  <c r="AG272" i="2"/>
  <c r="AG50" i="2"/>
  <c r="AG674" i="2"/>
  <c r="AG284" i="2"/>
  <c r="AG665" i="2"/>
  <c r="AG376" i="2"/>
  <c r="AG78" i="2"/>
  <c r="AG158" i="2"/>
  <c r="AG700" i="2"/>
  <c r="AG80" i="2"/>
  <c r="AG633" i="2"/>
  <c r="AG281" i="2"/>
  <c r="AG335" i="2"/>
  <c r="AG669" i="2"/>
  <c r="AG122" i="2"/>
  <c r="AG657" i="2"/>
  <c r="AG706" i="2"/>
  <c r="AG418" i="2"/>
  <c r="AG627" i="2"/>
  <c r="AG561" i="2"/>
  <c r="AG227" i="2"/>
  <c r="AG685" i="2"/>
  <c r="AG319" i="2"/>
  <c r="AG34" i="2"/>
  <c r="AG163" i="2"/>
  <c r="AG399" i="2"/>
  <c r="AG131" i="2"/>
  <c r="AG583" i="2"/>
  <c r="AG104" i="2"/>
  <c r="AG575" i="2"/>
  <c r="AG461" i="2"/>
  <c r="AG168" i="2"/>
  <c r="AG63" i="2"/>
  <c r="AG361" i="2"/>
  <c r="AG703" i="2"/>
  <c r="AG133" i="2"/>
  <c r="AG380" i="2"/>
  <c r="AG292" i="2"/>
  <c r="AG314" i="2"/>
  <c r="AG522" i="2"/>
  <c r="AG471" i="2"/>
  <c r="AG693" i="2"/>
  <c r="AG214" i="2"/>
  <c r="AG132" i="2"/>
  <c r="AG481" i="2"/>
  <c r="AG493" i="2"/>
  <c r="AG637" i="2"/>
  <c r="AG229" i="2"/>
  <c r="AG634" i="2"/>
  <c r="AG87" i="2"/>
  <c r="AG161" i="2"/>
  <c r="AG302" i="2"/>
  <c r="AG120" i="2"/>
  <c r="AG262" i="2"/>
  <c r="AG628" i="2"/>
  <c r="AG298" i="2"/>
  <c r="AG425" i="2"/>
  <c r="AG238" i="2"/>
  <c r="AG143" i="2"/>
  <c r="AG138" i="2"/>
  <c r="AG650" i="2"/>
  <c r="AG508" i="2"/>
  <c r="AG443" i="2"/>
  <c r="AG562" i="2"/>
  <c r="AG701" i="2"/>
  <c r="AG109" i="2"/>
  <c r="AG236" i="2"/>
  <c r="AG578" i="2"/>
  <c r="AG574" i="2"/>
  <c r="AG662" i="2"/>
  <c r="AG99" i="2"/>
  <c r="AG479" i="2"/>
  <c r="AG102" i="2"/>
  <c r="AG720" i="2"/>
  <c r="AG731" i="2"/>
  <c r="AG549" i="2"/>
  <c r="AG699" i="2"/>
  <c r="AG96" i="2"/>
  <c r="AG658" i="2"/>
  <c r="AG340" i="2"/>
  <c r="AG435" i="2"/>
  <c r="AG595" i="2"/>
  <c r="AG615" i="2"/>
  <c r="AG260" i="2"/>
  <c r="AG135" i="2"/>
  <c r="AG464" i="2"/>
  <c r="AG285" i="2"/>
  <c r="AG704" i="2"/>
  <c r="AG515" i="2"/>
  <c r="AG641" i="2"/>
  <c r="AG496" i="2"/>
  <c r="AG280" i="2"/>
  <c r="AG692" i="2"/>
  <c r="AG358" i="2"/>
  <c r="AG249" i="2"/>
  <c r="AG388" i="2"/>
  <c r="AG125" i="2"/>
  <c r="AG311" i="2"/>
  <c r="AG101" i="2"/>
  <c r="AG341" i="2"/>
  <c r="AG694" i="2"/>
  <c r="AG389" i="2"/>
  <c r="AG457" i="2"/>
  <c r="AG263" i="2"/>
  <c r="AG697" i="2"/>
  <c r="AG525" i="2"/>
  <c r="AG433" i="2"/>
  <c r="AG487" i="2"/>
  <c r="AG629" i="2"/>
  <c r="AG378" i="2"/>
  <c r="AG663" i="2"/>
  <c r="AG643" i="2"/>
  <c r="AG474" i="2"/>
  <c r="AG428" i="2"/>
  <c r="AG570" i="2"/>
  <c r="AG312" i="2"/>
  <c r="AG519" i="2"/>
  <c r="AG521" i="2"/>
  <c r="AG687" i="2"/>
  <c r="AG188" i="2"/>
  <c r="AG571" i="2"/>
  <c r="AG254" i="2"/>
  <c r="AG494" i="2"/>
  <c r="AG253" i="2"/>
  <c r="AG472" i="2"/>
  <c r="AG518" i="2"/>
  <c r="AG526" i="2"/>
  <c r="AG178" i="2"/>
  <c r="AG632" i="2"/>
  <c r="AG303" i="2"/>
  <c r="AG323" i="2"/>
  <c r="AG618" i="2"/>
  <c r="AG552" i="2"/>
  <c r="AG707" i="2"/>
  <c r="AG546" i="2"/>
  <c r="AG400" i="2"/>
  <c r="AG322" i="2"/>
  <c r="AG635" i="2"/>
  <c r="AG709" i="2"/>
  <c r="AG187" i="2"/>
  <c r="AG636" i="2"/>
  <c r="AG476" i="2"/>
  <c r="AG371" i="2"/>
  <c r="AG620" i="2"/>
  <c r="AG683" i="2"/>
  <c r="AG318" i="2"/>
  <c r="AG490" i="2"/>
  <c r="AG349" i="2"/>
  <c r="AG654" i="2"/>
  <c r="AG678" i="2"/>
  <c r="AG588" i="2"/>
  <c r="AG270" i="2"/>
  <c r="AG485" i="2"/>
  <c r="AG673" i="2"/>
  <c r="AG402" i="2"/>
  <c r="AG491" i="2"/>
  <c r="AG729" i="2"/>
  <c r="AG719" i="2"/>
  <c r="AG695" i="2"/>
  <c r="AG551" i="2"/>
  <c r="AG679" i="2"/>
  <c r="AG527" i="2"/>
  <c r="AG645" i="2"/>
  <c r="AG607" i="2"/>
  <c r="AG681" i="2"/>
  <c r="AG682" i="2"/>
  <c r="AG713" i="2"/>
  <c r="AG714" i="2"/>
  <c r="AG688" i="2"/>
  <c r="AG598" i="2"/>
  <c r="AG602" i="2"/>
  <c r="AG622" i="2"/>
  <c r="AG675" i="2"/>
  <c r="AG698" i="2"/>
  <c r="AG721" i="2"/>
  <c r="AG689" i="2"/>
  <c r="AG671" i="2"/>
  <c r="AG677" i="2"/>
  <c r="AG587" i="2"/>
  <c r="AG724" i="2"/>
  <c r="AG728" i="2"/>
  <c r="AG696" i="2"/>
  <c r="AF488" i="2"/>
  <c r="AF532" i="2"/>
  <c r="AF640" i="2"/>
  <c r="AF169" i="2"/>
  <c r="AF383" i="2"/>
  <c r="AF233" i="2"/>
  <c r="AF533" i="2"/>
  <c r="AF357" i="2"/>
  <c r="AF582" i="2"/>
  <c r="AF432" i="2"/>
  <c r="AF395" i="2"/>
  <c r="AF458" i="2"/>
  <c r="AF690" i="2"/>
  <c r="AF343" i="2"/>
  <c r="AF149" i="2"/>
  <c r="AF403" i="2"/>
  <c r="AF317" i="2"/>
  <c r="AF126" i="2"/>
  <c r="AF189" i="2"/>
  <c r="AF684" i="2"/>
  <c r="AF451" i="2"/>
  <c r="AF59" i="2"/>
  <c r="AF416" i="2"/>
  <c r="AF333" i="2"/>
  <c r="AF157" i="2"/>
  <c r="AF19" i="2"/>
  <c r="AF144" i="2"/>
  <c r="AF498" i="2"/>
  <c r="AF117" i="2"/>
  <c r="AF711" i="2"/>
  <c r="AF350" i="2"/>
  <c r="AF60" i="2"/>
  <c r="AF123" i="2"/>
  <c r="AF152" i="2"/>
  <c r="AF616" i="2"/>
  <c r="AF651" i="2"/>
  <c r="AF91" i="2"/>
  <c r="AF586" i="2"/>
  <c r="AF74" i="2"/>
  <c r="AF245" i="2"/>
  <c r="AF30" i="2"/>
  <c r="AF577" i="2"/>
  <c r="AF368" i="2"/>
  <c r="AF136" i="2"/>
  <c r="AF282" i="2"/>
  <c r="AF463" i="2"/>
  <c r="AF114" i="2"/>
  <c r="AF235" i="2"/>
  <c r="AF8" i="2"/>
  <c r="AF65" i="2"/>
  <c r="AF268" i="2"/>
  <c r="AF216" i="2"/>
  <c r="AF600" i="2"/>
  <c r="AF159" i="2"/>
  <c r="AF486" i="2"/>
  <c r="AF512" i="2"/>
  <c r="AF84" i="2"/>
  <c r="AF47" i="2"/>
  <c r="AF320" i="2"/>
  <c r="AF162" i="2"/>
  <c r="AF369" i="2"/>
  <c r="AF538" i="2"/>
  <c r="AF141" i="2"/>
  <c r="AF438" i="2"/>
  <c r="AF644" i="2"/>
  <c r="AF175" i="2"/>
  <c r="AF251" i="2"/>
  <c r="AF172" i="2"/>
  <c r="AF307" i="2"/>
  <c r="AF165" i="2"/>
  <c r="AF328" i="2"/>
  <c r="AF198" i="2"/>
  <c r="AF3" i="2"/>
  <c r="AF105" i="2"/>
  <c r="AF453" i="2"/>
  <c r="AF112" i="2"/>
  <c r="AF509" i="2"/>
  <c r="AF414" i="2"/>
  <c r="AF130" i="2"/>
  <c r="AF354" i="2"/>
  <c r="AF93" i="2"/>
  <c r="AF556" i="2"/>
  <c r="AF154" i="2"/>
  <c r="AF465" i="2"/>
  <c r="AF517" i="2"/>
  <c r="AF348" i="2"/>
  <c r="AF241" i="2"/>
  <c r="AF603" i="2"/>
  <c r="AF321" i="2"/>
  <c r="AF32" i="2"/>
  <c r="AF316" i="2"/>
  <c r="AF252" i="2"/>
  <c r="AF89" i="2"/>
  <c r="AF82" i="2"/>
  <c r="AF299" i="2"/>
  <c r="AF334" i="2"/>
  <c r="AF185" i="2"/>
  <c r="AF7" i="2"/>
  <c r="AF617" i="2"/>
  <c r="AF134" i="2"/>
  <c r="AF53" i="2"/>
  <c r="AF28" i="2"/>
  <c r="AF539" i="2"/>
  <c r="AF224" i="2"/>
  <c r="AF67" i="2"/>
  <c r="AF194" i="2"/>
  <c r="AF329" i="2"/>
  <c r="AF445" i="2"/>
  <c r="AF510" i="2"/>
  <c r="AF502" i="2"/>
  <c r="AF247" i="2"/>
  <c r="AF12" i="2"/>
  <c r="AF315" i="2"/>
  <c r="AF145" i="2"/>
  <c r="AF181" i="2"/>
  <c r="AF469" i="2"/>
  <c r="AF250" i="2"/>
  <c r="AF409" i="2"/>
  <c r="AF606" i="2"/>
  <c r="AF264" i="2"/>
  <c r="AF330" i="2"/>
  <c r="AF46" i="2"/>
  <c r="AF407" i="2"/>
  <c r="AF364" i="2"/>
  <c r="AF381" i="2"/>
  <c r="AF180" i="2"/>
  <c r="AF190" i="2"/>
  <c r="AF277" i="2"/>
  <c r="AF184" i="2"/>
  <c r="AF66" i="2"/>
  <c r="AF25" i="2"/>
  <c r="AF593" i="2"/>
  <c r="AF220" i="2"/>
  <c r="AF466" i="2"/>
  <c r="AF708" i="2"/>
  <c r="M109" i="3" s="1"/>
  <c r="AF255" i="2"/>
  <c r="AF2" i="2"/>
  <c r="AF119" i="2"/>
  <c r="AF39" i="2"/>
  <c r="AF337" i="2"/>
  <c r="AF201" i="2"/>
  <c r="AF140" i="2"/>
  <c r="AF276" i="2"/>
  <c r="AF191" i="2"/>
  <c r="AF137" i="2"/>
  <c r="AF58" i="2"/>
  <c r="AF156" i="2"/>
  <c r="AF332" i="2"/>
  <c r="AF482" i="2"/>
  <c r="AF6" i="2"/>
  <c r="AF455" i="2"/>
  <c r="AF246" i="2"/>
  <c r="AF710" i="2"/>
  <c r="AF505" i="2"/>
  <c r="AF313" i="2"/>
  <c r="AF88" i="2"/>
  <c r="AF436" i="2"/>
  <c r="AF530" i="2"/>
  <c r="AF391" i="2"/>
  <c r="AF506" i="2"/>
  <c r="AF146" i="2"/>
  <c r="AF55" i="2"/>
  <c r="AF623" i="2"/>
  <c r="AF14" i="2"/>
  <c r="AF72" i="2"/>
  <c r="AF366" i="2"/>
  <c r="AF535" i="2"/>
  <c r="AF513" i="2"/>
  <c r="AF638" i="2"/>
  <c r="AF501" i="2"/>
  <c r="AF566" i="2"/>
  <c r="AF26" i="2"/>
  <c r="AF217" i="2"/>
  <c r="AF499" i="2"/>
  <c r="AF243" i="2"/>
  <c r="AF599" i="2"/>
  <c r="AF604" i="2"/>
  <c r="AF325" i="2"/>
  <c r="AF462" i="2"/>
  <c r="AF222" i="2"/>
  <c r="AF686" i="2"/>
  <c r="AF177" i="2"/>
  <c r="AF208" i="2"/>
  <c r="AF16" i="2"/>
  <c r="AF410" i="2"/>
  <c r="AF244" i="2"/>
  <c r="AF56" i="2"/>
  <c r="AF164" i="2"/>
  <c r="AF581" i="2"/>
  <c r="AF267" i="2"/>
  <c r="AF116" i="2"/>
  <c r="AF544" i="2"/>
  <c r="AF621" i="2"/>
  <c r="AF398" i="2"/>
  <c r="AF426" i="2"/>
  <c r="AF179" i="2"/>
  <c r="AF290" i="2"/>
  <c r="AF680" i="2"/>
  <c r="AF565" i="2"/>
  <c r="AF573" i="2"/>
  <c r="AF434" i="2"/>
  <c r="AF382" i="2"/>
  <c r="AF705" i="2"/>
  <c r="AF475" i="2"/>
  <c r="AF124" i="2"/>
  <c r="AF86" i="2"/>
  <c r="AF240" i="2"/>
  <c r="AF473" i="2"/>
  <c r="AF372" i="2"/>
  <c r="AF121" i="2"/>
  <c r="AF553" i="2"/>
  <c r="AF619" i="2"/>
  <c r="AF147" i="2"/>
  <c r="AF356" i="2"/>
  <c r="AF500" i="2"/>
  <c r="AF94" i="2"/>
  <c r="AF296" i="2"/>
  <c r="AF363" i="2"/>
  <c r="AF166" i="2"/>
  <c r="AF540" i="2"/>
  <c r="AF563" i="2"/>
  <c r="AF210" i="2"/>
  <c r="AF672" i="2"/>
  <c r="AF444" i="2"/>
  <c r="AF54" i="2"/>
  <c r="AF153" i="2"/>
  <c r="AF715" i="2"/>
  <c r="AF427" i="2"/>
  <c r="AF550" i="2"/>
  <c r="AF111" i="2"/>
  <c r="AF41" i="2"/>
  <c r="AF36" i="2"/>
  <c r="AF212" i="2"/>
  <c r="AF304" i="2"/>
  <c r="AF420" i="2"/>
  <c r="AF449" i="2"/>
  <c r="AF722" i="2"/>
  <c r="AF460" i="2"/>
  <c r="AF69" i="2"/>
  <c r="AF528" i="2"/>
  <c r="AF401" i="2"/>
  <c r="AF611" i="2"/>
  <c r="AF568" i="2"/>
  <c r="AF195" i="2"/>
  <c r="M114" i="3" s="1"/>
  <c r="AF171" i="2"/>
  <c r="AF492" i="2"/>
  <c r="AF353" i="2"/>
  <c r="AF467" i="2"/>
  <c r="AF497" i="2"/>
  <c r="AF351" i="2"/>
  <c r="AF419" i="2"/>
  <c r="AF374" i="2"/>
  <c r="AF732" i="2"/>
  <c r="AF21" i="2"/>
  <c r="AF308" i="2"/>
  <c r="AF359" i="2"/>
  <c r="AF75" i="2"/>
  <c r="AF182" i="2"/>
  <c r="AF429" i="2"/>
  <c r="AF691" i="2"/>
  <c r="AF4" i="2"/>
  <c r="AF106" i="2"/>
  <c r="AF423" i="2"/>
  <c r="AF392" i="2"/>
  <c r="AF71" i="2"/>
  <c r="AF576" i="2"/>
  <c r="AF17" i="2"/>
  <c r="AF393" i="2"/>
  <c r="AF206" i="2"/>
  <c r="AF446" i="2"/>
  <c r="AF659" i="2"/>
  <c r="AF468" i="2"/>
  <c r="AF431" i="2"/>
  <c r="AF129" i="2"/>
  <c r="AF605" i="2"/>
  <c r="AF484" i="2"/>
  <c r="AF362" i="2"/>
  <c r="AF555" i="2"/>
  <c r="AF107" i="2"/>
  <c r="AF200" i="2"/>
  <c r="AF204" i="2"/>
  <c r="AF77" i="2"/>
  <c r="AF610" i="2"/>
  <c r="AF207" i="2"/>
  <c r="AF564" i="2"/>
  <c r="AF269" i="2"/>
  <c r="AF477" i="2"/>
  <c r="AF256" i="2"/>
  <c r="AF297" i="2"/>
  <c r="AF377" i="2"/>
  <c r="AF584" i="2"/>
  <c r="AF258" i="2"/>
  <c r="AF730" i="2"/>
  <c r="AF196" i="2"/>
  <c r="AF108" i="2"/>
  <c r="AF43" i="2"/>
  <c r="AF601" i="2"/>
  <c r="AF37" i="2"/>
  <c r="AF430" i="2"/>
  <c r="AF45" i="2"/>
  <c r="AF594" i="2"/>
  <c r="AF346" i="2"/>
  <c r="AF155" i="2"/>
  <c r="AF655" i="2"/>
  <c r="AF68" i="2"/>
  <c r="AF608" i="2"/>
  <c r="AF452" i="2"/>
  <c r="AF215" i="2"/>
  <c r="AF536" i="2"/>
  <c r="AF127" i="2"/>
  <c r="AF98" i="2"/>
  <c r="AF666" i="2"/>
  <c r="AF507" i="2"/>
  <c r="AF397" i="2"/>
  <c r="AF283" i="2"/>
  <c r="AF150" i="2"/>
  <c r="AF213" i="2"/>
  <c r="AF205" i="2"/>
  <c r="AF609" i="2"/>
  <c r="AF413" i="2"/>
  <c r="AF76" i="2"/>
  <c r="AF186" i="2"/>
  <c r="AF373" i="2"/>
  <c r="AF232" i="2"/>
  <c r="AF417" i="2"/>
  <c r="AF52" i="2"/>
  <c r="AF652" i="2"/>
  <c r="AF406" i="2"/>
  <c r="AF447" i="2"/>
  <c r="AF139" i="2"/>
  <c r="AF725" i="2"/>
  <c r="AF148" i="2"/>
  <c r="AF534" i="2"/>
  <c r="AF580" i="2"/>
  <c r="AF273" i="2"/>
  <c r="AF27" i="2"/>
  <c r="AF29" i="2"/>
  <c r="AF511" i="2"/>
  <c r="AF664" i="2"/>
  <c r="AF327" i="2"/>
  <c r="AF9" i="2"/>
  <c r="AF385" i="2"/>
  <c r="AF24" i="2"/>
  <c r="AF275" i="2"/>
  <c r="AF667" i="2"/>
  <c r="AF592" i="2"/>
  <c r="AF13" i="2"/>
  <c r="AF20" i="2"/>
  <c r="AF230" i="2"/>
  <c r="AF271" i="2"/>
  <c r="AF113" i="2"/>
  <c r="AF248" i="2"/>
  <c r="AF612" i="2"/>
  <c r="AF239" i="2"/>
  <c r="AF422" i="2"/>
  <c r="AF300" i="2"/>
  <c r="AF523" i="2"/>
  <c r="AF197" i="2"/>
  <c r="AF386" i="2"/>
  <c r="AF228" i="2"/>
  <c r="AF95" i="2"/>
  <c r="AF326" i="2"/>
  <c r="AF278" i="2"/>
  <c r="AF384" i="2"/>
  <c r="AF64" i="2"/>
  <c r="AF347" i="2"/>
  <c r="AF49" i="2"/>
  <c r="AF48" i="2"/>
  <c r="AF520" i="2"/>
  <c r="AF557" i="2"/>
  <c r="AF305" i="2"/>
  <c r="AF176" i="2"/>
  <c r="AF660" i="2"/>
  <c r="AF291" i="2"/>
  <c r="AF478" i="2"/>
  <c r="AF554" i="2"/>
  <c r="AF115" i="2"/>
  <c r="AF38" i="2"/>
  <c r="AF613" i="2"/>
  <c r="AF647" i="2"/>
  <c r="AF219" i="2"/>
  <c r="AF331" i="2"/>
  <c r="AF614" i="2"/>
  <c r="AF199" i="2"/>
  <c r="AF442" i="2"/>
  <c r="AF110" i="2"/>
  <c r="AF421" i="2"/>
  <c r="AF92" i="2"/>
  <c r="AF209" i="2"/>
  <c r="AF202" i="2"/>
  <c r="AF367" i="2"/>
  <c r="AF128" i="2"/>
  <c r="AF597" i="2"/>
  <c r="AF338" i="2"/>
  <c r="AF151" i="2"/>
  <c r="AF483" i="2"/>
  <c r="AF589" i="2"/>
  <c r="AF668" i="2"/>
  <c r="AF293" i="2"/>
  <c r="AF324" i="2"/>
  <c r="AF57" i="2"/>
  <c r="AF142" i="2"/>
  <c r="AF415" i="2"/>
  <c r="AF167" i="2"/>
  <c r="AF274" i="2"/>
  <c r="AF286" i="2"/>
  <c r="AF301" i="2"/>
  <c r="AF81" i="2"/>
  <c r="AF596" i="2"/>
  <c r="AF717" i="2"/>
  <c r="AF225" i="2"/>
  <c r="AF211" i="2"/>
  <c r="AF309" i="2"/>
  <c r="AF702" i="2"/>
  <c r="AF559" i="2"/>
  <c r="AF257" i="2"/>
  <c r="AF537" i="2"/>
  <c r="AF61" i="2"/>
  <c r="AF408" i="2"/>
  <c r="AF266" i="2"/>
  <c r="AF558" i="2"/>
  <c r="AF174" i="2"/>
  <c r="AF676" i="2"/>
  <c r="AF716" i="2"/>
  <c r="AF51" i="2"/>
  <c r="AF639" i="2"/>
  <c r="AF183" i="2"/>
  <c r="AF411" i="2"/>
  <c r="AF15" i="2"/>
  <c r="AF23" i="2"/>
  <c r="AF649" i="2"/>
  <c r="AF31" i="2"/>
  <c r="AF10" i="2"/>
  <c r="AF35" i="2"/>
  <c r="AF441" i="2"/>
  <c r="AF547" i="2"/>
  <c r="AF572" i="2"/>
  <c r="AF529" i="2"/>
  <c r="AF294" i="2"/>
  <c r="AF516" i="2"/>
  <c r="AF118" i="2"/>
  <c r="AF405" i="2"/>
  <c r="AF310" i="2"/>
  <c r="AF5" i="2"/>
  <c r="AF514" i="2"/>
  <c r="AF344" i="2"/>
  <c r="AF387" i="2"/>
  <c r="AF261" i="2"/>
  <c r="AF718" i="2"/>
  <c r="AF203" i="2"/>
  <c r="AF370" i="2"/>
  <c r="AF524" i="2"/>
  <c r="AF97" i="2"/>
  <c r="AF631" i="2"/>
  <c r="AF295" i="2"/>
  <c r="AF545" i="2"/>
  <c r="AF394" i="2"/>
  <c r="AF569" i="2"/>
  <c r="AF456" i="2"/>
  <c r="AF173" i="2"/>
  <c r="AF83" i="2"/>
  <c r="AF726" i="2"/>
  <c r="AF265" i="2"/>
  <c r="AF103" i="2"/>
  <c r="AF288" i="2"/>
  <c r="AF226" i="2"/>
  <c r="AF548" i="2"/>
  <c r="AF656" i="2"/>
  <c r="AF355" i="2"/>
  <c r="AF450" i="2"/>
  <c r="AF630" i="2"/>
  <c r="AF289" i="2"/>
  <c r="AF531" i="2"/>
  <c r="AF404" i="2"/>
  <c r="AF653" i="2"/>
  <c r="AF352" i="2"/>
  <c r="AF585" i="2"/>
  <c r="AF237" i="2"/>
  <c r="AF33" i="2"/>
  <c r="AF560" i="2"/>
  <c r="AF90" i="2"/>
  <c r="AF100" i="2"/>
  <c r="AF11" i="2"/>
  <c r="AF160" i="2"/>
  <c r="AF567" i="2"/>
  <c r="AF259" i="2"/>
  <c r="AF437" i="2"/>
  <c r="AF279" i="2"/>
  <c r="AF459" i="2"/>
  <c r="AF495" i="2"/>
  <c r="AF390" i="2"/>
  <c r="AF192" i="2"/>
  <c r="AF727" i="2"/>
  <c r="AF624" i="2"/>
  <c r="AF454" i="2"/>
  <c r="AF22" i="2"/>
  <c r="AF70" i="2"/>
  <c r="AF218" i="2"/>
  <c r="AF306" i="2"/>
  <c r="AF379" i="2"/>
  <c r="AF542" i="2"/>
  <c r="AF503" i="2"/>
  <c r="AF336" i="2"/>
  <c r="AF646" i="2"/>
  <c r="AF396" i="2"/>
  <c r="AF712" i="2"/>
  <c r="AF193" i="2"/>
  <c r="AF661" i="2"/>
  <c r="AF480" i="2"/>
  <c r="AF18" i="2"/>
  <c r="AF375" i="2"/>
  <c r="AF626" i="2"/>
  <c r="AF62" i="2"/>
  <c r="AF42" i="2"/>
  <c r="AF287" i="2"/>
  <c r="AF339" i="2"/>
  <c r="AF221" i="2"/>
  <c r="AF440" i="2"/>
  <c r="AF504" i="2"/>
  <c r="AF489" i="2"/>
  <c r="AF541" i="2"/>
  <c r="AF591" i="2"/>
  <c r="AF470" i="2"/>
  <c r="AF412" i="2"/>
  <c r="AF85" i="2"/>
  <c r="AF223" i="2"/>
  <c r="AF670" i="2"/>
  <c r="AF439" i="2"/>
  <c r="AF642" i="2"/>
  <c r="AF590" i="2"/>
  <c r="AF625" i="2"/>
  <c r="AF723" i="2"/>
  <c r="AF40" i="2"/>
  <c r="AF73" i="2"/>
  <c r="AF342" i="2"/>
  <c r="AF345" i="2"/>
  <c r="AF448" i="2"/>
  <c r="AF543" i="2"/>
  <c r="AF242" i="2"/>
  <c r="AF360" i="2"/>
  <c r="AF44" i="2"/>
  <c r="AF170" i="2"/>
  <c r="AF365" i="2"/>
  <c r="AF79" i="2"/>
  <c r="AF424" i="2"/>
  <c r="AF234" i="2"/>
  <c r="AF579" i="2"/>
  <c r="AF648" i="2"/>
  <c r="AF231" i="2"/>
  <c r="AF272" i="2"/>
  <c r="AF50" i="2"/>
  <c r="AF674" i="2"/>
  <c r="AF284" i="2"/>
  <c r="AF665" i="2"/>
  <c r="AF376" i="2"/>
  <c r="AF78" i="2"/>
  <c r="AF158" i="2"/>
  <c r="AF700" i="2"/>
  <c r="AF80" i="2"/>
  <c r="AF633" i="2"/>
  <c r="AF281" i="2"/>
  <c r="AF335" i="2"/>
  <c r="AF669" i="2"/>
  <c r="AF122" i="2"/>
  <c r="AF657" i="2"/>
  <c r="AF706" i="2"/>
  <c r="AF418" i="2"/>
  <c r="AF627" i="2"/>
  <c r="AF561" i="2"/>
  <c r="AF227" i="2"/>
  <c r="AF685" i="2"/>
  <c r="AF319" i="2"/>
  <c r="AF34" i="2"/>
  <c r="AF163" i="2"/>
  <c r="AF399" i="2"/>
  <c r="AF131" i="2"/>
  <c r="AF583" i="2"/>
  <c r="AF104" i="2"/>
  <c r="AF575" i="2"/>
  <c r="AF461" i="2"/>
  <c r="AF168" i="2"/>
  <c r="AF63" i="2"/>
  <c r="AF361" i="2"/>
  <c r="AF703" i="2"/>
  <c r="AF133" i="2"/>
  <c r="AF380" i="2"/>
  <c r="AF292" i="2"/>
  <c r="AF314" i="2"/>
  <c r="AF522" i="2"/>
  <c r="AF471" i="2"/>
  <c r="AF693" i="2"/>
  <c r="AF214" i="2"/>
  <c r="AF132" i="2"/>
  <c r="AF481" i="2"/>
  <c r="AF493" i="2"/>
  <c r="AF637" i="2"/>
  <c r="AF229" i="2"/>
  <c r="AF634" i="2"/>
  <c r="AF87" i="2"/>
  <c r="AF161" i="2"/>
  <c r="AF302" i="2"/>
  <c r="AF120" i="2"/>
  <c r="AF262" i="2"/>
  <c r="AF628" i="2"/>
  <c r="AF298" i="2"/>
  <c r="AF425" i="2"/>
  <c r="AF238" i="2"/>
  <c r="AF143" i="2"/>
  <c r="AF138" i="2"/>
  <c r="AF650" i="2"/>
  <c r="AF508" i="2"/>
  <c r="AF443" i="2"/>
  <c r="AF562" i="2"/>
  <c r="AF701" i="2"/>
  <c r="AF109" i="2"/>
  <c r="AF236" i="2"/>
  <c r="AF578" i="2"/>
  <c r="AF574" i="2"/>
  <c r="AF662" i="2"/>
  <c r="AF99" i="2"/>
  <c r="AF479" i="2"/>
  <c r="AF102" i="2"/>
  <c r="AF720" i="2"/>
  <c r="AF731" i="2"/>
  <c r="AF549" i="2"/>
  <c r="AF699" i="2"/>
  <c r="AF96" i="2"/>
  <c r="AF658" i="2"/>
  <c r="AF340" i="2"/>
  <c r="AF435" i="2"/>
  <c r="AF595" i="2"/>
  <c r="AF615" i="2"/>
  <c r="AF260" i="2"/>
  <c r="AF135" i="2"/>
  <c r="AF464" i="2"/>
  <c r="AF285" i="2"/>
  <c r="AF704" i="2"/>
  <c r="AF515" i="2"/>
  <c r="AF641" i="2"/>
  <c r="AF496" i="2"/>
  <c r="AF280" i="2"/>
  <c r="AF692" i="2"/>
  <c r="AF358" i="2"/>
  <c r="AF249" i="2"/>
  <c r="AF388" i="2"/>
  <c r="AF125" i="2"/>
  <c r="AF311" i="2"/>
  <c r="AF101" i="2"/>
  <c r="AF341" i="2"/>
  <c r="AF694" i="2"/>
  <c r="AF389" i="2"/>
  <c r="AF457" i="2"/>
  <c r="AF263" i="2"/>
  <c r="AF697" i="2"/>
  <c r="AF525" i="2"/>
  <c r="AF433" i="2"/>
  <c r="AF487" i="2"/>
  <c r="AF629" i="2"/>
  <c r="AF378" i="2"/>
  <c r="AF663" i="2"/>
  <c r="AF643" i="2"/>
  <c r="AF474" i="2"/>
  <c r="AF428" i="2"/>
  <c r="AF570" i="2"/>
  <c r="AF312" i="2"/>
  <c r="AF519" i="2"/>
  <c r="AF521" i="2"/>
  <c r="AF687" i="2"/>
  <c r="AF188" i="2"/>
  <c r="AF571" i="2"/>
  <c r="AF254" i="2"/>
  <c r="AF494" i="2"/>
  <c r="AF253" i="2"/>
  <c r="AF472" i="2"/>
  <c r="AF518" i="2"/>
  <c r="AF526" i="2"/>
  <c r="AF178" i="2"/>
  <c r="AF632" i="2"/>
  <c r="AF303" i="2"/>
  <c r="AF323" i="2"/>
  <c r="AF618" i="2"/>
  <c r="AF552" i="2"/>
  <c r="AF707" i="2"/>
  <c r="AF546" i="2"/>
  <c r="AF400" i="2"/>
  <c r="AF322" i="2"/>
  <c r="AF635" i="2"/>
  <c r="AF709" i="2"/>
  <c r="AF187" i="2"/>
  <c r="AF636" i="2"/>
  <c r="AF476" i="2"/>
  <c r="AF371" i="2"/>
  <c r="AF620" i="2"/>
  <c r="AF683" i="2"/>
  <c r="AF318" i="2"/>
  <c r="AF490" i="2"/>
  <c r="AF349" i="2"/>
  <c r="AF654" i="2"/>
  <c r="AF678" i="2"/>
  <c r="AF588" i="2"/>
  <c r="AF270" i="2"/>
  <c r="AF485" i="2"/>
  <c r="AF673" i="2"/>
  <c r="AF402" i="2"/>
  <c r="AF491" i="2"/>
  <c r="AF729" i="2"/>
  <c r="AF719" i="2"/>
  <c r="AF695" i="2"/>
  <c r="AF551" i="2"/>
  <c r="AF679" i="2"/>
  <c r="AF527" i="2"/>
  <c r="AF645" i="2"/>
  <c r="AF607" i="2"/>
  <c r="AF681" i="2"/>
  <c r="AF682" i="2"/>
  <c r="AF713" i="2"/>
  <c r="AF714" i="2"/>
  <c r="AF688" i="2"/>
  <c r="AF598" i="2"/>
  <c r="AF602" i="2"/>
  <c r="AF622" i="2"/>
  <c r="AF675" i="2"/>
  <c r="AF698" i="2"/>
  <c r="AF721" i="2"/>
  <c r="AF689" i="2"/>
  <c r="AF671" i="2"/>
  <c r="AF677" i="2"/>
  <c r="AF587" i="2"/>
  <c r="AF724" i="2"/>
  <c r="AF728" i="2"/>
  <c r="AF696" i="2"/>
  <c r="AE488" i="2"/>
  <c r="AE532" i="2"/>
  <c r="AE640" i="2"/>
  <c r="AE169" i="2"/>
  <c r="AE383" i="2"/>
  <c r="AE233" i="2"/>
  <c r="AE533" i="2"/>
  <c r="AE357" i="2"/>
  <c r="AE582" i="2"/>
  <c r="AE432" i="2"/>
  <c r="AE395" i="2"/>
  <c r="AE458" i="2"/>
  <c r="AE690" i="2"/>
  <c r="AE343" i="2"/>
  <c r="AE149" i="2"/>
  <c r="AE403" i="2"/>
  <c r="AE317" i="2"/>
  <c r="AE126" i="2"/>
  <c r="AE189" i="2"/>
  <c r="AE684" i="2"/>
  <c r="AE451" i="2"/>
  <c r="AE59" i="2"/>
  <c r="AE416" i="2"/>
  <c r="AE333" i="2"/>
  <c r="AE157" i="2"/>
  <c r="AE19" i="2"/>
  <c r="AE144" i="2"/>
  <c r="AE498" i="2"/>
  <c r="AE117" i="2"/>
  <c r="AE711" i="2"/>
  <c r="AE350" i="2"/>
  <c r="AE60" i="2"/>
  <c r="AE123" i="2"/>
  <c r="AE152" i="2"/>
  <c r="AE616" i="2"/>
  <c r="AE651" i="2"/>
  <c r="AE91" i="2"/>
  <c r="AE586" i="2"/>
  <c r="AE74" i="2"/>
  <c r="AE245" i="2"/>
  <c r="AE30" i="2"/>
  <c r="AE577" i="2"/>
  <c r="AE368" i="2"/>
  <c r="AE136" i="2"/>
  <c r="AE282" i="2"/>
  <c r="AE463" i="2"/>
  <c r="AE114" i="2"/>
  <c r="AE235" i="2"/>
  <c r="AE8" i="2"/>
  <c r="AE65" i="2"/>
  <c r="AE268" i="2"/>
  <c r="AE216" i="2"/>
  <c r="AE600" i="2"/>
  <c r="AE159" i="2"/>
  <c r="AE486" i="2"/>
  <c r="AE512" i="2"/>
  <c r="AE84" i="2"/>
  <c r="AE47" i="2"/>
  <c r="AE320" i="2"/>
  <c r="AE162" i="2"/>
  <c r="AE369" i="2"/>
  <c r="AE538" i="2"/>
  <c r="AE141" i="2"/>
  <c r="AE438" i="2"/>
  <c r="AE644" i="2"/>
  <c r="AE175" i="2"/>
  <c r="AE251" i="2"/>
  <c r="AE172" i="2"/>
  <c r="AE307" i="2"/>
  <c r="AE165" i="2"/>
  <c r="AE328" i="2"/>
  <c r="AE198" i="2"/>
  <c r="AE3" i="2"/>
  <c r="AE105" i="2"/>
  <c r="AE453" i="2"/>
  <c r="AE112" i="2"/>
  <c r="AE509" i="2"/>
  <c r="AE414" i="2"/>
  <c r="AE130" i="2"/>
  <c r="AE354" i="2"/>
  <c r="AE93" i="2"/>
  <c r="AE556" i="2"/>
  <c r="AE154" i="2"/>
  <c r="AE465" i="2"/>
  <c r="AE517" i="2"/>
  <c r="AE348" i="2"/>
  <c r="AE241" i="2"/>
  <c r="AE603" i="2"/>
  <c r="AE321" i="2"/>
  <c r="AE32" i="2"/>
  <c r="AE316" i="2"/>
  <c r="AE252" i="2"/>
  <c r="AE89" i="2"/>
  <c r="AE82" i="2"/>
  <c r="AE299" i="2"/>
  <c r="AE334" i="2"/>
  <c r="AE185" i="2"/>
  <c r="AE7" i="2"/>
  <c r="AE617" i="2"/>
  <c r="AE134" i="2"/>
  <c r="AE53" i="2"/>
  <c r="AE28" i="2"/>
  <c r="AE539" i="2"/>
  <c r="AE224" i="2"/>
  <c r="AE67" i="2"/>
  <c r="AE194" i="2"/>
  <c r="AE329" i="2"/>
  <c r="AE445" i="2"/>
  <c r="AE510" i="2"/>
  <c r="AE502" i="2"/>
  <c r="AE247" i="2"/>
  <c r="AE12" i="2"/>
  <c r="AE315" i="2"/>
  <c r="AE145" i="2"/>
  <c r="AE181" i="2"/>
  <c r="AE469" i="2"/>
  <c r="AE250" i="2"/>
  <c r="AE409" i="2"/>
  <c r="AE606" i="2"/>
  <c r="AE264" i="2"/>
  <c r="AE330" i="2"/>
  <c r="AE46" i="2"/>
  <c r="AE407" i="2"/>
  <c r="AE364" i="2"/>
  <c r="AE381" i="2"/>
  <c r="AE180" i="2"/>
  <c r="AE190" i="2"/>
  <c r="AE277" i="2"/>
  <c r="AE184" i="2"/>
  <c r="AE66" i="2"/>
  <c r="AE25" i="2"/>
  <c r="AE593" i="2"/>
  <c r="AE220" i="2"/>
  <c r="AE466" i="2"/>
  <c r="AE708" i="2"/>
  <c r="AE255" i="2"/>
  <c r="AE2" i="2"/>
  <c r="AE119" i="2"/>
  <c r="AE39" i="2"/>
  <c r="AE337" i="2"/>
  <c r="AE201" i="2"/>
  <c r="AE140" i="2"/>
  <c r="AE276" i="2"/>
  <c r="AE191" i="2"/>
  <c r="AE137" i="2"/>
  <c r="AE58" i="2"/>
  <c r="AE156" i="2"/>
  <c r="AE332" i="2"/>
  <c r="AE482" i="2"/>
  <c r="AE6" i="2"/>
  <c r="AE455" i="2"/>
  <c r="AE246" i="2"/>
  <c r="AE710" i="2"/>
  <c r="AE505" i="2"/>
  <c r="AE313" i="2"/>
  <c r="AE88" i="2"/>
  <c r="AE436" i="2"/>
  <c r="AE530" i="2"/>
  <c r="AE391" i="2"/>
  <c r="AE506" i="2"/>
  <c r="AE146" i="2"/>
  <c r="AE55" i="2"/>
  <c r="AE623" i="2"/>
  <c r="AE14" i="2"/>
  <c r="AE72" i="2"/>
  <c r="AE366" i="2"/>
  <c r="AE535" i="2"/>
  <c r="AE513" i="2"/>
  <c r="AE638" i="2"/>
  <c r="AE501" i="2"/>
  <c r="AE566" i="2"/>
  <c r="AE26" i="2"/>
  <c r="AE217" i="2"/>
  <c r="AE499" i="2"/>
  <c r="AE243" i="2"/>
  <c r="AE599" i="2"/>
  <c r="AE604" i="2"/>
  <c r="AE325" i="2"/>
  <c r="AE462" i="2"/>
  <c r="AE222" i="2"/>
  <c r="AE686" i="2"/>
  <c r="AE177" i="2"/>
  <c r="AE208" i="2"/>
  <c r="AE16" i="2"/>
  <c r="AE410" i="2"/>
  <c r="AE244" i="2"/>
  <c r="AE56" i="2"/>
  <c r="AE164" i="2"/>
  <c r="AE581" i="2"/>
  <c r="AE267" i="2"/>
  <c r="AE116" i="2"/>
  <c r="AE544" i="2"/>
  <c r="AE621" i="2"/>
  <c r="AE398" i="2"/>
  <c r="AE426" i="2"/>
  <c r="AE179" i="2"/>
  <c r="AE290" i="2"/>
  <c r="AE680" i="2"/>
  <c r="AE565" i="2"/>
  <c r="AE573" i="2"/>
  <c r="AE434" i="2"/>
  <c r="AE382" i="2"/>
  <c r="AE705" i="2"/>
  <c r="AE475" i="2"/>
  <c r="AE124" i="2"/>
  <c r="AE86" i="2"/>
  <c r="AE240" i="2"/>
  <c r="AE473" i="2"/>
  <c r="AE372" i="2"/>
  <c r="AE121" i="2"/>
  <c r="AE553" i="2"/>
  <c r="AE619" i="2"/>
  <c r="AE147" i="2"/>
  <c r="AE356" i="2"/>
  <c r="AE500" i="2"/>
  <c r="AE94" i="2"/>
  <c r="AE296" i="2"/>
  <c r="AE363" i="2"/>
  <c r="AE166" i="2"/>
  <c r="AE540" i="2"/>
  <c r="AE563" i="2"/>
  <c r="AE210" i="2"/>
  <c r="AE672" i="2"/>
  <c r="AE444" i="2"/>
  <c r="AE54" i="2"/>
  <c r="AE153" i="2"/>
  <c r="AE715" i="2"/>
  <c r="AE427" i="2"/>
  <c r="AE550" i="2"/>
  <c r="AE111" i="2"/>
  <c r="AE41" i="2"/>
  <c r="AE36" i="2"/>
  <c r="AE212" i="2"/>
  <c r="AE304" i="2"/>
  <c r="AE420" i="2"/>
  <c r="AE449" i="2"/>
  <c r="AE722" i="2"/>
  <c r="AE460" i="2"/>
  <c r="AE69" i="2"/>
  <c r="AE528" i="2"/>
  <c r="AE401" i="2"/>
  <c r="AE611" i="2"/>
  <c r="AE568" i="2"/>
  <c r="AE195" i="2"/>
  <c r="AE171" i="2"/>
  <c r="AE492" i="2"/>
  <c r="AE353" i="2"/>
  <c r="AE467" i="2"/>
  <c r="AE497" i="2"/>
  <c r="AE351" i="2"/>
  <c r="AE419" i="2"/>
  <c r="AE374" i="2"/>
  <c r="AE732" i="2"/>
  <c r="AE21" i="2"/>
  <c r="AE308" i="2"/>
  <c r="AE359" i="2"/>
  <c r="AE75" i="2"/>
  <c r="AE182" i="2"/>
  <c r="AE429" i="2"/>
  <c r="AE691" i="2"/>
  <c r="AE4" i="2"/>
  <c r="AE106" i="2"/>
  <c r="AE423" i="2"/>
  <c r="AE392" i="2"/>
  <c r="AE71" i="2"/>
  <c r="AE576" i="2"/>
  <c r="AE17" i="2"/>
  <c r="AE393" i="2"/>
  <c r="AE206" i="2"/>
  <c r="AE446" i="2"/>
  <c r="AE659" i="2"/>
  <c r="AE468" i="2"/>
  <c r="AE431" i="2"/>
  <c r="AE129" i="2"/>
  <c r="AE605" i="2"/>
  <c r="AE484" i="2"/>
  <c r="AE362" i="2"/>
  <c r="AE555" i="2"/>
  <c r="AE107" i="2"/>
  <c r="AE200" i="2"/>
  <c r="AE204" i="2"/>
  <c r="AE77" i="2"/>
  <c r="AE610" i="2"/>
  <c r="AE207" i="2"/>
  <c r="AE564" i="2"/>
  <c r="AE269" i="2"/>
  <c r="AE477" i="2"/>
  <c r="AE256" i="2"/>
  <c r="AE297" i="2"/>
  <c r="AE377" i="2"/>
  <c r="AE584" i="2"/>
  <c r="AE258" i="2"/>
  <c r="AE730" i="2"/>
  <c r="AE196" i="2"/>
  <c r="AE108" i="2"/>
  <c r="AE43" i="2"/>
  <c r="AE601" i="2"/>
  <c r="AE37" i="2"/>
  <c r="AE430" i="2"/>
  <c r="AE45" i="2"/>
  <c r="AE594" i="2"/>
  <c r="AE346" i="2"/>
  <c r="AE155" i="2"/>
  <c r="AE655" i="2"/>
  <c r="AE68" i="2"/>
  <c r="AE608" i="2"/>
  <c r="AE452" i="2"/>
  <c r="AE215" i="2"/>
  <c r="AE536" i="2"/>
  <c r="AE127" i="2"/>
  <c r="AE98" i="2"/>
  <c r="AE666" i="2"/>
  <c r="AE507" i="2"/>
  <c r="AE397" i="2"/>
  <c r="AE283" i="2"/>
  <c r="AE150" i="2"/>
  <c r="AE213" i="2"/>
  <c r="AE205" i="2"/>
  <c r="AE609" i="2"/>
  <c r="AE413" i="2"/>
  <c r="AE76" i="2"/>
  <c r="AE186" i="2"/>
  <c r="AE373" i="2"/>
  <c r="AE232" i="2"/>
  <c r="AE417" i="2"/>
  <c r="AE52" i="2"/>
  <c r="AE652" i="2"/>
  <c r="AE406" i="2"/>
  <c r="AE447" i="2"/>
  <c r="AE139" i="2"/>
  <c r="AE725" i="2"/>
  <c r="AE148" i="2"/>
  <c r="AE534" i="2"/>
  <c r="AE580" i="2"/>
  <c r="AE273" i="2"/>
  <c r="AE27" i="2"/>
  <c r="AE29" i="2"/>
  <c r="AE511" i="2"/>
  <c r="AE664" i="2"/>
  <c r="AE327" i="2"/>
  <c r="AE9" i="2"/>
  <c r="AE385" i="2"/>
  <c r="AE24" i="2"/>
  <c r="AE275" i="2"/>
  <c r="AE667" i="2"/>
  <c r="AE592" i="2"/>
  <c r="AE13" i="2"/>
  <c r="AE20" i="2"/>
  <c r="AE230" i="2"/>
  <c r="AE271" i="2"/>
  <c r="AE113" i="2"/>
  <c r="AE248" i="2"/>
  <c r="AE612" i="2"/>
  <c r="AE239" i="2"/>
  <c r="AE422" i="2"/>
  <c r="AE300" i="2"/>
  <c r="AE523" i="2"/>
  <c r="AE197" i="2"/>
  <c r="AE386" i="2"/>
  <c r="AE228" i="2"/>
  <c r="AE95" i="2"/>
  <c r="AE326" i="2"/>
  <c r="AE278" i="2"/>
  <c r="AE384" i="2"/>
  <c r="AE64" i="2"/>
  <c r="AE347" i="2"/>
  <c r="AE49" i="2"/>
  <c r="AE48" i="2"/>
  <c r="AE520" i="2"/>
  <c r="AE557" i="2"/>
  <c r="AE305" i="2"/>
  <c r="AE176" i="2"/>
  <c r="AE660" i="2"/>
  <c r="AE291" i="2"/>
  <c r="AE478" i="2"/>
  <c r="AE554" i="2"/>
  <c r="AE115" i="2"/>
  <c r="AE38" i="2"/>
  <c r="AE613" i="2"/>
  <c r="AE647" i="2"/>
  <c r="AE219" i="2"/>
  <c r="AE331" i="2"/>
  <c r="AE614" i="2"/>
  <c r="AE199" i="2"/>
  <c r="AE442" i="2"/>
  <c r="AE110" i="2"/>
  <c r="AE421" i="2"/>
  <c r="AE92" i="2"/>
  <c r="AE209" i="2"/>
  <c r="AE202" i="2"/>
  <c r="AE367" i="2"/>
  <c r="AE128" i="2"/>
  <c r="AE597" i="2"/>
  <c r="AE338" i="2"/>
  <c r="AE151" i="2"/>
  <c r="AE483" i="2"/>
  <c r="AE589" i="2"/>
  <c r="AE668" i="2"/>
  <c r="AE293" i="2"/>
  <c r="AE324" i="2"/>
  <c r="AE57" i="2"/>
  <c r="AE142" i="2"/>
  <c r="AE415" i="2"/>
  <c r="AE167" i="2"/>
  <c r="AE274" i="2"/>
  <c r="AE286" i="2"/>
  <c r="AE301" i="2"/>
  <c r="AE81" i="2"/>
  <c r="AE596" i="2"/>
  <c r="AE717" i="2"/>
  <c r="AE225" i="2"/>
  <c r="AE211" i="2"/>
  <c r="AE309" i="2"/>
  <c r="AE702" i="2"/>
  <c r="AE559" i="2"/>
  <c r="AE257" i="2"/>
  <c r="AE537" i="2"/>
  <c r="AE61" i="2"/>
  <c r="AE408" i="2"/>
  <c r="AE266" i="2"/>
  <c r="AE558" i="2"/>
  <c r="AE174" i="2"/>
  <c r="AE676" i="2"/>
  <c r="AE716" i="2"/>
  <c r="AE51" i="2"/>
  <c r="AE639" i="2"/>
  <c r="AE183" i="2"/>
  <c r="AE411" i="2"/>
  <c r="AE15" i="2"/>
  <c r="AE23" i="2"/>
  <c r="AE649" i="2"/>
  <c r="AE31" i="2"/>
  <c r="AE10" i="2"/>
  <c r="AE35" i="2"/>
  <c r="AE441" i="2"/>
  <c r="AE547" i="2"/>
  <c r="AE572" i="2"/>
  <c r="AE529" i="2"/>
  <c r="AE294" i="2"/>
  <c r="AE516" i="2"/>
  <c r="AE118" i="2"/>
  <c r="AE405" i="2"/>
  <c r="AE310" i="2"/>
  <c r="AE5" i="2"/>
  <c r="AE514" i="2"/>
  <c r="AE344" i="2"/>
  <c r="AE387" i="2"/>
  <c r="AE261" i="2"/>
  <c r="AE718" i="2"/>
  <c r="AE203" i="2"/>
  <c r="AE370" i="2"/>
  <c r="AE524" i="2"/>
  <c r="AE97" i="2"/>
  <c r="AE631" i="2"/>
  <c r="AE295" i="2"/>
  <c r="AE545" i="2"/>
  <c r="AE394" i="2"/>
  <c r="AE569" i="2"/>
  <c r="AE456" i="2"/>
  <c r="AE173" i="2"/>
  <c r="AE83" i="2"/>
  <c r="AE726" i="2"/>
  <c r="AE265" i="2"/>
  <c r="AE103" i="2"/>
  <c r="AE288" i="2"/>
  <c r="AE226" i="2"/>
  <c r="AE548" i="2"/>
  <c r="AE656" i="2"/>
  <c r="AE355" i="2"/>
  <c r="AE450" i="2"/>
  <c r="AE630" i="2"/>
  <c r="AE289" i="2"/>
  <c r="AE531" i="2"/>
  <c r="AE404" i="2"/>
  <c r="AE653" i="2"/>
  <c r="AE352" i="2"/>
  <c r="AE585" i="2"/>
  <c r="AE237" i="2"/>
  <c r="AE33" i="2"/>
  <c r="AE560" i="2"/>
  <c r="AE90" i="2"/>
  <c r="AE100" i="2"/>
  <c r="AE11" i="2"/>
  <c r="AE160" i="2"/>
  <c r="AE567" i="2"/>
  <c r="AE259" i="2"/>
  <c r="AE437" i="2"/>
  <c r="AE279" i="2"/>
  <c r="AE459" i="2"/>
  <c r="AE495" i="2"/>
  <c r="AE390" i="2"/>
  <c r="AE192" i="2"/>
  <c r="AE727" i="2"/>
  <c r="AE624" i="2"/>
  <c r="AE454" i="2"/>
  <c r="AE22" i="2"/>
  <c r="AE70" i="2"/>
  <c r="AE218" i="2"/>
  <c r="AE306" i="2"/>
  <c r="AE379" i="2"/>
  <c r="AE542" i="2"/>
  <c r="AE503" i="2"/>
  <c r="AE336" i="2"/>
  <c r="AE646" i="2"/>
  <c r="AE396" i="2"/>
  <c r="AE712" i="2"/>
  <c r="AE193" i="2"/>
  <c r="AE661" i="2"/>
  <c r="AE480" i="2"/>
  <c r="AE18" i="2"/>
  <c r="AE375" i="2"/>
  <c r="AE626" i="2"/>
  <c r="AE62" i="2"/>
  <c r="AE42" i="2"/>
  <c r="AE287" i="2"/>
  <c r="AE339" i="2"/>
  <c r="AE221" i="2"/>
  <c r="AE440" i="2"/>
  <c r="AE504" i="2"/>
  <c r="AE489" i="2"/>
  <c r="AE541" i="2"/>
  <c r="AE591" i="2"/>
  <c r="AE470" i="2"/>
  <c r="AE412" i="2"/>
  <c r="AE85" i="2"/>
  <c r="AE223" i="2"/>
  <c r="AE670" i="2"/>
  <c r="AE439" i="2"/>
  <c r="AE642" i="2"/>
  <c r="AE590" i="2"/>
  <c r="AE625" i="2"/>
  <c r="AE723" i="2"/>
  <c r="AE40" i="2"/>
  <c r="AE73" i="2"/>
  <c r="AE342" i="2"/>
  <c r="AE345" i="2"/>
  <c r="AE448" i="2"/>
  <c r="AE543" i="2"/>
  <c r="AE242" i="2"/>
  <c r="AE360" i="2"/>
  <c r="AE44" i="2"/>
  <c r="AE170" i="2"/>
  <c r="AE365" i="2"/>
  <c r="AE79" i="2"/>
  <c r="AE424" i="2"/>
  <c r="AE234" i="2"/>
  <c r="AE579" i="2"/>
  <c r="AE648" i="2"/>
  <c r="AE231" i="2"/>
  <c r="AE272" i="2"/>
  <c r="AE50" i="2"/>
  <c r="AE674" i="2"/>
  <c r="AE284" i="2"/>
  <c r="AE665" i="2"/>
  <c r="AE376" i="2"/>
  <c r="AE78" i="2"/>
  <c r="AE158" i="2"/>
  <c r="AE700" i="2"/>
  <c r="AE80" i="2"/>
  <c r="AE633" i="2"/>
  <c r="AE281" i="2"/>
  <c r="AE335" i="2"/>
  <c r="AE669" i="2"/>
  <c r="AE122" i="2"/>
  <c r="AE657" i="2"/>
  <c r="AE706" i="2"/>
  <c r="AE418" i="2"/>
  <c r="AE627" i="2"/>
  <c r="AE561" i="2"/>
  <c r="AE227" i="2"/>
  <c r="AE685" i="2"/>
  <c r="AE319" i="2"/>
  <c r="AE34" i="2"/>
  <c r="AE163" i="2"/>
  <c r="AE399" i="2"/>
  <c r="AE131" i="2"/>
  <c r="AE583" i="2"/>
  <c r="AE104" i="2"/>
  <c r="AE575" i="2"/>
  <c r="AE461" i="2"/>
  <c r="AE168" i="2"/>
  <c r="AE63" i="2"/>
  <c r="AE361" i="2"/>
  <c r="AE703" i="2"/>
  <c r="AE133" i="2"/>
  <c r="AE380" i="2"/>
  <c r="AE292" i="2"/>
  <c r="AE314" i="2"/>
  <c r="AE522" i="2"/>
  <c r="AE471" i="2"/>
  <c r="AE693" i="2"/>
  <c r="AE214" i="2"/>
  <c r="AE132" i="2"/>
  <c r="AE481" i="2"/>
  <c r="AE493" i="2"/>
  <c r="AE637" i="2"/>
  <c r="AE229" i="2"/>
  <c r="AE634" i="2"/>
  <c r="AE87" i="2"/>
  <c r="AE161" i="2"/>
  <c r="AE302" i="2"/>
  <c r="AE120" i="2"/>
  <c r="AE262" i="2"/>
  <c r="AE628" i="2"/>
  <c r="AE298" i="2"/>
  <c r="AE425" i="2"/>
  <c r="AE238" i="2"/>
  <c r="AE143" i="2"/>
  <c r="AE138" i="2"/>
  <c r="AE650" i="2"/>
  <c r="AE508" i="2"/>
  <c r="AE443" i="2"/>
  <c r="AE562" i="2"/>
  <c r="AE701" i="2"/>
  <c r="AE109" i="2"/>
  <c r="AE236" i="2"/>
  <c r="AE578" i="2"/>
  <c r="AE574" i="2"/>
  <c r="AE662" i="2"/>
  <c r="AE99" i="2"/>
  <c r="AE479" i="2"/>
  <c r="AE102" i="2"/>
  <c r="AE720" i="2"/>
  <c r="AE731" i="2"/>
  <c r="AE549" i="2"/>
  <c r="AE699" i="2"/>
  <c r="AE96" i="2"/>
  <c r="AE658" i="2"/>
  <c r="AE340" i="2"/>
  <c r="AE435" i="2"/>
  <c r="AE595" i="2"/>
  <c r="AE615" i="2"/>
  <c r="AE260" i="2"/>
  <c r="AE135" i="2"/>
  <c r="AE464" i="2"/>
  <c r="AE285" i="2"/>
  <c r="AE704" i="2"/>
  <c r="AE515" i="2"/>
  <c r="AE641" i="2"/>
  <c r="AE496" i="2"/>
  <c r="AE280" i="2"/>
  <c r="AE692" i="2"/>
  <c r="AE358" i="2"/>
  <c r="AE249" i="2"/>
  <c r="AE388" i="2"/>
  <c r="AE125" i="2"/>
  <c r="AE311" i="2"/>
  <c r="AE101" i="2"/>
  <c r="AE341" i="2"/>
  <c r="AE694" i="2"/>
  <c r="AE389" i="2"/>
  <c r="AE457" i="2"/>
  <c r="AE263" i="2"/>
  <c r="AE697" i="2"/>
  <c r="AE525" i="2"/>
  <c r="AE433" i="2"/>
  <c r="AE487" i="2"/>
  <c r="AE629" i="2"/>
  <c r="AE378" i="2"/>
  <c r="AE663" i="2"/>
  <c r="AE643" i="2"/>
  <c r="AE474" i="2"/>
  <c r="AE428" i="2"/>
  <c r="AE570" i="2"/>
  <c r="AE312" i="2"/>
  <c r="AE519" i="2"/>
  <c r="AE521" i="2"/>
  <c r="AE687" i="2"/>
  <c r="AE188" i="2"/>
  <c r="AE571" i="2"/>
  <c r="AE254" i="2"/>
  <c r="AE494" i="2"/>
  <c r="AE253" i="2"/>
  <c r="AE472" i="2"/>
  <c r="AE518" i="2"/>
  <c r="AE526" i="2"/>
  <c r="AE178" i="2"/>
  <c r="AE632" i="2"/>
  <c r="AE303" i="2"/>
  <c r="AE323" i="2"/>
  <c r="AE618" i="2"/>
  <c r="AE552" i="2"/>
  <c r="AE707" i="2"/>
  <c r="AE546" i="2"/>
  <c r="AE400" i="2"/>
  <c r="AE322" i="2"/>
  <c r="AE635" i="2"/>
  <c r="AE709" i="2"/>
  <c r="AE187" i="2"/>
  <c r="AE636" i="2"/>
  <c r="AE476" i="2"/>
  <c r="AE371" i="2"/>
  <c r="AE620" i="2"/>
  <c r="AE683" i="2"/>
  <c r="AE318" i="2"/>
  <c r="AE490" i="2"/>
  <c r="AE349" i="2"/>
  <c r="AE654" i="2"/>
  <c r="AE678" i="2"/>
  <c r="AE588" i="2"/>
  <c r="AE270" i="2"/>
  <c r="AE485" i="2"/>
  <c r="AE673" i="2"/>
  <c r="AE402" i="2"/>
  <c r="AE491" i="2"/>
  <c r="AE729" i="2"/>
  <c r="AE719" i="2"/>
  <c r="AE695" i="2"/>
  <c r="AE551" i="2"/>
  <c r="AE679" i="2"/>
  <c r="AE527" i="2"/>
  <c r="AE645" i="2"/>
  <c r="AE607" i="2"/>
  <c r="AE681" i="2"/>
  <c r="AE682" i="2"/>
  <c r="AE713" i="2"/>
  <c r="AE714" i="2"/>
  <c r="AE688" i="2"/>
  <c r="AE598" i="2"/>
  <c r="AE602" i="2"/>
  <c r="AE622" i="2"/>
  <c r="AE675" i="2"/>
  <c r="AE698" i="2"/>
  <c r="AE721" i="2"/>
  <c r="AE689" i="2"/>
  <c r="AE671" i="2"/>
  <c r="AE677" i="2"/>
  <c r="AE587" i="2"/>
  <c r="AE724" i="2"/>
  <c r="AE728" i="2"/>
  <c r="AE696" i="2"/>
  <c r="AD488" i="2"/>
  <c r="AD532" i="2"/>
  <c r="AD640" i="2"/>
  <c r="AD169" i="2"/>
  <c r="AD383" i="2"/>
  <c r="AD233" i="2"/>
  <c r="AD533" i="2"/>
  <c r="AD357" i="2"/>
  <c r="AD582" i="2"/>
  <c r="AD432" i="2"/>
  <c r="AD395" i="2"/>
  <c r="AD458" i="2"/>
  <c r="AD690" i="2"/>
  <c r="AD343" i="2"/>
  <c r="AD149" i="2"/>
  <c r="AD403" i="2"/>
  <c r="AD317" i="2"/>
  <c r="AD126" i="2"/>
  <c r="AD189" i="2"/>
  <c r="AD684" i="2"/>
  <c r="AD451" i="2"/>
  <c r="AD59" i="2"/>
  <c r="AD416" i="2"/>
  <c r="AD333" i="2"/>
  <c r="AD157" i="2"/>
  <c r="AD19" i="2"/>
  <c r="AD144" i="2"/>
  <c r="AD498" i="2"/>
  <c r="AD117" i="2"/>
  <c r="AD711" i="2"/>
  <c r="AD350" i="2"/>
  <c r="AD60" i="2"/>
  <c r="AD123" i="2"/>
  <c r="AD152" i="2"/>
  <c r="AD616" i="2"/>
  <c r="AD651" i="2"/>
  <c r="AD91" i="2"/>
  <c r="AD586" i="2"/>
  <c r="AD74" i="2"/>
  <c r="AD245" i="2"/>
  <c r="AD30" i="2"/>
  <c r="AD577" i="2"/>
  <c r="AD368" i="2"/>
  <c r="AD136" i="2"/>
  <c r="AD282" i="2"/>
  <c r="AD463" i="2"/>
  <c r="AD114" i="2"/>
  <c r="AD235" i="2"/>
  <c r="AD8" i="2"/>
  <c r="AD65" i="2"/>
  <c r="AD268" i="2"/>
  <c r="AD216" i="2"/>
  <c r="AD600" i="2"/>
  <c r="AD159" i="2"/>
  <c r="AD486" i="2"/>
  <c r="AD512" i="2"/>
  <c r="AD84" i="2"/>
  <c r="AD47" i="2"/>
  <c r="AD320" i="2"/>
  <c r="AD162" i="2"/>
  <c r="AD369" i="2"/>
  <c r="AD538" i="2"/>
  <c r="AD141" i="2"/>
  <c r="AD438" i="2"/>
  <c r="AD644" i="2"/>
  <c r="AD175" i="2"/>
  <c r="AD251" i="2"/>
  <c r="AD172" i="2"/>
  <c r="AD307" i="2"/>
  <c r="AD165" i="2"/>
  <c r="AD328" i="2"/>
  <c r="AD198" i="2"/>
  <c r="AD3" i="2"/>
  <c r="AD105" i="2"/>
  <c r="AD453" i="2"/>
  <c r="AD112" i="2"/>
  <c r="AD509" i="2"/>
  <c r="AD414" i="2"/>
  <c r="AD130" i="2"/>
  <c r="AD354" i="2"/>
  <c r="AD93" i="2"/>
  <c r="AD556" i="2"/>
  <c r="AD154" i="2"/>
  <c r="AD465" i="2"/>
  <c r="AD517" i="2"/>
  <c r="AD348" i="2"/>
  <c r="AD241" i="2"/>
  <c r="AD603" i="2"/>
  <c r="AD321" i="2"/>
  <c r="AD32" i="2"/>
  <c r="AD316" i="2"/>
  <c r="AD252" i="2"/>
  <c r="AD89" i="2"/>
  <c r="AD82" i="2"/>
  <c r="AD299" i="2"/>
  <c r="AD334" i="2"/>
  <c r="AD185" i="2"/>
  <c r="AD7" i="2"/>
  <c r="AD617" i="2"/>
  <c r="AD134" i="2"/>
  <c r="AD53" i="2"/>
  <c r="AD28" i="2"/>
  <c r="AD539" i="2"/>
  <c r="AD224" i="2"/>
  <c r="AD67" i="2"/>
  <c r="AD194" i="2"/>
  <c r="AD329" i="2"/>
  <c r="AD445" i="2"/>
  <c r="AD510" i="2"/>
  <c r="AD502" i="2"/>
  <c r="AD247" i="2"/>
  <c r="AD12" i="2"/>
  <c r="AD315" i="2"/>
  <c r="AD145" i="2"/>
  <c r="AD181" i="2"/>
  <c r="AD469" i="2"/>
  <c r="AD250" i="2"/>
  <c r="AD409" i="2"/>
  <c r="AD606" i="2"/>
  <c r="AD264" i="2"/>
  <c r="AD330" i="2"/>
  <c r="AD46" i="2"/>
  <c r="AD407" i="2"/>
  <c r="AD364" i="2"/>
  <c r="AD381" i="2"/>
  <c r="AD180" i="2"/>
  <c r="AD190" i="2"/>
  <c r="AD277" i="2"/>
  <c r="AD184" i="2"/>
  <c r="AD66" i="2"/>
  <c r="AD25" i="2"/>
  <c r="AD593" i="2"/>
  <c r="AD220" i="2"/>
  <c r="AD466" i="2"/>
  <c r="AD708" i="2"/>
  <c r="AD255" i="2"/>
  <c r="AD2" i="2"/>
  <c r="AD119" i="2"/>
  <c r="AD39" i="2"/>
  <c r="AD337" i="2"/>
  <c r="AD201" i="2"/>
  <c r="AD140" i="2"/>
  <c r="AD276" i="2"/>
  <c r="AD191" i="2"/>
  <c r="AD137" i="2"/>
  <c r="AD58" i="2"/>
  <c r="AD156" i="2"/>
  <c r="AD332" i="2"/>
  <c r="AD482" i="2"/>
  <c r="AD6" i="2"/>
  <c r="AD455" i="2"/>
  <c r="AD246" i="2"/>
  <c r="AD710" i="2"/>
  <c r="AD505" i="2"/>
  <c r="AD313" i="2"/>
  <c r="AD88" i="2"/>
  <c r="AD436" i="2"/>
  <c r="AD530" i="2"/>
  <c r="AD391" i="2"/>
  <c r="AD506" i="2"/>
  <c r="AD146" i="2"/>
  <c r="AD55" i="2"/>
  <c r="AD623" i="2"/>
  <c r="AD14" i="2"/>
  <c r="AD72" i="2"/>
  <c r="AD366" i="2"/>
  <c r="AD535" i="2"/>
  <c r="AD513" i="2"/>
  <c r="AD638" i="2"/>
  <c r="AD501" i="2"/>
  <c r="AD566" i="2"/>
  <c r="AD26" i="2"/>
  <c r="AD217" i="2"/>
  <c r="AD499" i="2"/>
  <c r="AD243" i="2"/>
  <c r="AD599" i="2"/>
  <c r="AD604" i="2"/>
  <c r="AD325" i="2"/>
  <c r="AD462" i="2"/>
  <c r="AD222" i="2"/>
  <c r="AD686" i="2"/>
  <c r="AD177" i="2"/>
  <c r="AD208" i="2"/>
  <c r="AD16" i="2"/>
  <c r="AD410" i="2"/>
  <c r="AD244" i="2"/>
  <c r="AD56" i="2"/>
  <c r="AD164" i="2"/>
  <c r="AD581" i="2"/>
  <c r="AD267" i="2"/>
  <c r="AD116" i="2"/>
  <c r="AD544" i="2"/>
  <c r="AD621" i="2"/>
  <c r="AD398" i="2"/>
  <c r="AD426" i="2"/>
  <c r="AD179" i="2"/>
  <c r="AD290" i="2"/>
  <c r="AD680" i="2"/>
  <c r="AD565" i="2"/>
  <c r="AD573" i="2"/>
  <c r="AD434" i="2"/>
  <c r="AD382" i="2"/>
  <c r="AD705" i="2"/>
  <c r="AD475" i="2"/>
  <c r="AD124" i="2"/>
  <c r="AD86" i="2"/>
  <c r="AD240" i="2"/>
  <c r="AD473" i="2"/>
  <c r="AD372" i="2"/>
  <c r="AD121" i="2"/>
  <c r="AD553" i="2"/>
  <c r="AD619" i="2"/>
  <c r="AD147" i="2"/>
  <c r="AD356" i="2"/>
  <c r="AD500" i="2"/>
  <c r="AD94" i="2"/>
  <c r="AD296" i="2"/>
  <c r="AD363" i="2"/>
  <c r="AD166" i="2"/>
  <c r="AD540" i="2"/>
  <c r="AD563" i="2"/>
  <c r="AD210" i="2"/>
  <c r="AD672" i="2"/>
  <c r="AD444" i="2"/>
  <c r="AD54" i="2"/>
  <c r="AD153" i="2"/>
  <c r="AD715" i="2"/>
  <c r="AD427" i="2"/>
  <c r="AD550" i="2"/>
  <c r="AD111" i="2"/>
  <c r="AD41" i="2"/>
  <c r="AD36" i="2"/>
  <c r="AD212" i="2"/>
  <c r="AD304" i="2"/>
  <c r="AD420" i="2"/>
  <c r="AD449" i="2"/>
  <c r="AD722" i="2"/>
  <c r="AD460" i="2"/>
  <c r="AD69" i="2"/>
  <c r="AD528" i="2"/>
  <c r="AD401" i="2"/>
  <c r="AD611" i="2"/>
  <c r="AD568" i="2"/>
  <c r="AD195" i="2"/>
  <c r="AD171" i="2"/>
  <c r="AD492" i="2"/>
  <c r="AD353" i="2"/>
  <c r="AD467" i="2"/>
  <c r="AD497" i="2"/>
  <c r="AD351" i="2"/>
  <c r="AD419" i="2"/>
  <c r="AD374" i="2"/>
  <c r="AD732" i="2"/>
  <c r="AD21" i="2"/>
  <c r="AD308" i="2"/>
  <c r="AD359" i="2"/>
  <c r="AD75" i="2"/>
  <c r="AD182" i="2"/>
  <c r="AD429" i="2"/>
  <c r="AD691" i="2"/>
  <c r="AD4" i="2"/>
  <c r="AD106" i="2"/>
  <c r="AD423" i="2"/>
  <c r="AD392" i="2"/>
  <c r="AD71" i="2"/>
  <c r="AD576" i="2"/>
  <c r="AD17" i="2"/>
  <c r="AD393" i="2"/>
  <c r="AD206" i="2"/>
  <c r="AD446" i="2"/>
  <c r="AD659" i="2"/>
  <c r="AD468" i="2"/>
  <c r="AD431" i="2"/>
  <c r="AD129" i="2"/>
  <c r="AD605" i="2"/>
  <c r="AD484" i="2"/>
  <c r="AD362" i="2"/>
  <c r="AD555" i="2"/>
  <c r="AD107" i="2"/>
  <c r="AD200" i="2"/>
  <c r="AD204" i="2"/>
  <c r="AD77" i="2"/>
  <c r="AD610" i="2"/>
  <c r="AD207" i="2"/>
  <c r="AD564" i="2"/>
  <c r="AD269" i="2"/>
  <c r="AD477" i="2"/>
  <c r="AD256" i="2"/>
  <c r="AD297" i="2"/>
  <c r="AD377" i="2"/>
  <c r="AD584" i="2"/>
  <c r="AD258" i="2"/>
  <c r="AD730" i="2"/>
  <c r="AD196" i="2"/>
  <c r="AD108" i="2"/>
  <c r="AD43" i="2"/>
  <c r="AD601" i="2"/>
  <c r="AD37" i="2"/>
  <c r="AD430" i="2"/>
  <c r="AD45" i="2"/>
  <c r="AD594" i="2"/>
  <c r="AD346" i="2"/>
  <c r="AD155" i="2"/>
  <c r="AD655" i="2"/>
  <c r="AD68" i="2"/>
  <c r="AD608" i="2"/>
  <c r="AD452" i="2"/>
  <c r="AD215" i="2"/>
  <c r="AD536" i="2"/>
  <c r="AD127" i="2"/>
  <c r="AD98" i="2"/>
  <c r="AD666" i="2"/>
  <c r="AD507" i="2"/>
  <c r="AD397" i="2"/>
  <c r="AD283" i="2"/>
  <c r="AD150" i="2"/>
  <c r="AD213" i="2"/>
  <c r="AD205" i="2"/>
  <c r="AD609" i="2"/>
  <c r="AD413" i="2"/>
  <c r="AD76" i="2"/>
  <c r="AD186" i="2"/>
  <c r="AD373" i="2"/>
  <c r="AD232" i="2"/>
  <c r="AD417" i="2"/>
  <c r="AD52" i="2"/>
  <c r="AD652" i="2"/>
  <c r="AD406" i="2"/>
  <c r="AD447" i="2"/>
  <c r="AD139" i="2"/>
  <c r="AD725" i="2"/>
  <c r="AD148" i="2"/>
  <c r="AD534" i="2"/>
  <c r="AD580" i="2"/>
  <c r="AD273" i="2"/>
  <c r="AD27" i="2"/>
  <c r="AD29" i="2"/>
  <c r="AD511" i="2"/>
  <c r="AD664" i="2"/>
  <c r="AD327" i="2"/>
  <c r="AD9" i="2"/>
  <c r="AD385" i="2"/>
  <c r="AD24" i="2"/>
  <c r="AD275" i="2"/>
  <c r="AD667" i="2"/>
  <c r="AD592" i="2"/>
  <c r="AD13" i="2"/>
  <c r="AD20" i="2"/>
  <c r="AD230" i="2"/>
  <c r="AD271" i="2"/>
  <c r="AD113" i="2"/>
  <c r="AD248" i="2"/>
  <c r="AD612" i="2"/>
  <c r="AD239" i="2"/>
  <c r="AD422" i="2"/>
  <c r="AD300" i="2"/>
  <c r="AD523" i="2"/>
  <c r="AD197" i="2"/>
  <c r="AD386" i="2"/>
  <c r="AD228" i="2"/>
  <c r="AD95" i="2"/>
  <c r="AD326" i="2"/>
  <c r="AD278" i="2"/>
  <c r="AD384" i="2"/>
  <c r="AD64" i="2"/>
  <c r="AD347" i="2"/>
  <c r="AD49" i="2"/>
  <c r="AD48" i="2"/>
  <c r="AD520" i="2"/>
  <c r="AD557" i="2"/>
  <c r="AD305" i="2"/>
  <c r="AD176" i="2"/>
  <c r="AD660" i="2"/>
  <c r="AD291" i="2"/>
  <c r="AD478" i="2"/>
  <c r="AD554" i="2"/>
  <c r="AD115" i="2"/>
  <c r="AD38" i="2"/>
  <c r="AD613" i="2"/>
  <c r="AD647" i="2"/>
  <c r="AD219" i="2"/>
  <c r="AD331" i="2"/>
  <c r="AD614" i="2"/>
  <c r="AD199" i="2"/>
  <c r="AD442" i="2"/>
  <c r="AD110" i="2"/>
  <c r="AD421" i="2"/>
  <c r="AD92" i="2"/>
  <c r="AD209" i="2"/>
  <c r="AD202" i="2"/>
  <c r="AD367" i="2"/>
  <c r="AD128" i="2"/>
  <c r="AD597" i="2"/>
  <c r="AD338" i="2"/>
  <c r="AD151" i="2"/>
  <c r="AD483" i="2"/>
  <c r="AD589" i="2"/>
  <c r="AD668" i="2"/>
  <c r="AD293" i="2"/>
  <c r="AD324" i="2"/>
  <c r="AD57" i="2"/>
  <c r="AD142" i="2"/>
  <c r="AD415" i="2"/>
  <c r="AD167" i="2"/>
  <c r="AD274" i="2"/>
  <c r="AD286" i="2"/>
  <c r="AD301" i="2"/>
  <c r="AD81" i="2"/>
  <c r="AD596" i="2"/>
  <c r="AD717" i="2"/>
  <c r="AD225" i="2"/>
  <c r="AD211" i="2"/>
  <c r="AD309" i="2"/>
  <c r="AD702" i="2"/>
  <c r="AD559" i="2"/>
  <c r="AD257" i="2"/>
  <c r="AD537" i="2"/>
  <c r="AD61" i="2"/>
  <c r="AD408" i="2"/>
  <c r="AD266" i="2"/>
  <c r="AD558" i="2"/>
  <c r="AD174" i="2"/>
  <c r="AD676" i="2"/>
  <c r="AD716" i="2"/>
  <c r="AD51" i="2"/>
  <c r="AD639" i="2"/>
  <c r="AD183" i="2"/>
  <c r="AD411" i="2"/>
  <c r="AD15" i="2"/>
  <c r="AD23" i="2"/>
  <c r="AD649" i="2"/>
  <c r="AD31" i="2"/>
  <c r="AD10" i="2"/>
  <c r="AD35" i="2"/>
  <c r="AD441" i="2"/>
  <c r="AD547" i="2"/>
  <c r="AD572" i="2"/>
  <c r="AD529" i="2"/>
  <c r="AD294" i="2"/>
  <c r="AD516" i="2"/>
  <c r="AD118" i="2"/>
  <c r="AD405" i="2"/>
  <c r="AD310" i="2"/>
  <c r="AD5" i="2"/>
  <c r="AD514" i="2"/>
  <c r="AD344" i="2"/>
  <c r="AD387" i="2"/>
  <c r="AD261" i="2"/>
  <c r="AD718" i="2"/>
  <c r="AD203" i="2"/>
  <c r="AD370" i="2"/>
  <c r="AD524" i="2"/>
  <c r="AD97" i="2"/>
  <c r="AD631" i="2"/>
  <c r="AD295" i="2"/>
  <c r="AD545" i="2"/>
  <c r="AD394" i="2"/>
  <c r="AD569" i="2"/>
  <c r="AD456" i="2"/>
  <c r="AD173" i="2"/>
  <c r="AD83" i="2"/>
  <c r="AD726" i="2"/>
  <c r="AD265" i="2"/>
  <c r="AD103" i="2"/>
  <c r="AD288" i="2"/>
  <c r="AD226" i="2"/>
  <c r="AD548" i="2"/>
  <c r="AD656" i="2"/>
  <c r="AD355" i="2"/>
  <c r="AD450" i="2"/>
  <c r="AD630" i="2"/>
  <c r="AD289" i="2"/>
  <c r="AD531" i="2"/>
  <c r="AD404" i="2"/>
  <c r="AD653" i="2"/>
  <c r="AD352" i="2"/>
  <c r="AD585" i="2"/>
  <c r="AD237" i="2"/>
  <c r="AD33" i="2"/>
  <c r="AD560" i="2"/>
  <c r="AD90" i="2"/>
  <c r="AD100" i="2"/>
  <c r="AD11" i="2"/>
  <c r="AD160" i="2"/>
  <c r="AD567" i="2"/>
  <c r="AD259" i="2"/>
  <c r="AD437" i="2"/>
  <c r="AD279" i="2"/>
  <c r="AD459" i="2"/>
  <c r="AD495" i="2"/>
  <c r="AD390" i="2"/>
  <c r="AD192" i="2"/>
  <c r="AD727" i="2"/>
  <c r="AD624" i="2"/>
  <c r="AD454" i="2"/>
  <c r="AD22" i="2"/>
  <c r="AD70" i="2"/>
  <c r="AD218" i="2"/>
  <c r="AD306" i="2"/>
  <c r="AD379" i="2"/>
  <c r="AD542" i="2"/>
  <c r="AD503" i="2"/>
  <c r="AD336" i="2"/>
  <c r="AD646" i="2"/>
  <c r="AD396" i="2"/>
  <c r="AD712" i="2"/>
  <c r="AD193" i="2"/>
  <c r="AD661" i="2"/>
  <c r="AD480" i="2"/>
  <c r="AD18" i="2"/>
  <c r="AD375" i="2"/>
  <c r="AD626" i="2"/>
  <c r="AD62" i="2"/>
  <c r="AD42" i="2"/>
  <c r="AD287" i="2"/>
  <c r="AD339" i="2"/>
  <c r="AD221" i="2"/>
  <c r="AD440" i="2"/>
  <c r="AD504" i="2"/>
  <c r="AD489" i="2"/>
  <c r="AD541" i="2"/>
  <c r="AD591" i="2"/>
  <c r="AD470" i="2"/>
  <c r="AD412" i="2"/>
  <c r="AD85" i="2"/>
  <c r="AD223" i="2"/>
  <c r="AD670" i="2"/>
  <c r="AD439" i="2"/>
  <c r="AD642" i="2"/>
  <c r="AD590" i="2"/>
  <c r="AD625" i="2"/>
  <c r="AD723" i="2"/>
  <c r="AD40" i="2"/>
  <c r="AD73" i="2"/>
  <c r="AD342" i="2"/>
  <c r="AD345" i="2"/>
  <c r="AD448" i="2"/>
  <c r="AD543" i="2"/>
  <c r="AD242" i="2"/>
  <c r="AD360" i="2"/>
  <c r="AD44" i="2"/>
  <c r="AD170" i="2"/>
  <c r="AD365" i="2"/>
  <c r="AD79" i="2"/>
  <c r="AD424" i="2"/>
  <c r="AD234" i="2"/>
  <c r="AD579" i="2"/>
  <c r="AD648" i="2"/>
  <c r="AD231" i="2"/>
  <c r="AD272" i="2"/>
  <c r="AD50" i="2"/>
  <c r="AD674" i="2"/>
  <c r="AD284" i="2"/>
  <c r="AD665" i="2"/>
  <c r="AD376" i="2"/>
  <c r="AD78" i="2"/>
  <c r="AD158" i="2"/>
  <c r="AD700" i="2"/>
  <c r="AD80" i="2"/>
  <c r="AD633" i="2"/>
  <c r="AD281" i="2"/>
  <c r="AD335" i="2"/>
  <c r="AD669" i="2"/>
  <c r="AD122" i="2"/>
  <c r="AD657" i="2"/>
  <c r="AD706" i="2"/>
  <c r="AD418" i="2"/>
  <c r="AD627" i="2"/>
  <c r="AD561" i="2"/>
  <c r="AD227" i="2"/>
  <c r="AD685" i="2"/>
  <c r="AD319" i="2"/>
  <c r="AD34" i="2"/>
  <c r="AD163" i="2"/>
  <c r="AD399" i="2"/>
  <c r="AD131" i="2"/>
  <c r="AD583" i="2"/>
  <c r="AD104" i="2"/>
  <c r="AD575" i="2"/>
  <c r="AD461" i="2"/>
  <c r="AD168" i="2"/>
  <c r="AD63" i="2"/>
  <c r="AD361" i="2"/>
  <c r="AD703" i="2"/>
  <c r="AD133" i="2"/>
  <c r="AD380" i="2"/>
  <c r="AD292" i="2"/>
  <c r="AD314" i="2"/>
  <c r="AD522" i="2"/>
  <c r="AD471" i="2"/>
  <c r="AD693" i="2"/>
  <c r="AD214" i="2"/>
  <c r="AD132" i="2"/>
  <c r="AD481" i="2"/>
  <c r="AD493" i="2"/>
  <c r="AD637" i="2"/>
  <c r="AD229" i="2"/>
  <c r="AD634" i="2"/>
  <c r="AD87" i="2"/>
  <c r="AD161" i="2"/>
  <c r="AD302" i="2"/>
  <c r="AD120" i="2"/>
  <c r="AD262" i="2"/>
  <c r="AD628" i="2"/>
  <c r="AD298" i="2"/>
  <c r="AD425" i="2"/>
  <c r="AD238" i="2"/>
  <c r="AD143" i="2"/>
  <c r="AD138" i="2"/>
  <c r="AD650" i="2"/>
  <c r="AD508" i="2"/>
  <c r="AD443" i="2"/>
  <c r="AD562" i="2"/>
  <c r="AD701" i="2"/>
  <c r="AD109" i="2"/>
  <c r="AD236" i="2"/>
  <c r="AD578" i="2"/>
  <c r="AD574" i="2"/>
  <c r="AD662" i="2"/>
  <c r="AD99" i="2"/>
  <c r="AD479" i="2"/>
  <c r="AD102" i="2"/>
  <c r="AD720" i="2"/>
  <c r="AD731" i="2"/>
  <c r="AD549" i="2"/>
  <c r="AD699" i="2"/>
  <c r="AD96" i="2"/>
  <c r="AD658" i="2"/>
  <c r="AD340" i="2"/>
  <c r="AD435" i="2"/>
  <c r="AD595" i="2"/>
  <c r="AD615" i="2"/>
  <c r="AD260" i="2"/>
  <c r="AD135" i="2"/>
  <c r="AD464" i="2"/>
  <c r="AD285" i="2"/>
  <c r="AD704" i="2"/>
  <c r="AD515" i="2"/>
  <c r="AD641" i="2"/>
  <c r="AD496" i="2"/>
  <c r="AD280" i="2"/>
  <c r="AD692" i="2"/>
  <c r="AD358" i="2"/>
  <c r="AD249" i="2"/>
  <c r="AD388" i="2"/>
  <c r="AD125" i="2"/>
  <c r="AD311" i="2"/>
  <c r="AD101" i="2"/>
  <c r="AD341" i="2"/>
  <c r="AD694" i="2"/>
  <c r="AD389" i="2"/>
  <c r="AD457" i="2"/>
  <c r="AD263" i="2"/>
  <c r="AD697" i="2"/>
  <c r="AD525" i="2"/>
  <c r="AD433" i="2"/>
  <c r="AD487" i="2"/>
  <c r="AD629" i="2"/>
  <c r="AD378" i="2"/>
  <c r="AD663" i="2"/>
  <c r="AD643" i="2"/>
  <c r="AD474" i="2"/>
  <c r="AD428" i="2"/>
  <c r="AD570" i="2"/>
  <c r="AD312" i="2"/>
  <c r="AD519" i="2"/>
  <c r="AD521" i="2"/>
  <c r="AD687" i="2"/>
  <c r="AD188" i="2"/>
  <c r="AD571" i="2"/>
  <c r="AD254" i="2"/>
  <c r="AD494" i="2"/>
  <c r="AD253" i="2"/>
  <c r="AD472" i="2"/>
  <c r="AD518" i="2"/>
  <c r="AD526" i="2"/>
  <c r="AD178" i="2"/>
  <c r="AD632" i="2"/>
  <c r="AD303" i="2"/>
  <c r="AD323" i="2"/>
  <c r="AD618" i="2"/>
  <c r="AD552" i="2"/>
  <c r="AD707" i="2"/>
  <c r="AD546" i="2"/>
  <c r="AD400" i="2"/>
  <c r="AD322" i="2"/>
  <c r="AD635" i="2"/>
  <c r="AD709" i="2"/>
  <c r="AD187" i="2"/>
  <c r="AD636" i="2"/>
  <c r="AD476" i="2"/>
  <c r="AD371" i="2"/>
  <c r="AD620" i="2"/>
  <c r="AD683" i="2"/>
  <c r="AD318" i="2"/>
  <c r="AD490" i="2"/>
  <c r="AD349" i="2"/>
  <c r="AD654" i="2"/>
  <c r="AD678" i="2"/>
  <c r="AD588" i="2"/>
  <c r="AD270" i="2"/>
  <c r="AD485" i="2"/>
  <c r="AD673" i="2"/>
  <c r="AD402" i="2"/>
  <c r="AD491" i="2"/>
  <c r="AD729" i="2"/>
  <c r="AD719" i="2"/>
  <c r="AD695" i="2"/>
  <c r="AD551" i="2"/>
  <c r="AD679" i="2"/>
  <c r="AD527" i="2"/>
  <c r="AD645" i="2"/>
  <c r="AD607" i="2"/>
  <c r="AD681" i="2"/>
  <c r="AD682" i="2"/>
  <c r="AD713" i="2"/>
  <c r="AD714" i="2"/>
  <c r="AD688" i="2"/>
  <c r="AD598" i="2"/>
  <c r="AD602" i="2"/>
  <c r="AD622" i="2"/>
  <c r="AD675" i="2"/>
  <c r="AD698" i="2"/>
  <c r="AD721" i="2"/>
  <c r="AD689" i="2"/>
  <c r="AD671" i="2"/>
  <c r="AD677" i="2"/>
  <c r="AD587" i="2"/>
  <c r="AD724" i="2"/>
  <c r="AD728" i="2"/>
  <c r="AD696" i="2"/>
  <c r="AC488" i="2"/>
  <c r="AC532" i="2"/>
  <c r="AC640" i="2"/>
  <c r="AC169" i="2"/>
  <c r="AC383" i="2"/>
  <c r="AC233" i="2"/>
  <c r="AC533" i="2"/>
  <c r="AC357" i="2"/>
  <c r="AC582" i="2"/>
  <c r="AC432" i="2"/>
  <c r="AC395" i="2"/>
  <c r="AC458" i="2"/>
  <c r="AC690" i="2"/>
  <c r="AC343" i="2"/>
  <c r="AC149" i="2"/>
  <c r="AC403" i="2"/>
  <c r="AC317" i="2"/>
  <c r="AC126" i="2"/>
  <c r="AC189" i="2"/>
  <c r="AC684" i="2"/>
  <c r="AC451" i="2"/>
  <c r="AC59" i="2"/>
  <c r="AC416" i="2"/>
  <c r="AC333" i="2"/>
  <c r="AC157" i="2"/>
  <c r="AC19" i="2"/>
  <c r="AC144" i="2"/>
  <c r="AC498" i="2"/>
  <c r="AC117" i="2"/>
  <c r="AC711" i="2"/>
  <c r="AC350" i="2"/>
  <c r="AC60" i="2"/>
  <c r="AC123" i="2"/>
  <c r="AC152" i="2"/>
  <c r="AC616" i="2"/>
  <c r="AC651" i="2"/>
  <c r="AC91" i="2"/>
  <c r="AC586" i="2"/>
  <c r="AC74" i="2"/>
  <c r="AC245" i="2"/>
  <c r="AC30" i="2"/>
  <c r="AC577" i="2"/>
  <c r="AC368" i="2"/>
  <c r="AC136" i="2"/>
  <c r="AC282" i="2"/>
  <c r="AC463" i="2"/>
  <c r="AC114" i="2"/>
  <c r="AC235" i="2"/>
  <c r="AC8" i="2"/>
  <c r="AC65" i="2"/>
  <c r="AC268" i="2"/>
  <c r="AC216" i="2"/>
  <c r="AC600" i="2"/>
  <c r="AC159" i="2"/>
  <c r="J16" i="3" s="1"/>
  <c r="AC486" i="2"/>
  <c r="AC512" i="2"/>
  <c r="AC84" i="2"/>
  <c r="AC47" i="2"/>
  <c r="AC320" i="2"/>
  <c r="AC162" i="2"/>
  <c r="AC369" i="2"/>
  <c r="AC538" i="2"/>
  <c r="AC141" i="2"/>
  <c r="AC438" i="2"/>
  <c r="AC644" i="2"/>
  <c r="AC175" i="2"/>
  <c r="AC251" i="2"/>
  <c r="AC172" i="2"/>
  <c r="AC307" i="2"/>
  <c r="AC165" i="2"/>
  <c r="AC328" i="2"/>
  <c r="AC198" i="2"/>
  <c r="AC3" i="2"/>
  <c r="AC105" i="2"/>
  <c r="AC453" i="2"/>
  <c r="AC112" i="2"/>
  <c r="AC509" i="2"/>
  <c r="AC414" i="2"/>
  <c r="AC130" i="2"/>
  <c r="AC354" i="2"/>
  <c r="AC93" i="2"/>
  <c r="AC556" i="2"/>
  <c r="AC154" i="2"/>
  <c r="AC465" i="2"/>
  <c r="AC517" i="2"/>
  <c r="AC348" i="2"/>
  <c r="AC241" i="2"/>
  <c r="AC603" i="2"/>
  <c r="AC321" i="2"/>
  <c r="AC32" i="2"/>
  <c r="AC316" i="2"/>
  <c r="AC252" i="2"/>
  <c r="AC89" i="2"/>
  <c r="AC82" i="2"/>
  <c r="AC299" i="2"/>
  <c r="AC334" i="2"/>
  <c r="AC185" i="2"/>
  <c r="AC7" i="2"/>
  <c r="AC617" i="2"/>
  <c r="AC134" i="2"/>
  <c r="AC53" i="2"/>
  <c r="AC28" i="2"/>
  <c r="AC539" i="2"/>
  <c r="AC224" i="2"/>
  <c r="AC67" i="2"/>
  <c r="AC194" i="2"/>
  <c r="AC329" i="2"/>
  <c r="AC445" i="2"/>
  <c r="AC510" i="2"/>
  <c r="AC502" i="2"/>
  <c r="AC247" i="2"/>
  <c r="AC12" i="2"/>
  <c r="AC315" i="2"/>
  <c r="AC145" i="2"/>
  <c r="AC181" i="2"/>
  <c r="AC469" i="2"/>
  <c r="AC250" i="2"/>
  <c r="AC409" i="2"/>
  <c r="AC606" i="2"/>
  <c r="AC264" i="2"/>
  <c r="AC330" i="2"/>
  <c r="AC46" i="2"/>
  <c r="AC407" i="2"/>
  <c r="AC364" i="2"/>
  <c r="AC381" i="2"/>
  <c r="AC180" i="2"/>
  <c r="AC190" i="2"/>
  <c r="AC277" i="2"/>
  <c r="AC184" i="2"/>
  <c r="AC66" i="2"/>
  <c r="AC25" i="2"/>
  <c r="AC593" i="2"/>
  <c r="AC220" i="2"/>
  <c r="AC466" i="2"/>
  <c r="AC708" i="2"/>
  <c r="AC255" i="2"/>
  <c r="AC2" i="2"/>
  <c r="AC119" i="2"/>
  <c r="AC39" i="2"/>
  <c r="AC337" i="2"/>
  <c r="AC201" i="2"/>
  <c r="AC140" i="2"/>
  <c r="AC276" i="2"/>
  <c r="AC191" i="2"/>
  <c r="AC137" i="2"/>
  <c r="AC58" i="2"/>
  <c r="AC156" i="2"/>
  <c r="AC332" i="2"/>
  <c r="AC482" i="2"/>
  <c r="AC6" i="2"/>
  <c r="AC455" i="2"/>
  <c r="AC246" i="2"/>
  <c r="AC710" i="2"/>
  <c r="AC505" i="2"/>
  <c r="AC313" i="2"/>
  <c r="AC88" i="2"/>
  <c r="AC436" i="2"/>
  <c r="AC530" i="2"/>
  <c r="AC391" i="2"/>
  <c r="AC506" i="2"/>
  <c r="AC146" i="2"/>
  <c r="AC55" i="2"/>
  <c r="AC623" i="2"/>
  <c r="AC14" i="2"/>
  <c r="AC72" i="2"/>
  <c r="AC366" i="2"/>
  <c r="AC535" i="2"/>
  <c r="AC513" i="2"/>
  <c r="AC638" i="2"/>
  <c r="AC501" i="2"/>
  <c r="AC566" i="2"/>
  <c r="AC26" i="2"/>
  <c r="AC217" i="2"/>
  <c r="AC499" i="2"/>
  <c r="AC243" i="2"/>
  <c r="AC599" i="2"/>
  <c r="AC604" i="2"/>
  <c r="AC325" i="2"/>
  <c r="AC462" i="2"/>
  <c r="AC222" i="2"/>
  <c r="AC686" i="2"/>
  <c r="AC177" i="2"/>
  <c r="AC208" i="2"/>
  <c r="AC16" i="2"/>
  <c r="AC410" i="2"/>
  <c r="AC244" i="2"/>
  <c r="AC56" i="2"/>
  <c r="AC164" i="2"/>
  <c r="AC581" i="2"/>
  <c r="AC267" i="2"/>
  <c r="AC116" i="2"/>
  <c r="AC544" i="2"/>
  <c r="AC621" i="2"/>
  <c r="AC398" i="2"/>
  <c r="AC426" i="2"/>
  <c r="AC179" i="2"/>
  <c r="AC290" i="2"/>
  <c r="AC680" i="2"/>
  <c r="AC565" i="2"/>
  <c r="AC573" i="2"/>
  <c r="AC434" i="2"/>
  <c r="AC382" i="2"/>
  <c r="AC705" i="2"/>
  <c r="AC475" i="2"/>
  <c r="AC124" i="2"/>
  <c r="AC86" i="2"/>
  <c r="AC240" i="2"/>
  <c r="AC473" i="2"/>
  <c r="AC372" i="2"/>
  <c r="AC121" i="2"/>
  <c r="AC553" i="2"/>
  <c r="AC619" i="2"/>
  <c r="AC147" i="2"/>
  <c r="AC356" i="2"/>
  <c r="AC500" i="2"/>
  <c r="AC94" i="2"/>
  <c r="AC296" i="2"/>
  <c r="AC363" i="2"/>
  <c r="AC166" i="2"/>
  <c r="AC540" i="2"/>
  <c r="AC563" i="2"/>
  <c r="AC210" i="2"/>
  <c r="AC672" i="2"/>
  <c r="AC444" i="2"/>
  <c r="AC54" i="2"/>
  <c r="AC153" i="2"/>
  <c r="AC715" i="2"/>
  <c r="AC427" i="2"/>
  <c r="AC550" i="2"/>
  <c r="AC111" i="2"/>
  <c r="AC41" i="2"/>
  <c r="AC36" i="2"/>
  <c r="AC212" i="2"/>
  <c r="AC304" i="2"/>
  <c r="AC420" i="2"/>
  <c r="AC449" i="2"/>
  <c r="AC722" i="2"/>
  <c r="AC460" i="2"/>
  <c r="AC69" i="2"/>
  <c r="AC528" i="2"/>
  <c r="AC401" i="2"/>
  <c r="AC611" i="2"/>
  <c r="AC568" i="2"/>
  <c r="AC195" i="2"/>
  <c r="AC171" i="2"/>
  <c r="AC492" i="2"/>
  <c r="AC353" i="2"/>
  <c r="AC467" i="2"/>
  <c r="AC497" i="2"/>
  <c r="AC351" i="2"/>
  <c r="AC419" i="2"/>
  <c r="AC374" i="2"/>
  <c r="AC732" i="2"/>
  <c r="AC21" i="2"/>
  <c r="AC308" i="2"/>
  <c r="AC359" i="2"/>
  <c r="AC75" i="2"/>
  <c r="AC182" i="2"/>
  <c r="AC429" i="2"/>
  <c r="AC691" i="2"/>
  <c r="AC4" i="2"/>
  <c r="AC106" i="2"/>
  <c r="AC423" i="2"/>
  <c r="AC392" i="2"/>
  <c r="AC71" i="2"/>
  <c r="AC576" i="2"/>
  <c r="AC17" i="2"/>
  <c r="AC393" i="2"/>
  <c r="AC206" i="2"/>
  <c r="AC446" i="2"/>
  <c r="AC659" i="2"/>
  <c r="AC468" i="2"/>
  <c r="AC431" i="2"/>
  <c r="AC129" i="2"/>
  <c r="AC605" i="2"/>
  <c r="AC484" i="2"/>
  <c r="AC362" i="2"/>
  <c r="AC555" i="2"/>
  <c r="AC107" i="2"/>
  <c r="AC200" i="2"/>
  <c r="AC204" i="2"/>
  <c r="AC77" i="2"/>
  <c r="AC610" i="2"/>
  <c r="AC207" i="2"/>
  <c r="AC564" i="2"/>
  <c r="AC269" i="2"/>
  <c r="AC477" i="2"/>
  <c r="AC256" i="2"/>
  <c r="AC297" i="2"/>
  <c r="AC377" i="2"/>
  <c r="AC584" i="2"/>
  <c r="AC258" i="2"/>
  <c r="AC730" i="2"/>
  <c r="AC196" i="2"/>
  <c r="AC108" i="2"/>
  <c r="AC43" i="2"/>
  <c r="AC601" i="2"/>
  <c r="AC37" i="2"/>
  <c r="AC430" i="2"/>
  <c r="AC45" i="2"/>
  <c r="AC594" i="2"/>
  <c r="AC346" i="2"/>
  <c r="AC155" i="2"/>
  <c r="AC655" i="2"/>
  <c r="AC68" i="2"/>
  <c r="AC608" i="2"/>
  <c r="AC452" i="2"/>
  <c r="AC215" i="2"/>
  <c r="AC536" i="2"/>
  <c r="AC127" i="2"/>
  <c r="AC98" i="2"/>
  <c r="AC666" i="2"/>
  <c r="AC507" i="2"/>
  <c r="AC397" i="2"/>
  <c r="AC283" i="2"/>
  <c r="AC150" i="2"/>
  <c r="AC213" i="2"/>
  <c r="AC205" i="2"/>
  <c r="AC609" i="2"/>
  <c r="AC413" i="2"/>
  <c r="AC76" i="2"/>
  <c r="AC186" i="2"/>
  <c r="AC373" i="2"/>
  <c r="AC232" i="2"/>
  <c r="AC417" i="2"/>
  <c r="AC52" i="2"/>
  <c r="AC652" i="2"/>
  <c r="AC406" i="2"/>
  <c r="AC447" i="2"/>
  <c r="AC139" i="2"/>
  <c r="AC725" i="2"/>
  <c r="AC148" i="2"/>
  <c r="AC534" i="2"/>
  <c r="AC580" i="2"/>
  <c r="AC273" i="2"/>
  <c r="AC27" i="2"/>
  <c r="AC29" i="2"/>
  <c r="AC511" i="2"/>
  <c r="AC664" i="2"/>
  <c r="AC327" i="2"/>
  <c r="AC9" i="2"/>
  <c r="AC385" i="2"/>
  <c r="AC24" i="2"/>
  <c r="AC275" i="2"/>
  <c r="AC667" i="2"/>
  <c r="AC592" i="2"/>
  <c r="AC13" i="2"/>
  <c r="AC20" i="2"/>
  <c r="AC230" i="2"/>
  <c r="AC271" i="2"/>
  <c r="AC113" i="2"/>
  <c r="AC248" i="2"/>
  <c r="AC612" i="2"/>
  <c r="AC239" i="2"/>
  <c r="AC422" i="2"/>
  <c r="AC300" i="2"/>
  <c r="AC523" i="2"/>
  <c r="AC197" i="2"/>
  <c r="AC386" i="2"/>
  <c r="AC228" i="2"/>
  <c r="AC95" i="2"/>
  <c r="AC326" i="2"/>
  <c r="AC278" i="2"/>
  <c r="AC384" i="2"/>
  <c r="AC64" i="2"/>
  <c r="AC347" i="2"/>
  <c r="AC49" i="2"/>
  <c r="AC48" i="2"/>
  <c r="AC520" i="2"/>
  <c r="AC557" i="2"/>
  <c r="AC305" i="2"/>
  <c r="AC176" i="2"/>
  <c r="AC660" i="2"/>
  <c r="AC291" i="2"/>
  <c r="AC478" i="2"/>
  <c r="AC554" i="2"/>
  <c r="AC115" i="2"/>
  <c r="AC38" i="2"/>
  <c r="AC613" i="2"/>
  <c r="AC647" i="2"/>
  <c r="AC219" i="2"/>
  <c r="AC331" i="2"/>
  <c r="AC614" i="2"/>
  <c r="AC199" i="2"/>
  <c r="AC442" i="2"/>
  <c r="AC110" i="2"/>
  <c r="AC421" i="2"/>
  <c r="AC92" i="2"/>
  <c r="AC209" i="2"/>
  <c r="AC202" i="2"/>
  <c r="AC367" i="2"/>
  <c r="AC128" i="2"/>
  <c r="AC597" i="2"/>
  <c r="AC338" i="2"/>
  <c r="AC151" i="2"/>
  <c r="AC483" i="2"/>
  <c r="AC589" i="2"/>
  <c r="AC668" i="2"/>
  <c r="AC293" i="2"/>
  <c r="AC324" i="2"/>
  <c r="AC57" i="2"/>
  <c r="AC142" i="2"/>
  <c r="AC415" i="2"/>
  <c r="AC167" i="2"/>
  <c r="AC274" i="2"/>
  <c r="AC286" i="2"/>
  <c r="AC301" i="2"/>
  <c r="AC81" i="2"/>
  <c r="AC596" i="2"/>
  <c r="AC717" i="2"/>
  <c r="AC225" i="2"/>
  <c r="AC211" i="2"/>
  <c r="AC309" i="2"/>
  <c r="AC702" i="2"/>
  <c r="AC559" i="2"/>
  <c r="AC257" i="2"/>
  <c r="AC537" i="2"/>
  <c r="AC61" i="2"/>
  <c r="AC408" i="2"/>
  <c r="AC266" i="2"/>
  <c r="AC558" i="2"/>
  <c r="AC174" i="2"/>
  <c r="AC676" i="2"/>
  <c r="AC716" i="2"/>
  <c r="AC51" i="2"/>
  <c r="AC639" i="2"/>
  <c r="AC183" i="2"/>
  <c r="AC411" i="2"/>
  <c r="AC15" i="2"/>
  <c r="AC23" i="2"/>
  <c r="AC649" i="2"/>
  <c r="AC31" i="2"/>
  <c r="AC10" i="2"/>
  <c r="J17" i="3" s="1"/>
  <c r="AC35" i="2"/>
  <c r="AC441" i="2"/>
  <c r="AC547" i="2"/>
  <c r="AC572" i="2"/>
  <c r="AC529" i="2"/>
  <c r="AC294" i="2"/>
  <c r="AC516" i="2"/>
  <c r="AC118" i="2"/>
  <c r="AC405" i="2"/>
  <c r="AC310" i="2"/>
  <c r="AC5" i="2"/>
  <c r="AC514" i="2"/>
  <c r="AC344" i="2"/>
  <c r="AC387" i="2"/>
  <c r="AC261" i="2"/>
  <c r="AC718" i="2"/>
  <c r="AC203" i="2"/>
  <c r="AC370" i="2"/>
  <c r="AC524" i="2"/>
  <c r="AC97" i="2"/>
  <c r="AC631" i="2"/>
  <c r="AC295" i="2"/>
  <c r="AC545" i="2"/>
  <c r="AC394" i="2"/>
  <c r="AC569" i="2"/>
  <c r="AC456" i="2"/>
  <c r="AC173" i="2"/>
  <c r="AC83" i="2"/>
  <c r="AC726" i="2"/>
  <c r="AC265" i="2"/>
  <c r="AC103" i="2"/>
  <c r="AC288" i="2"/>
  <c r="AC226" i="2"/>
  <c r="AC548" i="2"/>
  <c r="AC656" i="2"/>
  <c r="AC355" i="2"/>
  <c r="AC450" i="2"/>
  <c r="AC630" i="2"/>
  <c r="AC289" i="2"/>
  <c r="AC531" i="2"/>
  <c r="AC404" i="2"/>
  <c r="AC653" i="2"/>
  <c r="AC352" i="2"/>
  <c r="AC585" i="2"/>
  <c r="AC237" i="2"/>
  <c r="AC33" i="2"/>
  <c r="AC560" i="2"/>
  <c r="AC90" i="2"/>
  <c r="AC100" i="2"/>
  <c r="AC11" i="2"/>
  <c r="AC160" i="2"/>
  <c r="AC567" i="2"/>
  <c r="AC259" i="2"/>
  <c r="AC437" i="2"/>
  <c r="AC279" i="2"/>
  <c r="AC459" i="2"/>
  <c r="AC495" i="2"/>
  <c r="AC390" i="2"/>
  <c r="AC192" i="2"/>
  <c r="AC727" i="2"/>
  <c r="AC624" i="2"/>
  <c r="AC454" i="2"/>
  <c r="AC22" i="2"/>
  <c r="AC70" i="2"/>
  <c r="AC218" i="2"/>
  <c r="AC306" i="2"/>
  <c r="AC379" i="2"/>
  <c r="AC542" i="2"/>
  <c r="AC503" i="2"/>
  <c r="AC336" i="2"/>
  <c r="AC646" i="2"/>
  <c r="AC396" i="2"/>
  <c r="AC712" i="2"/>
  <c r="AC193" i="2"/>
  <c r="AC661" i="2"/>
  <c r="AC480" i="2"/>
  <c r="AC18" i="2"/>
  <c r="AC375" i="2"/>
  <c r="AC626" i="2"/>
  <c r="AC62" i="2"/>
  <c r="AC42" i="2"/>
  <c r="AC287" i="2"/>
  <c r="AC339" i="2"/>
  <c r="AC221" i="2"/>
  <c r="AC440" i="2"/>
  <c r="AC504" i="2"/>
  <c r="AC489" i="2"/>
  <c r="AC541" i="2"/>
  <c r="AC591" i="2"/>
  <c r="AC470" i="2"/>
  <c r="AC412" i="2"/>
  <c r="AC85" i="2"/>
  <c r="AC223" i="2"/>
  <c r="AC670" i="2"/>
  <c r="AC439" i="2"/>
  <c r="AC642" i="2"/>
  <c r="AC590" i="2"/>
  <c r="AC625" i="2"/>
  <c r="AC723" i="2"/>
  <c r="AC40" i="2"/>
  <c r="AC73" i="2"/>
  <c r="AC342" i="2"/>
  <c r="AC345" i="2"/>
  <c r="AC448" i="2"/>
  <c r="AC543" i="2"/>
  <c r="AC242" i="2"/>
  <c r="AC360" i="2"/>
  <c r="AC44" i="2"/>
  <c r="AC170" i="2"/>
  <c r="AC365" i="2"/>
  <c r="J100" i="3" s="1"/>
  <c r="AC79" i="2"/>
  <c r="AC424" i="2"/>
  <c r="AC234" i="2"/>
  <c r="AC579" i="2"/>
  <c r="AC648" i="2"/>
  <c r="AC231" i="2"/>
  <c r="AC272" i="2"/>
  <c r="AC50" i="2"/>
  <c r="AC674" i="2"/>
  <c r="AC284" i="2"/>
  <c r="AC665" i="2"/>
  <c r="AC376" i="2"/>
  <c r="AC78" i="2"/>
  <c r="AC158" i="2"/>
  <c r="AC700" i="2"/>
  <c r="AC80" i="2"/>
  <c r="AC633" i="2"/>
  <c r="AC281" i="2"/>
  <c r="AC335" i="2"/>
  <c r="AC669" i="2"/>
  <c r="AC122" i="2"/>
  <c r="AC657" i="2"/>
  <c r="AC706" i="2"/>
  <c r="AC418" i="2"/>
  <c r="AC627" i="2"/>
  <c r="AC561" i="2"/>
  <c r="AC227" i="2"/>
  <c r="AC685" i="2"/>
  <c r="AC319" i="2"/>
  <c r="AC34" i="2"/>
  <c r="AC163" i="2"/>
  <c r="AC399" i="2"/>
  <c r="AC131" i="2"/>
  <c r="AC583" i="2"/>
  <c r="AC104" i="2"/>
  <c r="AC575" i="2"/>
  <c r="AC461" i="2"/>
  <c r="AC168" i="2"/>
  <c r="AC63" i="2"/>
  <c r="AC361" i="2"/>
  <c r="AC703" i="2"/>
  <c r="AC133" i="2"/>
  <c r="AC380" i="2"/>
  <c r="AC292" i="2"/>
  <c r="AC314" i="2"/>
  <c r="AC522" i="2"/>
  <c r="J102" i="3" s="1"/>
  <c r="AC471" i="2"/>
  <c r="AC693" i="2"/>
  <c r="AC214" i="2"/>
  <c r="AC132" i="2"/>
  <c r="AC481" i="2"/>
  <c r="AC493" i="2"/>
  <c r="AC637" i="2"/>
  <c r="AC229" i="2"/>
  <c r="AC634" i="2"/>
  <c r="AC87" i="2"/>
  <c r="AC161" i="2"/>
  <c r="AC302" i="2"/>
  <c r="AC120" i="2"/>
  <c r="AC262" i="2"/>
  <c r="AC628" i="2"/>
  <c r="AC298" i="2"/>
  <c r="AC425" i="2"/>
  <c r="AC238" i="2"/>
  <c r="AC143" i="2"/>
  <c r="AC138" i="2"/>
  <c r="AC650" i="2"/>
  <c r="AC508" i="2"/>
  <c r="AC443" i="2"/>
  <c r="AC562" i="2"/>
  <c r="AC701" i="2"/>
  <c r="AC109" i="2"/>
  <c r="AC236" i="2"/>
  <c r="AC578" i="2"/>
  <c r="AC574" i="2"/>
  <c r="AC662" i="2"/>
  <c r="AC99" i="2"/>
  <c r="AC479" i="2"/>
  <c r="AC102" i="2"/>
  <c r="AC720" i="2"/>
  <c r="AC731" i="2"/>
  <c r="AC549" i="2"/>
  <c r="AC699" i="2"/>
  <c r="AC96" i="2"/>
  <c r="AC658" i="2"/>
  <c r="AC340" i="2"/>
  <c r="AC435" i="2"/>
  <c r="AC595" i="2"/>
  <c r="AC615" i="2"/>
  <c r="AC260" i="2"/>
  <c r="AC135" i="2"/>
  <c r="AC464" i="2"/>
  <c r="AC285" i="2"/>
  <c r="AC704" i="2"/>
  <c r="AC515" i="2"/>
  <c r="AC641" i="2"/>
  <c r="AC496" i="2"/>
  <c r="AC280" i="2"/>
  <c r="AC692" i="2"/>
  <c r="AC358" i="2"/>
  <c r="AC249" i="2"/>
  <c r="AC388" i="2"/>
  <c r="AC125" i="2"/>
  <c r="AC311" i="2"/>
  <c r="AC101" i="2"/>
  <c r="AC341" i="2"/>
  <c r="AC694" i="2"/>
  <c r="AC389" i="2"/>
  <c r="AC457" i="2"/>
  <c r="AC263" i="2"/>
  <c r="AC697" i="2"/>
  <c r="AC525" i="2"/>
  <c r="AC433" i="2"/>
  <c r="AC487" i="2"/>
  <c r="AC629" i="2"/>
  <c r="AC378" i="2"/>
  <c r="AC663" i="2"/>
  <c r="AC643" i="2"/>
  <c r="AC474" i="2"/>
  <c r="AC428" i="2"/>
  <c r="AC570" i="2"/>
  <c r="AC312" i="2"/>
  <c r="AC519" i="2"/>
  <c r="AC521" i="2"/>
  <c r="AC687" i="2"/>
  <c r="AC188" i="2"/>
  <c r="AC571" i="2"/>
  <c r="AC254" i="2"/>
  <c r="AC494" i="2"/>
  <c r="AC253" i="2"/>
  <c r="AC472" i="2"/>
  <c r="AC518" i="2"/>
  <c r="AC526" i="2"/>
  <c r="AC178" i="2"/>
  <c r="AC632" i="2"/>
  <c r="AC303" i="2"/>
  <c r="AC323" i="2"/>
  <c r="AC618" i="2"/>
  <c r="AC552" i="2"/>
  <c r="AC707" i="2"/>
  <c r="AC546" i="2"/>
  <c r="AC400" i="2"/>
  <c r="AC322" i="2"/>
  <c r="AC635" i="2"/>
  <c r="AC709" i="2"/>
  <c r="AC187" i="2"/>
  <c r="AC636" i="2"/>
  <c r="AC476" i="2"/>
  <c r="AC371" i="2"/>
  <c r="AC620" i="2"/>
  <c r="AC683" i="2"/>
  <c r="AC318" i="2"/>
  <c r="AC490" i="2"/>
  <c r="AC349" i="2"/>
  <c r="AC654" i="2"/>
  <c r="AC678" i="2"/>
  <c r="AC588" i="2"/>
  <c r="AC270" i="2"/>
  <c r="AC485" i="2"/>
  <c r="AC673" i="2"/>
  <c r="AC402" i="2"/>
  <c r="AC491" i="2"/>
  <c r="AC729" i="2"/>
  <c r="AC719" i="2"/>
  <c r="AC695" i="2"/>
  <c r="AC551" i="2"/>
  <c r="AC679" i="2"/>
  <c r="AC527" i="2"/>
  <c r="AC645" i="2"/>
  <c r="AC607" i="2"/>
  <c r="AC681" i="2"/>
  <c r="J103" i="3" s="1"/>
  <c r="AC682" i="2"/>
  <c r="AC713" i="2"/>
  <c r="AC714" i="2"/>
  <c r="AC688" i="2"/>
  <c r="AC598" i="2"/>
  <c r="AC602" i="2"/>
  <c r="AC622" i="2"/>
  <c r="AC675" i="2"/>
  <c r="AC698" i="2"/>
  <c r="AC721" i="2"/>
  <c r="AC689" i="2"/>
  <c r="AC671" i="2"/>
  <c r="AC677" i="2"/>
  <c r="AC587" i="2"/>
  <c r="AC724" i="2"/>
  <c r="AC728" i="2"/>
  <c r="AC696" i="2"/>
  <c r="U488" i="2"/>
  <c r="U532" i="2"/>
  <c r="U640" i="2"/>
  <c r="U169" i="2"/>
  <c r="U383" i="2"/>
  <c r="U233" i="2"/>
  <c r="U533" i="2"/>
  <c r="U357" i="2"/>
  <c r="U582" i="2"/>
  <c r="U432" i="2"/>
  <c r="U395" i="2"/>
  <c r="U458" i="2"/>
  <c r="U690" i="2"/>
  <c r="U343" i="2"/>
  <c r="U149" i="2"/>
  <c r="U403" i="2"/>
  <c r="U317" i="2"/>
  <c r="U126" i="2"/>
  <c r="U189" i="2"/>
  <c r="U684" i="2"/>
  <c r="U451" i="2"/>
  <c r="U59" i="2"/>
  <c r="U416" i="2"/>
  <c r="U333" i="2"/>
  <c r="U157" i="2"/>
  <c r="U19" i="2"/>
  <c r="U144" i="2"/>
  <c r="U498" i="2"/>
  <c r="U117" i="2"/>
  <c r="U711" i="2"/>
  <c r="U350" i="2"/>
  <c r="U60" i="2"/>
  <c r="U123" i="2"/>
  <c r="U152" i="2"/>
  <c r="U616" i="2"/>
  <c r="U651" i="2"/>
  <c r="U91" i="2"/>
  <c r="U586" i="2"/>
  <c r="U74" i="2"/>
  <c r="U245" i="2"/>
  <c r="U30" i="2"/>
  <c r="U577" i="2"/>
  <c r="U368" i="2"/>
  <c r="U136" i="2"/>
  <c r="U282" i="2"/>
  <c r="U463" i="2"/>
  <c r="U114" i="2"/>
  <c r="U235" i="2"/>
  <c r="U8" i="2"/>
  <c r="U65" i="2"/>
  <c r="U268" i="2"/>
  <c r="U216" i="2"/>
  <c r="U600" i="2"/>
  <c r="U159" i="2"/>
  <c r="U486" i="2"/>
  <c r="U512" i="2"/>
  <c r="U84" i="2"/>
  <c r="U47" i="2"/>
  <c r="U320" i="2"/>
  <c r="U162" i="2"/>
  <c r="U369" i="2"/>
  <c r="U538" i="2"/>
  <c r="U141" i="2"/>
  <c r="U438" i="2"/>
  <c r="U644" i="2"/>
  <c r="U175" i="2"/>
  <c r="U251" i="2"/>
  <c r="U172" i="2"/>
  <c r="U307" i="2"/>
  <c r="U165" i="2"/>
  <c r="U328" i="2"/>
  <c r="U198" i="2"/>
  <c r="U3" i="2"/>
  <c r="U105" i="2"/>
  <c r="U453" i="2"/>
  <c r="U112" i="2"/>
  <c r="U509" i="2"/>
  <c r="U414" i="2"/>
  <c r="U130" i="2"/>
  <c r="U354" i="2"/>
  <c r="U93" i="2"/>
  <c r="U556" i="2"/>
  <c r="U154" i="2"/>
  <c r="U465" i="2"/>
  <c r="U517" i="2"/>
  <c r="U348" i="2"/>
  <c r="U241" i="2"/>
  <c r="U603" i="2"/>
  <c r="U321" i="2"/>
  <c r="U32" i="2"/>
  <c r="U316" i="2"/>
  <c r="U252" i="2"/>
  <c r="U89" i="2"/>
  <c r="U82" i="2"/>
  <c r="U299" i="2"/>
  <c r="U334" i="2"/>
  <c r="U185" i="2"/>
  <c r="U7" i="2"/>
  <c r="U617" i="2"/>
  <c r="U134" i="2"/>
  <c r="U53" i="2"/>
  <c r="U28" i="2"/>
  <c r="U539" i="2"/>
  <c r="U224" i="2"/>
  <c r="U67" i="2"/>
  <c r="U194" i="2"/>
  <c r="U329" i="2"/>
  <c r="U445" i="2"/>
  <c r="U510" i="2"/>
  <c r="U502" i="2"/>
  <c r="U247" i="2"/>
  <c r="U12" i="2"/>
  <c r="U315" i="2"/>
  <c r="U145" i="2"/>
  <c r="U181" i="2"/>
  <c r="U469" i="2"/>
  <c r="U250" i="2"/>
  <c r="U409" i="2"/>
  <c r="U606" i="2"/>
  <c r="U264" i="2"/>
  <c r="U330" i="2"/>
  <c r="U46" i="2"/>
  <c r="U407" i="2"/>
  <c r="U364" i="2"/>
  <c r="U381" i="2"/>
  <c r="T101" i="3" s="1"/>
  <c r="U180" i="2"/>
  <c r="U190" i="2"/>
  <c r="U277" i="2"/>
  <c r="U184" i="2"/>
  <c r="U66" i="2"/>
  <c r="U25" i="2"/>
  <c r="U593" i="2"/>
  <c r="U220" i="2"/>
  <c r="U466" i="2"/>
  <c r="U708" i="2"/>
  <c r="U255" i="2"/>
  <c r="U2" i="2"/>
  <c r="U119" i="2"/>
  <c r="U39" i="2"/>
  <c r="U337" i="2"/>
  <c r="U201" i="2"/>
  <c r="U140" i="2"/>
  <c r="U276" i="2"/>
  <c r="U191" i="2"/>
  <c r="U137" i="2"/>
  <c r="U58" i="2"/>
  <c r="U156" i="2"/>
  <c r="U332" i="2"/>
  <c r="U482" i="2"/>
  <c r="U6" i="2"/>
  <c r="U455" i="2"/>
  <c r="U246" i="2"/>
  <c r="U710" i="2"/>
  <c r="U505" i="2"/>
  <c r="U313" i="2"/>
  <c r="U88" i="2"/>
  <c r="U436" i="2"/>
  <c r="U530" i="2"/>
  <c r="U391" i="2"/>
  <c r="U506" i="2"/>
  <c r="U146" i="2"/>
  <c r="U55" i="2"/>
  <c r="U623" i="2"/>
  <c r="U14" i="2"/>
  <c r="U72" i="2"/>
  <c r="U366" i="2"/>
  <c r="U535" i="2"/>
  <c r="U513" i="2"/>
  <c r="U638" i="2"/>
  <c r="U501" i="2"/>
  <c r="U566" i="2"/>
  <c r="U26" i="2"/>
  <c r="U217" i="2"/>
  <c r="U499" i="2"/>
  <c r="U243" i="2"/>
  <c r="U599" i="2"/>
  <c r="U604" i="2"/>
  <c r="U325" i="2"/>
  <c r="U462" i="2"/>
  <c r="U222" i="2"/>
  <c r="U686" i="2"/>
  <c r="U177" i="2"/>
  <c r="U208" i="2"/>
  <c r="U16" i="2"/>
  <c r="U410" i="2"/>
  <c r="U244" i="2"/>
  <c r="U56" i="2"/>
  <c r="U164" i="2"/>
  <c r="U581" i="2"/>
  <c r="U267" i="2"/>
  <c r="U116" i="2"/>
  <c r="U544" i="2"/>
  <c r="U621" i="2"/>
  <c r="U398" i="2"/>
  <c r="U426" i="2"/>
  <c r="U179" i="2"/>
  <c r="U290" i="2"/>
  <c r="U680" i="2"/>
  <c r="U565" i="2"/>
  <c r="U573" i="2"/>
  <c r="U434" i="2"/>
  <c r="U382" i="2"/>
  <c r="U705" i="2"/>
  <c r="U475" i="2"/>
  <c r="T62" i="3" s="1"/>
  <c r="U124" i="2"/>
  <c r="U86" i="2"/>
  <c r="U240" i="2"/>
  <c r="U473" i="2"/>
  <c r="U372" i="2"/>
  <c r="U121" i="2"/>
  <c r="U553" i="2"/>
  <c r="U619" i="2"/>
  <c r="U147" i="2"/>
  <c r="U356" i="2"/>
  <c r="U500" i="2"/>
  <c r="U94" i="2"/>
  <c r="U296" i="2"/>
  <c r="U363" i="2"/>
  <c r="U166" i="2"/>
  <c r="U540" i="2"/>
  <c r="U563" i="2"/>
  <c r="U210" i="2"/>
  <c r="U672" i="2"/>
  <c r="U444" i="2"/>
  <c r="U54" i="2"/>
  <c r="U153" i="2"/>
  <c r="U715" i="2"/>
  <c r="U427" i="2"/>
  <c r="U550" i="2"/>
  <c r="U111" i="2"/>
  <c r="U41" i="2"/>
  <c r="U36" i="2"/>
  <c r="U212" i="2"/>
  <c r="U304" i="2"/>
  <c r="U420" i="2"/>
  <c r="U449" i="2"/>
  <c r="U722" i="2"/>
  <c r="U460" i="2"/>
  <c r="U69" i="2"/>
  <c r="U528" i="2"/>
  <c r="U401" i="2"/>
  <c r="U611" i="2"/>
  <c r="U568" i="2"/>
  <c r="U195" i="2"/>
  <c r="U171" i="2"/>
  <c r="U492" i="2"/>
  <c r="U353" i="2"/>
  <c r="U467" i="2"/>
  <c r="U497" i="2"/>
  <c r="U351" i="2"/>
  <c r="U419" i="2"/>
  <c r="U374" i="2"/>
  <c r="U732" i="2"/>
  <c r="U21" i="2"/>
  <c r="U308" i="2"/>
  <c r="U359" i="2"/>
  <c r="U75" i="2"/>
  <c r="U182" i="2"/>
  <c r="U429" i="2"/>
  <c r="U691" i="2"/>
  <c r="U4" i="2"/>
  <c r="U106" i="2"/>
  <c r="U423" i="2"/>
  <c r="U392" i="2"/>
  <c r="U71" i="2"/>
  <c r="U576" i="2"/>
  <c r="U17" i="2"/>
  <c r="U393" i="2"/>
  <c r="U206" i="2"/>
  <c r="U446" i="2"/>
  <c r="U659" i="2"/>
  <c r="U468" i="2"/>
  <c r="U431" i="2"/>
  <c r="U129" i="2"/>
  <c r="U605" i="2"/>
  <c r="U484" i="2"/>
  <c r="U362" i="2"/>
  <c r="U555" i="2"/>
  <c r="U107" i="2"/>
  <c r="U200" i="2"/>
  <c r="U204" i="2"/>
  <c r="U77" i="2"/>
  <c r="U610" i="2"/>
  <c r="U207" i="2"/>
  <c r="U564" i="2"/>
  <c r="U269" i="2"/>
  <c r="U477" i="2"/>
  <c r="U256" i="2"/>
  <c r="U297" i="2"/>
  <c r="U377" i="2"/>
  <c r="U584" i="2"/>
  <c r="U258" i="2"/>
  <c r="U730" i="2"/>
  <c r="U196" i="2"/>
  <c r="U108" i="2"/>
  <c r="U43" i="2"/>
  <c r="U601" i="2"/>
  <c r="U37" i="2"/>
  <c r="U430" i="2"/>
  <c r="U45" i="2"/>
  <c r="U594" i="2"/>
  <c r="U346" i="2"/>
  <c r="U155" i="2"/>
  <c r="U655" i="2"/>
  <c r="U68" i="2"/>
  <c r="U608" i="2"/>
  <c r="U452" i="2"/>
  <c r="U215" i="2"/>
  <c r="U536" i="2"/>
  <c r="U127" i="2"/>
  <c r="U98" i="2"/>
  <c r="U666" i="2"/>
  <c r="U507" i="2"/>
  <c r="U397" i="2"/>
  <c r="U283" i="2"/>
  <c r="U150" i="2"/>
  <c r="U213" i="2"/>
  <c r="U205" i="2"/>
  <c r="U609" i="2"/>
  <c r="U413" i="2"/>
  <c r="U76" i="2"/>
  <c r="U186" i="2"/>
  <c r="U373" i="2"/>
  <c r="U232" i="2"/>
  <c r="U417" i="2"/>
  <c r="U52" i="2"/>
  <c r="U652" i="2"/>
  <c r="U406" i="2"/>
  <c r="U447" i="2"/>
  <c r="U139" i="2"/>
  <c r="U725" i="2"/>
  <c r="U148" i="2"/>
  <c r="U534" i="2"/>
  <c r="U580" i="2"/>
  <c r="U273" i="2"/>
  <c r="U27" i="2"/>
  <c r="U29" i="2"/>
  <c r="U511" i="2"/>
  <c r="U664" i="2"/>
  <c r="U327" i="2"/>
  <c r="U9" i="2"/>
  <c r="U385" i="2"/>
  <c r="U24" i="2"/>
  <c r="U275" i="2"/>
  <c r="U667" i="2"/>
  <c r="U592" i="2"/>
  <c r="U13" i="2"/>
  <c r="U20" i="2"/>
  <c r="U230" i="2"/>
  <c r="U271" i="2"/>
  <c r="U113" i="2"/>
  <c r="U248" i="2"/>
  <c r="U612" i="2"/>
  <c r="U239" i="2"/>
  <c r="U422" i="2"/>
  <c r="U300" i="2"/>
  <c r="U523" i="2"/>
  <c r="U197" i="2"/>
  <c r="U386" i="2"/>
  <c r="U228" i="2"/>
  <c r="U95" i="2"/>
  <c r="U326" i="2"/>
  <c r="U278" i="2"/>
  <c r="U384" i="2"/>
  <c r="U64" i="2"/>
  <c r="U347" i="2"/>
  <c r="U49" i="2"/>
  <c r="U48" i="2"/>
  <c r="U520" i="2"/>
  <c r="U557" i="2"/>
  <c r="U305" i="2"/>
  <c r="U176" i="2"/>
  <c r="U660" i="2"/>
  <c r="U291" i="2"/>
  <c r="U478" i="2"/>
  <c r="U554" i="2"/>
  <c r="U115" i="2"/>
  <c r="U38" i="2"/>
  <c r="U613" i="2"/>
  <c r="U647" i="2"/>
  <c r="U219" i="2"/>
  <c r="U331" i="2"/>
  <c r="U614" i="2"/>
  <c r="U199" i="2"/>
  <c r="U442" i="2"/>
  <c r="U110" i="2"/>
  <c r="U421" i="2"/>
  <c r="U92" i="2"/>
  <c r="U209" i="2"/>
  <c r="U202" i="2"/>
  <c r="U367" i="2"/>
  <c r="U128" i="2"/>
  <c r="U597" i="2"/>
  <c r="U338" i="2"/>
  <c r="U151" i="2"/>
  <c r="U483" i="2"/>
  <c r="U589" i="2"/>
  <c r="U668" i="2"/>
  <c r="U293" i="2"/>
  <c r="U324" i="2"/>
  <c r="U57" i="2"/>
  <c r="U142" i="2"/>
  <c r="U415" i="2"/>
  <c r="U167" i="2"/>
  <c r="U274" i="2"/>
  <c r="U286" i="2"/>
  <c r="U301" i="2"/>
  <c r="U81" i="2"/>
  <c r="U596" i="2"/>
  <c r="U717" i="2"/>
  <c r="U225" i="2"/>
  <c r="U211" i="2"/>
  <c r="U309" i="2"/>
  <c r="U702" i="2"/>
  <c r="U559" i="2"/>
  <c r="U257" i="2"/>
  <c r="U537" i="2"/>
  <c r="U61" i="2"/>
  <c r="U408" i="2"/>
  <c r="U266" i="2"/>
  <c r="U558" i="2"/>
  <c r="U174" i="2"/>
  <c r="U676" i="2"/>
  <c r="U716" i="2"/>
  <c r="U51" i="2"/>
  <c r="U639" i="2"/>
  <c r="U183" i="2"/>
  <c r="U411" i="2"/>
  <c r="U15" i="2"/>
  <c r="U23" i="2"/>
  <c r="U649" i="2"/>
  <c r="U31" i="2"/>
  <c r="U10" i="2"/>
  <c r="U35" i="2"/>
  <c r="U441" i="2"/>
  <c r="U547" i="2"/>
  <c r="U572" i="2"/>
  <c r="U529" i="2"/>
  <c r="U294" i="2"/>
  <c r="U516" i="2"/>
  <c r="U118" i="2"/>
  <c r="U405" i="2"/>
  <c r="U310" i="2"/>
  <c r="U5" i="2"/>
  <c r="U514" i="2"/>
  <c r="U344" i="2"/>
  <c r="U387" i="2"/>
  <c r="U261" i="2"/>
  <c r="U718" i="2"/>
  <c r="U203" i="2"/>
  <c r="U370" i="2"/>
  <c r="U524" i="2"/>
  <c r="U97" i="2"/>
  <c r="U631" i="2"/>
  <c r="U295" i="2"/>
  <c r="U545" i="2"/>
  <c r="U394" i="2"/>
  <c r="U569" i="2"/>
  <c r="U456" i="2"/>
  <c r="U173" i="2"/>
  <c r="U83" i="2"/>
  <c r="U726" i="2"/>
  <c r="U265" i="2"/>
  <c r="U103" i="2"/>
  <c r="U288" i="2"/>
  <c r="U226" i="2"/>
  <c r="U548" i="2"/>
  <c r="U656" i="2"/>
  <c r="U355" i="2"/>
  <c r="U450" i="2"/>
  <c r="U630" i="2"/>
  <c r="U289" i="2"/>
  <c r="U531" i="2"/>
  <c r="U404" i="2"/>
  <c r="U653" i="2"/>
  <c r="U352" i="2"/>
  <c r="U585" i="2"/>
  <c r="U237" i="2"/>
  <c r="U33" i="2"/>
  <c r="U560" i="2"/>
  <c r="U90" i="2"/>
  <c r="U100" i="2"/>
  <c r="U11" i="2"/>
  <c r="U160" i="2"/>
  <c r="U567" i="2"/>
  <c r="U259" i="2"/>
  <c r="U437" i="2"/>
  <c r="U279" i="2"/>
  <c r="U459" i="2"/>
  <c r="U495" i="2"/>
  <c r="U390" i="2"/>
  <c r="U192" i="2"/>
  <c r="U727" i="2"/>
  <c r="U624" i="2"/>
  <c r="U454" i="2"/>
  <c r="U22" i="2"/>
  <c r="U70" i="2"/>
  <c r="U218" i="2"/>
  <c r="U306" i="2"/>
  <c r="U379" i="2"/>
  <c r="U542" i="2"/>
  <c r="U503" i="2"/>
  <c r="U336" i="2"/>
  <c r="U646" i="2"/>
  <c r="U396" i="2"/>
  <c r="U712" i="2"/>
  <c r="U193" i="2"/>
  <c r="U661" i="2"/>
  <c r="U480" i="2"/>
  <c r="U18" i="2"/>
  <c r="U375" i="2"/>
  <c r="U626" i="2"/>
  <c r="U62" i="2"/>
  <c r="U42" i="2"/>
  <c r="U287" i="2"/>
  <c r="U339" i="2"/>
  <c r="U221" i="2"/>
  <c r="U440" i="2"/>
  <c r="U504" i="2"/>
  <c r="U489" i="2"/>
  <c r="U541" i="2"/>
  <c r="U591" i="2"/>
  <c r="U470" i="2"/>
  <c r="U412" i="2"/>
  <c r="U85" i="2"/>
  <c r="U223" i="2"/>
  <c r="U670" i="2"/>
  <c r="U439" i="2"/>
  <c r="U642" i="2"/>
  <c r="U590" i="2"/>
  <c r="U625" i="2"/>
  <c r="U723" i="2"/>
  <c r="U40" i="2"/>
  <c r="U73" i="2"/>
  <c r="U342" i="2"/>
  <c r="U345" i="2"/>
  <c r="U448" i="2"/>
  <c r="U543" i="2"/>
  <c r="U242" i="2"/>
  <c r="U360" i="2"/>
  <c r="U44" i="2"/>
  <c r="U170" i="2"/>
  <c r="U365" i="2"/>
  <c r="U79" i="2"/>
  <c r="U424" i="2"/>
  <c r="U234" i="2"/>
  <c r="U579" i="2"/>
  <c r="U648" i="2"/>
  <c r="U231" i="2"/>
  <c r="U272" i="2"/>
  <c r="U50" i="2"/>
  <c r="U674" i="2"/>
  <c r="U284" i="2"/>
  <c r="U665" i="2"/>
  <c r="U376" i="2"/>
  <c r="U78" i="2"/>
  <c r="U158" i="2"/>
  <c r="U700" i="2"/>
  <c r="U80" i="2"/>
  <c r="U633" i="2"/>
  <c r="U281" i="2"/>
  <c r="U335" i="2"/>
  <c r="U669" i="2"/>
  <c r="U122" i="2"/>
  <c r="U657" i="2"/>
  <c r="U706" i="2"/>
  <c r="U418" i="2"/>
  <c r="U627" i="2"/>
  <c r="U561" i="2"/>
  <c r="U227" i="2"/>
  <c r="U685" i="2"/>
  <c r="U319" i="2"/>
  <c r="U34" i="2"/>
  <c r="U163" i="2"/>
  <c r="U399" i="2"/>
  <c r="U131" i="2"/>
  <c r="U583" i="2"/>
  <c r="U104" i="2"/>
  <c r="U575" i="2"/>
  <c r="U461" i="2"/>
  <c r="U168" i="2"/>
  <c r="U63" i="2"/>
  <c r="U361" i="2"/>
  <c r="U703" i="2"/>
  <c r="U133" i="2"/>
  <c r="U380" i="2"/>
  <c r="U292" i="2"/>
  <c r="U314" i="2"/>
  <c r="U522" i="2"/>
  <c r="U471" i="2"/>
  <c r="U693" i="2"/>
  <c r="U214" i="2"/>
  <c r="U132" i="2"/>
  <c r="U481" i="2"/>
  <c r="U493" i="2"/>
  <c r="U637" i="2"/>
  <c r="U229" i="2"/>
  <c r="U634" i="2"/>
  <c r="U87" i="2"/>
  <c r="U161" i="2"/>
  <c r="U302" i="2"/>
  <c r="U120" i="2"/>
  <c r="U262" i="2"/>
  <c r="U628" i="2"/>
  <c r="U298" i="2"/>
  <c r="U425" i="2"/>
  <c r="U238" i="2"/>
  <c r="U143" i="2"/>
  <c r="U138" i="2"/>
  <c r="U650" i="2"/>
  <c r="U508" i="2"/>
  <c r="U443" i="2"/>
  <c r="U562" i="2"/>
  <c r="U701" i="2"/>
  <c r="U109" i="2"/>
  <c r="U236" i="2"/>
  <c r="U578" i="2"/>
  <c r="U574" i="2"/>
  <c r="U662" i="2"/>
  <c r="U99" i="2"/>
  <c r="U479" i="2"/>
  <c r="U102" i="2"/>
  <c r="U720" i="2"/>
  <c r="U731" i="2"/>
  <c r="U549" i="2"/>
  <c r="U699" i="2"/>
  <c r="U96" i="2"/>
  <c r="U658" i="2"/>
  <c r="U340" i="2"/>
  <c r="U435" i="2"/>
  <c r="U595" i="2"/>
  <c r="U615" i="2"/>
  <c r="U260" i="2"/>
  <c r="U135" i="2"/>
  <c r="U464" i="2"/>
  <c r="U285" i="2"/>
  <c r="U704" i="2"/>
  <c r="U515" i="2"/>
  <c r="U641" i="2"/>
  <c r="U496" i="2"/>
  <c r="U280" i="2"/>
  <c r="T112" i="3" s="1"/>
  <c r="U692" i="2"/>
  <c r="U358" i="2"/>
  <c r="U249" i="2"/>
  <c r="U388" i="2"/>
  <c r="U125" i="2"/>
  <c r="U311" i="2"/>
  <c r="U101" i="2"/>
  <c r="U341" i="2"/>
  <c r="U694" i="2"/>
  <c r="U389" i="2"/>
  <c r="U457" i="2"/>
  <c r="U263" i="2"/>
  <c r="U697" i="2"/>
  <c r="U525" i="2"/>
  <c r="U433" i="2"/>
  <c r="U487" i="2"/>
  <c r="U629" i="2"/>
  <c r="U378" i="2"/>
  <c r="U663" i="2"/>
  <c r="U643" i="2"/>
  <c r="U474" i="2"/>
  <c r="U428" i="2"/>
  <c r="U570" i="2"/>
  <c r="U312" i="2"/>
  <c r="U519" i="2"/>
  <c r="U521" i="2"/>
  <c r="U687" i="2"/>
  <c r="U188" i="2"/>
  <c r="U571" i="2"/>
  <c r="U254" i="2"/>
  <c r="U494" i="2"/>
  <c r="U253" i="2"/>
  <c r="U472" i="2"/>
  <c r="U518" i="2"/>
  <c r="U526" i="2"/>
  <c r="U178" i="2"/>
  <c r="U632" i="2"/>
  <c r="U303" i="2"/>
  <c r="U323" i="2"/>
  <c r="U618" i="2"/>
  <c r="U552" i="2"/>
  <c r="U707" i="2"/>
  <c r="U546" i="2"/>
  <c r="U400" i="2"/>
  <c r="U322" i="2"/>
  <c r="U635" i="2"/>
  <c r="U709" i="2"/>
  <c r="U187" i="2"/>
  <c r="U636" i="2"/>
  <c r="U476" i="2"/>
  <c r="U371" i="2"/>
  <c r="U620" i="2"/>
  <c r="U683" i="2"/>
  <c r="U318" i="2"/>
  <c r="U490" i="2"/>
  <c r="U349" i="2"/>
  <c r="U654" i="2"/>
  <c r="U678" i="2"/>
  <c r="U588" i="2"/>
  <c r="U270" i="2"/>
  <c r="U485" i="2"/>
  <c r="U673" i="2"/>
  <c r="U402" i="2"/>
  <c r="U491" i="2"/>
  <c r="U729" i="2"/>
  <c r="U719" i="2"/>
  <c r="U695" i="2"/>
  <c r="U551" i="2"/>
  <c r="U679" i="2"/>
  <c r="U527" i="2"/>
  <c r="U645" i="2"/>
  <c r="U607" i="2"/>
  <c r="U681" i="2"/>
  <c r="U682" i="2"/>
  <c r="U713" i="2"/>
  <c r="U714" i="2"/>
  <c r="U688" i="2"/>
  <c r="U598" i="2"/>
  <c r="U602" i="2"/>
  <c r="U622" i="2"/>
  <c r="U675" i="2"/>
  <c r="U698" i="2"/>
  <c r="U721" i="2"/>
  <c r="U689" i="2"/>
  <c r="U671" i="2"/>
  <c r="U677" i="2"/>
  <c r="U587" i="2"/>
  <c r="U724" i="2"/>
  <c r="U728" i="2"/>
  <c r="U696" i="2"/>
  <c r="T488" i="2"/>
  <c r="T532" i="2"/>
  <c r="T640" i="2"/>
  <c r="T169" i="2"/>
  <c r="T383" i="2"/>
  <c r="T233" i="2"/>
  <c r="T533" i="2"/>
  <c r="T357" i="2"/>
  <c r="T582" i="2"/>
  <c r="T432" i="2"/>
  <c r="T395" i="2"/>
  <c r="T458" i="2"/>
  <c r="T690" i="2"/>
  <c r="T343" i="2"/>
  <c r="T149" i="2"/>
  <c r="T403" i="2"/>
  <c r="T317" i="2"/>
  <c r="T126" i="2"/>
  <c r="T189" i="2"/>
  <c r="T684" i="2"/>
  <c r="T451" i="2"/>
  <c r="T59" i="2"/>
  <c r="T416" i="2"/>
  <c r="T333" i="2"/>
  <c r="T157" i="2"/>
  <c r="T19" i="2"/>
  <c r="T144" i="2"/>
  <c r="T498" i="2"/>
  <c r="T117" i="2"/>
  <c r="T711" i="2"/>
  <c r="T350" i="2"/>
  <c r="T60" i="2"/>
  <c r="T123" i="2"/>
  <c r="T152" i="2"/>
  <c r="T616" i="2"/>
  <c r="T651" i="2"/>
  <c r="T91" i="2"/>
  <c r="T586" i="2"/>
  <c r="T74" i="2"/>
  <c r="T245" i="2"/>
  <c r="T30" i="2"/>
  <c r="T577" i="2"/>
  <c r="T368" i="2"/>
  <c r="T136" i="2"/>
  <c r="T282" i="2"/>
  <c r="T463" i="2"/>
  <c r="T114" i="2"/>
  <c r="T235" i="2"/>
  <c r="T8" i="2"/>
  <c r="T65" i="2"/>
  <c r="T268" i="2"/>
  <c r="T216" i="2"/>
  <c r="T600" i="2"/>
  <c r="T159" i="2"/>
  <c r="T486" i="2"/>
  <c r="T512" i="2"/>
  <c r="T84" i="2"/>
  <c r="T47" i="2"/>
  <c r="T320" i="2"/>
  <c r="T162" i="2"/>
  <c r="T369" i="2"/>
  <c r="T538" i="2"/>
  <c r="T141" i="2"/>
  <c r="T438" i="2"/>
  <c r="T644" i="2"/>
  <c r="T175" i="2"/>
  <c r="T251" i="2"/>
  <c r="T172" i="2"/>
  <c r="T307" i="2"/>
  <c r="T165" i="2"/>
  <c r="T328" i="2"/>
  <c r="T198" i="2"/>
  <c r="T3" i="2"/>
  <c r="T105" i="2"/>
  <c r="T453" i="2"/>
  <c r="T112" i="2"/>
  <c r="T509" i="2"/>
  <c r="T414" i="2"/>
  <c r="T130" i="2"/>
  <c r="T354" i="2"/>
  <c r="T93" i="2"/>
  <c r="T556" i="2"/>
  <c r="T154" i="2"/>
  <c r="T465" i="2"/>
  <c r="T517" i="2"/>
  <c r="T348" i="2"/>
  <c r="T241" i="2"/>
  <c r="T603" i="2"/>
  <c r="T321" i="2"/>
  <c r="T32" i="2"/>
  <c r="T316" i="2"/>
  <c r="T252" i="2"/>
  <c r="T89" i="2"/>
  <c r="T82" i="2"/>
  <c r="T299" i="2"/>
  <c r="T334" i="2"/>
  <c r="T185" i="2"/>
  <c r="T7" i="2"/>
  <c r="T617" i="2"/>
  <c r="T134" i="2"/>
  <c r="T53" i="2"/>
  <c r="T28" i="2"/>
  <c r="T539" i="2"/>
  <c r="T224" i="2"/>
  <c r="T67" i="2"/>
  <c r="T194" i="2"/>
  <c r="T329" i="2"/>
  <c r="T445" i="2"/>
  <c r="T510" i="2"/>
  <c r="T502" i="2"/>
  <c r="T247" i="2"/>
  <c r="T12" i="2"/>
  <c r="T315" i="2"/>
  <c r="T145" i="2"/>
  <c r="T181" i="2"/>
  <c r="T469" i="2"/>
  <c r="T250" i="2"/>
  <c r="T409" i="2"/>
  <c r="T606" i="2"/>
  <c r="T264" i="2"/>
  <c r="T330" i="2"/>
  <c r="T46" i="2"/>
  <c r="T407" i="2"/>
  <c r="T364" i="2"/>
  <c r="T381" i="2"/>
  <c r="T180" i="2"/>
  <c r="T190" i="2"/>
  <c r="T277" i="2"/>
  <c r="T184" i="2"/>
  <c r="T66" i="2"/>
  <c r="T25" i="2"/>
  <c r="T593" i="2"/>
  <c r="T220" i="2"/>
  <c r="T466" i="2"/>
  <c r="T708" i="2"/>
  <c r="T255" i="2"/>
  <c r="T2" i="2"/>
  <c r="T119" i="2"/>
  <c r="T39" i="2"/>
  <c r="T337" i="2"/>
  <c r="T201" i="2"/>
  <c r="T140" i="2"/>
  <c r="T276" i="2"/>
  <c r="T191" i="2"/>
  <c r="T137" i="2"/>
  <c r="T58" i="2"/>
  <c r="T156" i="2"/>
  <c r="T332" i="2"/>
  <c r="T482" i="2"/>
  <c r="T6" i="2"/>
  <c r="T455" i="2"/>
  <c r="T246" i="2"/>
  <c r="T710" i="2"/>
  <c r="T505" i="2"/>
  <c r="T313" i="2"/>
  <c r="T88" i="2"/>
  <c r="T436" i="2"/>
  <c r="T530" i="2"/>
  <c r="T391" i="2"/>
  <c r="T506" i="2"/>
  <c r="T146" i="2"/>
  <c r="T55" i="2"/>
  <c r="T623" i="2"/>
  <c r="T14" i="2"/>
  <c r="T72" i="2"/>
  <c r="T366" i="2"/>
  <c r="T535" i="2"/>
  <c r="T513" i="2"/>
  <c r="T638" i="2"/>
  <c r="T501" i="2"/>
  <c r="T566" i="2"/>
  <c r="T26" i="2"/>
  <c r="T217" i="2"/>
  <c r="T499" i="2"/>
  <c r="T243" i="2"/>
  <c r="T599" i="2"/>
  <c r="T604" i="2"/>
  <c r="T325" i="2"/>
  <c r="T462" i="2"/>
  <c r="T222" i="2"/>
  <c r="T686" i="2"/>
  <c r="T177" i="2"/>
  <c r="T208" i="2"/>
  <c r="T16" i="2"/>
  <c r="T410" i="2"/>
  <c r="T244" i="2"/>
  <c r="T56" i="2"/>
  <c r="T164" i="2"/>
  <c r="T581" i="2"/>
  <c r="T267" i="2"/>
  <c r="T116" i="2"/>
  <c r="T544" i="2"/>
  <c r="T621" i="2"/>
  <c r="T398" i="2"/>
  <c r="T426" i="2"/>
  <c r="T179" i="2"/>
  <c r="T290" i="2"/>
  <c r="T680" i="2"/>
  <c r="T565" i="2"/>
  <c r="T573" i="2"/>
  <c r="T434" i="2"/>
  <c r="T382" i="2"/>
  <c r="T705" i="2"/>
  <c r="T475" i="2"/>
  <c r="T124" i="2"/>
  <c r="T86" i="2"/>
  <c r="T240" i="2"/>
  <c r="T473" i="2"/>
  <c r="T372" i="2"/>
  <c r="T121" i="2"/>
  <c r="T553" i="2"/>
  <c r="T619" i="2"/>
  <c r="T147" i="2"/>
  <c r="T356" i="2"/>
  <c r="T500" i="2"/>
  <c r="T94" i="2"/>
  <c r="T296" i="2"/>
  <c r="T363" i="2"/>
  <c r="T166" i="2"/>
  <c r="T540" i="2"/>
  <c r="T563" i="2"/>
  <c r="T210" i="2"/>
  <c r="T672" i="2"/>
  <c r="T444" i="2"/>
  <c r="T54" i="2"/>
  <c r="T153" i="2"/>
  <c r="T715" i="2"/>
  <c r="T427" i="2"/>
  <c r="T550" i="2"/>
  <c r="T111" i="2"/>
  <c r="T41" i="2"/>
  <c r="T36" i="2"/>
  <c r="T212" i="2"/>
  <c r="T304" i="2"/>
  <c r="T420" i="2"/>
  <c r="T449" i="2"/>
  <c r="T722" i="2"/>
  <c r="T460" i="2"/>
  <c r="T69" i="2"/>
  <c r="T528" i="2"/>
  <c r="T401" i="2"/>
  <c r="T611" i="2"/>
  <c r="T568" i="2"/>
  <c r="T195" i="2"/>
  <c r="T171" i="2"/>
  <c r="T492" i="2"/>
  <c r="T353" i="2"/>
  <c r="T467" i="2"/>
  <c r="T497" i="2"/>
  <c r="T351" i="2"/>
  <c r="T419" i="2"/>
  <c r="T374" i="2"/>
  <c r="T732" i="2"/>
  <c r="T21" i="2"/>
  <c r="T308" i="2"/>
  <c r="T359" i="2"/>
  <c r="T75" i="2"/>
  <c r="T182" i="2"/>
  <c r="T429" i="2"/>
  <c r="T691" i="2"/>
  <c r="T4" i="2"/>
  <c r="T106" i="2"/>
  <c r="T423" i="2"/>
  <c r="T392" i="2"/>
  <c r="T71" i="2"/>
  <c r="T576" i="2"/>
  <c r="T17" i="2"/>
  <c r="T393" i="2"/>
  <c r="T206" i="2"/>
  <c r="T446" i="2"/>
  <c r="T659" i="2"/>
  <c r="T468" i="2"/>
  <c r="T431" i="2"/>
  <c r="T129" i="2"/>
  <c r="T605" i="2"/>
  <c r="T484" i="2"/>
  <c r="T362" i="2"/>
  <c r="T555" i="2"/>
  <c r="T107" i="2"/>
  <c r="T200" i="2"/>
  <c r="T204" i="2"/>
  <c r="T77" i="2"/>
  <c r="T610" i="2"/>
  <c r="T207" i="2"/>
  <c r="T564" i="2"/>
  <c r="T269" i="2"/>
  <c r="T477" i="2"/>
  <c r="T256" i="2"/>
  <c r="T297" i="2"/>
  <c r="T377" i="2"/>
  <c r="T584" i="2"/>
  <c r="T258" i="2"/>
  <c r="T730" i="2"/>
  <c r="T196" i="2"/>
  <c r="T108" i="2"/>
  <c r="T43" i="2"/>
  <c r="T601" i="2"/>
  <c r="T37" i="2"/>
  <c r="T430" i="2"/>
  <c r="T45" i="2"/>
  <c r="T594" i="2"/>
  <c r="T346" i="2"/>
  <c r="T155" i="2"/>
  <c r="T655" i="2"/>
  <c r="T68" i="2"/>
  <c r="T608" i="2"/>
  <c r="T452" i="2"/>
  <c r="T215" i="2"/>
  <c r="T536" i="2"/>
  <c r="T127" i="2"/>
  <c r="T98" i="2"/>
  <c r="T666" i="2"/>
  <c r="T507" i="2"/>
  <c r="T397" i="2"/>
  <c r="T283" i="2"/>
  <c r="T150" i="2"/>
  <c r="T213" i="2"/>
  <c r="T205" i="2"/>
  <c r="T609" i="2"/>
  <c r="T413" i="2"/>
  <c r="T76" i="2"/>
  <c r="T186" i="2"/>
  <c r="T373" i="2"/>
  <c r="T232" i="2"/>
  <c r="T417" i="2"/>
  <c r="T52" i="2"/>
  <c r="T652" i="2"/>
  <c r="T406" i="2"/>
  <c r="T447" i="2"/>
  <c r="T139" i="2"/>
  <c r="T725" i="2"/>
  <c r="T148" i="2"/>
  <c r="T534" i="2"/>
  <c r="T580" i="2"/>
  <c r="T273" i="2"/>
  <c r="T27" i="2"/>
  <c r="T29" i="2"/>
  <c r="T511" i="2"/>
  <c r="T664" i="2"/>
  <c r="T327" i="2"/>
  <c r="T9" i="2"/>
  <c r="T385" i="2"/>
  <c r="T24" i="2"/>
  <c r="T275" i="2"/>
  <c r="T667" i="2"/>
  <c r="T592" i="2"/>
  <c r="T13" i="2"/>
  <c r="T20" i="2"/>
  <c r="T230" i="2"/>
  <c r="T271" i="2"/>
  <c r="T113" i="2"/>
  <c r="T248" i="2"/>
  <c r="T612" i="2"/>
  <c r="T239" i="2"/>
  <c r="T422" i="2"/>
  <c r="T300" i="2"/>
  <c r="T523" i="2"/>
  <c r="T197" i="2"/>
  <c r="T386" i="2"/>
  <c r="T228" i="2"/>
  <c r="T95" i="2"/>
  <c r="T326" i="2"/>
  <c r="T278" i="2"/>
  <c r="T384" i="2"/>
  <c r="T64" i="2"/>
  <c r="T347" i="2"/>
  <c r="T49" i="2"/>
  <c r="T48" i="2"/>
  <c r="T520" i="2"/>
  <c r="T557" i="2"/>
  <c r="T305" i="2"/>
  <c r="T176" i="2"/>
  <c r="T660" i="2"/>
  <c r="T291" i="2"/>
  <c r="T478" i="2"/>
  <c r="T554" i="2"/>
  <c r="T115" i="2"/>
  <c r="T38" i="2"/>
  <c r="T613" i="2"/>
  <c r="T647" i="2"/>
  <c r="T219" i="2"/>
  <c r="T331" i="2"/>
  <c r="T614" i="2"/>
  <c r="T199" i="2"/>
  <c r="T442" i="2"/>
  <c r="T110" i="2"/>
  <c r="T421" i="2"/>
  <c r="T92" i="2"/>
  <c r="T209" i="2"/>
  <c r="T202" i="2"/>
  <c r="T367" i="2"/>
  <c r="T128" i="2"/>
  <c r="T597" i="2"/>
  <c r="T338" i="2"/>
  <c r="T151" i="2"/>
  <c r="T483" i="2"/>
  <c r="T589" i="2"/>
  <c r="T668" i="2"/>
  <c r="T293" i="2"/>
  <c r="T324" i="2"/>
  <c r="T57" i="2"/>
  <c r="T142" i="2"/>
  <c r="T415" i="2"/>
  <c r="T167" i="2"/>
  <c r="T274" i="2"/>
  <c r="T286" i="2"/>
  <c r="T301" i="2"/>
  <c r="T81" i="2"/>
  <c r="T596" i="2"/>
  <c r="T717" i="2"/>
  <c r="T225" i="2"/>
  <c r="T211" i="2"/>
  <c r="T309" i="2"/>
  <c r="T702" i="2"/>
  <c r="T559" i="2"/>
  <c r="T257" i="2"/>
  <c r="T537" i="2"/>
  <c r="T61" i="2"/>
  <c r="T408" i="2"/>
  <c r="T266" i="2"/>
  <c r="T558" i="2"/>
  <c r="T174" i="2"/>
  <c r="T676" i="2"/>
  <c r="T716" i="2"/>
  <c r="T51" i="2"/>
  <c r="T639" i="2"/>
  <c r="T183" i="2"/>
  <c r="T411" i="2"/>
  <c r="T15" i="2"/>
  <c r="T23" i="2"/>
  <c r="T649" i="2"/>
  <c r="T31" i="2"/>
  <c r="T10" i="2"/>
  <c r="T35" i="2"/>
  <c r="T441" i="2"/>
  <c r="T547" i="2"/>
  <c r="T572" i="2"/>
  <c r="T529" i="2"/>
  <c r="T294" i="2"/>
  <c r="T516" i="2"/>
  <c r="T118" i="2"/>
  <c r="T405" i="2"/>
  <c r="T310" i="2"/>
  <c r="T5" i="2"/>
  <c r="T514" i="2"/>
  <c r="T344" i="2"/>
  <c r="T387" i="2"/>
  <c r="T261" i="2"/>
  <c r="T718" i="2"/>
  <c r="T203" i="2"/>
  <c r="T370" i="2"/>
  <c r="T524" i="2"/>
  <c r="T97" i="2"/>
  <c r="T631" i="2"/>
  <c r="T295" i="2"/>
  <c r="T545" i="2"/>
  <c r="T394" i="2"/>
  <c r="T569" i="2"/>
  <c r="T456" i="2"/>
  <c r="T173" i="2"/>
  <c r="T83" i="2"/>
  <c r="T726" i="2"/>
  <c r="T265" i="2"/>
  <c r="T103" i="2"/>
  <c r="T288" i="2"/>
  <c r="T226" i="2"/>
  <c r="T548" i="2"/>
  <c r="T656" i="2"/>
  <c r="T355" i="2"/>
  <c r="T450" i="2"/>
  <c r="T630" i="2"/>
  <c r="T289" i="2"/>
  <c r="T531" i="2"/>
  <c r="T404" i="2"/>
  <c r="T653" i="2"/>
  <c r="T352" i="2"/>
  <c r="T585" i="2"/>
  <c r="T237" i="2"/>
  <c r="T33" i="2"/>
  <c r="T560" i="2"/>
  <c r="T90" i="2"/>
  <c r="T100" i="2"/>
  <c r="T11" i="2"/>
  <c r="T160" i="2"/>
  <c r="T567" i="2"/>
  <c r="T259" i="2"/>
  <c r="T437" i="2"/>
  <c r="T279" i="2"/>
  <c r="T459" i="2"/>
  <c r="T495" i="2"/>
  <c r="T390" i="2"/>
  <c r="T192" i="2"/>
  <c r="T727" i="2"/>
  <c r="T624" i="2"/>
  <c r="T454" i="2"/>
  <c r="T22" i="2"/>
  <c r="T70" i="2"/>
  <c r="T218" i="2"/>
  <c r="T306" i="2"/>
  <c r="T379" i="2"/>
  <c r="T542" i="2"/>
  <c r="T503" i="2"/>
  <c r="T336" i="2"/>
  <c r="T646" i="2"/>
  <c r="T396" i="2"/>
  <c r="T712" i="2"/>
  <c r="T193" i="2"/>
  <c r="T661" i="2"/>
  <c r="T480" i="2"/>
  <c r="T18" i="2"/>
  <c r="T375" i="2"/>
  <c r="T626" i="2"/>
  <c r="T62" i="2"/>
  <c r="T42" i="2"/>
  <c r="T287" i="2"/>
  <c r="T339" i="2"/>
  <c r="T221" i="2"/>
  <c r="T440" i="2"/>
  <c r="T504" i="2"/>
  <c r="T489" i="2"/>
  <c r="T541" i="2"/>
  <c r="T591" i="2"/>
  <c r="T470" i="2"/>
  <c r="T412" i="2"/>
  <c r="T85" i="2"/>
  <c r="T223" i="2"/>
  <c r="T670" i="2"/>
  <c r="T439" i="2"/>
  <c r="T642" i="2"/>
  <c r="T590" i="2"/>
  <c r="T625" i="2"/>
  <c r="T723" i="2"/>
  <c r="T40" i="2"/>
  <c r="T73" i="2"/>
  <c r="T342" i="2"/>
  <c r="T345" i="2"/>
  <c r="T448" i="2"/>
  <c r="T543" i="2"/>
  <c r="T242" i="2"/>
  <c r="T360" i="2"/>
  <c r="T44" i="2"/>
  <c r="T170" i="2"/>
  <c r="T365" i="2"/>
  <c r="T79" i="2"/>
  <c r="T424" i="2"/>
  <c r="T234" i="2"/>
  <c r="T579" i="2"/>
  <c r="T648" i="2"/>
  <c r="T231" i="2"/>
  <c r="T272" i="2"/>
  <c r="T50" i="2"/>
  <c r="T674" i="2"/>
  <c r="T284" i="2"/>
  <c r="T665" i="2"/>
  <c r="T376" i="2"/>
  <c r="T78" i="2"/>
  <c r="T158" i="2"/>
  <c r="T700" i="2"/>
  <c r="T80" i="2"/>
  <c r="T633" i="2"/>
  <c r="T281" i="2"/>
  <c r="T335" i="2"/>
  <c r="T669" i="2"/>
  <c r="T122" i="2"/>
  <c r="T657" i="2"/>
  <c r="T706" i="2"/>
  <c r="T418" i="2"/>
  <c r="T627" i="2"/>
  <c r="T561" i="2"/>
  <c r="T227" i="2"/>
  <c r="T685" i="2"/>
  <c r="T319" i="2"/>
  <c r="T34" i="2"/>
  <c r="T163" i="2"/>
  <c r="T399" i="2"/>
  <c r="T131" i="2"/>
  <c r="T583" i="2"/>
  <c r="T104" i="2"/>
  <c r="T575" i="2"/>
  <c r="T461" i="2"/>
  <c r="T168" i="2"/>
  <c r="T63" i="2"/>
  <c r="T361" i="2"/>
  <c r="T703" i="2"/>
  <c r="T133" i="2"/>
  <c r="T380" i="2"/>
  <c r="T292" i="2"/>
  <c r="T314" i="2"/>
  <c r="T522" i="2"/>
  <c r="T471" i="2"/>
  <c r="T693" i="2"/>
  <c r="T214" i="2"/>
  <c r="T132" i="2"/>
  <c r="T481" i="2"/>
  <c r="T493" i="2"/>
  <c r="T637" i="2"/>
  <c r="T229" i="2"/>
  <c r="T634" i="2"/>
  <c r="T87" i="2"/>
  <c r="T161" i="2"/>
  <c r="T302" i="2"/>
  <c r="T120" i="2"/>
  <c r="T262" i="2"/>
  <c r="T628" i="2"/>
  <c r="T298" i="2"/>
  <c r="T425" i="2"/>
  <c r="T238" i="2"/>
  <c r="T143" i="2"/>
  <c r="T138" i="2"/>
  <c r="T650" i="2"/>
  <c r="T508" i="2"/>
  <c r="T443" i="2"/>
  <c r="T562" i="2"/>
  <c r="T701" i="2"/>
  <c r="T109" i="2"/>
  <c r="T236" i="2"/>
  <c r="T578" i="2"/>
  <c r="T574" i="2"/>
  <c r="T662" i="2"/>
  <c r="T99" i="2"/>
  <c r="T479" i="2"/>
  <c r="T102" i="2"/>
  <c r="T720" i="2"/>
  <c r="T731" i="2"/>
  <c r="T549" i="2"/>
  <c r="T699" i="2"/>
  <c r="T96" i="2"/>
  <c r="T658" i="2"/>
  <c r="T340" i="2"/>
  <c r="T435" i="2"/>
  <c r="T595" i="2"/>
  <c r="T615" i="2"/>
  <c r="T260" i="2"/>
  <c r="T135" i="2"/>
  <c r="T464" i="2"/>
  <c r="T285" i="2"/>
  <c r="T704" i="2"/>
  <c r="T515" i="2"/>
  <c r="T641" i="2"/>
  <c r="T496" i="2"/>
  <c r="T280" i="2"/>
  <c r="T692" i="2"/>
  <c r="T358" i="2"/>
  <c r="T249" i="2"/>
  <c r="T388" i="2"/>
  <c r="T125" i="2"/>
  <c r="T311" i="2"/>
  <c r="T101" i="2"/>
  <c r="T341" i="2"/>
  <c r="T694" i="2"/>
  <c r="T389" i="2"/>
  <c r="T457" i="2"/>
  <c r="T263" i="2"/>
  <c r="T697" i="2"/>
  <c r="T525" i="2"/>
  <c r="T433" i="2"/>
  <c r="T487" i="2"/>
  <c r="T629" i="2"/>
  <c r="T378" i="2"/>
  <c r="T663" i="2"/>
  <c r="T643" i="2"/>
  <c r="T474" i="2"/>
  <c r="T428" i="2"/>
  <c r="T570" i="2"/>
  <c r="T312" i="2"/>
  <c r="T519" i="2"/>
  <c r="T521" i="2"/>
  <c r="T687" i="2"/>
  <c r="T188" i="2"/>
  <c r="T571" i="2"/>
  <c r="T254" i="2"/>
  <c r="T494" i="2"/>
  <c r="T253" i="2"/>
  <c r="T472" i="2"/>
  <c r="T518" i="2"/>
  <c r="T526" i="2"/>
  <c r="T178" i="2"/>
  <c r="T632" i="2"/>
  <c r="T303" i="2"/>
  <c r="T323" i="2"/>
  <c r="T618" i="2"/>
  <c r="T552" i="2"/>
  <c r="T707" i="2"/>
  <c r="T546" i="2"/>
  <c r="T400" i="2"/>
  <c r="T322" i="2"/>
  <c r="T635" i="2"/>
  <c r="T709" i="2"/>
  <c r="T187" i="2"/>
  <c r="T636" i="2"/>
  <c r="T476" i="2"/>
  <c r="T371" i="2"/>
  <c r="T620" i="2"/>
  <c r="T683" i="2"/>
  <c r="T318" i="2"/>
  <c r="T490" i="2"/>
  <c r="T349" i="2"/>
  <c r="T654" i="2"/>
  <c r="T678" i="2"/>
  <c r="T588" i="2"/>
  <c r="T270" i="2"/>
  <c r="T485" i="2"/>
  <c r="T673" i="2"/>
  <c r="T402" i="2"/>
  <c r="T491" i="2"/>
  <c r="T729" i="2"/>
  <c r="T719" i="2"/>
  <c r="T695" i="2"/>
  <c r="T551" i="2"/>
  <c r="T679" i="2"/>
  <c r="T527" i="2"/>
  <c r="T645" i="2"/>
  <c r="T607" i="2"/>
  <c r="T681" i="2"/>
  <c r="T682" i="2"/>
  <c r="T713" i="2"/>
  <c r="T714" i="2"/>
  <c r="T688" i="2"/>
  <c r="T598" i="2"/>
  <c r="T602" i="2"/>
  <c r="T622" i="2"/>
  <c r="T675" i="2"/>
  <c r="T698" i="2"/>
  <c r="T721" i="2"/>
  <c r="T689" i="2"/>
  <c r="T671" i="2"/>
  <c r="T677" i="2"/>
  <c r="T587" i="2"/>
  <c r="T724" i="2"/>
  <c r="T728" i="2"/>
  <c r="T696" i="2"/>
  <c r="S488" i="2"/>
  <c r="S532" i="2"/>
  <c r="S640" i="2"/>
  <c r="S169" i="2"/>
  <c r="S383" i="2"/>
  <c r="S233" i="2"/>
  <c r="S533" i="2"/>
  <c r="S357" i="2"/>
  <c r="S582" i="2"/>
  <c r="S432" i="2"/>
  <c r="S395" i="2"/>
  <c r="S458" i="2"/>
  <c r="S690" i="2"/>
  <c r="S343" i="2"/>
  <c r="S149" i="2"/>
  <c r="S403" i="2"/>
  <c r="S317" i="2"/>
  <c r="S126" i="2"/>
  <c r="S189" i="2"/>
  <c r="S684" i="2"/>
  <c r="S451" i="2"/>
  <c r="S59" i="2"/>
  <c r="S416" i="2"/>
  <c r="S333" i="2"/>
  <c r="S157" i="2"/>
  <c r="S19" i="2"/>
  <c r="S144" i="2"/>
  <c r="S498" i="2"/>
  <c r="S117" i="2"/>
  <c r="S711" i="2"/>
  <c r="S350" i="2"/>
  <c r="S60" i="2"/>
  <c r="S123" i="2"/>
  <c r="S152" i="2"/>
  <c r="S616" i="2"/>
  <c r="S651" i="2"/>
  <c r="S91" i="2"/>
  <c r="S586" i="2"/>
  <c r="S74" i="2"/>
  <c r="S245" i="2"/>
  <c r="S30" i="2"/>
  <c r="S577" i="2"/>
  <c r="S368" i="2"/>
  <c r="S136" i="2"/>
  <c r="S282" i="2"/>
  <c r="S463" i="2"/>
  <c r="S114" i="2"/>
  <c r="S235" i="2"/>
  <c r="S8" i="2"/>
  <c r="S65" i="2"/>
  <c r="S268" i="2"/>
  <c r="S216" i="2"/>
  <c r="S600" i="2"/>
  <c r="S159" i="2"/>
  <c r="S486" i="2"/>
  <c r="S512" i="2"/>
  <c r="S84" i="2"/>
  <c r="S47" i="2"/>
  <c r="S320" i="2"/>
  <c r="S162" i="2"/>
  <c r="S369" i="2"/>
  <c r="S538" i="2"/>
  <c r="S141" i="2"/>
  <c r="S438" i="2"/>
  <c r="S644" i="2"/>
  <c r="S175" i="2"/>
  <c r="S251" i="2"/>
  <c r="S172" i="2"/>
  <c r="S307" i="2"/>
  <c r="S165" i="2"/>
  <c r="S328" i="2"/>
  <c r="S198" i="2"/>
  <c r="S3" i="2"/>
  <c r="S105" i="2"/>
  <c r="S453" i="2"/>
  <c r="S112" i="2"/>
  <c r="S509" i="2"/>
  <c r="S414" i="2"/>
  <c r="S130" i="2"/>
  <c r="S354" i="2"/>
  <c r="S93" i="2"/>
  <c r="S556" i="2"/>
  <c r="S154" i="2"/>
  <c r="S465" i="2"/>
  <c r="S517" i="2"/>
  <c r="S348" i="2"/>
  <c r="S241" i="2"/>
  <c r="S603" i="2"/>
  <c r="S321" i="2"/>
  <c r="S32" i="2"/>
  <c r="S316" i="2"/>
  <c r="S252" i="2"/>
  <c r="S89" i="2"/>
  <c r="S82" i="2"/>
  <c r="S299" i="2"/>
  <c r="S334" i="2"/>
  <c r="S185" i="2"/>
  <c r="S7" i="2"/>
  <c r="S617" i="2"/>
  <c r="S134" i="2"/>
  <c r="S53" i="2"/>
  <c r="S28" i="2"/>
  <c r="S539" i="2"/>
  <c r="S224" i="2"/>
  <c r="S67" i="2"/>
  <c r="S194" i="2"/>
  <c r="S329" i="2"/>
  <c r="S445" i="2"/>
  <c r="S510" i="2"/>
  <c r="S502" i="2"/>
  <c r="S247" i="2"/>
  <c r="S12" i="2"/>
  <c r="S315" i="2"/>
  <c r="S145" i="2"/>
  <c r="S181" i="2"/>
  <c r="S469" i="2"/>
  <c r="S250" i="2"/>
  <c r="S409" i="2"/>
  <c r="S606" i="2"/>
  <c r="S264" i="2"/>
  <c r="S330" i="2"/>
  <c r="S46" i="2"/>
  <c r="S407" i="2"/>
  <c r="S364" i="2"/>
  <c r="S381" i="2"/>
  <c r="S180" i="2"/>
  <c r="S190" i="2"/>
  <c r="S277" i="2"/>
  <c r="S184" i="2"/>
  <c r="S66" i="2"/>
  <c r="S25" i="2"/>
  <c r="S593" i="2"/>
  <c r="S220" i="2"/>
  <c r="S466" i="2"/>
  <c r="S708" i="2"/>
  <c r="S255" i="2"/>
  <c r="S2" i="2"/>
  <c r="S119" i="2"/>
  <c r="S39" i="2"/>
  <c r="S337" i="2"/>
  <c r="S201" i="2"/>
  <c r="S140" i="2"/>
  <c r="S276" i="2"/>
  <c r="S191" i="2"/>
  <c r="S137" i="2"/>
  <c r="S58" i="2"/>
  <c r="S156" i="2"/>
  <c r="S332" i="2"/>
  <c r="S482" i="2"/>
  <c r="S6" i="2"/>
  <c r="S455" i="2"/>
  <c r="S246" i="2"/>
  <c r="S710" i="2"/>
  <c r="S505" i="2"/>
  <c r="S313" i="2"/>
  <c r="S88" i="2"/>
  <c r="S436" i="2"/>
  <c r="S530" i="2"/>
  <c r="S391" i="2"/>
  <c r="S506" i="2"/>
  <c r="S146" i="2"/>
  <c r="S55" i="2"/>
  <c r="S623" i="2"/>
  <c r="S14" i="2"/>
  <c r="S72" i="2"/>
  <c r="S366" i="2"/>
  <c r="S535" i="2"/>
  <c r="S513" i="2"/>
  <c r="S638" i="2"/>
  <c r="S501" i="2"/>
  <c r="S566" i="2"/>
  <c r="S26" i="2"/>
  <c r="S217" i="2"/>
  <c r="S499" i="2"/>
  <c r="S243" i="2"/>
  <c r="S599" i="2"/>
  <c r="S604" i="2"/>
  <c r="S325" i="2"/>
  <c r="S462" i="2"/>
  <c r="S222" i="2"/>
  <c r="S686" i="2"/>
  <c r="S177" i="2"/>
  <c r="S208" i="2"/>
  <c r="S16" i="2"/>
  <c r="S410" i="2"/>
  <c r="S244" i="2"/>
  <c r="S56" i="2"/>
  <c r="S164" i="2"/>
  <c r="S581" i="2"/>
  <c r="S267" i="2"/>
  <c r="S116" i="2"/>
  <c r="S544" i="2"/>
  <c r="S621" i="2"/>
  <c r="S398" i="2"/>
  <c r="S426" i="2"/>
  <c r="S179" i="2"/>
  <c r="S290" i="2"/>
  <c r="S680" i="2"/>
  <c r="S565" i="2"/>
  <c r="S573" i="2"/>
  <c r="S434" i="2"/>
  <c r="S382" i="2"/>
  <c r="S705" i="2"/>
  <c r="S475" i="2"/>
  <c r="S124" i="2"/>
  <c r="S86" i="2"/>
  <c r="S240" i="2"/>
  <c r="S473" i="2"/>
  <c r="S372" i="2"/>
  <c r="S121" i="2"/>
  <c r="S553" i="2"/>
  <c r="S619" i="2"/>
  <c r="S147" i="2"/>
  <c r="S356" i="2"/>
  <c r="S500" i="2"/>
  <c r="S94" i="2"/>
  <c r="S296" i="2"/>
  <c r="S363" i="2"/>
  <c r="S166" i="2"/>
  <c r="S540" i="2"/>
  <c r="S563" i="2"/>
  <c r="S210" i="2"/>
  <c r="S672" i="2"/>
  <c r="S444" i="2"/>
  <c r="S54" i="2"/>
  <c r="S153" i="2"/>
  <c r="S715" i="2"/>
  <c r="S427" i="2"/>
  <c r="S550" i="2"/>
  <c r="S111" i="2"/>
  <c r="S41" i="2"/>
  <c r="S36" i="2"/>
  <c r="S212" i="2"/>
  <c r="S304" i="2"/>
  <c r="S420" i="2"/>
  <c r="S449" i="2"/>
  <c r="S722" i="2"/>
  <c r="S460" i="2"/>
  <c r="S69" i="2"/>
  <c r="S528" i="2"/>
  <c r="S401" i="2"/>
  <c r="S611" i="2"/>
  <c r="S568" i="2"/>
  <c r="S195" i="2"/>
  <c r="S171" i="2"/>
  <c r="S492" i="2"/>
  <c r="S353" i="2"/>
  <c r="S467" i="2"/>
  <c r="S497" i="2"/>
  <c r="S351" i="2"/>
  <c r="S419" i="2"/>
  <c r="S374" i="2"/>
  <c r="S732" i="2"/>
  <c r="S21" i="2"/>
  <c r="S308" i="2"/>
  <c r="S359" i="2"/>
  <c r="S75" i="2"/>
  <c r="S182" i="2"/>
  <c r="S429" i="2"/>
  <c r="S691" i="2"/>
  <c r="S4" i="2"/>
  <c r="S106" i="2"/>
  <c r="S423" i="2"/>
  <c r="S392" i="2"/>
  <c r="S71" i="2"/>
  <c r="S576" i="2"/>
  <c r="S17" i="2"/>
  <c r="S393" i="2"/>
  <c r="S206" i="2"/>
  <c r="S446" i="2"/>
  <c r="S659" i="2"/>
  <c r="S468" i="2"/>
  <c r="S431" i="2"/>
  <c r="S129" i="2"/>
  <c r="S605" i="2"/>
  <c r="S484" i="2"/>
  <c r="S362" i="2"/>
  <c r="S555" i="2"/>
  <c r="S107" i="2"/>
  <c r="S200" i="2"/>
  <c r="S204" i="2"/>
  <c r="S77" i="2"/>
  <c r="S610" i="2"/>
  <c r="S207" i="2"/>
  <c r="S564" i="2"/>
  <c r="S269" i="2"/>
  <c r="S477" i="2"/>
  <c r="S256" i="2"/>
  <c r="S297" i="2"/>
  <c r="S377" i="2"/>
  <c r="S584" i="2"/>
  <c r="S258" i="2"/>
  <c r="S730" i="2"/>
  <c r="S196" i="2"/>
  <c r="S108" i="2"/>
  <c r="S43" i="2"/>
  <c r="S601" i="2"/>
  <c r="S37" i="2"/>
  <c r="S430" i="2"/>
  <c r="S45" i="2"/>
  <c r="S594" i="2"/>
  <c r="S346" i="2"/>
  <c r="S155" i="2"/>
  <c r="S655" i="2"/>
  <c r="S68" i="2"/>
  <c r="S608" i="2"/>
  <c r="S452" i="2"/>
  <c r="S215" i="2"/>
  <c r="S536" i="2"/>
  <c r="S127" i="2"/>
  <c r="S98" i="2"/>
  <c r="S666" i="2"/>
  <c r="S507" i="2"/>
  <c r="S397" i="2"/>
  <c r="S283" i="2"/>
  <c r="S150" i="2"/>
  <c r="S213" i="2"/>
  <c r="S205" i="2"/>
  <c r="S609" i="2"/>
  <c r="S413" i="2"/>
  <c r="S76" i="2"/>
  <c r="S186" i="2"/>
  <c r="S373" i="2"/>
  <c r="S232" i="2"/>
  <c r="S417" i="2"/>
  <c r="S52" i="2"/>
  <c r="S652" i="2"/>
  <c r="S406" i="2"/>
  <c r="S447" i="2"/>
  <c r="S139" i="2"/>
  <c r="S725" i="2"/>
  <c r="S148" i="2"/>
  <c r="S534" i="2"/>
  <c r="S580" i="2"/>
  <c r="S273" i="2"/>
  <c r="S27" i="2"/>
  <c r="S29" i="2"/>
  <c r="S511" i="2"/>
  <c r="S664" i="2"/>
  <c r="S327" i="2"/>
  <c r="S9" i="2"/>
  <c r="S385" i="2"/>
  <c r="S24" i="2"/>
  <c r="S275" i="2"/>
  <c r="S667" i="2"/>
  <c r="S592" i="2"/>
  <c r="S13" i="2"/>
  <c r="S20" i="2"/>
  <c r="S230" i="2"/>
  <c r="S271" i="2"/>
  <c r="S113" i="2"/>
  <c r="S248" i="2"/>
  <c r="S612" i="2"/>
  <c r="S239" i="2"/>
  <c r="S422" i="2"/>
  <c r="S300" i="2"/>
  <c r="S523" i="2"/>
  <c r="S197" i="2"/>
  <c r="S386" i="2"/>
  <c r="S228" i="2"/>
  <c r="S95" i="2"/>
  <c r="S326" i="2"/>
  <c r="S278" i="2"/>
  <c r="S384" i="2"/>
  <c r="S64" i="2"/>
  <c r="S347" i="2"/>
  <c r="S49" i="2"/>
  <c r="S48" i="2"/>
  <c r="S520" i="2"/>
  <c r="S557" i="2"/>
  <c r="S305" i="2"/>
  <c r="S176" i="2"/>
  <c r="S660" i="2"/>
  <c r="S291" i="2"/>
  <c r="S478" i="2"/>
  <c r="S554" i="2"/>
  <c r="S115" i="2"/>
  <c r="S38" i="2"/>
  <c r="S613" i="2"/>
  <c r="S647" i="2"/>
  <c r="S219" i="2"/>
  <c r="S331" i="2"/>
  <c r="S614" i="2"/>
  <c r="S199" i="2"/>
  <c r="S442" i="2"/>
  <c r="S110" i="2"/>
  <c r="S421" i="2"/>
  <c r="S92" i="2"/>
  <c r="S209" i="2"/>
  <c r="S202" i="2"/>
  <c r="S367" i="2"/>
  <c r="S128" i="2"/>
  <c r="S597" i="2"/>
  <c r="S338" i="2"/>
  <c r="S151" i="2"/>
  <c r="S483" i="2"/>
  <c r="S589" i="2"/>
  <c r="S668" i="2"/>
  <c r="R122" i="3" s="1"/>
  <c r="S293" i="2"/>
  <c r="S324" i="2"/>
  <c r="S57" i="2"/>
  <c r="S142" i="2"/>
  <c r="S415" i="2"/>
  <c r="S167" i="2"/>
  <c r="S274" i="2"/>
  <c r="S286" i="2"/>
  <c r="S301" i="2"/>
  <c r="S81" i="2"/>
  <c r="S596" i="2"/>
  <c r="S717" i="2"/>
  <c r="S225" i="2"/>
  <c r="S211" i="2"/>
  <c r="S309" i="2"/>
  <c r="S702" i="2"/>
  <c r="S559" i="2"/>
  <c r="S257" i="2"/>
  <c r="S537" i="2"/>
  <c r="S61" i="2"/>
  <c r="S408" i="2"/>
  <c r="S266" i="2"/>
  <c r="S558" i="2"/>
  <c r="S174" i="2"/>
  <c r="S676" i="2"/>
  <c r="S716" i="2"/>
  <c r="S51" i="2"/>
  <c r="S639" i="2"/>
  <c r="S183" i="2"/>
  <c r="S411" i="2"/>
  <c r="S15" i="2"/>
  <c r="S23" i="2"/>
  <c r="S649" i="2"/>
  <c r="S31" i="2"/>
  <c r="S10" i="2"/>
  <c r="S35" i="2"/>
  <c r="S441" i="2"/>
  <c r="S547" i="2"/>
  <c r="S572" i="2"/>
  <c r="S529" i="2"/>
  <c r="S294" i="2"/>
  <c r="S516" i="2"/>
  <c r="S118" i="2"/>
  <c r="S405" i="2"/>
  <c r="S310" i="2"/>
  <c r="S5" i="2"/>
  <c r="S514" i="2"/>
  <c r="S344" i="2"/>
  <c r="S387" i="2"/>
  <c r="S261" i="2"/>
  <c r="S718" i="2"/>
  <c r="S203" i="2"/>
  <c r="S370" i="2"/>
  <c r="S524" i="2"/>
  <c r="S97" i="2"/>
  <c r="S631" i="2"/>
  <c r="S295" i="2"/>
  <c r="S545" i="2"/>
  <c r="S394" i="2"/>
  <c r="S569" i="2"/>
  <c r="S456" i="2"/>
  <c r="S173" i="2"/>
  <c r="S83" i="2"/>
  <c r="S726" i="2"/>
  <c r="S265" i="2"/>
  <c r="S103" i="2"/>
  <c r="S288" i="2"/>
  <c r="S226" i="2"/>
  <c r="S548" i="2"/>
  <c r="S656" i="2"/>
  <c r="S355" i="2"/>
  <c r="S450" i="2"/>
  <c r="S630" i="2"/>
  <c r="S289" i="2"/>
  <c r="S531" i="2"/>
  <c r="S404" i="2"/>
  <c r="S653" i="2"/>
  <c r="S352" i="2"/>
  <c r="S585" i="2"/>
  <c r="S237" i="2"/>
  <c r="S33" i="2"/>
  <c r="S560" i="2"/>
  <c r="S90" i="2"/>
  <c r="S100" i="2"/>
  <c r="S11" i="2"/>
  <c r="S160" i="2"/>
  <c r="S567" i="2"/>
  <c r="S259" i="2"/>
  <c r="S437" i="2"/>
  <c r="S279" i="2"/>
  <c r="S459" i="2"/>
  <c r="S495" i="2"/>
  <c r="S390" i="2"/>
  <c r="S192" i="2"/>
  <c r="S727" i="2"/>
  <c r="S624" i="2"/>
  <c r="S454" i="2"/>
  <c r="S22" i="2"/>
  <c r="S70" i="2"/>
  <c r="S218" i="2"/>
  <c r="S306" i="2"/>
  <c r="S379" i="2"/>
  <c r="S542" i="2"/>
  <c r="S503" i="2"/>
  <c r="S336" i="2"/>
  <c r="S646" i="2"/>
  <c r="S396" i="2"/>
  <c r="S712" i="2"/>
  <c r="S193" i="2"/>
  <c r="S661" i="2"/>
  <c r="S480" i="2"/>
  <c r="S18" i="2"/>
  <c r="S375" i="2"/>
  <c r="S626" i="2"/>
  <c r="S62" i="2"/>
  <c r="S42" i="2"/>
  <c r="S287" i="2"/>
  <c r="S339" i="2"/>
  <c r="S221" i="2"/>
  <c r="S440" i="2"/>
  <c r="S504" i="2"/>
  <c r="S489" i="2"/>
  <c r="S541" i="2"/>
  <c r="S591" i="2"/>
  <c r="S470" i="2"/>
  <c r="S412" i="2"/>
  <c r="S85" i="2"/>
  <c r="S223" i="2"/>
  <c r="S670" i="2"/>
  <c r="S439" i="2"/>
  <c r="S642" i="2"/>
  <c r="S590" i="2"/>
  <c r="S625" i="2"/>
  <c r="S723" i="2"/>
  <c r="S40" i="2"/>
  <c r="S73" i="2"/>
  <c r="S342" i="2"/>
  <c r="S345" i="2"/>
  <c r="S448" i="2"/>
  <c r="S543" i="2"/>
  <c r="S242" i="2"/>
  <c r="S360" i="2"/>
  <c r="S44" i="2"/>
  <c r="S170" i="2"/>
  <c r="S365" i="2"/>
  <c r="S79" i="2"/>
  <c r="S424" i="2"/>
  <c r="S234" i="2"/>
  <c r="S579" i="2"/>
  <c r="S648" i="2"/>
  <c r="S231" i="2"/>
  <c r="S272" i="2"/>
  <c r="S50" i="2"/>
  <c r="S674" i="2"/>
  <c r="S284" i="2"/>
  <c r="S665" i="2"/>
  <c r="S376" i="2"/>
  <c r="S78" i="2"/>
  <c r="S158" i="2"/>
  <c r="S700" i="2"/>
  <c r="S80" i="2"/>
  <c r="S633" i="2"/>
  <c r="S281" i="2"/>
  <c r="S335" i="2"/>
  <c r="S669" i="2"/>
  <c r="S122" i="2"/>
  <c r="S657" i="2"/>
  <c r="S706" i="2"/>
  <c r="S418" i="2"/>
  <c r="S627" i="2"/>
  <c r="S561" i="2"/>
  <c r="S227" i="2"/>
  <c r="S685" i="2"/>
  <c r="S319" i="2"/>
  <c r="S34" i="2"/>
  <c r="S163" i="2"/>
  <c r="S399" i="2"/>
  <c r="S131" i="2"/>
  <c r="S583" i="2"/>
  <c r="S104" i="2"/>
  <c r="S575" i="2"/>
  <c r="S461" i="2"/>
  <c r="S168" i="2"/>
  <c r="S63" i="2"/>
  <c r="S361" i="2"/>
  <c r="S703" i="2"/>
  <c r="S133" i="2"/>
  <c r="S380" i="2"/>
  <c r="S292" i="2"/>
  <c r="S314" i="2"/>
  <c r="S522" i="2"/>
  <c r="S471" i="2"/>
  <c r="S693" i="2"/>
  <c r="S214" i="2"/>
  <c r="S132" i="2"/>
  <c r="S481" i="2"/>
  <c r="S493" i="2"/>
  <c r="S637" i="2"/>
  <c r="S229" i="2"/>
  <c r="S634" i="2"/>
  <c r="S87" i="2"/>
  <c r="S161" i="2"/>
  <c r="S302" i="2"/>
  <c r="S120" i="2"/>
  <c r="S262" i="2"/>
  <c r="S628" i="2"/>
  <c r="S298" i="2"/>
  <c r="S425" i="2"/>
  <c r="S238" i="2"/>
  <c r="S143" i="2"/>
  <c r="S138" i="2"/>
  <c r="S650" i="2"/>
  <c r="S508" i="2"/>
  <c r="S443" i="2"/>
  <c r="S562" i="2"/>
  <c r="S701" i="2"/>
  <c r="S109" i="2"/>
  <c r="S236" i="2"/>
  <c r="S578" i="2"/>
  <c r="S574" i="2"/>
  <c r="S662" i="2"/>
  <c r="S99" i="2"/>
  <c r="S479" i="2"/>
  <c r="S102" i="2"/>
  <c r="S720" i="2"/>
  <c r="S731" i="2"/>
  <c r="S549" i="2"/>
  <c r="S699" i="2"/>
  <c r="S96" i="2"/>
  <c r="S658" i="2"/>
  <c r="S340" i="2"/>
  <c r="S435" i="2"/>
  <c r="S595" i="2"/>
  <c r="S615" i="2"/>
  <c r="S260" i="2"/>
  <c r="S135" i="2"/>
  <c r="S464" i="2"/>
  <c r="S285" i="2"/>
  <c r="S704" i="2"/>
  <c r="S515" i="2"/>
  <c r="S641" i="2"/>
  <c r="S496" i="2"/>
  <c r="S280" i="2"/>
  <c r="S692" i="2"/>
  <c r="S358" i="2"/>
  <c r="S249" i="2"/>
  <c r="S388" i="2"/>
  <c r="S125" i="2"/>
  <c r="S311" i="2"/>
  <c r="S101" i="2"/>
  <c r="S341" i="2"/>
  <c r="S694" i="2"/>
  <c r="S389" i="2"/>
  <c r="S457" i="2"/>
  <c r="S263" i="2"/>
  <c r="S697" i="2"/>
  <c r="S525" i="2"/>
  <c r="S433" i="2"/>
  <c r="S487" i="2"/>
  <c r="S629" i="2"/>
  <c r="S378" i="2"/>
  <c r="S663" i="2"/>
  <c r="S643" i="2"/>
  <c r="S474" i="2"/>
  <c r="S428" i="2"/>
  <c r="S570" i="2"/>
  <c r="S312" i="2"/>
  <c r="S519" i="2"/>
  <c r="S521" i="2"/>
  <c r="S687" i="2"/>
  <c r="S188" i="2"/>
  <c r="S571" i="2"/>
  <c r="S254" i="2"/>
  <c r="S494" i="2"/>
  <c r="S253" i="2"/>
  <c r="S472" i="2"/>
  <c r="S518" i="2"/>
  <c r="S526" i="2"/>
  <c r="S178" i="2"/>
  <c r="S632" i="2"/>
  <c r="S303" i="2"/>
  <c r="S323" i="2"/>
  <c r="S618" i="2"/>
  <c r="S552" i="2"/>
  <c r="S707" i="2"/>
  <c r="S546" i="2"/>
  <c r="S400" i="2"/>
  <c r="S322" i="2"/>
  <c r="S635" i="2"/>
  <c r="S709" i="2"/>
  <c r="S187" i="2"/>
  <c r="S636" i="2"/>
  <c r="S476" i="2"/>
  <c r="S371" i="2"/>
  <c r="S620" i="2"/>
  <c r="S683" i="2"/>
  <c r="S318" i="2"/>
  <c r="S490" i="2"/>
  <c r="S349" i="2"/>
  <c r="S654" i="2"/>
  <c r="S678" i="2"/>
  <c r="S588" i="2"/>
  <c r="S270" i="2"/>
  <c r="S485" i="2"/>
  <c r="S673" i="2"/>
  <c r="S402" i="2"/>
  <c r="S491" i="2"/>
  <c r="S729" i="2"/>
  <c r="S719" i="2"/>
  <c r="S695" i="2"/>
  <c r="S551" i="2"/>
  <c r="S679" i="2"/>
  <c r="S527" i="2"/>
  <c r="S645" i="2"/>
  <c r="S607" i="2"/>
  <c r="S681" i="2"/>
  <c r="S682" i="2"/>
  <c r="S713" i="2"/>
  <c r="S714" i="2"/>
  <c r="S688" i="2"/>
  <c r="S598" i="2"/>
  <c r="S602" i="2"/>
  <c r="S622" i="2"/>
  <c r="S675" i="2"/>
  <c r="S698" i="2"/>
  <c r="S721" i="2"/>
  <c r="S689" i="2"/>
  <c r="S671" i="2"/>
  <c r="S677" i="2"/>
  <c r="S587" i="2"/>
  <c r="S724" i="2"/>
  <c r="S728" i="2"/>
  <c r="S696" i="2"/>
  <c r="N488" i="2"/>
  <c r="N532" i="2"/>
  <c r="N640" i="2"/>
  <c r="N169" i="2"/>
  <c r="N383" i="2"/>
  <c r="N233" i="2"/>
  <c r="N533" i="2"/>
  <c r="N357" i="2"/>
  <c r="N582" i="2"/>
  <c r="N432" i="2"/>
  <c r="N395" i="2"/>
  <c r="N458" i="2"/>
  <c r="N690" i="2"/>
  <c r="N343" i="2"/>
  <c r="N149" i="2"/>
  <c r="N403" i="2"/>
  <c r="N317" i="2"/>
  <c r="N126" i="2"/>
  <c r="N189" i="2"/>
  <c r="N684" i="2"/>
  <c r="N451" i="2"/>
  <c r="N59" i="2"/>
  <c r="N416" i="2"/>
  <c r="N333" i="2"/>
  <c r="N157" i="2"/>
  <c r="N19" i="2"/>
  <c r="N144" i="2"/>
  <c r="N498" i="2"/>
  <c r="N117" i="2"/>
  <c r="N711" i="2"/>
  <c r="N350" i="2"/>
  <c r="N60" i="2"/>
  <c r="N123" i="2"/>
  <c r="N152" i="2"/>
  <c r="N616" i="2"/>
  <c r="N651" i="2"/>
  <c r="N91" i="2"/>
  <c r="N586" i="2"/>
  <c r="N74" i="2"/>
  <c r="N245" i="2"/>
  <c r="N30" i="2"/>
  <c r="N577" i="2"/>
  <c r="N368" i="2"/>
  <c r="N136" i="2"/>
  <c r="N282" i="2"/>
  <c r="N463" i="2"/>
  <c r="N114" i="2"/>
  <c r="N235" i="2"/>
  <c r="N8" i="2"/>
  <c r="N65" i="2"/>
  <c r="N268" i="2"/>
  <c r="N216" i="2"/>
  <c r="N600" i="2"/>
  <c r="N159" i="2"/>
  <c r="N486" i="2"/>
  <c r="N512" i="2"/>
  <c r="N84" i="2"/>
  <c r="N47" i="2"/>
  <c r="N320" i="2"/>
  <c r="N162" i="2"/>
  <c r="N369" i="2"/>
  <c r="N538" i="2"/>
  <c r="N141" i="2"/>
  <c r="N438" i="2"/>
  <c r="N644" i="2"/>
  <c r="N175" i="2"/>
  <c r="N251" i="2"/>
  <c r="N172" i="2"/>
  <c r="N307" i="2"/>
  <c r="N165" i="2"/>
  <c r="N328" i="2"/>
  <c r="N198" i="2"/>
  <c r="N3" i="2"/>
  <c r="N105" i="2"/>
  <c r="N453" i="2"/>
  <c r="N112" i="2"/>
  <c r="N509" i="2"/>
  <c r="N414" i="2"/>
  <c r="N130" i="2"/>
  <c r="N354" i="2"/>
  <c r="N93" i="2"/>
  <c r="N556" i="2"/>
  <c r="N154" i="2"/>
  <c r="N465" i="2"/>
  <c r="N517" i="2"/>
  <c r="N348" i="2"/>
  <c r="N241" i="2"/>
  <c r="N603" i="2"/>
  <c r="N321" i="2"/>
  <c r="N32" i="2"/>
  <c r="N316" i="2"/>
  <c r="N252" i="2"/>
  <c r="N89" i="2"/>
  <c r="N82" i="2"/>
  <c r="N299" i="2"/>
  <c r="N334" i="2"/>
  <c r="N185" i="2"/>
  <c r="N7" i="2"/>
  <c r="N617" i="2"/>
  <c r="N134" i="2"/>
  <c r="N53" i="2"/>
  <c r="N28" i="2"/>
  <c r="N539" i="2"/>
  <c r="N224" i="2"/>
  <c r="N67" i="2"/>
  <c r="N194" i="2"/>
  <c r="N329" i="2"/>
  <c r="N445" i="2"/>
  <c r="N510" i="2"/>
  <c r="N502" i="2"/>
  <c r="N247" i="2"/>
  <c r="N12" i="2"/>
  <c r="N315" i="2"/>
  <c r="N145" i="2"/>
  <c r="N181" i="2"/>
  <c r="N469" i="2"/>
  <c r="N250" i="2"/>
  <c r="N409" i="2"/>
  <c r="N606" i="2"/>
  <c r="N264" i="2"/>
  <c r="N330" i="2"/>
  <c r="N46" i="2"/>
  <c r="N407" i="2"/>
  <c r="N364" i="2"/>
  <c r="N381" i="2"/>
  <c r="N180" i="2"/>
  <c r="N190" i="2"/>
  <c r="N277" i="2"/>
  <c r="N184" i="2"/>
  <c r="N66" i="2"/>
  <c r="N25" i="2"/>
  <c r="N593" i="2"/>
  <c r="N220" i="2"/>
  <c r="N466" i="2"/>
  <c r="N708" i="2"/>
  <c r="N255" i="2"/>
  <c r="N2" i="2"/>
  <c r="N119" i="2"/>
  <c r="N39" i="2"/>
  <c r="N337" i="2"/>
  <c r="N201" i="2"/>
  <c r="N140" i="2"/>
  <c r="N276" i="2"/>
  <c r="N191" i="2"/>
  <c r="N137" i="2"/>
  <c r="N58" i="2"/>
  <c r="N156" i="2"/>
  <c r="N332" i="2"/>
  <c r="N482" i="2"/>
  <c r="N6" i="2"/>
  <c r="N455" i="2"/>
  <c r="N246" i="2"/>
  <c r="N710" i="2"/>
  <c r="N505" i="2"/>
  <c r="N313" i="2"/>
  <c r="N88" i="2"/>
  <c r="N436" i="2"/>
  <c r="N530" i="2"/>
  <c r="N391" i="2"/>
  <c r="N506" i="2"/>
  <c r="N146" i="2"/>
  <c r="N55" i="2"/>
  <c r="N623" i="2"/>
  <c r="N14" i="2"/>
  <c r="N72" i="2"/>
  <c r="N366" i="2"/>
  <c r="N535" i="2"/>
  <c r="N513" i="2"/>
  <c r="N638" i="2"/>
  <c r="N501" i="2"/>
  <c r="N566" i="2"/>
  <c r="N26" i="2"/>
  <c r="N217" i="2"/>
  <c r="N499" i="2"/>
  <c r="N243" i="2"/>
  <c r="N599" i="2"/>
  <c r="N604" i="2"/>
  <c r="N325" i="2"/>
  <c r="N462" i="2"/>
  <c r="N222" i="2"/>
  <c r="N686" i="2"/>
  <c r="N177" i="2"/>
  <c r="N208" i="2"/>
  <c r="N16" i="2"/>
  <c r="N410" i="2"/>
  <c r="N244" i="2"/>
  <c r="N56" i="2"/>
  <c r="N164" i="2"/>
  <c r="N581" i="2"/>
  <c r="N267" i="2"/>
  <c r="N116" i="2"/>
  <c r="N544" i="2"/>
  <c r="N621" i="2"/>
  <c r="N398" i="2"/>
  <c r="N426" i="2"/>
  <c r="N179" i="2"/>
  <c r="N290" i="2"/>
  <c r="N680" i="2"/>
  <c r="N565" i="2"/>
  <c r="N573" i="2"/>
  <c r="N434" i="2"/>
  <c r="N382" i="2"/>
  <c r="N705" i="2"/>
  <c r="N475" i="2"/>
  <c r="N124" i="2"/>
  <c r="N86" i="2"/>
  <c r="N240" i="2"/>
  <c r="N473" i="2"/>
  <c r="N372" i="2"/>
  <c r="N121" i="2"/>
  <c r="N553" i="2"/>
  <c r="N619" i="2"/>
  <c r="N147" i="2"/>
  <c r="N356" i="2"/>
  <c r="N500" i="2"/>
  <c r="N94" i="2"/>
  <c r="N296" i="2"/>
  <c r="N363" i="2"/>
  <c r="N166" i="2"/>
  <c r="N540" i="2"/>
  <c r="N563" i="2"/>
  <c r="N210" i="2"/>
  <c r="N672" i="2"/>
  <c r="N444" i="2"/>
  <c r="N54" i="2"/>
  <c r="N153" i="2"/>
  <c r="N715" i="2"/>
  <c r="N427" i="2"/>
  <c r="N550" i="2"/>
  <c r="N111" i="2"/>
  <c r="N41" i="2"/>
  <c r="N36" i="2"/>
  <c r="N212" i="2"/>
  <c r="N304" i="2"/>
  <c r="N420" i="2"/>
  <c r="N449" i="2"/>
  <c r="N722" i="2"/>
  <c r="N460" i="2"/>
  <c r="N69" i="2"/>
  <c r="N528" i="2"/>
  <c r="N401" i="2"/>
  <c r="N611" i="2"/>
  <c r="N568" i="2"/>
  <c r="N195" i="2"/>
  <c r="N171" i="2"/>
  <c r="N492" i="2"/>
  <c r="N353" i="2"/>
  <c r="N467" i="2"/>
  <c r="N497" i="2"/>
  <c r="N351" i="2"/>
  <c r="N419" i="2"/>
  <c r="N374" i="2"/>
  <c r="N732" i="2"/>
  <c r="N21" i="2"/>
  <c r="N308" i="2"/>
  <c r="N359" i="2"/>
  <c r="N75" i="2"/>
  <c r="N182" i="2"/>
  <c r="N429" i="2"/>
  <c r="N691" i="2"/>
  <c r="N4" i="2"/>
  <c r="N106" i="2"/>
  <c r="N423" i="2"/>
  <c r="N392" i="2"/>
  <c r="N71" i="2"/>
  <c r="N576" i="2"/>
  <c r="N17" i="2"/>
  <c r="N393" i="2"/>
  <c r="N206" i="2"/>
  <c r="N446" i="2"/>
  <c r="N659" i="2"/>
  <c r="N468" i="2"/>
  <c r="N431" i="2"/>
  <c r="N129" i="2"/>
  <c r="N605" i="2"/>
  <c r="N484" i="2"/>
  <c r="N362" i="2"/>
  <c r="N555" i="2"/>
  <c r="N107" i="2"/>
  <c r="N200" i="2"/>
  <c r="N204" i="2"/>
  <c r="N77" i="2"/>
  <c r="N610" i="2"/>
  <c r="N207" i="2"/>
  <c r="N564" i="2"/>
  <c r="N269" i="2"/>
  <c r="N477" i="2"/>
  <c r="N256" i="2"/>
  <c r="N297" i="2"/>
  <c r="N377" i="2"/>
  <c r="N584" i="2"/>
  <c r="N258" i="2"/>
  <c r="N730" i="2"/>
  <c r="N196" i="2"/>
  <c r="N108" i="2"/>
  <c r="N43" i="2"/>
  <c r="N601" i="2"/>
  <c r="N37" i="2"/>
  <c r="N430" i="2"/>
  <c r="N45" i="2"/>
  <c r="N594" i="2"/>
  <c r="N346" i="2"/>
  <c r="N155" i="2"/>
  <c r="N655" i="2"/>
  <c r="N68" i="2"/>
  <c r="N608" i="2"/>
  <c r="N452" i="2"/>
  <c r="N215" i="2"/>
  <c r="N536" i="2"/>
  <c r="N127" i="2"/>
  <c r="N98" i="2"/>
  <c r="N666" i="2"/>
  <c r="N507" i="2"/>
  <c r="N397" i="2"/>
  <c r="N283" i="2"/>
  <c r="N150" i="2"/>
  <c r="N213" i="2"/>
  <c r="N205" i="2"/>
  <c r="N609" i="2"/>
  <c r="N413" i="2"/>
  <c r="N76" i="2"/>
  <c r="N186" i="2"/>
  <c r="N373" i="2"/>
  <c r="N232" i="2"/>
  <c r="N417" i="2"/>
  <c r="N52" i="2"/>
  <c r="N652" i="2"/>
  <c r="N406" i="2"/>
  <c r="N447" i="2"/>
  <c r="N139" i="2"/>
  <c r="N725" i="2"/>
  <c r="N148" i="2"/>
  <c r="N534" i="2"/>
  <c r="N580" i="2"/>
  <c r="N273" i="2"/>
  <c r="N27" i="2"/>
  <c r="N29" i="2"/>
  <c r="N511" i="2"/>
  <c r="N664" i="2"/>
  <c r="N327" i="2"/>
  <c r="N9" i="2"/>
  <c r="N385" i="2"/>
  <c r="N24" i="2"/>
  <c r="N275" i="2"/>
  <c r="N667" i="2"/>
  <c r="N592" i="2"/>
  <c r="N13" i="2"/>
  <c r="N20" i="2"/>
  <c r="N230" i="2"/>
  <c r="N271" i="2"/>
  <c r="N113" i="2"/>
  <c r="N248" i="2"/>
  <c r="N612" i="2"/>
  <c r="N239" i="2"/>
  <c r="N422" i="2"/>
  <c r="N300" i="2"/>
  <c r="N523" i="2"/>
  <c r="N197" i="2"/>
  <c r="N386" i="2"/>
  <c r="N228" i="2"/>
  <c r="N95" i="2"/>
  <c r="N326" i="2"/>
  <c r="N278" i="2"/>
  <c r="N384" i="2"/>
  <c r="N64" i="2"/>
  <c r="N347" i="2"/>
  <c r="N49" i="2"/>
  <c r="N48" i="2"/>
  <c r="N520" i="2"/>
  <c r="N557" i="2"/>
  <c r="N305" i="2"/>
  <c r="N176" i="2"/>
  <c r="N660" i="2"/>
  <c r="N291" i="2"/>
  <c r="N478" i="2"/>
  <c r="N554" i="2"/>
  <c r="N115" i="2"/>
  <c r="N38" i="2"/>
  <c r="N613" i="2"/>
  <c r="N647" i="2"/>
  <c r="N219" i="2"/>
  <c r="N331" i="2"/>
  <c r="N614" i="2"/>
  <c r="N199" i="2"/>
  <c r="N442" i="2"/>
  <c r="N110" i="2"/>
  <c r="N421" i="2"/>
  <c r="N92" i="2"/>
  <c r="N209" i="2"/>
  <c r="N202" i="2"/>
  <c r="N367" i="2"/>
  <c r="N128" i="2"/>
  <c r="N597" i="2"/>
  <c r="N338" i="2"/>
  <c r="N151" i="2"/>
  <c r="N483" i="2"/>
  <c r="N589" i="2"/>
  <c r="N668" i="2"/>
  <c r="N293" i="2"/>
  <c r="N324" i="2"/>
  <c r="N57" i="2"/>
  <c r="N142" i="2"/>
  <c r="N415" i="2"/>
  <c r="N167" i="2"/>
  <c r="N274" i="2"/>
  <c r="N286" i="2"/>
  <c r="N301" i="2"/>
  <c r="N81" i="2"/>
  <c r="N596" i="2"/>
  <c r="N717" i="2"/>
  <c r="N225" i="2"/>
  <c r="N211" i="2"/>
  <c r="N309" i="2"/>
  <c r="N702" i="2"/>
  <c r="N559" i="2"/>
  <c r="N257" i="2"/>
  <c r="N537" i="2"/>
  <c r="N61" i="2"/>
  <c r="N408" i="2"/>
  <c r="N266" i="2"/>
  <c r="N558" i="2"/>
  <c r="N174" i="2"/>
  <c r="N676" i="2"/>
  <c r="N716" i="2"/>
  <c r="N51" i="2"/>
  <c r="N639" i="2"/>
  <c r="N183" i="2"/>
  <c r="N411" i="2"/>
  <c r="N15" i="2"/>
  <c r="N23" i="2"/>
  <c r="N649" i="2"/>
  <c r="N31" i="2"/>
  <c r="N10" i="2"/>
  <c r="N35" i="2"/>
  <c r="N441" i="2"/>
  <c r="N547" i="2"/>
  <c r="N572" i="2"/>
  <c r="N529" i="2"/>
  <c r="N294" i="2"/>
  <c r="N516" i="2"/>
  <c r="N118" i="2"/>
  <c r="N405" i="2"/>
  <c r="N310" i="2"/>
  <c r="N5" i="2"/>
  <c r="N514" i="2"/>
  <c r="N344" i="2"/>
  <c r="N387" i="2"/>
  <c r="N261" i="2"/>
  <c r="N718" i="2"/>
  <c r="N203" i="2"/>
  <c r="N370" i="2"/>
  <c r="N524" i="2"/>
  <c r="N97" i="2"/>
  <c r="N631" i="2"/>
  <c r="N295" i="2"/>
  <c r="N545" i="2"/>
  <c r="N394" i="2"/>
  <c r="N569" i="2"/>
  <c r="N456" i="2"/>
  <c r="N173" i="2"/>
  <c r="N83" i="2"/>
  <c r="N726" i="2"/>
  <c r="N265" i="2"/>
  <c r="N103" i="2"/>
  <c r="N288" i="2"/>
  <c r="N226" i="2"/>
  <c r="N548" i="2"/>
  <c r="N656" i="2"/>
  <c r="N355" i="2"/>
  <c r="N450" i="2"/>
  <c r="N630" i="2"/>
  <c r="N289" i="2"/>
  <c r="N531" i="2"/>
  <c r="N404" i="2"/>
  <c r="N653" i="2"/>
  <c r="N352" i="2"/>
  <c r="N585" i="2"/>
  <c r="N237" i="2"/>
  <c r="N33" i="2"/>
  <c r="N560" i="2"/>
  <c r="N90" i="2"/>
  <c r="N100" i="2"/>
  <c r="N11" i="2"/>
  <c r="N160" i="2"/>
  <c r="N567" i="2"/>
  <c r="N259" i="2"/>
  <c r="N437" i="2"/>
  <c r="N279" i="2"/>
  <c r="N459" i="2"/>
  <c r="N495" i="2"/>
  <c r="N390" i="2"/>
  <c r="N192" i="2"/>
  <c r="N727" i="2"/>
  <c r="N624" i="2"/>
  <c r="N454" i="2"/>
  <c r="N22" i="2"/>
  <c r="N70" i="2"/>
  <c r="N218" i="2"/>
  <c r="N306" i="2"/>
  <c r="N379" i="2"/>
  <c r="N542" i="2"/>
  <c r="N503" i="2"/>
  <c r="N336" i="2"/>
  <c r="N646" i="2"/>
  <c r="N396" i="2"/>
  <c r="N712" i="2"/>
  <c r="N193" i="2"/>
  <c r="N661" i="2"/>
  <c r="N480" i="2"/>
  <c r="N18" i="2"/>
  <c r="N375" i="2"/>
  <c r="N626" i="2"/>
  <c r="N62" i="2"/>
  <c r="N42" i="2"/>
  <c r="N287" i="2"/>
  <c r="N339" i="2"/>
  <c r="N221" i="2"/>
  <c r="N440" i="2"/>
  <c r="N504" i="2"/>
  <c r="N489" i="2"/>
  <c r="N541" i="2"/>
  <c r="N591" i="2"/>
  <c r="N470" i="2"/>
  <c r="N412" i="2"/>
  <c r="N85" i="2"/>
  <c r="N223" i="2"/>
  <c r="N670" i="2"/>
  <c r="N439" i="2"/>
  <c r="N642" i="2"/>
  <c r="N590" i="2"/>
  <c r="N625" i="2"/>
  <c r="N723" i="2"/>
  <c r="N40" i="2"/>
  <c r="N73" i="2"/>
  <c r="N342" i="2"/>
  <c r="N345" i="2"/>
  <c r="N448" i="2"/>
  <c r="N543" i="2"/>
  <c r="N242" i="2"/>
  <c r="N360" i="2"/>
  <c r="N44" i="2"/>
  <c r="N170" i="2"/>
  <c r="N365" i="2"/>
  <c r="N79" i="2"/>
  <c r="N424" i="2"/>
  <c r="N234" i="2"/>
  <c r="N579" i="2"/>
  <c r="N648" i="2"/>
  <c r="N231" i="2"/>
  <c r="N272" i="2"/>
  <c r="N50" i="2"/>
  <c r="N674" i="2"/>
  <c r="N284" i="2"/>
  <c r="N665" i="2"/>
  <c r="N376" i="2"/>
  <c r="N78" i="2"/>
  <c r="N158" i="2"/>
  <c r="N700" i="2"/>
  <c r="N80" i="2"/>
  <c r="N633" i="2"/>
  <c r="N281" i="2"/>
  <c r="N335" i="2"/>
  <c r="N669" i="2"/>
  <c r="N122" i="2"/>
  <c r="N657" i="2"/>
  <c r="N706" i="2"/>
  <c r="N418" i="2"/>
  <c r="N627" i="2"/>
  <c r="N561" i="2"/>
  <c r="N227" i="2"/>
  <c r="N685" i="2"/>
  <c r="N319" i="2"/>
  <c r="N34" i="2"/>
  <c r="N163" i="2"/>
  <c r="N399" i="2"/>
  <c r="N131" i="2"/>
  <c r="N583" i="2"/>
  <c r="N104" i="2"/>
  <c r="N575" i="2"/>
  <c r="N461" i="2"/>
  <c r="N168" i="2"/>
  <c r="N63" i="2"/>
  <c r="N361" i="2"/>
  <c r="N703" i="2"/>
  <c r="N133" i="2"/>
  <c r="N380" i="2"/>
  <c r="N292" i="2"/>
  <c r="N314" i="2"/>
  <c r="N522" i="2"/>
  <c r="N471" i="2"/>
  <c r="N693" i="2"/>
  <c r="N214" i="2"/>
  <c r="N132" i="2"/>
  <c r="N481" i="2"/>
  <c r="N493" i="2"/>
  <c r="N637" i="2"/>
  <c r="N229" i="2"/>
  <c r="N634" i="2"/>
  <c r="N87" i="2"/>
  <c r="N161" i="2"/>
  <c r="N302" i="2"/>
  <c r="N120" i="2"/>
  <c r="N262" i="2"/>
  <c r="N628" i="2"/>
  <c r="N298" i="2"/>
  <c r="N425" i="2"/>
  <c r="N238" i="2"/>
  <c r="N143" i="2"/>
  <c r="N138" i="2"/>
  <c r="N650" i="2"/>
  <c r="N508" i="2"/>
  <c r="N443" i="2"/>
  <c r="N562" i="2"/>
  <c r="N701" i="2"/>
  <c r="N109" i="2"/>
  <c r="N236" i="2"/>
  <c r="N578" i="2"/>
  <c r="N574" i="2"/>
  <c r="N662" i="2"/>
  <c r="N99" i="2"/>
  <c r="N479" i="2"/>
  <c r="N102" i="2"/>
  <c r="N720" i="2"/>
  <c r="N731" i="2"/>
  <c r="N549" i="2"/>
  <c r="N699" i="2"/>
  <c r="N96" i="2"/>
  <c r="N658" i="2"/>
  <c r="N340" i="2"/>
  <c r="N435" i="2"/>
  <c r="N595" i="2"/>
  <c r="N615" i="2"/>
  <c r="N260" i="2"/>
  <c r="N135" i="2"/>
  <c r="N464" i="2"/>
  <c r="N285" i="2"/>
  <c r="N704" i="2"/>
  <c r="N515" i="2"/>
  <c r="N641" i="2"/>
  <c r="N496" i="2"/>
  <c r="N280" i="2"/>
  <c r="N692" i="2"/>
  <c r="N358" i="2"/>
  <c r="N249" i="2"/>
  <c r="N388" i="2"/>
  <c r="N125" i="2"/>
  <c r="N311" i="2"/>
  <c r="N101" i="2"/>
  <c r="N341" i="2"/>
  <c r="N694" i="2"/>
  <c r="N389" i="2"/>
  <c r="N457" i="2"/>
  <c r="N263" i="2"/>
  <c r="N697" i="2"/>
  <c r="N525" i="2"/>
  <c r="N433" i="2"/>
  <c r="N487" i="2"/>
  <c r="N629" i="2"/>
  <c r="N378" i="2"/>
  <c r="N663" i="2"/>
  <c r="N643" i="2"/>
  <c r="N474" i="2"/>
  <c r="N428" i="2"/>
  <c r="N570" i="2"/>
  <c r="N312" i="2"/>
  <c r="N519" i="2"/>
  <c r="N521" i="2"/>
  <c r="N687" i="2"/>
  <c r="N188" i="2"/>
  <c r="N571" i="2"/>
  <c r="N254" i="2"/>
  <c r="N494" i="2"/>
  <c r="N253" i="2"/>
  <c r="N472" i="2"/>
  <c r="N518" i="2"/>
  <c r="N526" i="2"/>
  <c r="N178" i="2"/>
  <c r="N632" i="2"/>
  <c r="N303" i="2"/>
  <c r="N323" i="2"/>
  <c r="N618" i="2"/>
  <c r="N552" i="2"/>
  <c r="N707" i="2"/>
  <c r="N546" i="2"/>
  <c r="N400" i="2"/>
  <c r="N322" i="2"/>
  <c r="N635" i="2"/>
  <c r="N709" i="2"/>
  <c r="N187" i="2"/>
  <c r="N636" i="2"/>
  <c r="N476" i="2"/>
  <c r="N371" i="2"/>
  <c r="N620" i="2"/>
  <c r="N683" i="2"/>
  <c r="N318" i="2"/>
  <c r="N490" i="2"/>
  <c r="N349" i="2"/>
  <c r="N654" i="2"/>
  <c r="N678" i="2"/>
  <c r="N588" i="2"/>
  <c r="N270" i="2"/>
  <c r="N485" i="2"/>
  <c r="N673" i="2"/>
  <c r="N402" i="2"/>
  <c r="N491" i="2"/>
  <c r="N729" i="2"/>
  <c r="N719" i="2"/>
  <c r="N695" i="2"/>
  <c r="N551" i="2"/>
  <c r="N679" i="2"/>
  <c r="N527" i="2"/>
  <c r="N645" i="2"/>
  <c r="N607" i="2"/>
  <c r="N681" i="2"/>
  <c r="N682" i="2"/>
  <c r="N713" i="2"/>
  <c r="N714" i="2"/>
  <c r="N688" i="2"/>
  <c r="N598" i="2"/>
  <c r="N602" i="2"/>
  <c r="N622" i="2"/>
  <c r="N675" i="2"/>
  <c r="N698" i="2"/>
  <c r="N721" i="2"/>
  <c r="N689" i="2"/>
  <c r="N671" i="2"/>
  <c r="N677" i="2"/>
  <c r="N587" i="2"/>
  <c r="N724" i="2"/>
  <c r="N728" i="2"/>
  <c r="N696" i="2"/>
  <c r="L488" i="2"/>
  <c r="L532" i="2"/>
  <c r="L640" i="2"/>
  <c r="L169" i="2"/>
  <c r="L383" i="2"/>
  <c r="L233" i="2"/>
  <c r="L533" i="2"/>
  <c r="L357" i="2"/>
  <c r="L582" i="2"/>
  <c r="L432" i="2"/>
  <c r="L395" i="2"/>
  <c r="L458" i="2"/>
  <c r="L690" i="2"/>
  <c r="L343" i="2"/>
  <c r="L149" i="2"/>
  <c r="L403" i="2"/>
  <c r="L317" i="2"/>
  <c r="L126" i="2"/>
  <c r="L189" i="2"/>
  <c r="L684" i="2"/>
  <c r="L451" i="2"/>
  <c r="L59" i="2"/>
  <c r="L416" i="2"/>
  <c r="L333" i="2"/>
  <c r="L157" i="2"/>
  <c r="L19" i="2"/>
  <c r="L144" i="2"/>
  <c r="L498" i="2"/>
  <c r="L117" i="2"/>
  <c r="L711" i="2"/>
  <c r="L350" i="2"/>
  <c r="L60" i="2"/>
  <c r="L123" i="2"/>
  <c r="L152" i="2"/>
  <c r="L616" i="2"/>
  <c r="L651" i="2"/>
  <c r="L91" i="2"/>
  <c r="L586" i="2"/>
  <c r="L74" i="2"/>
  <c r="L245" i="2"/>
  <c r="L30" i="2"/>
  <c r="L577" i="2"/>
  <c r="L368" i="2"/>
  <c r="L136" i="2"/>
  <c r="L282" i="2"/>
  <c r="L463" i="2"/>
  <c r="L114" i="2"/>
  <c r="L235" i="2"/>
  <c r="L8" i="2"/>
  <c r="L65" i="2"/>
  <c r="L268" i="2"/>
  <c r="L216" i="2"/>
  <c r="L600" i="2"/>
  <c r="L159" i="2"/>
  <c r="L486" i="2"/>
  <c r="L512" i="2"/>
  <c r="L84" i="2"/>
  <c r="L47" i="2"/>
  <c r="L320" i="2"/>
  <c r="L162" i="2"/>
  <c r="L369" i="2"/>
  <c r="L538" i="2"/>
  <c r="L141" i="2"/>
  <c r="L438" i="2"/>
  <c r="L644" i="2"/>
  <c r="L175" i="2"/>
  <c r="L251" i="2"/>
  <c r="L172" i="2"/>
  <c r="L307" i="2"/>
  <c r="L165" i="2"/>
  <c r="L328" i="2"/>
  <c r="L198" i="2"/>
  <c r="L3" i="2"/>
  <c r="L105" i="2"/>
  <c r="L453" i="2"/>
  <c r="L112" i="2"/>
  <c r="L509" i="2"/>
  <c r="L414" i="2"/>
  <c r="L130" i="2"/>
  <c r="L354" i="2"/>
  <c r="L93" i="2"/>
  <c r="L556" i="2"/>
  <c r="L154" i="2"/>
  <c r="L465" i="2"/>
  <c r="L517" i="2"/>
  <c r="L348" i="2"/>
  <c r="L241" i="2"/>
  <c r="L603" i="2"/>
  <c r="L321" i="2"/>
  <c r="L32" i="2"/>
  <c r="L316" i="2"/>
  <c r="L252" i="2"/>
  <c r="L89" i="2"/>
  <c r="L82" i="2"/>
  <c r="L299" i="2"/>
  <c r="L334" i="2"/>
  <c r="L185" i="2"/>
  <c r="L7" i="2"/>
  <c r="L617" i="2"/>
  <c r="L134" i="2"/>
  <c r="L53" i="2"/>
  <c r="L28" i="2"/>
  <c r="L539" i="2"/>
  <c r="L224" i="2"/>
  <c r="L67" i="2"/>
  <c r="L194" i="2"/>
  <c r="L329" i="2"/>
  <c r="L445" i="2"/>
  <c r="L510" i="2"/>
  <c r="L502" i="2"/>
  <c r="L247" i="2"/>
  <c r="L12" i="2"/>
  <c r="L315" i="2"/>
  <c r="L145" i="2"/>
  <c r="L181" i="2"/>
  <c r="L469" i="2"/>
  <c r="L250" i="2"/>
  <c r="L409" i="2"/>
  <c r="L606" i="2"/>
  <c r="L264" i="2"/>
  <c r="L330" i="2"/>
  <c r="L46" i="2"/>
  <c r="L407" i="2"/>
  <c r="L364" i="2"/>
  <c r="L381" i="2"/>
  <c r="L180" i="2"/>
  <c r="L190" i="2"/>
  <c r="L277" i="2"/>
  <c r="L184" i="2"/>
  <c r="L66" i="2"/>
  <c r="L25" i="2"/>
  <c r="L593" i="2"/>
  <c r="L220" i="2"/>
  <c r="L466" i="2"/>
  <c r="L708" i="2"/>
  <c r="L255" i="2"/>
  <c r="L2" i="2"/>
  <c r="L119" i="2"/>
  <c r="L39" i="2"/>
  <c r="L337" i="2"/>
  <c r="L201" i="2"/>
  <c r="L140" i="2"/>
  <c r="L276" i="2"/>
  <c r="L191" i="2"/>
  <c r="L137" i="2"/>
  <c r="L58" i="2"/>
  <c r="L156" i="2"/>
  <c r="L332" i="2"/>
  <c r="L482" i="2"/>
  <c r="L6" i="2"/>
  <c r="L455" i="2"/>
  <c r="L246" i="2"/>
  <c r="L710" i="2"/>
  <c r="L505" i="2"/>
  <c r="L313" i="2"/>
  <c r="L88" i="2"/>
  <c r="L436" i="2"/>
  <c r="L530" i="2"/>
  <c r="L391" i="2"/>
  <c r="L506" i="2"/>
  <c r="L146" i="2"/>
  <c r="L55" i="2"/>
  <c r="L623" i="2"/>
  <c r="L14" i="2"/>
  <c r="L72" i="2"/>
  <c r="L366" i="2"/>
  <c r="L535" i="2"/>
  <c r="L513" i="2"/>
  <c r="L638" i="2"/>
  <c r="L501" i="2"/>
  <c r="L566" i="2"/>
  <c r="L26" i="2"/>
  <c r="L217" i="2"/>
  <c r="L499" i="2"/>
  <c r="L243" i="2"/>
  <c r="L599" i="2"/>
  <c r="L604" i="2"/>
  <c r="L325" i="2"/>
  <c r="L462" i="2"/>
  <c r="L222" i="2"/>
  <c r="L686" i="2"/>
  <c r="L177" i="2"/>
  <c r="L208" i="2"/>
  <c r="L16" i="2"/>
  <c r="L410" i="2"/>
  <c r="L244" i="2"/>
  <c r="L56" i="2"/>
  <c r="L164" i="2"/>
  <c r="L581" i="2"/>
  <c r="L267" i="2"/>
  <c r="L116" i="2"/>
  <c r="L544" i="2"/>
  <c r="L621" i="2"/>
  <c r="L398" i="2"/>
  <c r="L426" i="2"/>
  <c r="L179" i="2"/>
  <c r="L290" i="2"/>
  <c r="L680" i="2"/>
  <c r="L565" i="2"/>
  <c r="L573" i="2"/>
  <c r="L434" i="2"/>
  <c r="L382" i="2"/>
  <c r="L705" i="2"/>
  <c r="L475" i="2"/>
  <c r="L124" i="2"/>
  <c r="L86" i="2"/>
  <c r="L240" i="2"/>
  <c r="L473" i="2"/>
  <c r="L372" i="2"/>
  <c r="L121" i="2"/>
  <c r="L553" i="2"/>
  <c r="L619" i="2"/>
  <c r="L147" i="2"/>
  <c r="L356" i="2"/>
  <c r="L500" i="2"/>
  <c r="L94" i="2"/>
  <c r="L296" i="2"/>
  <c r="L363" i="2"/>
  <c r="L166" i="2"/>
  <c r="L540" i="2"/>
  <c r="L563" i="2"/>
  <c r="L210" i="2"/>
  <c r="L672" i="2"/>
  <c r="L444" i="2"/>
  <c r="L54" i="2"/>
  <c r="L153" i="2"/>
  <c r="L715" i="2"/>
  <c r="L427" i="2"/>
  <c r="L550" i="2"/>
  <c r="L111" i="2"/>
  <c r="L41" i="2"/>
  <c r="L36" i="2"/>
  <c r="L212" i="2"/>
  <c r="L304" i="2"/>
  <c r="L420" i="2"/>
  <c r="L449" i="2"/>
  <c r="L722" i="2"/>
  <c r="L460" i="2"/>
  <c r="L69" i="2"/>
  <c r="L528" i="2"/>
  <c r="L401" i="2"/>
  <c r="L611" i="2"/>
  <c r="L568" i="2"/>
  <c r="L195" i="2"/>
  <c r="L171" i="2"/>
  <c r="L492" i="2"/>
  <c r="L353" i="2"/>
  <c r="L467" i="2"/>
  <c r="L497" i="2"/>
  <c r="L351" i="2"/>
  <c r="L419" i="2"/>
  <c r="L374" i="2"/>
  <c r="L732" i="2"/>
  <c r="L21" i="2"/>
  <c r="L308" i="2"/>
  <c r="L359" i="2"/>
  <c r="L75" i="2"/>
  <c r="L182" i="2"/>
  <c r="L429" i="2"/>
  <c r="L691" i="2"/>
  <c r="L4" i="2"/>
  <c r="L106" i="2"/>
  <c r="L423" i="2"/>
  <c r="L392" i="2"/>
  <c r="L71" i="2"/>
  <c r="L576" i="2"/>
  <c r="L17" i="2"/>
  <c r="L393" i="2"/>
  <c r="L206" i="2"/>
  <c r="L446" i="2"/>
  <c r="L659" i="2"/>
  <c r="L468" i="2"/>
  <c r="L431" i="2"/>
  <c r="L129" i="2"/>
  <c r="L605" i="2"/>
  <c r="L484" i="2"/>
  <c r="L362" i="2"/>
  <c r="L555" i="2"/>
  <c r="L107" i="2"/>
  <c r="L200" i="2"/>
  <c r="L204" i="2"/>
  <c r="L77" i="2"/>
  <c r="L610" i="2"/>
  <c r="L207" i="2"/>
  <c r="L564" i="2"/>
  <c r="L269" i="2"/>
  <c r="L477" i="2"/>
  <c r="L256" i="2"/>
  <c r="L297" i="2"/>
  <c r="L377" i="2"/>
  <c r="L584" i="2"/>
  <c r="L258" i="2"/>
  <c r="L730" i="2"/>
  <c r="L196" i="2"/>
  <c r="L108" i="2"/>
  <c r="L43" i="2"/>
  <c r="L601" i="2"/>
  <c r="L37" i="2"/>
  <c r="L430" i="2"/>
  <c r="L45" i="2"/>
  <c r="L594" i="2"/>
  <c r="L346" i="2"/>
  <c r="L155" i="2"/>
  <c r="L655" i="2"/>
  <c r="L68" i="2"/>
  <c r="L608" i="2"/>
  <c r="L452" i="2"/>
  <c r="L215" i="2"/>
  <c r="L536" i="2"/>
  <c r="L127" i="2"/>
  <c r="L98" i="2"/>
  <c r="L666" i="2"/>
  <c r="L507" i="2"/>
  <c r="L397" i="2"/>
  <c r="L283" i="2"/>
  <c r="L150" i="2"/>
  <c r="L213" i="2"/>
  <c r="L205" i="2"/>
  <c r="L609" i="2"/>
  <c r="L413" i="2"/>
  <c r="L76" i="2"/>
  <c r="L186" i="2"/>
  <c r="L373" i="2"/>
  <c r="L232" i="2"/>
  <c r="L417" i="2"/>
  <c r="L52" i="2"/>
  <c r="L652" i="2"/>
  <c r="L406" i="2"/>
  <c r="L447" i="2"/>
  <c r="L139" i="2"/>
  <c r="L725" i="2"/>
  <c r="L148" i="2"/>
  <c r="L534" i="2"/>
  <c r="L580" i="2"/>
  <c r="L273" i="2"/>
  <c r="L27" i="2"/>
  <c r="L29" i="2"/>
  <c r="L511" i="2"/>
  <c r="L664" i="2"/>
  <c r="L327" i="2"/>
  <c r="L9" i="2"/>
  <c r="L385" i="2"/>
  <c r="L24" i="2"/>
  <c r="L275" i="2"/>
  <c r="L667" i="2"/>
  <c r="L592" i="2"/>
  <c r="L13" i="2"/>
  <c r="L20" i="2"/>
  <c r="L230" i="2"/>
  <c r="L271" i="2"/>
  <c r="L113" i="2"/>
  <c r="L248" i="2"/>
  <c r="L612" i="2"/>
  <c r="L239" i="2"/>
  <c r="L422" i="2"/>
  <c r="L300" i="2"/>
  <c r="L523" i="2"/>
  <c r="L197" i="2"/>
  <c r="L386" i="2"/>
  <c r="L228" i="2"/>
  <c r="L95" i="2"/>
  <c r="L326" i="2"/>
  <c r="L278" i="2"/>
  <c r="L384" i="2"/>
  <c r="L64" i="2"/>
  <c r="L347" i="2"/>
  <c r="L49" i="2"/>
  <c r="L48" i="2"/>
  <c r="L520" i="2"/>
  <c r="L557" i="2"/>
  <c r="L305" i="2"/>
  <c r="L176" i="2"/>
  <c r="L660" i="2"/>
  <c r="L291" i="2"/>
  <c r="L478" i="2"/>
  <c r="L554" i="2"/>
  <c r="L115" i="2"/>
  <c r="L38" i="2"/>
  <c r="L613" i="2"/>
  <c r="L647" i="2"/>
  <c r="L219" i="2"/>
  <c r="L331" i="2"/>
  <c r="L614" i="2"/>
  <c r="L199" i="2"/>
  <c r="L442" i="2"/>
  <c r="L110" i="2"/>
  <c r="L421" i="2"/>
  <c r="L92" i="2"/>
  <c r="L209" i="2"/>
  <c r="L202" i="2"/>
  <c r="L367" i="2"/>
  <c r="L128" i="2"/>
  <c r="L597" i="2"/>
  <c r="L338" i="2"/>
  <c r="L151" i="2"/>
  <c r="L483" i="2"/>
  <c r="L589" i="2"/>
  <c r="L668" i="2"/>
  <c r="L293" i="2"/>
  <c r="L324" i="2"/>
  <c r="L57" i="2"/>
  <c r="L142" i="2"/>
  <c r="L415" i="2"/>
  <c r="L167" i="2"/>
  <c r="L274" i="2"/>
  <c r="L286" i="2"/>
  <c r="L301" i="2"/>
  <c r="L81" i="2"/>
  <c r="L596" i="2"/>
  <c r="L717" i="2"/>
  <c r="L225" i="2"/>
  <c r="L211" i="2"/>
  <c r="L309" i="2"/>
  <c r="L702" i="2"/>
  <c r="L559" i="2"/>
  <c r="L257" i="2"/>
  <c r="L537" i="2"/>
  <c r="L61" i="2"/>
  <c r="L408" i="2"/>
  <c r="L266" i="2"/>
  <c r="L558" i="2"/>
  <c r="L174" i="2"/>
  <c r="L676" i="2"/>
  <c r="L716" i="2"/>
  <c r="L51" i="2"/>
  <c r="L639" i="2"/>
  <c r="L183" i="2"/>
  <c r="L411" i="2"/>
  <c r="L15" i="2"/>
  <c r="L23" i="2"/>
  <c r="L649" i="2"/>
  <c r="L31" i="2"/>
  <c r="L10" i="2"/>
  <c r="L35" i="2"/>
  <c r="L441" i="2"/>
  <c r="L547" i="2"/>
  <c r="L572" i="2"/>
  <c r="L529" i="2"/>
  <c r="L294" i="2"/>
  <c r="L516" i="2"/>
  <c r="L118" i="2"/>
  <c r="L405" i="2"/>
  <c r="L310" i="2"/>
  <c r="L5" i="2"/>
  <c r="L514" i="2"/>
  <c r="L344" i="2"/>
  <c r="L387" i="2"/>
  <c r="L261" i="2"/>
  <c r="L718" i="2"/>
  <c r="L203" i="2"/>
  <c r="L370" i="2"/>
  <c r="L524" i="2"/>
  <c r="L97" i="2"/>
  <c r="L631" i="2"/>
  <c r="L295" i="2"/>
  <c r="L545" i="2"/>
  <c r="L394" i="2"/>
  <c r="L569" i="2"/>
  <c r="L456" i="2"/>
  <c r="L173" i="2"/>
  <c r="L83" i="2"/>
  <c r="L726" i="2"/>
  <c r="L265" i="2"/>
  <c r="L103" i="2"/>
  <c r="L288" i="2"/>
  <c r="L226" i="2"/>
  <c r="L548" i="2"/>
  <c r="L656" i="2"/>
  <c r="L355" i="2"/>
  <c r="L450" i="2"/>
  <c r="L630" i="2"/>
  <c r="L289" i="2"/>
  <c r="L531" i="2"/>
  <c r="L404" i="2"/>
  <c r="L653" i="2"/>
  <c r="L352" i="2"/>
  <c r="L585" i="2"/>
  <c r="L237" i="2"/>
  <c r="L33" i="2"/>
  <c r="L560" i="2"/>
  <c r="L90" i="2"/>
  <c r="L100" i="2"/>
  <c r="L11" i="2"/>
  <c r="L160" i="2"/>
  <c r="L567" i="2"/>
  <c r="L259" i="2"/>
  <c r="L437" i="2"/>
  <c r="L279" i="2"/>
  <c r="L459" i="2"/>
  <c r="L495" i="2"/>
  <c r="L390" i="2"/>
  <c r="L192" i="2"/>
  <c r="L727" i="2"/>
  <c r="L624" i="2"/>
  <c r="L454" i="2"/>
  <c r="L22" i="2"/>
  <c r="L70" i="2"/>
  <c r="L218" i="2"/>
  <c r="L306" i="2"/>
  <c r="L379" i="2"/>
  <c r="L542" i="2"/>
  <c r="L503" i="2"/>
  <c r="L336" i="2"/>
  <c r="L646" i="2"/>
  <c r="L396" i="2"/>
  <c r="L712" i="2"/>
  <c r="L193" i="2"/>
  <c r="L661" i="2"/>
  <c r="L480" i="2"/>
  <c r="L18" i="2"/>
  <c r="L375" i="2"/>
  <c r="L626" i="2"/>
  <c r="L62" i="2"/>
  <c r="L42" i="2"/>
  <c r="L287" i="2"/>
  <c r="L339" i="2"/>
  <c r="L221" i="2"/>
  <c r="L440" i="2"/>
  <c r="L504" i="2"/>
  <c r="L489" i="2"/>
  <c r="L541" i="2"/>
  <c r="L591" i="2"/>
  <c r="L470" i="2"/>
  <c r="L412" i="2"/>
  <c r="L85" i="2"/>
  <c r="L223" i="2"/>
  <c r="L670" i="2"/>
  <c r="L439" i="2"/>
  <c r="L642" i="2"/>
  <c r="L590" i="2"/>
  <c r="L625" i="2"/>
  <c r="L723" i="2"/>
  <c r="L40" i="2"/>
  <c r="L73" i="2"/>
  <c r="L342" i="2"/>
  <c r="L345" i="2"/>
  <c r="L448" i="2"/>
  <c r="L543" i="2"/>
  <c r="L242" i="2"/>
  <c r="L360" i="2"/>
  <c r="L44" i="2"/>
  <c r="L170" i="2"/>
  <c r="L365" i="2"/>
  <c r="L79" i="2"/>
  <c r="L424" i="2"/>
  <c r="L234" i="2"/>
  <c r="L579" i="2"/>
  <c r="L648" i="2"/>
  <c r="L231" i="2"/>
  <c r="L272" i="2"/>
  <c r="L50" i="2"/>
  <c r="L674" i="2"/>
  <c r="L284" i="2"/>
  <c r="L665" i="2"/>
  <c r="L376" i="2"/>
  <c r="L78" i="2"/>
  <c r="L158" i="2"/>
  <c r="L700" i="2"/>
  <c r="L80" i="2"/>
  <c r="L633" i="2"/>
  <c r="L281" i="2"/>
  <c r="L335" i="2"/>
  <c r="L669" i="2"/>
  <c r="L122" i="2"/>
  <c r="L657" i="2"/>
  <c r="L706" i="2"/>
  <c r="L418" i="2"/>
  <c r="L627" i="2"/>
  <c r="L561" i="2"/>
  <c r="L227" i="2"/>
  <c r="L685" i="2"/>
  <c r="L319" i="2"/>
  <c r="L34" i="2"/>
  <c r="L163" i="2"/>
  <c r="L399" i="2"/>
  <c r="L131" i="2"/>
  <c r="L583" i="2"/>
  <c r="L104" i="2"/>
  <c r="L575" i="2"/>
  <c r="L461" i="2"/>
  <c r="L168" i="2"/>
  <c r="L63" i="2"/>
  <c r="L361" i="2"/>
  <c r="L703" i="2"/>
  <c r="L133" i="2"/>
  <c r="L380" i="2"/>
  <c r="L292" i="2"/>
  <c r="L314" i="2"/>
  <c r="L522" i="2"/>
  <c r="L471" i="2"/>
  <c r="L693" i="2"/>
  <c r="L214" i="2"/>
  <c r="L132" i="2"/>
  <c r="L481" i="2"/>
  <c r="L493" i="2"/>
  <c r="L637" i="2"/>
  <c r="L229" i="2"/>
  <c r="L634" i="2"/>
  <c r="L87" i="2"/>
  <c r="L161" i="2"/>
  <c r="L302" i="2"/>
  <c r="L120" i="2"/>
  <c r="L262" i="2"/>
  <c r="L628" i="2"/>
  <c r="L298" i="2"/>
  <c r="L425" i="2"/>
  <c r="L238" i="2"/>
  <c r="L143" i="2"/>
  <c r="L138" i="2"/>
  <c r="L650" i="2"/>
  <c r="L508" i="2"/>
  <c r="L443" i="2"/>
  <c r="L562" i="2"/>
  <c r="L701" i="2"/>
  <c r="L109" i="2"/>
  <c r="L236" i="2"/>
  <c r="L578" i="2"/>
  <c r="L574" i="2"/>
  <c r="L662" i="2"/>
  <c r="L99" i="2"/>
  <c r="L479" i="2"/>
  <c r="L102" i="2"/>
  <c r="L720" i="2"/>
  <c r="L731" i="2"/>
  <c r="L549" i="2"/>
  <c r="L699" i="2"/>
  <c r="L96" i="2"/>
  <c r="L658" i="2"/>
  <c r="L340" i="2"/>
  <c r="L435" i="2"/>
  <c r="L595" i="2"/>
  <c r="L615" i="2"/>
  <c r="L260" i="2"/>
  <c r="L135" i="2"/>
  <c r="L464" i="2"/>
  <c r="L285" i="2"/>
  <c r="L704" i="2"/>
  <c r="L515" i="2"/>
  <c r="L641" i="2"/>
  <c r="L496" i="2"/>
  <c r="L280" i="2"/>
  <c r="L692" i="2"/>
  <c r="L358" i="2"/>
  <c r="L249" i="2"/>
  <c r="L388" i="2"/>
  <c r="L125" i="2"/>
  <c r="L311" i="2"/>
  <c r="L101" i="2"/>
  <c r="L341" i="2"/>
  <c r="L694" i="2"/>
  <c r="L389" i="2"/>
  <c r="L457" i="2"/>
  <c r="L263" i="2"/>
  <c r="L697" i="2"/>
  <c r="L525" i="2"/>
  <c r="L433" i="2"/>
  <c r="L487" i="2"/>
  <c r="L629" i="2"/>
  <c r="L378" i="2"/>
  <c r="L663" i="2"/>
  <c r="L643" i="2"/>
  <c r="L474" i="2"/>
  <c r="L428" i="2"/>
  <c r="L570" i="2"/>
  <c r="L312" i="2"/>
  <c r="L519" i="2"/>
  <c r="L521" i="2"/>
  <c r="L687" i="2"/>
  <c r="L188" i="2"/>
  <c r="L571" i="2"/>
  <c r="L254" i="2"/>
  <c r="L494" i="2"/>
  <c r="L253" i="2"/>
  <c r="L472" i="2"/>
  <c r="L518" i="2"/>
  <c r="L526" i="2"/>
  <c r="L178" i="2"/>
  <c r="L632" i="2"/>
  <c r="L303" i="2"/>
  <c r="L323" i="2"/>
  <c r="L618" i="2"/>
  <c r="L552" i="2"/>
  <c r="L707" i="2"/>
  <c r="L546" i="2"/>
  <c r="L400" i="2"/>
  <c r="L322" i="2"/>
  <c r="L635" i="2"/>
  <c r="L709" i="2"/>
  <c r="L187" i="2"/>
  <c r="L636" i="2"/>
  <c r="L476" i="2"/>
  <c r="L371" i="2"/>
  <c r="L620" i="2"/>
  <c r="L683" i="2"/>
  <c r="L318" i="2"/>
  <c r="L490" i="2"/>
  <c r="L349" i="2"/>
  <c r="L654" i="2"/>
  <c r="L678" i="2"/>
  <c r="L588" i="2"/>
  <c r="L270" i="2"/>
  <c r="L485" i="2"/>
  <c r="L673" i="2"/>
  <c r="L402" i="2"/>
  <c r="L491" i="2"/>
  <c r="L729" i="2"/>
  <c r="L719" i="2"/>
  <c r="L695" i="2"/>
  <c r="L551" i="2"/>
  <c r="L679" i="2"/>
  <c r="L527" i="2"/>
  <c r="L645" i="2"/>
  <c r="L607" i="2"/>
  <c r="L681" i="2"/>
  <c r="L682" i="2"/>
  <c r="L713" i="2"/>
  <c r="L714" i="2"/>
  <c r="L688" i="2"/>
  <c r="L598" i="2"/>
  <c r="L602" i="2"/>
  <c r="L622" i="2"/>
  <c r="L675" i="2"/>
  <c r="L698" i="2"/>
  <c r="L721" i="2"/>
  <c r="L689" i="2"/>
  <c r="L671" i="2"/>
  <c r="L677" i="2"/>
  <c r="L587" i="2"/>
  <c r="L724" i="2"/>
  <c r="L728" i="2"/>
  <c r="L696" i="2"/>
  <c r="J488" i="2"/>
  <c r="J532" i="2"/>
  <c r="J640" i="2"/>
  <c r="J169" i="2"/>
  <c r="J383" i="2"/>
  <c r="J233" i="2"/>
  <c r="J533" i="2"/>
  <c r="J357" i="2"/>
  <c r="J582" i="2"/>
  <c r="J432" i="2"/>
  <c r="J395" i="2"/>
  <c r="J458" i="2"/>
  <c r="J690" i="2"/>
  <c r="J343" i="2"/>
  <c r="J149" i="2"/>
  <c r="J403" i="2"/>
  <c r="J317" i="2"/>
  <c r="J126" i="2"/>
  <c r="J189" i="2"/>
  <c r="J684" i="2"/>
  <c r="J451" i="2"/>
  <c r="J59" i="2"/>
  <c r="J416" i="2"/>
  <c r="J333" i="2"/>
  <c r="J157" i="2"/>
  <c r="J19" i="2"/>
  <c r="J144" i="2"/>
  <c r="J498" i="2"/>
  <c r="J117" i="2"/>
  <c r="J711" i="2"/>
  <c r="J350" i="2"/>
  <c r="J60" i="2"/>
  <c r="J123" i="2"/>
  <c r="J152" i="2"/>
  <c r="J616" i="2"/>
  <c r="J651" i="2"/>
  <c r="J91" i="2"/>
  <c r="J586" i="2"/>
  <c r="J74" i="2"/>
  <c r="J245" i="2"/>
  <c r="J30" i="2"/>
  <c r="J577" i="2"/>
  <c r="J368" i="2"/>
  <c r="J136" i="2"/>
  <c r="J282" i="2"/>
  <c r="J463" i="2"/>
  <c r="J114" i="2"/>
  <c r="J235" i="2"/>
  <c r="J8" i="2"/>
  <c r="J65" i="2"/>
  <c r="J268" i="2"/>
  <c r="J216" i="2"/>
  <c r="J600" i="2"/>
  <c r="J159" i="2"/>
  <c r="J486" i="2"/>
  <c r="J512" i="2"/>
  <c r="J84" i="2"/>
  <c r="J47" i="2"/>
  <c r="J320" i="2"/>
  <c r="J162" i="2"/>
  <c r="J369" i="2"/>
  <c r="J538" i="2"/>
  <c r="J141" i="2"/>
  <c r="J438" i="2"/>
  <c r="J644" i="2"/>
  <c r="J175" i="2"/>
  <c r="J251" i="2"/>
  <c r="J172" i="2"/>
  <c r="J307" i="2"/>
  <c r="J165" i="2"/>
  <c r="J328" i="2"/>
  <c r="J198" i="2"/>
  <c r="J3" i="2"/>
  <c r="J105" i="2"/>
  <c r="J453" i="2"/>
  <c r="J112" i="2"/>
  <c r="J509" i="2"/>
  <c r="J414" i="2"/>
  <c r="J130" i="2"/>
  <c r="J354" i="2"/>
  <c r="J93" i="2"/>
  <c r="J556" i="2"/>
  <c r="J154" i="2"/>
  <c r="J465" i="2"/>
  <c r="J517" i="2"/>
  <c r="J348" i="2"/>
  <c r="J241" i="2"/>
  <c r="J603" i="2"/>
  <c r="J321" i="2"/>
  <c r="J32" i="2"/>
  <c r="J316" i="2"/>
  <c r="J252" i="2"/>
  <c r="J89" i="2"/>
  <c r="J82" i="2"/>
  <c r="J299" i="2"/>
  <c r="J334" i="2"/>
  <c r="J185" i="2"/>
  <c r="J7" i="2"/>
  <c r="J617" i="2"/>
  <c r="J134" i="2"/>
  <c r="J53" i="2"/>
  <c r="J28" i="2"/>
  <c r="J539" i="2"/>
  <c r="J224" i="2"/>
  <c r="J67" i="2"/>
  <c r="J194" i="2"/>
  <c r="J329" i="2"/>
  <c r="J445" i="2"/>
  <c r="J510" i="2"/>
  <c r="J502" i="2"/>
  <c r="J247" i="2"/>
  <c r="J12" i="2"/>
  <c r="J315" i="2"/>
  <c r="J145" i="2"/>
  <c r="J181" i="2"/>
  <c r="J469" i="2"/>
  <c r="J250" i="2"/>
  <c r="J409" i="2"/>
  <c r="J606" i="2"/>
  <c r="J264" i="2"/>
  <c r="J330" i="2"/>
  <c r="J46" i="2"/>
  <c r="J407" i="2"/>
  <c r="J364" i="2"/>
  <c r="J381" i="2"/>
  <c r="J180" i="2"/>
  <c r="J190" i="2"/>
  <c r="J277" i="2"/>
  <c r="J184" i="2"/>
  <c r="J66" i="2"/>
  <c r="J25" i="2"/>
  <c r="J593" i="2"/>
  <c r="J220" i="2"/>
  <c r="J466" i="2"/>
  <c r="J708" i="2"/>
  <c r="J255" i="2"/>
  <c r="J2" i="2"/>
  <c r="J119" i="2"/>
  <c r="J39" i="2"/>
  <c r="J337" i="2"/>
  <c r="J201" i="2"/>
  <c r="J140" i="2"/>
  <c r="J276" i="2"/>
  <c r="J191" i="2"/>
  <c r="J137" i="2"/>
  <c r="J58" i="2"/>
  <c r="J156" i="2"/>
  <c r="J332" i="2"/>
  <c r="J482" i="2"/>
  <c r="J6" i="2"/>
  <c r="J455" i="2"/>
  <c r="J246" i="2"/>
  <c r="J710" i="2"/>
  <c r="J505" i="2"/>
  <c r="J313" i="2"/>
  <c r="J88" i="2"/>
  <c r="J436" i="2"/>
  <c r="J530" i="2"/>
  <c r="J391" i="2"/>
  <c r="J506" i="2"/>
  <c r="J146" i="2"/>
  <c r="J55" i="2"/>
  <c r="J623" i="2"/>
  <c r="J14" i="2"/>
  <c r="J72" i="2"/>
  <c r="J366" i="2"/>
  <c r="J535" i="2"/>
  <c r="J513" i="2"/>
  <c r="J638" i="2"/>
  <c r="J501" i="2"/>
  <c r="J566" i="2"/>
  <c r="J26" i="2"/>
  <c r="J217" i="2"/>
  <c r="J499" i="2"/>
  <c r="J243" i="2"/>
  <c r="J599" i="2"/>
  <c r="J604" i="2"/>
  <c r="J325" i="2"/>
  <c r="J462" i="2"/>
  <c r="J222" i="2"/>
  <c r="J686" i="2"/>
  <c r="J177" i="2"/>
  <c r="J208" i="2"/>
  <c r="J16" i="2"/>
  <c r="J410" i="2"/>
  <c r="J244" i="2"/>
  <c r="J56" i="2"/>
  <c r="J164" i="2"/>
  <c r="J581" i="2"/>
  <c r="J267" i="2"/>
  <c r="J116" i="2"/>
  <c r="J544" i="2"/>
  <c r="J621" i="2"/>
  <c r="J398" i="2"/>
  <c r="J426" i="2"/>
  <c r="J179" i="2"/>
  <c r="J290" i="2"/>
  <c r="J680" i="2"/>
  <c r="J565" i="2"/>
  <c r="J573" i="2"/>
  <c r="J434" i="2"/>
  <c r="J382" i="2"/>
  <c r="J705" i="2"/>
  <c r="J475" i="2"/>
  <c r="J124" i="2"/>
  <c r="J86" i="2"/>
  <c r="J240" i="2"/>
  <c r="J473" i="2"/>
  <c r="J372" i="2"/>
  <c r="J121" i="2"/>
  <c r="J553" i="2"/>
  <c r="J619" i="2"/>
  <c r="J147" i="2"/>
  <c r="J356" i="2"/>
  <c r="J500" i="2"/>
  <c r="J94" i="2"/>
  <c r="J296" i="2"/>
  <c r="J363" i="2"/>
  <c r="J166" i="2"/>
  <c r="J540" i="2"/>
  <c r="J563" i="2"/>
  <c r="J210" i="2"/>
  <c r="J672" i="2"/>
  <c r="J444" i="2"/>
  <c r="J54" i="2"/>
  <c r="J153" i="2"/>
  <c r="J715" i="2"/>
  <c r="J427" i="2"/>
  <c r="J550" i="2"/>
  <c r="J111" i="2"/>
  <c r="J41" i="2"/>
  <c r="J36" i="2"/>
  <c r="J212" i="2"/>
  <c r="J304" i="2"/>
  <c r="J420" i="2"/>
  <c r="J449" i="2"/>
  <c r="J722" i="2"/>
  <c r="J460" i="2"/>
  <c r="J69" i="2"/>
  <c r="J528" i="2"/>
  <c r="J401" i="2"/>
  <c r="J611" i="2"/>
  <c r="J568" i="2"/>
  <c r="J195" i="2"/>
  <c r="J171" i="2"/>
  <c r="J492" i="2"/>
  <c r="J353" i="2"/>
  <c r="J467" i="2"/>
  <c r="J497" i="2"/>
  <c r="J351" i="2"/>
  <c r="J419" i="2"/>
  <c r="J374" i="2"/>
  <c r="J732" i="2"/>
  <c r="J21" i="2"/>
  <c r="J308" i="2"/>
  <c r="J359" i="2"/>
  <c r="J75" i="2"/>
  <c r="J182" i="2"/>
  <c r="J429" i="2"/>
  <c r="J691" i="2"/>
  <c r="J4" i="2"/>
  <c r="J106" i="2"/>
  <c r="J423" i="2"/>
  <c r="J392" i="2"/>
  <c r="J71" i="2"/>
  <c r="J576" i="2"/>
  <c r="J17" i="2"/>
  <c r="J393" i="2"/>
  <c r="J206" i="2"/>
  <c r="J446" i="2"/>
  <c r="J659" i="2"/>
  <c r="J468" i="2"/>
  <c r="J431" i="2"/>
  <c r="J129" i="2"/>
  <c r="J605" i="2"/>
  <c r="J484" i="2"/>
  <c r="J362" i="2"/>
  <c r="J555" i="2"/>
  <c r="J107" i="2"/>
  <c r="J200" i="2"/>
  <c r="J204" i="2"/>
  <c r="J77" i="2"/>
  <c r="J610" i="2"/>
  <c r="J207" i="2"/>
  <c r="J564" i="2"/>
  <c r="J269" i="2"/>
  <c r="J477" i="2"/>
  <c r="J256" i="2"/>
  <c r="J297" i="2"/>
  <c r="J377" i="2"/>
  <c r="J584" i="2"/>
  <c r="J258" i="2"/>
  <c r="J730" i="2"/>
  <c r="J196" i="2"/>
  <c r="J108" i="2"/>
  <c r="J43" i="2"/>
  <c r="J601" i="2"/>
  <c r="J37" i="2"/>
  <c r="J430" i="2"/>
  <c r="J45" i="2"/>
  <c r="J594" i="2"/>
  <c r="J346" i="2"/>
  <c r="J155" i="2"/>
  <c r="J655" i="2"/>
  <c r="J68" i="2"/>
  <c r="J608" i="2"/>
  <c r="J452" i="2"/>
  <c r="J215" i="2"/>
  <c r="J536" i="2"/>
  <c r="J127" i="2"/>
  <c r="J98" i="2"/>
  <c r="J666" i="2"/>
  <c r="J507" i="2"/>
  <c r="J397" i="2"/>
  <c r="J283" i="2"/>
  <c r="J150" i="2"/>
  <c r="J213" i="2"/>
  <c r="J205" i="2"/>
  <c r="J609" i="2"/>
  <c r="J413" i="2"/>
  <c r="J76" i="2"/>
  <c r="J186" i="2"/>
  <c r="J373" i="2"/>
  <c r="J232" i="2"/>
  <c r="J417" i="2"/>
  <c r="J52" i="2"/>
  <c r="J652" i="2"/>
  <c r="J406" i="2"/>
  <c r="J447" i="2"/>
  <c r="J139" i="2"/>
  <c r="J725" i="2"/>
  <c r="J148" i="2"/>
  <c r="J534" i="2"/>
  <c r="J580" i="2"/>
  <c r="J273" i="2"/>
  <c r="J27" i="2"/>
  <c r="J29" i="2"/>
  <c r="J511" i="2"/>
  <c r="J664" i="2"/>
  <c r="J327" i="2"/>
  <c r="J9" i="2"/>
  <c r="J385" i="2"/>
  <c r="J24" i="2"/>
  <c r="J275" i="2"/>
  <c r="J667" i="2"/>
  <c r="J592" i="2"/>
  <c r="J13" i="2"/>
  <c r="J20" i="2"/>
  <c r="J230" i="2"/>
  <c r="J271" i="2"/>
  <c r="J113" i="2"/>
  <c r="J248" i="2"/>
  <c r="J612" i="2"/>
  <c r="J239" i="2"/>
  <c r="J422" i="2"/>
  <c r="J300" i="2"/>
  <c r="J523" i="2"/>
  <c r="J197" i="2"/>
  <c r="J386" i="2"/>
  <c r="J228" i="2"/>
  <c r="J95" i="2"/>
  <c r="J326" i="2"/>
  <c r="J278" i="2"/>
  <c r="J384" i="2"/>
  <c r="J64" i="2"/>
  <c r="J347" i="2"/>
  <c r="J49" i="2"/>
  <c r="J48" i="2"/>
  <c r="J520" i="2"/>
  <c r="J557" i="2"/>
  <c r="J305" i="2"/>
  <c r="J176" i="2"/>
  <c r="J660" i="2"/>
  <c r="J291" i="2"/>
  <c r="J478" i="2"/>
  <c r="J554" i="2"/>
  <c r="J115" i="2"/>
  <c r="J38" i="2"/>
  <c r="J613" i="2"/>
  <c r="J647" i="2"/>
  <c r="J219" i="2"/>
  <c r="J331" i="2"/>
  <c r="J614" i="2"/>
  <c r="J199" i="2"/>
  <c r="J442" i="2"/>
  <c r="J110" i="2"/>
  <c r="J421" i="2"/>
  <c r="J92" i="2"/>
  <c r="J209" i="2"/>
  <c r="J202" i="2"/>
  <c r="J367" i="2"/>
  <c r="J128" i="2"/>
  <c r="J597" i="2"/>
  <c r="J338" i="2"/>
  <c r="J151" i="2"/>
  <c r="J483" i="2"/>
  <c r="J589" i="2"/>
  <c r="J668" i="2"/>
  <c r="J293" i="2"/>
  <c r="J324" i="2"/>
  <c r="J57" i="2"/>
  <c r="J142" i="2"/>
  <c r="J415" i="2"/>
  <c r="J167" i="2"/>
  <c r="J274" i="2"/>
  <c r="J286" i="2"/>
  <c r="J301" i="2"/>
  <c r="J81" i="2"/>
  <c r="J596" i="2"/>
  <c r="J717" i="2"/>
  <c r="J225" i="2"/>
  <c r="J211" i="2"/>
  <c r="J309" i="2"/>
  <c r="J702" i="2"/>
  <c r="J559" i="2"/>
  <c r="J257" i="2"/>
  <c r="J537" i="2"/>
  <c r="J61" i="2"/>
  <c r="J408" i="2"/>
  <c r="J266" i="2"/>
  <c r="J558" i="2"/>
  <c r="J174" i="2"/>
  <c r="J676" i="2"/>
  <c r="J716" i="2"/>
  <c r="J51" i="2"/>
  <c r="J639" i="2"/>
  <c r="J183" i="2"/>
  <c r="J411" i="2"/>
  <c r="J15" i="2"/>
  <c r="J23" i="2"/>
  <c r="J649" i="2"/>
  <c r="J31" i="2"/>
  <c r="J10" i="2"/>
  <c r="J35" i="2"/>
  <c r="J441" i="2"/>
  <c r="J547" i="2"/>
  <c r="J572" i="2"/>
  <c r="J529" i="2"/>
  <c r="J294" i="2"/>
  <c r="J516" i="2"/>
  <c r="J118" i="2"/>
  <c r="J405" i="2"/>
  <c r="J310" i="2"/>
  <c r="J5" i="2"/>
  <c r="J514" i="2"/>
  <c r="J344" i="2"/>
  <c r="J387" i="2"/>
  <c r="J261" i="2"/>
  <c r="J718" i="2"/>
  <c r="J203" i="2"/>
  <c r="J370" i="2"/>
  <c r="J524" i="2"/>
  <c r="J97" i="2"/>
  <c r="J631" i="2"/>
  <c r="J295" i="2"/>
  <c r="J545" i="2"/>
  <c r="J394" i="2"/>
  <c r="J569" i="2"/>
  <c r="J456" i="2"/>
  <c r="J173" i="2"/>
  <c r="J83" i="2"/>
  <c r="J726" i="2"/>
  <c r="J265" i="2"/>
  <c r="J103" i="2"/>
  <c r="J288" i="2"/>
  <c r="J226" i="2"/>
  <c r="J548" i="2"/>
  <c r="J656" i="2"/>
  <c r="J355" i="2"/>
  <c r="J450" i="2"/>
  <c r="J630" i="2"/>
  <c r="J289" i="2"/>
  <c r="J531" i="2"/>
  <c r="J404" i="2"/>
  <c r="J653" i="2"/>
  <c r="J352" i="2"/>
  <c r="J585" i="2"/>
  <c r="J237" i="2"/>
  <c r="J33" i="2"/>
  <c r="J560" i="2"/>
  <c r="J90" i="2"/>
  <c r="J100" i="2"/>
  <c r="J11" i="2"/>
  <c r="J160" i="2"/>
  <c r="J567" i="2"/>
  <c r="J259" i="2"/>
  <c r="J437" i="2"/>
  <c r="J279" i="2"/>
  <c r="J459" i="2"/>
  <c r="J495" i="2"/>
  <c r="J390" i="2"/>
  <c r="J192" i="2"/>
  <c r="J727" i="2"/>
  <c r="J624" i="2"/>
  <c r="J454" i="2"/>
  <c r="J22" i="2"/>
  <c r="J70" i="2"/>
  <c r="J218" i="2"/>
  <c r="J306" i="2"/>
  <c r="J379" i="2"/>
  <c r="J542" i="2"/>
  <c r="J503" i="2"/>
  <c r="J336" i="2"/>
  <c r="J646" i="2"/>
  <c r="J396" i="2"/>
  <c r="J712" i="2"/>
  <c r="J193" i="2"/>
  <c r="J661" i="2"/>
  <c r="J480" i="2"/>
  <c r="J18" i="2"/>
  <c r="J375" i="2"/>
  <c r="J626" i="2"/>
  <c r="J62" i="2"/>
  <c r="J42" i="2"/>
  <c r="J287" i="2"/>
  <c r="J339" i="2"/>
  <c r="J221" i="2"/>
  <c r="J440" i="2"/>
  <c r="J504" i="2"/>
  <c r="J489" i="2"/>
  <c r="J541" i="2"/>
  <c r="J591" i="2"/>
  <c r="J470" i="2"/>
  <c r="J412" i="2"/>
  <c r="J85" i="2"/>
  <c r="J223" i="2"/>
  <c r="J670" i="2"/>
  <c r="J439" i="2"/>
  <c r="J642" i="2"/>
  <c r="J590" i="2"/>
  <c r="J625" i="2"/>
  <c r="J723" i="2"/>
  <c r="J40" i="2"/>
  <c r="J73" i="2"/>
  <c r="J342" i="2"/>
  <c r="J345" i="2"/>
  <c r="J448" i="2"/>
  <c r="J543" i="2"/>
  <c r="J242" i="2"/>
  <c r="J360" i="2"/>
  <c r="J44" i="2"/>
  <c r="J170" i="2"/>
  <c r="J365" i="2"/>
  <c r="J79" i="2"/>
  <c r="J424" i="2"/>
  <c r="J234" i="2"/>
  <c r="J579" i="2"/>
  <c r="J648" i="2"/>
  <c r="J231" i="2"/>
  <c r="J272" i="2"/>
  <c r="J50" i="2"/>
  <c r="J674" i="2"/>
  <c r="J284" i="2"/>
  <c r="J665" i="2"/>
  <c r="J376" i="2"/>
  <c r="J78" i="2"/>
  <c r="J158" i="2"/>
  <c r="J700" i="2"/>
  <c r="J80" i="2"/>
  <c r="J633" i="2"/>
  <c r="J281" i="2"/>
  <c r="J335" i="2"/>
  <c r="J669" i="2"/>
  <c r="J122" i="2"/>
  <c r="J657" i="2"/>
  <c r="J706" i="2"/>
  <c r="J418" i="2"/>
  <c r="J627" i="2"/>
  <c r="J561" i="2"/>
  <c r="J227" i="2"/>
  <c r="J685" i="2"/>
  <c r="J319" i="2"/>
  <c r="J34" i="2"/>
  <c r="J163" i="2"/>
  <c r="J399" i="2"/>
  <c r="J131" i="2"/>
  <c r="J583" i="2"/>
  <c r="J104" i="2"/>
  <c r="J575" i="2"/>
  <c r="J461" i="2"/>
  <c r="J168" i="2"/>
  <c r="J63" i="2"/>
  <c r="J361" i="2"/>
  <c r="J703" i="2"/>
  <c r="J133" i="2"/>
  <c r="J380" i="2"/>
  <c r="J292" i="2"/>
  <c r="J314" i="2"/>
  <c r="J522" i="2"/>
  <c r="J471" i="2"/>
  <c r="J693" i="2"/>
  <c r="J214" i="2"/>
  <c r="J132" i="2"/>
  <c r="J481" i="2"/>
  <c r="J493" i="2"/>
  <c r="J637" i="2"/>
  <c r="J229" i="2"/>
  <c r="J634" i="2"/>
  <c r="J87" i="2"/>
  <c r="J161" i="2"/>
  <c r="J302" i="2"/>
  <c r="J120" i="2"/>
  <c r="J262" i="2"/>
  <c r="J628" i="2"/>
  <c r="J298" i="2"/>
  <c r="J425" i="2"/>
  <c r="J238" i="2"/>
  <c r="J143" i="2"/>
  <c r="J138" i="2"/>
  <c r="J650" i="2"/>
  <c r="J508" i="2"/>
  <c r="J443" i="2"/>
  <c r="J562" i="2"/>
  <c r="J701" i="2"/>
  <c r="J109" i="2"/>
  <c r="J236" i="2"/>
  <c r="J578" i="2"/>
  <c r="J574" i="2"/>
  <c r="J662" i="2"/>
  <c r="J99" i="2"/>
  <c r="J479" i="2"/>
  <c r="J102" i="2"/>
  <c r="J720" i="2"/>
  <c r="J731" i="2"/>
  <c r="J549" i="2"/>
  <c r="J699" i="2"/>
  <c r="J96" i="2"/>
  <c r="J658" i="2"/>
  <c r="J340" i="2"/>
  <c r="J435" i="2"/>
  <c r="J595" i="2"/>
  <c r="J615" i="2"/>
  <c r="J260" i="2"/>
  <c r="J135" i="2"/>
  <c r="J464" i="2"/>
  <c r="J285" i="2"/>
  <c r="J704" i="2"/>
  <c r="J515" i="2"/>
  <c r="J641" i="2"/>
  <c r="J496" i="2"/>
  <c r="J280" i="2"/>
  <c r="J692" i="2"/>
  <c r="J358" i="2"/>
  <c r="J249" i="2"/>
  <c r="J388" i="2"/>
  <c r="J125" i="2"/>
  <c r="J311" i="2"/>
  <c r="J101" i="2"/>
  <c r="J341" i="2"/>
  <c r="J694" i="2"/>
  <c r="J389" i="2"/>
  <c r="J457" i="2"/>
  <c r="J263" i="2"/>
  <c r="J697" i="2"/>
  <c r="J525" i="2"/>
  <c r="J433" i="2"/>
  <c r="J487" i="2"/>
  <c r="J629" i="2"/>
  <c r="J378" i="2"/>
  <c r="J663" i="2"/>
  <c r="J643" i="2"/>
  <c r="J474" i="2"/>
  <c r="J428" i="2"/>
  <c r="J570" i="2"/>
  <c r="J312" i="2"/>
  <c r="J519" i="2"/>
  <c r="J521" i="2"/>
  <c r="J687" i="2"/>
  <c r="J188" i="2"/>
  <c r="J571" i="2"/>
  <c r="J254" i="2"/>
  <c r="J494" i="2"/>
  <c r="J253" i="2"/>
  <c r="J472" i="2"/>
  <c r="J518" i="2"/>
  <c r="J526" i="2"/>
  <c r="J178" i="2"/>
  <c r="J632" i="2"/>
  <c r="J303" i="2"/>
  <c r="J323" i="2"/>
  <c r="J618" i="2"/>
  <c r="J552" i="2"/>
  <c r="J707" i="2"/>
  <c r="J546" i="2"/>
  <c r="J400" i="2"/>
  <c r="J322" i="2"/>
  <c r="J635" i="2"/>
  <c r="J709" i="2"/>
  <c r="J187" i="2"/>
  <c r="J636" i="2"/>
  <c r="J476" i="2"/>
  <c r="J371" i="2"/>
  <c r="J620" i="2"/>
  <c r="J683" i="2"/>
  <c r="J318" i="2"/>
  <c r="J490" i="2"/>
  <c r="J349" i="2"/>
  <c r="J654" i="2"/>
  <c r="J678" i="2"/>
  <c r="J588" i="2"/>
  <c r="J270" i="2"/>
  <c r="J485" i="2"/>
  <c r="J673" i="2"/>
  <c r="J402" i="2"/>
  <c r="J491" i="2"/>
  <c r="J729" i="2"/>
  <c r="J719" i="2"/>
  <c r="J695" i="2"/>
  <c r="J551" i="2"/>
  <c r="J679" i="2"/>
  <c r="J527" i="2"/>
  <c r="J645" i="2"/>
  <c r="J607" i="2"/>
  <c r="J681" i="2"/>
  <c r="J682" i="2"/>
  <c r="J713" i="2"/>
  <c r="J714" i="2"/>
  <c r="J688" i="2"/>
  <c r="J598" i="2"/>
  <c r="J602" i="2"/>
  <c r="J622" i="2"/>
  <c r="J675" i="2"/>
  <c r="J698" i="2"/>
  <c r="J721" i="2"/>
  <c r="J689" i="2"/>
  <c r="J671" i="2"/>
  <c r="J677" i="2"/>
  <c r="J587" i="2"/>
  <c r="J724" i="2"/>
  <c r="J728" i="2"/>
  <c r="J696" i="2"/>
  <c r="H488" i="2"/>
  <c r="H532" i="2"/>
  <c r="H640" i="2"/>
  <c r="H169" i="2"/>
  <c r="H383" i="2"/>
  <c r="H233" i="2"/>
  <c r="H533" i="2"/>
  <c r="H357" i="2"/>
  <c r="H582" i="2"/>
  <c r="H432" i="2"/>
  <c r="H395" i="2"/>
  <c r="H458" i="2"/>
  <c r="H690" i="2"/>
  <c r="H343" i="2"/>
  <c r="H149" i="2"/>
  <c r="H403" i="2"/>
  <c r="H317" i="2"/>
  <c r="H126" i="2"/>
  <c r="H189" i="2"/>
  <c r="H684" i="2"/>
  <c r="H451" i="2"/>
  <c r="H59" i="2"/>
  <c r="H416" i="2"/>
  <c r="H333" i="2"/>
  <c r="H157" i="2"/>
  <c r="H19" i="2"/>
  <c r="H144" i="2"/>
  <c r="H498" i="2"/>
  <c r="H117" i="2"/>
  <c r="H711" i="2"/>
  <c r="H350" i="2"/>
  <c r="H60" i="2"/>
  <c r="H123" i="2"/>
  <c r="H152" i="2"/>
  <c r="H616" i="2"/>
  <c r="H651" i="2"/>
  <c r="H91" i="2"/>
  <c r="H586" i="2"/>
  <c r="H74" i="2"/>
  <c r="H245" i="2"/>
  <c r="H30" i="2"/>
  <c r="H577" i="2"/>
  <c r="H368" i="2"/>
  <c r="H136" i="2"/>
  <c r="H282" i="2"/>
  <c r="H463" i="2"/>
  <c r="H114" i="2"/>
  <c r="H235" i="2"/>
  <c r="H8" i="2"/>
  <c r="H65" i="2"/>
  <c r="H268" i="2"/>
  <c r="H216" i="2"/>
  <c r="H600" i="2"/>
  <c r="H159" i="2"/>
  <c r="H486" i="2"/>
  <c r="H512" i="2"/>
  <c r="H84" i="2"/>
  <c r="H47" i="2"/>
  <c r="H320" i="2"/>
  <c r="H162" i="2"/>
  <c r="H369" i="2"/>
  <c r="H538" i="2"/>
  <c r="H141" i="2"/>
  <c r="H438" i="2"/>
  <c r="H644" i="2"/>
  <c r="H175" i="2"/>
  <c r="H251" i="2"/>
  <c r="H172" i="2"/>
  <c r="H307" i="2"/>
  <c r="H165" i="2"/>
  <c r="H328" i="2"/>
  <c r="H198" i="2"/>
  <c r="H3" i="2"/>
  <c r="H105" i="2"/>
  <c r="H453" i="2"/>
  <c r="H112" i="2"/>
  <c r="H509" i="2"/>
  <c r="H414" i="2"/>
  <c r="H130" i="2"/>
  <c r="H354" i="2"/>
  <c r="H93" i="2"/>
  <c r="H556" i="2"/>
  <c r="H154" i="2"/>
  <c r="H465" i="2"/>
  <c r="H517" i="2"/>
  <c r="H348" i="2"/>
  <c r="H241" i="2"/>
  <c r="H603" i="2"/>
  <c r="H321" i="2"/>
  <c r="H32" i="2"/>
  <c r="H316" i="2"/>
  <c r="H252" i="2"/>
  <c r="H89" i="2"/>
  <c r="H82" i="2"/>
  <c r="H299" i="2"/>
  <c r="H334" i="2"/>
  <c r="H185" i="2"/>
  <c r="H7" i="2"/>
  <c r="H617" i="2"/>
  <c r="H134" i="2"/>
  <c r="H53" i="2"/>
  <c r="H28" i="2"/>
  <c r="H539" i="2"/>
  <c r="H224" i="2"/>
  <c r="H67" i="2"/>
  <c r="H194" i="2"/>
  <c r="H329" i="2"/>
  <c r="H445" i="2"/>
  <c r="H510" i="2"/>
  <c r="H502" i="2"/>
  <c r="H247" i="2"/>
  <c r="H12" i="2"/>
  <c r="H315" i="2"/>
  <c r="H145" i="2"/>
  <c r="H181" i="2"/>
  <c r="H469" i="2"/>
  <c r="H250" i="2"/>
  <c r="H409" i="2"/>
  <c r="H606" i="2"/>
  <c r="H264" i="2"/>
  <c r="H330" i="2"/>
  <c r="H46" i="2"/>
  <c r="H407" i="2"/>
  <c r="H364" i="2"/>
  <c r="H381" i="2"/>
  <c r="H180" i="2"/>
  <c r="H190" i="2"/>
  <c r="H277" i="2"/>
  <c r="H184" i="2"/>
  <c r="H66" i="2"/>
  <c r="H25" i="2"/>
  <c r="H593" i="2"/>
  <c r="H220" i="2"/>
  <c r="H466" i="2"/>
  <c r="H708" i="2"/>
  <c r="H255" i="2"/>
  <c r="H2" i="2"/>
  <c r="H119" i="2"/>
  <c r="H39" i="2"/>
  <c r="H337" i="2"/>
  <c r="H201" i="2"/>
  <c r="H140" i="2"/>
  <c r="H276" i="2"/>
  <c r="H191" i="2"/>
  <c r="H137" i="2"/>
  <c r="H58" i="2"/>
  <c r="H156" i="2"/>
  <c r="H332" i="2"/>
  <c r="H482" i="2"/>
  <c r="H6" i="2"/>
  <c r="H455" i="2"/>
  <c r="H246" i="2"/>
  <c r="H710" i="2"/>
  <c r="H505" i="2"/>
  <c r="H313" i="2"/>
  <c r="H88" i="2"/>
  <c r="H436" i="2"/>
  <c r="H530" i="2"/>
  <c r="H391" i="2"/>
  <c r="H506" i="2"/>
  <c r="H146" i="2"/>
  <c r="H55" i="2"/>
  <c r="H623" i="2"/>
  <c r="H14" i="2"/>
  <c r="H72" i="2"/>
  <c r="H366" i="2"/>
  <c r="H535" i="2"/>
  <c r="H513" i="2"/>
  <c r="H638" i="2"/>
  <c r="H501" i="2"/>
  <c r="H566" i="2"/>
  <c r="H26" i="2"/>
  <c r="H217" i="2"/>
  <c r="H499" i="2"/>
  <c r="H243" i="2"/>
  <c r="H599" i="2"/>
  <c r="H604" i="2"/>
  <c r="H325" i="2"/>
  <c r="H462" i="2"/>
  <c r="H222" i="2"/>
  <c r="H686" i="2"/>
  <c r="H177" i="2"/>
  <c r="H208" i="2"/>
  <c r="H16" i="2"/>
  <c r="H410" i="2"/>
  <c r="H244" i="2"/>
  <c r="H56" i="2"/>
  <c r="H164" i="2"/>
  <c r="H581" i="2"/>
  <c r="H267" i="2"/>
  <c r="H116" i="2"/>
  <c r="H544" i="2"/>
  <c r="H621" i="2"/>
  <c r="H398" i="2"/>
  <c r="H426" i="2"/>
  <c r="H179" i="2"/>
  <c r="H290" i="2"/>
  <c r="H680" i="2"/>
  <c r="H565" i="2"/>
  <c r="H573" i="2"/>
  <c r="H434" i="2"/>
  <c r="H382" i="2"/>
  <c r="H705" i="2"/>
  <c r="H475" i="2"/>
  <c r="H124" i="2"/>
  <c r="H86" i="2"/>
  <c r="H240" i="2"/>
  <c r="H473" i="2"/>
  <c r="H372" i="2"/>
  <c r="H121" i="2"/>
  <c r="H553" i="2"/>
  <c r="H619" i="2"/>
  <c r="H147" i="2"/>
  <c r="H356" i="2"/>
  <c r="H500" i="2"/>
  <c r="H94" i="2"/>
  <c r="H296" i="2"/>
  <c r="H363" i="2"/>
  <c r="H166" i="2"/>
  <c r="H540" i="2"/>
  <c r="H563" i="2"/>
  <c r="H210" i="2"/>
  <c r="H672" i="2"/>
  <c r="H444" i="2"/>
  <c r="H54" i="2"/>
  <c r="H153" i="2"/>
  <c r="H715" i="2"/>
  <c r="H427" i="2"/>
  <c r="H550" i="2"/>
  <c r="H111" i="2"/>
  <c r="H41" i="2"/>
  <c r="H36" i="2"/>
  <c r="H212" i="2"/>
  <c r="H304" i="2"/>
  <c r="H420" i="2"/>
  <c r="H449" i="2"/>
  <c r="H722" i="2"/>
  <c r="H460" i="2"/>
  <c r="H69" i="2"/>
  <c r="H528" i="2"/>
  <c r="H401" i="2"/>
  <c r="H611" i="2"/>
  <c r="H568" i="2"/>
  <c r="H195" i="2"/>
  <c r="H171" i="2"/>
  <c r="H492" i="2"/>
  <c r="H353" i="2"/>
  <c r="H467" i="2"/>
  <c r="H497" i="2"/>
  <c r="H351" i="2"/>
  <c r="H419" i="2"/>
  <c r="H374" i="2"/>
  <c r="H732" i="2"/>
  <c r="H21" i="2"/>
  <c r="H308" i="2"/>
  <c r="H359" i="2"/>
  <c r="H75" i="2"/>
  <c r="H182" i="2"/>
  <c r="H429" i="2"/>
  <c r="H691" i="2"/>
  <c r="H4" i="2"/>
  <c r="H106" i="2"/>
  <c r="H423" i="2"/>
  <c r="H392" i="2"/>
  <c r="H71" i="2"/>
  <c r="H576" i="2"/>
  <c r="H17" i="2"/>
  <c r="H393" i="2"/>
  <c r="H206" i="2"/>
  <c r="H446" i="2"/>
  <c r="H659" i="2"/>
  <c r="H468" i="2"/>
  <c r="H431" i="2"/>
  <c r="H129" i="2"/>
  <c r="H605" i="2"/>
  <c r="H484" i="2"/>
  <c r="H362" i="2"/>
  <c r="H555" i="2"/>
  <c r="H107" i="2"/>
  <c r="H200" i="2"/>
  <c r="H204" i="2"/>
  <c r="H77" i="2"/>
  <c r="H610" i="2"/>
  <c r="H207" i="2"/>
  <c r="H564" i="2"/>
  <c r="H269" i="2"/>
  <c r="H477" i="2"/>
  <c r="H256" i="2"/>
  <c r="H297" i="2"/>
  <c r="H377" i="2"/>
  <c r="H584" i="2"/>
  <c r="H258" i="2"/>
  <c r="H730" i="2"/>
  <c r="H196" i="2"/>
  <c r="H108" i="2"/>
  <c r="H43" i="2"/>
  <c r="H601" i="2"/>
  <c r="H37" i="2"/>
  <c r="H430" i="2"/>
  <c r="H45" i="2"/>
  <c r="H594" i="2"/>
  <c r="H346" i="2"/>
  <c r="H155" i="2"/>
  <c r="H655" i="2"/>
  <c r="H68" i="2"/>
  <c r="H608" i="2"/>
  <c r="H452" i="2"/>
  <c r="H215" i="2"/>
  <c r="H536" i="2"/>
  <c r="H127" i="2"/>
  <c r="H98" i="2"/>
  <c r="H666" i="2"/>
  <c r="H507" i="2"/>
  <c r="H397" i="2"/>
  <c r="H283" i="2"/>
  <c r="H150" i="2"/>
  <c r="H213" i="2"/>
  <c r="H205" i="2"/>
  <c r="H609" i="2"/>
  <c r="H413" i="2"/>
  <c r="H76" i="2"/>
  <c r="H186" i="2"/>
  <c r="H373" i="2"/>
  <c r="H232" i="2"/>
  <c r="H417" i="2"/>
  <c r="H52" i="2"/>
  <c r="H652" i="2"/>
  <c r="H406" i="2"/>
  <c r="H447" i="2"/>
  <c r="H139" i="2"/>
  <c r="H725" i="2"/>
  <c r="H148" i="2"/>
  <c r="H534" i="2"/>
  <c r="H580" i="2"/>
  <c r="H273" i="2"/>
  <c r="H27" i="2"/>
  <c r="H29" i="2"/>
  <c r="H511" i="2"/>
  <c r="H664" i="2"/>
  <c r="H327" i="2"/>
  <c r="H9" i="2"/>
  <c r="H385" i="2"/>
  <c r="H24" i="2"/>
  <c r="H275" i="2"/>
  <c r="H667" i="2"/>
  <c r="H592" i="2"/>
  <c r="H13" i="2"/>
  <c r="H20" i="2"/>
  <c r="H230" i="2"/>
  <c r="H271" i="2"/>
  <c r="H113" i="2"/>
  <c r="H248" i="2"/>
  <c r="H612" i="2"/>
  <c r="H239" i="2"/>
  <c r="H422" i="2"/>
  <c r="H300" i="2"/>
  <c r="H523" i="2"/>
  <c r="H197" i="2"/>
  <c r="H386" i="2"/>
  <c r="H228" i="2"/>
  <c r="H95" i="2"/>
  <c r="H326" i="2"/>
  <c r="H278" i="2"/>
  <c r="H384" i="2"/>
  <c r="H64" i="2"/>
  <c r="H347" i="2"/>
  <c r="H49" i="2"/>
  <c r="H48" i="2"/>
  <c r="H520" i="2"/>
  <c r="H557" i="2"/>
  <c r="H305" i="2"/>
  <c r="H176" i="2"/>
  <c r="H660" i="2"/>
  <c r="H291" i="2"/>
  <c r="H478" i="2"/>
  <c r="H554" i="2"/>
  <c r="H115" i="2"/>
  <c r="H38" i="2"/>
  <c r="H613" i="2"/>
  <c r="H647" i="2"/>
  <c r="H219" i="2"/>
  <c r="H331" i="2"/>
  <c r="H614" i="2"/>
  <c r="H199" i="2"/>
  <c r="H442" i="2"/>
  <c r="H110" i="2"/>
  <c r="H421" i="2"/>
  <c r="H92" i="2"/>
  <c r="H209" i="2"/>
  <c r="H202" i="2"/>
  <c r="H367" i="2"/>
  <c r="H128" i="2"/>
  <c r="H597" i="2"/>
  <c r="H338" i="2"/>
  <c r="H151" i="2"/>
  <c r="H483" i="2"/>
  <c r="H589" i="2"/>
  <c r="H668" i="2"/>
  <c r="H293" i="2"/>
  <c r="H324" i="2"/>
  <c r="H57" i="2"/>
  <c r="H142" i="2"/>
  <c r="H415" i="2"/>
  <c r="H167" i="2"/>
  <c r="H274" i="2"/>
  <c r="H286" i="2"/>
  <c r="H301" i="2"/>
  <c r="H81" i="2"/>
  <c r="H596" i="2"/>
  <c r="H717" i="2"/>
  <c r="H225" i="2"/>
  <c r="H211" i="2"/>
  <c r="H309" i="2"/>
  <c r="H702" i="2"/>
  <c r="H559" i="2"/>
  <c r="H257" i="2"/>
  <c r="H537" i="2"/>
  <c r="H61" i="2"/>
  <c r="H408" i="2"/>
  <c r="H266" i="2"/>
  <c r="H558" i="2"/>
  <c r="H174" i="2"/>
  <c r="H676" i="2"/>
  <c r="H716" i="2"/>
  <c r="H51" i="2"/>
  <c r="H639" i="2"/>
  <c r="H183" i="2"/>
  <c r="H411" i="2"/>
  <c r="H15" i="2"/>
  <c r="H23" i="2"/>
  <c r="H649" i="2"/>
  <c r="H31" i="2"/>
  <c r="H10" i="2"/>
  <c r="H35" i="2"/>
  <c r="H441" i="2"/>
  <c r="H547" i="2"/>
  <c r="H572" i="2"/>
  <c r="H529" i="2"/>
  <c r="H294" i="2"/>
  <c r="H516" i="2"/>
  <c r="H118" i="2"/>
  <c r="H405" i="2"/>
  <c r="H310" i="2"/>
  <c r="H5" i="2"/>
  <c r="H514" i="2"/>
  <c r="H344" i="2"/>
  <c r="H387" i="2"/>
  <c r="H261" i="2"/>
  <c r="H718" i="2"/>
  <c r="H203" i="2"/>
  <c r="H370" i="2"/>
  <c r="H524" i="2"/>
  <c r="H97" i="2"/>
  <c r="H631" i="2"/>
  <c r="H295" i="2"/>
  <c r="H545" i="2"/>
  <c r="H394" i="2"/>
  <c r="H569" i="2"/>
  <c r="H456" i="2"/>
  <c r="H173" i="2"/>
  <c r="H83" i="2"/>
  <c r="H726" i="2"/>
  <c r="H265" i="2"/>
  <c r="H103" i="2"/>
  <c r="H288" i="2"/>
  <c r="H226" i="2"/>
  <c r="H548" i="2"/>
  <c r="H656" i="2"/>
  <c r="H355" i="2"/>
  <c r="H450" i="2"/>
  <c r="H630" i="2"/>
  <c r="H289" i="2"/>
  <c r="H531" i="2"/>
  <c r="H404" i="2"/>
  <c r="H653" i="2"/>
  <c r="H352" i="2"/>
  <c r="H585" i="2"/>
  <c r="H237" i="2"/>
  <c r="H33" i="2"/>
  <c r="H560" i="2"/>
  <c r="H90" i="2"/>
  <c r="H100" i="2"/>
  <c r="H11" i="2"/>
  <c r="H160" i="2"/>
  <c r="H567" i="2"/>
  <c r="H259" i="2"/>
  <c r="H437" i="2"/>
  <c r="H279" i="2"/>
  <c r="H459" i="2"/>
  <c r="H495" i="2"/>
  <c r="H390" i="2"/>
  <c r="H192" i="2"/>
  <c r="H727" i="2"/>
  <c r="H624" i="2"/>
  <c r="H454" i="2"/>
  <c r="H22" i="2"/>
  <c r="H70" i="2"/>
  <c r="H218" i="2"/>
  <c r="H306" i="2"/>
  <c r="H379" i="2"/>
  <c r="H542" i="2"/>
  <c r="H503" i="2"/>
  <c r="H336" i="2"/>
  <c r="H646" i="2"/>
  <c r="H396" i="2"/>
  <c r="H712" i="2"/>
  <c r="H193" i="2"/>
  <c r="H661" i="2"/>
  <c r="H480" i="2"/>
  <c r="H18" i="2"/>
  <c r="H375" i="2"/>
  <c r="H626" i="2"/>
  <c r="H62" i="2"/>
  <c r="H42" i="2"/>
  <c r="H287" i="2"/>
  <c r="H339" i="2"/>
  <c r="H221" i="2"/>
  <c r="H440" i="2"/>
  <c r="H504" i="2"/>
  <c r="H489" i="2"/>
  <c r="H541" i="2"/>
  <c r="H591" i="2"/>
  <c r="H470" i="2"/>
  <c r="H412" i="2"/>
  <c r="H85" i="2"/>
  <c r="H223" i="2"/>
  <c r="H670" i="2"/>
  <c r="H439" i="2"/>
  <c r="H642" i="2"/>
  <c r="H590" i="2"/>
  <c r="H625" i="2"/>
  <c r="H723" i="2"/>
  <c r="H40" i="2"/>
  <c r="H73" i="2"/>
  <c r="H342" i="2"/>
  <c r="H345" i="2"/>
  <c r="H448" i="2"/>
  <c r="H543" i="2"/>
  <c r="H242" i="2"/>
  <c r="H360" i="2"/>
  <c r="H44" i="2"/>
  <c r="H170" i="2"/>
  <c r="H365" i="2"/>
  <c r="H79" i="2"/>
  <c r="H424" i="2"/>
  <c r="H234" i="2"/>
  <c r="H579" i="2"/>
  <c r="H648" i="2"/>
  <c r="H231" i="2"/>
  <c r="H272" i="2"/>
  <c r="H50" i="2"/>
  <c r="H674" i="2"/>
  <c r="H284" i="2"/>
  <c r="H665" i="2"/>
  <c r="H376" i="2"/>
  <c r="H78" i="2"/>
  <c r="H158" i="2"/>
  <c r="H700" i="2"/>
  <c r="H80" i="2"/>
  <c r="H633" i="2"/>
  <c r="H281" i="2"/>
  <c r="H335" i="2"/>
  <c r="H669" i="2"/>
  <c r="H122" i="2"/>
  <c r="H657" i="2"/>
  <c r="H706" i="2"/>
  <c r="H418" i="2"/>
  <c r="H627" i="2"/>
  <c r="H561" i="2"/>
  <c r="H227" i="2"/>
  <c r="H685" i="2"/>
  <c r="H319" i="2"/>
  <c r="H34" i="2"/>
  <c r="H163" i="2"/>
  <c r="H399" i="2"/>
  <c r="H131" i="2"/>
  <c r="H583" i="2"/>
  <c r="H104" i="2"/>
  <c r="H575" i="2"/>
  <c r="H461" i="2"/>
  <c r="H168" i="2"/>
  <c r="H63" i="2"/>
  <c r="H361" i="2"/>
  <c r="H703" i="2"/>
  <c r="H133" i="2"/>
  <c r="H380" i="2"/>
  <c r="H292" i="2"/>
  <c r="H314" i="2"/>
  <c r="H522" i="2"/>
  <c r="H471" i="2"/>
  <c r="H693" i="2"/>
  <c r="H214" i="2"/>
  <c r="H132" i="2"/>
  <c r="H481" i="2"/>
  <c r="H493" i="2"/>
  <c r="H637" i="2"/>
  <c r="H229" i="2"/>
  <c r="H634" i="2"/>
  <c r="H87" i="2"/>
  <c r="H161" i="2"/>
  <c r="H302" i="2"/>
  <c r="H120" i="2"/>
  <c r="H262" i="2"/>
  <c r="H628" i="2"/>
  <c r="H298" i="2"/>
  <c r="H425" i="2"/>
  <c r="H238" i="2"/>
  <c r="H143" i="2"/>
  <c r="H138" i="2"/>
  <c r="H650" i="2"/>
  <c r="H508" i="2"/>
  <c r="H443" i="2"/>
  <c r="H562" i="2"/>
  <c r="H701" i="2"/>
  <c r="H109" i="2"/>
  <c r="H236" i="2"/>
  <c r="H578" i="2"/>
  <c r="H574" i="2"/>
  <c r="H662" i="2"/>
  <c r="H99" i="2"/>
  <c r="H479" i="2"/>
  <c r="H102" i="2"/>
  <c r="H720" i="2"/>
  <c r="H731" i="2"/>
  <c r="H549" i="2"/>
  <c r="H699" i="2"/>
  <c r="H96" i="2"/>
  <c r="H658" i="2"/>
  <c r="H340" i="2"/>
  <c r="H435" i="2"/>
  <c r="H595" i="2"/>
  <c r="H615" i="2"/>
  <c r="H260" i="2"/>
  <c r="H135" i="2"/>
  <c r="H464" i="2"/>
  <c r="H285" i="2"/>
  <c r="H704" i="2"/>
  <c r="H515" i="2"/>
  <c r="H641" i="2"/>
  <c r="H496" i="2"/>
  <c r="H280" i="2"/>
  <c r="H692" i="2"/>
  <c r="H358" i="2"/>
  <c r="H249" i="2"/>
  <c r="H388" i="2"/>
  <c r="H125" i="2"/>
  <c r="H311" i="2"/>
  <c r="H101" i="2"/>
  <c r="H341" i="2"/>
  <c r="H694" i="2"/>
  <c r="H389" i="2"/>
  <c r="H457" i="2"/>
  <c r="H263" i="2"/>
  <c r="H697" i="2"/>
  <c r="H525" i="2"/>
  <c r="H433" i="2"/>
  <c r="H487" i="2"/>
  <c r="H629" i="2"/>
  <c r="H378" i="2"/>
  <c r="H663" i="2"/>
  <c r="H643" i="2"/>
  <c r="H474" i="2"/>
  <c r="H428" i="2"/>
  <c r="H570" i="2"/>
  <c r="H312" i="2"/>
  <c r="H519" i="2"/>
  <c r="H521" i="2"/>
  <c r="H687" i="2"/>
  <c r="H188" i="2"/>
  <c r="H571" i="2"/>
  <c r="H254" i="2"/>
  <c r="H494" i="2"/>
  <c r="H253" i="2"/>
  <c r="H472" i="2"/>
  <c r="H518" i="2"/>
  <c r="H526" i="2"/>
  <c r="H178" i="2"/>
  <c r="H632" i="2"/>
  <c r="H303" i="2"/>
  <c r="H323" i="2"/>
  <c r="H618" i="2"/>
  <c r="H552" i="2"/>
  <c r="H707" i="2"/>
  <c r="H546" i="2"/>
  <c r="H400" i="2"/>
  <c r="H322" i="2"/>
  <c r="H635" i="2"/>
  <c r="H709" i="2"/>
  <c r="H187" i="2"/>
  <c r="H636" i="2"/>
  <c r="H476" i="2"/>
  <c r="H371" i="2"/>
  <c r="H620" i="2"/>
  <c r="H683" i="2"/>
  <c r="H318" i="2"/>
  <c r="H490" i="2"/>
  <c r="H349" i="2"/>
  <c r="H654" i="2"/>
  <c r="H678" i="2"/>
  <c r="H588" i="2"/>
  <c r="H270" i="2"/>
  <c r="H485" i="2"/>
  <c r="H673" i="2"/>
  <c r="H402" i="2"/>
  <c r="H491" i="2"/>
  <c r="H729" i="2"/>
  <c r="H719" i="2"/>
  <c r="H695" i="2"/>
  <c r="H551" i="2"/>
  <c r="H679" i="2"/>
  <c r="H527" i="2"/>
  <c r="H645" i="2"/>
  <c r="H607" i="2"/>
  <c r="H681" i="2"/>
  <c r="H682" i="2"/>
  <c r="H713" i="2"/>
  <c r="H714" i="2"/>
  <c r="H688" i="2"/>
  <c r="H598" i="2"/>
  <c r="H602" i="2"/>
  <c r="H622" i="2"/>
  <c r="H675" i="2"/>
  <c r="H698" i="2"/>
  <c r="H721" i="2"/>
  <c r="H689" i="2"/>
  <c r="H671" i="2"/>
  <c r="H677" i="2"/>
  <c r="H587" i="2"/>
  <c r="H724" i="2"/>
  <c r="H728" i="2"/>
  <c r="H696" i="2"/>
  <c r="D25" i="3" l="1"/>
  <c r="I25" i="3"/>
  <c r="D92" i="3"/>
  <c r="I92" i="3"/>
  <c r="G83" i="3"/>
  <c r="I83" i="3"/>
  <c r="D34" i="3"/>
  <c r="I34" i="3"/>
  <c r="D4" i="3"/>
  <c r="I4" i="3"/>
  <c r="G86" i="3"/>
  <c r="I86" i="3"/>
  <c r="M102" i="3"/>
  <c r="M17" i="3"/>
  <c r="N106" i="3"/>
  <c r="R112" i="3"/>
  <c r="R101" i="3"/>
  <c r="V49" i="3"/>
  <c r="U49" i="3"/>
  <c r="Q49" i="3"/>
  <c r="O49" i="3"/>
  <c r="L49" i="3"/>
  <c r="V103" i="3"/>
  <c r="U103" i="3"/>
  <c r="Q103" i="3"/>
  <c r="L103" i="3"/>
  <c r="O103" i="3"/>
  <c r="G9" i="3"/>
  <c r="V9" i="3"/>
  <c r="U9" i="3"/>
  <c r="Q9" i="3"/>
  <c r="L9" i="3"/>
  <c r="O9" i="3"/>
  <c r="V26" i="3"/>
  <c r="U26" i="3"/>
  <c r="Q26" i="3"/>
  <c r="O26" i="3"/>
  <c r="L26" i="3"/>
  <c r="E66" i="3"/>
  <c r="Q66" i="3"/>
  <c r="L66" i="3"/>
  <c r="O66" i="3"/>
  <c r="V66" i="3"/>
  <c r="U66" i="3"/>
  <c r="E19" i="3"/>
  <c r="V19" i="3"/>
  <c r="U19" i="3"/>
  <c r="Q19" i="3"/>
  <c r="O19" i="3"/>
  <c r="L19" i="3"/>
  <c r="O109" i="3"/>
  <c r="V109" i="3"/>
  <c r="L109" i="3"/>
  <c r="U109" i="3"/>
  <c r="Q109" i="3"/>
  <c r="V84" i="3"/>
  <c r="U84" i="3"/>
  <c r="Q84" i="3"/>
  <c r="L84" i="3"/>
  <c r="O84" i="3"/>
  <c r="V16" i="3"/>
  <c r="U16" i="3"/>
  <c r="Q16" i="3"/>
  <c r="O16" i="3"/>
  <c r="L16" i="3"/>
  <c r="F48" i="3"/>
  <c r="Q48" i="3"/>
  <c r="V48" i="3"/>
  <c r="U48" i="3"/>
  <c r="O48" i="3"/>
  <c r="L48" i="3"/>
  <c r="E43" i="3"/>
  <c r="V43" i="3"/>
  <c r="M43" i="3"/>
  <c r="U43" i="3"/>
  <c r="Q43" i="3"/>
  <c r="L43" i="3"/>
  <c r="O43" i="3"/>
  <c r="G22" i="3"/>
  <c r="O22" i="3"/>
  <c r="V22" i="3"/>
  <c r="L22" i="3"/>
  <c r="U22" i="3"/>
  <c r="Q22" i="3"/>
  <c r="F23" i="3"/>
  <c r="Q23" i="3"/>
  <c r="O23" i="3"/>
  <c r="L23" i="3"/>
  <c r="V23" i="3"/>
  <c r="U23" i="3"/>
  <c r="V87" i="3"/>
  <c r="U87" i="3"/>
  <c r="Q87" i="3"/>
  <c r="O87" i="3"/>
  <c r="L87" i="3"/>
  <c r="G78" i="3"/>
  <c r="U78" i="3"/>
  <c r="Q78" i="3"/>
  <c r="L78" i="3"/>
  <c r="O78" i="3"/>
  <c r="V78" i="3"/>
  <c r="V29" i="3"/>
  <c r="U29" i="3"/>
  <c r="Q29" i="3"/>
  <c r="O29" i="3"/>
  <c r="L29" i="3"/>
  <c r="F41" i="3"/>
  <c r="U41" i="3"/>
  <c r="Q41" i="3"/>
  <c r="O41" i="3"/>
  <c r="L41" i="3"/>
  <c r="V41" i="3"/>
  <c r="F31" i="3"/>
  <c r="O31" i="3"/>
  <c r="L31" i="3"/>
  <c r="V31" i="3"/>
  <c r="U31" i="3"/>
  <c r="Q31" i="3"/>
  <c r="F5" i="3"/>
  <c r="V5" i="3"/>
  <c r="U5" i="3"/>
  <c r="Q5" i="3"/>
  <c r="L5" i="3"/>
  <c r="O5" i="3"/>
  <c r="L89" i="3"/>
  <c r="V89" i="3"/>
  <c r="U89" i="3"/>
  <c r="Q89" i="3"/>
  <c r="O89" i="3"/>
  <c r="H11" i="3"/>
  <c r="V11" i="3"/>
  <c r="U11" i="3"/>
  <c r="Q11" i="3"/>
  <c r="O11" i="3"/>
  <c r="L11" i="3"/>
  <c r="D8" i="3"/>
  <c r="L8" i="3"/>
  <c r="V8" i="3"/>
  <c r="U8" i="3"/>
  <c r="Q8" i="3"/>
  <c r="O8" i="3"/>
  <c r="E3" i="3"/>
  <c r="O3" i="3"/>
  <c r="L3" i="3"/>
  <c r="V3" i="3"/>
  <c r="U3" i="3"/>
  <c r="Q3" i="3"/>
  <c r="F53" i="3"/>
  <c r="L53" i="3"/>
  <c r="V53" i="3"/>
  <c r="U53" i="3"/>
  <c r="Q53" i="3"/>
  <c r="O53" i="3"/>
  <c r="E112" i="3"/>
  <c r="U112" i="3"/>
  <c r="Q112" i="3"/>
  <c r="O112" i="3"/>
  <c r="L112" i="3"/>
  <c r="V112" i="3"/>
  <c r="V24" i="3"/>
  <c r="Q24" i="3"/>
  <c r="O24" i="3"/>
  <c r="L24" i="3"/>
  <c r="U24" i="3"/>
  <c r="F46" i="3"/>
  <c r="V46" i="3"/>
  <c r="U46" i="3"/>
  <c r="Q46" i="3"/>
  <c r="L46" i="3"/>
  <c r="O46" i="3"/>
  <c r="F116" i="3"/>
  <c r="U116" i="3"/>
  <c r="Q116" i="3"/>
  <c r="O116" i="3"/>
  <c r="L116" i="3"/>
  <c r="V116" i="3"/>
  <c r="G55" i="3"/>
  <c r="U55" i="3"/>
  <c r="O55" i="3"/>
  <c r="Q55" i="3"/>
  <c r="L55" i="3"/>
  <c r="V55" i="3"/>
  <c r="E101" i="3"/>
  <c r="L101" i="3"/>
  <c r="V101" i="3"/>
  <c r="U101" i="3"/>
  <c r="Q101" i="3"/>
  <c r="O101" i="3"/>
  <c r="V15" i="3"/>
  <c r="U15" i="3"/>
  <c r="Q15" i="3"/>
  <c r="O15" i="3"/>
  <c r="L15" i="3"/>
  <c r="H50" i="3"/>
  <c r="V50" i="3"/>
  <c r="U50" i="3"/>
  <c r="Q50" i="3"/>
  <c r="O50" i="3"/>
  <c r="L50" i="3"/>
  <c r="F69" i="3"/>
  <c r="V69" i="3"/>
  <c r="Q69" i="3"/>
  <c r="O69" i="3"/>
  <c r="L69" i="3"/>
  <c r="U69" i="3"/>
  <c r="G13" i="3"/>
  <c r="Q13" i="3"/>
  <c r="V13" i="3"/>
  <c r="U13" i="3"/>
  <c r="O13" i="3"/>
  <c r="L13" i="3"/>
  <c r="V47" i="3"/>
  <c r="Q47" i="3"/>
  <c r="O47" i="3"/>
  <c r="L47" i="3"/>
  <c r="U47" i="3"/>
  <c r="Q2" i="3"/>
  <c r="O2" i="3"/>
  <c r="L2" i="3"/>
  <c r="V2" i="3"/>
  <c r="U2" i="3"/>
  <c r="Q76" i="3"/>
  <c r="O76" i="3"/>
  <c r="L76" i="3"/>
  <c r="V76" i="3"/>
  <c r="U76" i="3"/>
  <c r="G56" i="3"/>
  <c r="V56" i="3"/>
  <c r="Q56" i="3"/>
  <c r="O56" i="3"/>
  <c r="L56" i="3"/>
  <c r="U56" i="3"/>
  <c r="V108" i="3"/>
  <c r="U108" i="3"/>
  <c r="O108" i="3"/>
  <c r="L108" i="3"/>
  <c r="Q108" i="3"/>
  <c r="F94" i="3"/>
  <c r="O94" i="3"/>
  <c r="L94" i="3"/>
  <c r="V94" i="3"/>
  <c r="U94" i="3"/>
  <c r="Q94" i="3"/>
  <c r="E7" i="3"/>
  <c r="U7" i="3"/>
  <c r="Q7" i="3"/>
  <c r="O7" i="3"/>
  <c r="V7" i="3"/>
  <c r="L7" i="3"/>
  <c r="V20" i="3"/>
  <c r="U20" i="3"/>
  <c r="Q20" i="3"/>
  <c r="O20" i="3"/>
  <c r="L20" i="3"/>
  <c r="G35" i="3"/>
  <c r="U35" i="3"/>
  <c r="Q35" i="3"/>
  <c r="O35" i="3"/>
  <c r="L35" i="3"/>
  <c r="V35" i="3"/>
  <c r="U60" i="3"/>
  <c r="V60" i="3"/>
  <c r="Q60" i="3"/>
  <c r="O60" i="3"/>
  <c r="L60" i="3"/>
  <c r="Q98" i="3"/>
  <c r="O98" i="3"/>
  <c r="L98" i="3"/>
  <c r="V98" i="3"/>
  <c r="U98" i="3"/>
  <c r="U81" i="3"/>
  <c r="Q81" i="3"/>
  <c r="L81" i="3"/>
  <c r="O81" i="3"/>
  <c r="V81" i="3"/>
  <c r="V105" i="3"/>
  <c r="U105" i="3"/>
  <c r="O105" i="3"/>
  <c r="L105" i="3"/>
  <c r="Q105" i="3"/>
  <c r="D28" i="3"/>
  <c r="O28" i="3"/>
  <c r="V28" i="3"/>
  <c r="U28" i="3"/>
  <c r="L28" i="3"/>
  <c r="Q28" i="3"/>
  <c r="H106" i="3"/>
  <c r="U106" i="3"/>
  <c r="Q106" i="3"/>
  <c r="O106" i="3"/>
  <c r="L106" i="3"/>
  <c r="V106" i="3"/>
  <c r="G72" i="3"/>
  <c r="V72" i="3"/>
  <c r="U72" i="3"/>
  <c r="O72" i="3"/>
  <c r="L72" i="3"/>
  <c r="Q72" i="3"/>
  <c r="H82" i="3"/>
  <c r="V82" i="3"/>
  <c r="U82" i="3"/>
  <c r="Q82" i="3"/>
  <c r="O82" i="3"/>
  <c r="L82" i="3"/>
  <c r="P90" i="3"/>
  <c r="O90" i="3"/>
  <c r="V90" i="3"/>
  <c r="Q90" i="3"/>
  <c r="U90" i="3"/>
  <c r="L90" i="3"/>
  <c r="V117" i="3"/>
  <c r="U117" i="3"/>
  <c r="Q117" i="3"/>
  <c r="O117" i="3"/>
  <c r="L117" i="3"/>
  <c r="F42" i="3"/>
  <c r="O42" i="3"/>
  <c r="V42" i="3"/>
  <c r="U42" i="3"/>
  <c r="L42" i="3"/>
  <c r="Q42" i="3"/>
  <c r="D18" i="3"/>
  <c r="L18" i="3"/>
  <c r="V18" i="3"/>
  <c r="U18" i="3"/>
  <c r="Q18" i="3"/>
  <c r="O18" i="3"/>
  <c r="G27" i="3"/>
  <c r="V27" i="3"/>
  <c r="U27" i="3"/>
  <c r="Q27" i="3"/>
  <c r="L27" i="3"/>
  <c r="O27" i="3"/>
  <c r="H67" i="3"/>
  <c r="V67" i="3"/>
  <c r="U67" i="3"/>
  <c r="Q67" i="3"/>
  <c r="O67" i="3"/>
  <c r="L67" i="3"/>
  <c r="D102" i="3"/>
  <c r="O102" i="3"/>
  <c r="L102" i="3"/>
  <c r="V102" i="3"/>
  <c r="U102" i="3"/>
  <c r="Q102" i="3"/>
  <c r="V17" i="3"/>
  <c r="U17" i="3"/>
  <c r="Q17" i="3"/>
  <c r="O17" i="3"/>
  <c r="L17" i="3"/>
  <c r="H118" i="3"/>
  <c r="U118" i="3"/>
  <c r="V118" i="3"/>
  <c r="Q118" i="3"/>
  <c r="O118" i="3"/>
  <c r="L118" i="3"/>
  <c r="G99" i="3"/>
  <c r="V99" i="3"/>
  <c r="U99" i="3"/>
  <c r="Q99" i="3"/>
  <c r="O99" i="3"/>
  <c r="L99" i="3"/>
  <c r="G65" i="3"/>
  <c r="V65" i="3"/>
  <c r="Q65" i="3"/>
  <c r="O65" i="3"/>
  <c r="U65" i="3"/>
  <c r="L65" i="3"/>
  <c r="F80" i="3"/>
  <c r="V80" i="3"/>
  <c r="O80" i="3"/>
  <c r="U80" i="3"/>
  <c r="Q80" i="3"/>
  <c r="L80" i="3"/>
  <c r="H85" i="3"/>
  <c r="V85" i="3"/>
  <c r="U85" i="3"/>
  <c r="O85" i="3"/>
  <c r="L85" i="3"/>
  <c r="Q85" i="3"/>
  <c r="G110" i="3"/>
  <c r="U110" i="3"/>
  <c r="Q110" i="3"/>
  <c r="O110" i="3"/>
  <c r="L110" i="3"/>
  <c r="V110" i="3"/>
  <c r="V71" i="3"/>
  <c r="U71" i="3"/>
  <c r="L71" i="3"/>
  <c r="O71" i="3"/>
  <c r="Q71" i="3"/>
  <c r="E25" i="3"/>
  <c r="L25" i="3"/>
  <c r="V25" i="3"/>
  <c r="U25" i="3"/>
  <c r="Q25" i="3"/>
  <c r="O25" i="3"/>
  <c r="F43" i="3"/>
  <c r="Q113" i="3"/>
  <c r="O113" i="3"/>
  <c r="L113" i="3"/>
  <c r="V113" i="3"/>
  <c r="U113" i="3"/>
  <c r="H115" i="3"/>
  <c r="V115" i="3"/>
  <c r="U115" i="3"/>
  <c r="Q115" i="3"/>
  <c r="O115" i="3"/>
  <c r="L115" i="3"/>
  <c r="P70" i="3"/>
  <c r="V70" i="3"/>
  <c r="U70" i="3"/>
  <c r="Q70" i="3"/>
  <c r="O70" i="3"/>
  <c r="L70" i="3"/>
  <c r="U51" i="3"/>
  <c r="Q51" i="3"/>
  <c r="L51" i="3"/>
  <c r="V51" i="3"/>
  <c r="O51" i="3"/>
  <c r="H96" i="3"/>
  <c r="Q96" i="3"/>
  <c r="O96" i="3"/>
  <c r="V96" i="3"/>
  <c r="L96" i="3"/>
  <c r="U96" i="3"/>
  <c r="D104" i="3"/>
  <c r="Q104" i="3"/>
  <c r="V104" i="3"/>
  <c r="U104" i="3"/>
  <c r="L104" i="3"/>
  <c r="O104" i="3"/>
  <c r="L14" i="3"/>
  <c r="V14" i="3"/>
  <c r="U14" i="3"/>
  <c r="Q14" i="3"/>
  <c r="O14" i="3"/>
  <c r="E38" i="3"/>
  <c r="Q38" i="3"/>
  <c r="O38" i="3"/>
  <c r="V38" i="3"/>
  <c r="U38" i="3"/>
  <c r="L38" i="3"/>
  <c r="G75" i="3"/>
  <c r="V75" i="3"/>
  <c r="U75" i="3"/>
  <c r="Q75" i="3"/>
  <c r="O75" i="3"/>
  <c r="L75" i="3"/>
  <c r="P79" i="3"/>
  <c r="V79" i="3"/>
  <c r="U79" i="3"/>
  <c r="Q79" i="3"/>
  <c r="O79" i="3"/>
  <c r="L79" i="3"/>
  <c r="L92" i="3"/>
  <c r="V92" i="3"/>
  <c r="U92" i="3"/>
  <c r="Q92" i="3"/>
  <c r="O92" i="3"/>
  <c r="V114" i="3"/>
  <c r="U114" i="3"/>
  <c r="O114" i="3"/>
  <c r="L114" i="3"/>
  <c r="Q114" i="3"/>
  <c r="Q93" i="3"/>
  <c r="L93" i="3"/>
  <c r="V93" i="3"/>
  <c r="U93" i="3"/>
  <c r="O93" i="3"/>
  <c r="U122" i="3"/>
  <c r="Q122" i="3"/>
  <c r="O122" i="3"/>
  <c r="L122" i="3"/>
  <c r="V122" i="3"/>
  <c r="D40" i="3"/>
  <c r="V40" i="3"/>
  <c r="O40" i="3"/>
  <c r="U40" i="3"/>
  <c r="Q40" i="3"/>
  <c r="L40" i="3"/>
  <c r="V62" i="3"/>
  <c r="Q62" i="3"/>
  <c r="O62" i="3"/>
  <c r="U62" i="3"/>
  <c r="L62" i="3"/>
  <c r="V74" i="3"/>
  <c r="U74" i="3"/>
  <c r="O74" i="3"/>
  <c r="L74" i="3"/>
  <c r="Q74" i="3"/>
  <c r="V30" i="3"/>
  <c r="U30" i="3"/>
  <c r="Q30" i="3"/>
  <c r="L30" i="3"/>
  <c r="O30" i="3"/>
  <c r="V45" i="3"/>
  <c r="U45" i="3"/>
  <c r="Q45" i="3"/>
  <c r="L45" i="3"/>
  <c r="O45" i="3"/>
  <c r="U88" i="3"/>
  <c r="O88" i="3"/>
  <c r="Q88" i="3"/>
  <c r="V88" i="3"/>
  <c r="L88" i="3"/>
  <c r="V21" i="3"/>
  <c r="U21" i="3"/>
  <c r="O21" i="3"/>
  <c r="Q21" i="3"/>
  <c r="L21" i="3"/>
  <c r="L52" i="3"/>
  <c r="V52" i="3"/>
  <c r="U52" i="3"/>
  <c r="Q52" i="3"/>
  <c r="O52" i="3"/>
  <c r="V61" i="3"/>
  <c r="U61" i="3"/>
  <c r="Q61" i="3"/>
  <c r="O61" i="3"/>
  <c r="L61" i="3"/>
  <c r="U121" i="3"/>
  <c r="Q121" i="3"/>
  <c r="O121" i="3"/>
  <c r="V121" i="3"/>
  <c r="L121" i="3"/>
  <c r="V68" i="3"/>
  <c r="U68" i="3"/>
  <c r="O68" i="3"/>
  <c r="L68" i="3"/>
  <c r="Q68" i="3"/>
  <c r="D97" i="3"/>
  <c r="L97" i="3"/>
  <c r="V97" i="3"/>
  <c r="U97" i="3"/>
  <c r="Q97" i="3"/>
  <c r="O97" i="3"/>
  <c r="H119" i="3"/>
  <c r="L119" i="3"/>
  <c r="V119" i="3"/>
  <c r="U119" i="3"/>
  <c r="Q119" i="3"/>
  <c r="O119" i="3"/>
  <c r="D83" i="3"/>
  <c r="Q83" i="3"/>
  <c r="O83" i="3"/>
  <c r="L83" i="3"/>
  <c r="V83" i="3"/>
  <c r="U83" i="3"/>
  <c r="G34" i="3"/>
  <c r="V34" i="3"/>
  <c r="U34" i="3"/>
  <c r="Q34" i="3"/>
  <c r="O34" i="3"/>
  <c r="L34" i="3"/>
  <c r="D77" i="3"/>
  <c r="O77" i="3"/>
  <c r="V77" i="3"/>
  <c r="U77" i="3"/>
  <c r="Q77" i="3"/>
  <c r="L77" i="3"/>
  <c r="G95" i="3"/>
  <c r="U95" i="3"/>
  <c r="Q95" i="3"/>
  <c r="O95" i="3"/>
  <c r="L95" i="3"/>
  <c r="V95" i="3"/>
  <c r="E12" i="3"/>
  <c r="U12" i="3"/>
  <c r="Q12" i="3"/>
  <c r="L12" i="3"/>
  <c r="O12" i="3"/>
  <c r="V12" i="3"/>
  <c r="P32" i="3"/>
  <c r="U32" i="3"/>
  <c r="Q32" i="3"/>
  <c r="O32" i="3"/>
  <c r="V32" i="3"/>
  <c r="L32" i="3"/>
  <c r="H21" i="3"/>
  <c r="M113" i="3"/>
  <c r="V57" i="3"/>
  <c r="U57" i="3"/>
  <c r="Q57" i="3"/>
  <c r="O57" i="3"/>
  <c r="L57" i="3"/>
  <c r="H120" i="3"/>
  <c r="V120" i="3"/>
  <c r="U120" i="3"/>
  <c r="Q120" i="3"/>
  <c r="L120" i="3"/>
  <c r="O120" i="3"/>
  <c r="D64" i="3"/>
  <c r="L64" i="3"/>
  <c r="V64" i="3"/>
  <c r="U64" i="3"/>
  <c r="Q64" i="3"/>
  <c r="O64" i="3"/>
  <c r="V111" i="3"/>
  <c r="O111" i="3"/>
  <c r="U111" i="3"/>
  <c r="Q111" i="3"/>
  <c r="L111" i="3"/>
  <c r="O36" i="3"/>
  <c r="V36" i="3"/>
  <c r="U36" i="3"/>
  <c r="Q36" i="3"/>
  <c r="L36" i="3"/>
  <c r="F73" i="3"/>
  <c r="U73" i="3"/>
  <c r="V73" i="3"/>
  <c r="Q73" i="3"/>
  <c r="O73" i="3"/>
  <c r="L73" i="3"/>
  <c r="V39" i="3"/>
  <c r="U39" i="3"/>
  <c r="Q39" i="3"/>
  <c r="O39" i="3"/>
  <c r="L39" i="3"/>
  <c r="G54" i="3"/>
  <c r="U54" i="3"/>
  <c r="V54" i="3"/>
  <c r="Q54" i="3"/>
  <c r="O54" i="3"/>
  <c r="L54" i="3"/>
  <c r="L91" i="3"/>
  <c r="V91" i="3"/>
  <c r="U91" i="3"/>
  <c r="Q91" i="3"/>
  <c r="O91" i="3"/>
  <c r="H63" i="3"/>
  <c r="V63" i="3"/>
  <c r="U63" i="3"/>
  <c r="L63" i="3"/>
  <c r="O63" i="3"/>
  <c r="Q63" i="3"/>
  <c r="H95" i="3"/>
  <c r="F44" i="3"/>
  <c r="L44" i="3"/>
  <c r="V44" i="3"/>
  <c r="U44" i="3"/>
  <c r="Q44" i="3"/>
  <c r="O44" i="3"/>
  <c r="L100" i="3"/>
  <c r="V100" i="3"/>
  <c r="U100" i="3"/>
  <c r="Q100" i="3"/>
  <c r="O100" i="3"/>
  <c r="L4" i="3"/>
  <c r="V4" i="3"/>
  <c r="U4" i="3"/>
  <c r="Q4" i="3"/>
  <c r="O4" i="3"/>
  <c r="H58" i="3"/>
  <c r="V58" i="3"/>
  <c r="Q58" i="3"/>
  <c r="O58" i="3"/>
  <c r="L58" i="3"/>
  <c r="U58" i="3"/>
  <c r="H6" i="3"/>
  <c r="V6" i="3"/>
  <c r="U6" i="3"/>
  <c r="Q6" i="3"/>
  <c r="O6" i="3"/>
  <c r="L6" i="3"/>
  <c r="V33" i="3"/>
  <c r="U33" i="3"/>
  <c r="O33" i="3"/>
  <c r="L33" i="3"/>
  <c r="Q33" i="3"/>
  <c r="D59" i="3"/>
  <c r="L59" i="3"/>
  <c r="V59" i="3"/>
  <c r="U59" i="3"/>
  <c r="Q59" i="3"/>
  <c r="O59" i="3"/>
  <c r="D37" i="3"/>
  <c r="L37" i="3"/>
  <c r="V37" i="3"/>
  <c r="U37" i="3"/>
  <c r="Q37" i="3"/>
  <c r="O37" i="3"/>
  <c r="V10" i="3"/>
  <c r="U10" i="3"/>
  <c r="Q10" i="3"/>
  <c r="O10" i="3"/>
  <c r="L10" i="3"/>
  <c r="E86" i="3"/>
  <c r="Q86" i="3"/>
  <c r="O86" i="3"/>
  <c r="L86" i="3"/>
  <c r="V86" i="3"/>
  <c r="U86" i="3"/>
  <c r="F107" i="3"/>
  <c r="L107" i="3"/>
  <c r="V107" i="3"/>
  <c r="U107" i="3"/>
  <c r="Q107" i="3"/>
  <c r="O107" i="3"/>
  <c r="AS587" i="2"/>
  <c r="AT671" i="2"/>
  <c r="D116" i="3"/>
  <c r="R62" i="3"/>
  <c r="T106" i="3"/>
  <c r="J55" i="3"/>
  <c r="J15" i="3"/>
  <c r="K110" i="3"/>
  <c r="M69" i="3"/>
  <c r="E72" i="3"/>
  <c r="D80" i="3"/>
  <c r="T102" i="3"/>
  <c r="R102" i="3"/>
  <c r="E119" i="3"/>
  <c r="R14" i="3"/>
  <c r="T118" i="3"/>
  <c r="T55" i="3"/>
  <c r="T15" i="3"/>
  <c r="J110" i="3"/>
  <c r="M112" i="3"/>
  <c r="E42" i="3"/>
  <c r="T17" i="3"/>
  <c r="R17" i="3"/>
  <c r="R106" i="3"/>
  <c r="R31" i="3"/>
  <c r="T110" i="3"/>
  <c r="J9" i="3"/>
  <c r="M87" i="3"/>
  <c r="M29" i="3"/>
  <c r="F86" i="3"/>
  <c r="R2" i="3"/>
  <c r="R55" i="3"/>
  <c r="R15" i="3"/>
  <c r="K60" i="3"/>
  <c r="F72" i="3"/>
  <c r="R110" i="3"/>
  <c r="J76" i="3"/>
  <c r="J60" i="3"/>
  <c r="K44" i="3"/>
  <c r="N102" i="3"/>
  <c r="D14" i="3"/>
  <c r="F83" i="3"/>
  <c r="AS615" i="2"/>
  <c r="AS626" i="2"/>
  <c r="AS128" i="2"/>
  <c r="AS468" i="2"/>
  <c r="AS246" i="2"/>
  <c r="AS60" i="2"/>
  <c r="AS595" i="2"/>
  <c r="AS470" i="2"/>
  <c r="AS559" i="2"/>
  <c r="AS452" i="2"/>
  <c r="AS565" i="2"/>
  <c r="AS316" i="2"/>
  <c r="AT689" i="2"/>
  <c r="AT607" i="2"/>
  <c r="AT270" i="2"/>
  <c r="AT187" i="2"/>
  <c r="AT178" i="2"/>
  <c r="AT312" i="2"/>
  <c r="AT263" i="2"/>
  <c r="AT280" i="2"/>
  <c r="AT340" i="2"/>
  <c r="AT578" i="2"/>
  <c r="AT298" i="2"/>
  <c r="AT132" i="2"/>
  <c r="AT168" i="2"/>
  <c r="AT561" i="2"/>
  <c r="AT158" i="2"/>
  <c r="AT424" i="2"/>
  <c r="AT40" i="2"/>
  <c r="AT541" i="2"/>
  <c r="AT480" i="2"/>
  <c r="AT70" i="2"/>
  <c r="AT567" i="2"/>
  <c r="AT531" i="2"/>
  <c r="AT83" i="2"/>
  <c r="AT718" i="2"/>
  <c r="AT572" i="2"/>
  <c r="AT51" i="2"/>
  <c r="AT309" i="2"/>
  <c r="AT57" i="2"/>
  <c r="AT209" i="2"/>
  <c r="AT115" i="2"/>
  <c r="AT64" i="2"/>
  <c r="AT612" i="2"/>
  <c r="AT9" i="2"/>
  <c r="AT447" i="2"/>
  <c r="AT213" i="2"/>
  <c r="AT68" i="2"/>
  <c r="AT730" i="2"/>
  <c r="AT204" i="2"/>
  <c r="AS99" i="2"/>
  <c r="AS379" i="2"/>
  <c r="AS647" i="2"/>
  <c r="AS691" i="2"/>
  <c r="AS337" i="2"/>
  <c r="AS684" i="2"/>
  <c r="AS677" i="2"/>
  <c r="AS662" i="2"/>
  <c r="AS375" i="2"/>
  <c r="AS415" i="2"/>
  <c r="AS108" i="2"/>
  <c r="AS56" i="2"/>
  <c r="AS130" i="2"/>
  <c r="AS692" i="2"/>
  <c r="AS234" i="2"/>
  <c r="AS203" i="2"/>
  <c r="AS239" i="2"/>
  <c r="AS182" i="2"/>
  <c r="AS55" i="2"/>
  <c r="AS175" i="2"/>
  <c r="AT721" i="2"/>
  <c r="AT645" i="2"/>
  <c r="AT588" i="2"/>
  <c r="AT709" i="2"/>
  <c r="AT526" i="2"/>
  <c r="AT570" i="2"/>
  <c r="AT457" i="2"/>
  <c r="AT496" i="2"/>
  <c r="AT658" i="2"/>
  <c r="AT236" i="2"/>
  <c r="AT628" i="2"/>
  <c r="AT214" i="2"/>
  <c r="AT461" i="2"/>
  <c r="AT627" i="2"/>
  <c r="AS713" i="2"/>
  <c r="AS637" i="2"/>
  <c r="AS352" i="2"/>
  <c r="AS300" i="2"/>
  <c r="AS449" i="2"/>
  <c r="AS469" i="2"/>
  <c r="AS673" i="2"/>
  <c r="AS493" i="2"/>
  <c r="AS437" i="2"/>
  <c r="AS613" i="2"/>
  <c r="AS659" i="2"/>
  <c r="AS623" i="2"/>
  <c r="AS486" i="2"/>
  <c r="AS671" i="2"/>
  <c r="AS435" i="2"/>
  <c r="AS73" i="2"/>
  <c r="AS529" i="2"/>
  <c r="AS385" i="2"/>
  <c r="AS492" i="2"/>
  <c r="AS6" i="2"/>
  <c r="AS159" i="2"/>
  <c r="AS578" i="2"/>
  <c r="AV578" i="2" s="1"/>
  <c r="AS40" i="2"/>
  <c r="AS83" i="2"/>
  <c r="AS645" i="2"/>
  <c r="AS658" i="2"/>
  <c r="AS79" i="2"/>
  <c r="AS173" i="2"/>
  <c r="AS554" i="2"/>
  <c r="AS258" i="2"/>
  <c r="AS473" i="2"/>
  <c r="AS428" i="2"/>
  <c r="AS575" i="2"/>
  <c r="AS454" i="2"/>
  <c r="AS225" i="2"/>
  <c r="AS166" i="2"/>
  <c r="AS323" i="2"/>
  <c r="AS633" i="2"/>
  <c r="AS516" i="2"/>
  <c r="AS413" i="2"/>
  <c r="AS573" i="2"/>
  <c r="AS354" i="2"/>
  <c r="AS303" i="2"/>
  <c r="AS685" i="2"/>
  <c r="AS265" i="2"/>
  <c r="AS422" i="2"/>
  <c r="AS353" i="2"/>
  <c r="AS39" i="2"/>
  <c r="AS350" i="2"/>
  <c r="AS636" i="2"/>
  <c r="AS481" i="2"/>
  <c r="AS218" i="2"/>
  <c r="AS142" i="2"/>
  <c r="AS608" i="2"/>
  <c r="AS121" i="2"/>
  <c r="AS145" i="2"/>
  <c r="AS126" i="2"/>
  <c r="AS270" i="2"/>
  <c r="AS280" i="2"/>
  <c r="AS158" i="2"/>
  <c r="AS531" i="2"/>
  <c r="AS588" i="2"/>
  <c r="AS236" i="2"/>
  <c r="AS723" i="2"/>
  <c r="AS261" i="2"/>
  <c r="AS384" i="2"/>
  <c r="AS200" i="2"/>
  <c r="AS179" i="2"/>
  <c r="AS364" i="2"/>
  <c r="AS216" i="2"/>
  <c r="AS518" i="2"/>
  <c r="AS693" i="2"/>
  <c r="AS193" i="2"/>
  <c r="AS676" i="2"/>
  <c r="AS664" i="2"/>
  <c r="AS107" i="2"/>
  <c r="AS426" i="2"/>
  <c r="AS708" i="2"/>
  <c r="AS453" i="2"/>
  <c r="AS149" i="2"/>
  <c r="AS675" i="2"/>
  <c r="AS322" i="2"/>
  <c r="AS694" i="2"/>
  <c r="AS701" i="2"/>
  <c r="AS104" i="2"/>
  <c r="AS170" i="2"/>
  <c r="AS712" i="2"/>
  <c r="AS450" i="2"/>
  <c r="AS344" i="2"/>
  <c r="AS717" i="2"/>
  <c r="AS110" i="2"/>
  <c r="AS291" i="2"/>
  <c r="AS326" i="2"/>
  <c r="AS271" i="2"/>
  <c r="AS511" i="2"/>
  <c r="AS52" i="2"/>
  <c r="AS397" i="2"/>
  <c r="AS346" i="2"/>
  <c r="AS377" i="2"/>
  <c r="AS555" i="2"/>
  <c r="AS576" i="2"/>
  <c r="AS21" i="2"/>
  <c r="AS611" i="2"/>
  <c r="AS111" i="2"/>
  <c r="AS143" i="2"/>
  <c r="AS279" i="2"/>
  <c r="AS48" i="2"/>
  <c r="AS467" i="2"/>
  <c r="AS277" i="2"/>
  <c r="AS357" i="2"/>
  <c r="AS682" i="2"/>
  <c r="AS238" i="2"/>
  <c r="AS306" i="2"/>
  <c r="AS367" i="2"/>
  <c r="AS610" i="2"/>
  <c r="AS243" i="2"/>
  <c r="AS251" i="2"/>
  <c r="AS681" i="2"/>
  <c r="AS574" i="2"/>
  <c r="AS591" i="2"/>
  <c r="AS639" i="2"/>
  <c r="AS139" i="2"/>
  <c r="AS304" i="2"/>
  <c r="AS119" i="2"/>
  <c r="AS577" i="2"/>
  <c r="AS689" i="2"/>
  <c r="AS263" i="2"/>
  <c r="AV263" i="2" s="1"/>
  <c r="AS561" i="2"/>
  <c r="AS567" i="2"/>
  <c r="AV567" i="2" s="1"/>
  <c r="AS721" i="2"/>
  <c r="AS496" i="2"/>
  <c r="AS78" i="2"/>
  <c r="AS289" i="2"/>
  <c r="AS92" i="2"/>
  <c r="AS655" i="2"/>
  <c r="AS540" i="2"/>
  <c r="AS255" i="2"/>
  <c r="AS438" i="2"/>
  <c r="AS527" i="2"/>
  <c r="AS96" i="2"/>
  <c r="AS365" i="2"/>
  <c r="AS456" i="2"/>
  <c r="AS478" i="2"/>
  <c r="AS283" i="2"/>
  <c r="AS308" i="2"/>
  <c r="AS566" i="2"/>
  <c r="AS247" i="2"/>
  <c r="AS268" i="2"/>
  <c r="AS679" i="2"/>
  <c r="AS472" i="2"/>
  <c r="AS515" i="2"/>
  <c r="AS120" i="2"/>
  <c r="AS706" i="2"/>
  <c r="AS590" i="2"/>
  <c r="AS624" i="2"/>
  <c r="AS569" i="2"/>
  <c r="AS174" i="2"/>
  <c r="AS622" i="2"/>
  <c r="AS551" i="2"/>
  <c r="AS349" i="2"/>
  <c r="AS400" i="2"/>
  <c r="AS253" i="2"/>
  <c r="AS643" i="2"/>
  <c r="AS341" i="2"/>
  <c r="AS704" i="2"/>
  <c r="AS549" i="2"/>
  <c r="AS562" i="2"/>
  <c r="AS302" i="2"/>
  <c r="AS522" i="2"/>
  <c r="AS583" i="2"/>
  <c r="AS657" i="2"/>
  <c r="AS249" i="2"/>
  <c r="AS412" i="2"/>
  <c r="AS167" i="2"/>
  <c r="AS207" i="2"/>
  <c r="AS14" i="2"/>
  <c r="AS136" i="2"/>
  <c r="AS358" i="2"/>
  <c r="AS342" i="2"/>
  <c r="AS183" i="2"/>
  <c r="AS609" i="2"/>
  <c r="AS553" i="2"/>
  <c r="AS539" i="2"/>
  <c r="AS519" i="2"/>
  <c r="AS63" i="2"/>
  <c r="AS259" i="2"/>
  <c r="AS202" i="2"/>
  <c r="AS196" i="2"/>
  <c r="AS680" i="2"/>
  <c r="AS28" i="2"/>
  <c r="AS233" i="2"/>
  <c r="AS187" i="2"/>
  <c r="AS298" i="2"/>
  <c r="AS541" i="2"/>
  <c r="AS51" i="2"/>
  <c r="AS709" i="2"/>
  <c r="AS628" i="2"/>
  <c r="AS489" i="2"/>
  <c r="AS547" i="2"/>
  <c r="AS248" i="2"/>
  <c r="AS393" i="2"/>
  <c r="AS16" i="2"/>
  <c r="AS12" i="2"/>
  <c r="AS245" i="2"/>
  <c r="AS635" i="2"/>
  <c r="AS262" i="2"/>
  <c r="AS504" i="2"/>
  <c r="AS441" i="2"/>
  <c r="AS113" i="2"/>
  <c r="AS584" i="2"/>
  <c r="AS41" i="2"/>
  <c r="AS156" i="2"/>
  <c r="AS241" i="2"/>
  <c r="AS144" i="2"/>
  <c r="AS654" i="2"/>
  <c r="AS474" i="2"/>
  <c r="AS699" i="2"/>
  <c r="AS471" i="2"/>
  <c r="AS665" i="2"/>
  <c r="AS440" i="2"/>
  <c r="AS100" i="2"/>
  <c r="AS35" i="2"/>
  <c r="AS668" i="2"/>
  <c r="AS602" i="2"/>
  <c r="AS695" i="2"/>
  <c r="AS490" i="2"/>
  <c r="AS546" i="2"/>
  <c r="AS494" i="2"/>
  <c r="AS663" i="2"/>
  <c r="AS101" i="2"/>
  <c r="AS285" i="2"/>
  <c r="AS731" i="2"/>
  <c r="AS443" i="2"/>
  <c r="AS161" i="2"/>
  <c r="AS314" i="2"/>
  <c r="AS131" i="2"/>
  <c r="AS122" i="2"/>
  <c r="AS687" i="2"/>
  <c r="AS648" i="2"/>
  <c r="AS411" i="2"/>
  <c r="AS215" i="2"/>
  <c r="AS164" i="2"/>
  <c r="AS172" i="2"/>
  <c r="AS521" i="2"/>
  <c r="AS80" i="2"/>
  <c r="AS370" i="2"/>
  <c r="AS24" i="2"/>
  <c r="AS672" i="2"/>
  <c r="AS181" i="2"/>
  <c r="AS533" i="2"/>
  <c r="AS697" i="2"/>
  <c r="AS700" i="2"/>
  <c r="AS726" i="2"/>
  <c r="AS347" i="2"/>
  <c r="AS446" i="2"/>
  <c r="AS499" i="2"/>
  <c r="AS414" i="2"/>
  <c r="AS312" i="2"/>
  <c r="AV312" i="2" s="1"/>
  <c r="AS168" i="2"/>
  <c r="AS70" i="2"/>
  <c r="AV70" i="2" s="1"/>
  <c r="AS309" i="2"/>
  <c r="AS570" i="2"/>
  <c r="AS461" i="2"/>
  <c r="AV461" i="2" s="1"/>
  <c r="AS22" i="2"/>
  <c r="AS211" i="2"/>
  <c r="AS406" i="2"/>
  <c r="AS195" i="2"/>
  <c r="AS506" i="2"/>
  <c r="AS603" i="2"/>
  <c r="AS169" i="2"/>
  <c r="AS678" i="2"/>
  <c r="AS109" i="2"/>
  <c r="AS625" i="2"/>
  <c r="AS387" i="2"/>
  <c r="AS278" i="2"/>
  <c r="AS155" i="2"/>
  <c r="AS568" i="2"/>
  <c r="AS391" i="2"/>
  <c r="AS617" i="2"/>
  <c r="AS74" i="2"/>
  <c r="AS719" i="2"/>
  <c r="AS707" i="2"/>
  <c r="AS378" i="2"/>
  <c r="AS311" i="2"/>
  <c r="AS464" i="2"/>
  <c r="AS720" i="2"/>
  <c r="AS508" i="2"/>
  <c r="AS87" i="2"/>
  <c r="AS292" i="2"/>
  <c r="AS399" i="2"/>
  <c r="AS669" i="2"/>
  <c r="AS50" i="2"/>
  <c r="AS242" i="2"/>
  <c r="AS670" i="2"/>
  <c r="AS287" i="2"/>
  <c r="AS336" i="2"/>
  <c r="AS390" i="2"/>
  <c r="AS33" i="2"/>
  <c r="AS548" i="2"/>
  <c r="AS295" i="2"/>
  <c r="AS310" i="2"/>
  <c r="AS649" i="2"/>
  <c r="AS408" i="2"/>
  <c r="AS301" i="2"/>
  <c r="AS151" i="2"/>
  <c r="AS402" i="2"/>
  <c r="AS703" i="2"/>
  <c r="AS103" i="2"/>
  <c r="AS275" i="2"/>
  <c r="AS444" i="2"/>
  <c r="AS224" i="2"/>
  <c r="AS476" i="2"/>
  <c r="AS361" i="2"/>
  <c r="AS653" i="2"/>
  <c r="AS49" i="2"/>
  <c r="AS429" i="2"/>
  <c r="AS455" i="2"/>
  <c r="AS368" i="2"/>
  <c r="AS485" i="2"/>
  <c r="AS425" i="2"/>
  <c r="AS18" i="2"/>
  <c r="AS702" i="2"/>
  <c r="AS205" i="2"/>
  <c r="AS210" i="2"/>
  <c r="AS180" i="2"/>
  <c r="AS711" i="2"/>
  <c r="AS607" i="2"/>
  <c r="AS340" i="2"/>
  <c r="AS424" i="2"/>
  <c r="AS718" i="2"/>
  <c r="AS526" i="2"/>
  <c r="AS214" i="2"/>
  <c r="AS661" i="2"/>
  <c r="AS716" i="2"/>
  <c r="AS327" i="2"/>
  <c r="AS359" i="2"/>
  <c r="AS26" i="2"/>
  <c r="AS134" i="2"/>
  <c r="AS498" i="2"/>
  <c r="AS389" i="2"/>
  <c r="AS418" i="2"/>
  <c r="AS11" i="2"/>
  <c r="AS293" i="2"/>
  <c r="AS240" i="2"/>
  <c r="AS696" i="2"/>
  <c r="AS598" i="2"/>
  <c r="AS318" i="2"/>
  <c r="AS254" i="2"/>
  <c r="AS728" i="2"/>
  <c r="AS688" i="2"/>
  <c r="AS729" i="2"/>
  <c r="AS683" i="2"/>
  <c r="AS552" i="2"/>
  <c r="AS571" i="2"/>
  <c r="AS629" i="2"/>
  <c r="AS125" i="2"/>
  <c r="AS135" i="2"/>
  <c r="AS102" i="2"/>
  <c r="AS650" i="2"/>
  <c r="AS634" i="2"/>
  <c r="AS380" i="2"/>
  <c r="AS163" i="2"/>
  <c r="AS335" i="2"/>
  <c r="AS272" i="2"/>
  <c r="AS543" i="2"/>
  <c r="AS223" i="2"/>
  <c r="AS42" i="2"/>
  <c r="AS503" i="2"/>
  <c r="AS495" i="2"/>
  <c r="AS237" i="2"/>
  <c r="AS226" i="2"/>
  <c r="AS631" i="2"/>
  <c r="AS433" i="2"/>
  <c r="AS345" i="2"/>
  <c r="AS257" i="2"/>
  <c r="AS43" i="2"/>
  <c r="AS599" i="2"/>
  <c r="AS512" i="2"/>
  <c r="AS525" i="2"/>
  <c r="AS579" i="2"/>
  <c r="AS294" i="2"/>
  <c r="AS725" i="2"/>
  <c r="AS420" i="2"/>
  <c r="AS190" i="2"/>
  <c r="AS189" i="2"/>
  <c r="AS632" i="2"/>
  <c r="AS227" i="2"/>
  <c r="AS404" i="2"/>
  <c r="AS38" i="2"/>
  <c r="AS77" i="2"/>
  <c r="AS244" i="2"/>
  <c r="AS32" i="2"/>
  <c r="AS178" i="2"/>
  <c r="AS132" i="2"/>
  <c r="AS480" i="2"/>
  <c r="AS572" i="2"/>
  <c r="AS57" i="2"/>
  <c r="AS457" i="2"/>
  <c r="AS627" i="2"/>
  <c r="AS160" i="2"/>
  <c r="AS324" i="2"/>
  <c r="AS150" i="2"/>
  <c r="AS36" i="2"/>
  <c r="AS332" i="2"/>
  <c r="AS112" i="2"/>
  <c r="AS403" i="2"/>
  <c r="AS698" i="2"/>
  <c r="AS641" i="2"/>
  <c r="AS376" i="2"/>
  <c r="AS630" i="2"/>
  <c r="AS421" i="2"/>
  <c r="AS652" i="2"/>
  <c r="AS17" i="2"/>
  <c r="AS208" i="2"/>
  <c r="AS407" i="2"/>
  <c r="AS141" i="2"/>
  <c r="AS640" i="2"/>
  <c r="AS724" i="2"/>
  <c r="AS714" i="2"/>
  <c r="AS491" i="2"/>
  <c r="AS620" i="2"/>
  <c r="AS618" i="2"/>
  <c r="AS188" i="2"/>
  <c r="AS487" i="2"/>
  <c r="AS388" i="2"/>
  <c r="AS260" i="2"/>
  <c r="AS479" i="2"/>
  <c r="AS138" i="2"/>
  <c r="AS229" i="2"/>
  <c r="AS133" i="2"/>
  <c r="AS34" i="2"/>
  <c r="AS281" i="2"/>
  <c r="AS231" i="2"/>
  <c r="AS448" i="2"/>
  <c r="AS85" i="2"/>
  <c r="AS62" i="2"/>
  <c r="AS542" i="2"/>
  <c r="AS459" i="2"/>
  <c r="AS371" i="2"/>
  <c r="AS319" i="2"/>
  <c r="AS524" i="2"/>
  <c r="AS148" i="2"/>
  <c r="AS619" i="2"/>
  <c r="AS252" i="2"/>
  <c r="AT681" i="2"/>
  <c r="AT485" i="2"/>
  <c r="AT636" i="2"/>
  <c r="AT632" i="2"/>
  <c r="AT519" i="2"/>
  <c r="AT697" i="2"/>
  <c r="AT692" i="2"/>
  <c r="AT435" i="2"/>
  <c r="AT574" i="2"/>
  <c r="AT425" i="2"/>
  <c r="AT481" i="2"/>
  <c r="AT63" i="2"/>
  <c r="AT227" i="2"/>
  <c r="AT700" i="2"/>
  <c r="AT234" i="2"/>
  <c r="AT73" i="2"/>
  <c r="AT591" i="2"/>
  <c r="AT18" i="2"/>
  <c r="AT218" i="2"/>
  <c r="AT259" i="2"/>
  <c r="AT404" i="2"/>
  <c r="AT726" i="2"/>
  <c r="AT203" i="2"/>
  <c r="AT529" i="2"/>
  <c r="AT639" i="2"/>
  <c r="AT702" i="2"/>
  <c r="AT142" i="2"/>
  <c r="AT202" i="2"/>
  <c r="AT38" i="2"/>
  <c r="AT347" i="2"/>
  <c r="AT239" i="2"/>
  <c r="AT385" i="2"/>
  <c r="AT139" i="2"/>
  <c r="AT205" i="2"/>
  <c r="AT608" i="2"/>
  <c r="AT196" i="2"/>
  <c r="AT77" i="2"/>
  <c r="AT446" i="2"/>
  <c r="AT182" i="2"/>
  <c r="AT492" i="2"/>
  <c r="AT304" i="2"/>
  <c r="AT210" i="2"/>
  <c r="AS405" i="2"/>
  <c r="AS23" i="2"/>
  <c r="AS61" i="2"/>
  <c r="AS286" i="2"/>
  <c r="AS338" i="2"/>
  <c r="AS331" i="2"/>
  <c r="AS557" i="2"/>
  <c r="AS197" i="2"/>
  <c r="AS592" i="2"/>
  <c r="AS580" i="2"/>
  <c r="AS186" i="2"/>
  <c r="AS127" i="2"/>
  <c r="AS37" i="2"/>
  <c r="AS269" i="2"/>
  <c r="AS129" i="2"/>
  <c r="AS106" i="2"/>
  <c r="AS351" i="2"/>
  <c r="AS460" i="2"/>
  <c r="AS153" i="2"/>
  <c r="AS356" i="2"/>
  <c r="AS382" i="2"/>
  <c r="AS267" i="2"/>
  <c r="AS325" i="2"/>
  <c r="AS366" i="2"/>
  <c r="AS505" i="2"/>
  <c r="AS140" i="2"/>
  <c r="AS66" i="2"/>
  <c r="AS409" i="2"/>
  <c r="AS194" i="2"/>
  <c r="AS82" i="2"/>
  <c r="AS556" i="2"/>
  <c r="AS165" i="2"/>
  <c r="AS47" i="2"/>
  <c r="AS463" i="2"/>
  <c r="AS152" i="2"/>
  <c r="AS59" i="2"/>
  <c r="AS432" i="2"/>
  <c r="AT587" i="2"/>
  <c r="AT713" i="2"/>
  <c r="AT402" i="2"/>
  <c r="AT371" i="2"/>
  <c r="AT323" i="2"/>
  <c r="AT687" i="2"/>
  <c r="AT433" i="2"/>
  <c r="AT249" i="2"/>
  <c r="AT615" i="2"/>
  <c r="AT99" i="2"/>
  <c r="AT143" i="2"/>
  <c r="AT637" i="2"/>
  <c r="AT703" i="2"/>
  <c r="AT319" i="2"/>
  <c r="AT633" i="2"/>
  <c r="AT648" i="2"/>
  <c r="AT345" i="2"/>
  <c r="AT412" i="2"/>
  <c r="AT626" i="2"/>
  <c r="AT379" i="2"/>
  <c r="AT279" i="2"/>
  <c r="AT352" i="2"/>
  <c r="AT103" i="2"/>
  <c r="AT524" i="2"/>
  <c r="AT516" i="2"/>
  <c r="AT411" i="2"/>
  <c r="AT257" i="2"/>
  <c r="AT167" i="2"/>
  <c r="AT128" i="2"/>
  <c r="AT647" i="2"/>
  <c r="AT48" i="2"/>
  <c r="AT300" i="2"/>
  <c r="AT275" i="2"/>
  <c r="AT148" i="2"/>
  <c r="AT413" i="2"/>
  <c r="AT215" i="2"/>
  <c r="AT43" i="2"/>
  <c r="AT207" i="2"/>
  <c r="AT468" i="2"/>
  <c r="AS585" i="2"/>
  <c r="AS288" i="2"/>
  <c r="AS97" i="2"/>
  <c r="AS118" i="2"/>
  <c r="AS15" i="2"/>
  <c r="AS537" i="2"/>
  <c r="AS274" i="2"/>
  <c r="AS597" i="2"/>
  <c r="AS219" i="2"/>
  <c r="AS520" i="2"/>
  <c r="AS523" i="2"/>
  <c r="AS667" i="2"/>
  <c r="AS534" i="2"/>
  <c r="AS76" i="2"/>
  <c r="AS536" i="2"/>
  <c r="AS601" i="2"/>
  <c r="AS564" i="2"/>
  <c r="AS431" i="2"/>
  <c r="AS4" i="2"/>
  <c r="AS497" i="2"/>
  <c r="AS722" i="2"/>
  <c r="AS54" i="2"/>
  <c r="AS147" i="2"/>
  <c r="AS434" i="2"/>
  <c r="AS581" i="2"/>
  <c r="AS604" i="2"/>
  <c r="AS72" i="2"/>
  <c r="AS710" i="2"/>
  <c r="AS201" i="2"/>
  <c r="AS184" i="2"/>
  <c r="AS250" i="2"/>
  <c r="AS67" i="2"/>
  <c r="AS89" i="2"/>
  <c r="AS93" i="2"/>
  <c r="AS307" i="2"/>
  <c r="AS84" i="2"/>
  <c r="AS282" i="2"/>
  <c r="AS123" i="2"/>
  <c r="AS451" i="2"/>
  <c r="AS582" i="2"/>
  <c r="AT677" i="2"/>
  <c r="AT682" i="2"/>
  <c r="AT673" i="2"/>
  <c r="AT476" i="2"/>
  <c r="AT303" i="2"/>
  <c r="AT521" i="2"/>
  <c r="AT525" i="2"/>
  <c r="AT358" i="2"/>
  <c r="AT595" i="2"/>
  <c r="AT662" i="2"/>
  <c r="AT238" i="2"/>
  <c r="AT493" i="2"/>
  <c r="AT361" i="2"/>
  <c r="AT685" i="2"/>
  <c r="AT80" i="2"/>
  <c r="AT579" i="2"/>
  <c r="AT342" i="2"/>
  <c r="AT470" i="2"/>
  <c r="AT375" i="2"/>
  <c r="AT306" i="2"/>
  <c r="AT437" i="2"/>
  <c r="AT653" i="2"/>
  <c r="AT265" i="2"/>
  <c r="AT370" i="2"/>
  <c r="AT294" i="2"/>
  <c r="AT183" i="2"/>
  <c r="AT559" i="2"/>
  <c r="AT415" i="2"/>
  <c r="AT367" i="2"/>
  <c r="AT613" i="2"/>
  <c r="AT49" i="2"/>
  <c r="AT422" i="2"/>
  <c r="AT24" i="2"/>
  <c r="AT725" i="2"/>
  <c r="AT609" i="2"/>
  <c r="AT452" i="2"/>
  <c r="AT108" i="2"/>
  <c r="AT610" i="2"/>
  <c r="AT659" i="2"/>
  <c r="AT429" i="2"/>
  <c r="AT353" i="2"/>
  <c r="AT420" i="2"/>
  <c r="AT672" i="2"/>
  <c r="AT553" i="2"/>
  <c r="G40" i="3"/>
  <c r="AT78" i="2"/>
  <c r="AT79" i="2"/>
  <c r="AT723" i="2"/>
  <c r="AT489" i="2"/>
  <c r="AT661" i="2"/>
  <c r="AT22" i="2"/>
  <c r="AT160" i="2"/>
  <c r="AT289" i="2"/>
  <c r="AT173" i="2"/>
  <c r="AT261" i="2"/>
  <c r="AT547" i="2"/>
  <c r="AT716" i="2"/>
  <c r="AT211" i="2"/>
  <c r="AT324" i="2"/>
  <c r="AT92" i="2"/>
  <c r="AT554" i="2"/>
  <c r="AT384" i="2"/>
  <c r="AT248" i="2"/>
  <c r="AT327" i="2"/>
  <c r="AT406" i="2"/>
  <c r="AT150" i="2"/>
  <c r="AT655" i="2"/>
  <c r="AT258" i="2"/>
  <c r="AT200" i="2"/>
  <c r="AT393" i="2"/>
  <c r="AT359" i="2"/>
  <c r="AT195" i="2"/>
  <c r="AT36" i="2"/>
  <c r="AT540" i="2"/>
  <c r="AT473" i="2"/>
  <c r="AT179" i="2"/>
  <c r="AT16" i="2"/>
  <c r="AT26" i="2"/>
  <c r="AT506" i="2"/>
  <c r="AT332" i="2"/>
  <c r="AT255" i="2"/>
  <c r="AT364" i="2"/>
  <c r="AT12" i="2"/>
  <c r="AT134" i="2"/>
  <c r="AT603" i="2"/>
  <c r="AT112" i="2"/>
  <c r="AT438" i="2"/>
  <c r="AT216" i="2"/>
  <c r="AT245" i="2"/>
  <c r="AT498" i="2"/>
  <c r="AT403" i="2"/>
  <c r="AT169" i="2"/>
  <c r="AR270" i="2"/>
  <c r="AR187" i="2"/>
  <c r="AR178" i="2"/>
  <c r="AR312" i="2"/>
  <c r="AR263" i="2"/>
  <c r="AR280" i="2"/>
  <c r="C112" i="3"/>
  <c r="AR340" i="2"/>
  <c r="AR132" i="2"/>
  <c r="AR168" i="2"/>
  <c r="AR158" i="2"/>
  <c r="AR40" i="2"/>
  <c r="AR541" i="2"/>
  <c r="AR480" i="2"/>
  <c r="AR70" i="2"/>
  <c r="AR531" i="2"/>
  <c r="AR83" i="2"/>
  <c r="AR572" i="2"/>
  <c r="AR51" i="2"/>
  <c r="AR309" i="2"/>
  <c r="AR57" i="2"/>
  <c r="AR209" i="2"/>
  <c r="C4" i="3"/>
  <c r="AR115" i="2"/>
  <c r="AR64" i="2"/>
  <c r="AR612" i="2"/>
  <c r="AR9" i="2"/>
  <c r="AR213" i="2"/>
  <c r="AR68" i="2"/>
  <c r="AR204" i="2"/>
  <c r="AR206" i="2"/>
  <c r="AR75" i="2"/>
  <c r="AR212" i="2"/>
  <c r="AR372" i="2"/>
  <c r="AR290" i="2"/>
  <c r="AR410" i="2"/>
  <c r="AR146" i="2"/>
  <c r="AR482" i="2"/>
  <c r="AR2" i="2"/>
  <c r="AR381" i="2"/>
  <c r="AR315" i="2"/>
  <c r="AR53" i="2"/>
  <c r="AR321" i="2"/>
  <c r="AR509" i="2"/>
  <c r="AR600" i="2"/>
  <c r="AR30" i="2"/>
  <c r="AR117" i="2"/>
  <c r="AR317" i="2"/>
  <c r="AR383" i="2"/>
  <c r="P93" i="3"/>
  <c r="D93" i="3"/>
  <c r="H122" i="3"/>
  <c r="G122" i="3"/>
  <c r="G62" i="3"/>
  <c r="D62" i="3"/>
  <c r="E62" i="3"/>
  <c r="G74" i="3"/>
  <c r="E30" i="3"/>
  <c r="D30" i="3"/>
  <c r="F45" i="3"/>
  <c r="D45" i="3"/>
  <c r="E88" i="3"/>
  <c r="D88" i="3"/>
  <c r="G21" i="3"/>
  <c r="F21" i="3"/>
  <c r="D21" i="3"/>
  <c r="D52" i="3"/>
  <c r="AS209" i="2"/>
  <c r="AS115" i="2"/>
  <c r="AS64" i="2"/>
  <c r="AS612" i="2"/>
  <c r="AS9" i="2"/>
  <c r="AS447" i="2"/>
  <c r="AS213" i="2"/>
  <c r="AS68" i="2"/>
  <c r="AV68" i="2" s="1"/>
  <c r="AS730" i="2"/>
  <c r="AS204" i="2"/>
  <c r="AV204" i="2" s="1"/>
  <c r="AS206" i="2"/>
  <c r="AS75" i="2"/>
  <c r="AS171" i="2"/>
  <c r="AS212" i="2"/>
  <c r="AS563" i="2"/>
  <c r="AS372" i="2"/>
  <c r="AS290" i="2"/>
  <c r="AS410" i="2"/>
  <c r="AS217" i="2"/>
  <c r="AS146" i="2"/>
  <c r="AS482" i="2"/>
  <c r="AS2" i="2"/>
  <c r="AS381" i="2"/>
  <c r="AS315" i="2"/>
  <c r="AS53" i="2"/>
  <c r="AS321" i="2"/>
  <c r="AS509" i="2"/>
  <c r="AS644" i="2"/>
  <c r="AS600" i="2"/>
  <c r="AS30" i="2"/>
  <c r="AS117" i="2"/>
  <c r="AS317" i="2"/>
  <c r="AS383" i="2"/>
  <c r="AT698" i="2"/>
  <c r="AT527" i="2"/>
  <c r="AT678" i="2"/>
  <c r="AT635" i="2"/>
  <c r="AT518" i="2"/>
  <c r="AT428" i="2"/>
  <c r="AT389" i="2"/>
  <c r="AT641" i="2"/>
  <c r="AT96" i="2"/>
  <c r="AT109" i="2"/>
  <c r="AT262" i="2"/>
  <c r="AT693" i="2"/>
  <c r="AT575" i="2"/>
  <c r="AT418" i="2"/>
  <c r="AT376" i="2"/>
  <c r="AT365" i="2"/>
  <c r="AT625" i="2"/>
  <c r="AT504" i="2"/>
  <c r="AT193" i="2"/>
  <c r="AT454" i="2"/>
  <c r="AT11" i="2"/>
  <c r="AT630" i="2"/>
  <c r="AT456" i="2"/>
  <c r="AT387" i="2"/>
  <c r="AT441" i="2"/>
  <c r="AT676" i="2"/>
  <c r="AT225" i="2"/>
  <c r="AT293" i="2"/>
  <c r="AT421" i="2"/>
  <c r="AT478" i="2"/>
  <c r="AT278" i="2"/>
  <c r="AT113" i="2"/>
  <c r="AT664" i="2"/>
  <c r="AT652" i="2"/>
  <c r="AT283" i="2"/>
  <c r="AT155" i="2"/>
  <c r="AT584" i="2"/>
  <c r="AT107" i="2"/>
  <c r="AT17" i="2"/>
  <c r="AT308" i="2"/>
  <c r="AT568" i="2"/>
  <c r="AT41" i="2"/>
  <c r="AT166" i="2"/>
  <c r="AT240" i="2"/>
  <c r="AT675" i="2"/>
  <c r="AT679" i="2"/>
  <c r="AT654" i="2"/>
  <c r="AT322" i="2"/>
  <c r="AT472" i="2"/>
  <c r="AT474" i="2"/>
  <c r="AT694" i="2"/>
  <c r="AT515" i="2"/>
  <c r="AT699" i="2"/>
  <c r="AT701" i="2"/>
  <c r="AT120" i="2"/>
  <c r="AT471" i="2"/>
  <c r="AT104" i="2"/>
  <c r="AT706" i="2"/>
  <c r="AT665" i="2"/>
  <c r="AT170" i="2"/>
  <c r="AT590" i="2"/>
  <c r="AT440" i="2"/>
  <c r="AT712" i="2"/>
  <c r="AT624" i="2"/>
  <c r="AT100" i="2"/>
  <c r="AT450" i="2"/>
  <c r="AT569" i="2"/>
  <c r="AT344" i="2"/>
  <c r="AT35" i="2"/>
  <c r="AT174" i="2"/>
  <c r="AT717" i="2"/>
  <c r="AT668" i="2"/>
  <c r="AT110" i="2"/>
  <c r="AT291" i="2"/>
  <c r="AT326" i="2"/>
  <c r="AT271" i="2"/>
  <c r="AT511" i="2"/>
  <c r="AT52" i="2"/>
  <c r="AT397" i="2"/>
  <c r="AT346" i="2"/>
  <c r="AT377" i="2"/>
  <c r="AT555" i="2"/>
  <c r="AT576" i="2"/>
  <c r="AT21" i="2"/>
  <c r="AT611" i="2"/>
  <c r="AT111" i="2"/>
  <c r="AT363" i="2"/>
  <c r="AT86" i="2"/>
  <c r="AT398" i="2"/>
  <c r="AT177" i="2"/>
  <c r="AT501" i="2"/>
  <c r="AT530" i="2"/>
  <c r="AT58" i="2"/>
  <c r="AT466" i="2"/>
  <c r="AT46" i="2"/>
  <c r="AT502" i="2"/>
  <c r="AT7" i="2"/>
  <c r="AT348" i="2"/>
  <c r="AT105" i="2"/>
  <c r="AT538" i="2"/>
  <c r="AT65" i="2"/>
  <c r="AT586" i="2"/>
  <c r="AT19" i="2"/>
  <c r="AT343" i="2"/>
  <c r="AT532" i="2"/>
  <c r="J92" i="3"/>
  <c r="M96" i="3"/>
  <c r="AR527" i="2"/>
  <c r="AR635" i="2"/>
  <c r="AR518" i="2"/>
  <c r="AR428" i="2"/>
  <c r="AR389" i="2"/>
  <c r="AR96" i="2"/>
  <c r="AR109" i="2"/>
  <c r="AR262" i="2"/>
  <c r="AR575" i="2"/>
  <c r="AR376" i="2"/>
  <c r="C100" i="3"/>
  <c r="AR365" i="2"/>
  <c r="AR193" i="2"/>
  <c r="AR454" i="2"/>
  <c r="AR11" i="2"/>
  <c r="AR456" i="2"/>
  <c r="AR387" i="2"/>
  <c r="AR441" i="2"/>
  <c r="AR676" i="2"/>
  <c r="AR225" i="2"/>
  <c r="AR293" i="2"/>
  <c r="AR421" i="2"/>
  <c r="AR478" i="2"/>
  <c r="AR278" i="2"/>
  <c r="AR113" i="2"/>
  <c r="AR283" i="2"/>
  <c r="AR155" i="2"/>
  <c r="AR584" i="2"/>
  <c r="AR107" i="2"/>
  <c r="AR17" i="2"/>
  <c r="AR308" i="2"/>
  <c r="AR41" i="2"/>
  <c r="AR166" i="2"/>
  <c r="AR240" i="2"/>
  <c r="C111" i="3"/>
  <c r="AR426" i="2"/>
  <c r="AR208" i="2"/>
  <c r="AR566" i="2"/>
  <c r="AR156" i="2"/>
  <c r="AR407" i="2"/>
  <c r="AR247" i="2"/>
  <c r="AR617" i="2"/>
  <c r="AR241" i="2"/>
  <c r="AR453" i="2"/>
  <c r="AR141" i="2"/>
  <c r="AR268" i="2"/>
  <c r="AR74" i="2"/>
  <c r="C71" i="3"/>
  <c r="AR144" i="2"/>
  <c r="AR149" i="2"/>
  <c r="AR640" i="2"/>
  <c r="F111" i="3"/>
  <c r="H111" i="3"/>
  <c r="AT622" i="2"/>
  <c r="AT551" i="2"/>
  <c r="AT349" i="2"/>
  <c r="AT400" i="2"/>
  <c r="AT253" i="2"/>
  <c r="AT643" i="2"/>
  <c r="AT341" i="2"/>
  <c r="AT704" i="2"/>
  <c r="AT549" i="2"/>
  <c r="AT562" i="2"/>
  <c r="AT302" i="2"/>
  <c r="AT522" i="2"/>
  <c r="AT583" i="2"/>
  <c r="AT657" i="2"/>
  <c r="AT284" i="2"/>
  <c r="AT44" i="2"/>
  <c r="AT642" i="2"/>
  <c r="AT221" i="2"/>
  <c r="AT396" i="2"/>
  <c r="AT727" i="2"/>
  <c r="AT90" i="2"/>
  <c r="AT355" i="2"/>
  <c r="AT394" i="2"/>
  <c r="AT514" i="2"/>
  <c r="AT10" i="2"/>
  <c r="AT558" i="2"/>
  <c r="AT596" i="2"/>
  <c r="AT589" i="2"/>
  <c r="AT442" i="2"/>
  <c r="AT660" i="2"/>
  <c r="AT95" i="2"/>
  <c r="AT230" i="2"/>
  <c r="AT29" i="2"/>
  <c r="AT417" i="2"/>
  <c r="AT507" i="2"/>
  <c r="AT594" i="2"/>
  <c r="AT297" i="2"/>
  <c r="AT362" i="2"/>
  <c r="AT71" i="2"/>
  <c r="AT732" i="2"/>
  <c r="AT401" i="2"/>
  <c r="AT550" i="2"/>
  <c r="AT296" i="2"/>
  <c r="AT124" i="2"/>
  <c r="AT621" i="2"/>
  <c r="AT686" i="2"/>
  <c r="AT638" i="2"/>
  <c r="AT436" i="2"/>
  <c r="AT137" i="2"/>
  <c r="AT220" i="2"/>
  <c r="AT330" i="2"/>
  <c r="AT510" i="2"/>
  <c r="AT185" i="2"/>
  <c r="AT517" i="2"/>
  <c r="AT3" i="2"/>
  <c r="AT369" i="2"/>
  <c r="AT8" i="2"/>
  <c r="AT91" i="2"/>
  <c r="AT157" i="2"/>
  <c r="AT690" i="2"/>
  <c r="AT488" i="2"/>
  <c r="N29" i="3"/>
  <c r="AS363" i="2"/>
  <c r="AS86" i="2"/>
  <c r="AS398" i="2"/>
  <c r="AS177" i="2"/>
  <c r="AS501" i="2"/>
  <c r="AS530" i="2"/>
  <c r="AS58" i="2"/>
  <c r="AS466" i="2"/>
  <c r="AS46" i="2"/>
  <c r="AS502" i="2"/>
  <c r="AS7" i="2"/>
  <c r="AS348" i="2"/>
  <c r="AS105" i="2"/>
  <c r="AS538" i="2"/>
  <c r="AS65" i="2"/>
  <c r="AS586" i="2"/>
  <c r="AS19" i="2"/>
  <c r="AS343" i="2"/>
  <c r="AS532" i="2"/>
  <c r="AT602" i="2"/>
  <c r="AT695" i="2"/>
  <c r="AT490" i="2"/>
  <c r="AT546" i="2"/>
  <c r="AT494" i="2"/>
  <c r="AT663" i="2"/>
  <c r="AT101" i="2"/>
  <c r="AT285" i="2"/>
  <c r="AT731" i="2"/>
  <c r="AT443" i="2"/>
  <c r="AT161" i="2"/>
  <c r="AT314" i="2"/>
  <c r="AT131" i="2"/>
  <c r="AT122" i="2"/>
  <c r="AT674" i="2"/>
  <c r="AT360" i="2"/>
  <c r="AT439" i="2"/>
  <c r="AT339" i="2"/>
  <c r="AT646" i="2"/>
  <c r="AT192" i="2"/>
  <c r="AT560" i="2"/>
  <c r="AT656" i="2"/>
  <c r="AT545" i="2"/>
  <c r="AT5" i="2"/>
  <c r="AT31" i="2"/>
  <c r="AT266" i="2"/>
  <c r="AT81" i="2"/>
  <c r="AT483" i="2"/>
  <c r="AT199" i="2"/>
  <c r="AT176" i="2"/>
  <c r="AT228" i="2"/>
  <c r="AT20" i="2"/>
  <c r="AT27" i="2"/>
  <c r="AT232" i="2"/>
  <c r="AT666" i="2"/>
  <c r="AT45" i="2"/>
  <c r="AT256" i="2"/>
  <c r="AT484" i="2"/>
  <c r="AT392" i="2"/>
  <c r="AT374" i="2"/>
  <c r="AT528" i="2"/>
  <c r="AT427" i="2"/>
  <c r="AT94" i="2"/>
  <c r="AT475" i="2"/>
  <c r="AT544" i="2"/>
  <c r="AT222" i="2"/>
  <c r="AT513" i="2"/>
  <c r="AT88" i="2"/>
  <c r="AT191" i="2"/>
  <c r="AT593" i="2"/>
  <c r="AS284" i="2"/>
  <c r="AS44" i="2"/>
  <c r="AS642" i="2"/>
  <c r="AS221" i="2"/>
  <c r="AS396" i="2"/>
  <c r="AS727" i="2"/>
  <c r="AS90" i="2"/>
  <c r="AS355" i="2"/>
  <c r="AS394" i="2"/>
  <c r="AS514" i="2"/>
  <c r="AS10" i="2"/>
  <c r="AS558" i="2"/>
  <c r="AS596" i="2"/>
  <c r="AS589" i="2"/>
  <c r="AS442" i="2"/>
  <c r="AS660" i="2"/>
  <c r="AS95" i="2"/>
  <c r="AS230" i="2"/>
  <c r="AS29" i="2"/>
  <c r="AS417" i="2"/>
  <c r="AS507" i="2"/>
  <c r="AS594" i="2"/>
  <c r="AS297" i="2"/>
  <c r="AS362" i="2"/>
  <c r="AS71" i="2"/>
  <c r="AS732" i="2"/>
  <c r="AS401" i="2"/>
  <c r="AS550" i="2"/>
  <c r="AS296" i="2"/>
  <c r="AS124" i="2"/>
  <c r="AS621" i="2"/>
  <c r="AS686" i="2"/>
  <c r="AS638" i="2"/>
  <c r="AS436" i="2"/>
  <c r="AS137" i="2"/>
  <c r="AS220" i="2"/>
  <c r="AS330" i="2"/>
  <c r="AS510" i="2"/>
  <c r="AS185" i="2"/>
  <c r="AS517" i="2"/>
  <c r="AS3" i="2"/>
  <c r="AS369" i="2"/>
  <c r="AS8" i="2"/>
  <c r="AS91" i="2"/>
  <c r="AS157" i="2"/>
  <c r="AS690" i="2"/>
  <c r="AS488" i="2"/>
  <c r="AT696" i="2"/>
  <c r="AT598" i="2"/>
  <c r="AT719" i="2"/>
  <c r="AT318" i="2"/>
  <c r="AT707" i="2"/>
  <c r="AT254" i="2"/>
  <c r="AT378" i="2"/>
  <c r="AT311" i="2"/>
  <c r="AT464" i="2"/>
  <c r="AT720" i="2"/>
  <c r="AT508" i="2"/>
  <c r="AT87" i="2"/>
  <c r="AT292" i="2"/>
  <c r="AT399" i="2"/>
  <c r="AT669" i="2"/>
  <c r="AT50" i="2"/>
  <c r="AT242" i="2"/>
  <c r="AT670" i="2"/>
  <c r="AT287" i="2"/>
  <c r="AT336" i="2"/>
  <c r="AT390" i="2"/>
  <c r="AT33" i="2"/>
  <c r="AT548" i="2"/>
  <c r="AT295" i="2"/>
  <c r="AT310" i="2"/>
  <c r="AT649" i="2"/>
  <c r="AT408" i="2"/>
  <c r="AT301" i="2"/>
  <c r="AT151" i="2"/>
  <c r="AT614" i="2"/>
  <c r="AT305" i="2"/>
  <c r="AT386" i="2"/>
  <c r="AT13" i="2"/>
  <c r="AT273" i="2"/>
  <c r="AT373" i="2"/>
  <c r="AT98" i="2"/>
  <c r="AT430" i="2"/>
  <c r="AT477" i="2"/>
  <c r="AS674" i="2"/>
  <c r="AS360" i="2"/>
  <c r="AS439" i="2"/>
  <c r="AS339" i="2"/>
  <c r="AS646" i="2"/>
  <c r="AS192" i="2"/>
  <c r="AS560" i="2"/>
  <c r="AS656" i="2"/>
  <c r="AS545" i="2"/>
  <c r="AS5" i="2"/>
  <c r="AS31" i="2"/>
  <c r="AS266" i="2"/>
  <c r="AS81" i="2"/>
  <c r="AS483" i="2"/>
  <c r="AS199" i="2"/>
  <c r="AS176" i="2"/>
  <c r="AS228" i="2"/>
  <c r="AS20" i="2"/>
  <c r="AS27" i="2"/>
  <c r="AS232" i="2"/>
  <c r="AS666" i="2"/>
  <c r="AS45" i="2"/>
  <c r="AS256" i="2"/>
  <c r="AS484" i="2"/>
  <c r="AS392" i="2"/>
  <c r="AS374" i="2"/>
  <c r="AS528" i="2"/>
  <c r="AS427" i="2"/>
  <c r="AS94" i="2"/>
  <c r="AS475" i="2"/>
  <c r="AS544" i="2"/>
  <c r="AS222" i="2"/>
  <c r="AS513" i="2"/>
  <c r="AS88" i="2"/>
  <c r="AS191" i="2"/>
  <c r="AS593" i="2"/>
  <c r="AS264" i="2"/>
  <c r="AS445" i="2"/>
  <c r="AS334" i="2"/>
  <c r="AS465" i="2"/>
  <c r="AS198" i="2"/>
  <c r="AS162" i="2"/>
  <c r="AS235" i="2"/>
  <c r="AS651" i="2"/>
  <c r="AS333" i="2"/>
  <c r="AS458" i="2"/>
  <c r="AT728" i="2"/>
  <c r="AT688" i="2"/>
  <c r="AT729" i="2"/>
  <c r="AT683" i="2"/>
  <c r="AT552" i="2"/>
  <c r="AT571" i="2"/>
  <c r="AT629" i="2"/>
  <c r="AT125" i="2"/>
  <c r="AT135" i="2"/>
  <c r="AT102" i="2"/>
  <c r="AT650" i="2"/>
  <c r="AT634" i="2"/>
  <c r="AT380" i="2"/>
  <c r="AT163" i="2"/>
  <c r="AT335" i="2"/>
  <c r="AT272" i="2"/>
  <c r="AT543" i="2"/>
  <c r="AT223" i="2"/>
  <c r="AT42" i="2"/>
  <c r="AT503" i="2"/>
  <c r="AT495" i="2"/>
  <c r="AT237" i="2"/>
  <c r="AT226" i="2"/>
  <c r="AT631" i="2"/>
  <c r="AT405" i="2"/>
  <c r="AT23" i="2"/>
  <c r="AT61" i="2"/>
  <c r="AT286" i="2"/>
  <c r="AT338" i="2"/>
  <c r="AT331" i="2"/>
  <c r="AT557" i="2"/>
  <c r="AT197" i="2"/>
  <c r="AT592" i="2"/>
  <c r="AT580" i="2"/>
  <c r="AT186" i="2"/>
  <c r="AT127" i="2"/>
  <c r="AT37" i="2"/>
  <c r="AT269" i="2"/>
  <c r="AT129" i="2"/>
  <c r="AT106" i="2"/>
  <c r="AT351" i="2"/>
  <c r="J57" i="3"/>
  <c r="AS614" i="2"/>
  <c r="AS305" i="2"/>
  <c r="AS386" i="2"/>
  <c r="AS13" i="2"/>
  <c r="AS273" i="2"/>
  <c r="AS373" i="2"/>
  <c r="AS98" i="2"/>
  <c r="AS430" i="2"/>
  <c r="AS477" i="2"/>
  <c r="AS605" i="2"/>
  <c r="AS423" i="2"/>
  <c r="AS419" i="2"/>
  <c r="AS69" i="2"/>
  <c r="AS715" i="2"/>
  <c r="AS500" i="2"/>
  <c r="AS705" i="2"/>
  <c r="AS116" i="2"/>
  <c r="AS462" i="2"/>
  <c r="AS535" i="2"/>
  <c r="AS313" i="2"/>
  <c r="AS276" i="2"/>
  <c r="AS25" i="2"/>
  <c r="AS606" i="2"/>
  <c r="AS329" i="2"/>
  <c r="AS299" i="2"/>
  <c r="AS154" i="2"/>
  <c r="AS328" i="2"/>
  <c r="AS320" i="2"/>
  <c r="AS114" i="2"/>
  <c r="AS616" i="2"/>
  <c r="AS416" i="2"/>
  <c r="AS395" i="2"/>
  <c r="AT724" i="2"/>
  <c r="AT714" i="2"/>
  <c r="AT491" i="2"/>
  <c r="AT620" i="2"/>
  <c r="AT618" i="2"/>
  <c r="AT188" i="2"/>
  <c r="AT487" i="2"/>
  <c r="AT388" i="2"/>
  <c r="AT260" i="2"/>
  <c r="AT479" i="2"/>
  <c r="AT138" i="2"/>
  <c r="AT229" i="2"/>
  <c r="AT133" i="2"/>
  <c r="AT34" i="2"/>
  <c r="AT281" i="2"/>
  <c r="AT231" i="2"/>
  <c r="AT448" i="2"/>
  <c r="AT85" i="2"/>
  <c r="AT62" i="2"/>
  <c r="AT542" i="2"/>
  <c r="AT459" i="2"/>
  <c r="AT585" i="2"/>
  <c r="AT288" i="2"/>
  <c r="AT97" i="2"/>
  <c r="AT118" i="2"/>
  <c r="AT15" i="2"/>
  <c r="AT537" i="2"/>
  <c r="AT274" i="2"/>
  <c r="AT597" i="2"/>
  <c r="AT219" i="2"/>
  <c r="AT520" i="2"/>
  <c r="AT523" i="2"/>
  <c r="AT667" i="2"/>
  <c r="AT534" i="2"/>
  <c r="AT76" i="2"/>
  <c r="AT536" i="2"/>
  <c r="AT601" i="2"/>
  <c r="AT564" i="2"/>
  <c r="AT431" i="2"/>
  <c r="AT4" i="2"/>
  <c r="AT497" i="2"/>
  <c r="AT722" i="2"/>
  <c r="AT54" i="2"/>
  <c r="AT147" i="2"/>
  <c r="AT434" i="2"/>
  <c r="AT581" i="2"/>
  <c r="AT604" i="2"/>
  <c r="S50" i="3"/>
  <c r="AT426" i="2"/>
  <c r="AT208" i="2"/>
  <c r="AT566" i="2"/>
  <c r="AT391" i="2"/>
  <c r="AT156" i="2"/>
  <c r="AT708" i="2"/>
  <c r="AT407" i="2"/>
  <c r="AT247" i="2"/>
  <c r="AT617" i="2"/>
  <c r="AT241" i="2"/>
  <c r="AT453" i="2"/>
  <c r="AT141" i="2"/>
  <c r="AT268" i="2"/>
  <c r="AT74" i="2"/>
  <c r="AT144" i="2"/>
  <c r="AT149" i="2"/>
  <c r="AT640" i="2"/>
  <c r="AR526" i="2"/>
  <c r="AR570" i="2"/>
  <c r="AR457" i="2"/>
  <c r="AR496" i="2"/>
  <c r="AR236" i="2"/>
  <c r="AR628" i="2"/>
  <c r="AR214" i="2"/>
  <c r="AR461" i="2"/>
  <c r="AR627" i="2"/>
  <c r="AR78" i="2"/>
  <c r="AR79" i="2"/>
  <c r="AR489" i="2"/>
  <c r="AR661" i="2"/>
  <c r="AR22" i="2"/>
  <c r="AR160" i="2"/>
  <c r="AR289" i="2"/>
  <c r="AR173" i="2"/>
  <c r="AR261" i="2"/>
  <c r="AR547" i="2"/>
  <c r="AR211" i="2"/>
  <c r="AR324" i="2"/>
  <c r="AR92" i="2"/>
  <c r="AR384" i="2"/>
  <c r="AR327" i="2"/>
  <c r="AR406" i="2"/>
  <c r="AR150" i="2"/>
  <c r="AR258" i="2"/>
  <c r="AR200" i="2"/>
  <c r="AR393" i="2"/>
  <c r="AR359" i="2"/>
  <c r="AR36" i="2"/>
  <c r="AR540" i="2"/>
  <c r="AR473" i="2"/>
  <c r="AR179" i="2"/>
  <c r="AR16" i="2"/>
  <c r="AR26" i="2"/>
  <c r="AR506" i="2"/>
  <c r="AR332" i="2"/>
  <c r="AR12" i="2"/>
  <c r="AR134" i="2"/>
  <c r="AR112" i="2"/>
  <c r="AR438" i="2"/>
  <c r="AR216" i="2"/>
  <c r="AR245" i="2"/>
  <c r="AR403" i="2"/>
  <c r="AR169" i="2"/>
  <c r="D7" i="3"/>
  <c r="E10" i="3"/>
  <c r="F13" i="3"/>
  <c r="H12" i="3"/>
  <c r="M104" i="3"/>
  <c r="M19" i="3"/>
  <c r="AR654" i="2"/>
  <c r="AR322" i="2"/>
  <c r="AR472" i="2"/>
  <c r="AR474" i="2"/>
  <c r="AR694" i="2"/>
  <c r="AR120" i="2"/>
  <c r="AR471" i="2"/>
  <c r="AR104" i="2"/>
  <c r="AR170" i="2"/>
  <c r="AR590" i="2"/>
  <c r="AR624" i="2"/>
  <c r="AR100" i="2"/>
  <c r="AR450" i="2"/>
  <c r="AR569" i="2"/>
  <c r="AR344" i="2"/>
  <c r="AR35" i="2"/>
  <c r="C122" i="3"/>
  <c r="AR668" i="2"/>
  <c r="AR110" i="2"/>
  <c r="AR291" i="2"/>
  <c r="AR326" i="2"/>
  <c r="AR271" i="2"/>
  <c r="AR52" i="2"/>
  <c r="AR397" i="2"/>
  <c r="AR346" i="2"/>
  <c r="AR377" i="2"/>
  <c r="AR555" i="2"/>
  <c r="AR21" i="2"/>
  <c r="AR611" i="2"/>
  <c r="AR363" i="2"/>
  <c r="AR86" i="2"/>
  <c r="AR398" i="2"/>
  <c r="AR177" i="2"/>
  <c r="AR530" i="2"/>
  <c r="AR58" i="2"/>
  <c r="AR466" i="2"/>
  <c r="AR46" i="2"/>
  <c r="AR502" i="2"/>
  <c r="AR7" i="2"/>
  <c r="AR348" i="2"/>
  <c r="AR105" i="2"/>
  <c r="AR538" i="2"/>
  <c r="AR65" i="2"/>
  <c r="AR586" i="2"/>
  <c r="AR19" i="2"/>
  <c r="AR343" i="2"/>
  <c r="AR532" i="2"/>
  <c r="AT264" i="2"/>
  <c r="AT445" i="2"/>
  <c r="AT334" i="2"/>
  <c r="AT465" i="2"/>
  <c r="AT198" i="2"/>
  <c r="AT162" i="2"/>
  <c r="AT235" i="2"/>
  <c r="AT651" i="2"/>
  <c r="AT333" i="2"/>
  <c r="AT458" i="2"/>
  <c r="J19" i="3"/>
  <c r="K31" i="3"/>
  <c r="K10" i="3"/>
  <c r="N97" i="3"/>
  <c r="AR551" i="2"/>
  <c r="AR349" i="2"/>
  <c r="AR400" i="2"/>
  <c r="AR253" i="2"/>
  <c r="AR643" i="2"/>
  <c r="AR549" i="2"/>
  <c r="AR562" i="2"/>
  <c r="C105" i="3"/>
  <c r="AR302" i="2"/>
  <c r="AR522" i="2"/>
  <c r="C93" i="3"/>
  <c r="AR583" i="2"/>
  <c r="AR284" i="2"/>
  <c r="AR44" i="2"/>
  <c r="AR221" i="2"/>
  <c r="AR396" i="2"/>
  <c r="AR90" i="2"/>
  <c r="AR355" i="2"/>
  <c r="AR394" i="2"/>
  <c r="AR514" i="2"/>
  <c r="C17" i="3"/>
  <c r="AR10" i="2"/>
  <c r="C53" i="3"/>
  <c r="AR558" i="2"/>
  <c r="AR596" i="2"/>
  <c r="AR589" i="2"/>
  <c r="C68" i="3"/>
  <c r="AR442" i="2"/>
  <c r="AR660" i="2"/>
  <c r="AR95" i="2"/>
  <c r="AR29" i="2"/>
  <c r="C56" i="3"/>
  <c r="AR417" i="2"/>
  <c r="AR297" i="2"/>
  <c r="AR362" i="2"/>
  <c r="AR71" i="2"/>
  <c r="C66" i="3"/>
  <c r="AR401" i="2"/>
  <c r="AR550" i="2"/>
  <c r="C108" i="3"/>
  <c r="AR296" i="2"/>
  <c r="AR124" i="2"/>
  <c r="AR638" i="2"/>
  <c r="C104" i="3"/>
  <c r="AR436" i="2"/>
  <c r="C33" i="3"/>
  <c r="AR137" i="2"/>
  <c r="AR220" i="2"/>
  <c r="AR330" i="2"/>
  <c r="AR510" i="2"/>
  <c r="C89" i="3"/>
  <c r="AR517" i="2"/>
  <c r="AR3" i="2"/>
  <c r="AR369" i="2"/>
  <c r="AR8" i="2"/>
  <c r="AR91" i="2"/>
  <c r="AR157" i="2"/>
  <c r="C22" i="3"/>
  <c r="AR488" i="2"/>
  <c r="C113" i="3"/>
  <c r="D46" i="3"/>
  <c r="E85" i="3"/>
  <c r="G32" i="3"/>
  <c r="P71" i="3"/>
  <c r="AT605" i="2"/>
  <c r="AT423" i="2"/>
  <c r="AT419" i="2"/>
  <c r="AT69" i="2"/>
  <c r="AT715" i="2"/>
  <c r="AT500" i="2"/>
  <c r="AT705" i="2"/>
  <c r="AT116" i="2"/>
  <c r="AT462" i="2"/>
  <c r="AT535" i="2"/>
  <c r="AT313" i="2"/>
  <c r="AT276" i="2"/>
  <c r="AT25" i="2"/>
  <c r="AT606" i="2"/>
  <c r="AT329" i="2"/>
  <c r="AT299" i="2"/>
  <c r="AT154" i="2"/>
  <c r="AT328" i="2"/>
  <c r="AT320" i="2"/>
  <c r="AT114" i="2"/>
  <c r="AT616" i="2"/>
  <c r="AT416" i="2"/>
  <c r="AT395" i="2"/>
  <c r="T29" i="3"/>
  <c r="T8" i="3"/>
  <c r="J121" i="3"/>
  <c r="J117" i="3"/>
  <c r="J69" i="3"/>
  <c r="K89" i="3"/>
  <c r="K35" i="3"/>
  <c r="M115" i="3"/>
  <c r="M100" i="3"/>
  <c r="M71" i="3"/>
  <c r="AR490" i="2"/>
  <c r="AR546" i="2"/>
  <c r="AR494" i="2"/>
  <c r="AR443" i="2"/>
  <c r="AR161" i="2"/>
  <c r="AR314" i="2"/>
  <c r="AR131" i="2"/>
  <c r="AR122" i="2"/>
  <c r="AR674" i="2"/>
  <c r="AR360" i="2"/>
  <c r="AR439" i="2"/>
  <c r="C51" i="3"/>
  <c r="AR192" i="2"/>
  <c r="AR560" i="2"/>
  <c r="AR545" i="2"/>
  <c r="AR5" i="2"/>
  <c r="AR31" i="2"/>
  <c r="AR266" i="2"/>
  <c r="AR81" i="2"/>
  <c r="AR483" i="2"/>
  <c r="AR199" i="2"/>
  <c r="AR176" i="2"/>
  <c r="AR228" i="2"/>
  <c r="AR20" i="2"/>
  <c r="C37" i="3"/>
  <c r="AR27" i="2"/>
  <c r="AR232" i="2"/>
  <c r="AR45" i="2"/>
  <c r="AR256" i="2"/>
  <c r="AR484" i="2"/>
  <c r="AR392" i="2"/>
  <c r="AR374" i="2"/>
  <c r="C41" i="3"/>
  <c r="AR528" i="2"/>
  <c r="AR427" i="2"/>
  <c r="AR94" i="2"/>
  <c r="C62" i="3"/>
  <c r="AR475" i="2"/>
  <c r="AR544" i="2"/>
  <c r="C36" i="3"/>
  <c r="AR222" i="2"/>
  <c r="AR513" i="2"/>
  <c r="AR88" i="2"/>
  <c r="AR191" i="2"/>
  <c r="AR264" i="2"/>
  <c r="AR445" i="2"/>
  <c r="AR465" i="2"/>
  <c r="AR162" i="2"/>
  <c r="AR235" i="2"/>
  <c r="C52" i="3"/>
  <c r="AR651" i="2"/>
  <c r="AR333" i="2"/>
  <c r="AR458" i="2"/>
  <c r="E105" i="3"/>
  <c r="G58" i="3"/>
  <c r="H37" i="3"/>
  <c r="P34" i="3"/>
  <c r="AT460" i="2"/>
  <c r="AT153" i="2"/>
  <c r="AT356" i="2"/>
  <c r="AT382" i="2"/>
  <c r="AT267" i="2"/>
  <c r="AT325" i="2"/>
  <c r="AT366" i="2"/>
  <c r="AT505" i="2"/>
  <c r="AT140" i="2"/>
  <c r="AT66" i="2"/>
  <c r="AT409" i="2"/>
  <c r="AT194" i="2"/>
  <c r="AT82" i="2"/>
  <c r="AT556" i="2"/>
  <c r="AT165" i="2"/>
  <c r="AT47" i="2"/>
  <c r="AT463" i="2"/>
  <c r="AT152" i="2"/>
  <c r="AT59" i="2"/>
  <c r="AT432" i="2"/>
  <c r="T46" i="3"/>
  <c r="T20" i="3"/>
  <c r="M122" i="3"/>
  <c r="N108" i="3"/>
  <c r="N89" i="3"/>
  <c r="N77" i="3"/>
  <c r="C87" i="3"/>
  <c r="AR598" i="2"/>
  <c r="AR318" i="2"/>
  <c r="AR254" i="2"/>
  <c r="AR378" i="2"/>
  <c r="AR311" i="2"/>
  <c r="C121" i="3"/>
  <c r="AR464" i="2"/>
  <c r="AR508" i="2"/>
  <c r="AR87" i="2"/>
  <c r="AR292" i="2"/>
  <c r="AR399" i="2"/>
  <c r="AR669" i="2"/>
  <c r="AR50" i="2"/>
  <c r="AR242" i="2"/>
  <c r="AR287" i="2"/>
  <c r="AR336" i="2"/>
  <c r="AR390" i="2"/>
  <c r="AR33" i="2"/>
  <c r="AR548" i="2"/>
  <c r="AR295" i="2"/>
  <c r="AR310" i="2"/>
  <c r="AR408" i="2"/>
  <c r="AR301" i="2"/>
  <c r="AR151" i="2"/>
  <c r="AR614" i="2"/>
  <c r="AR305" i="2"/>
  <c r="AR386" i="2"/>
  <c r="AR13" i="2"/>
  <c r="AR273" i="2"/>
  <c r="AR98" i="2"/>
  <c r="AR430" i="2"/>
  <c r="AR477" i="2"/>
  <c r="AR605" i="2"/>
  <c r="AR423" i="2"/>
  <c r="AR500" i="2"/>
  <c r="AR116" i="2"/>
  <c r="AR462" i="2"/>
  <c r="AR535" i="2"/>
  <c r="AR313" i="2"/>
  <c r="AR276" i="2"/>
  <c r="AR25" i="2"/>
  <c r="C14" i="3"/>
  <c r="AR329" i="2"/>
  <c r="AR299" i="2"/>
  <c r="AR154" i="2"/>
  <c r="AR320" i="2"/>
  <c r="AR114" i="2"/>
  <c r="AR616" i="2"/>
  <c r="AR416" i="2"/>
  <c r="AR395" i="2"/>
  <c r="E6" i="3"/>
  <c r="F56" i="3"/>
  <c r="G80" i="3"/>
  <c r="P75" i="3"/>
  <c r="AT72" i="2"/>
  <c r="AT710" i="2"/>
  <c r="AT201" i="2"/>
  <c r="AT184" i="2"/>
  <c r="AT250" i="2"/>
  <c r="AT67" i="2"/>
  <c r="AT89" i="2"/>
  <c r="AT93" i="2"/>
  <c r="AT307" i="2"/>
  <c r="AT84" i="2"/>
  <c r="AT282" i="2"/>
  <c r="AT123" i="2"/>
  <c r="AT451" i="2"/>
  <c r="AT582" i="2"/>
  <c r="AR552" i="2"/>
  <c r="AR629" i="2"/>
  <c r="AR125" i="2"/>
  <c r="AR135" i="2"/>
  <c r="AR102" i="2"/>
  <c r="AR380" i="2"/>
  <c r="AR163" i="2"/>
  <c r="AR272" i="2"/>
  <c r="AR223" i="2"/>
  <c r="AR42" i="2"/>
  <c r="AR495" i="2"/>
  <c r="AR237" i="2"/>
  <c r="AR226" i="2"/>
  <c r="AR631" i="2"/>
  <c r="AR405" i="2"/>
  <c r="AR23" i="2"/>
  <c r="AR61" i="2"/>
  <c r="AR286" i="2"/>
  <c r="AR338" i="2"/>
  <c r="AR331" i="2"/>
  <c r="AR197" i="2"/>
  <c r="AR186" i="2"/>
  <c r="AR127" i="2"/>
  <c r="AR37" i="2"/>
  <c r="AR269" i="2"/>
  <c r="AR106" i="2"/>
  <c r="AR351" i="2"/>
  <c r="AR153" i="2"/>
  <c r="AR356" i="2"/>
  <c r="AR382" i="2"/>
  <c r="AR267" i="2"/>
  <c r="AR325" i="2"/>
  <c r="AR366" i="2"/>
  <c r="AR505" i="2"/>
  <c r="AR140" i="2"/>
  <c r="AR66" i="2"/>
  <c r="AR409" i="2"/>
  <c r="AR194" i="2"/>
  <c r="AR82" i="2"/>
  <c r="AR556" i="2"/>
  <c r="AR165" i="2"/>
  <c r="AR47" i="2"/>
  <c r="AR152" i="2"/>
  <c r="AR59" i="2"/>
  <c r="AR432" i="2"/>
  <c r="C28" i="3"/>
  <c r="D90" i="3"/>
  <c r="E77" i="3"/>
  <c r="F28" i="3"/>
  <c r="H32" i="3"/>
  <c r="P85" i="3"/>
  <c r="AT691" i="2"/>
  <c r="AT467" i="2"/>
  <c r="AT449" i="2"/>
  <c r="AT444" i="2"/>
  <c r="AT619" i="2"/>
  <c r="AT573" i="2"/>
  <c r="AT164" i="2"/>
  <c r="AT599" i="2"/>
  <c r="AT14" i="2"/>
  <c r="AT246" i="2"/>
  <c r="AT337" i="2"/>
  <c r="AT277" i="2"/>
  <c r="AT469" i="2"/>
  <c r="AT224" i="2"/>
  <c r="AT252" i="2"/>
  <c r="AT354" i="2"/>
  <c r="AT172" i="2"/>
  <c r="AT512" i="2"/>
  <c r="AT136" i="2"/>
  <c r="AT60" i="2"/>
  <c r="AT684" i="2"/>
  <c r="AT357" i="2"/>
  <c r="K28" i="3"/>
  <c r="K54" i="3"/>
  <c r="M62" i="3"/>
  <c r="AR620" i="2"/>
  <c r="AR188" i="2"/>
  <c r="AR487" i="2"/>
  <c r="C2" i="3"/>
  <c r="AR260" i="2"/>
  <c r="AR479" i="2"/>
  <c r="AR138" i="2"/>
  <c r="AR229" i="2"/>
  <c r="AR133" i="2"/>
  <c r="AR34" i="2"/>
  <c r="AR281" i="2"/>
  <c r="AR231" i="2"/>
  <c r="AR448" i="2"/>
  <c r="AR85" i="2"/>
  <c r="AR62" i="2"/>
  <c r="AR542" i="2"/>
  <c r="AR459" i="2"/>
  <c r="AR585" i="2"/>
  <c r="AR288" i="2"/>
  <c r="AR97" i="2"/>
  <c r="AR118" i="2"/>
  <c r="AR15" i="2"/>
  <c r="AR274" i="2"/>
  <c r="C7" i="3"/>
  <c r="AR219" i="2"/>
  <c r="AR523" i="2"/>
  <c r="AR534" i="2"/>
  <c r="AR76" i="2"/>
  <c r="AR601" i="2"/>
  <c r="AR564" i="2"/>
  <c r="C59" i="3"/>
  <c r="AR4" i="2"/>
  <c r="AR497" i="2"/>
  <c r="AR54" i="2"/>
  <c r="AR147" i="2"/>
  <c r="AR434" i="2"/>
  <c r="AR581" i="2"/>
  <c r="AR604" i="2"/>
  <c r="AR72" i="2"/>
  <c r="AR201" i="2"/>
  <c r="AR184" i="2"/>
  <c r="AR250" i="2"/>
  <c r="AR67" i="2"/>
  <c r="AR89" i="2"/>
  <c r="C15" i="3"/>
  <c r="AR93" i="2"/>
  <c r="AR307" i="2"/>
  <c r="AR84" i="2"/>
  <c r="AR123" i="2"/>
  <c r="C86" i="3"/>
  <c r="AR451" i="2"/>
  <c r="AR582" i="2"/>
  <c r="E97" i="3"/>
  <c r="F118" i="3"/>
  <c r="G106" i="3"/>
  <c r="H56" i="3"/>
  <c r="AT565" i="2"/>
  <c r="AT56" i="2"/>
  <c r="AT243" i="2"/>
  <c r="AT623" i="2"/>
  <c r="AT455" i="2"/>
  <c r="AT39" i="2"/>
  <c r="AT190" i="2"/>
  <c r="AT181" i="2"/>
  <c r="AT539" i="2"/>
  <c r="AT316" i="2"/>
  <c r="AT130" i="2"/>
  <c r="AT251" i="2"/>
  <c r="AT486" i="2"/>
  <c r="AT368" i="2"/>
  <c r="AT350" i="2"/>
  <c r="AT189" i="2"/>
  <c r="AT533" i="2"/>
  <c r="J122" i="3"/>
  <c r="K105" i="3"/>
  <c r="AR587" i="2"/>
  <c r="AR713" i="2"/>
  <c r="AR402" i="2"/>
  <c r="AR371" i="2"/>
  <c r="AR323" i="2"/>
  <c r="AR433" i="2"/>
  <c r="AR249" i="2"/>
  <c r="AR615" i="2"/>
  <c r="AR99" i="2"/>
  <c r="AR143" i="2"/>
  <c r="AR319" i="2"/>
  <c r="AR648" i="2"/>
  <c r="AR412" i="2"/>
  <c r="AR379" i="2"/>
  <c r="AR279" i="2"/>
  <c r="AR352" i="2"/>
  <c r="AR103" i="2"/>
  <c r="AR524" i="2"/>
  <c r="AR257" i="2"/>
  <c r="AR167" i="2"/>
  <c r="AR128" i="2"/>
  <c r="AR647" i="2"/>
  <c r="AR48" i="2"/>
  <c r="AR300" i="2"/>
  <c r="AR275" i="2"/>
  <c r="AR148" i="2"/>
  <c r="AR413" i="2"/>
  <c r="AR215" i="2"/>
  <c r="AR43" i="2"/>
  <c r="AR207" i="2"/>
  <c r="AR468" i="2"/>
  <c r="AR467" i="2"/>
  <c r="AR444" i="2"/>
  <c r="AR619" i="2"/>
  <c r="AR573" i="2"/>
  <c r="AR164" i="2"/>
  <c r="AR599" i="2"/>
  <c r="AR14" i="2"/>
  <c r="AR246" i="2"/>
  <c r="AR337" i="2"/>
  <c r="AR277" i="2"/>
  <c r="AR469" i="2"/>
  <c r="AR224" i="2"/>
  <c r="AR252" i="2"/>
  <c r="AR354" i="2"/>
  <c r="AR512" i="2"/>
  <c r="C110" i="3"/>
  <c r="AR136" i="2"/>
  <c r="AR60" i="2"/>
  <c r="AR684" i="2"/>
  <c r="AR357" i="2"/>
  <c r="D101" i="3"/>
  <c r="F6" i="3"/>
  <c r="G118" i="3"/>
  <c r="H80" i="3"/>
  <c r="AT121" i="2"/>
  <c r="AT680" i="2"/>
  <c r="AT244" i="2"/>
  <c r="AT499" i="2"/>
  <c r="AT55" i="2"/>
  <c r="AT6" i="2"/>
  <c r="AT119" i="2"/>
  <c r="AT180" i="2"/>
  <c r="AT145" i="2"/>
  <c r="AT28" i="2"/>
  <c r="AT32" i="2"/>
  <c r="AT414" i="2"/>
  <c r="AT175" i="2"/>
  <c r="AT159" i="2"/>
  <c r="AT577" i="2"/>
  <c r="AT711" i="2"/>
  <c r="AT126" i="2"/>
  <c r="AT233" i="2"/>
  <c r="T122" i="3"/>
  <c r="J93" i="3"/>
  <c r="M25" i="3"/>
  <c r="AR673" i="2"/>
  <c r="AR476" i="2"/>
  <c r="AR303" i="2"/>
  <c r="AR521" i="2"/>
  <c r="AR525" i="2"/>
  <c r="AR358" i="2"/>
  <c r="AR595" i="2"/>
  <c r="AR238" i="2"/>
  <c r="AR361" i="2"/>
  <c r="AR80" i="2"/>
  <c r="AR342" i="2"/>
  <c r="AR470" i="2"/>
  <c r="AR375" i="2"/>
  <c r="AR306" i="2"/>
  <c r="AR437" i="2"/>
  <c r="AR653" i="2"/>
  <c r="AR370" i="2"/>
  <c r="AR294" i="2"/>
  <c r="AR183" i="2"/>
  <c r="AR559" i="2"/>
  <c r="AR415" i="2"/>
  <c r="AR367" i="2"/>
  <c r="AR613" i="2"/>
  <c r="AR422" i="2"/>
  <c r="AR24" i="2"/>
  <c r="AR609" i="2"/>
  <c r="AR452" i="2"/>
  <c r="AR108" i="2"/>
  <c r="AR610" i="2"/>
  <c r="AR429" i="2"/>
  <c r="AR353" i="2"/>
  <c r="AR420" i="2"/>
  <c r="AR553" i="2"/>
  <c r="AR56" i="2"/>
  <c r="AR455" i="2"/>
  <c r="AR39" i="2"/>
  <c r="AR190" i="2"/>
  <c r="AR181" i="2"/>
  <c r="AR316" i="2"/>
  <c r="AR130" i="2"/>
  <c r="AR251" i="2"/>
  <c r="AR486" i="2"/>
  <c r="AR189" i="2"/>
  <c r="AR533" i="2"/>
  <c r="E41" i="3"/>
  <c r="G121" i="3"/>
  <c r="AT206" i="2"/>
  <c r="AT75" i="2"/>
  <c r="AT171" i="2"/>
  <c r="AT212" i="2"/>
  <c r="AT563" i="2"/>
  <c r="AT372" i="2"/>
  <c r="AT290" i="2"/>
  <c r="AT410" i="2"/>
  <c r="AT217" i="2"/>
  <c r="AT146" i="2"/>
  <c r="AT482" i="2"/>
  <c r="AT2" i="2"/>
  <c r="AT381" i="2"/>
  <c r="AT315" i="2"/>
  <c r="AT53" i="2"/>
  <c r="AT321" i="2"/>
  <c r="AT509" i="2"/>
  <c r="AT644" i="2"/>
  <c r="AT600" i="2"/>
  <c r="AT30" i="2"/>
  <c r="AT117" i="2"/>
  <c r="AT317" i="2"/>
  <c r="AT383" i="2"/>
  <c r="R100" i="3"/>
  <c r="R97" i="3"/>
  <c r="R111" i="3"/>
  <c r="T64" i="3"/>
  <c r="J62" i="3"/>
  <c r="M92" i="3"/>
  <c r="AR485" i="2"/>
  <c r="AR632" i="2"/>
  <c r="AR519" i="2"/>
  <c r="AR692" i="2"/>
  <c r="AR435" i="2"/>
  <c r="AR425" i="2"/>
  <c r="AR481" i="2"/>
  <c r="AR63" i="2"/>
  <c r="AR227" i="2"/>
  <c r="AR234" i="2"/>
  <c r="AR73" i="2"/>
  <c r="AR591" i="2"/>
  <c r="AR18" i="2"/>
  <c r="AR218" i="2"/>
  <c r="AR259" i="2"/>
  <c r="AR404" i="2"/>
  <c r="AR203" i="2"/>
  <c r="AR529" i="2"/>
  <c r="AR142" i="2"/>
  <c r="C46" i="3"/>
  <c r="AR347" i="2"/>
  <c r="AR239" i="2"/>
  <c r="AR385" i="2"/>
  <c r="AR139" i="2"/>
  <c r="AR205" i="2"/>
  <c r="AR196" i="2"/>
  <c r="AR77" i="2"/>
  <c r="AR446" i="2"/>
  <c r="AR182" i="2"/>
  <c r="AR492" i="2"/>
  <c r="AR304" i="2"/>
  <c r="AR210" i="2"/>
  <c r="AR121" i="2"/>
  <c r="AR244" i="2"/>
  <c r="AR499" i="2"/>
  <c r="AR55" i="2"/>
  <c r="AR6" i="2"/>
  <c r="AR119" i="2"/>
  <c r="AR180" i="2"/>
  <c r="AR145" i="2"/>
  <c r="AR28" i="2"/>
  <c r="AR32" i="2"/>
  <c r="AR414" i="2"/>
  <c r="AR175" i="2"/>
  <c r="AR159" i="2"/>
  <c r="AR577" i="2"/>
  <c r="AR126" i="2"/>
  <c r="AR233" i="2"/>
  <c r="E94" i="3"/>
  <c r="G12" i="3"/>
  <c r="H121" i="3"/>
  <c r="F61" i="3"/>
  <c r="H47" i="3"/>
  <c r="H84" i="3"/>
  <c r="D84" i="3"/>
  <c r="E84" i="3"/>
  <c r="T103" i="3"/>
  <c r="P29" i="3"/>
  <c r="H29" i="3"/>
  <c r="C31" i="3"/>
  <c r="R103" i="3"/>
  <c r="R16" i="3"/>
  <c r="R69" i="3"/>
  <c r="T114" i="3"/>
  <c r="T113" i="3"/>
  <c r="J109" i="3"/>
  <c r="K122" i="3"/>
  <c r="N95" i="3"/>
  <c r="C21" i="3"/>
  <c r="C92" i="3"/>
  <c r="E2" i="3"/>
  <c r="G2" i="3"/>
  <c r="P76" i="3"/>
  <c r="D76" i="3"/>
  <c r="G108" i="3"/>
  <c r="F108" i="3"/>
  <c r="E98" i="3"/>
  <c r="G98" i="3"/>
  <c r="E5" i="3"/>
  <c r="F76" i="3"/>
  <c r="G84" i="3"/>
  <c r="S11" i="3"/>
  <c r="D81" i="3"/>
  <c r="F81" i="3"/>
  <c r="E113" i="3"/>
  <c r="E103" i="3"/>
  <c r="D103" i="3"/>
  <c r="H109" i="3"/>
  <c r="F109" i="3"/>
  <c r="D109" i="3"/>
  <c r="T51" i="3"/>
  <c r="C78" i="3"/>
  <c r="C99" i="3"/>
  <c r="D2" i="3"/>
  <c r="D66" i="3"/>
  <c r="F22" i="3"/>
  <c r="G81" i="3"/>
  <c r="H108" i="3"/>
  <c r="G114" i="3"/>
  <c r="F114" i="3"/>
  <c r="M81" i="3"/>
  <c r="H9" i="3"/>
  <c r="E9" i="3"/>
  <c r="P9" i="3"/>
  <c r="F16" i="3"/>
  <c r="H16" i="3"/>
  <c r="M47" i="3"/>
  <c r="N118" i="3"/>
  <c r="C19" i="3"/>
  <c r="G76" i="3"/>
  <c r="G53" i="3"/>
  <c r="D53" i="3"/>
  <c r="H26" i="3"/>
  <c r="E26" i="3"/>
  <c r="P26" i="3"/>
  <c r="E48" i="3"/>
  <c r="E109" i="3"/>
  <c r="T16" i="3"/>
  <c r="R115" i="3"/>
  <c r="R40" i="3"/>
  <c r="R109" i="3"/>
  <c r="R95" i="3"/>
  <c r="R71" i="3"/>
  <c r="S117" i="3"/>
  <c r="T105" i="3"/>
  <c r="T93" i="3"/>
  <c r="T78" i="3"/>
  <c r="T56" i="3"/>
  <c r="T108" i="3"/>
  <c r="T89" i="3"/>
  <c r="T77" i="3"/>
  <c r="T50" i="3"/>
  <c r="T21" i="3"/>
  <c r="T22" i="3"/>
  <c r="J95" i="3"/>
  <c r="M2" i="3"/>
  <c r="C103" i="3"/>
  <c r="C50" i="3"/>
  <c r="C96" i="3"/>
  <c r="C94" i="3"/>
  <c r="C20" i="3"/>
  <c r="C16" i="3"/>
  <c r="C23" i="3"/>
  <c r="E51" i="3"/>
  <c r="F51" i="3"/>
  <c r="G51" i="3"/>
  <c r="H51" i="3"/>
  <c r="F96" i="3"/>
  <c r="G96" i="3"/>
  <c r="E96" i="3"/>
  <c r="G38" i="3"/>
  <c r="D38" i="3"/>
  <c r="E104" i="3"/>
  <c r="H5" i="3"/>
  <c r="F103" i="3"/>
  <c r="J61" i="3"/>
  <c r="H78" i="3"/>
  <c r="E78" i="3"/>
  <c r="H114" i="3"/>
  <c r="D3" i="3"/>
  <c r="E81" i="3"/>
  <c r="F84" i="3"/>
  <c r="F67" i="3"/>
  <c r="E67" i="3"/>
  <c r="H66" i="3"/>
  <c r="G66" i="3"/>
  <c r="D43" i="3"/>
  <c r="H43" i="3"/>
  <c r="D22" i="3"/>
  <c r="C44" i="3"/>
  <c r="D16" i="3"/>
  <c r="E61" i="3"/>
  <c r="F66" i="3"/>
  <c r="P44" i="3"/>
  <c r="D44" i="3"/>
  <c r="E23" i="3"/>
  <c r="H23" i="3"/>
  <c r="G23" i="3"/>
  <c r="D23" i="3"/>
  <c r="G103" i="3"/>
  <c r="J44" i="3"/>
  <c r="F9" i="3"/>
  <c r="R13" i="3"/>
  <c r="R12" i="3"/>
  <c r="T31" i="3"/>
  <c r="T47" i="3"/>
  <c r="T25" i="3"/>
  <c r="J2" i="3"/>
  <c r="J118" i="3"/>
  <c r="J48" i="3"/>
  <c r="J86" i="3"/>
  <c r="K39" i="3"/>
  <c r="M103" i="3"/>
  <c r="M46" i="3"/>
  <c r="M51" i="3"/>
  <c r="M94" i="3"/>
  <c r="M34" i="3"/>
  <c r="M20" i="3"/>
  <c r="M16" i="3"/>
  <c r="M75" i="3"/>
  <c r="M32" i="3"/>
  <c r="N44" i="3"/>
  <c r="N35" i="3"/>
  <c r="N53" i="3"/>
  <c r="N60" i="3"/>
  <c r="C115" i="3"/>
  <c r="C88" i="3"/>
  <c r="C116" i="3"/>
  <c r="C64" i="3"/>
  <c r="C40" i="3"/>
  <c r="C97" i="3"/>
  <c r="C32" i="3"/>
  <c r="C109" i="3"/>
  <c r="C43" i="3"/>
  <c r="C45" i="3"/>
  <c r="C95" i="3"/>
  <c r="C3" i="3"/>
  <c r="F120" i="3"/>
  <c r="G120" i="3"/>
  <c r="E114" i="3"/>
  <c r="E49" i="3"/>
  <c r="F98" i="3"/>
  <c r="G47" i="3"/>
  <c r="G43" i="3"/>
  <c r="H48" i="3"/>
  <c r="P48" i="3"/>
  <c r="H113" i="3"/>
  <c r="G113" i="3"/>
  <c r="F113" i="3"/>
  <c r="D113" i="3"/>
  <c r="P19" i="3"/>
  <c r="H8" i="3"/>
  <c r="E8" i="3"/>
  <c r="M93" i="3"/>
  <c r="E22" i="3"/>
  <c r="R6" i="3"/>
  <c r="R91" i="3"/>
  <c r="S37" i="3"/>
  <c r="T2" i="3"/>
  <c r="T48" i="3"/>
  <c r="T86" i="3"/>
  <c r="J107" i="3"/>
  <c r="M44" i="3"/>
  <c r="M48" i="3"/>
  <c r="M61" i="3"/>
  <c r="M76" i="3"/>
  <c r="M73" i="3"/>
  <c r="M27" i="3"/>
  <c r="M60" i="3"/>
  <c r="N121" i="3"/>
  <c r="N114" i="3"/>
  <c r="C13" i="3"/>
  <c r="E100" i="3"/>
  <c r="D100" i="3"/>
  <c r="F100" i="3"/>
  <c r="G4" i="3"/>
  <c r="E4" i="3"/>
  <c r="F58" i="3"/>
  <c r="D6" i="3"/>
  <c r="G6" i="3"/>
  <c r="E33" i="3"/>
  <c r="F33" i="3"/>
  <c r="H33" i="3"/>
  <c r="G33" i="3"/>
  <c r="G59" i="3"/>
  <c r="E59" i="3"/>
  <c r="G37" i="3"/>
  <c r="E37" i="3"/>
  <c r="P10" i="3"/>
  <c r="H10" i="3"/>
  <c r="H86" i="3"/>
  <c r="D86" i="3"/>
  <c r="D107" i="3"/>
  <c r="D9" i="3"/>
  <c r="F47" i="3"/>
  <c r="G48" i="3"/>
  <c r="H103" i="3"/>
  <c r="R9" i="3"/>
  <c r="R8" i="3"/>
  <c r="R49" i="3"/>
  <c r="T61" i="3"/>
  <c r="T76" i="3"/>
  <c r="T60" i="3"/>
  <c r="J87" i="3"/>
  <c r="J114" i="3"/>
  <c r="J113" i="3"/>
  <c r="K100" i="3"/>
  <c r="K97" i="3"/>
  <c r="M120" i="3"/>
  <c r="M78" i="3"/>
  <c r="M68" i="3"/>
  <c r="M56" i="3"/>
  <c r="M66" i="3"/>
  <c r="M108" i="3"/>
  <c r="M77" i="3"/>
  <c r="M22" i="3"/>
  <c r="N20" i="3"/>
  <c r="N32" i="3"/>
  <c r="C26" i="3"/>
  <c r="C67" i="3"/>
  <c r="C106" i="3"/>
  <c r="C77" i="3"/>
  <c r="C10" i="3"/>
  <c r="C25" i="3"/>
  <c r="D71" i="3"/>
  <c r="E68" i="3"/>
  <c r="F12" i="3"/>
  <c r="H62" i="3"/>
  <c r="H68" i="3"/>
  <c r="H40" i="3"/>
  <c r="R61" i="3"/>
  <c r="R60" i="3"/>
  <c r="T100" i="3"/>
  <c r="T109" i="3"/>
  <c r="M6" i="3"/>
  <c r="M74" i="3"/>
  <c r="M14" i="3"/>
  <c r="N26" i="3"/>
  <c r="N58" i="3"/>
  <c r="C18" i="3"/>
  <c r="D12" i="3"/>
  <c r="D119" i="3"/>
  <c r="D27" i="3"/>
  <c r="E93" i="3"/>
  <c r="E83" i="3"/>
  <c r="G68" i="3"/>
  <c r="G30" i="3"/>
  <c r="H46" i="3"/>
  <c r="R87" i="3"/>
  <c r="R121" i="3"/>
  <c r="R44" i="3"/>
  <c r="R114" i="3"/>
  <c r="R119" i="3"/>
  <c r="R65" i="3"/>
  <c r="R83" i="3"/>
  <c r="R113" i="3"/>
  <c r="R11" i="3"/>
  <c r="R18" i="3"/>
  <c r="R63" i="3"/>
  <c r="S20" i="3"/>
  <c r="T28" i="3"/>
  <c r="T26" i="3"/>
  <c r="T36" i="3"/>
  <c r="T7" i="3"/>
  <c r="T59" i="3"/>
  <c r="T84" i="3"/>
  <c r="T54" i="3"/>
  <c r="T79" i="3"/>
  <c r="T13" i="3"/>
  <c r="J105" i="3"/>
  <c r="J65" i="3"/>
  <c r="J78" i="3"/>
  <c r="J68" i="3"/>
  <c r="J56" i="3"/>
  <c r="J64" i="3"/>
  <c r="J66" i="3"/>
  <c r="J108" i="3"/>
  <c r="J33" i="3"/>
  <c r="J80" i="3"/>
  <c r="J32" i="3"/>
  <c r="J89" i="3"/>
  <c r="J77" i="3"/>
  <c r="J50" i="3"/>
  <c r="J21" i="3"/>
  <c r="J22" i="3"/>
  <c r="K116" i="3"/>
  <c r="M106" i="3"/>
  <c r="C12" i="3"/>
  <c r="C9" i="3"/>
  <c r="C29" i="3"/>
  <c r="C119" i="3"/>
  <c r="C38" i="3"/>
  <c r="C81" i="3"/>
  <c r="C98" i="3"/>
  <c r="C8" i="3"/>
  <c r="C49" i="3"/>
  <c r="C102" i="3"/>
  <c r="E74" i="3"/>
  <c r="F62" i="3"/>
  <c r="F77" i="3"/>
  <c r="F40" i="3"/>
  <c r="G88" i="3"/>
  <c r="G116" i="3"/>
  <c r="H45" i="3"/>
  <c r="E71" i="3"/>
  <c r="E45" i="3"/>
  <c r="F55" i="3"/>
  <c r="F68" i="3"/>
  <c r="G46" i="3"/>
  <c r="K56" i="3"/>
  <c r="P28" i="3"/>
  <c r="R59" i="3"/>
  <c r="M65" i="3"/>
  <c r="C61" i="3"/>
  <c r="C76" i="3"/>
  <c r="E21" i="3"/>
  <c r="F30" i="3"/>
  <c r="R105" i="3"/>
  <c r="R78" i="3"/>
  <c r="R68" i="3"/>
  <c r="R56" i="3"/>
  <c r="R66" i="3"/>
  <c r="R108" i="3"/>
  <c r="R89" i="3"/>
  <c r="R77" i="3"/>
  <c r="R50" i="3"/>
  <c r="R21" i="3"/>
  <c r="T6" i="3"/>
  <c r="T14" i="3"/>
  <c r="J26" i="3"/>
  <c r="J4" i="3"/>
  <c r="J67" i="3"/>
  <c r="J106" i="3"/>
  <c r="J58" i="3"/>
  <c r="J31" i="3"/>
  <c r="J82" i="3"/>
  <c r="J47" i="3"/>
  <c r="J25" i="3"/>
  <c r="K59" i="3"/>
  <c r="K48" i="3"/>
  <c r="M12" i="3"/>
  <c r="N103" i="3"/>
  <c r="N46" i="3"/>
  <c r="C114" i="3"/>
  <c r="C65" i="3"/>
  <c r="C11" i="3"/>
  <c r="C63" i="3"/>
  <c r="F74" i="3"/>
  <c r="G85" i="3"/>
  <c r="S115" i="3"/>
  <c r="S100" i="3"/>
  <c r="S40" i="3"/>
  <c r="S97" i="3"/>
  <c r="S111" i="3"/>
  <c r="S109" i="3"/>
  <c r="S45" i="3"/>
  <c r="S71" i="3"/>
  <c r="S3" i="3"/>
  <c r="S107" i="3"/>
  <c r="T49" i="3"/>
  <c r="J104" i="3"/>
  <c r="J5" i="3"/>
  <c r="J10" i="3"/>
  <c r="J98" i="3"/>
  <c r="K41" i="3"/>
  <c r="K62" i="3"/>
  <c r="K12" i="3"/>
  <c r="M85" i="3"/>
  <c r="R45" i="3"/>
  <c r="R3" i="3"/>
  <c r="R107" i="3"/>
  <c r="S28" i="3"/>
  <c r="S122" i="3"/>
  <c r="S26" i="3"/>
  <c r="S36" i="3"/>
  <c r="S7" i="3"/>
  <c r="S59" i="3"/>
  <c r="S84" i="3"/>
  <c r="S54" i="3"/>
  <c r="S79" i="3"/>
  <c r="S13" i="3"/>
  <c r="S49" i="3"/>
  <c r="T68" i="3"/>
  <c r="T66" i="3"/>
  <c r="T104" i="3"/>
  <c r="T33" i="3"/>
  <c r="T5" i="3"/>
  <c r="T80" i="3"/>
  <c r="T10" i="3"/>
  <c r="T98" i="3"/>
  <c r="K72" i="3"/>
  <c r="J39" i="3"/>
  <c r="J91" i="3"/>
  <c r="R93" i="3"/>
  <c r="R64" i="3"/>
  <c r="R104" i="3"/>
  <c r="R33" i="3"/>
  <c r="R5" i="3"/>
  <c r="R80" i="3"/>
  <c r="R10" i="3"/>
  <c r="R98" i="3"/>
  <c r="R22" i="3"/>
  <c r="S41" i="3"/>
  <c r="S72" i="3"/>
  <c r="S62" i="3"/>
  <c r="S12" i="3"/>
  <c r="T120" i="3"/>
  <c r="T39" i="3"/>
  <c r="T35" i="3"/>
  <c r="T27" i="3"/>
  <c r="T91" i="3"/>
  <c r="K42" i="3"/>
  <c r="J85" i="3"/>
  <c r="K2" i="3"/>
  <c r="K70" i="3"/>
  <c r="K118" i="3"/>
  <c r="K67" i="3"/>
  <c r="K55" i="3"/>
  <c r="K30" i="3"/>
  <c r="K15" i="3"/>
  <c r="K86" i="3"/>
  <c r="K92" i="3"/>
  <c r="K24" i="3"/>
  <c r="K37" i="3"/>
  <c r="S14" i="3"/>
  <c r="S27" i="3"/>
  <c r="J30" i="3"/>
  <c r="K52" i="3"/>
  <c r="M90" i="3"/>
  <c r="N57" i="3"/>
  <c r="N73" i="3"/>
  <c r="C107" i="3"/>
  <c r="P36" i="3"/>
  <c r="H36" i="3"/>
  <c r="G36" i="3"/>
  <c r="F36" i="3"/>
  <c r="E36" i="3"/>
  <c r="P63" i="3"/>
  <c r="E63" i="3"/>
  <c r="D63" i="3"/>
  <c r="S95" i="3"/>
  <c r="R120" i="3"/>
  <c r="R27" i="3"/>
  <c r="S82" i="3"/>
  <c r="S85" i="3"/>
  <c r="S47" i="3"/>
  <c r="S25" i="3"/>
  <c r="T70" i="3"/>
  <c r="T42" i="3"/>
  <c r="J99" i="3"/>
  <c r="J52" i="3"/>
  <c r="K29" i="3"/>
  <c r="K74" i="3"/>
  <c r="K81" i="3"/>
  <c r="K8" i="3"/>
  <c r="M57" i="3"/>
  <c r="M4" i="3"/>
  <c r="M117" i="3"/>
  <c r="C54" i="3"/>
  <c r="R58" i="3"/>
  <c r="R82" i="3"/>
  <c r="R85" i="3"/>
  <c r="R47" i="3"/>
  <c r="R25" i="3"/>
  <c r="S2" i="3"/>
  <c r="S24" i="3"/>
  <c r="S70" i="3"/>
  <c r="S118" i="3"/>
  <c r="S67" i="3"/>
  <c r="S55" i="3"/>
  <c r="S30" i="3"/>
  <c r="S15" i="3"/>
  <c r="S42" i="3"/>
  <c r="S48" i="3"/>
  <c r="S86" i="3"/>
  <c r="S92" i="3"/>
  <c r="T99" i="3"/>
  <c r="T52" i="3"/>
  <c r="J29" i="3"/>
  <c r="J74" i="3"/>
  <c r="J38" i="3"/>
  <c r="J81" i="3"/>
  <c r="J8" i="3"/>
  <c r="K103" i="3"/>
  <c r="K46" i="3"/>
  <c r="K51" i="3"/>
  <c r="K96" i="3"/>
  <c r="K94" i="3"/>
  <c r="K90" i="3"/>
  <c r="K34" i="3"/>
  <c r="K20" i="3"/>
  <c r="K16" i="3"/>
  <c r="K75" i="3"/>
  <c r="K69" i="3"/>
  <c r="K23" i="3"/>
  <c r="K32" i="3"/>
  <c r="M121" i="3"/>
  <c r="M18" i="3"/>
  <c r="N111" i="3"/>
  <c r="C80" i="3"/>
  <c r="N82" i="3"/>
  <c r="R41" i="3"/>
  <c r="S120" i="3"/>
  <c r="T58" i="3"/>
  <c r="K99" i="3"/>
  <c r="N88" i="3"/>
  <c r="P57" i="3"/>
  <c r="H57" i="3"/>
  <c r="G57" i="3"/>
  <c r="F57" i="3"/>
  <c r="C57" i="3"/>
  <c r="D57" i="3"/>
  <c r="E73" i="3"/>
  <c r="D73" i="3"/>
  <c r="H73" i="3"/>
  <c r="G73" i="3"/>
  <c r="R39" i="3"/>
  <c r="R35" i="3"/>
  <c r="S106" i="3"/>
  <c r="S58" i="3"/>
  <c r="S31" i="3"/>
  <c r="T24" i="3"/>
  <c r="T67" i="3"/>
  <c r="T30" i="3"/>
  <c r="T37" i="3"/>
  <c r="T92" i="3"/>
  <c r="K9" i="3"/>
  <c r="K38" i="3"/>
  <c r="F54" i="3"/>
  <c r="R24" i="3"/>
  <c r="R70" i="3"/>
  <c r="R118" i="3"/>
  <c r="R67" i="3"/>
  <c r="R30" i="3"/>
  <c r="R37" i="3"/>
  <c r="R42" i="3"/>
  <c r="R48" i="3"/>
  <c r="R86" i="3"/>
  <c r="R92" i="3"/>
  <c r="S99" i="3"/>
  <c r="S110" i="3"/>
  <c r="S52" i="3"/>
  <c r="T9" i="3"/>
  <c r="T19" i="3"/>
  <c r="T74" i="3"/>
  <c r="T38" i="3"/>
  <c r="T81" i="3"/>
  <c r="J46" i="3"/>
  <c r="J51" i="3"/>
  <c r="J96" i="3"/>
  <c r="J94" i="3"/>
  <c r="J90" i="3"/>
  <c r="J34" i="3"/>
  <c r="J20" i="3"/>
  <c r="J75" i="3"/>
  <c r="J23" i="3"/>
  <c r="K112" i="3"/>
  <c r="K57" i="3"/>
  <c r="K61" i="3"/>
  <c r="K76" i="3"/>
  <c r="K4" i="3"/>
  <c r="K101" i="3"/>
  <c r="K73" i="3"/>
  <c r="K53" i="3"/>
  <c r="K117" i="3"/>
  <c r="K88" i="3"/>
  <c r="K43" i="3"/>
  <c r="M40" i="3"/>
  <c r="M97" i="3"/>
  <c r="M107" i="3"/>
  <c r="N13" i="3"/>
  <c r="C72" i="3"/>
  <c r="D36" i="3"/>
  <c r="P73" i="3"/>
  <c r="R72" i="3"/>
  <c r="S39" i="3"/>
  <c r="S91" i="3"/>
  <c r="T82" i="3"/>
  <c r="J24" i="3"/>
  <c r="J37" i="3"/>
  <c r="N61" i="3"/>
  <c r="N76" i="3"/>
  <c r="N4" i="3"/>
  <c r="N101" i="3"/>
  <c r="N117" i="3"/>
  <c r="N43" i="3"/>
  <c r="C79" i="3"/>
  <c r="P64" i="3"/>
  <c r="H64" i="3"/>
  <c r="G64" i="3"/>
  <c r="F64" i="3"/>
  <c r="E64" i="3"/>
  <c r="P39" i="3"/>
  <c r="G39" i="3"/>
  <c r="F39" i="3"/>
  <c r="E39" i="3"/>
  <c r="D39" i="3"/>
  <c r="H39" i="3"/>
  <c r="S74" i="3"/>
  <c r="S38" i="3"/>
  <c r="T96" i="3"/>
  <c r="T90" i="3"/>
  <c r="T32" i="3"/>
  <c r="K19" i="3"/>
  <c r="R29" i="3"/>
  <c r="R19" i="3"/>
  <c r="R74" i="3"/>
  <c r="R38" i="3"/>
  <c r="R81" i="3"/>
  <c r="S103" i="3"/>
  <c r="S46" i="3"/>
  <c r="S51" i="3"/>
  <c r="S96" i="3"/>
  <c r="S94" i="3"/>
  <c r="S90" i="3"/>
  <c r="S34" i="3"/>
  <c r="S16" i="3"/>
  <c r="S75" i="3"/>
  <c r="S69" i="3"/>
  <c r="S23" i="3"/>
  <c r="S32" i="3"/>
  <c r="T57" i="3"/>
  <c r="T4" i="3"/>
  <c r="T116" i="3"/>
  <c r="T73" i="3"/>
  <c r="T53" i="3"/>
  <c r="T117" i="3"/>
  <c r="T88" i="3"/>
  <c r="T43" i="3"/>
  <c r="J119" i="3"/>
  <c r="J83" i="3"/>
  <c r="J11" i="3"/>
  <c r="J18" i="3"/>
  <c r="J63" i="3"/>
  <c r="K115" i="3"/>
  <c r="K40" i="3"/>
  <c r="K111" i="3"/>
  <c r="K109" i="3"/>
  <c r="K45" i="3"/>
  <c r="K95" i="3"/>
  <c r="K71" i="3"/>
  <c r="K3" i="3"/>
  <c r="K107" i="3"/>
  <c r="M105" i="3"/>
  <c r="M64" i="3"/>
  <c r="M33" i="3"/>
  <c r="M5" i="3"/>
  <c r="M80" i="3"/>
  <c r="M89" i="3"/>
  <c r="M50" i="3"/>
  <c r="M10" i="3"/>
  <c r="M21" i="3"/>
  <c r="M98" i="3"/>
  <c r="N41" i="3"/>
  <c r="N72" i="3"/>
  <c r="N62" i="3"/>
  <c r="N12" i="3"/>
  <c r="C58" i="3"/>
  <c r="C82" i="3"/>
  <c r="C84" i="3"/>
  <c r="C85" i="3"/>
  <c r="C47" i="3"/>
  <c r="P112" i="3"/>
  <c r="G112" i="3"/>
  <c r="H112" i="3"/>
  <c r="F112" i="3"/>
  <c r="E24" i="3"/>
  <c r="D24" i="3"/>
  <c r="P24" i="3"/>
  <c r="G24" i="3"/>
  <c r="H24" i="3"/>
  <c r="F24" i="3"/>
  <c r="P46" i="3"/>
  <c r="E46" i="3"/>
  <c r="P116" i="3"/>
  <c r="H116" i="3"/>
  <c r="E116" i="3"/>
  <c r="P55" i="3"/>
  <c r="E55" i="3"/>
  <c r="D55" i="3"/>
  <c r="H55" i="3"/>
  <c r="P101" i="3"/>
  <c r="H101" i="3"/>
  <c r="G101" i="3"/>
  <c r="F101" i="3"/>
  <c r="C101" i="3"/>
  <c r="P15" i="3"/>
  <c r="H15" i="3"/>
  <c r="G15" i="3"/>
  <c r="F15" i="3"/>
  <c r="E15" i="3"/>
  <c r="D15" i="3"/>
  <c r="F50" i="3"/>
  <c r="P50" i="3"/>
  <c r="E50" i="3"/>
  <c r="D50" i="3"/>
  <c r="G50" i="3"/>
  <c r="P69" i="3"/>
  <c r="E69" i="3"/>
  <c r="D69" i="3"/>
  <c r="H69" i="3"/>
  <c r="P13" i="3"/>
  <c r="D13" i="3"/>
  <c r="E13" i="3"/>
  <c r="F63" i="3"/>
  <c r="G69" i="3"/>
  <c r="J42" i="3"/>
  <c r="N112" i="3"/>
  <c r="N116" i="3"/>
  <c r="P120" i="3"/>
  <c r="E120" i="3"/>
  <c r="D120" i="3"/>
  <c r="P91" i="3"/>
  <c r="H91" i="3"/>
  <c r="G91" i="3"/>
  <c r="F91" i="3"/>
  <c r="D91" i="3"/>
  <c r="R99" i="3"/>
  <c r="S29" i="3"/>
  <c r="S19" i="3"/>
  <c r="S81" i="3"/>
  <c r="S8" i="3"/>
  <c r="T34" i="3"/>
  <c r="T69" i="3"/>
  <c r="J53" i="3"/>
  <c r="M54" i="3"/>
  <c r="C35" i="3"/>
  <c r="R46" i="3"/>
  <c r="R51" i="3"/>
  <c r="R96" i="3"/>
  <c r="R94" i="3"/>
  <c r="R90" i="3"/>
  <c r="R34" i="3"/>
  <c r="R20" i="3"/>
  <c r="R75" i="3"/>
  <c r="R23" i="3"/>
  <c r="R32" i="3"/>
  <c r="S112" i="3"/>
  <c r="S57" i="3"/>
  <c r="S61" i="3"/>
  <c r="S76" i="3"/>
  <c r="S4" i="3"/>
  <c r="S116" i="3"/>
  <c r="S101" i="3"/>
  <c r="S73" i="3"/>
  <c r="S53" i="3"/>
  <c r="S88" i="3"/>
  <c r="S60" i="3"/>
  <c r="S43" i="3"/>
  <c r="T87" i="3"/>
  <c r="T18" i="3"/>
  <c r="J115" i="3"/>
  <c r="J97" i="3"/>
  <c r="M72" i="3"/>
  <c r="C30" i="3"/>
  <c r="C42" i="3"/>
  <c r="E91" i="3"/>
  <c r="S6" i="3"/>
  <c r="S35" i="3"/>
  <c r="T85" i="3"/>
  <c r="J70" i="3"/>
  <c r="M23" i="3"/>
  <c r="P111" i="3"/>
  <c r="E111" i="3"/>
  <c r="D111" i="3"/>
  <c r="G111" i="3"/>
  <c r="E54" i="3"/>
  <c r="D54" i="3"/>
  <c r="P54" i="3"/>
  <c r="H54" i="3"/>
  <c r="N39" i="3"/>
  <c r="R52" i="3"/>
  <c r="S9" i="3"/>
  <c r="T94" i="3"/>
  <c r="T75" i="3"/>
  <c r="T23" i="3"/>
  <c r="M26" i="3"/>
  <c r="C91" i="3"/>
  <c r="E57" i="3"/>
  <c r="R57" i="3"/>
  <c r="R76" i="3"/>
  <c r="R4" i="3"/>
  <c r="R116" i="3"/>
  <c r="R73" i="3"/>
  <c r="R53" i="3"/>
  <c r="R117" i="3"/>
  <c r="R88" i="3"/>
  <c r="R43" i="3"/>
  <c r="S87" i="3"/>
  <c r="S121" i="3"/>
  <c r="S44" i="3"/>
  <c r="S114" i="3"/>
  <c r="S119" i="3"/>
  <c r="S65" i="3"/>
  <c r="S83" i="3"/>
  <c r="S113" i="3"/>
  <c r="S18" i="3"/>
  <c r="S63" i="3"/>
  <c r="T115" i="3"/>
  <c r="T40" i="3"/>
  <c r="T97" i="3"/>
  <c r="T111" i="3"/>
  <c r="T45" i="3"/>
  <c r="T95" i="3"/>
  <c r="T71" i="3"/>
  <c r="T107" i="3"/>
  <c r="J59" i="3"/>
  <c r="K64" i="3"/>
  <c r="K104" i="3"/>
  <c r="C83" i="3"/>
  <c r="C55" i="3"/>
  <c r="D112" i="3"/>
  <c r="G63" i="3"/>
  <c r="H13" i="3"/>
  <c r="J112" i="3"/>
  <c r="J116" i="3"/>
  <c r="J101" i="3"/>
  <c r="J73" i="3"/>
  <c r="J88" i="3"/>
  <c r="J43" i="3"/>
  <c r="K114" i="3"/>
  <c r="K119" i="3"/>
  <c r="K65" i="3"/>
  <c r="K83" i="3"/>
  <c r="K113" i="3"/>
  <c r="K11" i="3"/>
  <c r="K18" i="3"/>
  <c r="K63" i="3"/>
  <c r="M28" i="3"/>
  <c r="M36" i="3"/>
  <c r="M7" i="3"/>
  <c r="M59" i="3"/>
  <c r="M84" i="3"/>
  <c r="M79" i="3"/>
  <c r="M13" i="3"/>
  <c r="M49" i="3"/>
  <c r="N105" i="3"/>
  <c r="N93" i="3"/>
  <c r="N78" i="3"/>
  <c r="N17" i="3"/>
  <c r="N68" i="3"/>
  <c r="N66" i="3"/>
  <c r="N104" i="3"/>
  <c r="N33" i="3"/>
  <c r="N5" i="3"/>
  <c r="N80" i="3"/>
  <c r="N50" i="3"/>
  <c r="N10" i="3"/>
  <c r="N21" i="3"/>
  <c r="N98" i="3"/>
  <c r="N22" i="3"/>
  <c r="C120" i="3"/>
  <c r="C6" i="3"/>
  <c r="C39" i="3"/>
  <c r="C27" i="3"/>
  <c r="P87" i="3"/>
  <c r="H87" i="3"/>
  <c r="G87" i="3"/>
  <c r="F87" i="3"/>
  <c r="E87" i="3"/>
  <c r="D87" i="3"/>
  <c r="P78" i="3"/>
  <c r="G29" i="3"/>
  <c r="F29" i="3"/>
  <c r="E29" i="3"/>
  <c r="D29" i="3"/>
  <c r="P41" i="3"/>
  <c r="H41" i="3"/>
  <c r="P31" i="3"/>
  <c r="H31" i="3"/>
  <c r="G31" i="3"/>
  <c r="P5" i="3"/>
  <c r="P89" i="3"/>
  <c r="H89" i="3"/>
  <c r="G89" i="3"/>
  <c r="F89" i="3"/>
  <c r="E89" i="3"/>
  <c r="P11" i="3"/>
  <c r="G11" i="3"/>
  <c r="F11" i="3"/>
  <c r="E11" i="3"/>
  <c r="D11" i="3"/>
  <c r="P8" i="3"/>
  <c r="G8" i="3"/>
  <c r="F8" i="3"/>
  <c r="H3" i="3"/>
  <c r="P3" i="3"/>
  <c r="G3" i="3"/>
  <c r="C5" i="3"/>
  <c r="D78" i="3"/>
  <c r="E102" i="3"/>
  <c r="E90" i="3"/>
  <c r="E27" i="3"/>
  <c r="F104" i="3"/>
  <c r="G41" i="3"/>
  <c r="G104" i="3"/>
  <c r="H90" i="3"/>
  <c r="T121" i="3"/>
  <c r="T44" i="3"/>
  <c r="T119" i="3"/>
  <c r="T65" i="3"/>
  <c r="T83" i="3"/>
  <c r="T11" i="3"/>
  <c r="T63" i="3"/>
  <c r="J40" i="3"/>
  <c r="J111" i="3"/>
  <c r="J45" i="3"/>
  <c r="J71" i="3"/>
  <c r="J3" i="3"/>
  <c r="K36" i="3"/>
  <c r="K7" i="3"/>
  <c r="K84" i="3"/>
  <c r="K79" i="3"/>
  <c r="K13" i="3"/>
  <c r="M41" i="3"/>
  <c r="N120" i="3"/>
  <c r="N6" i="3"/>
  <c r="N14" i="3"/>
  <c r="N91" i="3"/>
  <c r="N27" i="3"/>
  <c r="C24" i="3"/>
  <c r="C70" i="3"/>
  <c r="C118" i="3"/>
  <c r="C48" i="3"/>
  <c r="P2" i="3"/>
  <c r="H2" i="3"/>
  <c r="H76" i="3"/>
  <c r="P56" i="3"/>
  <c r="E56" i="3"/>
  <c r="D56" i="3"/>
  <c r="P108" i="3"/>
  <c r="D108" i="3"/>
  <c r="P94" i="3"/>
  <c r="H94" i="3"/>
  <c r="G94" i="3"/>
  <c r="P7" i="3"/>
  <c r="P20" i="3"/>
  <c r="H20" i="3"/>
  <c r="G20" i="3"/>
  <c r="F20" i="3"/>
  <c r="E20" i="3"/>
  <c r="D20" i="3"/>
  <c r="F35" i="3"/>
  <c r="E35" i="3"/>
  <c r="D35" i="3"/>
  <c r="P35" i="3"/>
  <c r="P60" i="3"/>
  <c r="E60" i="3"/>
  <c r="D60" i="3"/>
  <c r="P98" i="3"/>
  <c r="H98" i="3"/>
  <c r="D51" i="3"/>
  <c r="D98" i="3"/>
  <c r="E76" i="3"/>
  <c r="F60" i="3"/>
  <c r="F7" i="3"/>
  <c r="F71" i="3"/>
  <c r="F65" i="3"/>
  <c r="F85" i="3"/>
  <c r="G5" i="3"/>
  <c r="H110" i="3"/>
  <c r="H7" i="3"/>
  <c r="H71" i="3"/>
  <c r="K102" i="3"/>
  <c r="K26" i="3"/>
  <c r="N122" i="3"/>
  <c r="N64" i="3"/>
  <c r="T3" i="3"/>
  <c r="J28" i="3"/>
  <c r="J36" i="3"/>
  <c r="J7" i="3"/>
  <c r="J84" i="3"/>
  <c r="J54" i="3"/>
  <c r="J79" i="3"/>
  <c r="J13" i="3"/>
  <c r="J49" i="3"/>
  <c r="K93" i="3"/>
  <c r="K78" i="3"/>
  <c r="K68" i="3"/>
  <c r="K66" i="3"/>
  <c r="K108" i="3"/>
  <c r="K33" i="3"/>
  <c r="K5" i="3"/>
  <c r="K80" i="3"/>
  <c r="K77" i="3"/>
  <c r="K50" i="3"/>
  <c r="K21" i="3"/>
  <c r="K98" i="3"/>
  <c r="K22" i="3"/>
  <c r="M39" i="3"/>
  <c r="M35" i="3"/>
  <c r="M91" i="3"/>
  <c r="N31" i="3"/>
  <c r="N85" i="3"/>
  <c r="N47" i="3"/>
  <c r="N25" i="3"/>
  <c r="D105" i="3"/>
  <c r="H28" i="3"/>
  <c r="G28" i="3"/>
  <c r="P106" i="3"/>
  <c r="F106" i="3"/>
  <c r="E106" i="3"/>
  <c r="D106" i="3"/>
  <c r="P72" i="3"/>
  <c r="D72" i="3"/>
  <c r="H72" i="3"/>
  <c r="P82" i="3"/>
  <c r="G82" i="3"/>
  <c r="F82" i="3"/>
  <c r="E82" i="3"/>
  <c r="D82" i="3"/>
  <c r="P117" i="3"/>
  <c r="H117" i="3"/>
  <c r="G117" i="3"/>
  <c r="F117" i="3"/>
  <c r="E117" i="3"/>
  <c r="D117" i="3"/>
  <c r="H42" i="3"/>
  <c r="P42" i="3"/>
  <c r="G42" i="3"/>
  <c r="P18" i="3"/>
  <c r="H18" i="3"/>
  <c r="G18" i="3"/>
  <c r="F18" i="3"/>
  <c r="E18" i="3"/>
  <c r="P27" i="3"/>
  <c r="D42" i="3"/>
  <c r="E28" i="3"/>
  <c r="F105" i="3"/>
  <c r="F38" i="3"/>
  <c r="F27" i="3"/>
  <c r="G7" i="3"/>
  <c r="G71" i="3"/>
  <c r="H60" i="3"/>
  <c r="K49" i="3"/>
  <c r="N56" i="3"/>
  <c r="N19" i="3"/>
  <c r="M58" i="3"/>
  <c r="M31" i="3"/>
  <c r="M82" i="3"/>
  <c r="N2" i="3"/>
  <c r="N24" i="3"/>
  <c r="N70" i="3"/>
  <c r="N67" i="3"/>
  <c r="N55" i="3"/>
  <c r="N30" i="3"/>
  <c r="N15" i="3"/>
  <c r="N37" i="3"/>
  <c r="N42" i="3"/>
  <c r="N48" i="3"/>
  <c r="N86" i="3"/>
  <c r="N92" i="3"/>
  <c r="C74" i="3"/>
  <c r="P102" i="3"/>
  <c r="H102" i="3"/>
  <c r="G102" i="3"/>
  <c r="G17" i="3"/>
  <c r="F17" i="3"/>
  <c r="P17" i="3"/>
  <c r="E17" i="3"/>
  <c r="D17" i="3"/>
  <c r="P118" i="3"/>
  <c r="E118" i="3"/>
  <c r="D118" i="3"/>
  <c r="F99" i="3"/>
  <c r="E99" i="3"/>
  <c r="H99" i="3"/>
  <c r="D99" i="3"/>
  <c r="E65" i="3"/>
  <c r="H65" i="3"/>
  <c r="D65" i="3"/>
  <c r="P80" i="3"/>
  <c r="D85" i="3"/>
  <c r="P110" i="3"/>
  <c r="F110" i="3"/>
  <c r="E110" i="3"/>
  <c r="D110" i="3"/>
  <c r="P25" i="3"/>
  <c r="H25" i="3"/>
  <c r="G25" i="3"/>
  <c r="F25" i="3"/>
  <c r="D31" i="3"/>
  <c r="D41" i="3"/>
  <c r="E80" i="3"/>
  <c r="F2" i="3"/>
  <c r="F93" i="3"/>
  <c r="F90" i="3"/>
  <c r="G60" i="3"/>
  <c r="H105" i="3"/>
  <c r="H27" i="3"/>
  <c r="K87" i="3"/>
  <c r="P99" i="3"/>
  <c r="J41" i="3"/>
  <c r="J72" i="3"/>
  <c r="J12" i="3"/>
  <c r="K120" i="3"/>
  <c r="K6" i="3"/>
  <c r="K14" i="3"/>
  <c r="K91" i="3"/>
  <c r="K27" i="3"/>
  <c r="M24" i="3"/>
  <c r="M70" i="3"/>
  <c r="M118" i="3"/>
  <c r="M67" i="3"/>
  <c r="M55" i="3"/>
  <c r="M30" i="3"/>
  <c r="M15" i="3"/>
  <c r="M37" i="3"/>
  <c r="M42" i="3"/>
  <c r="M86" i="3"/>
  <c r="N99" i="3"/>
  <c r="N110" i="3"/>
  <c r="N52" i="3"/>
  <c r="C90" i="3"/>
  <c r="C34" i="3"/>
  <c r="C75" i="3"/>
  <c r="C69" i="3"/>
  <c r="P115" i="3"/>
  <c r="G115" i="3"/>
  <c r="F115" i="3"/>
  <c r="E115" i="3"/>
  <c r="D115" i="3"/>
  <c r="G70" i="3"/>
  <c r="F70" i="3"/>
  <c r="E70" i="3"/>
  <c r="H70" i="3"/>
  <c r="D70" i="3"/>
  <c r="P51" i="3"/>
  <c r="P96" i="3"/>
  <c r="P104" i="3"/>
  <c r="H104" i="3"/>
  <c r="P14" i="3"/>
  <c r="H14" i="3"/>
  <c r="G14" i="3"/>
  <c r="F14" i="3"/>
  <c r="E14" i="3"/>
  <c r="P38" i="3"/>
  <c r="H38" i="3"/>
  <c r="H75" i="3"/>
  <c r="F75" i="3"/>
  <c r="E75" i="3"/>
  <c r="D75" i="3"/>
  <c r="G79" i="3"/>
  <c r="F79" i="3"/>
  <c r="E79" i="3"/>
  <c r="H79" i="3"/>
  <c r="D79" i="3"/>
  <c r="P92" i="3"/>
  <c r="H92" i="3"/>
  <c r="G92" i="3"/>
  <c r="F92" i="3"/>
  <c r="E92" i="3"/>
  <c r="D96" i="3"/>
  <c r="F102" i="3"/>
  <c r="G105" i="3"/>
  <c r="G90" i="3"/>
  <c r="H93" i="3"/>
  <c r="P105" i="3"/>
  <c r="P65" i="3"/>
  <c r="R28" i="3"/>
  <c r="R26" i="3"/>
  <c r="R36" i="3"/>
  <c r="R7" i="3"/>
  <c r="R84" i="3"/>
  <c r="R54" i="3"/>
  <c r="R79" i="3"/>
  <c r="S105" i="3"/>
  <c r="S102" i="3"/>
  <c r="S93" i="3"/>
  <c r="S78" i="3"/>
  <c r="S17" i="3"/>
  <c r="S68" i="3"/>
  <c r="S56" i="3"/>
  <c r="S64" i="3"/>
  <c r="S66" i="3"/>
  <c r="S108" i="3"/>
  <c r="S104" i="3"/>
  <c r="S33" i="3"/>
  <c r="S5" i="3"/>
  <c r="S80" i="3"/>
  <c r="S77" i="3"/>
  <c r="S10" i="3"/>
  <c r="S21" i="3"/>
  <c r="S98" i="3"/>
  <c r="S22" i="3"/>
  <c r="T41" i="3"/>
  <c r="T72" i="3"/>
  <c r="T12" i="3"/>
  <c r="J120" i="3"/>
  <c r="J6" i="3"/>
  <c r="J14" i="3"/>
  <c r="J35" i="3"/>
  <c r="J27" i="3"/>
  <c r="K106" i="3"/>
  <c r="K58" i="3"/>
  <c r="K82" i="3"/>
  <c r="K85" i="3"/>
  <c r="K47" i="3"/>
  <c r="K25" i="3"/>
  <c r="M99" i="3"/>
  <c r="M110" i="3"/>
  <c r="M52" i="3"/>
  <c r="N9" i="3"/>
  <c r="N74" i="3"/>
  <c r="N38" i="3"/>
  <c r="N81" i="3"/>
  <c r="N8" i="3"/>
  <c r="C73" i="3"/>
  <c r="C117" i="3"/>
  <c r="C60" i="3"/>
  <c r="F122" i="3"/>
  <c r="P122" i="3"/>
  <c r="E122" i="3"/>
  <c r="D122" i="3"/>
  <c r="P40" i="3"/>
  <c r="P62" i="3"/>
  <c r="H74" i="3"/>
  <c r="D74" i="3"/>
  <c r="P30" i="3"/>
  <c r="H30" i="3"/>
  <c r="P45" i="3"/>
  <c r="P88" i="3"/>
  <c r="H88" i="3"/>
  <c r="P21" i="3"/>
  <c r="P52" i="3"/>
  <c r="H52" i="3"/>
  <c r="G52" i="3"/>
  <c r="F52" i="3"/>
  <c r="E52" i="3"/>
  <c r="D5" i="3"/>
  <c r="D89" i="3"/>
  <c r="D94" i="3"/>
  <c r="E108" i="3"/>
  <c r="E31" i="3"/>
  <c r="E40" i="3"/>
  <c r="F78" i="3"/>
  <c r="F3" i="3"/>
  <c r="F88" i="3"/>
  <c r="G93" i="3"/>
  <c r="G45" i="3"/>
  <c r="H17" i="3"/>
  <c r="H35" i="3"/>
  <c r="K17" i="3"/>
  <c r="K121" i="3"/>
  <c r="P74" i="3"/>
  <c r="S89" i="3"/>
  <c r="M9" i="3"/>
  <c r="M38" i="3"/>
  <c r="M8" i="3"/>
  <c r="N51" i="3"/>
  <c r="N96" i="3"/>
  <c r="N94" i="3"/>
  <c r="N34" i="3"/>
  <c r="N16" i="3"/>
  <c r="N75" i="3"/>
  <c r="N23" i="3"/>
  <c r="P97" i="3"/>
  <c r="P119" i="3"/>
  <c r="P83" i="3"/>
  <c r="P77" i="3"/>
  <c r="P95" i="3"/>
  <c r="P12" i="3"/>
  <c r="D61" i="3"/>
  <c r="D26" i="3"/>
  <c r="D19" i="3"/>
  <c r="D10" i="3"/>
  <c r="D67" i="3"/>
  <c r="D49" i="3"/>
  <c r="E44" i="3"/>
  <c r="E53" i="3"/>
  <c r="E107" i="3"/>
  <c r="F4" i="3"/>
  <c r="F59" i="3"/>
  <c r="F97" i="3"/>
  <c r="F119" i="3"/>
  <c r="F37" i="3"/>
  <c r="G109" i="3"/>
  <c r="G77" i="3"/>
  <c r="N69" i="3"/>
  <c r="P121" i="3"/>
  <c r="G97" i="3"/>
  <c r="G119" i="3"/>
  <c r="H77" i="3"/>
  <c r="H97" i="3"/>
  <c r="M116" i="3"/>
  <c r="M101" i="3"/>
  <c r="M53" i="3"/>
  <c r="M88" i="3"/>
  <c r="N87" i="3"/>
  <c r="N119" i="3"/>
  <c r="N83" i="3"/>
  <c r="N113" i="3"/>
  <c r="N11" i="3"/>
  <c r="N18" i="3"/>
  <c r="N63" i="3"/>
  <c r="P100" i="3"/>
  <c r="P4" i="3"/>
  <c r="P58" i="3"/>
  <c r="P6" i="3"/>
  <c r="P33" i="3"/>
  <c r="P59" i="3"/>
  <c r="P37" i="3"/>
  <c r="P86" i="3"/>
  <c r="P107" i="3"/>
  <c r="H107" i="3"/>
  <c r="D121" i="3"/>
  <c r="D95" i="3"/>
  <c r="D32" i="3"/>
  <c r="E16" i="3"/>
  <c r="E34" i="3"/>
  <c r="F26" i="3"/>
  <c r="F19" i="3"/>
  <c r="F10" i="3"/>
  <c r="F49" i="3"/>
  <c r="G100" i="3"/>
  <c r="G44" i="3"/>
  <c r="G107" i="3"/>
  <c r="H4" i="3"/>
  <c r="H59" i="3"/>
  <c r="H49" i="3"/>
  <c r="N65" i="3"/>
  <c r="P68" i="3"/>
  <c r="M119" i="3"/>
  <c r="M83" i="3"/>
  <c r="M11" i="3"/>
  <c r="M63" i="3"/>
  <c r="N115" i="3"/>
  <c r="N100" i="3"/>
  <c r="N40" i="3"/>
  <c r="N109" i="3"/>
  <c r="N45" i="3"/>
  <c r="N71" i="3"/>
  <c r="N3" i="3"/>
  <c r="N107" i="3"/>
  <c r="P61" i="3"/>
  <c r="P114" i="3"/>
  <c r="P67" i="3"/>
  <c r="P113" i="3"/>
  <c r="P53" i="3"/>
  <c r="H53" i="3"/>
  <c r="P81" i="3"/>
  <c r="H81" i="3"/>
  <c r="P23" i="3"/>
  <c r="D47" i="3"/>
  <c r="D58" i="3"/>
  <c r="E121" i="3"/>
  <c r="E95" i="3"/>
  <c r="E32" i="3"/>
  <c r="F34" i="3"/>
  <c r="G61" i="3"/>
  <c r="G26" i="3"/>
  <c r="G19" i="3"/>
  <c r="G10" i="3"/>
  <c r="G67" i="3"/>
  <c r="G49" i="3"/>
  <c r="H100" i="3"/>
  <c r="H44" i="3"/>
  <c r="H19" i="3"/>
  <c r="H34" i="3"/>
  <c r="M111" i="3"/>
  <c r="M45" i="3"/>
  <c r="M95" i="3"/>
  <c r="M3" i="3"/>
  <c r="N28" i="3"/>
  <c r="N36" i="3"/>
  <c r="N7" i="3"/>
  <c r="N84" i="3"/>
  <c r="N54" i="3"/>
  <c r="N79" i="3"/>
  <c r="N49" i="3"/>
  <c r="P103" i="3"/>
  <c r="P66" i="3"/>
  <c r="P109" i="3"/>
  <c r="P84" i="3"/>
  <c r="P16" i="3"/>
  <c r="P43" i="3"/>
  <c r="P22" i="3"/>
  <c r="H22" i="3"/>
  <c r="D114" i="3"/>
  <c r="D68" i="3"/>
  <c r="D48" i="3"/>
  <c r="D33" i="3"/>
  <c r="E47" i="3"/>
  <c r="E58" i="3"/>
  <c r="F121" i="3"/>
  <c r="F95" i="3"/>
  <c r="F32" i="3"/>
  <c r="G16" i="3"/>
  <c r="H61" i="3"/>
  <c r="H83" i="3"/>
  <c r="N59" i="3"/>
  <c r="N90" i="3"/>
  <c r="P47" i="3"/>
  <c r="P49" i="3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Y36" i="3" l="1"/>
  <c r="Y111" i="3"/>
  <c r="Y75" i="3"/>
  <c r="Y93" i="3"/>
  <c r="Y110" i="3"/>
  <c r="Y38" i="3"/>
  <c r="Y30" i="3"/>
  <c r="Y58" i="3"/>
  <c r="Y5" i="3"/>
  <c r="Y41" i="3"/>
  <c r="Y82" i="3"/>
  <c r="Y11" i="3"/>
  <c r="Y88" i="3"/>
  <c r="Y3" i="3"/>
  <c r="Y115" i="3"/>
  <c r="Y2" i="3"/>
  <c r="Y105" i="3"/>
  <c r="Y61" i="3"/>
  <c r="Y118" i="3"/>
  <c r="Y72" i="3"/>
  <c r="Y69" i="3"/>
  <c r="Y46" i="3"/>
  <c r="Y94" i="3"/>
  <c r="Y22" i="3"/>
  <c r="Y81" i="3"/>
  <c r="Y21" i="3"/>
  <c r="Y27" i="3"/>
  <c r="Y55" i="3"/>
  <c r="Y103" i="3"/>
  <c r="Y20" i="3"/>
  <c r="Y37" i="3"/>
  <c r="Y87" i="3"/>
  <c r="Y112" i="3"/>
  <c r="Y98" i="3"/>
  <c r="Y67" i="3"/>
  <c r="Y42" i="3"/>
  <c r="Y90" i="3"/>
  <c r="Y34" i="3"/>
  <c r="Y119" i="3"/>
  <c r="Y89" i="3"/>
  <c r="Y91" i="3"/>
  <c r="Y101" i="3"/>
  <c r="Y39" i="3"/>
  <c r="Y74" i="3"/>
  <c r="Y100" i="3"/>
  <c r="Y66" i="3"/>
  <c r="Y84" i="3"/>
  <c r="Y16" i="3"/>
  <c r="Y56" i="3"/>
  <c r="Y13" i="3"/>
  <c r="Y44" i="3"/>
  <c r="Y43" i="3"/>
  <c r="Y92" i="3"/>
  <c r="Y25" i="3"/>
  <c r="Y117" i="3"/>
  <c r="Y85" i="3"/>
  <c r="Y8" i="3"/>
  <c r="Y63" i="3"/>
  <c r="Y40" i="3"/>
  <c r="Y47" i="3"/>
  <c r="Y48" i="3"/>
  <c r="Y54" i="3"/>
  <c r="Y28" i="3"/>
  <c r="Y59" i="3"/>
  <c r="Y79" i="3"/>
  <c r="Y14" i="3"/>
  <c r="Y17" i="3"/>
  <c r="Y18" i="3"/>
  <c r="Y65" i="3"/>
  <c r="Y77" i="3"/>
  <c r="Y96" i="3"/>
  <c r="Y76" i="3"/>
  <c r="Y83" i="3"/>
  <c r="Y86" i="3"/>
  <c r="Y31" i="3"/>
  <c r="Y32" i="3"/>
  <c r="Y71" i="3"/>
  <c r="Y104" i="3"/>
  <c r="Y50" i="3"/>
  <c r="Y57" i="3"/>
  <c r="Y62" i="3"/>
  <c r="Y33" i="3"/>
  <c r="Y120" i="3"/>
  <c r="Y9" i="3"/>
  <c r="Y45" i="3"/>
  <c r="Y107" i="3"/>
  <c r="Y116" i="3"/>
  <c r="Y53" i="3"/>
  <c r="Y35" i="3"/>
  <c r="Y78" i="3"/>
  <c r="Y97" i="3"/>
  <c r="Y49" i="3"/>
  <c r="Y4" i="3"/>
  <c r="Y95" i="3"/>
  <c r="Y10" i="3"/>
  <c r="Y102" i="3"/>
  <c r="Y7" i="3"/>
  <c r="Y113" i="3"/>
  <c r="Y15" i="3"/>
  <c r="Y19" i="3"/>
  <c r="Y106" i="3"/>
  <c r="Y60" i="3"/>
  <c r="Y29" i="3"/>
  <c r="Y24" i="3"/>
  <c r="Y64" i="3"/>
  <c r="Y12" i="3"/>
  <c r="Y51" i="3"/>
  <c r="Y114" i="3"/>
  <c r="Y109" i="3"/>
  <c r="Y73" i="3"/>
  <c r="Y80" i="3"/>
  <c r="Y121" i="3"/>
  <c r="Y70" i="3"/>
  <c r="Y26" i="3"/>
  <c r="Y52" i="3"/>
  <c r="Y122" i="3"/>
  <c r="Y99" i="3"/>
  <c r="Y68" i="3"/>
  <c r="Y108" i="3"/>
  <c r="Y6" i="3"/>
  <c r="Z6" i="3" s="1"/>
  <c r="Y23" i="3"/>
  <c r="W23" i="3"/>
  <c r="W117" i="3"/>
  <c r="W74" i="3"/>
  <c r="W5" i="3"/>
  <c r="W91" i="3"/>
  <c r="W42" i="3"/>
  <c r="W58" i="3"/>
  <c r="W98" i="3"/>
  <c r="W25" i="3"/>
  <c r="W109" i="3"/>
  <c r="W16" i="3"/>
  <c r="W59" i="3"/>
  <c r="W41" i="3"/>
  <c r="W53" i="3"/>
  <c r="W93" i="3"/>
  <c r="W60" i="3"/>
  <c r="W73" i="3"/>
  <c r="W48" i="3"/>
  <c r="W30" i="3"/>
  <c r="W79" i="3"/>
  <c r="W81" i="3"/>
  <c r="W10" i="3"/>
  <c r="W32" i="3"/>
  <c r="W20" i="3"/>
  <c r="W22" i="3"/>
  <c r="W33" i="3"/>
  <c r="W112" i="3"/>
  <c r="W118" i="3"/>
  <c r="W76" i="3"/>
  <c r="W38" i="3"/>
  <c r="W77" i="3"/>
  <c r="W97" i="3"/>
  <c r="W94" i="3"/>
  <c r="W31" i="3"/>
  <c r="W28" i="3"/>
  <c r="W14" i="3"/>
  <c r="W121" i="3"/>
  <c r="W17" i="3"/>
  <c r="W19" i="3"/>
  <c r="W70" i="3"/>
  <c r="W61" i="3"/>
  <c r="W119" i="3"/>
  <c r="W106" i="3"/>
  <c r="W40" i="3"/>
  <c r="W96" i="3"/>
  <c r="W2" i="3"/>
  <c r="W104" i="3"/>
  <c r="W56" i="3"/>
  <c r="W105" i="3"/>
  <c r="W71" i="3"/>
  <c r="W54" i="3"/>
  <c r="W55" i="3"/>
  <c r="W101" i="3"/>
  <c r="W24" i="3"/>
  <c r="W83" i="3"/>
  <c r="W107" i="3"/>
  <c r="W29" i="3"/>
  <c r="W67" i="3"/>
  <c r="W64" i="3"/>
  <c r="W50" i="3"/>
  <c r="W92" i="3"/>
  <c r="W110" i="3"/>
  <c r="W111" i="3"/>
  <c r="W100" i="3"/>
  <c r="W82" i="3"/>
  <c r="W43" i="3"/>
  <c r="W69" i="3"/>
  <c r="W72" i="3"/>
  <c r="W75" i="3"/>
  <c r="W35" i="3"/>
  <c r="W63" i="3"/>
  <c r="W9" i="3"/>
  <c r="W26" i="3"/>
  <c r="W116" i="3"/>
  <c r="W103" i="3"/>
  <c r="W99" i="3"/>
  <c r="W21" i="3"/>
  <c r="W86" i="3"/>
  <c r="W36" i="3"/>
  <c r="W34" i="3"/>
  <c r="W57" i="3"/>
  <c r="W80" i="3"/>
  <c r="W11" i="3"/>
  <c r="W12" i="3"/>
  <c r="W88" i="3"/>
  <c r="W78" i="3"/>
  <c r="W27" i="3"/>
  <c r="W65" i="3"/>
  <c r="W18" i="3"/>
  <c r="W115" i="3"/>
  <c r="W44" i="3"/>
  <c r="W7" i="3"/>
  <c r="W52" i="3"/>
  <c r="W108" i="3"/>
  <c r="W122" i="3"/>
  <c r="W8" i="3"/>
  <c r="W113" i="3"/>
  <c r="W39" i="3"/>
  <c r="W47" i="3"/>
  <c r="W114" i="3"/>
  <c r="W13" i="3"/>
  <c r="W3" i="3"/>
  <c r="W87" i="3"/>
  <c r="W62" i="3"/>
  <c r="W37" i="3"/>
  <c r="W89" i="3"/>
  <c r="W68" i="3"/>
  <c r="W90" i="3"/>
  <c r="W6" i="3"/>
  <c r="W85" i="3"/>
  <c r="W102" i="3"/>
  <c r="W95" i="3"/>
  <c r="W46" i="3"/>
  <c r="W51" i="3"/>
  <c r="W4" i="3"/>
  <c r="W120" i="3"/>
  <c r="W84" i="3"/>
  <c r="W49" i="3"/>
  <c r="W45" i="3"/>
  <c r="W15" i="3"/>
  <c r="W66" i="3"/>
  <c r="AV115" i="2"/>
  <c r="AV587" i="2"/>
  <c r="AV213" i="2"/>
  <c r="AV191" i="2"/>
  <c r="AV256" i="2"/>
  <c r="AV31" i="2"/>
  <c r="AV730" i="2"/>
  <c r="AV709" i="2"/>
  <c r="AV343" i="2"/>
  <c r="AV530" i="2"/>
  <c r="AV298" i="2"/>
  <c r="AV427" i="2"/>
  <c r="AV176" i="2"/>
  <c r="AV339" i="2"/>
  <c r="AV83" i="2"/>
  <c r="AV721" i="2"/>
  <c r="AV209" i="2"/>
  <c r="AV330" i="2"/>
  <c r="AV71" i="2"/>
  <c r="AV596" i="2"/>
  <c r="AV284" i="2"/>
  <c r="AV671" i="2"/>
  <c r="AV7" i="2"/>
  <c r="AV524" i="2"/>
  <c r="AV178" i="2"/>
  <c r="AV309" i="2"/>
  <c r="AV430" i="2"/>
  <c r="AV593" i="2"/>
  <c r="AV484" i="2"/>
  <c r="AV266" i="2"/>
  <c r="AV526" i="2"/>
  <c r="AV510" i="2"/>
  <c r="AV732" i="2"/>
  <c r="AV589" i="2"/>
  <c r="AV44" i="2"/>
  <c r="AV294" i="2"/>
  <c r="AV18" i="2"/>
  <c r="AV706" i="2"/>
  <c r="AV143" i="2"/>
  <c r="AV265" i="2"/>
  <c r="AV437" i="2"/>
  <c r="AV395" i="2"/>
  <c r="AV313" i="2"/>
  <c r="AV502" i="2"/>
  <c r="AV579" i="2"/>
  <c r="AV103" i="2"/>
  <c r="AV196" i="2"/>
  <c r="AV561" i="2"/>
  <c r="AV98" i="2"/>
  <c r="AV371" i="2"/>
  <c r="AV485" i="2"/>
  <c r="AV168" i="2"/>
  <c r="AV466" i="2"/>
  <c r="AV718" i="2"/>
  <c r="AV19" i="2"/>
  <c r="AV501" i="2"/>
  <c r="AV627" i="2"/>
  <c r="AV607" i="2"/>
  <c r="AV51" i="2"/>
  <c r="AV185" i="2"/>
  <c r="AV401" i="2"/>
  <c r="AV442" i="2"/>
  <c r="AV642" i="2"/>
  <c r="AV132" i="2"/>
  <c r="AV307" i="2"/>
  <c r="AV147" i="2"/>
  <c r="AV523" i="2"/>
  <c r="AV640" i="2"/>
  <c r="AV112" i="2"/>
  <c r="AV495" i="2"/>
  <c r="AV135" i="2"/>
  <c r="AV696" i="2"/>
  <c r="AV661" i="2"/>
  <c r="AV275" i="2"/>
  <c r="AV390" i="2"/>
  <c r="AV464" i="2"/>
  <c r="AV181" i="2"/>
  <c r="AV122" i="2"/>
  <c r="AV695" i="2"/>
  <c r="AV241" i="2"/>
  <c r="AV393" i="2"/>
  <c r="AV680" i="2"/>
  <c r="AV136" i="2"/>
  <c r="AV704" i="2"/>
  <c r="AV251" i="2"/>
  <c r="AV675" i="2"/>
  <c r="AV364" i="2"/>
  <c r="AV126" i="2"/>
  <c r="AV575" i="2"/>
  <c r="AV55" i="2"/>
  <c r="AV677" i="2"/>
  <c r="AV559" i="2"/>
  <c r="AV240" i="2"/>
  <c r="AV248" i="2"/>
  <c r="AV373" i="2"/>
  <c r="AV88" i="2"/>
  <c r="AV45" i="2"/>
  <c r="AV5" i="2"/>
  <c r="AV457" i="2"/>
  <c r="AV614" i="2"/>
  <c r="AV94" i="2"/>
  <c r="AV228" i="2"/>
  <c r="AV646" i="2"/>
  <c r="AV645" i="2"/>
  <c r="AV40" i="2"/>
  <c r="AV570" i="2"/>
  <c r="AV270" i="2"/>
  <c r="AV53" i="2"/>
  <c r="AV171" i="2"/>
  <c r="AV93" i="2"/>
  <c r="AV54" i="2"/>
  <c r="AV520" i="2"/>
  <c r="AV32" i="2"/>
  <c r="AV503" i="2"/>
  <c r="AV125" i="2"/>
  <c r="AV336" i="2"/>
  <c r="AV311" i="2"/>
  <c r="AV109" i="2"/>
  <c r="AV131" i="2"/>
  <c r="AV602" i="2"/>
  <c r="AV156" i="2"/>
  <c r="AV14" i="2"/>
  <c r="AV341" i="2"/>
  <c r="AV120" i="2"/>
  <c r="AV96" i="2"/>
  <c r="AV243" i="2"/>
  <c r="AV416" i="2"/>
  <c r="AV535" i="2"/>
  <c r="AV220" i="2"/>
  <c r="AV362" i="2"/>
  <c r="AV558" i="2"/>
  <c r="AV46" i="2"/>
  <c r="AV315" i="2"/>
  <c r="AV75" i="2"/>
  <c r="AV616" i="2"/>
  <c r="AV462" i="2"/>
  <c r="AV458" i="2"/>
  <c r="AV689" i="2"/>
  <c r="AV273" i="2"/>
  <c r="AV513" i="2"/>
  <c r="AV666" i="2"/>
  <c r="AV545" i="2"/>
  <c r="AV532" i="2"/>
  <c r="AV58" i="2"/>
  <c r="AV305" i="2"/>
  <c r="AV475" i="2"/>
  <c r="AV20" i="2"/>
  <c r="AV192" i="2"/>
  <c r="AV586" i="2"/>
  <c r="AV177" i="2"/>
  <c r="AV588" i="2"/>
  <c r="AV369" i="2"/>
  <c r="AV124" i="2"/>
  <c r="AV230" i="2"/>
  <c r="AV727" i="2"/>
  <c r="AV572" i="2"/>
  <c r="AV158" i="2"/>
  <c r="AV528" i="2"/>
  <c r="AV199" i="2"/>
  <c r="AV439" i="2"/>
  <c r="AV322" i="2"/>
  <c r="AV216" i="2"/>
  <c r="AV454" i="2"/>
  <c r="AV613" i="2"/>
  <c r="AV175" i="2"/>
  <c r="AV662" i="2"/>
  <c r="AV452" i="2"/>
  <c r="AV13" i="2"/>
  <c r="AV222" i="2"/>
  <c r="AV232" i="2"/>
  <c r="AV656" i="2"/>
  <c r="AV424" i="2"/>
  <c r="AV425" i="2"/>
  <c r="AV297" i="2"/>
  <c r="AV66" i="2"/>
  <c r="AV488" i="2"/>
  <c r="AV8" i="2"/>
  <c r="AV621" i="2"/>
  <c r="AV29" i="2"/>
  <c r="AV90" i="2"/>
  <c r="AV227" i="2"/>
  <c r="AV137" i="2"/>
  <c r="AV65" i="2"/>
  <c r="AV398" i="2"/>
  <c r="AV541" i="2"/>
  <c r="AV658" i="2"/>
  <c r="AV422" i="2"/>
  <c r="AV61" i="2"/>
  <c r="AV625" i="2"/>
  <c r="AV332" i="2"/>
  <c r="AV3" i="2"/>
  <c r="AV296" i="2"/>
  <c r="AV95" i="2"/>
  <c r="AV396" i="2"/>
  <c r="AV57" i="2"/>
  <c r="AV612" i="2"/>
  <c r="AV187" i="2"/>
  <c r="AV129" i="2"/>
  <c r="AV10" i="2"/>
  <c r="AV374" i="2"/>
  <c r="AV483" i="2"/>
  <c r="AV360" i="2"/>
  <c r="AV64" i="2"/>
  <c r="AV480" i="2"/>
  <c r="AV496" i="2"/>
  <c r="AV25" i="2"/>
  <c r="AV605" i="2"/>
  <c r="AV445" i="2"/>
  <c r="AV348" i="2"/>
  <c r="AV509" i="2"/>
  <c r="AV563" i="2"/>
  <c r="AV282" i="2"/>
  <c r="AV581" i="2"/>
  <c r="AV534" i="2"/>
  <c r="AV585" i="2"/>
  <c r="AV194" i="2"/>
  <c r="AV351" i="2"/>
  <c r="AV338" i="2"/>
  <c r="AV619" i="2"/>
  <c r="AV34" i="2"/>
  <c r="AV714" i="2"/>
  <c r="AV698" i="2"/>
  <c r="AV420" i="2"/>
  <c r="AV226" i="2"/>
  <c r="AV650" i="2"/>
  <c r="AV318" i="2"/>
  <c r="AV327" i="2"/>
  <c r="AV205" i="2"/>
  <c r="AV224" i="2"/>
  <c r="AV548" i="2"/>
  <c r="AV508" i="2"/>
  <c r="AV278" i="2"/>
  <c r="AV697" i="2"/>
  <c r="AV648" i="2"/>
  <c r="AV546" i="2"/>
  <c r="AV654" i="2"/>
  <c r="AV12" i="2"/>
  <c r="AV233" i="2"/>
  <c r="AV342" i="2"/>
  <c r="AV562" i="2"/>
  <c r="AV624" i="2"/>
  <c r="AV478" i="2"/>
  <c r="AV574" i="2"/>
  <c r="AV48" i="2"/>
  <c r="AV52" i="2"/>
  <c r="AV701" i="2"/>
  <c r="AV693" i="2"/>
  <c r="AV39" i="2"/>
  <c r="AV166" i="2"/>
  <c r="AV623" i="2"/>
  <c r="AV415" i="2"/>
  <c r="AV316" i="2"/>
  <c r="AV276" i="2"/>
  <c r="AV477" i="2"/>
  <c r="AV264" i="2"/>
  <c r="AV392" i="2"/>
  <c r="AV81" i="2"/>
  <c r="AV674" i="2"/>
  <c r="AV321" i="2"/>
  <c r="AV212" i="2"/>
  <c r="AV84" i="2"/>
  <c r="AV434" i="2"/>
  <c r="AV667" i="2"/>
  <c r="AV409" i="2"/>
  <c r="AV106" i="2"/>
  <c r="AV286" i="2"/>
  <c r="AV148" i="2"/>
  <c r="AV133" i="2"/>
  <c r="AV724" i="2"/>
  <c r="AV403" i="2"/>
  <c r="AV725" i="2"/>
  <c r="AV237" i="2"/>
  <c r="AV102" i="2"/>
  <c r="AV598" i="2"/>
  <c r="AV716" i="2"/>
  <c r="AV702" i="2"/>
  <c r="AV444" i="2"/>
  <c r="AV33" i="2"/>
  <c r="AV720" i="2"/>
  <c r="AV387" i="2"/>
  <c r="AV533" i="2"/>
  <c r="AV687" i="2"/>
  <c r="AV490" i="2"/>
  <c r="AV144" i="2"/>
  <c r="AV16" i="2"/>
  <c r="AV28" i="2"/>
  <c r="AV358" i="2"/>
  <c r="AV549" i="2"/>
  <c r="AV590" i="2"/>
  <c r="AV456" i="2"/>
  <c r="AV681" i="2"/>
  <c r="AV279" i="2"/>
  <c r="AV511" i="2"/>
  <c r="AV694" i="2"/>
  <c r="AV518" i="2"/>
  <c r="AV280" i="2"/>
  <c r="AV353" i="2"/>
  <c r="AV225" i="2"/>
  <c r="AV659" i="2"/>
  <c r="AV375" i="2"/>
  <c r="AV565" i="2"/>
  <c r="AV140" i="2"/>
  <c r="AV319" i="2"/>
  <c r="AV381" i="2"/>
  <c r="AV206" i="2"/>
  <c r="AV89" i="2"/>
  <c r="AV722" i="2"/>
  <c r="AV219" i="2"/>
  <c r="AV432" i="2"/>
  <c r="AV505" i="2"/>
  <c r="AV37" i="2"/>
  <c r="AV405" i="2"/>
  <c r="AV479" i="2"/>
  <c r="AV407" i="2"/>
  <c r="AV36" i="2"/>
  <c r="AV244" i="2"/>
  <c r="AV525" i="2"/>
  <c r="AV42" i="2"/>
  <c r="AV629" i="2"/>
  <c r="AV293" i="2"/>
  <c r="AV703" i="2"/>
  <c r="AV287" i="2"/>
  <c r="AV378" i="2"/>
  <c r="AV678" i="2"/>
  <c r="AV24" i="2"/>
  <c r="AV314" i="2"/>
  <c r="AV668" i="2"/>
  <c r="AV41" i="2"/>
  <c r="AV547" i="2"/>
  <c r="AV202" i="2"/>
  <c r="AV207" i="2"/>
  <c r="AV643" i="2"/>
  <c r="AV515" i="2"/>
  <c r="AV527" i="2"/>
  <c r="AV610" i="2"/>
  <c r="AV111" i="2"/>
  <c r="AV291" i="2"/>
  <c r="AV149" i="2"/>
  <c r="AV179" i="2"/>
  <c r="AV145" i="2"/>
  <c r="AV685" i="2"/>
  <c r="AV428" i="2"/>
  <c r="AV6" i="2"/>
  <c r="AV493" i="2"/>
  <c r="AV182" i="2"/>
  <c r="AV684" i="2"/>
  <c r="AV470" i="2"/>
  <c r="AV326" i="2"/>
  <c r="AV114" i="2"/>
  <c r="AV116" i="2"/>
  <c r="AV333" i="2"/>
  <c r="AV690" i="2"/>
  <c r="AV436" i="2"/>
  <c r="AV594" i="2"/>
  <c r="AV514" i="2"/>
  <c r="AV2" i="2"/>
  <c r="AV67" i="2"/>
  <c r="AV497" i="2"/>
  <c r="AV597" i="2"/>
  <c r="AV59" i="2"/>
  <c r="AV366" i="2"/>
  <c r="AV127" i="2"/>
  <c r="AV459" i="2"/>
  <c r="AV260" i="2"/>
  <c r="AV208" i="2"/>
  <c r="AV150" i="2"/>
  <c r="AV77" i="2"/>
  <c r="AV512" i="2"/>
  <c r="AV223" i="2"/>
  <c r="AV571" i="2"/>
  <c r="AV11" i="2"/>
  <c r="AV368" i="2"/>
  <c r="AV402" i="2"/>
  <c r="AV670" i="2"/>
  <c r="AV707" i="2"/>
  <c r="AV169" i="2"/>
  <c r="AV370" i="2"/>
  <c r="AV161" i="2"/>
  <c r="AV35" i="2"/>
  <c r="AV584" i="2"/>
  <c r="AV489" i="2"/>
  <c r="AV259" i="2"/>
  <c r="AV167" i="2"/>
  <c r="AV253" i="2"/>
  <c r="AV472" i="2"/>
  <c r="AV438" i="2"/>
  <c r="AV367" i="2"/>
  <c r="AV611" i="2"/>
  <c r="AV110" i="2"/>
  <c r="AV453" i="2"/>
  <c r="AV200" i="2"/>
  <c r="AV121" i="2"/>
  <c r="AV303" i="2"/>
  <c r="AV473" i="2"/>
  <c r="AV492" i="2"/>
  <c r="AV673" i="2"/>
  <c r="AV239" i="2"/>
  <c r="AV337" i="2"/>
  <c r="AV595" i="2"/>
  <c r="AV269" i="2"/>
  <c r="AV141" i="2"/>
  <c r="AV320" i="2"/>
  <c r="AV705" i="2"/>
  <c r="AV651" i="2"/>
  <c r="AV157" i="2"/>
  <c r="AV638" i="2"/>
  <c r="AV507" i="2"/>
  <c r="AV394" i="2"/>
  <c r="AV383" i="2"/>
  <c r="AV482" i="2"/>
  <c r="AV250" i="2"/>
  <c r="AV4" i="2"/>
  <c r="AV274" i="2"/>
  <c r="AV152" i="2"/>
  <c r="AV325" i="2"/>
  <c r="AV186" i="2"/>
  <c r="AV542" i="2"/>
  <c r="AV388" i="2"/>
  <c r="AV17" i="2"/>
  <c r="AV324" i="2"/>
  <c r="AV38" i="2"/>
  <c r="AV599" i="2"/>
  <c r="AV543" i="2"/>
  <c r="AV552" i="2"/>
  <c r="AV418" i="2"/>
  <c r="AV455" i="2"/>
  <c r="AV151" i="2"/>
  <c r="AV242" i="2"/>
  <c r="AV719" i="2"/>
  <c r="AV603" i="2"/>
  <c r="AV414" i="2"/>
  <c r="AV80" i="2"/>
  <c r="AV443" i="2"/>
  <c r="AV100" i="2"/>
  <c r="AV113" i="2"/>
  <c r="AV628" i="2"/>
  <c r="AV63" i="2"/>
  <c r="AV412" i="2"/>
  <c r="AV400" i="2"/>
  <c r="AV679" i="2"/>
  <c r="AV255" i="2"/>
  <c r="AV577" i="2"/>
  <c r="AV306" i="2"/>
  <c r="AV21" i="2"/>
  <c r="AV717" i="2"/>
  <c r="AV708" i="2"/>
  <c r="AV384" i="2"/>
  <c r="AV608" i="2"/>
  <c r="AV354" i="2"/>
  <c r="AV258" i="2"/>
  <c r="AV385" i="2"/>
  <c r="AV469" i="2"/>
  <c r="AV203" i="2"/>
  <c r="AV691" i="2"/>
  <c r="AV60" i="2"/>
  <c r="AV229" i="2"/>
  <c r="AV271" i="2"/>
  <c r="AV328" i="2"/>
  <c r="AV500" i="2"/>
  <c r="AV386" i="2"/>
  <c r="AV235" i="2"/>
  <c r="AV544" i="2"/>
  <c r="AV27" i="2"/>
  <c r="AV560" i="2"/>
  <c r="AV91" i="2"/>
  <c r="AV686" i="2"/>
  <c r="AV417" i="2"/>
  <c r="AV355" i="2"/>
  <c r="AV317" i="2"/>
  <c r="AV146" i="2"/>
  <c r="AV184" i="2"/>
  <c r="AV431" i="2"/>
  <c r="AV537" i="2"/>
  <c r="AV463" i="2"/>
  <c r="AV267" i="2"/>
  <c r="AV580" i="2"/>
  <c r="AV62" i="2"/>
  <c r="AV487" i="2"/>
  <c r="AV652" i="2"/>
  <c r="AV160" i="2"/>
  <c r="AV404" i="2"/>
  <c r="AV43" i="2"/>
  <c r="AV272" i="2"/>
  <c r="AV683" i="2"/>
  <c r="AV389" i="2"/>
  <c r="AV340" i="2"/>
  <c r="AV429" i="2"/>
  <c r="AV301" i="2"/>
  <c r="AV50" i="2"/>
  <c r="AV74" i="2"/>
  <c r="AV506" i="2"/>
  <c r="AV499" i="2"/>
  <c r="AV521" i="2"/>
  <c r="AV731" i="2"/>
  <c r="AV440" i="2"/>
  <c r="AV441" i="2"/>
  <c r="AV519" i="2"/>
  <c r="AV249" i="2"/>
  <c r="AV349" i="2"/>
  <c r="AV268" i="2"/>
  <c r="AV540" i="2"/>
  <c r="AV119" i="2"/>
  <c r="AV238" i="2"/>
  <c r="AV576" i="2"/>
  <c r="AV344" i="2"/>
  <c r="AV426" i="2"/>
  <c r="AV261" i="2"/>
  <c r="AV142" i="2"/>
  <c r="AV573" i="2"/>
  <c r="AV554" i="2"/>
  <c r="AV529" i="2"/>
  <c r="AV449" i="2"/>
  <c r="AV234" i="2"/>
  <c r="AV647" i="2"/>
  <c r="AV246" i="2"/>
  <c r="AV214" i="2"/>
  <c r="AV154" i="2"/>
  <c r="AV715" i="2"/>
  <c r="AV162" i="2"/>
  <c r="AV117" i="2"/>
  <c r="AV217" i="2"/>
  <c r="AV201" i="2"/>
  <c r="AV564" i="2"/>
  <c r="AV15" i="2"/>
  <c r="AV47" i="2"/>
  <c r="AV382" i="2"/>
  <c r="AV592" i="2"/>
  <c r="AV85" i="2"/>
  <c r="AV188" i="2"/>
  <c r="AV421" i="2"/>
  <c r="AV257" i="2"/>
  <c r="AV335" i="2"/>
  <c r="AV729" i="2"/>
  <c r="AV498" i="2"/>
  <c r="AV49" i="2"/>
  <c r="AV408" i="2"/>
  <c r="AV669" i="2"/>
  <c r="AV617" i="2"/>
  <c r="AV195" i="2"/>
  <c r="AV446" i="2"/>
  <c r="AV172" i="2"/>
  <c r="AV285" i="2"/>
  <c r="AV665" i="2"/>
  <c r="AV504" i="2"/>
  <c r="AV539" i="2"/>
  <c r="AV657" i="2"/>
  <c r="AV551" i="2"/>
  <c r="AV247" i="2"/>
  <c r="AV655" i="2"/>
  <c r="AV304" i="2"/>
  <c r="AV682" i="2"/>
  <c r="AV555" i="2"/>
  <c r="AV450" i="2"/>
  <c r="AV107" i="2"/>
  <c r="AV723" i="2"/>
  <c r="AV218" i="2"/>
  <c r="AV413" i="2"/>
  <c r="AV173" i="2"/>
  <c r="AV73" i="2"/>
  <c r="AV300" i="2"/>
  <c r="AV692" i="2"/>
  <c r="AV379" i="2"/>
  <c r="AV468" i="2"/>
  <c r="AV299" i="2"/>
  <c r="AV69" i="2"/>
  <c r="AV198" i="2"/>
  <c r="AV30" i="2"/>
  <c r="AV410" i="2"/>
  <c r="AV447" i="2"/>
  <c r="AV582" i="2"/>
  <c r="AV710" i="2"/>
  <c r="AV601" i="2"/>
  <c r="AV118" i="2"/>
  <c r="AV165" i="2"/>
  <c r="AV356" i="2"/>
  <c r="AV197" i="2"/>
  <c r="AV448" i="2"/>
  <c r="AV618" i="2"/>
  <c r="AV630" i="2"/>
  <c r="AV632" i="2"/>
  <c r="AV345" i="2"/>
  <c r="AV163" i="2"/>
  <c r="AV688" i="2"/>
  <c r="AV134" i="2"/>
  <c r="AV711" i="2"/>
  <c r="AV653" i="2"/>
  <c r="AV649" i="2"/>
  <c r="AV399" i="2"/>
  <c r="AV391" i="2"/>
  <c r="AV406" i="2"/>
  <c r="AV347" i="2"/>
  <c r="AV164" i="2"/>
  <c r="AV101" i="2"/>
  <c r="AV471" i="2"/>
  <c r="AV262" i="2"/>
  <c r="AV553" i="2"/>
  <c r="AV583" i="2"/>
  <c r="AV622" i="2"/>
  <c r="AV566" i="2"/>
  <c r="AV92" i="2"/>
  <c r="AV139" i="2"/>
  <c r="AV357" i="2"/>
  <c r="AV377" i="2"/>
  <c r="AV712" i="2"/>
  <c r="AV664" i="2"/>
  <c r="AV236" i="2"/>
  <c r="AV481" i="2"/>
  <c r="AV516" i="2"/>
  <c r="AV79" i="2"/>
  <c r="AV435" i="2"/>
  <c r="AV352" i="2"/>
  <c r="AV130" i="2"/>
  <c r="AV99" i="2"/>
  <c r="AV128" i="2"/>
  <c r="AV365" i="2"/>
  <c r="AV329" i="2"/>
  <c r="AV419" i="2"/>
  <c r="AV465" i="2"/>
  <c r="AV538" i="2"/>
  <c r="AV86" i="2"/>
  <c r="AV600" i="2"/>
  <c r="AV290" i="2"/>
  <c r="AV9" i="2"/>
  <c r="AV451" i="2"/>
  <c r="AV72" i="2"/>
  <c r="AV536" i="2"/>
  <c r="AV97" i="2"/>
  <c r="AV556" i="2"/>
  <c r="AV153" i="2"/>
  <c r="AV557" i="2"/>
  <c r="AV231" i="2"/>
  <c r="AV620" i="2"/>
  <c r="AV376" i="2"/>
  <c r="AV189" i="2"/>
  <c r="AV433" i="2"/>
  <c r="AV380" i="2"/>
  <c r="AV728" i="2"/>
  <c r="AV26" i="2"/>
  <c r="AV180" i="2"/>
  <c r="AV361" i="2"/>
  <c r="AV310" i="2"/>
  <c r="AV292" i="2"/>
  <c r="AV568" i="2"/>
  <c r="AV211" i="2"/>
  <c r="AV726" i="2"/>
  <c r="AV215" i="2"/>
  <c r="AV663" i="2"/>
  <c r="AV699" i="2"/>
  <c r="AV635" i="2"/>
  <c r="AV609" i="2"/>
  <c r="AV522" i="2"/>
  <c r="AV174" i="2"/>
  <c r="AV308" i="2"/>
  <c r="AV289" i="2"/>
  <c r="AV639" i="2"/>
  <c r="AV277" i="2"/>
  <c r="AV346" i="2"/>
  <c r="AV170" i="2"/>
  <c r="AV676" i="2"/>
  <c r="AV636" i="2"/>
  <c r="AV633" i="2"/>
  <c r="AV637" i="2"/>
  <c r="AV56" i="2"/>
  <c r="AV626" i="2"/>
  <c r="AV23" i="2"/>
  <c r="AV138" i="2"/>
  <c r="AV672" i="2"/>
  <c r="AV159" i="2"/>
  <c r="AV606" i="2"/>
  <c r="AV423" i="2"/>
  <c r="AV334" i="2"/>
  <c r="AV517" i="2"/>
  <c r="AV550" i="2"/>
  <c r="AV660" i="2"/>
  <c r="AV221" i="2"/>
  <c r="AV105" i="2"/>
  <c r="AV363" i="2"/>
  <c r="AV644" i="2"/>
  <c r="AV372" i="2"/>
  <c r="AV123" i="2"/>
  <c r="AV604" i="2"/>
  <c r="AV76" i="2"/>
  <c r="AV288" i="2"/>
  <c r="AV82" i="2"/>
  <c r="AV460" i="2"/>
  <c r="AV331" i="2"/>
  <c r="AV252" i="2"/>
  <c r="AV281" i="2"/>
  <c r="AV491" i="2"/>
  <c r="AV641" i="2"/>
  <c r="AV190" i="2"/>
  <c r="AV631" i="2"/>
  <c r="AV634" i="2"/>
  <c r="AV254" i="2"/>
  <c r="AV359" i="2"/>
  <c r="AV210" i="2"/>
  <c r="AV476" i="2"/>
  <c r="AV295" i="2"/>
  <c r="AV87" i="2"/>
  <c r="AV155" i="2"/>
  <c r="AV22" i="2"/>
  <c r="AV700" i="2"/>
  <c r="AV411" i="2"/>
  <c r="AV494" i="2"/>
  <c r="AV474" i="2"/>
  <c r="AV245" i="2"/>
  <c r="AV183" i="2"/>
  <c r="AV302" i="2"/>
  <c r="AV569" i="2"/>
  <c r="AV283" i="2"/>
  <c r="AV78" i="2"/>
  <c r="AV591" i="2"/>
  <c r="AV467" i="2"/>
  <c r="AV397" i="2"/>
  <c r="AV104" i="2"/>
  <c r="AV193" i="2"/>
  <c r="AV531" i="2"/>
  <c r="AV350" i="2"/>
  <c r="AV323" i="2"/>
  <c r="AV486" i="2"/>
  <c r="AV713" i="2"/>
  <c r="AV108" i="2"/>
  <c r="AV615" i="2"/>
  <c r="Z114" i="3" l="1"/>
  <c r="Z102" i="3"/>
  <c r="Z9" i="3"/>
  <c r="Z76" i="3"/>
  <c r="Z47" i="3"/>
  <c r="Z16" i="3"/>
  <c r="Z42" i="3"/>
  <c r="Z22" i="3"/>
  <c r="Z11" i="3"/>
  <c r="Z108" i="3"/>
  <c r="Z51" i="3"/>
  <c r="Z10" i="3"/>
  <c r="Z120" i="3"/>
  <c r="Z96" i="3"/>
  <c r="Z40" i="3"/>
  <c r="Z84" i="3"/>
  <c r="Z67" i="3"/>
  <c r="Z94" i="3"/>
  <c r="Z82" i="3"/>
  <c r="Z68" i="3"/>
  <c r="Z63" i="3"/>
  <c r="Z66" i="3"/>
  <c r="Z98" i="3"/>
  <c r="Z46" i="3"/>
  <c r="Z41" i="3"/>
  <c r="Z99" i="3"/>
  <c r="Z64" i="3"/>
  <c r="Z4" i="3"/>
  <c r="Z62" i="3"/>
  <c r="Z65" i="3"/>
  <c r="Z8" i="3"/>
  <c r="Z100" i="3"/>
  <c r="Z112" i="3"/>
  <c r="Z69" i="3"/>
  <c r="Z5" i="3"/>
  <c r="Z49" i="3"/>
  <c r="Z87" i="3"/>
  <c r="Z52" i="3"/>
  <c r="Z29" i="3"/>
  <c r="Z97" i="3"/>
  <c r="Z50" i="3"/>
  <c r="Z17" i="3"/>
  <c r="Z117" i="3"/>
  <c r="Z39" i="3"/>
  <c r="Z37" i="3"/>
  <c r="Z118" i="3"/>
  <c r="Z30" i="3"/>
  <c r="Z24" i="3"/>
  <c r="Z74" i="3"/>
  <c r="Z26" i="3"/>
  <c r="Z60" i="3"/>
  <c r="Z78" i="3"/>
  <c r="Z104" i="3"/>
  <c r="Z14" i="3"/>
  <c r="Z25" i="3"/>
  <c r="Z101" i="3"/>
  <c r="Z20" i="3"/>
  <c r="Z61" i="3"/>
  <c r="Z38" i="3"/>
  <c r="Z77" i="3"/>
  <c r="Z122" i="3"/>
  <c r="Z85" i="3"/>
  <c r="Z70" i="3"/>
  <c r="Z106" i="3"/>
  <c r="Z35" i="3"/>
  <c r="Z71" i="3"/>
  <c r="Z79" i="3"/>
  <c r="Z92" i="3"/>
  <c r="Z91" i="3"/>
  <c r="Z103" i="3"/>
  <c r="Z105" i="3"/>
  <c r="Z110" i="3"/>
  <c r="Z57" i="3"/>
  <c r="Z72" i="3"/>
  <c r="Z121" i="3"/>
  <c r="Z19" i="3"/>
  <c r="Z53" i="3"/>
  <c r="Z32" i="3"/>
  <c r="Z59" i="3"/>
  <c r="Z43" i="3"/>
  <c r="Z89" i="3"/>
  <c r="Z55" i="3"/>
  <c r="Z2" i="3"/>
  <c r="Z93" i="3"/>
  <c r="Z95" i="3"/>
  <c r="Z18" i="3"/>
  <c r="Z58" i="3"/>
  <c r="Z80" i="3"/>
  <c r="Z15" i="3"/>
  <c r="Z116" i="3"/>
  <c r="Z31" i="3"/>
  <c r="Z28" i="3"/>
  <c r="Z44" i="3"/>
  <c r="Z119" i="3"/>
  <c r="Z27" i="3"/>
  <c r="Z115" i="3"/>
  <c r="Z75" i="3"/>
  <c r="Z12" i="3"/>
  <c r="Z73" i="3"/>
  <c r="Z113" i="3"/>
  <c r="Z107" i="3"/>
  <c r="Z86" i="3"/>
  <c r="Z54" i="3"/>
  <c r="Z13" i="3"/>
  <c r="Z34" i="3"/>
  <c r="Z21" i="3"/>
  <c r="Z3" i="3"/>
  <c r="Z111" i="3"/>
  <c r="Z33" i="3"/>
  <c r="Z23" i="3"/>
  <c r="Z109" i="3"/>
  <c r="Z7" i="3"/>
  <c r="Z45" i="3"/>
  <c r="Z83" i="3"/>
  <c r="Z48" i="3"/>
  <c r="Z56" i="3"/>
  <c r="Z90" i="3"/>
  <c r="Z81" i="3"/>
  <c r="Z88" i="3"/>
  <c r="Z36" i="3"/>
  <c r="X90" i="3"/>
  <c r="X9" i="3"/>
  <c r="X59" i="3"/>
  <c r="X45" i="3"/>
  <c r="X68" i="3"/>
  <c r="X122" i="3"/>
  <c r="X11" i="3"/>
  <c r="X63" i="3"/>
  <c r="X64" i="3"/>
  <c r="X104" i="3"/>
  <c r="X28" i="3"/>
  <c r="X32" i="3"/>
  <c r="X16" i="3"/>
  <c r="X20" i="3"/>
  <c r="X49" i="3"/>
  <c r="X89" i="3"/>
  <c r="X108" i="3"/>
  <c r="X80" i="3"/>
  <c r="X35" i="3"/>
  <c r="X67" i="3"/>
  <c r="X2" i="3"/>
  <c r="X31" i="3"/>
  <c r="X10" i="3"/>
  <c r="X109" i="3"/>
  <c r="X14" i="3"/>
  <c r="X84" i="3"/>
  <c r="X37" i="3"/>
  <c r="X52" i="3"/>
  <c r="X57" i="3"/>
  <c r="X75" i="3"/>
  <c r="X29" i="3"/>
  <c r="X96" i="3"/>
  <c r="X94" i="3"/>
  <c r="X81" i="3"/>
  <c r="X25" i="3"/>
  <c r="X50" i="3"/>
  <c r="X120" i="3"/>
  <c r="X62" i="3"/>
  <c r="X7" i="3"/>
  <c r="X34" i="3"/>
  <c r="X72" i="3"/>
  <c r="X107" i="3"/>
  <c r="X40" i="3"/>
  <c r="X97" i="3"/>
  <c r="X79" i="3"/>
  <c r="X98" i="3"/>
  <c r="X4" i="3"/>
  <c r="X87" i="3"/>
  <c r="X44" i="3"/>
  <c r="X36" i="3"/>
  <c r="X69" i="3"/>
  <c r="X83" i="3"/>
  <c r="X106" i="3"/>
  <c r="X77" i="3"/>
  <c r="X30" i="3"/>
  <c r="X58" i="3"/>
  <c r="X56" i="3"/>
  <c r="X51" i="3"/>
  <c r="X3" i="3"/>
  <c r="X115" i="3"/>
  <c r="X86" i="3"/>
  <c r="X43" i="3"/>
  <c r="X24" i="3"/>
  <c r="X119" i="3"/>
  <c r="X38" i="3"/>
  <c r="X48" i="3"/>
  <c r="X42" i="3"/>
  <c r="X12" i="3"/>
  <c r="X46" i="3"/>
  <c r="X13" i="3"/>
  <c r="X18" i="3"/>
  <c r="X21" i="3"/>
  <c r="X82" i="3"/>
  <c r="X101" i="3"/>
  <c r="X61" i="3"/>
  <c r="X76" i="3"/>
  <c r="X73" i="3"/>
  <c r="X91" i="3"/>
  <c r="X95" i="3"/>
  <c r="X114" i="3"/>
  <c r="X65" i="3"/>
  <c r="X99" i="3"/>
  <c r="X100" i="3"/>
  <c r="X55" i="3"/>
  <c r="X70" i="3"/>
  <c r="X118" i="3"/>
  <c r="X60" i="3"/>
  <c r="X5" i="3"/>
  <c r="X8" i="3"/>
  <c r="X102" i="3"/>
  <c r="X47" i="3"/>
  <c r="X27" i="3"/>
  <c r="X103" i="3"/>
  <c r="X111" i="3"/>
  <c r="X54" i="3"/>
  <c r="X19" i="3"/>
  <c r="X112" i="3"/>
  <c r="X93" i="3"/>
  <c r="X74" i="3"/>
  <c r="X85" i="3"/>
  <c r="X39" i="3"/>
  <c r="X78" i="3"/>
  <c r="X116" i="3"/>
  <c r="X110" i="3"/>
  <c r="X71" i="3"/>
  <c r="X17" i="3"/>
  <c r="X33" i="3"/>
  <c r="X53" i="3"/>
  <c r="X117" i="3"/>
  <c r="X15" i="3"/>
  <c r="X66" i="3"/>
  <c r="X6" i="3"/>
  <c r="X113" i="3"/>
  <c r="X88" i="3"/>
  <c r="X26" i="3"/>
  <c r="X92" i="3"/>
  <c r="X105" i="3"/>
  <c r="X121" i="3"/>
  <c r="X22" i="3"/>
  <c r="X41" i="3"/>
  <c r="X23" i="3"/>
</calcChain>
</file>

<file path=xl/sharedStrings.xml><?xml version="1.0" encoding="utf-8"?>
<sst xmlns="http://schemas.openxmlformats.org/spreadsheetml/2006/main" count="18812" uniqueCount="10216">
  <si>
    <t>Name</t>
  </si>
  <si>
    <t>Ticker</t>
  </si>
  <si>
    <t>Sub-Sector</t>
  </si>
  <si>
    <t>Market Cap</t>
  </si>
  <si>
    <t>Close Price</t>
  </si>
  <si>
    <t>1Y Return vs Nifty</t>
  </si>
  <si>
    <t>1M Return vs Nifty</t>
  </si>
  <si>
    <t>6M Return vs Nifty</t>
  </si>
  <si>
    <t>1W Return vs Nifty</t>
  </si>
  <si>
    <t>50D EMA</t>
  </si>
  <si>
    <t>200D EMA</t>
  </si>
  <si>
    <t>RSI Exponential â€“ 14D</t>
  </si>
  <si>
    <t>Relative Volume</t>
  </si>
  <si>
    <t>% Away From 52W High</t>
  </si>
  <si>
    <t>% Away From 52W Low</t>
  </si>
  <si>
    <t>Sharpe Ratio</t>
  </si>
  <si>
    <t>Reliance Industries Ltd</t>
  </si>
  <si>
    <t>RELIANCE</t>
  </si>
  <si>
    <t>Oil &amp; Gas - Refining &amp; Marketing</t>
  </si>
  <si>
    <t>Tata Consultancy Services Ltd</t>
  </si>
  <si>
    <t>TCS</t>
  </si>
  <si>
    <t>IT Services &amp; Consulting</t>
  </si>
  <si>
    <t>HDFC Bank Ltd</t>
  </si>
  <si>
    <t>HDFCBANK</t>
  </si>
  <si>
    <t>Private Banks</t>
  </si>
  <si>
    <t>Bharti Airtel Ltd</t>
  </si>
  <si>
    <t>BHARTIARTL</t>
  </si>
  <si>
    <t>Telecom Services</t>
  </si>
  <si>
    <t>ICICI Bank Ltd</t>
  </si>
  <si>
    <t>ICICIBANK</t>
  </si>
  <si>
    <t>State Bank of India</t>
  </si>
  <si>
    <t>SBIN</t>
  </si>
  <si>
    <t>Public Banks</t>
  </si>
  <si>
    <t>Infosys Ltd</t>
  </si>
  <si>
    <t>INFY</t>
  </si>
  <si>
    <t>Life Insurance Corporation Of India</t>
  </si>
  <si>
    <t>LICI</t>
  </si>
  <si>
    <t>Insurance</t>
  </si>
  <si>
    <t>Hindustan Unilever Ltd</t>
  </si>
  <si>
    <t>HINDUNILVR</t>
  </si>
  <si>
    <t>FMCG - Household Products</t>
  </si>
  <si>
    <t>ITC Ltd</t>
  </si>
  <si>
    <t>ITC</t>
  </si>
  <si>
    <t>FMCG - Tobacco</t>
  </si>
  <si>
    <t>Larsen and Toubro Ltd</t>
  </si>
  <si>
    <t>LT</t>
  </si>
  <si>
    <t>Construction &amp; Engineering</t>
  </si>
  <si>
    <t>HCL Technologies Ltd</t>
  </si>
  <si>
    <t>HCLTECH</t>
  </si>
  <si>
    <t>Bajaj Finance Ltd</t>
  </si>
  <si>
    <t>BAJFINANCE</t>
  </si>
  <si>
    <t>Consumer Finance</t>
  </si>
  <si>
    <t>Maruti Suzuki India Ltd</t>
  </si>
  <si>
    <t>MARUTI</t>
  </si>
  <si>
    <t>Four Wheelers</t>
  </si>
  <si>
    <t>Oil and Natural Gas Corporation Ltd</t>
  </si>
  <si>
    <t>ONGC</t>
  </si>
  <si>
    <t>Oil &amp; Gas - Exploration &amp; Production</t>
  </si>
  <si>
    <t>Axis Bank Ltd</t>
  </si>
  <si>
    <t>AXISBANK</t>
  </si>
  <si>
    <t>Sun Pharmaceutical Industries Ltd</t>
  </si>
  <si>
    <t>SUNPHARMA</t>
  </si>
  <si>
    <t>Pharmaceuticals</t>
  </si>
  <si>
    <t>NTPC Ltd</t>
  </si>
  <si>
    <t>NTPC</t>
  </si>
  <si>
    <t>Power Generation</t>
  </si>
  <si>
    <t>Tata Motors Ltd</t>
  </si>
  <si>
    <t>TATAMOTORS</t>
  </si>
  <si>
    <t>Kotak Mahindra Bank Ltd</t>
  </si>
  <si>
    <t>KOTAKBANK</t>
  </si>
  <si>
    <t>Adani Enterprises Ltd</t>
  </si>
  <si>
    <t>ADANIENT</t>
  </si>
  <si>
    <t>Commodities Trading</t>
  </si>
  <si>
    <t>Mahindra and Mahindra Ltd</t>
  </si>
  <si>
    <t>M&amp;M</t>
  </si>
  <si>
    <t>UltraTech Cement Ltd</t>
  </si>
  <si>
    <t>ULTRACEMCO</t>
  </si>
  <si>
    <t>Cement</t>
  </si>
  <si>
    <t>Avenue Supermarts Ltd</t>
  </si>
  <si>
    <t>DMART</t>
  </si>
  <si>
    <t>Retail - Department Stores</t>
  </si>
  <si>
    <t>Adani Ports and Special Economic Zone Ltd</t>
  </si>
  <si>
    <t>ADANIPORTS</t>
  </si>
  <si>
    <t>Ports</t>
  </si>
  <si>
    <t>Hindustan Aeronautics Ltd</t>
  </si>
  <si>
    <t>HAL</t>
  </si>
  <si>
    <t>Aerospace &amp; Defense Equipments</t>
  </si>
  <si>
    <t>Power Grid Corporation of India Ltd</t>
  </si>
  <si>
    <t>POWERGRID</t>
  </si>
  <si>
    <t>Power Transmission &amp; Distribution</t>
  </si>
  <si>
    <t>Titan Company Ltd</t>
  </si>
  <si>
    <t>TITAN</t>
  </si>
  <si>
    <t>Precious Metals, Jewellery &amp; Watches</t>
  </si>
  <si>
    <t>Coal India Ltd</t>
  </si>
  <si>
    <t>COALINDIA</t>
  </si>
  <si>
    <t>Mining - Coal</t>
  </si>
  <si>
    <t>Asian Paints Ltd</t>
  </si>
  <si>
    <t>ASIANPAINT</t>
  </si>
  <si>
    <t>Paints</t>
  </si>
  <si>
    <t>Adani Green Energy Ltd</t>
  </si>
  <si>
    <t>ADANIGREEN</t>
  </si>
  <si>
    <t>Renewable Energy</t>
  </si>
  <si>
    <t>Adani Power Ltd</t>
  </si>
  <si>
    <t>ADANIPOWER</t>
  </si>
  <si>
    <t>Hindustan Zinc Ltd</t>
  </si>
  <si>
    <t>HINDZINC</t>
  </si>
  <si>
    <t>Mining - Diversified</t>
  </si>
  <si>
    <t>Bajaj Auto Ltd</t>
  </si>
  <si>
    <t>BAJAJ-AUTO</t>
  </si>
  <si>
    <t>Two Wheelers</t>
  </si>
  <si>
    <t>Wipro Ltd</t>
  </si>
  <si>
    <t>WIPRO</t>
  </si>
  <si>
    <t>Bajaj Finserv Ltd</t>
  </si>
  <si>
    <t>BAJAJFINSV</t>
  </si>
  <si>
    <t>Indian Railway Finance Corp Ltd</t>
  </si>
  <si>
    <t>IRFC</t>
  </si>
  <si>
    <t>Specialized Finance</t>
  </si>
  <si>
    <t>Nestle India Ltd</t>
  </si>
  <si>
    <t>NESTLEIND</t>
  </si>
  <si>
    <t>FMCG - Foods</t>
  </si>
  <si>
    <t>Siemens Ltd</t>
  </si>
  <si>
    <t>SIEMENS</t>
  </si>
  <si>
    <t>Conglomerates</t>
  </si>
  <si>
    <t>Indian Oil Corporation Ltd</t>
  </si>
  <si>
    <t>IOC</t>
  </si>
  <si>
    <t>Bharat Electronics Ltd</t>
  </si>
  <si>
    <t>BEL</t>
  </si>
  <si>
    <t>Electronic Equipments</t>
  </si>
  <si>
    <t>JSW Steel Ltd</t>
  </si>
  <si>
    <t>JSWSTEEL</t>
  </si>
  <si>
    <t>Iron &amp; Steel</t>
  </si>
  <si>
    <t>Jio Financial Services Ltd</t>
  </si>
  <si>
    <t>JIOFIN</t>
  </si>
  <si>
    <t>Varun Beverages Ltd</t>
  </si>
  <si>
    <t>VBL</t>
  </si>
  <si>
    <t>Soft Drinks</t>
  </si>
  <si>
    <t>DLF Ltd</t>
  </si>
  <si>
    <t>DLF</t>
  </si>
  <si>
    <t>Real Estate</t>
  </si>
  <si>
    <t>Tata Steel Ltd</t>
  </si>
  <si>
    <t>TATASTEEL</t>
  </si>
  <si>
    <t>Zomato Ltd</t>
  </si>
  <si>
    <t>ZOMATO</t>
  </si>
  <si>
    <t>Online Services</t>
  </si>
  <si>
    <t>Grasim Industries Ltd</t>
  </si>
  <si>
    <t>GRASIM</t>
  </si>
  <si>
    <t>Trent Ltd</t>
  </si>
  <si>
    <t>TRENT</t>
  </si>
  <si>
    <t>Retail - Apparel</t>
  </si>
  <si>
    <t>Power Finance Corporation Ltd</t>
  </si>
  <si>
    <t>PFC</t>
  </si>
  <si>
    <t>Ambuja Cements Ltd</t>
  </si>
  <si>
    <t>AMBUJACEM</t>
  </si>
  <si>
    <t>Vedanta Ltd</t>
  </si>
  <si>
    <t>VEDL</t>
  </si>
  <si>
    <t>Metals - Diversified</t>
  </si>
  <si>
    <t>LTIMindtree Ltd</t>
  </si>
  <si>
    <t>LTIM</t>
  </si>
  <si>
    <t>Interglobe Aviation Ltd</t>
  </si>
  <si>
    <t>INDIGO</t>
  </si>
  <si>
    <t>Airlines</t>
  </si>
  <si>
    <t>Pidilite Industries Ltd</t>
  </si>
  <si>
    <t>PIDILITIND</t>
  </si>
  <si>
    <t>Diversified Chemicals</t>
  </si>
  <si>
    <t>SBI Life Insurance Company Ltd</t>
  </si>
  <si>
    <t>SBILIFE</t>
  </si>
  <si>
    <t>ABB India Ltd</t>
  </si>
  <si>
    <t>ABB</t>
  </si>
  <si>
    <t>Heavy Electrical Equipments</t>
  </si>
  <si>
    <t>REC Limited</t>
  </si>
  <si>
    <t>RECLTD</t>
  </si>
  <si>
    <t>Godrej Consumer Products Ltd</t>
  </si>
  <si>
    <t>GODREJCP</t>
  </si>
  <si>
    <t>FMCG - Personal Products</t>
  </si>
  <si>
    <t>TATAMTRDVR</t>
  </si>
  <si>
    <t>Hindalco Industries Ltd</t>
  </si>
  <si>
    <t>HINDALCO</t>
  </si>
  <si>
    <t>Metals - Aluminium</t>
  </si>
  <si>
    <t>Tech Mahindra Ltd</t>
  </si>
  <si>
    <t>TECHM</t>
  </si>
  <si>
    <t>Gail (India) Ltd</t>
  </si>
  <si>
    <t>GAIL</t>
  </si>
  <si>
    <t>Gas Distribution</t>
  </si>
  <si>
    <t>Britannia Industries Ltd</t>
  </si>
  <si>
    <t>BRITANNIA</t>
  </si>
  <si>
    <t>HDFC Life Insurance Company Ltd</t>
  </si>
  <si>
    <t>HDFCLIFE</t>
  </si>
  <si>
    <t>Macrotech Developers Ltd</t>
  </si>
  <si>
    <t>LODHA</t>
  </si>
  <si>
    <t>Eicher Motors Ltd</t>
  </si>
  <si>
    <t>EICHERMOT</t>
  </si>
  <si>
    <t>Trucks &amp; Buses</t>
  </si>
  <si>
    <t>Tata Power Company Ltd</t>
  </si>
  <si>
    <t>TATAPOWER</t>
  </si>
  <si>
    <t>Bharat Petroleum Corporation Ltd</t>
  </si>
  <si>
    <t>BPCL</t>
  </si>
  <si>
    <t>Samvardhana Motherson International Ltd</t>
  </si>
  <si>
    <t>MOTHERSON</t>
  </si>
  <si>
    <t>Auto Parts</t>
  </si>
  <si>
    <t>Bank of Baroda Ltd</t>
  </si>
  <si>
    <t>BANKBARODA</t>
  </si>
  <si>
    <t>Punjab National Bank</t>
  </si>
  <si>
    <t>PNB</t>
  </si>
  <si>
    <t>Rail Vikas Nigam Ltd</t>
  </si>
  <si>
    <t>RVNL</t>
  </si>
  <si>
    <t>JSW Energy Ltd</t>
  </si>
  <si>
    <t>JSWENERGY</t>
  </si>
  <si>
    <t>Cipla Ltd</t>
  </si>
  <si>
    <t>CIPLA</t>
  </si>
  <si>
    <t>Indian Overseas Bank</t>
  </si>
  <si>
    <t>IOB</t>
  </si>
  <si>
    <t>Divi's Laboratories Ltd</t>
  </si>
  <si>
    <t>DIVISLAB</t>
  </si>
  <si>
    <t>Labs &amp; Life Sciences Services</t>
  </si>
  <si>
    <t>Tata Consumer Products Ltd</t>
  </si>
  <si>
    <t>TATACONSUM</t>
  </si>
  <si>
    <t>Tea &amp; Coffee</t>
  </si>
  <si>
    <t>TVS Motor Company Ltd</t>
  </si>
  <si>
    <t>TVSMOTOR</t>
  </si>
  <si>
    <t>Cholamandalam Investment and Finance Company Ltd</t>
  </si>
  <si>
    <t>CHOLAFIN</t>
  </si>
  <si>
    <t>Indus Towers Ltd</t>
  </si>
  <si>
    <t>INDUSTOWER</t>
  </si>
  <si>
    <t>Telecom Infrastructure</t>
  </si>
  <si>
    <t>Dabur India Ltd</t>
  </si>
  <si>
    <t>DABUR</t>
  </si>
  <si>
    <t>Zydus Lifesciences Ltd</t>
  </si>
  <si>
    <t>ZYDUSLIFE</t>
  </si>
  <si>
    <t>Dr Reddy's Laboratories Ltd</t>
  </si>
  <si>
    <t>DRREDDY</t>
  </si>
  <si>
    <t>Adani Energy Solutions Ltd</t>
  </si>
  <si>
    <t>ADANIENSOL</t>
  </si>
  <si>
    <t>Power Infrastructure</t>
  </si>
  <si>
    <t>Havells India Ltd</t>
  </si>
  <si>
    <t>HAVELLS</t>
  </si>
  <si>
    <t>Electrical Components &amp; Equipments</t>
  </si>
  <si>
    <t>Hero MotoCorp Ltd</t>
  </si>
  <si>
    <t>HEROMOTOCO</t>
  </si>
  <si>
    <t>Indusind Bank Ltd</t>
  </si>
  <si>
    <t>INDUSINDBK</t>
  </si>
  <si>
    <t>Bajaj Holdings and Investment Ltd</t>
  </si>
  <si>
    <t>BAJAJHLDNG</t>
  </si>
  <si>
    <t>Asset Management</t>
  </si>
  <si>
    <t>Bharat Heavy Electricals Ltd</t>
  </si>
  <si>
    <t>BHEL</t>
  </si>
  <si>
    <t>Vodafone Idea Ltd</t>
  </si>
  <si>
    <t>IDEA</t>
  </si>
  <si>
    <t>Torrent Pharmaceuticals Ltd</t>
  </si>
  <si>
    <t>TORNTPHARM</t>
  </si>
  <si>
    <t>NHPC Ltd</t>
  </si>
  <si>
    <t>NHPC</t>
  </si>
  <si>
    <t>CG Power and Industrial Solutions Ltd</t>
  </si>
  <si>
    <t>CGPOWER</t>
  </si>
  <si>
    <t>Shriram Finance Ltd</t>
  </si>
  <si>
    <t>SHRIRAMFIN</t>
  </si>
  <si>
    <t>Union Bank of India Ltd</t>
  </si>
  <si>
    <t>UNIONBANK</t>
  </si>
  <si>
    <t>Canara Bank Ltd</t>
  </si>
  <si>
    <t>CANBK</t>
  </si>
  <si>
    <t>Mazagon Dock Shipbuilders Ltd</t>
  </si>
  <si>
    <t>MAZDOCK</t>
  </si>
  <si>
    <t>Shipbuilding</t>
  </si>
  <si>
    <t>Shree Cement Ltd</t>
  </si>
  <si>
    <t>SHREECEM</t>
  </si>
  <si>
    <t>Bosch Ltd</t>
  </si>
  <si>
    <t>BOSCHLTD</t>
  </si>
  <si>
    <t>Cummins India Ltd</t>
  </si>
  <si>
    <t>CUMMINSIND</t>
  </si>
  <si>
    <t>Industrial Machinery</t>
  </si>
  <si>
    <t>Solar Industries India Ltd</t>
  </si>
  <si>
    <t>SOLARINDS</t>
  </si>
  <si>
    <t>Commodity Chemicals</t>
  </si>
  <si>
    <t>United Spirits Ltd</t>
  </si>
  <si>
    <t>UNITDSPR</t>
  </si>
  <si>
    <t>Alcoholic Beverages</t>
  </si>
  <si>
    <t>Adani Total Gas Ltd</t>
  </si>
  <si>
    <t>ATGL</t>
  </si>
  <si>
    <t>Jindal Steel And Power Ltd</t>
  </si>
  <si>
    <t>JINDALSTEL</t>
  </si>
  <si>
    <t>Oracle Financial Services Software Ltd</t>
  </si>
  <si>
    <t>OFSS</t>
  </si>
  <si>
    <t>Software Services</t>
  </si>
  <si>
    <t>Polycab India Ltd</t>
  </si>
  <si>
    <t>POLYCAB</t>
  </si>
  <si>
    <t>IDBI Bank Ltd</t>
  </si>
  <si>
    <t>IDBI</t>
  </si>
  <si>
    <t>Private Bank</t>
  </si>
  <si>
    <t>ICICI Lombard General Insurance Company Ltd</t>
  </si>
  <si>
    <t>ICICIGI</t>
  </si>
  <si>
    <t>Apollo Hospitals Enterprise Ltd</t>
  </si>
  <si>
    <t>APOLLOHOSP</t>
  </si>
  <si>
    <t>Hospitals &amp; Diagnostic Centres</t>
  </si>
  <si>
    <t>ICICI Prudential Life Insurance Company Ltd</t>
  </si>
  <si>
    <t>ICICIPRULI</t>
  </si>
  <si>
    <t>Max Healthcare Institute Ltd</t>
  </si>
  <si>
    <t>MAXHEALTH</t>
  </si>
  <si>
    <t>Oil India Ltd</t>
  </si>
  <si>
    <t>OIL</t>
  </si>
  <si>
    <t>Info Edge (India) Ltd</t>
  </si>
  <si>
    <t>NAUKRI</t>
  </si>
  <si>
    <t>Indian Hotels Company Ltd</t>
  </si>
  <si>
    <t>INDHOTEL</t>
  </si>
  <si>
    <t>Hotels, Resorts &amp; Cruise Lines</t>
  </si>
  <si>
    <t>Godrej Properties Ltd</t>
  </si>
  <si>
    <t>GODREJPROP</t>
  </si>
  <si>
    <t>Marico Ltd</t>
  </si>
  <si>
    <t>MARICO</t>
  </si>
  <si>
    <t>Colgate-Palmolive (India) Ltd</t>
  </si>
  <si>
    <t>COLPAL</t>
  </si>
  <si>
    <t>HDFC Asset Management Company Ltd</t>
  </si>
  <si>
    <t>HDFCAMC</t>
  </si>
  <si>
    <t>Mankind Pharma Ltd</t>
  </si>
  <si>
    <t>MANKIND</t>
  </si>
  <si>
    <t>Lupin Ltd</t>
  </si>
  <si>
    <t>LUPIN</t>
  </si>
  <si>
    <t>Aurobindo Pharma Ltd</t>
  </si>
  <si>
    <t>AUROPHARMA</t>
  </si>
  <si>
    <t>Suzlon Energy Ltd</t>
  </si>
  <si>
    <t>SUZLON</t>
  </si>
  <si>
    <t>Renewable Energy Equipment &amp; Services</t>
  </si>
  <si>
    <t>Yes Bank Ltd</t>
  </si>
  <si>
    <t>YESBANK</t>
  </si>
  <si>
    <t>Indian Railway Catering and Tourism Corporation Ltd</t>
  </si>
  <si>
    <t>IRCTC</t>
  </si>
  <si>
    <t>Tube Investments of India Ltd</t>
  </si>
  <si>
    <t>TIINDIA</t>
  </si>
  <si>
    <t>Cycles</t>
  </si>
  <si>
    <t>Bharat Forge Ltd</t>
  </si>
  <si>
    <t>BHARATFORG</t>
  </si>
  <si>
    <t>Indian Bank</t>
  </si>
  <si>
    <t>INDIANB</t>
  </si>
  <si>
    <t>Hindustan Petroleum Corp Ltd</t>
  </si>
  <si>
    <t>HINDPETRO</t>
  </si>
  <si>
    <t>Persistent Systems Ltd</t>
  </si>
  <si>
    <t>PERSISTENT</t>
  </si>
  <si>
    <t>Torrent Power Ltd</t>
  </si>
  <si>
    <t>TORNTPOWER</t>
  </si>
  <si>
    <t>Prestige Estates Projects Ltd</t>
  </si>
  <si>
    <t>PRESTIGE</t>
  </si>
  <si>
    <t>SRF Ltd</t>
  </si>
  <si>
    <t>SRF</t>
  </si>
  <si>
    <t>Supreme Industries Ltd</t>
  </si>
  <si>
    <t>SUPREMEIND</t>
  </si>
  <si>
    <t>Plastic Products</t>
  </si>
  <si>
    <t>Muthoot Finance Ltd</t>
  </si>
  <si>
    <t>MUTHOOTFIN</t>
  </si>
  <si>
    <t>Indian Renewable Energy Development Agency Ltd</t>
  </si>
  <si>
    <t>IREDA</t>
  </si>
  <si>
    <t>SBI Cards and Payment Services Ltd</t>
  </si>
  <si>
    <t>SBICARD</t>
  </si>
  <si>
    <t>Payment Infrastructure</t>
  </si>
  <si>
    <t>NMDC Ltd</t>
  </si>
  <si>
    <t>NMDC</t>
  </si>
  <si>
    <t>Mining - Iron Ore</t>
  </si>
  <si>
    <t>Cochin Shipyard Ltd</t>
  </si>
  <si>
    <t>COCHINSHIP</t>
  </si>
  <si>
    <t>Linde India Ltd</t>
  </si>
  <si>
    <t>LINDEINDIA</t>
  </si>
  <si>
    <t>Phoenix Mills Ltd</t>
  </si>
  <si>
    <t>PHOENIXLTD</t>
  </si>
  <si>
    <t>Ashok Leyland Ltd</t>
  </si>
  <si>
    <t>ASHOKLEY</t>
  </si>
  <si>
    <t>JSW Infrastructure Ltd</t>
  </si>
  <si>
    <t>JSWINFRA</t>
  </si>
  <si>
    <t>GMR Airports Infrastructure Ltd</t>
  </si>
  <si>
    <t>GMRINFRA</t>
  </si>
  <si>
    <t>General Insurance Corporation of India</t>
  </si>
  <si>
    <t>GICRE</t>
  </si>
  <si>
    <t>PB Fintech Ltd</t>
  </si>
  <si>
    <t>POLICYBZR</t>
  </si>
  <si>
    <t>Fertilisers And Chemicals Travancore Ltd</t>
  </si>
  <si>
    <t>FACT</t>
  </si>
  <si>
    <t>Fertilizers &amp; Agro Chemicals</t>
  </si>
  <si>
    <t>Dixon Technologies (India) Ltd</t>
  </si>
  <si>
    <t>DIXON</t>
  </si>
  <si>
    <t>Home Electronics &amp; Appliances</t>
  </si>
  <si>
    <t>UCO Bank</t>
  </si>
  <si>
    <t>UCOBANK</t>
  </si>
  <si>
    <t>Container Corporation of India Ltd</t>
  </si>
  <si>
    <t>CONCOR</t>
  </si>
  <si>
    <t>Logistics</t>
  </si>
  <si>
    <t>Alkem Laboratories Ltd</t>
  </si>
  <si>
    <t>ALKEM</t>
  </si>
  <si>
    <t>Housing and Urban Development Corporation Ltd</t>
  </si>
  <si>
    <t>HUDCO</t>
  </si>
  <si>
    <t>Balkrishna Industries Ltd</t>
  </si>
  <si>
    <t>BALKRISIND</t>
  </si>
  <si>
    <t>Tires &amp; Rubber</t>
  </si>
  <si>
    <t>Oberoi Realty Ltd</t>
  </si>
  <si>
    <t>OBEROIRLTY</t>
  </si>
  <si>
    <t>Berger Paints India Ltd</t>
  </si>
  <si>
    <t>BERGEPAINT</t>
  </si>
  <si>
    <t>PI Industries Ltd</t>
  </si>
  <si>
    <t>PIIND</t>
  </si>
  <si>
    <t>Schaeffler India Ltd</t>
  </si>
  <si>
    <t>SCHAEFFLER</t>
  </si>
  <si>
    <t>Jindal Stainless Ltd</t>
  </si>
  <si>
    <t>JSL</t>
  </si>
  <si>
    <t>Astral Ltd</t>
  </si>
  <si>
    <t>ASTRAL</t>
  </si>
  <si>
    <t>Building Products - Pipes</t>
  </si>
  <si>
    <t>Abbott India Ltd</t>
  </si>
  <si>
    <t>ABBOTINDIA</t>
  </si>
  <si>
    <t>Steel Authority of India Ltd</t>
  </si>
  <si>
    <t>SAIL</t>
  </si>
  <si>
    <t>Patanjali Foods Ltd</t>
  </si>
  <si>
    <t>PATANJALI</t>
  </si>
  <si>
    <t>Packaged Foods &amp; Meats</t>
  </si>
  <si>
    <t>UNO Minda Ltd</t>
  </si>
  <si>
    <t>UNOMINDA</t>
  </si>
  <si>
    <t>SJVN Ltd</t>
  </si>
  <si>
    <t>SJVN</t>
  </si>
  <si>
    <t>IDFC First Bank Ltd</t>
  </si>
  <si>
    <t>IDFCFIRSTB</t>
  </si>
  <si>
    <t>Kalyan Jewellers India Ltd</t>
  </si>
  <si>
    <t>KALYANKJIL</t>
  </si>
  <si>
    <t>Thermax Limited</t>
  </si>
  <si>
    <t>THERMAX</t>
  </si>
  <si>
    <t>Aditya Birla Capital Ltd</t>
  </si>
  <si>
    <t>ABCAPITAL</t>
  </si>
  <si>
    <t>Diversified Financials</t>
  </si>
  <si>
    <t>MRF Ltd</t>
  </si>
  <si>
    <t>MRF</t>
  </si>
  <si>
    <t>Bharti Hexacom Ltd</t>
  </si>
  <si>
    <t>BHARTIHEXA</t>
  </si>
  <si>
    <t>Mphasis Ltd</t>
  </si>
  <si>
    <t>MPHASIS</t>
  </si>
  <si>
    <t>Procter &amp; Gamble Hygiene and Health Care Ltd</t>
  </si>
  <si>
    <t>PGHH</t>
  </si>
  <si>
    <t>Bank of India Ltd</t>
  </si>
  <si>
    <t>BANKINDIA</t>
  </si>
  <si>
    <t>L&amp;T Technology Services Ltd</t>
  </si>
  <si>
    <t>LTTS</t>
  </si>
  <si>
    <t>Bharat Dynamics Ltd</t>
  </si>
  <si>
    <t>BDL</t>
  </si>
  <si>
    <t>Central Bank of India Ltd</t>
  </si>
  <si>
    <t>CENTRALBK</t>
  </si>
  <si>
    <t>United Breweries Ltd</t>
  </si>
  <si>
    <t>UBL</t>
  </si>
  <si>
    <t>Sundaram Finance Ltd</t>
  </si>
  <si>
    <t>SUNDARMFIN</t>
  </si>
  <si>
    <t>Tata Communications Ltd</t>
  </si>
  <si>
    <t>TATACOMM</t>
  </si>
  <si>
    <t>Fsn E-Commerce Ventures Ltd</t>
  </si>
  <si>
    <t>NYKAA</t>
  </si>
  <si>
    <t>Wellness Services</t>
  </si>
  <si>
    <t>Petronet LNG Ltd</t>
  </si>
  <si>
    <t>PETRONET</t>
  </si>
  <si>
    <t>Oil &amp; Gas - Storage &amp; Transportation</t>
  </si>
  <si>
    <t>ACC Ltd</t>
  </si>
  <si>
    <t>ACC</t>
  </si>
  <si>
    <t>Voltas Ltd</t>
  </si>
  <si>
    <t>VOLTAS</t>
  </si>
  <si>
    <t>AU Small Finance Bank Ltd</t>
  </si>
  <si>
    <t>AUBANK</t>
  </si>
  <si>
    <t>KPIT Technologies Ltd</t>
  </si>
  <si>
    <t>KPITTECH</t>
  </si>
  <si>
    <t>Federal Bank Ltd</t>
  </si>
  <si>
    <t>FEDERALBNK</t>
  </si>
  <si>
    <t>Hitachi Energy India Ltd</t>
  </si>
  <si>
    <t>POWERINDIA</t>
  </si>
  <si>
    <t>Honeywell Automation India Ltd</t>
  </si>
  <si>
    <t>HONAUT</t>
  </si>
  <si>
    <t>Coromandel International Ltd</t>
  </si>
  <si>
    <t>COROMANDEL</t>
  </si>
  <si>
    <t>Exide Industries Ltd</t>
  </si>
  <si>
    <t>EXIDEIND</t>
  </si>
  <si>
    <t>Batteries</t>
  </si>
  <si>
    <t>Bank of Maharashtra Ltd</t>
  </si>
  <si>
    <t>MAHABANK</t>
  </si>
  <si>
    <t>Page Industries Ltd</t>
  </si>
  <si>
    <t>PAGEIND</t>
  </si>
  <si>
    <t>Apparel &amp; Accessories</t>
  </si>
  <si>
    <t>GlaxoSmithKline Pharmaceuticals Ltd</t>
  </si>
  <si>
    <t>GLAXO</t>
  </si>
  <si>
    <t>Escorts Kubota Ltd</t>
  </si>
  <si>
    <t>ESCORTS</t>
  </si>
  <si>
    <t>Tractors</t>
  </si>
  <si>
    <t>Gujarat Gas Ltd</t>
  </si>
  <si>
    <t>GUJGASLTD</t>
  </si>
  <si>
    <t>Tata Elxsi Ltd</t>
  </si>
  <si>
    <t>TATAELXSI</t>
  </si>
  <si>
    <t>L&amp;T Finance Ltd</t>
  </si>
  <si>
    <t>LTF</t>
  </si>
  <si>
    <t>3M India Ltd</t>
  </si>
  <si>
    <t>3MINDIA</t>
  </si>
  <si>
    <t>Stationery</t>
  </si>
  <si>
    <t>LIC Housing Finance Ltd</t>
  </si>
  <si>
    <t>LICHSGFIN</t>
  </si>
  <si>
    <t>Home Financing</t>
  </si>
  <si>
    <t>New India Assurance Company Ltd</t>
  </si>
  <si>
    <t>NIACL</t>
  </si>
  <si>
    <t>Adani Wilmar Ltd</t>
  </si>
  <si>
    <t>AWL</t>
  </si>
  <si>
    <t>Punjab &amp; Sind Bank</t>
  </si>
  <si>
    <t>PSB</t>
  </si>
  <si>
    <t>APL Apollo Tubes Ltd</t>
  </si>
  <si>
    <t>APLAPOLLO</t>
  </si>
  <si>
    <t>Coforge Ltd</t>
  </si>
  <si>
    <t>COFORGE</t>
  </si>
  <si>
    <t>Sona BLW Precision Forgings Ltd</t>
  </si>
  <si>
    <t>SONACOMS</t>
  </si>
  <si>
    <t>AIA Engineering Ltd</t>
  </si>
  <si>
    <t>AIAENG</t>
  </si>
  <si>
    <t>UPL Ltd</t>
  </si>
  <si>
    <t>UPL</t>
  </si>
  <si>
    <t>Tata Technologies Ltd</t>
  </si>
  <si>
    <t>TATATECH</t>
  </si>
  <si>
    <t>Biocon Ltd</t>
  </si>
  <si>
    <t>BIOCON</t>
  </si>
  <si>
    <t>Biotechnology</t>
  </si>
  <si>
    <t>Glenmark Pharmaceuticals Ltd</t>
  </si>
  <si>
    <t>GLENMARK</t>
  </si>
  <si>
    <t>IRB Infrastructure Developers Ltd</t>
  </si>
  <si>
    <t>IRB</t>
  </si>
  <si>
    <t>Nippon Life India Asset Management Ltd</t>
  </si>
  <si>
    <t>NAM-INDIA</t>
  </si>
  <si>
    <t>Lloyds Metals And Energy Ltd</t>
  </si>
  <si>
    <t>LLOYDSME</t>
  </si>
  <si>
    <t>Deepak Nitrite Ltd</t>
  </si>
  <si>
    <t>DEEPAKNTR</t>
  </si>
  <si>
    <t>KEI Industries Ltd</t>
  </si>
  <si>
    <t>KEI</t>
  </si>
  <si>
    <t>Cables</t>
  </si>
  <si>
    <t>Indraprastha Gas Ltd</t>
  </si>
  <si>
    <t>IGL</t>
  </si>
  <si>
    <t>Jubilant Foodworks Ltd</t>
  </si>
  <si>
    <t>JUBLFOOD</t>
  </si>
  <si>
    <t>Restaurants &amp; Cafes</t>
  </si>
  <si>
    <t>Ge T&amp;D India Ltd</t>
  </si>
  <si>
    <t>GET&amp;D</t>
  </si>
  <si>
    <t>NLC India Ltd</t>
  </si>
  <si>
    <t>NLCINDIA</t>
  </si>
  <si>
    <t>Fortis Healthcare Ltd</t>
  </si>
  <si>
    <t>FORTIS</t>
  </si>
  <si>
    <t>Mahindra and Mahindra Financial Services Ltd</t>
  </si>
  <si>
    <t>M&amp;MFIN</t>
  </si>
  <si>
    <t>360 One Wam Ltd</t>
  </si>
  <si>
    <t>360ONE</t>
  </si>
  <si>
    <t>Investment Banking &amp; Brokerage</t>
  </si>
  <si>
    <t>Metro Brands Ltd</t>
  </si>
  <si>
    <t>METROBRAND</t>
  </si>
  <si>
    <t>Footwear</t>
  </si>
  <si>
    <t>Endurance Technologies Ltd</t>
  </si>
  <si>
    <t>ENDURANCE</t>
  </si>
  <si>
    <t>Mangalore Refinery and Petrochemicals Ltd</t>
  </si>
  <si>
    <t>MRPL</t>
  </si>
  <si>
    <t>Max Financial Services Ltd</t>
  </si>
  <si>
    <t>MFSL</t>
  </si>
  <si>
    <t>Gujarat Fluorochemicals Ltd</t>
  </si>
  <si>
    <t>FLUOROCHEM</t>
  </si>
  <si>
    <t>Specialty Chemicals</t>
  </si>
  <si>
    <t>Emami Ltd</t>
  </si>
  <si>
    <t>EMAMILTD</t>
  </si>
  <si>
    <t>Star Health and Allied Insurance Company Ltd</t>
  </si>
  <si>
    <t>STARHEALTH</t>
  </si>
  <si>
    <t>J K Cement Ltd</t>
  </si>
  <si>
    <t>JKCEMENT</t>
  </si>
  <si>
    <t>Blue Star Ltd</t>
  </si>
  <si>
    <t>BLUESTARCO</t>
  </si>
  <si>
    <t>National Aluminium Co Ltd</t>
  </si>
  <si>
    <t>NATIONALUM</t>
  </si>
  <si>
    <t>Dalmia Bharat Ltd</t>
  </si>
  <si>
    <t>DALBHARAT</t>
  </si>
  <si>
    <t>Apollo Tyres Ltd</t>
  </si>
  <si>
    <t>APOLLOTYRE</t>
  </si>
  <si>
    <t>Gland Pharma Ltd</t>
  </si>
  <si>
    <t>GLAND</t>
  </si>
  <si>
    <t>Motilal Oswal Financial Services Ltd</t>
  </si>
  <si>
    <t>MOTILALOFS</t>
  </si>
  <si>
    <t>Apar Industries Ltd</t>
  </si>
  <si>
    <t>APARINDS</t>
  </si>
  <si>
    <t>Embassy Office Parks REIT</t>
  </si>
  <si>
    <t>EMBASSY</t>
  </si>
  <si>
    <t>NBCC (India) Ltd</t>
  </si>
  <si>
    <t>NBCC</t>
  </si>
  <si>
    <t>Carborundum Universal Ltd</t>
  </si>
  <si>
    <t>CARBORUNIV</t>
  </si>
  <si>
    <t>Aditya Birla Fashion and Retail Ltd</t>
  </si>
  <si>
    <t>ABFRL</t>
  </si>
  <si>
    <t>Motherson Sumi Wiring India Ltd</t>
  </si>
  <si>
    <t>MSUMI</t>
  </si>
  <si>
    <t>Global Health Ltd</t>
  </si>
  <si>
    <t>MEDANTA</t>
  </si>
  <si>
    <t>Bandhan Bank Ltd</t>
  </si>
  <si>
    <t>BANDHANBNK</t>
  </si>
  <si>
    <t>IPCA Laboratories Ltd</t>
  </si>
  <si>
    <t>IPCALAB</t>
  </si>
  <si>
    <t>Tata Investment Corporation Ltd</t>
  </si>
  <si>
    <t>TATAINVEST</t>
  </si>
  <si>
    <t>CRISIL Ltd</t>
  </si>
  <si>
    <t>CRISIL</t>
  </si>
  <si>
    <t>Stock Exchanges &amp; Ratings</t>
  </si>
  <si>
    <t>Go Digit General Insurance Ltd</t>
  </si>
  <si>
    <t>GODIGIT</t>
  </si>
  <si>
    <t>Sun Tv Network Ltd</t>
  </si>
  <si>
    <t>SUNTV</t>
  </si>
  <si>
    <t>TV Channels &amp; Broadcasters</t>
  </si>
  <si>
    <t>Syngene International Ltd</t>
  </si>
  <si>
    <t>SYNGENE</t>
  </si>
  <si>
    <t>Poonawalla Fincorp Ltd</t>
  </si>
  <si>
    <t>POONAWALLA</t>
  </si>
  <si>
    <t>Hindustan Copper Ltd</t>
  </si>
  <si>
    <t>HINDCOPPER</t>
  </si>
  <si>
    <t>Mining - Copper</t>
  </si>
  <si>
    <t>BSE Ltd</t>
  </si>
  <si>
    <t>BSE</t>
  </si>
  <si>
    <t>Bayer Cropscience Ltd</t>
  </si>
  <si>
    <t>BAYERCROP</t>
  </si>
  <si>
    <t>Godrej Industries Ltd</t>
  </si>
  <si>
    <t>GODREJIND</t>
  </si>
  <si>
    <t>Sundram Fasteners Ltd</t>
  </si>
  <si>
    <t>SUNDRMFAST</t>
  </si>
  <si>
    <t>Aegis Logistics Ltd</t>
  </si>
  <si>
    <t>AEGISLOG</t>
  </si>
  <si>
    <t>ZF Commercial Vehicle Control Systems India Ltd</t>
  </si>
  <si>
    <t>ZFCVINDIA</t>
  </si>
  <si>
    <t>KPR Mill Ltd</t>
  </si>
  <si>
    <t>KPRMILL</t>
  </si>
  <si>
    <t>Textiles</t>
  </si>
  <si>
    <t>Ajanta Pharma Ltd</t>
  </si>
  <si>
    <t>AJANTPHARM</t>
  </si>
  <si>
    <t>Timken India Ltd</t>
  </si>
  <si>
    <t>TIMKEN</t>
  </si>
  <si>
    <t>One 97 Communications Ltd</t>
  </si>
  <si>
    <t>PAYTM</t>
  </si>
  <si>
    <t>Business Support Services</t>
  </si>
  <si>
    <t>TVS Holdings Ltd</t>
  </si>
  <si>
    <t>TVSHLTD</t>
  </si>
  <si>
    <t>ITI Ltd</t>
  </si>
  <si>
    <t>ITI</t>
  </si>
  <si>
    <t>Telecom Equipments</t>
  </si>
  <si>
    <t>J B Chemicals and Pharmaceuticals Ltd</t>
  </si>
  <si>
    <t>JBCHEPHARM</t>
  </si>
  <si>
    <t>Amara Raja Energy &amp; Mobility Ltd</t>
  </si>
  <si>
    <t>ARE&amp;M</t>
  </si>
  <si>
    <t>Cholamandalam Financial Holdings Ltd</t>
  </si>
  <si>
    <t>CHOLAHLDNG</t>
  </si>
  <si>
    <t>Grindwell Norton Ltd</t>
  </si>
  <si>
    <t>GRINDWELL</t>
  </si>
  <si>
    <t>Delhivery Ltd</t>
  </si>
  <si>
    <t>DELHIVERY</t>
  </si>
  <si>
    <t>Garden Reach Shipbuilders &amp; Engineers Ltd</t>
  </si>
  <si>
    <t>GRSE</t>
  </si>
  <si>
    <t>Brigade Enterprises Ltd</t>
  </si>
  <si>
    <t>BRIGADE</t>
  </si>
  <si>
    <t>SKF India Ltd</t>
  </si>
  <si>
    <t>SKFINDIA</t>
  </si>
  <si>
    <t>Crompton Greaves Consumer Electricals Ltd</t>
  </si>
  <si>
    <t>CROMPTON</t>
  </si>
  <si>
    <t>Ircon International Ltd</t>
  </si>
  <si>
    <t>IRCON</t>
  </si>
  <si>
    <t>Hatsun Agro Product Ltd</t>
  </si>
  <si>
    <t>HATSUN</t>
  </si>
  <si>
    <t>Tata Chemicals Ltd</t>
  </si>
  <si>
    <t>TATACHEM</t>
  </si>
  <si>
    <t>KIOCL Ltd</t>
  </si>
  <si>
    <t>KIOCL</t>
  </si>
  <si>
    <t>Jupiter Wagons Ltd</t>
  </si>
  <si>
    <t>JWL</t>
  </si>
  <si>
    <t>Rail</t>
  </si>
  <si>
    <t>Whirlpool of India Ltd</t>
  </si>
  <si>
    <t>WHIRLPOOL</t>
  </si>
  <si>
    <t>Kaynes Technology India Ltd</t>
  </si>
  <si>
    <t>KAYNES</t>
  </si>
  <si>
    <t>Sumitomo Chemical India Ltd</t>
  </si>
  <si>
    <t>SUMICHEM</t>
  </si>
  <si>
    <t>Vedant Fashions Ltd</t>
  </si>
  <si>
    <t>MANYAVAR</t>
  </si>
  <si>
    <t>Dr. Lal PathLabs Ltd</t>
  </si>
  <si>
    <t>LALPATHLAB</t>
  </si>
  <si>
    <t>Narayana Hrudayalaya Ltd</t>
  </si>
  <si>
    <t>NH</t>
  </si>
  <si>
    <t>Jyoti CNC Automation Ltd</t>
  </si>
  <si>
    <t>JYOTICNC</t>
  </si>
  <si>
    <t>Computer Hardware</t>
  </si>
  <si>
    <t>EIH Ltd</t>
  </si>
  <si>
    <t>EIHOTEL</t>
  </si>
  <si>
    <t>ICICI Securities Ltd</t>
  </si>
  <si>
    <t>ISEC</t>
  </si>
  <si>
    <t>Gillette India Ltd</t>
  </si>
  <si>
    <t>GILLETTE</t>
  </si>
  <si>
    <t>Ratnamani Metals and Tubes Ltd</t>
  </si>
  <si>
    <t>RATNAMANI</t>
  </si>
  <si>
    <t>Aarti Industries Ltd</t>
  </si>
  <si>
    <t>AARTIIND</t>
  </si>
  <si>
    <t>BASF India Ltd</t>
  </si>
  <si>
    <t>BASF</t>
  </si>
  <si>
    <t>Castrol India Ltd</t>
  </si>
  <si>
    <t>CASTROLIND</t>
  </si>
  <si>
    <t>Central Depository Services (India) Ltd</t>
  </si>
  <si>
    <t>CDSL</t>
  </si>
  <si>
    <t>Emcure Pharmaceuticals Ltd</t>
  </si>
  <si>
    <t>EMCURE</t>
  </si>
  <si>
    <t>Century Textiles and Industries Ltd</t>
  </si>
  <si>
    <t>CENTURYTEX</t>
  </si>
  <si>
    <t>Paper Products</t>
  </si>
  <si>
    <t>Pfizer Ltd</t>
  </si>
  <si>
    <t>PFIZER</t>
  </si>
  <si>
    <t>Laurus Labs Ltd</t>
  </si>
  <si>
    <t>LAURUSLABS</t>
  </si>
  <si>
    <t>CPSE ETF</t>
  </si>
  <si>
    <t>CPSEETF</t>
  </si>
  <si>
    <t>Equity</t>
  </si>
  <si>
    <t>Finolex Cables Ltd</t>
  </si>
  <si>
    <t>FINCABLES</t>
  </si>
  <si>
    <t>Kajaria Ceramics Ltd</t>
  </si>
  <si>
    <t>KAJARIACER</t>
  </si>
  <si>
    <t>Building Products - Ceramics</t>
  </si>
  <si>
    <t>JBM Auto Ltd</t>
  </si>
  <si>
    <t>JBMA</t>
  </si>
  <si>
    <t>Radico Khaitan Ltd</t>
  </si>
  <si>
    <t>RADICO</t>
  </si>
  <si>
    <t>KEC International Ltd</t>
  </si>
  <si>
    <t>KEC</t>
  </si>
  <si>
    <t>Natco Pharma Ltd</t>
  </si>
  <si>
    <t>NATCOPHARM</t>
  </si>
  <si>
    <t>CIE Automotive India Ltd</t>
  </si>
  <si>
    <t>CIEINDIA</t>
  </si>
  <si>
    <t>Five-Star Business Finance Ltd</t>
  </si>
  <si>
    <t>FIVESTAR</t>
  </si>
  <si>
    <t>Suven Pharmaceuticals Ltd</t>
  </si>
  <si>
    <t>SUVENPHAR</t>
  </si>
  <si>
    <t>Kansai Nerolac Paints Ltd</t>
  </si>
  <si>
    <t>KANSAINER</t>
  </si>
  <si>
    <t>CESC Ltd</t>
  </si>
  <si>
    <t>CESC</t>
  </si>
  <si>
    <t>Tejas Networks Ltd</t>
  </si>
  <si>
    <t>TEJASNET</t>
  </si>
  <si>
    <t>Godfrey Phillips India Ltd</t>
  </si>
  <si>
    <t>GODFRYPHLP</t>
  </si>
  <si>
    <t>Atul Ltd</t>
  </si>
  <si>
    <t>ATUL</t>
  </si>
  <si>
    <t>Titagarh Rail Systems Ltd</t>
  </si>
  <si>
    <t>TITAGARH</t>
  </si>
  <si>
    <t>Alembic Pharmaceuticals Ltd</t>
  </si>
  <si>
    <t>APLLTD</t>
  </si>
  <si>
    <t>NCC Ltd</t>
  </si>
  <si>
    <t>NCC</t>
  </si>
  <si>
    <t>Devyani International Ltd</t>
  </si>
  <si>
    <t>DEVYANI</t>
  </si>
  <si>
    <t>Elgi Equipments Ltd</t>
  </si>
  <si>
    <t>ELGIEQUIP</t>
  </si>
  <si>
    <t>Swan Energy Ltd</t>
  </si>
  <si>
    <t>SWANENERGY</t>
  </si>
  <si>
    <t>Cello World Ltd</t>
  </si>
  <si>
    <t>CELLO</t>
  </si>
  <si>
    <t>Piramal Enterprises Ltd</t>
  </si>
  <si>
    <t>PEL</t>
  </si>
  <si>
    <t>Kalpataru Projects International Ltd</t>
  </si>
  <si>
    <t>KPIL</t>
  </si>
  <si>
    <t>CreditAccess Grameen Ltd</t>
  </si>
  <si>
    <t>CREDITACC</t>
  </si>
  <si>
    <t>Relaxo Footwears Ltd</t>
  </si>
  <si>
    <t>RELAXO</t>
  </si>
  <si>
    <t>Piramal Pharma Ltd</t>
  </si>
  <si>
    <t>PPLPHARMA</t>
  </si>
  <si>
    <t>Signatureglobal (India) Ltd</t>
  </si>
  <si>
    <t>SIGNATURE</t>
  </si>
  <si>
    <t>Vinati Organics Ltd</t>
  </si>
  <si>
    <t>VINATIORGA</t>
  </si>
  <si>
    <t>Cyient Ltd</t>
  </si>
  <si>
    <t>CYIENT</t>
  </si>
  <si>
    <t>Himadri Speciality Chemical Ltd</t>
  </si>
  <si>
    <t>HSCL</t>
  </si>
  <si>
    <t>Nexus Select Trust</t>
  </si>
  <si>
    <t>NXST</t>
  </si>
  <si>
    <t>Mindspace Business Parks REIT</t>
  </si>
  <si>
    <t>MINDSPACE</t>
  </si>
  <si>
    <t>Sobha Ltd</t>
  </si>
  <si>
    <t>SOBHA</t>
  </si>
  <si>
    <t>Bata India Ltd</t>
  </si>
  <si>
    <t>BATAINDIA</t>
  </si>
  <si>
    <t>PTC Industries Ltd</t>
  </si>
  <si>
    <t>PTCIL</t>
  </si>
  <si>
    <t>Angel One Ltd</t>
  </si>
  <si>
    <t>ANGELONE</t>
  </si>
  <si>
    <t>Birlasoft Ltd</t>
  </si>
  <si>
    <t>BSOFT</t>
  </si>
  <si>
    <t>Computer Age Management Services Ltd</t>
  </si>
  <si>
    <t>CAMS</t>
  </si>
  <si>
    <t>Multi Commodity Exchange of India Ltd</t>
  </si>
  <si>
    <t>MCX</t>
  </si>
  <si>
    <t>Finolex Industries Ltd</t>
  </si>
  <si>
    <t>FINPIPE</t>
  </si>
  <si>
    <t>V Guard Industries Ltd</t>
  </si>
  <si>
    <t>VGUARD</t>
  </si>
  <si>
    <t>PNB Housing Finance Ltd</t>
  </si>
  <si>
    <t>PNBHOUSING</t>
  </si>
  <si>
    <t>Aadhar Housing Finance Ltd</t>
  </si>
  <si>
    <t>AADHARHFC</t>
  </si>
  <si>
    <t>R R Kabel Ltd</t>
  </si>
  <si>
    <t>RRKABEL</t>
  </si>
  <si>
    <t>Inox Wind Ltd</t>
  </si>
  <si>
    <t>INOXWIND</t>
  </si>
  <si>
    <t>Aditya Birla Sun Life Amc Ltd</t>
  </si>
  <si>
    <t>ABSLAMC</t>
  </si>
  <si>
    <t>Poly Medicure Ltd</t>
  </si>
  <si>
    <t>POLYMED</t>
  </si>
  <si>
    <t>Health Care Equipment &amp; Supplies</t>
  </si>
  <si>
    <t>Waaree Renewable Technologies Ltd</t>
  </si>
  <si>
    <t>WAAREERTL</t>
  </si>
  <si>
    <t>Tata Teleservices (Maharashtra) Ltd</t>
  </si>
  <si>
    <t>TTML</t>
  </si>
  <si>
    <t>Chambal Fertilisers and Chemicals Ltd</t>
  </si>
  <si>
    <t>CHAMBLFERT</t>
  </si>
  <si>
    <t>Affle (India) Ltd</t>
  </si>
  <si>
    <t>AFFLE</t>
  </si>
  <si>
    <t>Advertising</t>
  </si>
  <si>
    <t>BEML Ltd</t>
  </si>
  <si>
    <t>BEML</t>
  </si>
  <si>
    <t>IIFL Finance Ltd</t>
  </si>
  <si>
    <t>IIFL</t>
  </si>
  <si>
    <t>Shyam Metalics and Energy Ltd</t>
  </si>
  <si>
    <t>SHYAMMETL</t>
  </si>
  <si>
    <t>Sonata Software Ltd</t>
  </si>
  <si>
    <t>SONATSOFTW</t>
  </si>
  <si>
    <t>Great Eastern Shipping Company Ltd</t>
  </si>
  <si>
    <t>GESHIP</t>
  </si>
  <si>
    <t>Tbo Tek Ltd</t>
  </si>
  <si>
    <t>TBOTEK</t>
  </si>
  <si>
    <t>Tour &amp; Travel Services</t>
  </si>
  <si>
    <t>Ramco Cements Limited</t>
  </si>
  <si>
    <t>RAMCOCEM</t>
  </si>
  <si>
    <t>Triveni Turbine Ltd</t>
  </si>
  <si>
    <t>TRITURBINE</t>
  </si>
  <si>
    <t>Blue Dart Express Ltd</t>
  </si>
  <si>
    <t>BLUEDART</t>
  </si>
  <si>
    <t>Trident Ltd</t>
  </si>
  <si>
    <t>TRIDENT</t>
  </si>
  <si>
    <t>Jyothy Labs Ltd</t>
  </si>
  <si>
    <t>JYOTHYLAB</t>
  </si>
  <si>
    <t>Schneider Electric Infrastructure Ltd</t>
  </si>
  <si>
    <t>SCHNEIDER</t>
  </si>
  <si>
    <t>IFCI Ltd</t>
  </si>
  <si>
    <t>IFCI</t>
  </si>
  <si>
    <t>IDFC Ltd</t>
  </si>
  <si>
    <t>IDFC</t>
  </si>
  <si>
    <t>Gujarat State Petronet Ltd</t>
  </si>
  <si>
    <t>GSPL</t>
  </si>
  <si>
    <t>Concord Biotech Ltd</t>
  </si>
  <si>
    <t>CONCORDBIO</t>
  </si>
  <si>
    <t>Techno Electric &amp; Engineering Company Ltd</t>
  </si>
  <si>
    <t>TECHNOE</t>
  </si>
  <si>
    <t>Bikaji Foods International Ltd</t>
  </si>
  <si>
    <t>BIKAJI</t>
  </si>
  <si>
    <t>Kirloskar Oil Engines Ltd</t>
  </si>
  <si>
    <t>KIRLOSENG</t>
  </si>
  <si>
    <t>Astrazeneca Pharma India Ltd</t>
  </si>
  <si>
    <t>ASTRAZEN</t>
  </si>
  <si>
    <t>Navin Fluorine International Ltd</t>
  </si>
  <si>
    <t>NAVINFLUOR</t>
  </si>
  <si>
    <t>Capri Global Capital Ltd</t>
  </si>
  <si>
    <t>CGCL</t>
  </si>
  <si>
    <t>Kirloskar Brothers Ltd</t>
  </si>
  <si>
    <t>KIRLOSBROS</t>
  </si>
  <si>
    <t>Anant Raj Ltd</t>
  </si>
  <si>
    <t>ANANTRAJ</t>
  </si>
  <si>
    <t>Chalet Hotels Ltd</t>
  </si>
  <si>
    <t>CHALET</t>
  </si>
  <si>
    <t>Jindal SAW Ltd</t>
  </si>
  <si>
    <t>JINDALSAW</t>
  </si>
  <si>
    <t>Data Patterns (India) Ltd</t>
  </si>
  <si>
    <t>DATAPATTNS</t>
  </si>
  <si>
    <t>Nuvama Wealth Management Ltd</t>
  </si>
  <si>
    <t>NUVAMA</t>
  </si>
  <si>
    <t>Indiamart Intermesh Ltd</t>
  </si>
  <si>
    <t>INDIAMART</t>
  </si>
  <si>
    <t>Zensar Technologies Ltd</t>
  </si>
  <si>
    <t>ZENSARTECH</t>
  </si>
  <si>
    <t>Manappuram Finance Ltd</t>
  </si>
  <si>
    <t>MANAPPURAM</t>
  </si>
  <si>
    <t>Lakshmi Machine Works Ltd</t>
  </si>
  <si>
    <t>LAXMIMACH</t>
  </si>
  <si>
    <t>Authum Investment &amp; Infrastructure Ltd</t>
  </si>
  <si>
    <t>AIIL</t>
  </si>
  <si>
    <t>Mahanagar Gas Ltd</t>
  </si>
  <si>
    <t>MGL</t>
  </si>
  <si>
    <t>Krishna Institute of Medical Sciences Ltd</t>
  </si>
  <si>
    <t>KIMS</t>
  </si>
  <si>
    <t>Welspun Corp Ltd</t>
  </si>
  <si>
    <t>WELCORP</t>
  </si>
  <si>
    <t>Asahi India Glass Ltd</t>
  </si>
  <si>
    <t>ASAHIINDIA</t>
  </si>
  <si>
    <t>Karur Vysya Bank Ltd</t>
  </si>
  <si>
    <t>KARURVYSYA</t>
  </si>
  <si>
    <t>Supreme Petrochem Ltd</t>
  </si>
  <si>
    <t>SPLPETRO</t>
  </si>
  <si>
    <t>Welspun Living Ltd</t>
  </si>
  <si>
    <t>WELSPUNLIV</t>
  </si>
  <si>
    <t>RITES Ltd</t>
  </si>
  <si>
    <t>RITES</t>
  </si>
  <si>
    <t>G R Infraprojects Ltd</t>
  </si>
  <si>
    <t>GRINFRA</t>
  </si>
  <si>
    <t>KSB Ltd</t>
  </si>
  <si>
    <t>KSB</t>
  </si>
  <si>
    <t>Firstsource Solutions Ltd</t>
  </si>
  <si>
    <t>FSL</t>
  </si>
  <si>
    <t>Outsourced services</t>
  </si>
  <si>
    <t>Action Construction Equipment Ltd</t>
  </si>
  <si>
    <t>ACE</t>
  </si>
  <si>
    <t>Heavy Machinery</t>
  </si>
  <si>
    <t>HBL Power Systems Ltd</t>
  </si>
  <si>
    <t>HBLPOWER</t>
  </si>
  <si>
    <t>NMDC Steel Ltd</t>
  </si>
  <si>
    <t>NSLNISP</t>
  </si>
  <si>
    <t>Aster DM Healthcare Ltd</t>
  </si>
  <si>
    <t>ASTERDM</t>
  </si>
  <si>
    <t>HFCL Ltd</t>
  </si>
  <si>
    <t>HFCL</t>
  </si>
  <si>
    <t>Ramkrishna Forgings Ltd</t>
  </si>
  <si>
    <t>RKFORGE</t>
  </si>
  <si>
    <t>Aptus Value Housing Finance India Ltd</t>
  </si>
  <si>
    <t>APTUS</t>
  </si>
  <si>
    <t>Godrej Agrovet Ltd</t>
  </si>
  <si>
    <t>GODREJAGRO</t>
  </si>
  <si>
    <t>Agro Products</t>
  </si>
  <si>
    <t>Fine Organic Industries Ltd</t>
  </si>
  <si>
    <t>FINEORG</t>
  </si>
  <si>
    <t>Redington Ltd</t>
  </si>
  <si>
    <t>REDINGTON</t>
  </si>
  <si>
    <t>Technology Hardware</t>
  </si>
  <si>
    <t>Railtel Corporation of India Ltd</t>
  </si>
  <si>
    <t>RAILTEL</t>
  </si>
  <si>
    <t>Communication &amp; Networking</t>
  </si>
  <si>
    <t>Anand Rathi Wealth Ltd</t>
  </si>
  <si>
    <t>ANANDRATHI</t>
  </si>
  <si>
    <t>DCM Shriram Ltd</t>
  </si>
  <si>
    <t>DCMSHRIRAM</t>
  </si>
  <si>
    <t>Clean Science and Technology Ltd</t>
  </si>
  <si>
    <t>CLEAN</t>
  </si>
  <si>
    <t>UTI S&amp;P BSE Sensex ETF</t>
  </si>
  <si>
    <t>UTISENSETF</t>
  </si>
  <si>
    <t>Sterling and Wilson Renewable Energy Ltd</t>
  </si>
  <si>
    <t>SWSOLAR</t>
  </si>
  <si>
    <t>Honasa Consumer Ltd</t>
  </si>
  <si>
    <t>HONASA</t>
  </si>
  <si>
    <t>Vardhman Textiles Ltd</t>
  </si>
  <si>
    <t>VTL</t>
  </si>
  <si>
    <t>Century Plyboards (India) Ltd</t>
  </si>
  <si>
    <t>CENTURYPLY</t>
  </si>
  <si>
    <t>Wood Products</t>
  </si>
  <si>
    <t>Bombay Burmah Trading Corporation Ltd</t>
  </si>
  <si>
    <t>BBTC</t>
  </si>
  <si>
    <t>Indian Energy Exchange Ltd</t>
  </si>
  <si>
    <t>IEX</t>
  </si>
  <si>
    <t>Power Trading &amp; Consultancy</t>
  </si>
  <si>
    <t>Newgen Software Technologies Ltd</t>
  </si>
  <si>
    <t>NEWGEN</t>
  </si>
  <si>
    <t>Sanofi India Ltd</t>
  </si>
  <si>
    <t>SANOFI</t>
  </si>
  <si>
    <t>Chennai Petroleum Corporation Ltd</t>
  </si>
  <si>
    <t>CHENNPETRO</t>
  </si>
  <si>
    <t>Engineers India Ltd</t>
  </si>
  <si>
    <t>ENGINERSIN</t>
  </si>
  <si>
    <t>Jai Balaji Industries Ltd</t>
  </si>
  <si>
    <t>JAIBALAJI</t>
  </si>
  <si>
    <t>Zydus Wellness Ltd</t>
  </si>
  <si>
    <t>ZYDUSWELL</t>
  </si>
  <si>
    <t>Godawari Power and Ispat Ltd</t>
  </si>
  <si>
    <t>GPIL</t>
  </si>
  <si>
    <t>RBL Bank Ltd</t>
  </si>
  <si>
    <t>RBLBANK</t>
  </si>
  <si>
    <t>Amber Enterprises India Ltd</t>
  </si>
  <si>
    <t>AMBER</t>
  </si>
  <si>
    <t>Elecon Engineering Company Ltd</t>
  </si>
  <si>
    <t>ELECON</t>
  </si>
  <si>
    <t>Eris Lifesciences Ltd</t>
  </si>
  <si>
    <t>ERIS</t>
  </si>
  <si>
    <t>Aavas Financiers Ltd</t>
  </si>
  <si>
    <t>AAVAS</t>
  </si>
  <si>
    <t>PVR INOX Ltd</t>
  </si>
  <si>
    <t>PVRINOX</t>
  </si>
  <si>
    <t>Theatres</t>
  </si>
  <si>
    <t>Olectra Greentech Ltd</t>
  </si>
  <si>
    <t>OLECTRA</t>
  </si>
  <si>
    <t>Doms Industries Ltd</t>
  </si>
  <si>
    <t>DOMS</t>
  </si>
  <si>
    <t>Office Supplies</t>
  </si>
  <si>
    <t>Bls International Services Ltd</t>
  </si>
  <si>
    <t>BLS</t>
  </si>
  <si>
    <t>shipping corporation of India Ltd</t>
  </si>
  <si>
    <t>SCI</t>
  </si>
  <si>
    <t>Ingersoll-Rand (India) Ltd</t>
  </si>
  <si>
    <t>INGERRAND</t>
  </si>
  <si>
    <t>Intellect Design Arena Ltd</t>
  </si>
  <si>
    <t>INTELLECT</t>
  </si>
  <si>
    <t>Indegene Ltd</t>
  </si>
  <si>
    <t>INDGN</t>
  </si>
  <si>
    <t>Netweb Technologies India Ltd</t>
  </si>
  <si>
    <t>NETWEB</t>
  </si>
  <si>
    <t>E I D-Parry (India) Ltd</t>
  </si>
  <si>
    <t>EIDPARRY</t>
  </si>
  <si>
    <t>Sugar</t>
  </si>
  <si>
    <t>CE Info Systems Ltd</t>
  </si>
  <si>
    <t>MAPMYINDIA</t>
  </si>
  <si>
    <t>PNC Infratech Ltd</t>
  </si>
  <si>
    <t>PNCINFRA</t>
  </si>
  <si>
    <t>Wockhardt Ltd</t>
  </si>
  <si>
    <t>WOCKPHARMA</t>
  </si>
  <si>
    <t>Westlife Foodworld Ltd</t>
  </si>
  <si>
    <t>WESTLIFE</t>
  </si>
  <si>
    <t>Zee Entertainment Enterprises Ltd</t>
  </si>
  <si>
    <t>ZEEL</t>
  </si>
  <si>
    <t>Praj Industries Ltd</t>
  </si>
  <si>
    <t>PRAJIND</t>
  </si>
  <si>
    <t>Cube Highways Trust</t>
  </si>
  <si>
    <t>CUBEINVIT</t>
  </si>
  <si>
    <t>Roads</t>
  </si>
  <si>
    <t>MMTC Ltd</t>
  </si>
  <si>
    <t>MMTC</t>
  </si>
  <si>
    <t>Akzo Nobel India Ltd</t>
  </si>
  <si>
    <t>AKZOINDIA</t>
  </si>
  <si>
    <t>Granules India Ltd</t>
  </si>
  <si>
    <t>GRANULES</t>
  </si>
  <si>
    <t>Tanla Platforms Ltd</t>
  </si>
  <si>
    <t>TANLA</t>
  </si>
  <si>
    <t>TTK Prestige Ltd</t>
  </si>
  <si>
    <t>TTKPRESTIG</t>
  </si>
  <si>
    <t>Gujarat Mineral Development Corporation Ltd</t>
  </si>
  <si>
    <t>GMDCLTD</t>
  </si>
  <si>
    <t>Alok Industries Ltd</t>
  </si>
  <si>
    <t>ALOKINDS</t>
  </si>
  <si>
    <t>Raymond Ltd</t>
  </si>
  <si>
    <t>RAYMOND</t>
  </si>
  <si>
    <t>Craftsman Automation Ltd</t>
  </si>
  <si>
    <t>CRAFTSMAN</t>
  </si>
  <si>
    <t>Kfin Technologies Ltd</t>
  </si>
  <si>
    <t>KFINTECH</t>
  </si>
  <si>
    <t>UTI Asset Management Company Ltd</t>
  </si>
  <si>
    <t>UTIAMC</t>
  </si>
  <si>
    <t>Jaiprakash Power Ventures Ltd</t>
  </si>
  <si>
    <t>JPPOWER</t>
  </si>
  <si>
    <t>Nuvoco Vistas Corporation Ltd</t>
  </si>
  <si>
    <t>NUVOCO</t>
  </si>
  <si>
    <t>Happiest Minds Technologies Ltd</t>
  </si>
  <si>
    <t>HAPPSTMNDS</t>
  </si>
  <si>
    <t>Electrosteel Castings Ltd</t>
  </si>
  <si>
    <t>ELECTCAST</t>
  </si>
  <si>
    <t>RHI Magnesita India Ltd</t>
  </si>
  <si>
    <t>RHIM</t>
  </si>
  <si>
    <t>Rashtriya Chemicals and Fertilizers Ltd</t>
  </si>
  <si>
    <t>RCF</t>
  </si>
  <si>
    <t>Inox India Ltd</t>
  </si>
  <si>
    <t>INOXINDIA</t>
  </si>
  <si>
    <t>Sea-Borne Tankers</t>
  </si>
  <si>
    <t>Jammu and Kashmir Bank Ltd</t>
  </si>
  <si>
    <t>J&amp;KBANK</t>
  </si>
  <si>
    <t>Zen Technologies Ltd</t>
  </si>
  <si>
    <t>ZENTEC</t>
  </si>
  <si>
    <t>Voltamp Transformers Ltd</t>
  </si>
  <si>
    <t>VOLTAMP</t>
  </si>
  <si>
    <t>Aether Industries Ltd</t>
  </si>
  <si>
    <t>AETHER</t>
  </si>
  <si>
    <t>Nava Limited</t>
  </si>
  <si>
    <t>NAVA</t>
  </si>
  <si>
    <t>Gravita India Ltd</t>
  </si>
  <si>
    <t>GRAVITA</t>
  </si>
  <si>
    <t>Metals - Lead</t>
  </si>
  <si>
    <t>Thomas Cook (India) Ltd</t>
  </si>
  <si>
    <t>THOMASCOOK</t>
  </si>
  <si>
    <t>Cera Sanitaryware Ltd</t>
  </si>
  <si>
    <t>CERA</t>
  </si>
  <si>
    <t>Birla Corporation Ltd</t>
  </si>
  <si>
    <t>BIRLACORPN</t>
  </si>
  <si>
    <t>City Union Bank Ltd</t>
  </si>
  <si>
    <t>CUB</t>
  </si>
  <si>
    <t>Powergrid Infrastructure Investment Trust</t>
  </si>
  <si>
    <t>PGINVIT</t>
  </si>
  <si>
    <t>Eclerx Services Ltd</t>
  </si>
  <si>
    <t>ECLERX</t>
  </si>
  <si>
    <t>Happy Forgings Ltd</t>
  </si>
  <si>
    <t>HAPPYFORGE</t>
  </si>
  <si>
    <t>Auto, Truck &amp; Motorcycle Parts</t>
  </si>
  <si>
    <t>Jubilant Pharmova Ltd</t>
  </si>
  <si>
    <t>JUBLPHARMA</t>
  </si>
  <si>
    <t>Rainbow Children's Medicare Ltd</t>
  </si>
  <si>
    <t>RAINBOW</t>
  </si>
  <si>
    <t>Tega Industries Ltd</t>
  </si>
  <si>
    <t>TEGA</t>
  </si>
  <si>
    <t>Caplin Point Laboratories Ltd</t>
  </si>
  <si>
    <t>CAPLIPOINT</t>
  </si>
  <si>
    <t>Lemon Tree Hotels Ltd</t>
  </si>
  <si>
    <t>LEMONTREE</t>
  </si>
  <si>
    <t>KPI Green Energy Ltd</t>
  </si>
  <si>
    <t>KPIGREEN</t>
  </si>
  <si>
    <t>Can Fin Homes Ltd</t>
  </si>
  <si>
    <t>CANFINHOME</t>
  </si>
  <si>
    <t>JK Tyre &amp; Industries Ltd</t>
  </si>
  <si>
    <t>JKTYRE</t>
  </si>
  <si>
    <t>Bajaj Electricals Ltd</t>
  </si>
  <si>
    <t>BAJAJELEC</t>
  </si>
  <si>
    <t>Genus Power Infrastructures Ltd</t>
  </si>
  <si>
    <t>GENUSPOWER</t>
  </si>
  <si>
    <t>Usha Martin Ltd</t>
  </si>
  <si>
    <t>USHAMART</t>
  </si>
  <si>
    <t>Minda Corporation Ltd</t>
  </si>
  <si>
    <t>MINDACORP</t>
  </si>
  <si>
    <t>Transformers and Rectifiers (India) Ltd</t>
  </si>
  <si>
    <t>TRIL</t>
  </si>
  <si>
    <t>Force Motors Ltd</t>
  </si>
  <si>
    <t>FORCEMOT</t>
  </si>
  <si>
    <t>Sheela Foam Ltd</t>
  </si>
  <si>
    <t>SFL</t>
  </si>
  <si>
    <t>Home Furnishing</t>
  </si>
  <si>
    <t>India Cements Ltd</t>
  </si>
  <si>
    <t>INDIACEM</t>
  </si>
  <si>
    <t>Reliance Power Ltd</t>
  </si>
  <si>
    <t>RPOWER</t>
  </si>
  <si>
    <t>Latent View Analytics Ltd</t>
  </si>
  <si>
    <t>LATENTVIEW</t>
  </si>
  <si>
    <t>HG Infra Engineering Ltd</t>
  </si>
  <si>
    <t>HGINFRA</t>
  </si>
  <si>
    <t>Bharat 22 ETF</t>
  </si>
  <si>
    <t>ICICIB22</t>
  </si>
  <si>
    <t>Route Mobile Ltd</t>
  </si>
  <si>
    <t>ROUTE</t>
  </si>
  <si>
    <t>Maharashtra Scooters Ltd</t>
  </si>
  <si>
    <t>MAHSCOOTER</t>
  </si>
  <si>
    <t>Nippon India ETF Nifty Bank BeES</t>
  </si>
  <si>
    <t>BANKBEES</t>
  </si>
  <si>
    <t>Vesuvius India Ltd</t>
  </si>
  <si>
    <t>VESUVIUS</t>
  </si>
  <si>
    <t>Just Dial Ltd</t>
  </si>
  <si>
    <t>JUSTDIAL</t>
  </si>
  <si>
    <t>Glenmark Life Sciences Ltd</t>
  </si>
  <si>
    <t>GLS</t>
  </si>
  <si>
    <t>PCBL Ltd</t>
  </si>
  <si>
    <t>PCBL</t>
  </si>
  <si>
    <t>CEAT Ltd</t>
  </si>
  <si>
    <t>CEATLTD</t>
  </si>
  <si>
    <t>Metropolis Healthcare Ltd</t>
  </si>
  <si>
    <t>METROPOLIS</t>
  </si>
  <si>
    <t>Isgec Heavy Engineering Ltd</t>
  </si>
  <si>
    <t>ISGEC</t>
  </si>
  <si>
    <t>HMT Ltd</t>
  </si>
  <si>
    <t>HMT</t>
  </si>
  <si>
    <t>Neuland Laboratories Ltd</t>
  </si>
  <si>
    <t>NEULANDLAB</t>
  </si>
  <si>
    <t>Alkyl Amines Chemicals Ltd</t>
  </si>
  <si>
    <t>ALKYLAMINE</t>
  </si>
  <si>
    <t>Valor Estate Ltd</t>
  </si>
  <si>
    <t>DBREALTY</t>
  </si>
  <si>
    <t>LT Foods Ltd</t>
  </si>
  <si>
    <t>LTFOODS</t>
  </si>
  <si>
    <t>Saregama India Ltd</t>
  </si>
  <si>
    <t>SAREGAMA</t>
  </si>
  <si>
    <t>Movies &amp; TV Serials</t>
  </si>
  <si>
    <t>Gujarat Pipavav Port Ltd</t>
  </si>
  <si>
    <t>GPPL</t>
  </si>
  <si>
    <t>Kirloskar Ferrous Industries Ltd</t>
  </si>
  <si>
    <t>KIRLFER</t>
  </si>
  <si>
    <t>Shree Renuka Sugars Ltd</t>
  </si>
  <si>
    <t>RENUKA</t>
  </si>
  <si>
    <t>Equitas Small Finance Bank Ltd</t>
  </si>
  <si>
    <t>EQUITASBNK</t>
  </si>
  <si>
    <t>KNR Constructions Ltd</t>
  </si>
  <si>
    <t>KNRCON</t>
  </si>
  <si>
    <t>Rattanindia Enterprises Ltd</t>
  </si>
  <si>
    <t>RTNINDIA</t>
  </si>
  <si>
    <t>Bengal &amp; Assam Company Ltd</t>
  </si>
  <si>
    <t>BENGALASM</t>
  </si>
  <si>
    <t>Graphite India Ltd</t>
  </si>
  <si>
    <t>GRAPHITE</t>
  </si>
  <si>
    <t>Safari Industries (India) Ltd</t>
  </si>
  <si>
    <t>SAFARI</t>
  </si>
  <si>
    <t>Sapphire Foods India Ltd</t>
  </si>
  <si>
    <t>SAPPHIRE</t>
  </si>
  <si>
    <t>RedTape</t>
  </si>
  <si>
    <t>REDTAPE</t>
  </si>
  <si>
    <t>Galaxy Surfactants Ltd</t>
  </si>
  <si>
    <t>GALAXYSURF</t>
  </si>
  <si>
    <t>ESAB India Ltd</t>
  </si>
  <si>
    <t>ESABINDIA</t>
  </si>
  <si>
    <t>Deepak Fertilisers and Petrochemicals Corp Ltd</t>
  </si>
  <si>
    <t>DEEPAKFERT</t>
  </si>
  <si>
    <t>JK Lakshmi Cement Ltd</t>
  </si>
  <si>
    <t>JKLAKSHMI</t>
  </si>
  <si>
    <t>Varroc Engineering Ltd</t>
  </si>
  <si>
    <t>VARROC</t>
  </si>
  <si>
    <t>Puravankara Ltd</t>
  </si>
  <si>
    <t>PURVA</t>
  </si>
  <si>
    <t>Gujarat Narmada Valley Fertilizers &amp; Chemicals Ltd</t>
  </si>
  <si>
    <t>GNFC</t>
  </si>
  <si>
    <t>Moil Ltd</t>
  </si>
  <si>
    <t>MOIL</t>
  </si>
  <si>
    <t>Mining - Manganese</t>
  </si>
  <si>
    <t>Brookfield India Real Estate Trust</t>
  </si>
  <si>
    <t>BIRET</t>
  </si>
  <si>
    <t>Arvind Ltd</t>
  </si>
  <si>
    <t>ARVIND</t>
  </si>
  <si>
    <t>PG Electroplast Ltd</t>
  </si>
  <si>
    <t>PGEL</t>
  </si>
  <si>
    <t>Power Mech Projects Ltd</t>
  </si>
  <si>
    <t>POWERMECH</t>
  </si>
  <si>
    <t>Sammaan Capital Ltd</t>
  </si>
  <si>
    <t>IBULHSGFIN</t>
  </si>
  <si>
    <t>Rategain Travel Technologies Ltd</t>
  </si>
  <si>
    <t>RATEGAIN</t>
  </si>
  <si>
    <t>India Grid Trust</t>
  </si>
  <si>
    <t>INDIGRID</t>
  </si>
  <si>
    <t>Quess Corp Ltd</t>
  </si>
  <si>
    <t>QUESS</t>
  </si>
  <si>
    <t>Employment Services</t>
  </si>
  <si>
    <t>Sarda Energy &amp; Minerals Ltd</t>
  </si>
  <si>
    <t>SARDAEN</t>
  </si>
  <si>
    <t>Home First Finance Company India Ltd</t>
  </si>
  <si>
    <t>HOMEFIRST</t>
  </si>
  <si>
    <t>Gujarat State Fertilizers &amp; Chemicals Ltd</t>
  </si>
  <si>
    <t>GSFC</t>
  </si>
  <si>
    <t>Mahindra Lifespace Developers Ltd</t>
  </si>
  <si>
    <t>MAHLIFE</t>
  </si>
  <si>
    <t>Azad Engineering Ltd</t>
  </si>
  <si>
    <t>AZAD</t>
  </si>
  <si>
    <t>JK Paper Ltd</t>
  </si>
  <si>
    <t>JKPAPER</t>
  </si>
  <si>
    <t>Juniper Hotels Ltd</t>
  </si>
  <si>
    <t>JUNIPER</t>
  </si>
  <si>
    <t>Rajesh Exports Ltd</t>
  </si>
  <si>
    <t>RAJESHEXPO</t>
  </si>
  <si>
    <t>National Standard (India) Ltd</t>
  </si>
  <si>
    <t>NATIONSTD</t>
  </si>
  <si>
    <t>Eureka Forbes Ltd</t>
  </si>
  <si>
    <t>EUREKAFORBE</t>
  </si>
  <si>
    <t>JM Financial Ltd</t>
  </si>
  <si>
    <t>JMFINANCIL</t>
  </si>
  <si>
    <t>Jubilant Ingrevia Ltd</t>
  </si>
  <si>
    <t>JUBLINGREA</t>
  </si>
  <si>
    <t>Lloyds Engineering Works Ltd</t>
  </si>
  <si>
    <t>LLOYDSENGG</t>
  </si>
  <si>
    <t>Ahluwalia Contracts (India) Ltd</t>
  </si>
  <si>
    <t>AHLUCONT</t>
  </si>
  <si>
    <t>Inox Wind Energy Ltd</t>
  </si>
  <si>
    <t>IWEL</t>
  </si>
  <si>
    <t>Strides Pharma Science Ltd</t>
  </si>
  <si>
    <t>STAR</t>
  </si>
  <si>
    <t>Mishra Dhatu Nigam Ltd</t>
  </si>
  <si>
    <t>MIDHANI</t>
  </si>
  <si>
    <t>Mahindra Holidays and Resorts India Ltd</t>
  </si>
  <si>
    <t>MHRIL</t>
  </si>
  <si>
    <t>Balrampur Chini Mills Ltd</t>
  </si>
  <si>
    <t>BALRAMCHIN</t>
  </si>
  <si>
    <t>Network18 Media &amp; Investments Ltd</t>
  </si>
  <si>
    <t>NETWORK18</t>
  </si>
  <si>
    <t>Sandur Manganese and Iron Ores Ltd</t>
  </si>
  <si>
    <t>SANDUMA</t>
  </si>
  <si>
    <t>Keystone Realtors Ltd</t>
  </si>
  <si>
    <t>RUSTOMJEE</t>
  </si>
  <si>
    <t>SBFC Finance Ltd</t>
  </si>
  <si>
    <t>SBFC</t>
  </si>
  <si>
    <t>Avanti Feeds Ltd</t>
  </si>
  <si>
    <t>AVANTIFEED</t>
  </si>
  <si>
    <t>Procter &amp; Gamble Health Ltd</t>
  </si>
  <si>
    <t>PGHL</t>
  </si>
  <si>
    <t>Anupam Rasayan India Ltd</t>
  </si>
  <si>
    <t>ANURAS</t>
  </si>
  <si>
    <t>ELANTAS Beck India Ltd</t>
  </si>
  <si>
    <t>ELANTAS</t>
  </si>
  <si>
    <t>CMS Info Systems Ltd</t>
  </si>
  <si>
    <t>CMSINFO</t>
  </si>
  <si>
    <t>Campus Activewear Ltd</t>
  </si>
  <si>
    <t>CAMPUS</t>
  </si>
  <si>
    <t>Kama Holdings Ltd</t>
  </si>
  <si>
    <t>KAMAHOLD</t>
  </si>
  <si>
    <t>Kotak Nifty Bank ETF</t>
  </si>
  <si>
    <t>BANKNIFTY1</t>
  </si>
  <si>
    <t>Archean Chemical Industries Ltd</t>
  </si>
  <si>
    <t>ACI</t>
  </si>
  <si>
    <t>ITD Cementation India Ltd</t>
  </si>
  <si>
    <t>ITDCEM</t>
  </si>
  <si>
    <t>Shakti Pumps (India) Ltd</t>
  </si>
  <si>
    <t>SHAKTIPUMP</t>
  </si>
  <si>
    <t>Triveni Engineering and Industries Ltd</t>
  </si>
  <si>
    <t>TRIVENI</t>
  </si>
  <si>
    <t>Ujjivan Small Finance Bank Ltd</t>
  </si>
  <si>
    <t>UJJIVANSFB</t>
  </si>
  <si>
    <t>Kirloskar Pneumatic Company Ltd</t>
  </si>
  <si>
    <t>KIRLPNU</t>
  </si>
  <si>
    <t>Texmaco Rail &amp; Engineering Ltd</t>
  </si>
  <si>
    <t>TEXRAIL</t>
  </si>
  <si>
    <t>Astra Microwave Products Ltd</t>
  </si>
  <si>
    <t>ASTRAMICRO</t>
  </si>
  <si>
    <t>Sunteck Realty Ltd</t>
  </si>
  <si>
    <t>SUNTECK</t>
  </si>
  <si>
    <t>Star Cement Ltd</t>
  </si>
  <si>
    <t>STARCEMENT</t>
  </si>
  <si>
    <t>Marksans Pharma Ltd</t>
  </si>
  <si>
    <t>MARKSANS</t>
  </si>
  <si>
    <t>Maharashtra Seamless Ltd</t>
  </si>
  <si>
    <t>MAHSEAMLES</t>
  </si>
  <si>
    <t>Karnataka Bank Ltd</t>
  </si>
  <si>
    <t>KTKBANK</t>
  </si>
  <si>
    <t>Jupiter Life Line Hospitals Ltd</t>
  </si>
  <si>
    <t>JLHL</t>
  </si>
  <si>
    <t>SBI Nifty 50 ETF</t>
  </si>
  <si>
    <t>SETFNIF50</t>
  </si>
  <si>
    <t>BHARAT Bond ETF-April 2023-Growth</t>
  </si>
  <si>
    <t>EBBETF0423</t>
  </si>
  <si>
    <t>Debt</t>
  </si>
  <si>
    <t>Equinox India Developments Ltd</t>
  </si>
  <si>
    <t>EMBDL</t>
  </si>
  <si>
    <t>Chemplast Sanmar Ltd</t>
  </si>
  <si>
    <t>CHEMPLASTS</t>
  </si>
  <si>
    <t>Shriram Pistons &amp; Rings Ltd</t>
  </si>
  <si>
    <t>SHRIPISTON</t>
  </si>
  <si>
    <t>Allied Blenders and Distillers Ltd</t>
  </si>
  <si>
    <t>ABDL</t>
  </si>
  <si>
    <t>Aurionpro Solutions Ltd</t>
  </si>
  <si>
    <t>AURIONPRO</t>
  </si>
  <si>
    <t>Prudent Corporate Advisory Services Ltd</t>
  </si>
  <si>
    <t>PRUDENT</t>
  </si>
  <si>
    <t>Mastek Ltd</t>
  </si>
  <si>
    <t>MASTEK</t>
  </si>
  <si>
    <t>Shoppers Stop Ltd</t>
  </si>
  <si>
    <t>SHOPERSTOP</t>
  </si>
  <si>
    <t>Electronics Mart India Ltd</t>
  </si>
  <si>
    <t>EMIL</t>
  </si>
  <si>
    <t>RattanIndia Power Ltd</t>
  </si>
  <si>
    <t>RTNPOWER</t>
  </si>
  <si>
    <t>Mrs. Bectors Food Specialities Ltd</t>
  </si>
  <si>
    <t>BECTORFOOD</t>
  </si>
  <si>
    <t>Syrma SGS Technology Ltd</t>
  </si>
  <si>
    <t>SYRMA</t>
  </si>
  <si>
    <t>F D C Ltd</t>
  </si>
  <si>
    <t>FDC</t>
  </si>
  <si>
    <t>TVS Supply Chain Solutions Ltd</t>
  </si>
  <si>
    <t>TVSSCS</t>
  </si>
  <si>
    <t>Prism Johnson Ltd</t>
  </si>
  <si>
    <t>PRSMJOHNSN</t>
  </si>
  <si>
    <t>CCL Products (India) Ltd</t>
  </si>
  <si>
    <t>CCL</t>
  </si>
  <si>
    <t>MedPlus Health Services Ltd</t>
  </si>
  <si>
    <t>MEDPLUS</t>
  </si>
  <si>
    <t>Va Tech Wabag Ltd</t>
  </si>
  <si>
    <t>WABAG</t>
  </si>
  <si>
    <t>Water Management</t>
  </si>
  <si>
    <t>Hindustan Construction Company Ltd</t>
  </si>
  <si>
    <t>HCC</t>
  </si>
  <si>
    <t>Vijaya Diagnostic Centre Ltd</t>
  </si>
  <si>
    <t>VIJAYA</t>
  </si>
  <si>
    <t>Infibeam Avenues Ltd</t>
  </si>
  <si>
    <t>INFIBEAM</t>
  </si>
  <si>
    <t>Religare Enterprises Ltd</t>
  </si>
  <si>
    <t>RELIGARE</t>
  </si>
  <si>
    <t>Max Estates Ltd</t>
  </si>
  <si>
    <t>MAXESTATES</t>
  </si>
  <si>
    <t>HEG Ltd</t>
  </si>
  <si>
    <t>HEG</t>
  </si>
  <si>
    <t>India Shelter Finance Corporation Ltd</t>
  </si>
  <si>
    <t>INDIASHLTR</t>
  </si>
  <si>
    <t>Senco Gold Ltd</t>
  </si>
  <si>
    <t>SENCO</t>
  </si>
  <si>
    <t>JSW Holdings Ltd</t>
  </si>
  <si>
    <t>JSWHL</t>
  </si>
  <si>
    <t>Blue Jet Healthcare Ltd</t>
  </si>
  <si>
    <t>BLUEJET</t>
  </si>
  <si>
    <t>Gallantt Ispat Ltd</t>
  </si>
  <si>
    <t>GALLANTT</t>
  </si>
  <si>
    <t>Time Technoplast Ltd</t>
  </si>
  <si>
    <t>TIMETECHNO</t>
  </si>
  <si>
    <t>Dhanuka Agritech Ltd</t>
  </si>
  <si>
    <t>DHANUKA</t>
  </si>
  <si>
    <t>Ion Exchange (India) Ltd</t>
  </si>
  <si>
    <t>IONEXCHANG</t>
  </si>
  <si>
    <t>Environmental Services</t>
  </si>
  <si>
    <t>Ganesh Housing Corp Ltd</t>
  </si>
  <si>
    <t>GANESHHOUC</t>
  </si>
  <si>
    <t>Responsive Industries Ltd</t>
  </si>
  <si>
    <t>RESPONIND</t>
  </si>
  <si>
    <t>Building Products - Granite</t>
  </si>
  <si>
    <t>Symphony Ltd</t>
  </si>
  <si>
    <t>SYMPHONY</t>
  </si>
  <si>
    <t>Garware Technical Fibres Ltd</t>
  </si>
  <si>
    <t>GARFIBRES</t>
  </si>
  <si>
    <t>Dodla Dairy Ltd</t>
  </si>
  <si>
    <t>DODLA</t>
  </si>
  <si>
    <t>Easy Trip Planners Ltd</t>
  </si>
  <si>
    <t>EASEMYTRIP</t>
  </si>
  <si>
    <t>Prince Pipes and Fittings Ltd</t>
  </si>
  <si>
    <t>PRINCEPIPE</t>
  </si>
  <si>
    <t>Indo Count Industries Ltd</t>
  </si>
  <si>
    <t>ICIL</t>
  </si>
  <si>
    <t>Dilip Buildcon Ltd</t>
  </si>
  <si>
    <t>DBL</t>
  </si>
  <si>
    <t>Choice International Ltd</t>
  </si>
  <si>
    <t>CHOICEIN</t>
  </si>
  <si>
    <t>Balaji Amines Ltd</t>
  </si>
  <si>
    <t>BALAMINES</t>
  </si>
  <si>
    <t>Transport Corporation of India Ltd</t>
  </si>
  <si>
    <t>TCI</t>
  </si>
  <si>
    <t>Jindal Worldwide Ltd</t>
  </si>
  <si>
    <t>JINDWORLD</t>
  </si>
  <si>
    <t>TV18 Broadcast Ltd</t>
  </si>
  <si>
    <t>TV18BRDCST</t>
  </si>
  <si>
    <t>Magellanic Cloud Ltd</t>
  </si>
  <si>
    <t>MCLOUD</t>
  </si>
  <si>
    <t>Suprajit Engineering Ltd</t>
  </si>
  <si>
    <t>SUPRAJIT</t>
  </si>
  <si>
    <t>Tips Industries Ltd</t>
  </si>
  <si>
    <t>TIPSINDLTD</t>
  </si>
  <si>
    <t>National Fertilizers Ltd</t>
  </si>
  <si>
    <t>NFL</t>
  </si>
  <si>
    <t>Greenlam Industries Ltd</t>
  </si>
  <si>
    <t>GREENLAM</t>
  </si>
  <si>
    <t>Building Products - Laminates</t>
  </si>
  <si>
    <t>ASK Automotive Ltd</t>
  </si>
  <si>
    <t>ASKAUTOLTD</t>
  </si>
  <si>
    <t>Sun Pharma Advanced Research Co Ltd</t>
  </si>
  <si>
    <t>SPARC</t>
  </si>
  <si>
    <t>eMudhra Ltd</t>
  </si>
  <si>
    <t>EMUDHRA</t>
  </si>
  <si>
    <t>Tamilnad Mercantile Bank Ltd</t>
  </si>
  <si>
    <t>TMB</t>
  </si>
  <si>
    <t>Sansera Engineering Ltd</t>
  </si>
  <si>
    <t>SANSERA</t>
  </si>
  <si>
    <t>Man Infraconstruction Ltd</t>
  </si>
  <si>
    <t>MANINFRA</t>
  </si>
  <si>
    <t>VST Industries Ltd</t>
  </si>
  <si>
    <t>VSTIND</t>
  </si>
  <si>
    <t>Indigo Paints Ltd</t>
  </si>
  <si>
    <t>INDIGOPNTS</t>
  </si>
  <si>
    <t>Ethos Ltd</t>
  </si>
  <si>
    <t>ETHOSLTD</t>
  </si>
  <si>
    <t>GMR Power and Urban Infra Ltd</t>
  </si>
  <si>
    <t>GMRP&amp;UI</t>
  </si>
  <si>
    <t>Laxmi Organic Industries Ltd</t>
  </si>
  <si>
    <t>LXCHEM</t>
  </si>
  <si>
    <t>KRBL Ltd</t>
  </si>
  <si>
    <t>KRBL</t>
  </si>
  <si>
    <t>South Indian Bank Ltd</t>
  </si>
  <si>
    <t>SOUTHBANK</t>
  </si>
  <si>
    <t>Orchid Pharma Ltd</t>
  </si>
  <si>
    <t>ORCHPHARMA</t>
  </si>
  <si>
    <t>EPL Ltd</t>
  </si>
  <si>
    <t>EPL</t>
  </si>
  <si>
    <t>Packaging</t>
  </si>
  <si>
    <t>Reliance Infrastructure Ltd</t>
  </si>
  <si>
    <t>RELINFRA</t>
  </si>
  <si>
    <t>Gokaldas Exports Ltd</t>
  </si>
  <si>
    <t>GOKEX</t>
  </si>
  <si>
    <t>Sterlite Technologies Ltd</t>
  </si>
  <si>
    <t>STLTECH</t>
  </si>
  <si>
    <t>V-mart Retail Ltd</t>
  </si>
  <si>
    <t>VMART</t>
  </si>
  <si>
    <t>Sharda Motor Industries Ltd</t>
  </si>
  <si>
    <t>SHARDAMOTR</t>
  </si>
  <si>
    <t>Kennametal India Ltd</t>
  </si>
  <si>
    <t>KENNAMET</t>
  </si>
  <si>
    <t>Orient Cement Ltd</t>
  </si>
  <si>
    <t>ORIENTCEM</t>
  </si>
  <si>
    <t>Jana Small Finance Bank Ltd</t>
  </si>
  <si>
    <t>JSFB</t>
  </si>
  <si>
    <t>Protean eGov Technologies Ltd</t>
  </si>
  <si>
    <t>PROTEAN</t>
  </si>
  <si>
    <t>Paradeep Phosphates Ltd</t>
  </si>
  <si>
    <t>PARADEEP</t>
  </si>
  <si>
    <t>Gabriel India Ltd</t>
  </si>
  <si>
    <t>GABRIEL</t>
  </si>
  <si>
    <t>India Tourism Development Corp Ltd</t>
  </si>
  <si>
    <t>ITDC</t>
  </si>
  <si>
    <t>Borosil Renewables Ltd</t>
  </si>
  <si>
    <t>BORORENEW</t>
  </si>
  <si>
    <t>Housewares</t>
  </si>
  <si>
    <t>Hindustan Foods Ltd</t>
  </si>
  <si>
    <t>HNDFDS</t>
  </si>
  <si>
    <t>Ashoka Buildcon Ltd</t>
  </si>
  <si>
    <t>ASHOKA</t>
  </si>
  <si>
    <t>National Highways Infra Trust</t>
  </si>
  <si>
    <t>NHIT</t>
  </si>
  <si>
    <t>Nazara Technologies Ltd</t>
  </si>
  <si>
    <t>NAZARA</t>
  </si>
  <si>
    <t>Theme Parks &amp; Gaming</t>
  </si>
  <si>
    <t>PDS Limited</t>
  </si>
  <si>
    <t>PDSL</t>
  </si>
  <si>
    <t>IFB Industries Ltd</t>
  </si>
  <si>
    <t>IFBIND</t>
  </si>
  <si>
    <t>Welspun Enterprises Ltd</t>
  </si>
  <si>
    <t>WELENT</t>
  </si>
  <si>
    <t>Rallis India Ltd</t>
  </si>
  <si>
    <t>RALLIS</t>
  </si>
  <si>
    <t>Black Box Ltd</t>
  </si>
  <si>
    <t>BBOX</t>
  </si>
  <si>
    <t>BHARAT Bond ETF-April 2030-Growth</t>
  </si>
  <si>
    <t>EBBETF0430</t>
  </si>
  <si>
    <t>Le Travenues Technology Ltd</t>
  </si>
  <si>
    <t>IXIGO</t>
  </si>
  <si>
    <t>V I P Industries Ltd</t>
  </si>
  <si>
    <t>VIPIND</t>
  </si>
  <si>
    <t>BHARAT Bond ETF-April 2032</t>
  </si>
  <si>
    <t>BBETF0432</t>
  </si>
  <si>
    <t>Kesoram Industries Ltd</t>
  </si>
  <si>
    <t>KESORAMIND</t>
  </si>
  <si>
    <t>Technocraft Industries (India) Ltd</t>
  </si>
  <si>
    <t>TIIL</t>
  </si>
  <si>
    <t>Diamond Power Infrastructure Ltd</t>
  </si>
  <si>
    <t>DIACABS</t>
  </si>
  <si>
    <t>Arvind Fashions Ltd</t>
  </si>
  <si>
    <t>ARVINDFASN</t>
  </si>
  <si>
    <t>Rolex Rings Ltd</t>
  </si>
  <si>
    <t>ROLEXRINGS</t>
  </si>
  <si>
    <t>Piccadily Agro Industries Ltd</t>
  </si>
  <si>
    <t>PICCADIL</t>
  </si>
  <si>
    <t>Jai Corp Ltd</t>
  </si>
  <si>
    <t>JAICORPLTD</t>
  </si>
  <si>
    <t>PTC India Ltd</t>
  </si>
  <si>
    <t>PTC</t>
  </si>
  <si>
    <t>Niit Learning Systems Ltd</t>
  </si>
  <si>
    <t>NIITMTS</t>
  </si>
  <si>
    <t>Education Services</t>
  </si>
  <si>
    <t>India Infrastructure Trust</t>
  </si>
  <si>
    <t>INFRATRUST</t>
  </si>
  <si>
    <t>Surya Roshni Ltd</t>
  </si>
  <si>
    <t>SURYAROSNI</t>
  </si>
  <si>
    <t>GMM Pfaudler Ltd</t>
  </si>
  <si>
    <t>GMMPFAUDLR</t>
  </si>
  <si>
    <t>Insolation Energy Ltd</t>
  </si>
  <si>
    <t>INA</t>
  </si>
  <si>
    <t>Shilpa Medicare Ltd</t>
  </si>
  <si>
    <t>SHILPAMED</t>
  </si>
  <si>
    <t>Paisalo Digital Ltd</t>
  </si>
  <si>
    <t>PAISALO</t>
  </si>
  <si>
    <t>Nesco Ltd</t>
  </si>
  <si>
    <t>NESCO</t>
  </si>
  <si>
    <t>Indinfravit Trust</t>
  </si>
  <si>
    <t>INDINFR</t>
  </si>
  <si>
    <t>Share India Securities Ltd</t>
  </si>
  <si>
    <t>SHAREINDIA</t>
  </si>
  <si>
    <t>SIS Ltd</t>
  </si>
  <si>
    <t>SIS</t>
  </si>
  <si>
    <t>Allcargo Logistics Ltd</t>
  </si>
  <si>
    <t>ALLCARGO</t>
  </si>
  <si>
    <t>Sudarshan Chemical Industries Ltd</t>
  </si>
  <si>
    <t>SUDARSCHEM</t>
  </si>
  <si>
    <t>Gujarat Ambuja Exports Ltd</t>
  </si>
  <si>
    <t>GAEL</t>
  </si>
  <si>
    <t>J Kumar Infraprojects Ltd</t>
  </si>
  <si>
    <t>JKIL</t>
  </si>
  <si>
    <t>Epigral Ltd</t>
  </si>
  <si>
    <t>EPIGRAL</t>
  </si>
  <si>
    <t>DB Corp Ltd</t>
  </si>
  <si>
    <t>DBCORP</t>
  </si>
  <si>
    <t>Publishing</t>
  </si>
  <si>
    <t>TD Power Systems Ltd</t>
  </si>
  <si>
    <t>TDPOWERSYS</t>
  </si>
  <si>
    <t>Hemisphere Properties India Ltd</t>
  </si>
  <si>
    <t>HEMIPROP</t>
  </si>
  <si>
    <t>CSB Bank Ltd</t>
  </si>
  <si>
    <t>CSBBANK</t>
  </si>
  <si>
    <t>MSTC Ltd</t>
  </si>
  <si>
    <t>MSTCLTD</t>
  </si>
  <si>
    <t>Privi Speciality Chemicals Ltd</t>
  </si>
  <si>
    <t>PRIVISCL</t>
  </si>
  <si>
    <t>Cyient DLM Ltd</t>
  </si>
  <si>
    <t>CYIENTDLM</t>
  </si>
  <si>
    <t>Aditya Vision Ltd</t>
  </si>
  <si>
    <t>AVL</t>
  </si>
  <si>
    <t>Retail - Speciality</t>
  </si>
  <si>
    <t>IIFL Securities Ltd</t>
  </si>
  <si>
    <t>IIFLSEC</t>
  </si>
  <si>
    <t>Pricol Ltd</t>
  </si>
  <si>
    <t>PRICOLLTD</t>
  </si>
  <si>
    <t>Sundaram Finance Holdings Ltd</t>
  </si>
  <si>
    <t>SUNDARMHLD</t>
  </si>
  <si>
    <t>Gulf Oil Lubricants India Ltd</t>
  </si>
  <si>
    <t>GULFOILLUB</t>
  </si>
  <si>
    <t>MTAR Technologies Ltd</t>
  </si>
  <si>
    <t>MTARTECH</t>
  </si>
  <si>
    <t>Gujarat Alkalies And Chemicals Ltd</t>
  </si>
  <si>
    <t>GUJALKALI</t>
  </si>
  <si>
    <t>Lux Industries Ltd</t>
  </si>
  <si>
    <t>LUXIND</t>
  </si>
  <si>
    <t>Bondada Engineering Ltd</t>
  </si>
  <si>
    <t>BONDADA</t>
  </si>
  <si>
    <t>Orient Electric Ltd</t>
  </si>
  <si>
    <t>ORIENTELEC</t>
  </si>
  <si>
    <t>Go Fashion (India) Ltd</t>
  </si>
  <si>
    <t>GOCOLORS</t>
  </si>
  <si>
    <t>R Systems International Ltd</t>
  </si>
  <si>
    <t>RSYSTEMS</t>
  </si>
  <si>
    <t>Kirloskar Industries Ltd</t>
  </si>
  <si>
    <t>KIRLOSIND</t>
  </si>
  <si>
    <t>Tarc Ltd</t>
  </si>
  <si>
    <t>TARC</t>
  </si>
  <si>
    <t>Johnson Controls-Hitachi Air Conditioning India Ltd</t>
  </si>
  <si>
    <t>JCHAC</t>
  </si>
  <si>
    <t>Pilani Investment And Industries Corporation Ltd</t>
  </si>
  <si>
    <t>PILANIINVS</t>
  </si>
  <si>
    <t>Edelweiss Financial Services Ltd</t>
  </si>
  <si>
    <t>EDELWEISS</t>
  </si>
  <si>
    <t>ICRA Ltd</t>
  </si>
  <si>
    <t>ICRA</t>
  </si>
  <si>
    <t>TeamLease Services Ltd</t>
  </si>
  <si>
    <t>TEAMLEASE</t>
  </si>
  <si>
    <t>Utkarsh Small Finance Bank Ltd</t>
  </si>
  <si>
    <t>UTKARSHBNK</t>
  </si>
  <si>
    <t>Garware Hi-Tech Films Ltd</t>
  </si>
  <si>
    <t>GRWRHITECH</t>
  </si>
  <si>
    <t>Gateway Distriparks Ltd</t>
  </si>
  <si>
    <t>GATEWAY</t>
  </si>
  <si>
    <t>Bansal Wire Industries Ltd</t>
  </si>
  <si>
    <t>BANSALWIRE</t>
  </si>
  <si>
    <t>Heritage Foods Ltd</t>
  </si>
  <si>
    <t>HERITGFOOD</t>
  </si>
  <si>
    <t>Restaurant Brands Asia Ltd</t>
  </si>
  <si>
    <t>RBA</t>
  </si>
  <si>
    <t>Moschip Technologies Ltd</t>
  </si>
  <si>
    <t>MOSCHIP</t>
  </si>
  <si>
    <t>Exicom Tele-Systems Ltd</t>
  </si>
  <si>
    <t>EXICOM</t>
  </si>
  <si>
    <t>Mahanagar Telephone Nigam Ltd</t>
  </si>
  <si>
    <t>MTNL</t>
  </si>
  <si>
    <t>Vaibhav Global Ltd</t>
  </si>
  <si>
    <t>VAIBHAVGBL</t>
  </si>
  <si>
    <t>Ami Organics Ltd</t>
  </si>
  <si>
    <t>AMIORG</t>
  </si>
  <si>
    <t>Rain Industries Ltd</t>
  </si>
  <si>
    <t>RAIN</t>
  </si>
  <si>
    <t>Paras Defence and Space Technologies Ltd</t>
  </si>
  <si>
    <t>PARAS</t>
  </si>
  <si>
    <t>MAS Financial Services Ltd</t>
  </si>
  <si>
    <t>MASFIN</t>
  </si>
  <si>
    <t>JTEKT India Ltd</t>
  </si>
  <si>
    <t>JTEKTINDIA</t>
  </si>
  <si>
    <t>Aarti Pharmalabs Ltd</t>
  </si>
  <si>
    <t>AARTIPHARM</t>
  </si>
  <si>
    <t>Nippon India ETF Gold BeES</t>
  </si>
  <si>
    <t>GOLDBEES</t>
  </si>
  <si>
    <t>Gold</t>
  </si>
  <si>
    <t>Thangamayil Jewellery Ltd</t>
  </si>
  <si>
    <t>THANGAMAYL</t>
  </si>
  <si>
    <t>GHCL Ltd</t>
  </si>
  <si>
    <t>GHCL</t>
  </si>
  <si>
    <t>Heidelbergcement India Ltd</t>
  </si>
  <si>
    <t>HEIDELBERG</t>
  </si>
  <si>
    <t>Blue Cloud Softech Solutions Ltd</t>
  </si>
  <si>
    <t>BLUECLOUDS</t>
  </si>
  <si>
    <t>Kaveri Seed Company Ltd</t>
  </si>
  <si>
    <t>KSCL</t>
  </si>
  <si>
    <t>Seeds</t>
  </si>
  <si>
    <t>Healthcare Global Enterprises Ltd</t>
  </si>
  <si>
    <t>HCG</t>
  </si>
  <si>
    <t>Entero Healthcare Solutions Ltd</t>
  </si>
  <si>
    <t>ENTERO</t>
  </si>
  <si>
    <t>Bajaj Hindusthan Sugar Ltd</t>
  </si>
  <si>
    <t>BAJAJHIND</t>
  </si>
  <si>
    <t>AGI Greenpac Ltd</t>
  </si>
  <si>
    <t>AGI</t>
  </si>
  <si>
    <t>Wonderla Holidays Ltd</t>
  </si>
  <si>
    <t>WONDERLA</t>
  </si>
  <si>
    <t>Spandana Sphoorty Financial Ltd</t>
  </si>
  <si>
    <t>SPANDANA</t>
  </si>
  <si>
    <t>Jamna Auto Industries Ltd</t>
  </si>
  <si>
    <t>JAMNAAUTO</t>
  </si>
  <si>
    <t>Bharat Bijlee Ltd</t>
  </si>
  <si>
    <t>BBL</t>
  </si>
  <si>
    <t>VRL Logistics Ltd</t>
  </si>
  <si>
    <t>VRLLOG</t>
  </si>
  <si>
    <t>Shanthi Gears Ltd</t>
  </si>
  <si>
    <t>SHANTIGEAR</t>
  </si>
  <si>
    <t>Avantel Ltd</t>
  </si>
  <si>
    <t>AVANTEL</t>
  </si>
  <si>
    <t>Nocil Ltd</t>
  </si>
  <si>
    <t>NOCIL</t>
  </si>
  <si>
    <t>Jain Irrigation Systems Ltd</t>
  </si>
  <si>
    <t>JISLJALEQS</t>
  </si>
  <si>
    <t>Agricultural &amp; Farm Machinery</t>
  </si>
  <si>
    <t>Aarti Drugs Ltd</t>
  </si>
  <si>
    <t>AARTIDRUGS</t>
  </si>
  <si>
    <t>Ramky Infrastructure Ltd</t>
  </si>
  <si>
    <t>RAMKY</t>
  </si>
  <si>
    <t>Banco Products (India) Ltd</t>
  </si>
  <si>
    <t>BANCOINDIA</t>
  </si>
  <si>
    <t>Inox Green Energy Services Ltd</t>
  </si>
  <si>
    <t>INOXGREEN</t>
  </si>
  <si>
    <t>Patel Engineering Ltd</t>
  </si>
  <si>
    <t>PATELENG</t>
  </si>
  <si>
    <t>Kovai Medical Center and Hospital Ltd</t>
  </si>
  <si>
    <t>KOVAI</t>
  </si>
  <si>
    <t>Bombay Dyeing and Mfg Co Ltd</t>
  </si>
  <si>
    <t>BOMDYEING</t>
  </si>
  <si>
    <t>Dynamatic Technologies Ltd</t>
  </si>
  <si>
    <t>DYNAMATECH</t>
  </si>
  <si>
    <t>Harsha Engineers International Ltd</t>
  </si>
  <si>
    <t>HARSHA</t>
  </si>
  <si>
    <t>Network People Services Technologies Ltd</t>
  </si>
  <si>
    <t>NPST</t>
  </si>
  <si>
    <t>Balmer Lawrie and Company Ltd</t>
  </si>
  <si>
    <t>BALMLAWRIE</t>
  </si>
  <si>
    <t>Sanghvi Movers Ltd</t>
  </si>
  <si>
    <t>SANGHVIMOV</t>
  </si>
  <si>
    <t>TCI Express Ltd</t>
  </si>
  <si>
    <t>TCIEXP</t>
  </si>
  <si>
    <t>Sharda Cropchem Ltd</t>
  </si>
  <si>
    <t>SHARDACROP</t>
  </si>
  <si>
    <t>Fedbank Financial Services Ltd</t>
  </si>
  <si>
    <t>FEDFINA</t>
  </si>
  <si>
    <t>Lloyds Enterprises Ltd</t>
  </si>
  <si>
    <t>LLOYDSENT</t>
  </si>
  <si>
    <t>Hawkins Cookers Ltd</t>
  </si>
  <si>
    <t>HAWKINCOOK</t>
  </si>
  <si>
    <t>Bharat Rasayan Ltd</t>
  </si>
  <si>
    <t>BHARATRAS</t>
  </si>
  <si>
    <t>Tilaknagar Industries Ltd</t>
  </si>
  <si>
    <t>TI</t>
  </si>
  <si>
    <t>Tinplate Company of India Ltd</t>
  </si>
  <si>
    <t>TINPLATE</t>
  </si>
  <si>
    <t>Spicejet Ltd</t>
  </si>
  <si>
    <t>SPICEJET</t>
  </si>
  <si>
    <t>Shipping Corporation of India Land and Assets Ltd</t>
  </si>
  <si>
    <t>SCILAL</t>
  </si>
  <si>
    <t>Shilchar Technologies Ltd</t>
  </si>
  <si>
    <t>SHILCTECH</t>
  </si>
  <si>
    <t>Rossari Biotech Ltd</t>
  </si>
  <si>
    <t>ROSSARI</t>
  </si>
  <si>
    <t>Nippon India ETF Nifty 50 BeES</t>
  </si>
  <si>
    <t>NIFTYBEES</t>
  </si>
  <si>
    <t>Styrenix Performance Materials Ltd</t>
  </si>
  <si>
    <t>STYRENIX</t>
  </si>
  <si>
    <t>LG Balakrishnan &amp; Bros Ltd</t>
  </si>
  <si>
    <t>LGBBROSLTD</t>
  </si>
  <si>
    <t>WPIL Ltd</t>
  </si>
  <si>
    <t>WPIL</t>
  </si>
  <si>
    <t>Jayaswal Neco Industries Ltd</t>
  </si>
  <si>
    <t>JAYNECOIND</t>
  </si>
  <si>
    <t>Sunflag Iron and Steel Co Ltd</t>
  </si>
  <si>
    <t>SUNFLAG</t>
  </si>
  <si>
    <t>Subros Ltd</t>
  </si>
  <si>
    <t>SUBROS</t>
  </si>
  <si>
    <t>Orissa Minerals Development Company Ltd</t>
  </si>
  <si>
    <t>ORISSAMINE</t>
  </si>
  <si>
    <t>Fusion Finance Ltd</t>
  </si>
  <si>
    <t>FUSION</t>
  </si>
  <si>
    <t>Hikal Ltd</t>
  </si>
  <si>
    <t>HIKAL</t>
  </si>
  <si>
    <t>Balu Forge Industries Ltd</t>
  </si>
  <si>
    <t>BALUFORGE</t>
  </si>
  <si>
    <t>ISMT Ltd</t>
  </si>
  <si>
    <t>ISMTLTD</t>
  </si>
  <si>
    <t>Venus Pipes and Tubes Ltd</t>
  </si>
  <si>
    <t>VENUSPIPES</t>
  </si>
  <si>
    <t>Awfis Space Solutions Ltd</t>
  </si>
  <si>
    <t>AWFIS</t>
  </si>
  <si>
    <t>EMS Ltd</t>
  </si>
  <si>
    <t>EMSLIMITED</t>
  </si>
  <si>
    <t>West Coast Paper Mills Ltd</t>
  </si>
  <si>
    <t>WSTCSTPAPR</t>
  </si>
  <si>
    <t>Borosil Ltd</t>
  </si>
  <si>
    <t>BOROLTD</t>
  </si>
  <si>
    <t>DCX Systems Ltd</t>
  </si>
  <si>
    <t>DCXINDIA</t>
  </si>
  <si>
    <t>SG Mart Ltd</t>
  </si>
  <si>
    <t>SGMART</t>
  </si>
  <si>
    <t>Advanced Enzyme Technologies Ltd</t>
  </si>
  <si>
    <t>ADVENZYMES</t>
  </si>
  <si>
    <t>Ddev Plastiks Industries Ltd</t>
  </si>
  <si>
    <t>DDEVPLASTIK</t>
  </si>
  <si>
    <t>Kewal Kiran Clothing Ltd</t>
  </si>
  <si>
    <t>KKCL</t>
  </si>
  <si>
    <t>Fineotex Chemical Ltd</t>
  </si>
  <si>
    <t>FCL</t>
  </si>
  <si>
    <t>Neogen Chemicals Ltd</t>
  </si>
  <si>
    <t>NEOGEN</t>
  </si>
  <si>
    <t>KDDL Ltd</t>
  </si>
  <si>
    <t>KDDL</t>
  </si>
  <si>
    <t>JNK India Ltd</t>
  </si>
  <si>
    <t>JNKINDIA</t>
  </si>
  <si>
    <t>Sula Vineyards Ltd</t>
  </si>
  <si>
    <t>SULA</t>
  </si>
  <si>
    <t>Honda India Power Products Ltd</t>
  </si>
  <si>
    <t>HONDAPOWER</t>
  </si>
  <si>
    <t>DCB Bank Ltd</t>
  </si>
  <si>
    <t>DCBBANK</t>
  </si>
  <si>
    <t>Imagicaaworld Entertainment Ltd</t>
  </si>
  <si>
    <t>IMAGICAA</t>
  </si>
  <si>
    <t>Ashiana Housing Ltd</t>
  </si>
  <si>
    <t>ASHIANA</t>
  </si>
  <si>
    <t>Shrem InvIT</t>
  </si>
  <si>
    <t>SHREMINVIT</t>
  </si>
  <si>
    <t>Prime Focus Ltd</t>
  </si>
  <si>
    <t>PFOCUS</t>
  </si>
  <si>
    <t>Animation</t>
  </si>
  <si>
    <t>Nucleus Software Exports Ltd</t>
  </si>
  <si>
    <t>NUCLEUS</t>
  </si>
  <si>
    <t>Kalyani Steels Ltd</t>
  </si>
  <si>
    <t>KSL</t>
  </si>
  <si>
    <t>Gopal Snacks Ltd</t>
  </si>
  <si>
    <t>GOPAL</t>
  </si>
  <si>
    <t>Cartrade Tech Ltd</t>
  </si>
  <si>
    <t>CARTRADE</t>
  </si>
  <si>
    <t>Muthoot Microfin Ltd</t>
  </si>
  <si>
    <t>MUTHOOTMF</t>
  </si>
  <si>
    <t>Microfinancing</t>
  </si>
  <si>
    <t>Savita Oil Technologies Ltd</t>
  </si>
  <si>
    <t>SOTL</t>
  </si>
  <si>
    <t>Oriana Power Ltd</t>
  </si>
  <si>
    <t>ORIANA</t>
  </si>
  <si>
    <t>Hinduja Global Solutions Ltd</t>
  </si>
  <si>
    <t>HGS</t>
  </si>
  <si>
    <t>Hathway Cable and Datacom Ltd</t>
  </si>
  <si>
    <t>HATHWAY</t>
  </si>
  <si>
    <t>Cable &amp; D2H</t>
  </si>
  <si>
    <t>Apeejay Surrendra Park Hotels Ltd</t>
  </si>
  <si>
    <t>PARKHOTELS</t>
  </si>
  <si>
    <t>Pitti Engineering Ltd</t>
  </si>
  <si>
    <t>PITTIENG</t>
  </si>
  <si>
    <t>Shivalik Bimetal Controls Ltd</t>
  </si>
  <si>
    <t>SBCL</t>
  </si>
  <si>
    <t>Pearl Global Industries Ltd</t>
  </si>
  <si>
    <t>PGIL</t>
  </si>
  <si>
    <t>Uflex Ltd</t>
  </si>
  <si>
    <t>UFLEX</t>
  </si>
  <si>
    <t>Bannari Amman Sugars Ltd</t>
  </si>
  <si>
    <t>BANARISUG</t>
  </si>
  <si>
    <t>Shaily Engineering Plastics Ltd</t>
  </si>
  <si>
    <t>SHAILY</t>
  </si>
  <si>
    <t>JTL Industries Ltd</t>
  </si>
  <si>
    <t>JTLIND</t>
  </si>
  <si>
    <t>Greenpanel Industries Ltd</t>
  </si>
  <si>
    <t>GREENPANEL</t>
  </si>
  <si>
    <t>Indian Metals and Ferro Alloys Ltd</t>
  </si>
  <si>
    <t>IMFA</t>
  </si>
  <si>
    <t>Samhi Hotels Ltd</t>
  </si>
  <si>
    <t>SAMHI</t>
  </si>
  <si>
    <t>Tide Water Oil Co India Ltd</t>
  </si>
  <si>
    <t>TIDEWATER</t>
  </si>
  <si>
    <t>HPL Electric &amp; Power Ltd</t>
  </si>
  <si>
    <t>HPL</t>
  </si>
  <si>
    <t>Grauer And Weil (India) Ltd</t>
  </si>
  <si>
    <t>GRAUWEIL</t>
  </si>
  <si>
    <t>Bajaj Consumer Care Ltd</t>
  </si>
  <si>
    <t>BAJAJCON</t>
  </si>
  <si>
    <t>Seamec Ltd</t>
  </si>
  <si>
    <t>SEAMECLTD</t>
  </si>
  <si>
    <t>Oil &amp; Gas - Equipment &amp; Services</t>
  </si>
  <si>
    <t>Manorama Industries Ltd</t>
  </si>
  <si>
    <t>MANORAMA</t>
  </si>
  <si>
    <t>Medi Assist Healthcare Services Ltd</t>
  </si>
  <si>
    <t>MEDIASSIST</t>
  </si>
  <si>
    <t>Greenply Industries Ltd</t>
  </si>
  <si>
    <t>GREENPLY</t>
  </si>
  <si>
    <t>Yatharth Hospital &amp; Trauma Care Services Ltd</t>
  </si>
  <si>
    <t>YATHARTH</t>
  </si>
  <si>
    <t>Nirlon Ltd</t>
  </si>
  <si>
    <t>NIRLON</t>
  </si>
  <si>
    <t>Lumax AutoTechnologies Ltd</t>
  </si>
  <si>
    <t>LUMAXTECH</t>
  </si>
  <si>
    <t>Skipper Ltd</t>
  </si>
  <si>
    <t>SKIPPER</t>
  </si>
  <si>
    <t>IRB InvIT Fund</t>
  </si>
  <si>
    <t>IRBINVIT</t>
  </si>
  <si>
    <t>Mahindra Logistics Ltd</t>
  </si>
  <si>
    <t>MAHLOG</t>
  </si>
  <si>
    <t>Motilal Oswal NASDAQ 100 ETF</t>
  </si>
  <si>
    <t>MON100</t>
  </si>
  <si>
    <t>Ganesha Ecosphere Ltd</t>
  </si>
  <si>
    <t>GANECOS</t>
  </si>
  <si>
    <t>Datamatics Global Services Ltd</t>
  </si>
  <si>
    <t>DATAMATICS</t>
  </si>
  <si>
    <t>Unichem Laboratories Ltd</t>
  </si>
  <si>
    <t>UNICHEMLAB</t>
  </si>
  <si>
    <t>Spright Agro Ltd</t>
  </si>
  <si>
    <t>SPRIGHT</t>
  </si>
  <si>
    <t>Cigniti Technologies Ltd</t>
  </si>
  <si>
    <t>CIGNITITEC</t>
  </si>
  <si>
    <t>Zaggle Prepaid Ocean Services Ltd</t>
  </si>
  <si>
    <t>ZAGGLE</t>
  </si>
  <si>
    <t>Bhagiradha Chemicals and Industries Ltd</t>
  </si>
  <si>
    <t>BHAGCHEM</t>
  </si>
  <si>
    <t>GTL Infrastructure Ltd</t>
  </si>
  <si>
    <t>GTLINFRA</t>
  </si>
  <si>
    <t>Alembic Ltd</t>
  </si>
  <si>
    <t>ALEMBICLTD</t>
  </si>
  <si>
    <t>Swaraj Engines Ltd</t>
  </si>
  <si>
    <t>SWARAJENG</t>
  </si>
  <si>
    <t>Greaves Cotton Ltd</t>
  </si>
  <si>
    <t>GREAVESCOT</t>
  </si>
  <si>
    <t>Bhansali Engg Polymers Ltd</t>
  </si>
  <si>
    <t>BEPL</t>
  </si>
  <si>
    <t>VST Tillers Tractors Ltd</t>
  </si>
  <si>
    <t>VSTTILLERS</t>
  </si>
  <si>
    <t>Steel Strips Wheels Ltd</t>
  </si>
  <si>
    <t>SSWL</t>
  </si>
  <si>
    <t>Gensol Engineering Ltd</t>
  </si>
  <si>
    <t>GENSOL</t>
  </si>
  <si>
    <t>Sundaram Clayton Ltd</t>
  </si>
  <si>
    <t>SUNCLAY</t>
  </si>
  <si>
    <t>Gujarat Industries Power Company Ltd</t>
  </si>
  <si>
    <t>GIPCL</t>
  </si>
  <si>
    <t>Fischer Medical Ventures Ltd</t>
  </si>
  <si>
    <t>FISCHER</t>
  </si>
  <si>
    <t>Navneet Education Ltd</t>
  </si>
  <si>
    <t>NAVNETEDUL</t>
  </si>
  <si>
    <t>Anup Engineering Ltd</t>
  </si>
  <si>
    <t>ANUP</t>
  </si>
  <si>
    <t>Delta Corp Ltd</t>
  </si>
  <si>
    <t>DELTACORP</t>
  </si>
  <si>
    <t>SeQuent Scientific Ltd</t>
  </si>
  <si>
    <t>SEQUENT</t>
  </si>
  <si>
    <t>Marine Electricals (India) Ltd</t>
  </si>
  <si>
    <t>MARINE</t>
  </si>
  <si>
    <t>TCNS Clothing Co Ltd</t>
  </si>
  <si>
    <t>TCNSBRANDS</t>
  </si>
  <si>
    <t>Dredging Corporation of India Ltd</t>
  </si>
  <si>
    <t>DREDGECORP</t>
  </si>
  <si>
    <t>Dredging</t>
  </si>
  <si>
    <t>Sandhar Technologies Ltd</t>
  </si>
  <si>
    <t>SANDHAR</t>
  </si>
  <si>
    <t>PC Jeweller Ltd</t>
  </si>
  <si>
    <t>PCJEWELLER</t>
  </si>
  <si>
    <t>Fiem Industries Ltd</t>
  </si>
  <si>
    <t>FIEMIND</t>
  </si>
  <si>
    <t>Avalon Technologies Ltd</t>
  </si>
  <si>
    <t>AVALON</t>
  </si>
  <si>
    <t>La Opala R G Ltd</t>
  </si>
  <si>
    <t>LAOPALA</t>
  </si>
  <si>
    <t>KCP Ltd</t>
  </si>
  <si>
    <t>KCP</t>
  </si>
  <si>
    <t>Thyrocare Technologies Ltd</t>
  </si>
  <si>
    <t>THYROCARE</t>
  </si>
  <si>
    <t>Apollo Micro Systems Ltd</t>
  </si>
  <si>
    <t>APOLLO</t>
  </si>
  <si>
    <t>MPS Ltd</t>
  </si>
  <si>
    <t>MPSLTD</t>
  </si>
  <si>
    <t>Gujarat Themis Biosyn Ltd</t>
  </si>
  <si>
    <t>GUJTHEM</t>
  </si>
  <si>
    <t>Thejo Engineering Ltd</t>
  </si>
  <si>
    <t>THEJO</t>
  </si>
  <si>
    <t>Optiemus Infracom Ltd</t>
  </si>
  <si>
    <t>OPTIEMUS</t>
  </si>
  <si>
    <t>Premier Explosives Ltd</t>
  </si>
  <si>
    <t>PREMEXPLN</t>
  </si>
  <si>
    <t>ideaForge Technology Ltd</t>
  </si>
  <si>
    <t>IDEAFORGE</t>
  </si>
  <si>
    <t>Jindal Poly Films Ltd</t>
  </si>
  <si>
    <t>JINDALPOLY</t>
  </si>
  <si>
    <t>IndoStar Capital Finance Ltd</t>
  </si>
  <si>
    <t>INDOSTAR</t>
  </si>
  <si>
    <t>Repco Home Finance Ltd</t>
  </si>
  <si>
    <t>REPCOHOME</t>
  </si>
  <si>
    <t>Gufic Biosciences Ltd</t>
  </si>
  <si>
    <t>GUFICBIO</t>
  </si>
  <si>
    <t>Prakash Industries Ltd</t>
  </si>
  <si>
    <t>PRAKASH</t>
  </si>
  <si>
    <t>Innova Captab Ltd</t>
  </si>
  <si>
    <t>INNOVACAP</t>
  </si>
  <si>
    <t>Dhani Services Ltd</t>
  </si>
  <si>
    <t>DHANI</t>
  </si>
  <si>
    <t>Maithan Alloys Ltd</t>
  </si>
  <si>
    <t>MAITHANALL</t>
  </si>
  <si>
    <t>Ashapura Minechem Ltd</t>
  </si>
  <si>
    <t>ASHAPURMIN</t>
  </si>
  <si>
    <t>Stanley Lifestyles Ltd</t>
  </si>
  <si>
    <t>STANLEY</t>
  </si>
  <si>
    <t>Polyplex Corp Ltd</t>
  </si>
  <si>
    <t>POLYPLEX</t>
  </si>
  <si>
    <t>Vindhya Telelinks Ltd</t>
  </si>
  <si>
    <t>VINDHYATEL</t>
  </si>
  <si>
    <t>India Glycols Ltd</t>
  </si>
  <si>
    <t>INDIAGLYCO</t>
  </si>
  <si>
    <t>PTC India Financial Services Ltd</t>
  </si>
  <si>
    <t>PFS</t>
  </si>
  <si>
    <t>Ge Power India Ltd</t>
  </si>
  <si>
    <t>GEPIL</t>
  </si>
  <si>
    <t>TVS Srichakra Ltd</t>
  </si>
  <si>
    <t>TVSSRICHAK</t>
  </si>
  <si>
    <t>Stylam Industries Ltd</t>
  </si>
  <si>
    <t>STYLAMIND</t>
  </si>
  <si>
    <t>Hindustan Oil Exploration Company Ltd</t>
  </si>
  <si>
    <t>HINDOILEXP</t>
  </si>
  <si>
    <t>Ujaas Energy Ltd</t>
  </si>
  <si>
    <t>UEL</t>
  </si>
  <si>
    <t>Arvind Smartspaces Ltd</t>
  </si>
  <si>
    <t>ARVSMART</t>
  </si>
  <si>
    <t>Flair Writing Industries Ltd</t>
  </si>
  <si>
    <t>FLAIR</t>
  </si>
  <si>
    <t>Max Ventures and Industries Ltd</t>
  </si>
  <si>
    <t>MAXVIL</t>
  </si>
  <si>
    <t>Dalmia Bharat Sugar and Industries Ltd</t>
  </si>
  <si>
    <t>DALMIASUG</t>
  </si>
  <si>
    <t>Hindware Home Innovation Ltd</t>
  </si>
  <si>
    <t>HINDWAREAP</t>
  </si>
  <si>
    <t>RPG Life Sciences Limited</t>
  </si>
  <si>
    <t>RPGLIFE</t>
  </si>
  <si>
    <t>Quick Heal Technologies Ltd</t>
  </si>
  <si>
    <t>QUICKHEAL</t>
  </si>
  <si>
    <t>Kolte-Patil Developers Ltd</t>
  </si>
  <si>
    <t>KOLTEPATIL</t>
  </si>
  <si>
    <t>Thirumalai Chemicals Ltd</t>
  </si>
  <si>
    <t>TIRUMALCHM</t>
  </si>
  <si>
    <t>MM Forgings Ltd</t>
  </si>
  <si>
    <t>MMFL</t>
  </si>
  <si>
    <t>NRB Bearings Ltd</t>
  </si>
  <si>
    <t>NRBBEARING</t>
  </si>
  <si>
    <t>Vadilal Industries Ltd</t>
  </si>
  <si>
    <t>VADILALIND</t>
  </si>
  <si>
    <t>Bajel Projects Ltd</t>
  </si>
  <si>
    <t>BAJEL</t>
  </si>
  <si>
    <t>Electric Utilities</t>
  </si>
  <si>
    <t>Sagar Cements Ltd</t>
  </si>
  <si>
    <t>SAGCEM</t>
  </si>
  <si>
    <t>Supriya Lifescience Ltd</t>
  </si>
  <si>
    <t>SUPRIYA</t>
  </si>
  <si>
    <t>Marathon Nextgen Realty Ltd</t>
  </si>
  <si>
    <t>MARATHON</t>
  </si>
  <si>
    <t>Artemis Medicare Services Ltd</t>
  </si>
  <si>
    <t>ARTEMISMED</t>
  </si>
  <si>
    <t>Sky Gold Ltd</t>
  </si>
  <si>
    <t>SKYGOLD</t>
  </si>
  <si>
    <t>CARE Ratings Ltd</t>
  </si>
  <si>
    <t>CARERATING</t>
  </si>
  <si>
    <t>Somany Ceramics Ltd</t>
  </si>
  <si>
    <t>SOMANYCERA</t>
  </si>
  <si>
    <t>Automotive Axles Ltd</t>
  </si>
  <si>
    <t>AUTOAXLES</t>
  </si>
  <si>
    <t>Salasar Techno Engineering Ltd</t>
  </si>
  <si>
    <t>SALASAR</t>
  </si>
  <si>
    <t>Kingfa Science and Technology (India) Ltd</t>
  </si>
  <si>
    <t>KINGFA</t>
  </si>
  <si>
    <t>BF Utilities Ltd</t>
  </si>
  <si>
    <t>BFUTILITIE</t>
  </si>
  <si>
    <t>Tinna Rubber and Infrastructure Ltd</t>
  </si>
  <si>
    <t>TINNARUBR</t>
  </si>
  <si>
    <t>Goodluck India Ltd</t>
  </si>
  <si>
    <t>GOODLUCK</t>
  </si>
  <si>
    <t>D P Abhushan Ltd</t>
  </si>
  <si>
    <t>DPABHUSHAN</t>
  </si>
  <si>
    <t>Spectrum Electrical Industries Ltd</t>
  </si>
  <si>
    <t>SPECTRUM</t>
  </si>
  <si>
    <t>Universal Cables Ltd</t>
  </si>
  <si>
    <t>UNIVCABLES</t>
  </si>
  <si>
    <t>Dollar Industries Ltd</t>
  </si>
  <si>
    <t>DOLLAR</t>
  </si>
  <si>
    <t>HLE Glascoat Ltd</t>
  </si>
  <si>
    <t>HLEGLAS</t>
  </si>
  <si>
    <t>Shalby Ltd</t>
  </si>
  <si>
    <t>SHALBY</t>
  </si>
  <si>
    <t>Indoco Remedies Ltd</t>
  </si>
  <si>
    <t>INDOCO</t>
  </si>
  <si>
    <t>Sindhu Trade Links Ltd</t>
  </si>
  <si>
    <t>SINDHUTRAD</t>
  </si>
  <si>
    <t>Huhtamaki India Ltd</t>
  </si>
  <si>
    <t>HUHTAMAKI</t>
  </si>
  <si>
    <t>Eveready Industries India Ltd</t>
  </si>
  <si>
    <t>EVEREADY</t>
  </si>
  <si>
    <t>Man Industries (India) Ltd</t>
  </si>
  <si>
    <t>MANINDS</t>
  </si>
  <si>
    <t>Suven Life Sciences Ltd</t>
  </si>
  <si>
    <t>SUVEN</t>
  </si>
  <si>
    <t>Rajratan Global Wire Ltd</t>
  </si>
  <si>
    <t>RAJRATAN</t>
  </si>
  <si>
    <t>Vertoz Advertising Ltd</t>
  </si>
  <si>
    <t>VERTOZ</t>
  </si>
  <si>
    <t>Wendt (India) Limited</t>
  </si>
  <si>
    <t>WENDT</t>
  </si>
  <si>
    <t>Nilkamal Ltd</t>
  </si>
  <si>
    <t>NILKAMAL</t>
  </si>
  <si>
    <t>Saksoft Ltd</t>
  </si>
  <si>
    <t>SAKSOFT</t>
  </si>
  <si>
    <t>SEPC Ltd</t>
  </si>
  <si>
    <t>SEPC</t>
  </si>
  <si>
    <t>John Cockerill India Ltd</t>
  </si>
  <si>
    <t>COCKERILL</t>
  </si>
  <si>
    <t>SML Isuzu Ltd</t>
  </si>
  <si>
    <t>SMLISUZU</t>
  </si>
  <si>
    <t>Morepen Laboratories Ltd</t>
  </si>
  <si>
    <t>MOREPENLAB</t>
  </si>
  <si>
    <t>Genesys International Corporation Ltd</t>
  </si>
  <si>
    <t>GENESYS</t>
  </si>
  <si>
    <t>Veritas (India) Ltd</t>
  </si>
  <si>
    <t>VERITAS</t>
  </si>
  <si>
    <t>Precision Wires India Ltd</t>
  </si>
  <si>
    <t>PRECWIRE</t>
  </si>
  <si>
    <t>KP Green Engineering Ltd</t>
  </si>
  <si>
    <t>KPGEL</t>
  </si>
  <si>
    <t>Novartis India Ltd</t>
  </si>
  <si>
    <t>NOVARTIND</t>
  </si>
  <si>
    <t>Dish TV India Ltd</t>
  </si>
  <si>
    <t>DISHTV</t>
  </si>
  <si>
    <t>K.P. Energy Ltd</t>
  </si>
  <si>
    <t>KPEL</t>
  </si>
  <si>
    <t>Unitech Ltd</t>
  </si>
  <si>
    <t>UNITECH</t>
  </si>
  <si>
    <t>Jash Engineering Ltd</t>
  </si>
  <si>
    <t>JASH</t>
  </si>
  <si>
    <t>Accelya Solutions India Ltd</t>
  </si>
  <si>
    <t>ACCELYA</t>
  </si>
  <si>
    <t>Refex Industries Ltd</t>
  </si>
  <si>
    <t>REFEX</t>
  </si>
  <si>
    <t>DISA India Ltd</t>
  </si>
  <si>
    <t>DISAQ</t>
  </si>
  <si>
    <t>Goodyear India Ltd</t>
  </si>
  <si>
    <t>GOODYEAR</t>
  </si>
  <si>
    <t>Lumax Industries Ltd</t>
  </si>
  <si>
    <t>LUMAXIND</t>
  </si>
  <si>
    <t>Vishnu Chemicals Ltd</t>
  </si>
  <si>
    <t>VISHNU</t>
  </si>
  <si>
    <t>EIH Associated Hotels Ltd</t>
  </si>
  <si>
    <t>EIHAHOTELS</t>
  </si>
  <si>
    <t>PSP Projects Ltd</t>
  </si>
  <si>
    <t>PSPPROJECT</t>
  </si>
  <si>
    <t>Confidence Petroleum India Ltd</t>
  </si>
  <si>
    <t>CONFIPET</t>
  </si>
  <si>
    <t>Rashi Peripherals Ltd</t>
  </si>
  <si>
    <t>RPTECH</t>
  </si>
  <si>
    <t>Jeena Sikho Lifecare Ltd</t>
  </si>
  <si>
    <t>JSLL</t>
  </si>
  <si>
    <t>V2 Retail Ltd</t>
  </si>
  <si>
    <t>V2RETAIL</t>
  </si>
  <si>
    <t>Vishnu Prakash R Punglia Ltd</t>
  </si>
  <si>
    <t>VPRPL</t>
  </si>
  <si>
    <t>SBI Gold ETF</t>
  </si>
  <si>
    <t>SETFGOLD</t>
  </si>
  <si>
    <t>Kalyani Investment Company Ltd</t>
  </si>
  <si>
    <t>KICL</t>
  </si>
  <si>
    <t>Foseco India Ltd</t>
  </si>
  <si>
    <t>FOSECOIND</t>
  </si>
  <si>
    <t>Servotech Power Systems Ltd</t>
  </si>
  <si>
    <t>SERVOTECH</t>
  </si>
  <si>
    <t>Landmark Cars Ltd</t>
  </si>
  <si>
    <t>LANDMARK</t>
  </si>
  <si>
    <t>Welspun Specialty Solutions Ltd</t>
  </si>
  <si>
    <t>WELSPLSOL</t>
  </si>
  <si>
    <t>HMA Agro Industries Ltd</t>
  </si>
  <si>
    <t>HMAAGRO</t>
  </si>
  <si>
    <t>Mold-Tek Packaging Ltd</t>
  </si>
  <si>
    <t>MOLDTKPAC</t>
  </si>
  <si>
    <t>Abans Holdings Ltd</t>
  </si>
  <si>
    <t>AHL</t>
  </si>
  <si>
    <t>S H Kelkar and Company Ltd</t>
  </si>
  <si>
    <t>SHK</t>
  </si>
  <si>
    <t>E2E Networks Ltd</t>
  </si>
  <si>
    <t>E2E</t>
  </si>
  <si>
    <t>Geojit Financial Services Ltd</t>
  </si>
  <si>
    <t>GEOJITFSL</t>
  </si>
  <si>
    <t>Mayur Uniquoters Ltd</t>
  </si>
  <si>
    <t>MAYURUNIQ</t>
  </si>
  <si>
    <t>Tasty Bite Eatables Ltd</t>
  </si>
  <si>
    <t>TASTYBITE</t>
  </si>
  <si>
    <t>ESAF Small Finance Bank Limited</t>
  </si>
  <si>
    <t>ESAFSFB</t>
  </si>
  <si>
    <t>Nippon India ETF Nifty 1D Rate Liquid BeES</t>
  </si>
  <si>
    <t>LIQUIDBEES</t>
  </si>
  <si>
    <t>EFC (I) Ltd</t>
  </si>
  <si>
    <t>EFCIL</t>
  </si>
  <si>
    <t>Venky's (India) Ltd</t>
  </si>
  <si>
    <t>VENKEYS</t>
  </si>
  <si>
    <t>SJS Enterprises Ltd</t>
  </si>
  <si>
    <t>SJS</t>
  </si>
  <si>
    <t>Epack Durable Ltd</t>
  </si>
  <si>
    <t>EPACK</t>
  </si>
  <si>
    <t>Solara Active Pharma Sciences Ltd</t>
  </si>
  <si>
    <t>SOLARA</t>
  </si>
  <si>
    <t>Suraj Estate Developers Ltd</t>
  </si>
  <si>
    <t>SURAJEST</t>
  </si>
  <si>
    <t>Real Estate Rental, Development &amp; Operations</t>
  </si>
  <si>
    <t>Apollo Pipes Ltd</t>
  </si>
  <si>
    <t>APOLLOPIPE</t>
  </si>
  <si>
    <t>Tatva Chintan Pharma Chem Ltd</t>
  </si>
  <si>
    <t>TATVA</t>
  </si>
  <si>
    <t>NIBE Ltd</t>
  </si>
  <si>
    <t>NIBE</t>
  </si>
  <si>
    <t>Tarsons Products Ltd</t>
  </si>
  <si>
    <t>TARSONS</t>
  </si>
  <si>
    <t>Dishman Carbogen Amcis Ltd</t>
  </si>
  <si>
    <t>DCAL</t>
  </si>
  <si>
    <t>Panama Petrochem Ltd</t>
  </si>
  <si>
    <t>PANAMAPET</t>
  </si>
  <si>
    <t>Ajmera Realty &amp; Infra India Ltd</t>
  </si>
  <si>
    <t>AJMERA</t>
  </si>
  <si>
    <t>Sasken Technologies Ltd</t>
  </si>
  <si>
    <t>SASKEN</t>
  </si>
  <si>
    <t>DEN Networks Ltd</t>
  </si>
  <si>
    <t>DEN</t>
  </si>
  <si>
    <t>Mangalam Cement Ltd</t>
  </si>
  <si>
    <t>MANGLMCEM</t>
  </si>
  <si>
    <t>Andrew Yule &amp; Co Ltd</t>
  </si>
  <si>
    <t>ANDREWYU</t>
  </si>
  <si>
    <t>Globus Spirits Ltd</t>
  </si>
  <si>
    <t>GLOBUSSPR</t>
  </si>
  <si>
    <t>Sanghi Industries Ltd</t>
  </si>
  <si>
    <t>SANGHIIND</t>
  </si>
  <si>
    <t>Owais Metal and Mineral Processing Ltd</t>
  </si>
  <si>
    <t>OWAIS</t>
  </si>
  <si>
    <t>Capacite Infraprojects Ltd</t>
  </si>
  <si>
    <t>CAPACITE</t>
  </si>
  <si>
    <t>Oriental Rail Infrastructure Ltd</t>
  </si>
  <si>
    <t>ORIRAIL</t>
  </si>
  <si>
    <t>Gokul Agro Resources Ltd</t>
  </si>
  <si>
    <t>GOKULAGRO</t>
  </si>
  <si>
    <t>Dreamfolks Services Ltd</t>
  </si>
  <si>
    <t>DREAMFOLKS</t>
  </si>
  <si>
    <t>Omaxe Ltd</t>
  </si>
  <si>
    <t>OMAXE</t>
  </si>
  <si>
    <t>Rajoo Engineers Ltd</t>
  </si>
  <si>
    <t>RAJOOENG</t>
  </si>
  <si>
    <t>Indian Hume Pipe Company Ltd</t>
  </si>
  <si>
    <t>INDIANHUME</t>
  </si>
  <si>
    <t>Parag Milk Foods Ltd</t>
  </si>
  <si>
    <t>PARAGMILK</t>
  </si>
  <si>
    <t>DEE Development Engineers Ltd</t>
  </si>
  <si>
    <t>DEEDEV</t>
  </si>
  <si>
    <t>Pnb Gilts Ltd</t>
  </si>
  <si>
    <t>PNBGILTS</t>
  </si>
  <si>
    <t>ADF Foods Ltd</t>
  </si>
  <si>
    <t>ADFFOODS</t>
  </si>
  <si>
    <t>Astec Lifesciences Ltd</t>
  </si>
  <si>
    <t>ASTEC</t>
  </si>
  <si>
    <t>Fino Payments Bank Ltd</t>
  </si>
  <si>
    <t>FINOPB</t>
  </si>
  <si>
    <t>Dolphin Offshore Enterprises (India) Ltd</t>
  </si>
  <si>
    <t>DOLPHIN</t>
  </si>
  <si>
    <t>Sai Silks (Kalamandir) Ltd</t>
  </si>
  <si>
    <t>KALAMANDIR</t>
  </si>
  <si>
    <t>India Pesticides Ltd</t>
  </si>
  <si>
    <t>IPL</t>
  </si>
  <si>
    <t>Mukand Ltd</t>
  </si>
  <si>
    <t>MUKANDLTD</t>
  </si>
  <si>
    <t>Websol Energy System Ltd</t>
  </si>
  <si>
    <t>WEBELSOLAR</t>
  </si>
  <si>
    <t>Ugro Capital Ltd</t>
  </si>
  <si>
    <t>UGROCAP</t>
  </si>
  <si>
    <t>BF Investment Ltd</t>
  </si>
  <si>
    <t>BFINVEST</t>
  </si>
  <si>
    <t>Vakrangee Limited</t>
  </si>
  <si>
    <t>VAKRANGEE</t>
  </si>
  <si>
    <t>Oriental Hotels Ltd</t>
  </si>
  <si>
    <t>ORIENTHOT</t>
  </si>
  <si>
    <t>Vardhman Special Steels Ltd</t>
  </si>
  <si>
    <t>VSSL</t>
  </si>
  <si>
    <t>Axiscades Technologies Ltd</t>
  </si>
  <si>
    <t>AXISCADES</t>
  </si>
  <si>
    <t>Federal-Mogul Goetze (India) Ltd</t>
  </si>
  <si>
    <t>FMGOETZE</t>
  </si>
  <si>
    <t>Rane Holdings Ltd</t>
  </si>
  <si>
    <t>RANEHOLDIN</t>
  </si>
  <si>
    <t>Nitin Spinners Ltd</t>
  </si>
  <si>
    <t>NITINSPIN</t>
  </si>
  <si>
    <t>Satin Creditcare Network Ltd</t>
  </si>
  <si>
    <t>SATIN</t>
  </si>
  <si>
    <t>IOL Chemicals and Pharmaceuticals Ltd</t>
  </si>
  <si>
    <t>IOLCP</t>
  </si>
  <si>
    <t>Pennar Industries Ltd</t>
  </si>
  <si>
    <t>PENIND</t>
  </si>
  <si>
    <t>Advait Infratech Ltd</t>
  </si>
  <si>
    <t>ADVAIT</t>
  </si>
  <si>
    <t>SMS Pharmaceuticals Ltd</t>
  </si>
  <si>
    <t>SMSPHARMA</t>
  </si>
  <si>
    <t>RPSG Ventures Ltd</t>
  </si>
  <si>
    <t>RPSGVENT</t>
  </si>
  <si>
    <t>Insecticides (India) Ltd</t>
  </si>
  <si>
    <t>INSECTICID</t>
  </si>
  <si>
    <t>IKIO Lighting Ltd</t>
  </si>
  <si>
    <t>IKIO</t>
  </si>
  <si>
    <t>Andhra Paper Ltd</t>
  </si>
  <si>
    <t>ANDHRAPAP</t>
  </si>
  <si>
    <t>Pokarna Ltd</t>
  </si>
  <si>
    <t>POKARNA</t>
  </si>
  <si>
    <t>Udaipur Cement Works Ltd</t>
  </si>
  <si>
    <t>UDAICEMENT</t>
  </si>
  <si>
    <t>Jubilant Industries Ltd</t>
  </si>
  <si>
    <t>JUBLINDS</t>
  </si>
  <si>
    <t>Hi-Tech Pipes Ltd</t>
  </si>
  <si>
    <t>HITECH</t>
  </si>
  <si>
    <t>HIL Ltd</t>
  </si>
  <si>
    <t>HIL</t>
  </si>
  <si>
    <t>Cantabil Retail India Ltd</t>
  </si>
  <si>
    <t>CANTABIL</t>
  </si>
  <si>
    <t>Kody Technolab Ltd</t>
  </si>
  <si>
    <t>KODYTECH</t>
  </si>
  <si>
    <t>Indraprastha Medical Corporation Ltd</t>
  </si>
  <si>
    <t>INDRAMEDCO</t>
  </si>
  <si>
    <t>Cupid Ltd</t>
  </si>
  <si>
    <t>CUPID</t>
  </si>
  <si>
    <t>Apcotex Industries Ltd</t>
  </si>
  <si>
    <t>APCOTEXIND</t>
  </si>
  <si>
    <t>Uniparts India Ltd</t>
  </si>
  <si>
    <t>UNIPARTS</t>
  </si>
  <si>
    <t>B L Kashyap and Sons Ltd</t>
  </si>
  <si>
    <t>BLKASHYAP</t>
  </si>
  <si>
    <t>Rossell India Ltd</t>
  </si>
  <si>
    <t>ROSSELLIND</t>
  </si>
  <si>
    <t>TCPL Packaging Ltd</t>
  </si>
  <si>
    <t>TCPLPACK</t>
  </si>
  <si>
    <t>Dolat Algotech Ltd</t>
  </si>
  <si>
    <t>DOLATALGO</t>
  </si>
  <si>
    <t>IFGL Refractories Ltd</t>
  </si>
  <si>
    <t>IFGLEXPOR</t>
  </si>
  <si>
    <t>Gocl Corporation Ltd</t>
  </si>
  <si>
    <t>GOCLCORP</t>
  </si>
  <si>
    <t>Talbros Automotive Components Ltd</t>
  </si>
  <si>
    <t>TALBROAUTO</t>
  </si>
  <si>
    <t>Paramount Communications Ltd</t>
  </si>
  <si>
    <t>PARACABLES</t>
  </si>
  <si>
    <t>TechNVision Ventures Ltd</t>
  </si>
  <si>
    <t>TECHNVISN</t>
  </si>
  <si>
    <t>Siyaram Silk Mills Ltd</t>
  </si>
  <si>
    <t>SIYSIL</t>
  </si>
  <si>
    <t>Vidhi Specialty Food Ingredients Ltd</t>
  </si>
  <si>
    <t>VIDHIING</t>
  </si>
  <si>
    <t>Xpro India Ltd</t>
  </si>
  <si>
    <t>XPROINDIA</t>
  </si>
  <si>
    <t>ICICI Prudential Nifty 50 ETF</t>
  </si>
  <si>
    <t>NIFTYIETF</t>
  </si>
  <si>
    <t>SG Finserve Ltd</t>
  </si>
  <si>
    <t>SGFIN</t>
  </si>
  <si>
    <t>Rupa &amp; Company Ltd</t>
  </si>
  <si>
    <t>RUPA</t>
  </si>
  <si>
    <t>Nalwa Sons Investments Ltd</t>
  </si>
  <si>
    <t>NSIL</t>
  </si>
  <si>
    <t>PIX Transmissions Ltd</t>
  </si>
  <si>
    <t>PIXTRANS</t>
  </si>
  <si>
    <t>Yasho Industries Ltd</t>
  </si>
  <si>
    <t>YASHO</t>
  </si>
  <si>
    <t>Jyoti Structures Ltd</t>
  </si>
  <si>
    <t>JYOTISTRUC</t>
  </si>
  <si>
    <t>Amrutanjan Health Care Ltd</t>
  </si>
  <si>
    <t>AMRUTANJAN</t>
  </si>
  <si>
    <t>Agro Tech Foods Ltd</t>
  </si>
  <si>
    <t>ATFL</t>
  </si>
  <si>
    <t>Cosmo First Ltd</t>
  </si>
  <si>
    <t>COSMOFIRST</t>
  </si>
  <si>
    <t>Updater Services Ltd</t>
  </si>
  <si>
    <t>UDS</t>
  </si>
  <si>
    <t>Seshasayee Paper and Boards Ltd</t>
  </si>
  <si>
    <t>SESHAPAPER</t>
  </si>
  <si>
    <t>Indo Tech Transformers Ltd</t>
  </si>
  <si>
    <t>INDOTECH</t>
  </si>
  <si>
    <t>Carysil Ltd</t>
  </si>
  <si>
    <t>CARYSIL</t>
  </si>
  <si>
    <t>63 Moons Technologies Ltd</t>
  </si>
  <si>
    <t>63MOONS</t>
  </si>
  <si>
    <t>Tanfac Industries Ltd</t>
  </si>
  <si>
    <t>TANFACIND</t>
  </si>
  <si>
    <t>Hariom Pipe Industries Ltd</t>
  </si>
  <si>
    <t>HARIOMPIPE</t>
  </si>
  <si>
    <t>Divgi TorqTransfer Systems Ltd</t>
  </si>
  <si>
    <t>DIVGIITTS</t>
  </si>
  <si>
    <t>S.P.Apparels Ltd</t>
  </si>
  <si>
    <t>SPAL</t>
  </si>
  <si>
    <t>D Link (India) Limited</t>
  </si>
  <si>
    <t>DLINKINDIA</t>
  </si>
  <si>
    <t>Themis Medicare Ltd</t>
  </si>
  <si>
    <t>THEMISMED</t>
  </si>
  <si>
    <t>Ramco Industries Ltd</t>
  </si>
  <si>
    <t>RAMCOIND</t>
  </si>
  <si>
    <t>Suratwwala Business Group Ltd</t>
  </si>
  <si>
    <t>SBGLP</t>
  </si>
  <si>
    <t>Krsnaa Diagnostics Ltd</t>
  </si>
  <si>
    <t>KRSNAA</t>
  </si>
  <si>
    <t>JISLDVREQS</t>
  </si>
  <si>
    <t>Jagran Prakashan Ltd</t>
  </si>
  <si>
    <t>JAGRAN</t>
  </si>
  <si>
    <t>Hester Biosciences Ltd</t>
  </si>
  <si>
    <t>HESTERBIO</t>
  </si>
  <si>
    <t>Barbeque-Nation Hospitality Ltd</t>
  </si>
  <si>
    <t>BARBEQUE</t>
  </si>
  <si>
    <t>Som Distilleries and Breweries Ltd</t>
  </si>
  <si>
    <t>SDBL</t>
  </si>
  <si>
    <t>Peninsula Land Ltd</t>
  </si>
  <si>
    <t>PENINLAND</t>
  </si>
  <si>
    <t>TAJ GVK Hotels and Resorts Ltd</t>
  </si>
  <si>
    <t>TAJGVK</t>
  </si>
  <si>
    <t>TTK Healthcare Ltd</t>
  </si>
  <si>
    <t>TTKHLTCARE</t>
  </si>
  <si>
    <t>Bombay Super Hybrid Seeds Ltd</t>
  </si>
  <si>
    <t>BSHSL</t>
  </si>
  <si>
    <t>Arman Financial Services Ltd</t>
  </si>
  <si>
    <t>ARMANFIN</t>
  </si>
  <si>
    <t>Alpex Solar Ltd</t>
  </si>
  <si>
    <t>ALPEXSOLAR</t>
  </si>
  <si>
    <t>Prataap Snacks Ltd</t>
  </si>
  <si>
    <t>DIAMONDYD</t>
  </si>
  <si>
    <t>JITF Infralogistics Ltd</t>
  </si>
  <si>
    <t>JITFINFRA</t>
  </si>
  <si>
    <t>Balmer Lawrie Investments Ltd</t>
  </si>
  <si>
    <t>BLIL</t>
  </si>
  <si>
    <t>Raghav Productivity Enhancers Ltd</t>
  </si>
  <si>
    <t>RPEL</t>
  </si>
  <si>
    <t>BLS E-Services Ltd</t>
  </si>
  <si>
    <t>BLSE</t>
  </si>
  <si>
    <t>Praveg Ltd</t>
  </si>
  <si>
    <t>PRAVEG</t>
  </si>
  <si>
    <t>Sadhana Nitro Chem Ltd</t>
  </si>
  <si>
    <t>SADHNANIQ</t>
  </si>
  <si>
    <t>Veranda Learning Solutions Ltd</t>
  </si>
  <si>
    <t>VERANDA</t>
  </si>
  <si>
    <t>India Power Corporation Ltd</t>
  </si>
  <si>
    <t>DPSCLTD</t>
  </si>
  <si>
    <t>Summit Securities Ltd</t>
  </si>
  <si>
    <t>SUMMITSEC</t>
  </si>
  <si>
    <t>Roto Pumps Ltd</t>
  </si>
  <si>
    <t>ROTO</t>
  </si>
  <si>
    <t>Navkar Corporation Ltd</t>
  </si>
  <si>
    <t>NAVKARCORP</t>
  </si>
  <si>
    <t>Orient Green Power Company Ltd</t>
  </si>
  <si>
    <t>GREENPOWER</t>
  </si>
  <si>
    <t>GRP Ltd</t>
  </si>
  <si>
    <t>GRPLTD</t>
  </si>
  <si>
    <t>Centum Electronics Ltd</t>
  </si>
  <si>
    <t>CENTUM</t>
  </si>
  <si>
    <t>Sangam (India) Ltd</t>
  </si>
  <si>
    <t>SANGAMIND</t>
  </si>
  <si>
    <t>Meghmani Organics Ltd</t>
  </si>
  <si>
    <t>MOL</t>
  </si>
  <si>
    <t>Mufin Green Finance Ltd</t>
  </si>
  <si>
    <t>MUFIN</t>
  </si>
  <si>
    <t>MIC Electronics Ltd</t>
  </si>
  <si>
    <t>MICEL</t>
  </si>
  <si>
    <t>Aeroflex Industries Ltd</t>
  </si>
  <si>
    <t>AEROFLEX</t>
  </si>
  <si>
    <t>Wheels India Ltd</t>
  </si>
  <si>
    <t>WHEELS</t>
  </si>
  <si>
    <t>Kotak Gold Etf</t>
  </si>
  <si>
    <t>GOLD1</t>
  </si>
  <si>
    <t>Gandhar Oil Refinery (INDIA) Ltd</t>
  </si>
  <si>
    <t>GANDHAR</t>
  </si>
  <si>
    <t>Alicon Castalloy Ltd</t>
  </si>
  <si>
    <t>ALICON</t>
  </si>
  <si>
    <t>Yatra Online Ltd</t>
  </si>
  <si>
    <t>YATRA</t>
  </si>
  <si>
    <t>Expleo Solutions Ltd</t>
  </si>
  <si>
    <t>EXPLEOSOL</t>
  </si>
  <si>
    <t>Antony Waste Handling Cell Ltd</t>
  </si>
  <si>
    <t>AWHCL</t>
  </si>
  <si>
    <t>Goldiam International Ltd</t>
  </si>
  <si>
    <t>GOLDIAM</t>
  </si>
  <si>
    <t>Madhya Bharat Agro Products Ltd</t>
  </si>
  <si>
    <t>MBAPL</t>
  </si>
  <si>
    <t>Sirca Paints India Ltd</t>
  </si>
  <si>
    <t>SIRCA</t>
  </si>
  <si>
    <t>Atul Auto Ltd</t>
  </si>
  <si>
    <t>ATULAUTO</t>
  </si>
  <si>
    <t>Three Wheelers</t>
  </si>
  <si>
    <t>Stove Kraft Ltd</t>
  </si>
  <si>
    <t>STOVEKRAFT</t>
  </si>
  <si>
    <t>GKW Ltd</t>
  </si>
  <si>
    <t>GKWLIMITED</t>
  </si>
  <si>
    <t>TIL Ltd</t>
  </si>
  <si>
    <t>TIL</t>
  </si>
  <si>
    <t>Sigachi Industries Ltd</t>
  </si>
  <si>
    <t>SIGACHI</t>
  </si>
  <si>
    <t>Deep Industries Ltd</t>
  </si>
  <si>
    <t>DEEPINDS</t>
  </si>
  <si>
    <t>HDFC Gold Exchange Traded Fund</t>
  </si>
  <si>
    <t>HDFCGOLD</t>
  </si>
  <si>
    <t>ICICI Prudential Gold ETF</t>
  </si>
  <si>
    <t>GOLDIETF</t>
  </si>
  <si>
    <t>Madras Fertilizers Ltd</t>
  </si>
  <si>
    <t>MADRASFERT</t>
  </si>
  <si>
    <t>Bigbloc Construction Ltd</t>
  </si>
  <si>
    <t>BIGBLOC</t>
  </si>
  <si>
    <t>Nippon India ETF Nifty Next 50 Junior BeES</t>
  </si>
  <si>
    <t>JUNIORBEES</t>
  </si>
  <si>
    <t>Hercules Hoists Ltd</t>
  </si>
  <si>
    <t>HERCULES</t>
  </si>
  <si>
    <t>Reliance Industrial Infrastructure Ltd</t>
  </si>
  <si>
    <t>RIIL</t>
  </si>
  <si>
    <t>Suryoday Small Finance Bank Ltd</t>
  </si>
  <si>
    <t>SURYODAY</t>
  </si>
  <si>
    <t>Ador Welding Ltd</t>
  </si>
  <si>
    <t>ADORWELD</t>
  </si>
  <si>
    <t>Forbes Precision Tools and Machine Parts Ltd</t>
  </si>
  <si>
    <t>TOTEM</t>
  </si>
  <si>
    <t>Media Matrix Worldwide Ltd</t>
  </si>
  <si>
    <t>MMWL</t>
  </si>
  <si>
    <t>Dcm Shriram Industries Ltd</t>
  </si>
  <si>
    <t>DCMSRIND</t>
  </si>
  <si>
    <t>Monarch Networth Capital Ltd</t>
  </si>
  <si>
    <t>MONARCH</t>
  </si>
  <si>
    <t>Swelect Energy Systems Ltd</t>
  </si>
  <si>
    <t>SWELECTES</t>
  </si>
  <si>
    <t>Eimco Elecon (India) Ltd</t>
  </si>
  <si>
    <t>EIMCOELECO</t>
  </si>
  <si>
    <t>Ram Ratna Wires Ltd</t>
  </si>
  <si>
    <t>RAMRAT</t>
  </si>
  <si>
    <t>Irm Energy Ltd</t>
  </si>
  <si>
    <t>IRMENERGY</t>
  </si>
  <si>
    <t>I G Petrochemicals Ltd</t>
  </si>
  <si>
    <t>IGPL</t>
  </si>
  <si>
    <t>Everest Industries Ltd</t>
  </si>
  <si>
    <t>EVERESTIND</t>
  </si>
  <si>
    <t>Building Products - Prefab Structures</t>
  </si>
  <si>
    <t>Camlin Fine Sciences Ltd</t>
  </si>
  <si>
    <t>CAMLINFINE</t>
  </si>
  <si>
    <t>G M Breweries Ltd</t>
  </si>
  <si>
    <t>GMBREW</t>
  </si>
  <si>
    <t>Mishtann Foods Ltd</t>
  </si>
  <si>
    <t>MISHTANN</t>
  </si>
  <si>
    <t>Walchandnagar Industries Ltd</t>
  </si>
  <si>
    <t>WALCHANNAG</t>
  </si>
  <si>
    <t>GTPL Hathway Ltd</t>
  </si>
  <si>
    <t>GTPL</t>
  </si>
  <si>
    <t>Fairchem Organics Ltd</t>
  </si>
  <si>
    <t>FAIRCHEMOR</t>
  </si>
  <si>
    <t>BCL Industries Ltd</t>
  </si>
  <si>
    <t>BCLIND</t>
  </si>
  <si>
    <t>Jaiprakash Associates Ltd</t>
  </si>
  <si>
    <t>JPASSOCIAT</t>
  </si>
  <si>
    <t>GPT Infraprojects Ltd</t>
  </si>
  <si>
    <t>GPTINFRA</t>
  </si>
  <si>
    <t>Nelco Ltd</t>
  </si>
  <si>
    <t>NELCO</t>
  </si>
  <si>
    <t>Kilburn Engineering Ltd</t>
  </si>
  <si>
    <t>KLBRENG-B</t>
  </si>
  <si>
    <t>Tamilnadu Newsprint &amp; Papers Ltd</t>
  </si>
  <si>
    <t>TNPL</t>
  </si>
  <si>
    <t>GNA Axles Ltd</t>
  </si>
  <si>
    <t>GNA</t>
  </si>
  <si>
    <t>Shriram Properties Ltd</t>
  </si>
  <si>
    <t>SHRIRAMPPS</t>
  </si>
  <si>
    <t>ASM Technologies Ltd</t>
  </si>
  <si>
    <t>ASMTEC</t>
  </si>
  <si>
    <t>India Nippon Electricals Ltd</t>
  </si>
  <si>
    <t>INDNIPPON</t>
  </si>
  <si>
    <t>Subex Ltd</t>
  </si>
  <si>
    <t>SUBEXLTD</t>
  </si>
  <si>
    <t>Kiri Industries Ltd</t>
  </si>
  <si>
    <t>KIRIINDUS</t>
  </si>
  <si>
    <t>Hi-Tech Gears Ltd</t>
  </si>
  <si>
    <t>HITECHGEAR</t>
  </si>
  <si>
    <t>Yuken India Ltd</t>
  </si>
  <si>
    <t>YUKEN</t>
  </si>
  <si>
    <t>Agarwal Industrial Corporation Ltd</t>
  </si>
  <si>
    <t>AGARIND</t>
  </si>
  <si>
    <t>Likhitha Infrastructure Ltd</t>
  </si>
  <si>
    <t>LIKHITHA</t>
  </si>
  <si>
    <t>Master Trust Ltd</t>
  </si>
  <si>
    <t>MASTERTR</t>
  </si>
  <si>
    <t>Jindal Drilling and Industries Ltd</t>
  </si>
  <si>
    <t>JINDRILL</t>
  </si>
  <si>
    <t>Bharat Wire Ropes Ltd</t>
  </si>
  <si>
    <t>BHARATWIRE</t>
  </si>
  <si>
    <t>Krishana Phoschem Ltd</t>
  </si>
  <si>
    <t>KRISHANA</t>
  </si>
  <si>
    <t>KKRRAFTON Developers Limited</t>
  </si>
  <si>
    <t>KDL</t>
  </si>
  <si>
    <t>Om Infra Ltd</t>
  </si>
  <si>
    <t>OMINFRAL</t>
  </si>
  <si>
    <t>Rico Auto Industries Ltd</t>
  </si>
  <si>
    <t>RICOAUTO</t>
  </si>
  <si>
    <t>Tourism Finance Corporation of India Ltd</t>
  </si>
  <si>
    <t>TFCILTD</t>
  </si>
  <si>
    <t>Rishabh Instruments Ltd</t>
  </si>
  <si>
    <t>RISHABH</t>
  </si>
  <si>
    <t>Southern Petrochemical Industries Corporation Ltd</t>
  </si>
  <si>
    <t>SPIC</t>
  </si>
  <si>
    <t>Filatex India Ltd</t>
  </si>
  <si>
    <t>FILATEX</t>
  </si>
  <si>
    <t>Precision Camshafts Ltd</t>
  </si>
  <si>
    <t>PRECAM</t>
  </si>
  <si>
    <t>Systematix Corporate Services Ltd</t>
  </si>
  <si>
    <t>SYSTMTXC</t>
  </si>
  <si>
    <t>Popular Vehicles and Services Ltd</t>
  </si>
  <si>
    <t>PVSL</t>
  </si>
  <si>
    <t>Texmaco Infrastructure &amp; Holdings Ltd</t>
  </si>
  <si>
    <t>TEXINFRA</t>
  </si>
  <si>
    <t>Jyoti Resins and Adhesives Ltd</t>
  </si>
  <si>
    <t>JYOTIRES</t>
  </si>
  <si>
    <t>Last Mile Enterprises Ltd</t>
  </si>
  <si>
    <t>LASTMILE</t>
  </si>
  <si>
    <t>Wonder Electricals Ltd</t>
  </si>
  <si>
    <t>WEL</t>
  </si>
  <si>
    <t>Dr Agarwal's Eye Hospital Ltd</t>
  </si>
  <si>
    <t>DRAGARWQ</t>
  </si>
  <si>
    <t>Paushak Ltd</t>
  </si>
  <si>
    <t>PAUSHAKLTD</t>
  </si>
  <si>
    <t>Kesar India Ltd</t>
  </si>
  <si>
    <t>KESAR</t>
  </si>
  <si>
    <t>Shankara Building Products Ltd</t>
  </si>
  <si>
    <t>SHANKARA</t>
  </si>
  <si>
    <t>NIIT Ltd</t>
  </si>
  <si>
    <t>NIITLTD</t>
  </si>
  <si>
    <t>Manali Petrochemicals Ltd</t>
  </si>
  <si>
    <t>MANALIPETC</t>
  </si>
  <si>
    <t>Borosil Scientific Ltd</t>
  </si>
  <si>
    <t>BOROSCI</t>
  </si>
  <si>
    <t>Punjab Chemicals and Crop Protection Ltd</t>
  </si>
  <si>
    <t>PUNJABCHEM</t>
  </si>
  <si>
    <t>Elpro International Ltd</t>
  </si>
  <si>
    <t>ELPROINTL</t>
  </si>
  <si>
    <t>Timex Group India Ltd</t>
  </si>
  <si>
    <t>TIMEX</t>
  </si>
  <si>
    <t>Macpower CNC Machines Ltd</t>
  </si>
  <si>
    <t>MACPOWER</t>
  </si>
  <si>
    <t>Allsec Technologies Ltd</t>
  </si>
  <si>
    <t>ALLSEC</t>
  </si>
  <si>
    <t>Yamuna Syndicate Ltd</t>
  </si>
  <si>
    <t>YSL</t>
  </si>
  <si>
    <t>Everest Kanto Cylinder Ltd</t>
  </si>
  <si>
    <t>EKC</t>
  </si>
  <si>
    <t>Deccan Gold Mines Ltd</t>
  </si>
  <si>
    <t>DECNGOLD</t>
  </si>
  <si>
    <t>Igarashi Motors India Ltd</t>
  </si>
  <si>
    <t>IGARASHI</t>
  </si>
  <si>
    <t>Dynacons Systems and Solutions Ltd</t>
  </si>
  <si>
    <t>DSSL</t>
  </si>
  <si>
    <t>SMC Global Securities Ltd</t>
  </si>
  <si>
    <t>SMCGLOBAL</t>
  </si>
  <si>
    <t>Rama Steel Tubes Ltd</t>
  </si>
  <si>
    <t>RAMASTEEL</t>
  </si>
  <si>
    <t>Andhra Sugars Ltd</t>
  </si>
  <si>
    <t>ANDHRSUGAR</t>
  </si>
  <si>
    <t>Capital Small Finance Bank Ltd</t>
  </si>
  <si>
    <t>CAPITALSFB</t>
  </si>
  <si>
    <t>Vascon Engineers Ltd</t>
  </si>
  <si>
    <t>VASCONEQ</t>
  </si>
  <si>
    <t>Spacenet Enterprises India Ltd</t>
  </si>
  <si>
    <t>SPCENET</t>
  </si>
  <si>
    <t>Shree Digvijay Cement Co Ltd</t>
  </si>
  <si>
    <t>SHREDIGCEM</t>
  </si>
  <si>
    <t>Steel Exchange India Ltd</t>
  </si>
  <si>
    <t>STEELXIND</t>
  </si>
  <si>
    <t>Salzer Electronics Ltd</t>
  </si>
  <si>
    <t>SALZERELEC</t>
  </si>
  <si>
    <t>Cosmic CRF Ltd</t>
  </si>
  <si>
    <t>COSMICCRF</t>
  </si>
  <si>
    <t>Centrum Capital Ltd</t>
  </si>
  <si>
    <t>CENTRUM</t>
  </si>
  <si>
    <t>Butterfly Gandhimathi Appliances Ltd</t>
  </si>
  <si>
    <t>BUTTERFLY</t>
  </si>
  <si>
    <t>Brightcom Group Ltd</t>
  </si>
  <si>
    <t>BCG</t>
  </si>
  <si>
    <t>Ngl Fine Chem Ltd</t>
  </si>
  <si>
    <t>NGLFINE</t>
  </si>
  <si>
    <t>Taneja Aerospace and Aviation Ltd</t>
  </si>
  <si>
    <t>TANAA</t>
  </si>
  <si>
    <t>Kellton Tech Solutions Ltd</t>
  </si>
  <si>
    <t>KELLTONTEC</t>
  </si>
  <si>
    <t>Kirloskar Electric Company Ltd</t>
  </si>
  <si>
    <t>KECL</t>
  </si>
  <si>
    <t>Kokuyo Camlin Ltd</t>
  </si>
  <si>
    <t>KOKUYOCMLN</t>
  </si>
  <si>
    <t>Hubtown Ltd</t>
  </si>
  <si>
    <t>HUBTOWN</t>
  </si>
  <si>
    <t>Motisons Jewellers Ltd</t>
  </si>
  <si>
    <t>MOTISONS</t>
  </si>
  <si>
    <t>Apparel &amp; Accessories Retailers</t>
  </si>
  <si>
    <t>DCW Ltd</t>
  </si>
  <si>
    <t>DCW</t>
  </si>
  <si>
    <t>Alphalogic Techsys Ltd</t>
  </si>
  <si>
    <t>ALPHALOGIC</t>
  </si>
  <si>
    <t>CFF Fluid Control Ltd</t>
  </si>
  <si>
    <t>CFF</t>
  </si>
  <si>
    <t>Shanti Educational Initiatives Ltd</t>
  </si>
  <si>
    <t>SEIL</t>
  </si>
  <si>
    <t>Kotak Nifty 50 ETF</t>
  </si>
  <si>
    <t>NIFTY1</t>
  </si>
  <si>
    <t>Mukka Proteins Ltd</t>
  </si>
  <si>
    <t>MUKKA</t>
  </si>
  <si>
    <t>Automotive Stampings and Assemblies Ltd</t>
  </si>
  <si>
    <t>ASAL</t>
  </si>
  <si>
    <t>Sportking India Ltd</t>
  </si>
  <si>
    <t>SPORTKING</t>
  </si>
  <si>
    <t>Vashu Bhagnani Industries Ltd</t>
  </si>
  <si>
    <t>POOJAENT</t>
  </si>
  <si>
    <t>Oriental Aromatics Ltd</t>
  </si>
  <si>
    <t>OAL</t>
  </si>
  <si>
    <t>Zota Health Care Ltd</t>
  </si>
  <si>
    <t>ZOTA</t>
  </si>
  <si>
    <t>Polo Queen Industrial and Fintech Ltd</t>
  </si>
  <si>
    <t>PQIF</t>
  </si>
  <si>
    <t>Wardwizard Innovations &amp; Mobility Ltd</t>
  </si>
  <si>
    <t>WARDINMOBI</t>
  </si>
  <si>
    <t>Amines and Plasticizers Ltd</t>
  </si>
  <si>
    <t>AMNPLST</t>
  </si>
  <si>
    <t>Mangalore Chemicals and Fertilisers Ltd</t>
  </si>
  <si>
    <t>MANGCHEFER</t>
  </si>
  <si>
    <t>Heranba Industries Ltd</t>
  </si>
  <si>
    <t>HERANBA</t>
  </si>
  <si>
    <t>Arihant Superstructures Ltd</t>
  </si>
  <si>
    <t>ARIHANTSUP</t>
  </si>
  <si>
    <t>Best Agrolife Ltd</t>
  </si>
  <si>
    <t>BESTAGRO</t>
  </si>
  <si>
    <t>5Paisa Capital Ltd</t>
  </si>
  <si>
    <t>5PAISA</t>
  </si>
  <si>
    <t>Excel Industries Ltd</t>
  </si>
  <si>
    <t>EXCELINDUS</t>
  </si>
  <si>
    <t>Kitex Garments Ltd</t>
  </si>
  <si>
    <t>KITEX</t>
  </si>
  <si>
    <t>HLV Ltd</t>
  </si>
  <si>
    <t>HLVLTD</t>
  </si>
  <si>
    <t>R K Swamy Ltd</t>
  </si>
  <si>
    <t>RKSWAMY</t>
  </si>
  <si>
    <t>Vinyas Innovative Technologies Ltd</t>
  </si>
  <si>
    <t>VINYAS</t>
  </si>
  <si>
    <t>Dhampur Sugar Mills Ltd</t>
  </si>
  <si>
    <t>DHAMPURSUG</t>
  </si>
  <si>
    <t>Windlas Biotech Ltd</t>
  </si>
  <si>
    <t>WINDLAS</t>
  </si>
  <si>
    <t>Aaswa Trading and Exports Ltd</t>
  </si>
  <si>
    <t>TCC</t>
  </si>
  <si>
    <t>Kamdhenu Ltd</t>
  </si>
  <si>
    <t>KAMDHENU</t>
  </si>
  <si>
    <t>Xchanging Solutions Ltd</t>
  </si>
  <si>
    <t>XCHANGING</t>
  </si>
  <si>
    <t>Fedders Holding Ltd</t>
  </si>
  <si>
    <t>FEDDERSHOL</t>
  </si>
  <si>
    <t>BMW Industries Ltd</t>
  </si>
  <si>
    <t>BMW</t>
  </si>
  <si>
    <t>TV Today Network Limited</t>
  </si>
  <si>
    <t>TVTODAY</t>
  </si>
  <si>
    <t>Syncom Formulations (India) Ltd</t>
  </si>
  <si>
    <t>SYNCOMF</t>
  </si>
  <si>
    <t>One Point One Solutions Ltd</t>
  </si>
  <si>
    <t>ONEPOINT</t>
  </si>
  <si>
    <t>Suyog Telematics Ltd</t>
  </si>
  <si>
    <t>SUYOG</t>
  </si>
  <si>
    <t>Platinum Industries Ltd</t>
  </si>
  <si>
    <t>PLATIND</t>
  </si>
  <si>
    <t>Allcargo Gati Ltd</t>
  </si>
  <si>
    <t>ACLGATI</t>
  </si>
  <si>
    <t>Shiva Cement Ltd</t>
  </si>
  <si>
    <t>SHIVACEM</t>
  </si>
  <si>
    <t>Saurashtra Cement Ltd</t>
  </si>
  <si>
    <t>SAURASHCEM</t>
  </si>
  <si>
    <t>Dynamic Cables Ltd</t>
  </si>
  <si>
    <t>DYCL</t>
  </si>
  <si>
    <t>Tinna Trade Ltd</t>
  </si>
  <si>
    <t>TINNATFL</t>
  </si>
  <si>
    <t>GPT Healthcare Ltd</t>
  </si>
  <si>
    <t>GPTHEALTH</t>
  </si>
  <si>
    <t>Panorama Studios International Ltd</t>
  </si>
  <si>
    <t>PANORAMA</t>
  </si>
  <si>
    <t>Dwarikesh Sugar Industries Ltd</t>
  </si>
  <si>
    <t>DWARKESH</t>
  </si>
  <si>
    <t>Waaree Technologies Ltd</t>
  </si>
  <si>
    <t>WAAREE</t>
  </si>
  <si>
    <t>Eco Recycling Ltd</t>
  </si>
  <si>
    <t>ECORECO</t>
  </si>
  <si>
    <t>New Delhi Television Ltd</t>
  </si>
  <si>
    <t>NDTV</t>
  </si>
  <si>
    <t>Kuantum Papers Ltd</t>
  </si>
  <si>
    <t>KUANTUM</t>
  </si>
  <si>
    <t>India Motor Parts &amp; Accessories Ltd</t>
  </si>
  <si>
    <t>IMPAL</t>
  </si>
  <si>
    <t>Asian Energy Services Ltd</t>
  </si>
  <si>
    <t>ASIANENE</t>
  </si>
  <si>
    <t>Monte Carlo Fashions Ltd</t>
  </si>
  <si>
    <t>MONTECARLO</t>
  </si>
  <si>
    <t>Rane (Madras) Ltd</t>
  </si>
  <si>
    <t>RML</t>
  </si>
  <si>
    <t>Control Print Ltd</t>
  </si>
  <si>
    <t>CONTROLPR</t>
  </si>
  <si>
    <t>Knowledge Marine &amp; Engineering Works Ltd</t>
  </si>
  <si>
    <t>KMEW</t>
  </si>
  <si>
    <t>Kabra Extrusion Technik Ltd</t>
  </si>
  <si>
    <t>KABRAEXTRU</t>
  </si>
  <si>
    <t>Sterling Tools Ltd</t>
  </si>
  <si>
    <t>STERTOOLS</t>
  </si>
  <si>
    <t>GIC Housing Finance Ltd</t>
  </si>
  <si>
    <t>GICHSGFIN</t>
  </si>
  <si>
    <t>Beekay Steel Industries Ltd</t>
  </si>
  <si>
    <t>BEEKAY</t>
  </si>
  <si>
    <t>KMC Speciality Hospitals (India) Ltd</t>
  </si>
  <si>
    <t>KMCSHIL</t>
  </si>
  <si>
    <t>Asian Star Co Ltd</t>
  </si>
  <si>
    <t>ASTAR</t>
  </si>
  <si>
    <t>Basilic Fly Studio Ltd</t>
  </si>
  <si>
    <t>BASILIC</t>
  </si>
  <si>
    <t>Steelcast Ltd</t>
  </si>
  <si>
    <t>STEELCAS</t>
  </si>
  <si>
    <t>AVT Natural Products Ltd</t>
  </si>
  <si>
    <t>AVTNPL</t>
  </si>
  <si>
    <t>Signpost India Ltd</t>
  </si>
  <si>
    <t>SIGNPOST</t>
  </si>
  <si>
    <t>Himatsingka Seide Ltd</t>
  </si>
  <si>
    <t>HIMATSEIDE</t>
  </si>
  <si>
    <t>Solex Energy Ltd</t>
  </si>
  <si>
    <t>SOLEX</t>
  </si>
  <si>
    <t>Max India Ltd</t>
  </si>
  <si>
    <t>MAXIND</t>
  </si>
  <si>
    <t>Mafatlal Industries Ltd</t>
  </si>
  <si>
    <t>MAFATIND</t>
  </si>
  <si>
    <t>Ksolves India Ltd</t>
  </si>
  <si>
    <t>KSOLVES</t>
  </si>
  <si>
    <t>Sahana System Ltd</t>
  </si>
  <si>
    <t>SAHANA</t>
  </si>
  <si>
    <t>NACL Industries Ltd</t>
  </si>
  <si>
    <t>NACLIND</t>
  </si>
  <si>
    <t>ULTRAMARINE &amp; PIGMENTS Ltd</t>
  </si>
  <si>
    <t>ULTRAMAR</t>
  </si>
  <si>
    <t>BEML Land Assets Ltd</t>
  </si>
  <si>
    <t>BLAL</t>
  </si>
  <si>
    <t>Vardhman Holdings Ltd</t>
  </si>
  <si>
    <t>VHL</t>
  </si>
  <si>
    <t>Snowman Logistics Ltd</t>
  </si>
  <si>
    <t>SNOWMAN</t>
  </si>
  <si>
    <t>Ramco Systems Ltd</t>
  </si>
  <si>
    <t>RAMCOSYS</t>
  </si>
  <si>
    <t>Beta Drugs Ltd</t>
  </si>
  <si>
    <t>BETA</t>
  </si>
  <si>
    <t>Dhunseri Ventures Ltd</t>
  </si>
  <si>
    <t>DVL</t>
  </si>
  <si>
    <t>Matrimony.Com Ltd</t>
  </si>
  <si>
    <t>MATRIMONY</t>
  </si>
  <si>
    <t>Satia Industries Ltd</t>
  </si>
  <si>
    <t>SATIA</t>
  </si>
  <si>
    <t>Nelcast Ltd</t>
  </si>
  <si>
    <t>NELCAST</t>
  </si>
  <si>
    <t>AMIC Forging Ltd</t>
  </si>
  <si>
    <t>AMIC</t>
  </si>
  <si>
    <t>Automobile Corp Of Goa Ltd</t>
  </si>
  <si>
    <t>ACGL</t>
  </si>
  <si>
    <t>Allcargo Terminals Ltd</t>
  </si>
  <si>
    <t>ATL</t>
  </si>
  <si>
    <t>Pondy Oxides and Chemicals Ltd</t>
  </si>
  <si>
    <t>POCL</t>
  </si>
  <si>
    <t>Enkei Wheels (India) Ltd</t>
  </si>
  <si>
    <t>ENKEIWHEL</t>
  </si>
  <si>
    <t>Lincoln Pharmaceuticals Ltd</t>
  </si>
  <si>
    <t>LINCOLN</t>
  </si>
  <si>
    <t>Kamdhenu Ventures Ltd</t>
  </si>
  <si>
    <t>KAMOPAINTS</t>
  </si>
  <si>
    <t>Mercury Ev-Tech Ltd</t>
  </si>
  <si>
    <t>MERCURYEV</t>
  </si>
  <si>
    <t>Allied Digital Services Ltd</t>
  </si>
  <si>
    <t>ADSL</t>
  </si>
  <si>
    <t>GVK Power &amp; Infrastructure Ltd</t>
  </si>
  <si>
    <t>GVKPIL</t>
  </si>
  <si>
    <t>Airports</t>
  </si>
  <si>
    <t>RIR Power Electronics Ltd</t>
  </si>
  <si>
    <t>RIR</t>
  </si>
  <si>
    <t>Associated Alcohols &amp; Breweries Ltd</t>
  </si>
  <si>
    <t>ASALCBR</t>
  </si>
  <si>
    <t>Trident Techlabs Ltd</t>
  </si>
  <si>
    <t>TECHLABS</t>
  </si>
  <si>
    <t>Essar Shipping Ltd</t>
  </si>
  <si>
    <t>ESSARSHPNG</t>
  </si>
  <si>
    <t>Avadh Sugar &amp; Energy Ltd</t>
  </si>
  <si>
    <t>AVADHSUGAR</t>
  </si>
  <si>
    <t>Saint-Gobain Sekurit India Ltd</t>
  </si>
  <si>
    <t>SAINTGOBAIN</t>
  </si>
  <si>
    <t>Ice Make Refrigeration Ltd</t>
  </si>
  <si>
    <t>ICEMAKE</t>
  </si>
  <si>
    <t>Uttam Sugar Mills Ltd</t>
  </si>
  <si>
    <t>UTTAMSUGAR</t>
  </si>
  <si>
    <t>Gulshan Polyols Ltd</t>
  </si>
  <si>
    <t>GULPOLY</t>
  </si>
  <si>
    <t>Eraaya Lifespaces Ltd</t>
  </si>
  <si>
    <t>ERAAYA</t>
  </si>
  <si>
    <t>Vilas Transcore Ltd</t>
  </si>
  <si>
    <t>VILAS</t>
  </si>
  <si>
    <t>RACL Geartech Ltd</t>
  </si>
  <si>
    <t>RACLGEAR</t>
  </si>
  <si>
    <t>Aptech Ltd</t>
  </si>
  <si>
    <t>APTECHT</t>
  </si>
  <si>
    <t>Sika Interplant Systems Ltd</t>
  </si>
  <si>
    <t>SIKA</t>
  </si>
  <si>
    <t>Ganesh Green Bharat Ltd</t>
  </si>
  <si>
    <t>GGBL</t>
  </si>
  <si>
    <t>Heubach Colorants India Ltd</t>
  </si>
  <si>
    <t>HEUBACHIND</t>
  </si>
  <si>
    <t>Faze Three Ltd</t>
  </si>
  <si>
    <t>FAZE3Q</t>
  </si>
  <si>
    <t>Prakash Pipes Ltd</t>
  </si>
  <si>
    <t>PPL</t>
  </si>
  <si>
    <t>Hind Rectifiers Ltd</t>
  </si>
  <si>
    <t>HIRECT</t>
  </si>
  <si>
    <t>Century Enka Ltd</t>
  </si>
  <si>
    <t>CENTENKA</t>
  </si>
  <si>
    <t>Manoj Vaibhav Gems N Jewellers Ltd</t>
  </si>
  <si>
    <t>MVGJL</t>
  </si>
  <si>
    <t>Meson Valves India Ltd</t>
  </si>
  <si>
    <t>MESON</t>
  </si>
  <si>
    <t>Shalimar Paints Ltd</t>
  </si>
  <si>
    <t>SHALPAINTS</t>
  </si>
  <si>
    <t>Bliss GVS Pharma Ltd</t>
  </si>
  <si>
    <t>BLISSGVS</t>
  </si>
  <si>
    <t>Vimta Labs Ltd</t>
  </si>
  <si>
    <t>VIMTALABS</t>
  </si>
  <si>
    <t>Sandesh Ltd</t>
  </si>
  <si>
    <t>SANDESH</t>
  </si>
  <si>
    <t>Ravindra Energy Ltd</t>
  </si>
  <si>
    <t>RELTD</t>
  </si>
  <si>
    <t>Crest Ventures Ltd</t>
  </si>
  <si>
    <t>CREST</t>
  </si>
  <si>
    <t>NDR Auto Components Ltd</t>
  </si>
  <si>
    <t>NDRAUTO</t>
  </si>
  <si>
    <t>Jay Bharat Maruti Ltd</t>
  </si>
  <si>
    <t>JAYBARMARU</t>
  </si>
  <si>
    <t>Indo Rama Synthetics (India) Ltd</t>
  </si>
  <si>
    <t>INDORAMA</t>
  </si>
  <si>
    <t>Ganesh Benzoplast Ltd</t>
  </si>
  <si>
    <t>GANESHBE</t>
  </si>
  <si>
    <t>Nahar Spinning Mills Ltd</t>
  </si>
  <si>
    <t>NAHARSPING</t>
  </si>
  <si>
    <t>Uniphos Enterprises Ltd</t>
  </si>
  <si>
    <t>UNIENTER</t>
  </si>
  <si>
    <t>Lancer Container Lines Ltd</t>
  </si>
  <si>
    <t>LANCER</t>
  </si>
  <si>
    <t>Raj Rayon Industries Ltd</t>
  </si>
  <si>
    <t>RAJRILTD</t>
  </si>
  <si>
    <t>Kopran Ltd</t>
  </si>
  <si>
    <t>KOPRAN</t>
  </si>
  <si>
    <t>Khazanchi Jewellers Ltd</t>
  </si>
  <si>
    <t>KHAZANCHI</t>
  </si>
  <si>
    <t>Remus Pharmaceuticals Ltd</t>
  </si>
  <si>
    <t>REMUS</t>
  </si>
  <si>
    <t>Chemfab Alkalis Ltd</t>
  </si>
  <si>
    <t>CHEMFAB</t>
  </si>
  <si>
    <t>IST Ltd</t>
  </si>
  <si>
    <t>ISTLTD</t>
  </si>
  <si>
    <t>Pudumjee Paper Products Ltd</t>
  </si>
  <si>
    <t>PDMJEPAPER</t>
  </si>
  <si>
    <t>Anuh Pharma Ltd</t>
  </si>
  <si>
    <t>ANUHPHR</t>
  </si>
  <si>
    <t>Orient Paper and Industries Ltd</t>
  </si>
  <si>
    <t>ORIENTPPR</t>
  </si>
  <si>
    <t>Aimtron Electronics Ltd</t>
  </si>
  <si>
    <t>AIMTRON</t>
  </si>
  <si>
    <t>Selan Exploration Technology Ltd</t>
  </si>
  <si>
    <t>SELAN</t>
  </si>
  <si>
    <t>Filatex Fashions Ltd</t>
  </si>
  <si>
    <t>FILATFASH</t>
  </si>
  <si>
    <t>Transindia Real Estate Ltd</t>
  </si>
  <si>
    <t>TREL</t>
  </si>
  <si>
    <t>Magadh Sugar &amp; Energy Ltd</t>
  </si>
  <si>
    <t>MAGADSUGAR</t>
  </si>
  <si>
    <t>Entertainment Network (India) Ltd</t>
  </si>
  <si>
    <t>ENIL</t>
  </si>
  <si>
    <t>Radio</t>
  </si>
  <si>
    <t>Lotus Chocolate Company Ltd</t>
  </si>
  <si>
    <t>LOTUSCHO</t>
  </si>
  <si>
    <t>Infobeans Technologies Ltd</t>
  </si>
  <si>
    <t>INFOBEAN</t>
  </si>
  <si>
    <t>Zuari Industries Ltd</t>
  </si>
  <si>
    <t>ZUARIIND</t>
  </si>
  <si>
    <t>Urja Global Ltd</t>
  </si>
  <si>
    <t>URJA</t>
  </si>
  <si>
    <t>Chaman Lal Setia Exports Ltd</t>
  </si>
  <si>
    <t>CLSEL</t>
  </si>
  <si>
    <t>Axtel Industries Ltd</t>
  </si>
  <si>
    <t>AXTEL</t>
  </si>
  <si>
    <t>Industrial and Prudential Investment Co Ltd</t>
  </si>
  <si>
    <t>INDPRUD</t>
  </si>
  <si>
    <t>Foods and Inns Ltd</t>
  </si>
  <si>
    <t>FOODSIN</t>
  </si>
  <si>
    <t>SPEL Semiconductor Ltd</t>
  </si>
  <si>
    <t>SPELS</t>
  </si>
  <si>
    <t>AGI Infra Ltd</t>
  </si>
  <si>
    <t>AGIIL</t>
  </si>
  <si>
    <t>Krishna Defence &amp; Allied Industries Ltd</t>
  </si>
  <si>
    <t>KRISHNADEF</t>
  </si>
  <si>
    <t>Jaykay Enterprises Ltd</t>
  </si>
  <si>
    <t>JAYKAY</t>
  </si>
  <si>
    <t>RSWM Ltd</t>
  </si>
  <si>
    <t>RSWM</t>
  </si>
  <si>
    <t>AGS Transact Technologies Ltd</t>
  </si>
  <si>
    <t>AGSTRA</t>
  </si>
  <si>
    <t>Hardwyn India Ltd</t>
  </si>
  <si>
    <t>HARDWYN</t>
  </si>
  <si>
    <t>Building Products - Glass</t>
  </si>
  <si>
    <t>Benares Hotels Ltd</t>
  </si>
  <si>
    <t>BENARAS</t>
  </si>
  <si>
    <t>Valiant Organics Ltd</t>
  </si>
  <si>
    <t>VALIANTORG</t>
  </si>
  <si>
    <t>Voith Paper Fabrics India Ltd</t>
  </si>
  <si>
    <t>VOITHPAPR</t>
  </si>
  <si>
    <t>CSL Finance Ltd</t>
  </si>
  <si>
    <t>CSLFINANCE</t>
  </si>
  <si>
    <t>Coffee Day Enterprises Ltd</t>
  </si>
  <si>
    <t>COFFEEDAY</t>
  </si>
  <si>
    <t>VLS Finance Ltd</t>
  </si>
  <si>
    <t>VLSFINANCE</t>
  </si>
  <si>
    <t>Sutlej Textiles and Industries Ltd</t>
  </si>
  <si>
    <t>SUTLEJTEX</t>
  </si>
  <si>
    <t>Tribhovandas Bhimji Zaveri Ltd</t>
  </si>
  <si>
    <t>TBZ</t>
  </si>
  <si>
    <t>Dhanlaxmi Bank Ltd</t>
  </si>
  <si>
    <t>DHANBANK</t>
  </si>
  <si>
    <t>Dharmaj Crop Guard Ltd</t>
  </si>
  <si>
    <t>DHARMAJ</t>
  </si>
  <si>
    <t>Ester Industries Ltd</t>
  </si>
  <si>
    <t>ESTER</t>
  </si>
  <si>
    <t>Creative Newtech Ltd</t>
  </si>
  <si>
    <t>CREATIVE</t>
  </si>
  <si>
    <t>Tuticorin Alkali Chemicals and Fertilizers Ltd</t>
  </si>
  <si>
    <t>TUTIALKA</t>
  </si>
  <si>
    <t>Sree Rayalaseema Hi-Strength Hypo Ltd</t>
  </si>
  <si>
    <t>SRHHYPOLTD</t>
  </si>
  <si>
    <t>Innovana Thinklabs Ltd</t>
  </si>
  <si>
    <t>INNOVANA</t>
  </si>
  <si>
    <t>Australian Premium Solar (India) Ltd</t>
  </si>
  <si>
    <t>APS</t>
  </si>
  <si>
    <t>Photovoltaic Solar Systems &amp; Equipment</t>
  </si>
  <si>
    <t>Alliance Integrated Metaliks Ltd</t>
  </si>
  <si>
    <t>AIML</t>
  </si>
  <si>
    <t>Shree Ganesh Remedies Ltd</t>
  </si>
  <si>
    <t>SGRL</t>
  </si>
  <si>
    <t>Credo Brands Marketing Ltd</t>
  </si>
  <si>
    <t>MUFTI</t>
  </si>
  <si>
    <t>Men's Clothing</t>
  </si>
  <si>
    <t>NCL Industries Ltd</t>
  </si>
  <si>
    <t>NCLIND</t>
  </si>
  <si>
    <t>Windsor Machines Ltd</t>
  </si>
  <si>
    <t>WINDMACHIN</t>
  </si>
  <si>
    <t>SPML Infra Ltd</t>
  </si>
  <si>
    <t>SPMLINFRA</t>
  </si>
  <si>
    <t>MSP Steel &amp; Power Ltd</t>
  </si>
  <si>
    <t>MSPL</t>
  </si>
  <si>
    <t>State Trading Corporation of India Ltd</t>
  </si>
  <si>
    <t>STCINDIA</t>
  </si>
  <si>
    <t>Krystal Integrated Services Ltd</t>
  </si>
  <si>
    <t>KRYSTAL</t>
  </si>
  <si>
    <t>Tracxn Technologies Ltd</t>
  </si>
  <si>
    <t>TRACXN</t>
  </si>
  <si>
    <t>K&amp;R Rail Engineering Ltd</t>
  </si>
  <si>
    <t>KRRAIL</t>
  </si>
  <si>
    <t>Zodiac Energy Ltd</t>
  </si>
  <si>
    <t>ZODIAC</t>
  </si>
  <si>
    <t>Indo Amines Ltd</t>
  </si>
  <si>
    <t>INDOAMIN</t>
  </si>
  <si>
    <t>Sat Industries Ltd</t>
  </si>
  <si>
    <t>SATINDLTD</t>
  </si>
  <si>
    <t>Hexa Tradex Ltd</t>
  </si>
  <si>
    <t>HEXATRADEX</t>
  </si>
  <si>
    <t>Bharat Parenterals Ltd</t>
  </si>
  <si>
    <t>BPLPHARMA</t>
  </si>
  <si>
    <t>Sastasundar Ventures Ltd</t>
  </si>
  <si>
    <t>SASTASUNDR</t>
  </si>
  <si>
    <t>Sar Auto Products Ltd</t>
  </si>
  <si>
    <t>SAPL</t>
  </si>
  <si>
    <t>W S Industries (India) Ltd</t>
  </si>
  <si>
    <t>WSI</t>
  </si>
  <si>
    <t>Veefin Solutions Ltd</t>
  </si>
  <si>
    <t>VEEFIN</t>
  </si>
  <si>
    <t>Visaka Industries Ltd</t>
  </si>
  <si>
    <t>VISAKAIND</t>
  </si>
  <si>
    <t>Electrotherm (India) Ltd</t>
  </si>
  <si>
    <t>ELECTHERM</t>
  </si>
  <si>
    <t>Pakka Limited</t>
  </si>
  <si>
    <t>PAKKA</t>
  </si>
  <si>
    <t>Mindteck (India) Ltd</t>
  </si>
  <si>
    <t>MINDTECK</t>
  </si>
  <si>
    <t>Rhetan TMT Ltd</t>
  </si>
  <si>
    <t>RHETAN</t>
  </si>
  <si>
    <t>Shivalik Rasayan Ltd</t>
  </si>
  <si>
    <t>SHIVALIK</t>
  </si>
  <si>
    <t>EKI Energy Services Ltd</t>
  </si>
  <si>
    <t>EKI</t>
  </si>
  <si>
    <t>Moneyboxx Finance Ltd</t>
  </si>
  <si>
    <t>MONEYBOXX</t>
  </si>
  <si>
    <t>Gandhi Special Tubes Ltd</t>
  </si>
  <si>
    <t>GANDHITUBE</t>
  </si>
  <si>
    <t>De Nora India Ltd</t>
  </si>
  <si>
    <t>DENORA</t>
  </si>
  <si>
    <t>Onward Technologies Ltd</t>
  </si>
  <si>
    <t>ONWARDTEC</t>
  </si>
  <si>
    <t>Algoquant Fintech Ltd</t>
  </si>
  <si>
    <t>AQFINTECH</t>
  </si>
  <si>
    <t>TGV SRAAC Ltd</t>
  </si>
  <si>
    <t>TGVSL</t>
  </si>
  <si>
    <t>Emkay Taps and Cutting Tools Ltd</t>
  </si>
  <si>
    <t>EMKAYTOOLS</t>
  </si>
  <si>
    <t>Bajaj Healthcare Ltd</t>
  </si>
  <si>
    <t>BAJAJHCARE</t>
  </si>
  <si>
    <t>Ambika Cotton Mills Ltd</t>
  </si>
  <si>
    <t>AMBIKCO</t>
  </si>
  <si>
    <t>Asian Granito India Ltd</t>
  </si>
  <si>
    <t>ASIANTILES</t>
  </si>
  <si>
    <t>Transpek Industry Ltd</t>
  </si>
  <si>
    <t>TRANSPEK</t>
  </si>
  <si>
    <t>Sical Logistics Ltd</t>
  </si>
  <si>
    <t>SICALLOG</t>
  </si>
  <si>
    <t>Rajapalayam Mills Ltd</t>
  </si>
  <si>
    <t>RAJPALAYAM</t>
  </si>
  <si>
    <t>VL E-Governance &amp; IT Solutions Ltd</t>
  </si>
  <si>
    <t>VLEGOV</t>
  </si>
  <si>
    <t>Kriti Industries (India) Limited</t>
  </si>
  <si>
    <t>KRITI</t>
  </si>
  <si>
    <t>Rushil Decor Ltd</t>
  </si>
  <si>
    <t>RUSHIL</t>
  </si>
  <si>
    <t>Silver Touch Technologies Ltd</t>
  </si>
  <si>
    <t>SILVERTUC</t>
  </si>
  <si>
    <t>JG Chemicals Ltd</t>
  </si>
  <si>
    <t>JGCHEM</t>
  </si>
  <si>
    <t>Renaissance Global Ltd</t>
  </si>
  <si>
    <t>RGL</t>
  </si>
  <si>
    <t>Z F Steering Gear (India) Ltd</t>
  </si>
  <si>
    <t>ZFSTEERING</t>
  </si>
  <si>
    <t>Chemcon Speciality Chemicals Ltd</t>
  </si>
  <si>
    <t>CHEMCON</t>
  </si>
  <si>
    <t>Davangere Sugar Company Ltd</t>
  </si>
  <si>
    <t>DAVANGERE</t>
  </si>
  <si>
    <t>Aurum Proptech Ltd</t>
  </si>
  <si>
    <t>AURUM</t>
  </si>
  <si>
    <t>Elin Electronics Ltd</t>
  </si>
  <si>
    <t>ELIN</t>
  </si>
  <si>
    <t>Saraswati Commercial (India) Ltd</t>
  </si>
  <si>
    <t>ZSARACOM</t>
  </si>
  <si>
    <t>Deccan Cements Ltd</t>
  </si>
  <si>
    <t>DECCANCE</t>
  </si>
  <si>
    <t>Sakuma Exports Ltd</t>
  </si>
  <si>
    <t>SAKUMA</t>
  </si>
  <si>
    <t>Jagatjit Industries Ltd</t>
  </si>
  <si>
    <t>JAGAJITIND</t>
  </si>
  <si>
    <t>Aditya Birla Money Ltd</t>
  </si>
  <si>
    <t>BIRLAMONEY</t>
  </si>
  <si>
    <t>TAAL Enterprises Ltd</t>
  </si>
  <si>
    <t>TAALENT</t>
  </si>
  <si>
    <t>Bajaj Steel Industries Ltd</t>
  </si>
  <si>
    <t>BAJAJST</t>
  </si>
  <si>
    <t>Eldeco Housing and Industries Ltd</t>
  </si>
  <si>
    <t>ELDEHSG</t>
  </si>
  <si>
    <t>Bodal Chemicals Ltd</t>
  </si>
  <si>
    <t>BODALCHEM</t>
  </si>
  <si>
    <t>Royal Orchid Hotels Ltd</t>
  </si>
  <si>
    <t>ROHLTD</t>
  </si>
  <si>
    <t>Kothari Petrochemicals Ltd</t>
  </si>
  <si>
    <t>KOTHARIPET</t>
  </si>
  <si>
    <t>Vikas Lifecare Ltd</t>
  </si>
  <si>
    <t>VIKASLIFE</t>
  </si>
  <si>
    <t>Wealth First Portfolio Managers Ltd</t>
  </si>
  <si>
    <t>WEALTH</t>
  </si>
  <si>
    <t>Tamilnadu Petroproducts Ltd</t>
  </si>
  <si>
    <t>TNPETRO</t>
  </si>
  <si>
    <t>Jagsonpal Pharmaceuticals Ltd</t>
  </si>
  <si>
    <t>JAGSNPHARM</t>
  </si>
  <si>
    <t>Andhra Cements Ltd</t>
  </si>
  <si>
    <t>ACL</t>
  </si>
  <si>
    <t>Andhra Petrochemicals Ltd</t>
  </si>
  <si>
    <t>ANDHRAPET</t>
  </si>
  <si>
    <t>Kotyark Industries Ltd</t>
  </si>
  <si>
    <t>KOTYARK</t>
  </si>
  <si>
    <t>Investment Trust of India Ltd</t>
  </si>
  <si>
    <t>THEINVEST</t>
  </si>
  <si>
    <t>Jayant Agro-Organics Ltd</t>
  </si>
  <si>
    <t>JAYAGROGN</t>
  </si>
  <si>
    <t>Vasa Denticity Ltd</t>
  </si>
  <si>
    <t>DENTALKART</t>
  </si>
  <si>
    <t>Arrow Greentech Ltd</t>
  </si>
  <si>
    <t>ARROWGREEN</t>
  </si>
  <si>
    <t>Jindal Poly Investment and Finance Company Ltd</t>
  </si>
  <si>
    <t>JPOLYINVST</t>
  </si>
  <si>
    <t>Repro India Ltd</t>
  </si>
  <si>
    <t>REPRO</t>
  </si>
  <si>
    <t>Cropster Agro Ltd</t>
  </si>
  <si>
    <t>CROPSTER</t>
  </si>
  <si>
    <t>Linc Ltd</t>
  </si>
  <si>
    <t>LINC</t>
  </si>
  <si>
    <t>Ceinsys Tech Ltd</t>
  </si>
  <si>
    <t>CEINSYSTECH</t>
  </si>
  <si>
    <t>Permanent Magnets Ltd</t>
  </si>
  <si>
    <t>PERMAGN</t>
  </si>
  <si>
    <t>Sarveshwar Foods Ltd</t>
  </si>
  <si>
    <t>SARVESHWAR</t>
  </si>
  <si>
    <t>SBC Exports Ltd</t>
  </si>
  <si>
    <t>SBC</t>
  </si>
  <si>
    <t>Global Surfaces Ltd</t>
  </si>
  <si>
    <t>GSLSU</t>
  </si>
  <si>
    <t>Dhampur Bio Organics Ltd</t>
  </si>
  <si>
    <t>DBOL</t>
  </si>
  <si>
    <t>Gloster Ltd</t>
  </si>
  <si>
    <t>GLOSTERLTD</t>
  </si>
  <si>
    <t>Primo Chemicals Ltd</t>
  </si>
  <si>
    <t>PRIMO</t>
  </si>
  <si>
    <t>Focus Lighting and Fixtures Ltd</t>
  </si>
  <si>
    <t>FOCUS</t>
  </si>
  <si>
    <t>Hp Adhesives Ltd</t>
  </si>
  <si>
    <t>HPAL</t>
  </si>
  <si>
    <t>NINtec Systems Ltd</t>
  </si>
  <si>
    <t>NINSYS</t>
  </si>
  <si>
    <t>3B Blackbio DX Ltd</t>
  </si>
  <si>
    <t>3BBLACKBIO</t>
  </si>
  <si>
    <t>Radiant Cash Management Services Ltd</t>
  </si>
  <si>
    <t>RADIANTCMS</t>
  </si>
  <si>
    <t>HDFC Nifty 50 ETF</t>
  </si>
  <si>
    <t>HDFCNIFTY</t>
  </si>
  <si>
    <t>Ugar Sugar Works Ltd</t>
  </si>
  <si>
    <t>UGARSUGAR</t>
  </si>
  <si>
    <t>Birla Cable Ltd</t>
  </si>
  <si>
    <t>BIRLACABLE</t>
  </si>
  <si>
    <t>Digispice Technologies Ltd</t>
  </si>
  <si>
    <t>DIGISPICE</t>
  </si>
  <si>
    <t>Oswal Greentech Ltd</t>
  </si>
  <si>
    <t>OSWALGREEN</t>
  </si>
  <si>
    <t>Ratnaveer Precision Engineering Ltd</t>
  </si>
  <si>
    <t>RATNAVEER</t>
  </si>
  <si>
    <t>Giriraj Civil Developers Ltd</t>
  </si>
  <si>
    <t>GIRIRAJ</t>
  </si>
  <si>
    <t>GRM Overseas Ltd</t>
  </si>
  <si>
    <t>GRMOVER</t>
  </si>
  <si>
    <t>Onmobile Global Ltd</t>
  </si>
  <si>
    <t>ONMOBILE</t>
  </si>
  <si>
    <t>Jindal Photo Ltd</t>
  </si>
  <si>
    <t>JINDALPHOT</t>
  </si>
  <si>
    <t>Mallcom (India) Ltd</t>
  </si>
  <si>
    <t>MALLCOM</t>
  </si>
  <si>
    <t>Shankar Lal Rampal Dye-Chem Ltd</t>
  </si>
  <si>
    <t>SRD</t>
  </si>
  <si>
    <t>Zuari Agro Chemicals Ltd</t>
  </si>
  <si>
    <t>ZUARI</t>
  </si>
  <si>
    <t>Kernex Microsystems (India) Ltd</t>
  </si>
  <si>
    <t>KERNEX</t>
  </si>
  <si>
    <t>Newtime Infrastructure Ltd</t>
  </si>
  <si>
    <t>NEWINFRA</t>
  </si>
  <si>
    <t>Sri Adhikari Brothers Television Network Ltd</t>
  </si>
  <si>
    <t>SABTNL</t>
  </si>
  <si>
    <t>Drone Destination Ltd</t>
  </si>
  <si>
    <t>DRONE</t>
  </si>
  <si>
    <t>ADC India Communications Ltd</t>
  </si>
  <si>
    <t>ADCINDIA</t>
  </si>
  <si>
    <t>Sarla Performance Fibers Ltd</t>
  </si>
  <si>
    <t>SARLAPOLY</t>
  </si>
  <si>
    <t>GHCL Textiles Ltd</t>
  </si>
  <si>
    <t>GHCLTEXTIL</t>
  </si>
  <si>
    <t>Viceroy Hotels Ltd</t>
  </si>
  <si>
    <t>VHLTD</t>
  </si>
  <si>
    <t>Jay Jalaram Technologies Ltd</t>
  </si>
  <si>
    <t>KORE</t>
  </si>
  <si>
    <t>Prime Securities Ltd</t>
  </si>
  <si>
    <t>PRIMESECU</t>
  </si>
  <si>
    <t>Munjal Auto Industries Ltd</t>
  </si>
  <si>
    <t>MUNJALAU</t>
  </si>
  <si>
    <t>Integra Engineering India Ltd</t>
  </si>
  <si>
    <t>INTEGRAEN</t>
  </si>
  <si>
    <t>Shreyas Shipping and Logistics Ltd</t>
  </si>
  <si>
    <t>SHREYAS</t>
  </si>
  <si>
    <t>Vintage Coffee and Beverages Ltd</t>
  </si>
  <si>
    <t>VINCOFE</t>
  </si>
  <si>
    <t>U. P. Hotels Ltd</t>
  </si>
  <si>
    <t>UPHOT</t>
  </si>
  <si>
    <t>Chembond Chemicals Ltd</t>
  </si>
  <si>
    <t>CHEMBOND</t>
  </si>
  <si>
    <t>Capital India Finance Ltd</t>
  </si>
  <si>
    <t>CIFL</t>
  </si>
  <si>
    <t>Race Eco Chain Ltd</t>
  </si>
  <si>
    <t>RACE</t>
  </si>
  <si>
    <t>Hampton Sky Realty Ltd</t>
  </si>
  <si>
    <t>HAMPTON</t>
  </si>
  <si>
    <t>GFL Ltd</t>
  </si>
  <si>
    <t>GFLLIMITED</t>
  </si>
  <si>
    <t>Panacea Biotec Ltd</t>
  </si>
  <si>
    <t>PANACEABIO</t>
  </si>
  <si>
    <t>Ashima Ltd</t>
  </si>
  <si>
    <t>ASHIMASYN</t>
  </si>
  <si>
    <t>Emami Paper Mills Ltd</t>
  </si>
  <si>
    <t>EMAMIPAP</t>
  </si>
  <si>
    <t>Morganite Crucible (India) Ltd</t>
  </si>
  <si>
    <t>MORGANITE</t>
  </si>
  <si>
    <t>Danlaw Technologies India Ltd</t>
  </si>
  <si>
    <t>DANLAW</t>
  </si>
  <si>
    <t>Apex Frozen Foods Ltd</t>
  </si>
  <si>
    <t>APEX</t>
  </si>
  <si>
    <t>Zee Media Corporation Ltd</t>
  </si>
  <si>
    <t>ZEEMEDIA</t>
  </si>
  <si>
    <t>S Chand and Company Ltd</t>
  </si>
  <si>
    <t>SCHAND</t>
  </si>
  <si>
    <t>Kisan Mouldings Ltd</t>
  </si>
  <si>
    <t>KISAN</t>
  </si>
  <si>
    <t>Mkventures Capital Ltd</t>
  </si>
  <si>
    <t>MKVENTURES</t>
  </si>
  <si>
    <t>ABS Marine Services Ltd</t>
  </si>
  <si>
    <t>ABSMARINE</t>
  </si>
  <si>
    <t>Career Point Ltd</t>
  </si>
  <si>
    <t>CAREERP</t>
  </si>
  <si>
    <t>Cheviot Co Ltd</t>
  </si>
  <si>
    <t>CHEVIOT</t>
  </si>
  <si>
    <t>Hindustan Composites Ltd</t>
  </si>
  <si>
    <t>HINDCOMPOS</t>
  </si>
  <si>
    <t>Simplex Infrastructures Ltd</t>
  </si>
  <si>
    <t>SIMPLEXINF</t>
  </si>
  <si>
    <t>Finkurve Financial Services Ltd</t>
  </si>
  <si>
    <t>FINKURVE</t>
  </si>
  <si>
    <t>Speciality Restaurants Ltd</t>
  </si>
  <si>
    <t>SPECIALITY</t>
  </si>
  <si>
    <t>Veljan Denison Ltd</t>
  </si>
  <si>
    <t>VELJAN</t>
  </si>
  <si>
    <t>TPL Plastech Ltd</t>
  </si>
  <si>
    <t>TPLPLASTEH</t>
  </si>
  <si>
    <t>Shivalic Power Control Ltd</t>
  </si>
  <si>
    <t>SPCL</t>
  </si>
  <si>
    <t>Plastiblends India Ltd</t>
  </si>
  <si>
    <t>PLASTIBLEN</t>
  </si>
  <si>
    <t>KSE Ltd</t>
  </si>
  <si>
    <t>KSE</t>
  </si>
  <si>
    <t>Arihant Capital Markets Ltd</t>
  </si>
  <si>
    <t>ARIHANTCAP</t>
  </si>
  <si>
    <t>N R Agarwal Industries Ltd</t>
  </si>
  <si>
    <t>NRAIL</t>
  </si>
  <si>
    <t>Forbes &amp; Company Ltd</t>
  </si>
  <si>
    <t>FORBESCO</t>
  </si>
  <si>
    <t>STEL Holdings Ltd</t>
  </si>
  <si>
    <t>STEL</t>
  </si>
  <si>
    <t>Vraj Iron and Steel Ltd</t>
  </si>
  <si>
    <t>VRAJ</t>
  </si>
  <si>
    <t>GeeCee Ventures Ltd</t>
  </si>
  <si>
    <t>GEECEE</t>
  </si>
  <si>
    <t>Virtuoso Optoelectronics Ltd</t>
  </si>
  <si>
    <t>VOEPL</t>
  </si>
  <si>
    <t>Dhunseri Investments Ltd</t>
  </si>
  <si>
    <t>DHUNINV</t>
  </si>
  <si>
    <t>20 Microns Ltd</t>
  </si>
  <si>
    <t>20MICRONS</t>
  </si>
  <si>
    <t>IND Swift Laboratories Ltd</t>
  </si>
  <si>
    <t>INDSWFTLAB</t>
  </si>
  <si>
    <t>Petro Carbon and Chemicals Ltd</t>
  </si>
  <si>
    <t>PCCL</t>
  </si>
  <si>
    <t>Metals - Coke</t>
  </si>
  <si>
    <t>Shri Jagdamba Polymers Ltd</t>
  </si>
  <si>
    <t>SHRJAGP</t>
  </si>
  <si>
    <t>Supreme Power Equipment Ltd</t>
  </si>
  <si>
    <t>SUPREMEPWR</t>
  </si>
  <si>
    <t>Heavy Electrical Equipment</t>
  </si>
  <si>
    <t>Lokesh Machines Ltd</t>
  </si>
  <si>
    <t>LOKESHMACH</t>
  </si>
  <si>
    <t>Shree Tirupati Balajee FIBC Ltd</t>
  </si>
  <si>
    <t>TIRUPATI</t>
  </si>
  <si>
    <t>Suraj Products Ltd</t>
  </si>
  <si>
    <t>SURAJ</t>
  </si>
  <si>
    <t>ATMASTCO Ltd</t>
  </si>
  <si>
    <t>ATMASTCO</t>
  </si>
  <si>
    <t>The Ruby Mills Ltd</t>
  </si>
  <si>
    <t>RUBYMILLS</t>
  </si>
  <si>
    <t>Sukhjit Starch and Chemicals Ltd</t>
  </si>
  <si>
    <t>SUKHJITS</t>
  </si>
  <si>
    <t>Radhika Jeweltech Ltd</t>
  </si>
  <si>
    <t>RADHIKAJWE</t>
  </si>
  <si>
    <t>Ritco Logistics Ltd</t>
  </si>
  <si>
    <t>RITCO</t>
  </si>
  <si>
    <t>PREVEST DENPRO LTD</t>
  </si>
  <si>
    <t>PREVEST</t>
  </si>
  <si>
    <t>Wim Plast Ltd</t>
  </si>
  <si>
    <t>WIMPLAST</t>
  </si>
  <si>
    <t>Vinyl Chemicals (India) Ltd</t>
  </si>
  <si>
    <t>VINYLINDIA</t>
  </si>
  <si>
    <t>Kaya Ltd</t>
  </si>
  <si>
    <t>KAYA</t>
  </si>
  <si>
    <t>Artemis Electricals and Projects Ltd</t>
  </si>
  <si>
    <t>AEPL</t>
  </si>
  <si>
    <t>Mold-Tek Technologies Ltd</t>
  </si>
  <si>
    <t>MOLDTECH</t>
  </si>
  <si>
    <t>Nitta Gelatin India Ltd</t>
  </si>
  <si>
    <t>NITTAGELA</t>
  </si>
  <si>
    <t>MMP Industries Ltd</t>
  </si>
  <si>
    <t>MMP</t>
  </si>
  <si>
    <t>Khaitan Chemicals and Fertilizers Ltd</t>
  </si>
  <si>
    <t>KHAICHEM</t>
  </si>
  <si>
    <t>Maan Aluminium Ltd</t>
  </si>
  <si>
    <t>MAANALU</t>
  </si>
  <si>
    <t>Rane Brake Linings Ltd</t>
  </si>
  <si>
    <t>RBL</t>
  </si>
  <si>
    <t>Sunshield Chemicals Ltd</t>
  </si>
  <si>
    <t>SUNSHIEL</t>
  </si>
  <si>
    <t>SAR Televenture Ltd</t>
  </si>
  <si>
    <t>SARTELE</t>
  </si>
  <si>
    <t>Marsons Ltd</t>
  </si>
  <si>
    <t>MARSONS</t>
  </si>
  <si>
    <t>Spencer's Retail Ltd</t>
  </si>
  <si>
    <t>SPENCERS</t>
  </si>
  <si>
    <t>Donear Industries Ltd</t>
  </si>
  <si>
    <t>DONEAR</t>
  </si>
  <si>
    <t>Shree Pushkar Chemicals &amp; Fertilisers Ltd</t>
  </si>
  <si>
    <t>SHREEPUSHK</t>
  </si>
  <si>
    <t>DMCC Speciality Chemicals Ltd</t>
  </si>
  <si>
    <t>DMCC</t>
  </si>
  <si>
    <t>Tantia Constructions Ltd</t>
  </si>
  <si>
    <t>TCLCONS</t>
  </si>
  <si>
    <t>Liberty Shoes Ltd</t>
  </si>
  <si>
    <t>LIBERTSHOE</t>
  </si>
  <si>
    <t>Sakar Healthcare Ltd</t>
  </si>
  <si>
    <t>SAKAR</t>
  </si>
  <si>
    <t>Haldyn Glass Ltd</t>
  </si>
  <si>
    <t>HALDYNGL</t>
  </si>
  <si>
    <t>Nandan Denim Ltd</t>
  </si>
  <si>
    <t>NDL</t>
  </si>
  <si>
    <t>Menon Bearings Ltd</t>
  </si>
  <si>
    <t>MENONBE</t>
  </si>
  <si>
    <t>Rudra Ecovation Ltd</t>
  </si>
  <si>
    <t>RUDRAECO</t>
  </si>
  <si>
    <t>Modern Insulators Ltd</t>
  </si>
  <si>
    <t>MODINSU</t>
  </si>
  <si>
    <t>Megatherm Induction Ltd</t>
  </si>
  <si>
    <t>MEGATHERM</t>
  </si>
  <si>
    <t>Sayaji Hotels Ltd</t>
  </si>
  <si>
    <t>SAYAJIHOTL</t>
  </si>
  <si>
    <t>Khadim India Ltd</t>
  </si>
  <si>
    <t>KHADIM</t>
  </si>
  <si>
    <t>Nagarjuna Fertilizers and Chemicals Ltd</t>
  </si>
  <si>
    <t>NAGAFERT</t>
  </si>
  <si>
    <t>Bhageria Industries Ltd</t>
  </si>
  <si>
    <t>BHAGERIA</t>
  </si>
  <si>
    <t>Fermenta Biotech Ltd</t>
  </si>
  <si>
    <t>FERMENTA</t>
  </si>
  <si>
    <t>Hindustan Media Ventures Ltd</t>
  </si>
  <si>
    <t>HMVL</t>
  </si>
  <si>
    <t>Nahar Poly Films Ltd</t>
  </si>
  <si>
    <t>NAHARPOLY</t>
  </si>
  <si>
    <t>Albert David Ltd</t>
  </si>
  <si>
    <t>ALBERTDAVD</t>
  </si>
  <si>
    <t>A K Capital Services Ltd</t>
  </si>
  <si>
    <t>AKCAPIT</t>
  </si>
  <si>
    <t>Nicco Parks &amp; Resorts Ltd</t>
  </si>
  <si>
    <t>NICCOPAR</t>
  </si>
  <si>
    <t>D P Wires Ltd</t>
  </si>
  <si>
    <t>DPWIRES</t>
  </si>
  <si>
    <t>LIC MF S&amp;P BSE Sensex ETF</t>
  </si>
  <si>
    <t>LICNETFSEN</t>
  </si>
  <si>
    <t>Remsons Industries Ltd</t>
  </si>
  <si>
    <t>REMSONSIND</t>
  </si>
  <si>
    <t>Goa Carbon Ltd</t>
  </si>
  <si>
    <t>GOACARBON</t>
  </si>
  <si>
    <t>Hazoor Multi Projects Ltd</t>
  </si>
  <si>
    <t>HAZOOR</t>
  </si>
  <si>
    <t>MBL Infrastructure Ltd</t>
  </si>
  <si>
    <t>MBLINFRA</t>
  </si>
  <si>
    <t>Sreeleathers Ltd</t>
  </si>
  <si>
    <t>SREEL</t>
  </si>
  <si>
    <t>Black Rose Industries Ltd</t>
  </si>
  <si>
    <t>BLACKROSE</t>
  </si>
  <si>
    <t>Izmo Ltd</t>
  </si>
  <si>
    <t>IZMO</t>
  </si>
  <si>
    <t>Bedmutha Industries Ltd</t>
  </si>
  <si>
    <t>BEDMUTHA</t>
  </si>
  <si>
    <t>Uravi T &amp; Wedge Lamps Ltd</t>
  </si>
  <si>
    <t>URAVI</t>
  </si>
  <si>
    <t>SKM Egg Products Export India Ltd</t>
  </si>
  <si>
    <t>SKMEGGPROD</t>
  </si>
  <si>
    <t>Wise Travel India Ltd</t>
  </si>
  <si>
    <t>WTICAB</t>
  </si>
  <si>
    <t>S J Logistics (India) Ltd</t>
  </si>
  <si>
    <t>SJLOGISTIC</t>
  </si>
  <si>
    <t>Balaji Telefilms Ltd</t>
  </si>
  <si>
    <t>BALAJITELE</t>
  </si>
  <si>
    <t>PNGS Gargi Fashion Jewellery Ltd</t>
  </si>
  <si>
    <t>GARGI</t>
  </si>
  <si>
    <t>Concord Control Systems Ltd</t>
  </si>
  <si>
    <t>CNCRD</t>
  </si>
  <si>
    <t>FCS Software Solutions Ltd</t>
  </si>
  <si>
    <t>FCSSOFT</t>
  </si>
  <si>
    <t>Naperol Investments Ltd</t>
  </si>
  <si>
    <t>NAPEROL</t>
  </si>
  <si>
    <t>Bright Outdoor Media Ltd</t>
  </si>
  <si>
    <t>BRIGHT</t>
  </si>
  <si>
    <t>Vikas Ecotech Ltd</t>
  </si>
  <si>
    <t>VIKASECO</t>
  </si>
  <si>
    <t>Niyogin Fintech Ltd</t>
  </si>
  <si>
    <t>NIYOGIN</t>
  </si>
  <si>
    <t>Bartronics India Ltd</t>
  </si>
  <si>
    <t>ASMS</t>
  </si>
  <si>
    <t>Rathi Steel and Power Ltd</t>
  </si>
  <si>
    <t>RATHIST</t>
  </si>
  <si>
    <t>UTI Gold Exchange Traded Fund</t>
  </si>
  <si>
    <t>GOLDSHARE</t>
  </si>
  <si>
    <t>AVG Logistics Ltd</t>
  </si>
  <si>
    <t>AVG</t>
  </si>
  <si>
    <t>Brand Concepts Ltd</t>
  </si>
  <si>
    <t>BCONCEPTS</t>
  </si>
  <si>
    <t>Kore Digital Ltd</t>
  </si>
  <si>
    <t>Arfin India Ltd</t>
  </si>
  <si>
    <t>ARFIN</t>
  </si>
  <si>
    <t>High Energy Batteries (India) Ltd</t>
  </si>
  <si>
    <t>HIGHENE</t>
  </si>
  <si>
    <t>Shriram Asset Management Co Ltd</t>
  </si>
  <si>
    <t>SRAMSET</t>
  </si>
  <si>
    <t>Vipul Ltd</t>
  </si>
  <si>
    <t>VIPULLTD</t>
  </si>
  <si>
    <t>Alankit Ltd</t>
  </si>
  <si>
    <t>ALANKIT</t>
  </si>
  <si>
    <t>Remedium Lifecare Ltd</t>
  </si>
  <si>
    <t>REMLIFE</t>
  </si>
  <si>
    <t>Pyramid Technoplast Ltd</t>
  </si>
  <si>
    <t>PYRAMID</t>
  </si>
  <si>
    <t>Stovec Industries Ltd</t>
  </si>
  <si>
    <t>STOVACQ</t>
  </si>
  <si>
    <t>Empire Industries Ltd</t>
  </si>
  <si>
    <t>EMPIND</t>
  </si>
  <si>
    <t>Nectar Lifesciences Ltd</t>
  </si>
  <si>
    <t>NECLIFE</t>
  </si>
  <si>
    <t>All e Technologies Ltd</t>
  </si>
  <si>
    <t>ALLETEC</t>
  </si>
  <si>
    <t>TVS Electronics Ltd</t>
  </si>
  <si>
    <t>TVSELECT</t>
  </si>
  <si>
    <t>Pashupati Cotspin Ltd</t>
  </si>
  <si>
    <t>PASHUPATI</t>
  </si>
  <si>
    <t>RMC Switchgears Ltd</t>
  </si>
  <si>
    <t>RMC</t>
  </si>
  <si>
    <t>Advani Hotels and Resorts (India) Ltd</t>
  </si>
  <si>
    <t>ADVANIHOTR</t>
  </si>
  <si>
    <t>Manaksia Ltd</t>
  </si>
  <si>
    <t>MANAKSIA</t>
  </si>
  <si>
    <t>HT Media Ltd</t>
  </si>
  <si>
    <t>HTMEDIA</t>
  </si>
  <si>
    <t>Supershakti Metaliks Ltd</t>
  </si>
  <si>
    <t>SUPERSHAKT</t>
  </si>
  <si>
    <t>Mirza International Ltd</t>
  </si>
  <si>
    <t>MIRZAINT</t>
  </si>
  <si>
    <t>Macfos Ltd</t>
  </si>
  <si>
    <t>ROBU</t>
  </si>
  <si>
    <t>Hindustan Motors Ltd</t>
  </si>
  <si>
    <t>HINDMOTORS</t>
  </si>
  <si>
    <t>Nova Agritech Ltd</t>
  </si>
  <si>
    <t>NOVAAGRI</t>
  </si>
  <si>
    <t>RPP Infra Projects Ltd</t>
  </si>
  <si>
    <t>RPPINFRA</t>
  </si>
  <si>
    <t>PVP Ventures Ltd</t>
  </si>
  <si>
    <t>PVP</t>
  </si>
  <si>
    <t>R S Software (India) Ltd</t>
  </si>
  <si>
    <t>RSSOFTWARE</t>
  </si>
  <si>
    <t>Sheetal Cool Products Ltd</t>
  </si>
  <si>
    <t>SCPL</t>
  </si>
  <si>
    <t>Mac Charles (India) Ltd</t>
  </si>
  <si>
    <t>MCCHRLS-B</t>
  </si>
  <si>
    <t>Munjal Showa Ltd</t>
  </si>
  <si>
    <t>MUNJALSHOW</t>
  </si>
  <si>
    <t>Laxmi Goldorna House Ltd</t>
  </si>
  <si>
    <t>LGHL</t>
  </si>
  <si>
    <t>Sealmatic India Ltd</t>
  </si>
  <si>
    <t>SEALMATIC</t>
  </si>
  <si>
    <t>Wanbury Ltd</t>
  </si>
  <si>
    <t>WANBURY</t>
  </si>
  <si>
    <t>Consolidated Finvest &amp; Holdings Ltd</t>
  </si>
  <si>
    <t>CONSOFINVT</t>
  </si>
  <si>
    <t>3i Infotech Ltd</t>
  </si>
  <si>
    <t>3IINFOLTD</t>
  </si>
  <si>
    <t>Cybertech Systems and Software Ltd</t>
  </si>
  <si>
    <t>CYBERTECH</t>
  </si>
  <si>
    <t>Nile Ltd</t>
  </si>
  <si>
    <t>NILE</t>
  </si>
  <si>
    <t>BPL Ltd</t>
  </si>
  <si>
    <t>BPL</t>
  </si>
  <si>
    <t>Nupur Recyclers Ltd</t>
  </si>
  <si>
    <t>NRL</t>
  </si>
  <si>
    <t>R &amp; B Denims Ltd</t>
  </si>
  <si>
    <t>RNBDENIMS</t>
  </si>
  <si>
    <t>Cellecor Gadgets Ltd</t>
  </si>
  <si>
    <t>CELLECOR</t>
  </si>
  <si>
    <t>Accent Microcell Ltd</t>
  </si>
  <si>
    <t>ACCENTMIC</t>
  </si>
  <si>
    <t>Axita Cotton Ltd</t>
  </si>
  <si>
    <t>AXITA</t>
  </si>
  <si>
    <t>Music Broadcast Ltd</t>
  </si>
  <si>
    <t>RADIOCITY</t>
  </si>
  <si>
    <t>Oricon Enterprises Ltd</t>
  </si>
  <si>
    <t>ORICONENT</t>
  </si>
  <si>
    <t>Affordable Robotic &amp; Automation Ltd</t>
  </si>
  <si>
    <t>AFFORDABLE</t>
  </si>
  <si>
    <t>UTI Nifty Next 50 Exchange Traded Fund</t>
  </si>
  <si>
    <t>UTINEXT50</t>
  </si>
  <si>
    <t>Nikhil Adhesives Ltd</t>
  </si>
  <si>
    <t>NIKHILAD</t>
  </si>
  <si>
    <t>National Peroxide Ltd</t>
  </si>
  <si>
    <t>NPL</t>
  </si>
  <si>
    <t>Indo Borax and Chemicals Ltd</t>
  </si>
  <si>
    <t>INDOBORAX</t>
  </si>
  <si>
    <t>Orient Ceratech Ltd</t>
  </si>
  <si>
    <t>ORIENTCER</t>
  </si>
  <si>
    <t>Harita Seating Systems Ltd</t>
  </si>
  <si>
    <t>HARITASEAT</t>
  </si>
  <si>
    <t>Genus Paper &amp; Boards Ltd</t>
  </si>
  <si>
    <t>GENUSPAPER</t>
  </si>
  <si>
    <t>Vinsys IT Services India Ltd</t>
  </si>
  <si>
    <t>VINSYS</t>
  </si>
  <si>
    <t>Balaxi Pharmaceuticals Ltd</t>
  </si>
  <si>
    <t>BALAXI</t>
  </si>
  <si>
    <t>Gretex Corporate Services Ltd</t>
  </si>
  <si>
    <t>GCSL</t>
  </si>
  <si>
    <t>Tara Chand Infralogistic Solutions Ltd</t>
  </si>
  <si>
    <t>TARACHAND</t>
  </si>
  <si>
    <t>Pavna Industries Ltd</t>
  </si>
  <si>
    <t>PAVNAIND</t>
  </si>
  <si>
    <t>Indag Rubber Ltd</t>
  </si>
  <si>
    <t>INDAG</t>
  </si>
  <si>
    <t>Sil Investments Ltd</t>
  </si>
  <si>
    <t>SILINV</t>
  </si>
  <si>
    <t>KN Agri Resources Ltd</t>
  </si>
  <si>
    <t>KNAGRI</t>
  </si>
  <si>
    <t>Aym Syntex Ltd</t>
  </si>
  <si>
    <t>AYMSYNTEX</t>
  </si>
  <si>
    <t>Medicamen Biotech Ltd</t>
  </si>
  <si>
    <t>MEDICAMEQ</t>
  </si>
  <si>
    <t>Valiant Laboratories Ltd</t>
  </si>
  <si>
    <t>VALIANTLAB</t>
  </si>
  <si>
    <t>Nahar Industrial Enterprises Ltd</t>
  </si>
  <si>
    <t>NAHARINDUS</t>
  </si>
  <si>
    <t>Frontier Springs Ltd</t>
  </si>
  <si>
    <t>FRONTSP</t>
  </si>
  <si>
    <t>Precot Ltd</t>
  </si>
  <si>
    <t>PRECOT</t>
  </si>
  <si>
    <t>Aarti Surfactants Ltd</t>
  </si>
  <si>
    <t>AARTISURF</t>
  </si>
  <si>
    <t>Artson Engineering Ltd</t>
  </si>
  <si>
    <t>ARTSONEN</t>
  </si>
  <si>
    <t>Aerpace Industries Ltd</t>
  </si>
  <si>
    <t>AERPACE</t>
  </si>
  <si>
    <t>TBI Corn Ltd</t>
  </si>
  <si>
    <t>TBI</t>
  </si>
  <si>
    <t>StarlinePS Enterprises Ltd</t>
  </si>
  <si>
    <t>STARLENT</t>
  </si>
  <si>
    <t>Trucap Finance Ltd</t>
  </si>
  <si>
    <t>TRU</t>
  </si>
  <si>
    <t>Kilitch Drugs (India) Ltd</t>
  </si>
  <si>
    <t>KILITCH</t>
  </si>
  <si>
    <t>GEM Enviro Management Ltd</t>
  </si>
  <si>
    <t>GEMENVIRO</t>
  </si>
  <si>
    <t>Kriti Nutrients Ltd</t>
  </si>
  <si>
    <t>KRITINUT</t>
  </si>
  <si>
    <t>Oswal Agro Mills Ltd</t>
  </si>
  <si>
    <t>OSWALAGRO</t>
  </si>
  <si>
    <t>Anjani Portland Cement Ltd</t>
  </si>
  <si>
    <t>APCL</t>
  </si>
  <si>
    <t>Teerth Gopicon Ltd</t>
  </si>
  <si>
    <t>TGL</t>
  </si>
  <si>
    <t>Mazda Ltd</t>
  </si>
  <si>
    <t>MAZDA</t>
  </si>
  <si>
    <t>Worth Investment &amp; Trading Co Ltd</t>
  </si>
  <si>
    <t>WORTH</t>
  </si>
  <si>
    <t>Bhartiya International Ltd</t>
  </si>
  <si>
    <t>BIL</t>
  </si>
  <si>
    <t>Orient Bell Ltd</t>
  </si>
  <si>
    <t>ORIENTBELL</t>
  </si>
  <si>
    <t>Diamines and Chemicals Ltd</t>
  </si>
  <si>
    <t>DIAMINESQ</t>
  </si>
  <si>
    <t>Super Sales India Ltd</t>
  </si>
  <si>
    <t>SUPER</t>
  </si>
  <si>
    <t>Phantom Digital Effects Ltd</t>
  </si>
  <si>
    <t>PHANTOMFX</t>
  </si>
  <si>
    <t>Deep Energy Resources Ltd</t>
  </si>
  <si>
    <t>DEEPENR</t>
  </si>
  <si>
    <t>PTL Enterprises Ltd</t>
  </si>
  <si>
    <t>PTL</t>
  </si>
  <si>
    <t>Sinclairs Hotels Ltd</t>
  </si>
  <si>
    <t>SINCLAIR</t>
  </si>
  <si>
    <t>Bharat Seats Ltd</t>
  </si>
  <si>
    <t>BHARATSE</t>
  </si>
  <si>
    <t>NBI Industrial Finance Company Ltd</t>
  </si>
  <si>
    <t>NBIFIN</t>
  </si>
  <si>
    <t>Dai Ichi Karkaria Ltd</t>
  </si>
  <si>
    <t>DAICHI</t>
  </si>
  <si>
    <t>Shree Karni Fabcom Ltd</t>
  </si>
  <si>
    <t>SHREEKARNI</t>
  </si>
  <si>
    <t>Inspirisys Solutions Ltd</t>
  </si>
  <si>
    <t>INSPIRISYS</t>
  </si>
  <si>
    <t>Taylormade Renewables Ltd</t>
  </si>
  <si>
    <t>TRL</t>
  </si>
  <si>
    <t>HCL Infosystems Ltd</t>
  </si>
  <si>
    <t>HCL-INSYS</t>
  </si>
  <si>
    <t>Vikram Thermo (India) Ltd</t>
  </si>
  <si>
    <t>VIKRAMTH</t>
  </si>
  <si>
    <t>Gourmet Gateway India Ltd</t>
  </si>
  <si>
    <t>GOURMET</t>
  </si>
  <si>
    <t>KCP Sugar and Industries Corp Ltd</t>
  </si>
  <si>
    <t>KCPSUGIND</t>
  </si>
  <si>
    <t>Kronox Lab Sciences Ltd</t>
  </si>
  <si>
    <t>KRONOX</t>
  </si>
  <si>
    <t>SRM Contractors Ltd</t>
  </si>
  <si>
    <t>SRM</t>
  </si>
  <si>
    <t>Uni-Abex Alloy Products Ltd</t>
  </si>
  <si>
    <t>UNIABEXAL</t>
  </si>
  <si>
    <t>Muthoot Capital Services Ltd</t>
  </si>
  <si>
    <t>MUTHOOTCAP</t>
  </si>
  <si>
    <t>TRF Ltd</t>
  </si>
  <si>
    <t>TRF</t>
  </si>
  <si>
    <t>Vishnusurya Projects and Infra Ltd</t>
  </si>
  <si>
    <t>VISHNUINFR</t>
  </si>
  <si>
    <t>IRIS Business Services Ltd</t>
  </si>
  <si>
    <t>IRIS</t>
  </si>
  <si>
    <t>Banswara Syntex Ltd</t>
  </si>
  <si>
    <t>BANSWRAS</t>
  </si>
  <si>
    <t>Kaycee Industries Ltd</t>
  </si>
  <si>
    <t>KAYCEEI</t>
  </si>
  <si>
    <t>Pratham EPC Projects Ltd</t>
  </si>
  <si>
    <t>PRATHAM</t>
  </si>
  <si>
    <t>Nahar Capital and Financial Services Ltd</t>
  </si>
  <si>
    <t>NAHARCAP</t>
  </si>
  <si>
    <t>Kanoria Chemicals and Industries Ltd</t>
  </si>
  <si>
    <t>KANORICHEM</t>
  </si>
  <si>
    <t>Kritika Wires Ltd</t>
  </si>
  <si>
    <t>KRITIKA</t>
  </si>
  <si>
    <t>RBZ Jewellers Ltd</t>
  </si>
  <si>
    <t>RBZJEWEL</t>
  </si>
  <si>
    <t>Jewelry &amp; Watch Retailers</t>
  </si>
  <si>
    <t>Kamat Hotels (India) Ltd</t>
  </si>
  <si>
    <t>KAMATHOTEL</t>
  </si>
  <si>
    <t>Vantage Knowledge Academy Ltd</t>
  </si>
  <si>
    <t>VKAL</t>
  </si>
  <si>
    <t>Annapurna Swadisht Ltd</t>
  </si>
  <si>
    <t>ANNAPURNA</t>
  </si>
  <si>
    <t>Thirdwave Financial Intermediaries Ltd</t>
  </si>
  <si>
    <t>THIRDFIN</t>
  </si>
  <si>
    <t>IFB Agro Industries Ltd</t>
  </si>
  <si>
    <t>IFBAGRO</t>
  </si>
  <si>
    <t>TAC Infosec Ltd</t>
  </si>
  <si>
    <t>TAC</t>
  </si>
  <si>
    <t>Ambalal Sarabhai Enterprises Ltd</t>
  </si>
  <si>
    <t>AMBALALSA</t>
  </si>
  <si>
    <t>Swadeshi Polytex Ltd</t>
  </si>
  <si>
    <t>SWADPOL</t>
  </si>
  <si>
    <t>ZIM Laboratories Ltd</t>
  </si>
  <si>
    <t>ZIMLAB</t>
  </si>
  <si>
    <t>Xtglobal Infotech Ltd</t>
  </si>
  <si>
    <t>XTGLOBAL</t>
  </si>
  <si>
    <t>Swaraj Suiting Ltd</t>
  </si>
  <si>
    <t>SWARAJ</t>
  </si>
  <si>
    <t>Nitco Ltd</t>
  </si>
  <si>
    <t>NITCO</t>
  </si>
  <si>
    <t>Nila Infrastructures Ltd</t>
  </si>
  <si>
    <t>NILAINFRA</t>
  </si>
  <si>
    <t>Kwality Pharmaceuticals Ltd</t>
  </si>
  <si>
    <t>KPL</t>
  </si>
  <si>
    <t>Rudra Global Infra Products Ltd</t>
  </si>
  <si>
    <t>RUDRA</t>
  </si>
  <si>
    <t>Kiran Vyapar Ltd</t>
  </si>
  <si>
    <t>KIRANVYPAR</t>
  </si>
  <si>
    <t>Bharat Agri Fert &amp; Realty Ltd</t>
  </si>
  <si>
    <t>BHARATAGRI</t>
  </si>
  <si>
    <t>Iris Clothings Ltd</t>
  </si>
  <si>
    <t>IRISDOREME</t>
  </si>
  <si>
    <t>EFFWA Infra &amp; Research Ltd</t>
  </si>
  <si>
    <t>EFFWA</t>
  </si>
  <si>
    <t>Swiss Military Consumer Goods Ltd</t>
  </si>
  <si>
    <t>SWISSMLTRY</t>
  </si>
  <si>
    <t>DU Digital Global Ltd</t>
  </si>
  <si>
    <t>DUGLOBAL</t>
  </si>
  <si>
    <t>Meghna Infracon Infrastructure Ltd</t>
  </si>
  <si>
    <t>MIIL</t>
  </si>
  <si>
    <t>Foce India Ltd</t>
  </si>
  <si>
    <t>FOCE</t>
  </si>
  <si>
    <t>Viviana Power Tech Ltd</t>
  </si>
  <si>
    <t>VIVIANA</t>
  </si>
  <si>
    <t>Euro Panel Products Ltd</t>
  </si>
  <si>
    <t>EUROBOND</t>
  </si>
  <si>
    <t>RBM Infracon Ltd</t>
  </si>
  <si>
    <t>RBMINFRA</t>
  </si>
  <si>
    <t>Parsvnath Developers Ltd</t>
  </si>
  <si>
    <t>PARSVNATH</t>
  </si>
  <si>
    <t>Singer India Ltd</t>
  </si>
  <si>
    <t>SINGER</t>
  </si>
  <si>
    <t>SRG Housing Finance Ltd</t>
  </si>
  <si>
    <t>SRGHFL</t>
  </si>
  <si>
    <t>Ador Fontech Ltd</t>
  </si>
  <si>
    <t>ADORFO</t>
  </si>
  <si>
    <t>B&amp;B Triplewall Containers Ltd</t>
  </si>
  <si>
    <t>BBTCL</t>
  </si>
  <si>
    <t>CL Educate Ltd</t>
  </si>
  <si>
    <t>CLEDUCATE</t>
  </si>
  <si>
    <t>DC Infotech and Communication Ltd</t>
  </si>
  <si>
    <t>DCI</t>
  </si>
  <si>
    <t>Krishival Foods Ltd</t>
  </si>
  <si>
    <t>KRISHIVAL</t>
  </si>
  <si>
    <t>International Travel House Ltd</t>
  </si>
  <si>
    <t>ITHL</t>
  </si>
  <si>
    <t>Venus Remedies Ltd</t>
  </si>
  <si>
    <t>VENUSREM</t>
  </si>
  <si>
    <t>Vardhman Acrylics Ltd</t>
  </si>
  <si>
    <t>VARDHACRLC</t>
  </si>
  <si>
    <t>Megasoft Ltd</t>
  </si>
  <si>
    <t>MEGASOFT</t>
  </si>
  <si>
    <t>MIRC Electronics Ltd</t>
  </si>
  <si>
    <t>MIRCELECTR</t>
  </si>
  <si>
    <t>Frog Cellsat Ltd</t>
  </si>
  <si>
    <t>FROG</t>
  </si>
  <si>
    <t>Raghuvir Synthetics Ltd</t>
  </si>
  <si>
    <t>RAGHUSYN</t>
  </si>
  <si>
    <t>Cressanda Railway Solutions Ltd</t>
  </si>
  <si>
    <t>CRESSAN</t>
  </si>
  <si>
    <t>Autoline Industries Ltd</t>
  </si>
  <si>
    <t>AUTOIND</t>
  </si>
  <si>
    <t>International Conveyors Ltd</t>
  </si>
  <si>
    <t>INTLCONV</t>
  </si>
  <si>
    <t>Sadbhav Engineering Ltd</t>
  </si>
  <si>
    <t>SADBHAV</t>
  </si>
  <si>
    <t>Aditya BSL Nifty 50 ETF</t>
  </si>
  <si>
    <t>BSLNIFTY</t>
  </si>
  <si>
    <t>United Drilling Tools Ltd</t>
  </si>
  <si>
    <t>UNIDT</t>
  </si>
  <si>
    <t>Dynamic Services &amp; Security Ltd</t>
  </si>
  <si>
    <t>DYNAMIC</t>
  </si>
  <si>
    <t>Modison Ltd</t>
  </si>
  <si>
    <t>MODISONLTD</t>
  </si>
  <si>
    <t>Addictive Learning Technology Ltd</t>
  </si>
  <si>
    <t>LAWSIKHO</t>
  </si>
  <si>
    <t>Saakshi Medtech and Panels Ltd</t>
  </si>
  <si>
    <t>SAAKSHI</t>
  </si>
  <si>
    <t>Galaxy Bearings Ltd</t>
  </si>
  <si>
    <t>GALXBRG</t>
  </si>
  <si>
    <t>Integrated Industries Ltd</t>
  </si>
  <si>
    <t>IIL</t>
  </si>
  <si>
    <t>Kothari Sugars and Chemicals Ltd</t>
  </si>
  <si>
    <t>KOTARISUG</t>
  </si>
  <si>
    <t>Titan Biotech Ltd</t>
  </si>
  <si>
    <t>TITANBIO</t>
  </si>
  <si>
    <t>Kothari Products Ltd</t>
  </si>
  <si>
    <t>KOTHARIPRO</t>
  </si>
  <si>
    <t>UFO Moviez India Ltd</t>
  </si>
  <si>
    <t>UFO</t>
  </si>
  <si>
    <t>Indian Bright Steel Co Ltd</t>
  </si>
  <si>
    <t>IBRIGST</t>
  </si>
  <si>
    <t>Shish Industries Ltd</t>
  </si>
  <si>
    <t>SHISHIND</t>
  </si>
  <si>
    <t>Manaksia Coated Metals &amp; Industries Ltd</t>
  </si>
  <si>
    <t>MANAKCOAT</t>
  </si>
  <si>
    <t>Synergy Green Industries Ltd</t>
  </si>
  <si>
    <t>SGIL</t>
  </si>
  <si>
    <t>Akme Fintrade India Ltd</t>
  </si>
  <si>
    <t>AFIL</t>
  </si>
  <si>
    <t>Asahi Songwon Colors Ltd</t>
  </si>
  <si>
    <t>ASAHISONG</t>
  </si>
  <si>
    <t>Geekay Wires Ltd</t>
  </si>
  <si>
    <t>GEEKAYWIRE</t>
  </si>
  <si>
    <t>Birla Precision Technologies Ltd</t>
  </si>
  <si>
    <t>BIRLAPREC</t>
  </si>
  <si>
    <t>DIC India Ltd</t>
  </si>
  <si>
    <t>DICIND</t>
  </si>
  <si>
    <t>Bella Casa Fashion &amp; Retail Ltd</t>
  </si>
  <si>
    <t>BELLACASA</t>
  </si>
  <si>
    <t>BEW Engineering Ltd</t>
  </si>
  <si>
    <t>BEWLTD</t>
  </si>
  <si>
    <t>MOS Utility Ltd</t>
  </si>
  <si>
    <t>MOS</t>
  </si>
  <si>
    <t>Vibhor Steel Tubes Ltd</t>
  </si>
  <si>
    <t>VSTL</t>
  </si>
  <si>
    <t>Jet Airways (India) Ltd</t>
  </si>
  <si>
    <t>JETAIRWAYS</t>
  </si>
  <si>
    <t>Almondz Global Securities Ltd</t>
  </si>
  <si>
    <t>ALMONDZ</t>
  </si>
  <si>
    <t>IIRM Holdings India Ltd</t>
  </si>
  <si>
    <t>IIRM</t>
  </si>
  <si>
    <t>Premier Polyfilm Ltd</t>
  </si>
  <si>
    <t>PREMIERPOL</t>
  </si>
  <si>
    <t>Riddhi Siddhi Gluco Biols Ltd</t>
  </si>
  <si>
    <t>RIDDHI</t>
  </si>
  <si>
    <t>Shivam Autotech Ltd</t>
  </si>
  <si>
    <t>SHIVAMAUTO</t>
  </si>
  <si>
    <t>Valiant Communications Ltd</t>
  </si>
  <si>
    <t>VALIANT</t>
  </si>
  <si>
    <t>Orbit Exports Ltd</t>
  </si>
  <si>
    <t>ORBTEXP</t>
  </si>
  <si>
    <t>Modi's Navnirman Ltd</t>
  </si>
  <si>
    <t>MODIS</t>
  </si>
  <si>
    <t>DCM Nouvelle Ltd</t>
  </si>
  <si>
    <t>DCMNVL</t>
  </si>
  <si>
    <t>Mangalam Global Enterprise Ltd</t>
  </si>
  <si>
    <t>MGEL</t>
  </si>
  <si>
    <t>Prozone Realty Ltd</t>
  </si>
  <si>
    <t>PROZONER</t>
  </si>
  <si>
    <t>Thaai Casting Limited</t>
  </si>
  <si>
    <t>TCL</t>
  </si>
  <si>
    <t>Jost's Engineering Company Ltd</t>
  </si>
  <si>
    <t>JOSTS</t>
  </si>
  <si>
    <t>Menon Pistons Ltd</t>
  </si>
  <si>
    <t>MENNPIS</t>
  </si>
  <si>
    <t>Reliance Communications Ltd</t>
  </si>
  <si>
    <t>RCOM</t>
  </si>
  <si>
    <t>U Y Fincorp Ltd</t>
  </si>
  <si>
    <t>UYFINCORP</t>
  </si>
  <si>
    <t>Refractory Shapes Ltd</t>
  </si>
  <si>
    <t>REFRACTORY</t>
  </si>
  <si>
    <t>Amal Ltd</t>
  </si>
  <si>
    <t>AMAL</t>
  </si>
  <si>
    <t>Rubfila International Ltd</t>
  </si>
  <si>
    <t>RUBFILA</t>
  </si>
  <si>
    <t>SoftTech Engineers Ltd</t>
  </si>
  <si>
    <t>SOFTTECH</t>
  </si>
  <si>
    <t>Nath Bio-Genes (I) Ltd</t>
  </si>
  <si>
    <t>NATHBIOGEN</t>
  </si>
  <si>
    <t>Indo Us Bio-Tech Ltd</t>
  </si>
  <si>
    <t>INDOUS</t>
  </si>
  <si>
    <t>Bharat Road Network Ltd</t>
  </si>
  <si>
    <t>BRNL</t>
  </si>
  <si>
    <t>Mangalam Industrial Finance Ltd</t>
  </si>
  <si>
    <t>MANGIND</t>
  </si>
  <si>
    <t>Shera Energy Ltd</t>
  </si>
  <si>
    <t>SHERA</t>
  </si>
  <si>
    <t>Industrial Investment Trust Ltd</t>
  </si>
  <si>
    <t>IITL</t>
  </si>
  <si>
    <t>Sakthi Sugars Ltd</t>
  </si>
  <si>
    <t>SAKHTISUG</t>
  </si>
  <si>
    <t>Indian Emulsifiers Ltd</t>
  </si>
  <si>
    <t>IEML</t>
  </si>
  <si>
    <t>Winsol Engineers Ltd</t>
  </si>
  <si>
    <t>WINSOL</t>
  </si>
  <si>
    <t>Delton Cables Ltd</t>
  </si>
  <si>
    <t>DLTNCBL</t>
  </si>
  <si>
    <t>Aion-Tech Solutions Ltd</t>
  </si>
  <si>
    <t>GOLDTECH</t>
  </si>
  <si>
    <t>Logica Infoway Ltd</t>
  </si>
  <si>
    <t>LOGICA</t>
  </si>
  <si>
    <t>Shalibhadra Finance Ltd</t>
  </si>
  <si>
    <t>SAHLIBHFI</t>
  </si>
  <si>
    <t>Poddar Pigments Ltd</t>
  </si>
  <si>
    <t>PODDARMENT</t>
  </si>
  <si>
    <t>Sunita Tools Ltd</t>
  </si>
  <si>
    <t>SUNITATOOL</t>
  </si>
  <si>
    <t>Mawana Sugars Ltd</t>
  </si>
  <si>
    <t>MAWANASUG</t>
  </si>
  <si>
    <t>Creative Graphics Solutions India Ltd</t>
  </si>
  <si>
    <t>CGRAPHICS</t>
  </si>
  <si>
    <t>Ponni Sugars (Erode) Ltd</t>
  </si>
  <si>
    <t>PONNIERODE</t>
  </si>
  <si>
    <t>Kings Infra Ventures Ltd</t>
  </si>
  <si>
    <t>KINGSINFR</t>
  </si>
  <si>
    <t>Le Merite Exports Ltd</t>
  </si>
  <si>
    <t>LEMERITE</t>
  </si>
  <si>
    <t>Cineline India Ltd</t>
  </si>
  <si>
    <t>CINELINE</t>
  </si>
  <si>
    <t>Dhabriya Polywood Ltd</t>
  </si>
  <si>
    <t>DHABRIYA</t>
  </si>
  <si>
    <t>Emkay Global Financial Services Ltd</t>
  </si>
  <si>
    <t>EMKAY</t>
  </si>
  <si>
    <t>Panasonic Energy India Co Ltd</t>
  </si>
  <si>
    <t>PANAENERG</t>
  </si>
  <si>
    <t>Quint Digital Ltd</t>
  </si>
  <si>
    <t>QUINT</t>
  </si>
  <si>
    <t>Aryaman Financial Services Ltd</t>
  </si>
  <si>
    <t>ARYAMAN</t>
  </si>
  <si>
    <t>Manomay Tex India Ltd</t>
  </si>
  <si>
    <t>MANOMAY</t>
  </si>
  <si>
    <t>Suraj Ltd</t>
  </si>
  <si>
    <t>SURAJLTD</t>
  </si>
  <si>
    <t>Lakshmi Mills Company Ltd</t>
  </si>
  <si>
    <t>LAKSHMIMIL</t>
  </si>
  <si>
    <t>Innovators Facade Systems Ltd</t>
  </si>
  <si>
    <t>INNOVATORS</t>
  </si>
  <si>
    <t>GP Eco Solutions India Ltd</t>
  </si>
  <si>
    <t>GPECO</t>
  </si>
  <si>
    <t>Indo National Ltd</t>
  </si>
  <si>
    <t>NIPPOBATRY</t>
  </si>
  <si>
    <t>Dynemic Products Ltd</t>
  </si>
  <si>
    <t>DYNPRO</t>
  </si>
  <si>
    <t>Sigma Solve Ltd</t>
  </si>
  <si>
    <t>SIGMA</t>
  </si>
  <si>
    <t>Hi-Green Carbon Ltd</t>
  </si>
  <si>
    <t>HIGREEN</t>
  </si>
  <si>
    <t>Pradeep Metals Ltd</t>
  </si>
  <si>
    <t>PRADPME</t>
  </si>
  <si>
    <t>Trust Fintech Ltd</t>
  </si>
  <si>
    <t>TRUST</t>
  </si>
  <si>
    <t>SoftSol India Ltd</t>
  </si>
  <si>
    <t>SOFTSOL</t>
  </si>
  <si>
    <t>Baroda Rayon Corporation Ltd</t>
  </si>
  <si>
    <t>BARODARY</t>
  </si>
  <si>
    <t>Milkfood Ltd</t>
  </si>
  <si>
    <t>MLKFOOD</t>
  </si>
  <si>
    <t>Batliboi Ltd</t>
  </si>
  <si>
    <t>BATLIBOI</t>
  </si>
  <si>
    <t>M K Proteins Ltd</t>
  </si>
  <si>
    <t>MKPL</t>
  </si>
  <si>
    <t>Harrisons Malayalam Ltd</t>
  </si>
  <si>
    <t>HARRMALAYA</t>
  </si>
  <si>
    <t>Lyka Labs Ltd</t>
  </si>
  <si>
    <t>LYKALABS</t>
  </si>
  <si>
    <t>Shemaroo Entertainment Ltd</t>
  </si>
  <si>
    <t>SHEMAROO</t>
  </si>
  <si>
    <t>V-Marc India Ltd</t>
  </si>
  <si>
    <t>VMARCIND</t>
  </si>
  <si>
    <t>OK Play India Ltd</t>
  </si>
  <si>
    <t>OKPLA</t>
  </si>
  <si>
    <t>Kinetic Engineering Ltd</t>
  </si>
  <si>
    <t>KINETICENG</t>
  </si>
  <si>
    <t>Pritika Auto Industries Ltd</t>
  </si>
  <si>
    <t>PRITIKAUTO</t>
  </si>
  <si>
    <t>Udayshivakumar Infra Ltd</t>
  </si>
  <si>
    <t>USK</t>
  </si>
  <si>
    <t>Integra Essentia Ltd</t>
  </si>
  <si>
    <t>ESSENTIA</t>
  </si>
  <si>
    <t>Markolines Pavement Technologies Ltd</t>
  </si>
  <si>
    <t>MARKOLINES</t>
  </si>
  <si>
    <t>Kay Cee Energy &amp; Infra Ltd</t>
  </si>
  <si>
    <t>KCEIL</t>
  </si>
  <si>
    <t>Hindusthan Urban Infrastructure Ltd</t>
  </si>
  <si>
    <t>HUIL</t>
  </si>
  <si>
    <t>Goodricke Group Ltd</t>
  </si>
  <si>
    <t>GOODRICKE</t>
  </si>
  <si>
    <t>Surani Steel Tubes Ltd</t>
  </si>
  <si>
    <t>SURANI</t>
  </si>
  <si>
    <t>Shardul Securities Ltd</t>
  </si>
  <si>
    <t>SHARDUL</t>
  </si>
  <si>
    <t>Vishal Fabrics Ltd</t>
  </si>
  <si>
    <t>VISHAL</t>
  </si>
  <si>
    <t>Universus Photo Imagings Ltd</t>
  </si>
  <si>
    <t>UNIVPHOTO</t>
  </si>
  <si>
    <t>IL &amp; FS Investment Managers Ltd</t>
  </si>
  <si>
    <t>IVC</t>
  </si>
  <si>
    <t>Ruchira Papers Ltd</t>
  </si>
  <si>
    <t>RUCHIRA</t>
  </si>
  <si>
    <t>Raj Television Network Ltd</t>
  </si>
  <si>
    <t>RAJTV</t>
  </si>
  <si>
    <t>Shiv Aum Steels Ltd</t>
  </si>
  <si>
    <t>SHIVAUM</t>
  </si>
  <si>
    <t>Newjaisa Technologies Ltd</t>
  </si>
  <si>
    <t>NEWJAISA</t>
  </si>
  <si>
    <t>Bombay Oxygen Investments Ltd</t>
  </si>
  <si>
    <t>BOMOXY-B1</t>
  </si>
  <si>
    <t>Cool Caps Industries Ltd</t>
  </si>
  <si>
    <t>COOLCAPS</t>
  </si>
  <si>
    <t>Exxaro Tiles Ltd</t>
  </si>
  <si>
    <t>EXXARO</t>
  </si>
  <si>
    <t>ELGI Rubber Co Ltd</t>
  </si>
  <si>
    <t>ELGIRUBCO</t>
  </si>
  <si>
    <t>Zenotech Laboratories Ltd</t>
  </si>
  <si>
    <t>ZENOTECH</t>
  </si>
  <si>
    <t>A-1 Acid Ltd</t>
  </si>
  <si>
    <t>AAL</t>
  </si>
  <si>
    <t>Esconet Technologies Ltd</t>
  </si>
  <si>
    <t>ESCONET</t>
  </si>
  <si>
    <t>Byke Hospitality Ltd</t>
  </si>
  <si>
    <t>BYKE</t>
  </si>
  <si>
    <t>Comfort Intech Ltd</t>
  </si>
  <si>
    <t>COMFINTE</t>
  </si>
  <si>
    <t>Trigyn Technologies Ltd</t>
  </si>
  <si>
    <t>TRIGYN</t>
  </si>
  <si>
    <t>Panchmahal Steel Ltd</t>
  </si>
  <si>
    <t>PANCHMAHQ</t>
  </si>
  <si>
    <t>Gokul Refoils and Solvent Ltd</t>
  </si>
  <si>
    <t>GOKUL</t>
  </si>
  <si>
    <t>Sahyadri Industries Ltd</t>
  </si>
  <si>
    <t>SAHYADRI</t>
  </si>
  <si>
    <t>Northern Spirits Ltd</t>
  </si>
  <si>
    <t>NSL</t>
  </si>
  <si>
    <t>Hitech Corporation Ltd</t>
  </si>
  <si>
    <t>HITECHCORP</t>
  </si>
  <si>
    <t>Energy-Mission Machineries (India) Ltd</t>
  </si>
  <si>
    <t>EMMIL</t>
  </si>
  <si>
    <t>Fredun Pharmaceuticals Ltd</t>
  </si>
  <si>
    <t>FREDUN</t>
  </si>
  <si>
    <t>Star Paper Mills Ltd</t>
  </si>
  <si>
    <t>STARPAPER</t>
  </si>
  <si>
    <t>Shreyans Industries Ltd</t>
  </si>
  <si>
    <t>SHREYANIND</t>
  </si>
  <si>
    <t>Tierra Agrotech Ltd</t>
  </si>
  <si>
    <t>TIERRA</t>
  </si>
  <si>
    <t>Mahindra EPC Irrigation Ltd</t>
  </si>
  <si>
    <t>MAHEPC</t>
  </si>
  <si>
    <t>Madhuveer Com 18 Network Ltd</t>
  </si>
  <si>
    <t>MADHUVEER</t>
  </si>
  <si>
    <t>Nephro Care India Ltd</t>
  </si>
  <si>
    <t>NEPHROCARE</t>
  </si>
  <si>
    <t>Karnika Industries Ltd</t>
  </si>
  <si>
    <t>KARNIKA</t>
  </si>
  <si>
    <t>Quest Capital Markets Ltd</t>
  </si>
  <si>
    <t>QUESTCAP</t>
  </si>
  <si>
    <t>Star Housing Finance Ltd</t>
  </si>
  <si>
    <t>STARHFL</t>
  </si>
  <si>
    <t>DRC Systems India Ltd</t>
  </si>
  <si>
    <t>DRCSYSTEMS</t>
  </si>
  <si>
    <t>Chavda Infra Ltd</t>
  </si>
  <si>
    <t>CHAVDA</t>
  </si>
  <si>
    <t>Nitin Castings Ltd</t>
  </si>
  <si>
    <t>NITINCAST</t>
  </si>
  <si>
    <t>Metals - Iron</t>
  </si>
  <si>
    <t>Coastal Corporation Ltd</t>
  </si>
  <si>
    <t>COASTCORP</t>
  </si>
  <si>
    <t>Jenburkt Pharmaceuticals Ltd</t>
  </si>
  <si>
    <t>JENBURPH</t>
  </si>
  <si>
    <t>Kapston Services Ltd</t>
  </si>
  <si>
    <t>KAPSTON</t>
  </si>
  <si>
    <t>Hindustan Organic Chemicals Ltd</t>
  </si>
  <si>
    <t>HOCL</t>
  </si>
  <si>
    <t>K M Sugar Mills Ltd</t>
  </si>
  <si>
    <t>KMSUGAR</t>
  </si>
  <si>
    <t>Rajnandini Metal Ltd</t>
  </si>
  <si>
    <t>RAJMET</t>
  </si>
  <si>
    <t>Rana Sugars Ltd</t>
  </si>
  <si>
    <t>RANASUG</t>
  </si>
  <si>
    <t>Alufluoride Ltd</t>
  </si>
  <si>
    <t>ALUFLUOR</t>
  </si>
  <si>
    <t>North Eastern Carrying Corporation Ltd</t>
  </si>
  <si>
    <t>NECCLTD</t>
  </si>
  <si>
    <t>Majestic Auto Ltd</t>
  </si>
  <si>
    <t>MAJESAUT</t>
  </si>
  <si>
    <t>Graviss Hospitality Ltd</t>
  </si>
  <si>
    <t>GRAVISSHO</t>
  </si>
  <si>
    <t>VIP Clothing Ltd</t>
  </si>
  <si>
    <t>VIPCLOTHNG</t>
  </si>
  <si>
    <t>RM Drip &amp; Sprinklers Systems Ltd</t>
  </si>
  <si>
    <t>RMDRIP</t>
  </si>
  <si>
    <t>Proventus Agrocom Ltd</t>
  </si>
  <si>
    <t>PROV</t>
  </si>
  <si>
    <t>Kerala Ayurveda Ltd</t>
  </si>
  <si>
    <t>KERALAYUR</t>
  </si>
  <si>
    <t>Nippon India ETF Nifty Midcap 150</t>
  </si>
  <si>
    <t>MID150BEES</t>
  </si>
  <si>
    <t>Vintron Informatics Ltd</t>
  </si>
  <si>
    <t>VINTRON</t>
  </si>
  <si>
    <t>Systango Technologies Ltd</t>
  </si>
  <si>
    <t>SYSTANGO</t>
  </si>
  <si>
    <t>Triton Valves Ltd</t>
  </si>
  <si>
    <t>TRITONV</t>
  </si>
  <si>
    <t>Aelea Commodities Ltd</t>
  </si>
  <si>
    <t>ACLD</t>
  </si>
  <si>
    <t>Lorenzini Apparels Ltd</t>
  </si>
  <si>
    <t>LAL</t>
  </si>
  <si>
    <t>Euro India Fresh Foods Ltd</t>
  </si>
  <si>
    <t>EIFFL</t>
  </si>
  <si>
    <t>Royal India Corporation Ltd</t>
  </si>
  <si>
    <t>ROYALIND</t>
  </si>
  <si>
    <t>Asian Hotels (North) Ltd</t>
  </si>
  <si>
    <t>ASIANHOTNR</t>
  </si>
  <si>
    <t>Plaza Wires Ltd</t>
  </si>
  <si>
    <t>PLAZACABLE</t>
  </si>
  <si>
    <t>Manaksia Steels Ltd</t>
  </si>
  <si>
    <t>MANAKSTEEL</t>
  </si>
  <si>
    <t>SKP Bearing Industries Ltd</t>
  </si>
  <si>
    <t>SKP</t>
  </si>
  <si>
    <t>Aban Offshore Ltd</t>
  </si>
  <si>
    <t>ABAN</t>
  </si>
  <si>
    <t>Rockingdeals Circular Economy Ltd</t>
  </si>
  <si>
    <t>ROCKINGDCE</t>
  </si>
  <si>
    <t>Surana Telecom and Power Ltd</t>
  </si>
  <si>
    <t>SURANAT&amp;P</t>
  </si>
  <si>
    <t>Il&amp;Fs Engineering and Construction Company Ltd</t>
  </si>
  <si>
    <t>IL&amp;FSENGG</t>
  </si>
  <si>
    <t>Apollo Sindoori Hotels Ltd</t>
  </si>
  <si>
    <t>APOLSINHOT</t>
  </si>
  <si>
    <t>Airan Ltd</t>
  </si>
  <si>
    <t>AIRAN</t>
  </si>
  <si>
    <t>Country Club Hospitality &amp; Holidays Ltd</t>
  </si>
  <si>
    <t>CCHHL</t>
  </si>
  <si>
    <t>Intense Technologies Ltd</t>
  </si>
  <si>
    <t>INTENTECH</t>
  </si>
  <si>
    <t>DJ Mediaprint &amp; Logistics Ltd</t>
  </si>
  <si>
    <t>DJML</t>
  </si>
  <si>
    <t>Shree Rama Multi-Tech Ltd</t>
  </si>
  <si>
    <t>SHREERAMA</t>
  </si>
  <si>
    <t>Indowind Energy Ltd</t>
  </si>
  <si>
    <t>INDOWIND</t>
  </si>
  <si>
    <t>Emami Realty Ltd</t>
  </si>
  <si>
    <t>EMAMIREAL</t>
  </si>
  <si>
    <t>Suyog Gurbaxani Funicular Ropeways Ltd</t>
  </si>
  <si>
    <t>SGFRL</t>
  </si>
  <si>
    <t>AVP Infracon Ltd</t>
  </si>
  <si>
    <t>AVPINFRA</t>
  </si>
  <si>
    <t>Tiger Logistics (India) Ltd</t>
  </si>
  <si>
    <t>TIGERLOGS</t>
  </si>
  <si>
    <t>Madhav Infra Projects Ltd</t>
  </si>
  <si>
    <t>MADHAVIPL</t>
  </si>
  <si>
    <t>Shukra Pharmaceuticals Ltd</t>
  </si>
  <si>
    <t>SHUKRAPHAR</t>
  </si>
  <si>
    <t>Patels Airtemp (India) Ltd</t>
  </si>
  <si>
    <t>PATELSAI</t>
  </si>
  <si>
    <t>Aditya BSL Gold ETF</t>
  </si>
  <si>
    <t>BSLGOLDETF</t>
  </si>
  <si>
    <t>Capital Trade Links Ltd</t>
  </si>
  <si>
    <t>CTL</t>
  </si>
  <si>
    <t>Sintercom India Ltd</t>
  </si>
  <si>
    <t>SINTERCOM</t>
  </si>
  <si>
    <t>Waterbase Ltd</t>
  </si>
  <si>
    <t>WATERBASE</t>
  </si>
  <si>
    <t>Lehar Footwears Ltd</t>
  </si>
  <si>
    <t>LEHAR</t>
  </si>
  <si>
    <t>Oriental Carbon &amp; Chemicals Ltd</t>
  </si>
  <si>
    <t>OCCL</t>
  </si>
  <si>
    <t>Shyam Century Ferrous Ltd</t>
  </si>
  <si>
    <t>SHYAMCENT</t>
  </si>
  <si>
    <t>GP Petroleums Ltd</t>
  </si>
  <si>
    <t>GULFPETRO</t>
  </si>
  <si>
    <t>Mangalam Worldwide Ltd</t>
  </si>
  <si>
    <t>MWL</t>
  </si>
  <si>
    <t>UCAL Ltd</t>
  </si>
  <si>
    <t>UCAL</t>
  </si>
  <si>
    <t>Global Education Ltd</t>
  </si>
  <si>
    <t>GLOBAL</t>
  </si>
  <si>
    <t>Osia Hyper Retail Ltd</t>
  </si>
  <si>
    <t>OSIAHYPER</t>
  </si>
  <si>
    <t>Felix Industries Ltd</t>
  </si>
  <si>
    <t>FELIX</t>
  </si>
  <si>
    <t>Z-Tech (India) Ltd</t>
  </si>
  <si>
    <t>ZTECH</t>
  </si>
  <si>
    <t>Aries Agro Ltd (CN)</t>
  </si>
  <si>
    <t>ARIES</t>
  </si>
  <si>
    <t>Bhagyanagar India Ltd</t>
  </si>
  <si>
    <t>BHAGYANGR</t>
  </si>
  <si>
    <t>K2 Infragen Ltd</t>
  </si>
  <si>
    <t>K2INFRA</t>
  </si>
  <si>
    <t>Mangalam Organics Ltd</t>
  </si>
  <si>
    <t>MANORG</t>
  </si>
  <si>
    <t>Sayaji Hotels (Indore) Ltd</t>
  </si>
  <si>
    <t>SHILINDORE</t>
  </si>
  <si>
    <t>Purv Flexipack Ltd</t>
  </si>
  <si>
    <t>PURVFLEXI</t>
  </si>
  <si>
    <t>Modi Naturals Ltd</t>
  </si>
  <si>
    <t>MODINATUR</t>
  </si>
  <si>
    <t>Competent Automobiles Company Ltd</t>
  </si>
  <si>
    <t>COMPEAU</t>
  </si>
  <si>
    <t>Emmforce Autotech Ltd</t>
  </si>
  <si>
    <t>EMMFORCE</t>
  </si>
  <si>
    <t>Pasupati Acrylon Ltd</t>
  </si>
  <si>
    <t>PASUPTAC</t>
  </si>
  <si>
    <t>Global Vectra Helicorp Ltd</t>
  </si>
  <si>
    <t>GLOBALVECT</t>
  </si>
  <si>
    <t>Keltech Energies Ltd</t>
  </si>
  <si>
    <t>KELENRG</t>
  </si>
  <si>
    <t>India Finsec Ltd</t>
  </si>
  <si>
    <t>IFINSEC</t>
  </si>
  <si>
    <t>Chemcrux Enterprises Ltd</t>
  </si>
  <si>
    <t>CHEMCRUX</t>
  </si>
  <si>
    <t>Megastar Foods Ltd</t>
  </si>
  <si>
    <t>MEGASTAR</t>
  </si>
  <si>
    <t>Jay Shree Tea and Industries Ltd</t>
  </si>
  <si>
    <t>JAYSREETEA</t>
  </si>
  <si>
    <t>Vijay Solvex Ltd</t>
  </si>
  <si>
    <t>VIJSOLX</t>
  </si>
  <si>
    <t>Vaarad Ventures Ltd</t>
  </si>
  <si>
    <t>VAARAD</t>
  </si>
  <si>
    <t>Shri Keshav Cements and Infra Ltd</t>
  </si>
  <si>
    <t>SKCIL</t>
  </si>
  <si>
    <t>Exhicon Events Media Solutions Ltd</t>
  </si>
  <si>
    <t>EXHICON</t>
  </si>
  <si>
    <t>Rajnish Wellness Ltd</t>
  </si>
  <si>
    <t>RAJNISH</t>
  </si>
  <si>
    <t>Zodiac Clothing Company Ltd</t>
  </si>
  <si>
    <t>ZODIACLOTH</t>
  </si>
  <si>
    <t>Lancor Holdings Ltd</t>
  </si>
  <si>
    <t>LANCORHOL</t>
  </si>
  <si>
    <t>Ruchi Infrastructure Ltd</t>
  </si>
  <si>
    <t>RUCHINFRA</t>
  </si>
  <si>
    <t>Gujarat Apollo Industries Ltd</t>
  </si>
  <si>
    <t>GUJAPOLLO</t>
  </si>
  <si>
    <t>Magnum Ventures Ltd</t>
  </si>
  <si>
    <t>MAGNUM</t>
  </si>
  <si>
    <t>Droneacharya Aerial Innovations Ltd</t>
  </si>
  <si>
    <t>DRONACHRYA</t>
  </si>
  <si>
    <t>GEE Ltd</t>
  </si>
  <si>
    <t>GEE</t>
  </si>
  <si>
    <t>RKEC Projects Ltd</t>
  </si>
  <si>
    <t>RKEC</t>
  </si>
  <si>
    <t>Atlantaa Ltd</t>
  </si>
  <si>
    <t>ATLANTAA</t>
  </si>
  <si>
    <t>Jhaveri Credits and Capital Ltd</t>
  </si>
  <si>
    <t>JHACC</t>
  </si>
  <si>
    <t>Jasch Gauging Technologies Ltd</t>
  </si>
  <si>
    <t>JGTL</t>
  </si>
  <si>
    <t>Rama Phosphates Ltd</t>
  </si>
  <si>
    <t>RAMAPHO</t>
  </si>
  <si>
    <t>Sumit Woods Ltd</t>
  </si>
  <si>
    <t>SUMIT</t>
  </si>
  <si>
    <t>Talbros Engineering Ltd</t>
  </si>
  <si>
    <t>TALBROSENG</t>
  </si>
  <si>
    <t>Sejal Glass Ltd</t>
  </si>
  <si>
    <t>SEJALLTD</t>
  </si>
  <si>
    <t>Virinchi Ltd</t>
  </si>
  <si>
    <t>VIRINCHI</t>
  </si>
  <si>
    <t>Kalyani Cast-Tech Ltd</t>
  </si>
  <si>
    <t>KALYANI</t>
  </si>
  <si>
    <t>Scan Steels Ltd</t>
  </si>
  <si>
    <t>SCANSTL</t>
  </si>
  <si>
    <t>Apollo Finvest (India) Ltd</t>
  </si>
  <si>
    <t>APOLLOFI</t>
  </si>
  <si>
    <t>Essen Speciality Films Ltd</t>
  </si>
  <si>
    <t>ESFL</t>
  </si>
  <si>
    <t>Trident Lifeline Ltd</t>
  </si>
  <si>
    <t>TLL</t>
  </si>
  <si>
    <t>A2z Infra Engineering Ltd</t>
  </si>
  <si>
    <t>A2ZINFRA</t>
  </si>
  <si>
    <t>Nila Spaces Ltd</t>
  </si>
  <si>
    <t>NILASPACES</t>
  </si>
  <si>
    <t>Avonmore Capital &amp; Management Services Ltd</t>
  </si>
  <si>
    <t>AVONMORE</t>
  </si>
  <si>
    <t>Variman Global Enterprises Ltd</t>
  </si>
  <si>
    <t>VARIMAN</t>
  </si>
  <si>
    <t>SBEC Sugar Ltd</t>
  </si>
  <si>
    <t>SBECSUG</t>
  </si>
  <si>
    <t>Axis Gold ETF</t>
  </si>
  <si>
    <t>AXISGOLD</t>
  </si>
  <si>
    <t>Panchsheel Organics Ltd</t>
  </si>
  <si>
    <t>PANCHSHEEL</t>
  </si>
  <si>
    <t>Fluidomat Ltd</t>
  </si>
  <si>
    <t>FLUIDOM</t>
  </si>
  <si>
    <t>Seacoast Shipping Services Ltd</t>
  </si>
  <si>
    <t>SEACOAST</t>
  </si>
  <si>
    <t>Inflame Appliances Ltd</t>
  </si>
  <si>
    <t>INFLAME</t>
  </si>
  <si>
    <t>Digikore Studios Ltd</t>
  </si>
  <si>
    <t>DIGIKORE</t>
  </si>
  <si>
    <t>BGR Energy Systems Ltd</t>
  </si>
  <si>
    <t>BGRENERGY</t>
  </si>
  <si>
    <t>Mangalam Seeds Ltd</t>
  </si>
  <si>
    <t>MSL</t>
  </si>
  <si>
    <t>Gennex Laboratories Ltd</t>
  </si>
  <si>
    <t>GENNEX</t>
  </si>
  <si>
    <t>Medico Remedies Ltd</t>
  </si>
  <si>
    <t>MEDICO</t>
  </si>
  <si>
    <t>NDL Ventures Ltd</t>
  </si>
  <si>
    <t>NDLVENTURE</t>
  </si>
  <si>
    <t>International Combustion (India) Ltd</t>
  </si>
  <si>
    <t>INTLCOMBQ</t>
  </si>
  <si>
    <t>Goyal Salt Ltd</t>
  </si>
  <si>
    <t>GOYALSALT</t>
  </si>
  <si>
    <t>Indian Toners &amp; Developers Ltd</t>
  </si>
  <si>
    <t>INDTONER</t>
  </si>
  <si>
    <t>Murudeshwar Ceramics Ltd</t>
  </si>
  <si>
    <t>MURUDCERA</t>
  </si>
  <si>
    <t>POCL Enterprises Ltd</t>
  </si>
  <si>
    <t>POEL</t>
  </si>
  <si>
    <t>Vadilal Enterprises Ltd</t>
  </si>
  <si>
    <t>VADILENT</t>
  </si>
  <si>
    <t>Sadhav Shipping Ltd</t>
  </si>
  <si>
    <t>SADHAV</t>
  </si>
  <si>
    <t>Infinium Pharmachem Ltd</t>
  </si>
  <si>
    <t>INFINIUM</t>
  </si>
  <si>
    <t>Omax Autos Ltd</t>
  </si>
  <si>
    <t>OMAXAUTO</t>
  </si>
  <si>
    <t>DEV Information Technology Ltd</t>
  </si>
  <si>
    <t>DEVIT</t>
  </si>
  <si>
    <t>Cords Cable Industries Ltd</t>
  </si>
  <si>
    <t>CORDSCABLE</t>
  </si>
  <si>
    <t>Bannari Amman Spinning Mills Ltd</t>
  </si>
  <si>
    <t>BASML</t>
  </si>
  <si>
    <t>Indian Terrain Fashions Ltd</t>
  </si>
  <si>
    <t>INDTERRAIN</t>
  </si>
  <si>
    <t>Multibase India Ltd</t>
  </si>
  <si>
    <t>MULTIBASE</t>
  </si>
  <si>
    <t>P.E. Analytics Ltd</t>
  </si>
  <si>
    <t>PROPEQUITY</t>
  </si>
  <si>
    <t>Bemco Hydraulics Ltd</t>
  </si>
  <si>
    <t>BEMHY</t>
  </si>
  <si>
    <t>Pil Italica Lifestyle Ltd</t>
  </si>
  <si>
    <t>PILITA</t>
  </si>
  <si>
    <t>Captain Polyplast Ltd</t>
  </si>
  <si>
    <t>CPL</t>
  </si>
  <si>
    <t>Ceenik Exports (India) Ltd</t>
  </si>
  <si>
    <t>CEENIK</t>
  </si>
  <si>
    <t>Canarys Automations Ltd</t>
  </si>
  <si>
    <t>CANARYS</t>
  </si>
  <si>
    <t>Uday Jewellery Industries Ltd</t>
  </si>
  <si>
    <t>UDAYJEW</t>
  </si>
  <si>
    <t>Prime Industries Ltd</t>
  </si>
  <si>
    <t>PRIMIND</t>
  </si>
  <si>
    <t>Evexia Lifecare Ltd</t>
  </si>
  <si>
    <t>EVEXIA</t>
  </si>
  <si>
    <t>Crayons Advertising Ltd</t>
  </si>
  <si>
    <t>CRAYONS</t>
  </si>
  <si>
    <t>ABM Knowledgeware Ltd</t>
  </si>
  <si>
    <t>ABMKNO</t>
  </si>
  <si>
    <t>Bhatia Communications &amp; Retail (India) Ltd</t>
  </si>
  <si>
    <t>BHATIA</t>
  </si>
  <si>
    <t>South West Pinnacle Exploration Ltd</t>
  </si>
  <si>
    <t>SOUTHWEST</t>
  </si>
  <si>
    <t>Shri Dinesh Mills Ltd</t>
  </si>
  <si>
    <t>SHRIDINE</t>
  </si>
  <si>
    <t>Globus Power Generation Ltd</t>
  </si>
  <si>
    <t>GLOBUSCON</t>
  </si>
  <si>
    <t>Jay Ushin Ltd</t>
  </si>
  <si>
    <t>JAYUSH</t>
  </si>
  <si>
    <t>Inventure Growth &amp; Securities Ltd</t>
  </si>
  <si>
    <t>INVENTURE</t>
  </si>
  <si>
    <t>Premier Roadlines Ltd</t>
  </si>
  <si>
    <t>PRLIND</t>
  </si>
  <si>
    <t>Vishwaraj Sugar Industries Ltd</t>
  </si>
  <si>
    <t>VISHWARAJ</t>
  </si>
  <si>
    <t>Mercantile Ventures Ltd</t>
  </si>
  <si>
    <t>MERCANTILE</t>
  </si>
  <si>
    <t>Axis Nifty AAA Bond Plus SDL Apr 2026 50:50 ETF</t>
  </si>
  <si>
    <t>AXISBPSETF</t>
  </si>
  <si>
    <t>Lords Chloro Alkali Ltd</t>
  </si>
  <si>
    <t>LORDSCHLO</t>
  </si>
  <si>
    <t>Maral Overseas Ltd</t>
  </si>
  <si>
    <t>MARALOVER</t>
  </si>
  <si>
    <t>Shri Venkatesh Refineries Ltd</t>
  </si>
  <si>
    <t>SVRL</t>
  </si>
  <si>
    <t>Goldstar Power Ltd</t>
  </si>
  <si>
    <t>GOLDSTAR</t>
  </si>
  <si>
    <t>Commercial Syn Bags Ltd</t>
  </si>
  <si>
    <t>COMSYN</t>
  </si>
  <si>
    <t>Par Drugs and Chemicals Ltd</t>
  </si>
  <si>
    <t>PAR</t>
  </si>
  <si>
    <t>Take Solutions Ltd</t>
  </si>
  <si>
    <t>TAKE</t>
  </si>
  <si>
    <t>Rudrabhishek Enterprises Ltd</t>
  </si>
  <si>
    <t>REPL</t>
  </si>
  <si>
    <t>Welspun Investments and Commercials Ltd</t>
  </si>
  <si>
    <t>WELINV</t>
  </si>
  <si>
    <t>Natural Capsules Ltd</t>
  </si>
  <si>
    <t>NATCAPSUQ</t>
  </si>
  <si>
    <t>Naga Dhunseri Group Ltd</t>
  </si>
  <si>
    <t>NDGL</t>
  </si>
  <si>
    <t>Kanoria Energy &amp; Infrastructure Limited</t>
  </si>
  <si>
    <t>KEIL</t>
  </si>
  <si>
    <t>Baheti Recycling Industries Ltd</t>
  </si>
  <si>
    <t>BAHETI</t>
  </si>
  <si>
    <t>Rox Hi-Tech Ltd</t>
  </si>
  <si>
    <t>ROXHITECH</t>
  </si>
  <si>
    <t>Veer Global Infraconstruction Ltd</t>
  </si>
  <si>
    <t>VGIL</t>
  </si>
  <si>
    <t>Investment &amp; Precision Castings Ltd</t>
  </si>
  <si>
    <t>INVPRECQ</t>
  </si>
  <si>
    <t>Bambino Agro Industries Ltd</t>
  </si>
  <si>
    <t>BAMBINO</t>
  </si>
  <si>
    <t>Smartlink Holdings Ltd</t>
  </si>
  <si>
    <t>SMARTLINK</t>
  </si>
  <si>
    <t>Maagh Advertising and Marketing Services Ltd</t>
  </si>
  <si>
    <t>MAAGHADV</t>
  </si>
  <si>
    <t>McLeod Russel India Ltd</t>
  </si>
  <si>
    <t>MCLEODRUSS</t>
  </si>
  <si>
    <t>UMA Exports Ltd</t>
  </si>
  <si>
    <t>UMAEXPORTS</t>
  </si>
  <si>
    <t>Kaka Industries Ltd</t>
  </si>
  <si>
    <t>KAKA</t>
  </si>
  <si>
    <t>Alphageo (India) Ltd</t>
  </si>
  <si>
    <t>ALPHAGEO</t>
  </si>
  <si>
    <t>Shree Rama Newsprint Ltd</t>
  </si>
  <si>
    <t>RAMANEWS</t>
  </si>
  <si>
    <t>Umang Dairies Ltd</t>
  </si>
  <si>
    <t>UMANGDAIRY</t>
  </si>
  <si>
    <t>KPT Industries Ltd</t>
  </si>
  <si>
    <t>KPT</t>
  </si>
  <si>
    <t>Tirupati Forge Ltd</t>
  </si>
  <si>
    <t>TIRUPATIFL</t>
  </si>
  <si>
    <t>Nitiraj Engineers Ltd</t>
  </si>
  <si>
    <t>NITIRAJ</t>
  </si>
  <si>
    <t>Mirae Asset Nifty 50 ETF</t>
  </si>
  <si>
    <t>NIFTYETF</t>
  </si>
  <si>
    <t>Chatha Foods Ltd</t>
  </si>
  <si>
    <t>CHATHA</t>
  </si>
  <si>
    <t>Navkar Urbanstructure Ltd</t>
  </si>
  <si>
    <t>NAVKAR</t>
  </si>
  <si>
    <t>Anlon Technology Solutions Ltd</t>
  </si>
  <si>
    <t>ANLON</t>
  </si>
  <si>
    <t>Sundaram Brake Linings Ltd</t>
  </si>
  <si>
    <t>SUNDRMBRAK</t>
  </si>
  <si>
    <t>Rajasthan Gases Ltd</t>
  </si>
  <si>
    <t>RAJGASES</t>
  </si>
  <si>
    <t>Maruti Infrastructure Ltd</t>
  </si>
  <si>
    <t>MAINFRA</t>
  </si>
  <si>
    <t>Robust Hotels Ltd</t>
  </si>
  <si>
    <t>RHL</t>
  </si>
  <si>
    <t>Alphalogic Industries Ltd</t>
  </si>
  <si>
    <t>ALPHAIND</t>
  </si>
  <si>
    <t>Generic Engineering Construction and Projects Ltd</t>
  </si>
  <si>
    <t>GENCON</t>
  </si>
  <si>
    <t>VTM Ltd</t>
  </si>
  <si>
    <t>VTMLTD</t>
  </si>
  <si>
    <t>Crown Lifters Ltd</t>
  </si>
  <si>
    <t>CROWN</t>
  </si>
  <si>
    <t>SAB Industries Ltd</t>
  </si>
  <si>
    <t>SAB</t>
  </si>
  <si>
    <t>Rane Engine Valve Ltd</t>
  </si>
  <si>
    <t>RANEENGINE</t>
  </si>
  <si>
    <t>Sudarshan Pharma Industries Ltd</t>
  </si>
  <si>
    <t>SUDARSHAN</t>
  </si>
  <si>
    <t>PPAP Automotive Ltd</t>
  </si>
  <si>
    <t>PPAP</t>
  </si>
  <si>
    <t>Indo Thai Securities Ltd</t>
  </si>
  <si>
    <t>INDOTHAI</t>
  </si>
  <si>
    <t>Visa Steel Ltd</t>
  </si>
  <si>
    <t>VISASTEEL</t>
  </si>
  <si>
    <t>National Plastic Technologies Ltd</t>
  </si>
  <si>
    <t>NATPLASTI</t>
  </si>
  <si>
    <t>E Factor Experiences Ltd</t>
  </si>
  <si>
    <t>EFACTOR</t>
  </si>
  <si>
    <t>Captain Technocast Ltd</t>
  </si>
  <si>
    <t>CTCL</t>
  </si>
  <si>
    <t>Aashka Hospitals Ltd</t>
  </si>
  <si>
    <t>AASHKA</t>
  </si>
  <si>
    <t>Amba Enterprises Ltd</t>
  </si>
  <si>
    <t>AEL</t>
  </si>
  <si>
    <t>Shradha Infraprojects Ltd</t>
  </si>
  <si>
    <t>SHRADHA</t>
  </si>
  <si>
    <t>Aaron Industries Ltd</t>
  </si>
  <si>
    <t>AARON</t>
  </si>
  <si>
    <t>Dindigul Farm Product Ltd</t>
  </si>
  <si>
    <t>DFPL</t>
  </si>
  <si>
    <t>Lagnam Spintex Ltd</t>
  </si>
  <si>
    <t>LAGNAM</t>
  </si>
  <si>
    <t>Duroply Industries Ltd</t>
  </si>
  <si>
    <t>DUROPLY</t>
  </si>
  <si>
    <t>Sayaji Hotels (Pune) Ltd</t>
  </si>
  <si>
    <t>SHPLPUNE</t>
  </si>
  <si>
    <t>On Door Concepts Ltd</t>
  </si>
  <si>
    <t>ONDOOR</t>
  </si>
  <si>
    <t>Retail - Online</t>
  </si>
  <si>
    <t>MK Exim (India) Ltd</t>
  </si>
  <si>
    <t>MKEXIM</t>
  </si>
  <si>
    <t>Mason Infratech Ltd</t>
  </si>
  <si>
    <t>MASON</t>
  </si>
  <si>
    <t>Konstelec Engineers Ltd</t>
  </si>
  <si>
    <t>KONSTELEC</t>
  </si>
  <si>
    <t>RDB Rasayans Ltd</t>
  </si>
  <si>
    <t>RDBRL</t>
  </si>
  <si>
    <t>VETO Switch Gears And Cables Ltd</t>
  </si>
  <si>
    <t>VETO</t>
  </si>
  <si>
    <t>India Gelatine &amp; Chemicals Ltd</t>
  </si>
  <si>
    <t>INDGELA</t>
  </si>
  <si>
    <t>Star Delta Transformers Ltd</t>
  </si>
  <si>
    <t>STARDELTA</t>
  </si>
  <si>
    <t>CAPTAIN PIPES Ltd</t>
  </si>
  <si>
    <t>CAPPIPES</t>
  </si>
  <si>
    <t>Aurangabad Distillery Ltd</t>
  </si>
  <si>
    <t>AURDIS</t>
  </si>
  <si>
    <t>LGB Forge Ltd</t>
  </si>
  <si>
    <t>LGBFORGE</t>
  </si>
  <si>
    <t>Standard Capital Markets Ltd</t>
  </si>
  <si>
    <t>STANCAP</t>
  </si>
  <si>
    <t>Paragon Fine &amp; Speciality Chemical Ltd</t>
  </si>
  <si>
    <t>PARAGON</t>
  </si>
  <si>
    <t>Trejhara Solutions Ltd</t>
  </si>
  <si>
    <t>TREJHARA</t>
  </si>
  <si>
    <t>Loyal Textile Mills Ltd</t>
  </si>
  <si>
    <t>LOYALTEX</t>
  </si>
  <si>
    <t>Caspian Corporate Services Ltd</t>
  </si>
  <si>
    <t>CASPIAN</t>
  </si>
  <si>
    <t>Sona Machinery Ltd</t>
  </si>
  <si>
    <t>SONAMAC</t>
  </si>
  <si>
    <t>RRIL Ltd</t>
  </si>
  <si>
    <t>RRIL</t>
  </si>
  <si>
    <t>Sarthak Metals Ltd</t>
  </si>
  <si>
    <t>SMLT</t>
  </si>
  <si>
    <t>RDB Realty &amp; Infrastructure Ltd</t>
  </si>
  <si>
    <t>RDBRIL</t>
  </si>
  <si>
    <t>Nureca Ltd</t>
  </si>
  <si>
    <t>NURECA</t>
  </si>
  <si>
    <t>Starteck Finance Ltd</t>
  </si>
  <si>
    <t>STARTECK</t>
  </si>
  <si>
    <t>Thomas Scott (India) Ltd</t>
  </si>
  <si>
    <t>THOMASCOTT</t>
  </si>
  <si>
    <t>Shree Ajit Pulp and Paper Ltd</t>
  </si>
  <si>
    <t>SAPPL</t>
  </si>
  <si>
    <t>Infollion Research Services Ltd</t>
  </si>
  <si>
    <t>INFOLLION</t>
  </si>
  <si>
    <t>Prithvi Exchange (India) Ltd</t>
  </si>
  <si>
    <t>PRITHVIEXCH</t>
  </si>
  <si>
    <t>Zee Learn Ltd</t>
  </si>
  <si>
    <t>ZEELEARN</t>
  </si>
  <si>
    <t>KCK Industries Ltd</t>
  </si>
  <si>
    <t>KCK</t>
  </si>
  <si>
    <t>SMS Lifesciences India Ltd</t>
  </si>
  <si>
    <t>SMSLIFE</t>
  </si>
  <si>
    <t>Alpine Housing Development Corporation Limited</t>
  </si>
  <si>
    <t>ALPINEHOU</t>
  </si>
  <si>
    <t>Hindcon Chemicals Ltd</t>
  </si>
  <si>
    <t>HINDCON</t>
  </si>
  <si>
    <t>Ravinder Heights Ltd</t>
  </si>
  <si>
    <t>RVHL</t>
  </si>
  <si>
    <t>Swastika Investmart Ltd</t>
  </si>
  <si>
    <t>SWASTIKA</t>
  </si>
  <si>
    <t>A B Infrabuild Ltd</t>
  </si>
  <si>
    <t>ABINFRA</t>
  </si>
  <si>
    <t>Brahmaputra Infrastructure Ltd</t>
  </si>
  <si>
    <t>BRAHMINFRA</t>
  </si>
  <si>
    <t>Purple Finance Ltd</t>
  </si>
  <si>
    <t>PURPLEFIN</t>
  </si>
  <si>
    <t>Parin Furniture Ltd</t>
  </si>
  <si>
    <t>PARIN</t>
  </si>
  <si>
    <t>Ginni Filaments Ltd</t>
  </si>
  <si>
    <t>GINNIFILA</t>
  </si>
  <si>
    <t>ASI Industries Ltd</t>
  </si>
  <si>
    <t>ASIIL</t>
  </si>
  <si>
    <t>G G Engineering Ltd</t>
  </si>
  <si>
    <t>GGENG</t>
  </si>
  <si>
    <t>Bhilwara Technical Textiles Ltd</t>
  </si>
  <si>
    <t>BTTL</t>
  </si>
  <si>
    <t>Chemtech Industrial Valves Ltd</t>
  </si>
  <si>
    <t>CHEMTECH</t>
  </si>
  <si>
    <t>Raghuvansh Agrofarms Ltd</t>
  </si>
  <si>
    <t>RAFL</t>
  </si>
  <si>
    <t>Confidence Futuristic Energetech Ltd</t>
  </si>
  <si>
    <t>CFEL</t>
  </si>
  <si>
    <t>Equippp Social Impact Technologies Ltd</t>
  </si>
  <si>
    <t>EQUIPPP</t>
  </si>
  <si>
    <t xml:space="preserve"> IT Services &amp; Consulting</t>
  </si>
  <si>
    <t>Brady And Morris Engineering Co Ltd</t>
  </si>
  <si>
    <t>BRADYM</t>
  </si>
  <si>
    <t>Spectrum Talent Management Ltd</t>
  </si>
  <si>
    <t>SPECTSTM</t>
  </si>
  <si>
    <t>Akanksha Power and Infrastructure Ltd</t>
  </si>
  <si>
    <t>AKANKSHA</t>
  </si>
  <si>
    <t>Electrical Components &amp; Equipment</t>
  </si>
  <si>
    <t>DCG Cables &amp; Wires Ltd</t>
  </si>
  <si>
    <t>DCG</t>
  </si>
  <si>
    <t>Lloyds Luxuries Ltd</t>
  </si>
  <si>
    <t>LLOYDS</t>
  </si>
  <si>
    <t>Ashapuri Gold Ornament Ltd</t>
  </si>
  <si>
    <t>AGOL</t>
  </si>
  <si>
    <t>Neelamalai Agro Industries Ltd</t>
  </si>
  <si>
    <t>NEAGI</t>
  </si>
  <si>
    <t>Prime Fresh Ltd</t>
  </si>
  <si>
    <t>PRIMEFRESH</t>
  </si>
  <si>
    <t>Aksharchem (India) Ltd</t>
  </si>
  <si>
    <t>AKSHARCHEM</t>
  </si>
  <si>
    <t>Zeal Global Services Ltd</t>
  </si>
  <si>
    <t>ZEAL</t>
  </si>
  <si>
    <t>Shree Vasu Logistics Ltd</t>
  </si>
  <si>
    <t>SVLL</t>
  </si>
  <si>
    <t>G M Polyplast Ltd</t>
  </si>
  <si>
    <t>GMPL</t>
  </si>
  <si>
    <t>Pmc Fincorp Ltd</t>
  </si>
  <si>
    <t>PMCFIN</t>
  </si>
  <si>
    <t>Sicagen India Ltd</t>
  </si>
  <si>
    <t>SICAGEN</t>
  </si>
  <si>
    <t>Nettlinx Ltd</t>
  </si>
  <si>
    <t>NETTLINX</t>
  </si>
  <si>
    <t>Empower India Ltd</t>
  </si>
  <si>
    <t>EMPOWER</t>
  </si>
  <si>
    <t>Tembo Global Industries Ltd</t>
  </si>
  <si>
    <t>TEMBO</t>
  </si>
  <si>
    <t>Bimetal Bearings Ltd</t>
  </si>
  <si>
    <t>BIMETAL</t>
  </si>
  <si>
    <t>Maximus International Ltd</t>
  </si>
  <si>
    <t>MAXIMUS</t>
  </si>
  <si>
    <t>CWD Limited</t>
  </si>
  <si>
    <t>CWD</t>
  </si>
  <si>
    <t>Paul Merchants Ltd</t>
  </si>
  <si>
    <t>PML</t>
  </si>
  <si>
    <t>Nirman Agri Genetics Ltd</t>
  </si>
  <si>
    <t>NIRMAN</t>
  </si>
  <si>
    <t>Somi Conveyor Beltings Ltd</t>
  </si>
  <si>
    <t>SOMICONVEY</t>
  </si>
  <si>
    <t>Ajanta Soya Ltd</t>
  </si>
  <si>
    <t>AJANTSOY</t>
  </si>
  <si>
    <t>Compucom Software Ltd</t>
  </si>
  <si>
    <t>COMPUSOFT</t>
  </si>
  <si>
    <t>Halder Venture Ltd</t>
  </si>
  <si>
    <t>HALDER</t>
  </si>
  <si>
    <t>delaPlex Ltd</t>
  </si>
  <si>
    <t>DELAPLEX</t>
  </si>
  <si>
    <t>Modi Rubber Ltd</t>
  </si>
  <si>
    <t>MODIRUBBER</t>
  </si>
  <si>
    <t>Radix Industries (India) Ltd</t>
  </si>
  <si>
    <t>RADIXIND</t>
  </si>
  <si>
    <t>Jaysynth Orgochem Ltd</t>
  </si>
  <si>
    <t>JDORGOCHEM</t>
  </si>
  <si>
    <t>T T Ltd</t>
  </si>
  <si>
    <t>TTL</t>
  </si>
  <si>
    <t>Yash Optics &amp; Lens Ltd</t>
  </si>
  <si>
    <t>YASHOPTICS</t>
  </si>
  <si>
    <t>Cochin Minerals and Rutile Ltd</t>
  </si>
  <si>
    <t>COCHINM</t>
  </si>
  <si>
    <t>Odyssey Technologies Ltd</t>
  </si>
  <si>
    <t>ODYSSEY</t>
  </si>
  <si>
    <t>Coral Laboratories Ltd</t>
  </si>
  <si>
    <t>CORALAB</t>
  </si>
  <si>
    <t>Regis Industries Ltd</t>
  </si>
  <si>
    <t>REGIS</t>
  </si>
  <si>
    <t>SBI Nifty Bank ETF</t>
  </si>
  <si>
    <t>SETFNIFBK</t>
  </si>
  <si>
    <t>Mangal Credit and Fincorp Ltd</t>
  </si>
  <si>
    <t>MANCREDIT</t>
  </si>
  <si>
    <t>Arham Technologies Ltd</t>
  </si>
  <si>
    <t>ARHAM</t>
  </si>
  <si>
    <t>Denis Chem Lab Ltd</t>
  </si>
  <si>
    <t>DENISCHEM</t>
  </si>
  <si>
    <t>Available Finance Ltd</t>
  </si>
  <si>
    <t>AVAILFC</t>
  </si>
  <si>
    <t>Tips Films Ltd</t>
  </si>
  <si>
    <t>TIPSFILMS</t>
  </si>
  <si>
    <t>Rajshree Sugars &amp; Chemicals Ltd</t>
  </si>
  <si>
    <t>RAJSREESUG</t>
  </si>
  <si>
    <t>Super House Ltd</t>
  </si>
  <si>
    <t>SUPERHOUSE</t>
  </si>
  <si>
    <t>Pune E - Stock Broking Ltd</t>
  </si>
  <si>
    <t>PESB</t>
  </si>
  <si>
    <t>Sunshine Capital Ltd</t>
  </si>
  <si>
    <t>SCL</t>
  </si>
  <si>
    <t>Vipul Organics Ltd</t>
  </si>
  <si>
    <t>VIPULORG</t>
  </si>
  <si>
    <t>Panasonic Carbon India Co Ltd</t>
  </si>
  <si>
    <t>PANCARBON</t>
  </si>
  <si>
    <t>Rajshree Polypack Ltd</t>
  </si>
  <si>
    <t>RPPL</t>
  </si>
  <si>
    <t>Shri Bajrang Alliance Ltd</t>
  </si>
  <si>
    <t>SHBAJRG</t>
  </si>
  <si>
    <t>Kimia Biosciences Ltd</t>
  </si>
  <si>
    <t>KIMIABL</t>
  </si>
  <si>
    <t>MITCON Consultancy &amp; Engineering Services Ltd</t>
  </si>
  <si>
    <t>MITCON</t>
  </si>
  <si>
    <t>GSS Infotech Ltd</t>
  </si>
  <si>
    <t>GSS</t>
  </si>
  <si>
    <t>Rajnish Retail Ltd</t>
  </si>
  <si>
    <t>RRETAIL</t>
  </si>
  <si>
    <t>A B Cotspin India Ltd</t>
  </si>
  <si>
    <t>ABCOTS</t>
  </si>
  <si>
    <t>Indrayani Biotech Ltd</t>
  </si>
  <si>
    <t>INDRANIB</t>
  </si>
  <si>
    <t>Sharda Ispat Ltd</t>
  </si>
  <si>
    <t>SHRDAIS</t>
  </si>
  <si>
    <t>ICICI Prudential Nifty 100 Low Vol 30 ETF</t>
  </si>
  <si>
    <t>LOWVOLIETF</t>
  </si>
  <si>
    <t>Narmada Gelatines Ltd</t>
  </si>
  <si>
    <t>SHAWGELTIN</t>
  </si>
  <si>
    <t>IL&amp;FS Transportation Networks Ltd</t>
  </si>
  <si>
    <t>IL&amp;FSTRANS</t>
  </si>
  <si>
    <t>Dhunseri Tea &amp; Industries Ltd</t>
  </si>
  <si>
    <t>DTIL</t>
  </si>
  <si>
    <t>Sylvan Plyboard (India) Ltd</t>
  </si>
  <si>
    <t>SYLVANPLY</t>
  </si>
  <si>
    <t>Kanpur Plastipack Ltd</t>
  </si>
  <si>
    <t>KANPRPLA</t>
  </si>
  <si>
    <t>Sanjivani Paranteral Ltd</t>
  </si>
  <si>
    <t>SANJIVIN</t>
  </si>
  <si>
    <t>PG Foils Ltd</t>
  </si>
  <si>
    <t>PGFOILQ</t>
  </si>
  <si>
    <t>Sonam Ltd</t>
  </si>
  <si>
    <t>SONAMLTD</t>
  </si>
  <si>
    <t>Shiva Texyarn Ltd</t>
  </si>
  <si>
    <t>SHIVATEX</t>
  </si>
  <si>
    <t>Jullundur Motor Agency (Delhi) Ltd</t>
  </si>
  <si>
    <t>JMA</t>
  </si>
  <si>
    <t>LA Tim Metal &amp; Industries Ltd</t>
  </si>
  <si>
    <t>LATIMMETAL</t>
  </si>
  <si>
    <t>Prajay Engineers Syndicate Ltd</t>
  </si>
  <si>
    <t>PRAENG</t>
  </si>
  <si>
    <t>WAA Solar Ltd</t>
  </si>
  <si>
    <t>WAA</t>
  </si>
  <si>
    <t>GVP Infotech Ltd</t>
  </si>
  <si>
    <t>GVPTECH</t>
  </si>
  <si>
    <t>Shree Osfm E-Mobility Ltd</t>
  </si>
  <si>
    <t>SHREEOSFM</t>
  </si>
  <si>
    <t>Shraddha Prime Projects Ltd</t>
  </si>
  <si>
    <t>SHRADDHA</t>
  </si>
  <si>
    <t>Delphi World Money Ltd</t>
  </si>
  <si>
    <t>DELPHIFX</t>
  </si>
  <si>
    <t>Diksat Transworld Ltd</t>
  </si>
  <si>
    <t>DIKSAT</t>
  </si>
  <si>
    <t>Divine Power Energy Ltd</t>
  </si>
  <si>
    <t>DPEL</t>
  </si>
  <si>
    <t>Sanmit Infra Ltd</t>
  </si>
  <si>
    <t>SANINFRA</t>
  </si>
  <si>
    <t>JSL Industries Ltd</t>
  </si>
  <si>
    <t>JSLINDL</t>
  </si>
  <si>
    <t>IP Rings Ltd</t>
  </si>
  <si>
    <t>IPRINGLTD</t>
  </si>
  <si>
    <t>Supreme Holdings &amp; Hospitality (India) Ltd</t>
  </si>
  <si>
    <t>SUPREME</t>
  </si>
  <si>
    <t>Noida Toll Bridge Company Ltd</t>
  </si>
  <si>
    <t>NOIDATOLL</t>
  </si>
  <si>
    <t>Supreme Infrastructure India Ltd</t>
  </si>
  <si>
    <t>SUPREMEINF</t>
  </si>
  <si>
    <t>Vardhman Polytex Ltd</t>
  </si>
  <si>
    <t>VARDMNPOLY</t>
  </si>
  <si>
    <t>Quest Laboratories Ltd</t>
  </si>
  <si>
    <t>QUESTLAB</t>
  </si>
  <si>
    <t>Signet Industries Ltd</t>
  </si>
  <si>
    <t>SIGIND</t>
  </si>
  <si>
    <t>Shradha AI Technologies Ltd</t>
  </si>
  <si>
    <t>SHRAAITECH</t>
  </si>
  <si>
    <t>Rungta Irrigation Ltd</t>
  </si>
  <si>
    <t>RUNGTAIR</t>
  </si>
  <si>
    <t>Galaxy Cloud Kitchens Ltd</t>
  </si>
  <si>
    <t>GCKL</t>
  </si>
  <si>
    <t>Storage Technologies and Automation Ltd</t>
  </si>
  <si>
    <t>STAL</t>
  </si>
  <si>
    <t>Brooks Laboratories Ltd</t>
  </si>
  <si>
    <t>BROOKS</t>
  </si>
  <si>
    <t>ShreeOswal Seeds and Chemicals Ltd</t>
  </si>
  <si>
    <t>OSWALSEEDS</t>
  </si>
  <si>
    <t>Rulka Electricals Ltd</t>
  </si>
  <si>
    <t>RULKA</t>
  </si>
  <si>
    <t>Duncan Engineering Ltd</t>
  </si>
  <si>
    <t>DUNCANENG</t>
  </si>
  <si>
    <t>Asian Hotels (East) Ltd</t>
  </si>
  <si>
    <t>AHLEAST</t>
  </si>
  <si>
    <t>Arihant Foundations &amp; Housing Ltd</t>
  </si>
  <si>
    <t>ARIHANT</t>
  </si>
  <si>
    <t>Aspinwall and Company Ltd</t>
  </si>
  <si>
    <t>ASPINWALL</t>
  </si>
  <si>
    <t>AKI India Ltd</t>
  </si>
  <si>
    <t>AKI</t>
  </si>
  <si>
    <t>LKP Finance Ltd</t>
  </si>
  <si>
    <t>LKPFIN</t>
  </si>
  <si>
    <t>Sizemasters Technology Ltd</t>
  </si>
  <si>
    <t>SIZEMASTER</t>
  </si>
  <si>
    <t>AMJ Land Holdings Ltd</t>
  </si>
  <si>
    <t>AMJLAND</t>
  </si>
  <si>
    <t>Modern Threads (India) Ltd</t>
  </si>
  <si>
    <t>MODTHREAD</t>
  </si>
  <si>
    <t>Salasar Exteriors and Contour Ltd</t>
  </si>
  <si>
    <t>SECL</t>
  </si>
  <si>
    <t>Cambridge Technology Enterprises Ltd</t>
  </si>
  <si>
    <t>CTE</t>
  </si>
  <si>
    <t>Lactose (India) Ltd</t>
  </si>
  <si>
    <t>LACTOSE</t>
  </si>
  <si>
    <t>Samkrg Pistons and Rings Ltd</t>
  </si>
  <si>
    <t>SAMKRG</t>
  </si>
  <si>
    <t>Maha Rashtra Apex Corporation Ltd</t>
  </si>
  <si>
    <t>MAHAPEXLTD</t>
  </si>
  <si>
    <t>DHP India Ltd</t>
  </si>
  <si>
    <t>DHPIND</t>
  </si>
  <si>
    <t>Indbank Merchant Banking Services Ltd</t>
  </si>
  <si>
    <t>INDBANK</t>
  </si>
  <si>
    <t>Coral India Finance and Housing Ltd</t>
  </si>
  <si>
    <t>CORALFINAC</t>
  </si>
  <si>
    <t>Organic Recycling Systems Ltd</t>
  </si>
  <si>
    <t>ORGANICREC</t>
  </si>
  <si>
    <t>Cosmo Ferrites Ltd</t>
  </si>
  <si>
    <t>COSMOFE</t>
  </si>
  <si>
    <t>Krebs Biochemicals and Industries Ltd</t>
  </si>
  <si>
    <t>KREBSBIO</t>
  </si>
  <si>
    <t>Aarnav Fashions Ltd</t>
  </si>
  <si>
    <t>AARNAV</t>
  </si>
  <si>
    <t>Kanchi Karpooram Ltd</t>
  </si>
  <si>
    <t>KANCHI</t>
  </si>
  <si>
    <t>Universal Autofoundry Ltd</t>
  </si>
  <si>
    <t>UNIAUTO</t>
  </si>
  <si>
    <t>Refex Renewables &amp; Infrastructure Ltd</t>
  </si>
  <si>
    <t>REFEXRENEW</t>
  </si>
  <si>
    <t>Gayatri Rubbers and Chemicals Ltd</t>
  </si>
  <si>
    <t>GRCL</t>
  </si>
  <si>
    <t>Beacon Trusteeship Ltd</t>
  </si>
  <si>
    <t>BEACON</t>
  </si>
  <si>
    <t>GTL Ltd</t>
  </si>
  <si>
    <t>GTL</t>
  </si>
  <si>
    <t>Vital Chemtech Ltd</t>
  </si>
  <si>
    <t>VITAL</t>
  </si>
  <si>
    <t>Techknowgreen Solutions Ltd</t>
  </si>
  <si>
    <t>TECHKGREEN</t>
  </si>
  <si>
    <t>Inertia Steel Ltd</t>
  </si>
  <si>
    <t>INERTIAST</t>
  </si>
  <si>
    <t>Goldkart Jewels Ltd</t>
  </si>
  <si>
    <t>GOLDKART</t>
  </si>
  <si>
    <t>Texmo Pipes and Products Ltd</t>
  </si>
  <si>
    <t>TEXMOPIPES</t>
  </si>
  <si>
    <t>Maxposure Ltd</t>
  </si>
  <si>
    <t>MAXPOSURE</t>
  </si>
  <si>
    <t>Aryaman Capital Markets Ltd</t>
  </si>
  <si>
    <t>ARYACAPM</t>
  </si>
  <si>
    <t>KBC Global Ltd</t>
  </si>
  <si>
    <t>KBCGLOBAL</t>
  </si>
  <si>
    <t>South India Paper Mills Ltd</t>
  </si>
  <si>
    <t>STHINPA</t>
  </si>
  <si>
    <t>Indiabulls Enterprises Ltd</t>
  </si>
  <si>
    <t>IEL</t>
  </si>
  <si>
    <t>ACE Software Exports Ltd</t>
  </si>
  <si>
    <t>ACESOFT</t>
  </si>
  <si>
    <t>Airo Lam Ltd</t>
  </si>
  <si>
    <t>AIROLAM</t>
  </si>
  <si>
    <t>Madhusudan Masala Ltd</t>
  </si>
  <si>
    <t>MADHUSUDAN</t>
  </si>
  <si>
    <t>Precision Electronics Ltd</t>
  </si>
  <si>
    <t>PRECISIO</t>
  </si>
  <si>
    <t>Gujarat State Financial Corp</t>
  </si>
  <si>
    <t>GUJSTATFIN</t>
  </si>
  <si>
    <t>United Nilgiri Tea Estates Company Ltd</t>
  </si>
  <si>
    <t>UNITEDTEA</t>
  </si>
  <si>
    <t>LOYAL EQUIPMENTS Ltd</t>
  </si>
  <si>
    <t>LOYAL</t>
  </si>
  <si>
    <t>JK Agri Genetics Ltd</t>
  </si>
  <si>
    <t>JK AGRI</t>
  </si>
  <si>
    <t>Manaksia Aluminium Co Ltd</t>
  </si>
  <si>
    <t>MANAKALUCO</t>
  </si>
  <si>
    <t>QMS Medical Allied Services Ltd</t>
  </si>
  <si>
    <t>QMSMEDI</t>
  </si>
  <si>
    <t>Hindustan Adhesives Ltd</t>
  </si>
  <si>
    <t>HINDADH</t>
  </si>
  <si>
    <t>Lovable Lingerie Ltd</t>
  </si>
  <si>
    <t>LOVABLE</t>
  </si>
  <si>
    <t>Ramdevbaba Solvent Ltd</t>
  </si>
  <si>
    <t>RBS</t>
  </si>
  <si>
    <t>Sadbhav Infrastructure Projects Ltd</t>
  </si>
  <si>
    <t>SADBHIN</t>
  </si>
  <si>
    <t>Bafna Pharmaceuticals Ltd</t>
  </si>
  <si>
    <t>BAFNAPH</t>
  </si>
  <si>
    <t>Phoenix Township Ltd</t>
  </si>
  <si>
    <t>PHOENIXTN</t>
  </si>
  <si>
    <t>Indian Wood Products Co Ltd</t>
  </si>
  <si>
    <t>IWP</t>
  </si>
  <si>
    <t>Shigan Quantum Technologies Ltd</t>
  </si>
  <si>
    <t>SHIGAN</t>
  </si>
  <si>
    <t>Aartech Solonics Ltd</t>
  </si>
  <si>
    <t>AARTECH</t>
  </si>
  <si>
    <t>Mahalaxmi Rubtech Ltd</t>
  </si>
  <si>
    <t>MHLXMIRU</t>
  </si>
  <si>
    <t>Shahlon Silk Industries Ltd</t>
  </si>
  <si>
    <t>SHAHLON</t>
  </si>
  <si>
    <t>Vibrant Global Capital Ltd</t>
  </si>
  <si>
    <t>VGCL</t>
  </si>
  <si>
    <t>Arvee Laboratories (India) Ltd</t>
  </si>
  <si>
    <t>ARVEE</t>
  </si>
  <si>
    <t>CG VAK Software and Exports Ltd</t>
  </si>
  <si>
    <t>CGVAK</t>
  </si>
  <si>
    <t>Hemant Surgical Industries Ltd</t>
  </si>
  <si>
    <t>HSIL</t>
  </si>
  <si>
    <t>Fonebox Retail Ltd</t>
  </si>
  <si>
    <t>FONEBOX</t>
  </si>
  <si>
    <t>GIR Natureview Resorts Ltd</t>
  </si>
  <si>
    <t>GIRRESORTS</t>
  </si>
  <si>
    <t>Homesfy Realty Ltd</t>
  </si>
  <si>
    <t>HOMESFY</t>
  </si>
  <si>
    <t>Incredible Industries Ltd</t>
  </si>
  <si>
    <t>INCREDIBLE</t>
  </si>
  <si>
    <t>BSL Ltd</t>
  </si>
  <si>
    <t>BSL</t>
  </si>
  <si>
    <t>Shekhawati Poly-Yarn Ltd</t>
  </si>
  <si>
    <t>SPYL</t>
  </si>
  <si>
    <t>Tahmar Enterprises Ltd</t>
  </si>
  <si>
    <t>TAHMARENT</t>
  </si>
  <si>
    <t>Intrasoft Technologies Ltd</t>
  </si>
  <si>
    <t>ISFT</t>
  </si>
  <si>
    <t>Dolfin Rubbers Ltd</t>
  </si>
  <si>
    <t>DOLFIN</t>
  </si>
  <si>
    <t>Sprayking Ltd</t>
  </si>
  <si>
    <t>SPRAYKING</t>
  </si>
  <si>
    <t>CHL Ltd</t>
  </si>
  <si>
    <t>CHLLTD</t>
  </si>
  <si>
    <t>Toyam Sports Ltd</t>
  </si>
  <si>
    <t>TOYAMSL</t>
  </si>
  <si>
    <t>Atam Valves Ltd</t>
  </si>
  <si>
    <t>ATAM</t>
  </si>
  <si>
    <t>Kalyani Forge Ltd</t>
  </si>
  <si>
    <t>KALYANIFRG</t>
  </si>
  <si>
    <t>Keynote Financial Services Ltd</t>
  </si>
  <si>
    <t>KEYFINSERV</t>
  </si>
  <si>
    <t>Capital Trust Ltd</t>
  </si>
  <si>
    <t>CAPTRUST</t>
  </si>
  <si>
    <t>Surat Trade and Mercantile Ltd</t>
  </si>
  <si>
    <t>SURATRAML</t>
  </si>
  <si>
    <t>Srivari Spices and Foods Ltd</t>
  </si>
  <si>
    <t>SSFL</t>
  </si>
  <si>
    <t>United Polyfab Gujarat Ltd</t>
  </si>
  <si>
    <t>UNITEDPOLY</t>
  </si>
  <si>
    <t>Prima Plastics Ltd</t>
  </si>
  <si>
    <t>PRIMAPLA</t>
  </si>
  <si>
    <t>Hindusthan National Glass And Industries Ltd</t>
  </si>
  <si>
    <t>HINDNATGLS</t>
  </si>
  <si>
    <t>RSD Finance Ltd</t>
  </si>
  <si>
    <t>RSDFIN</t>
  </si>
  <si>
    <t>SAH Polymers Ltd</t>
  </si>
  <si>
    <t>SAH</t>
  </si>
  <si>
    <t>Magna Electro Castings Ltd</t>
  </si>
  <si>
    <t>MAGNAELQ</t>
  </si>
  <si>
    <t>Garnet International Ltd</t>
  </si>
  <si>
    <t>GARNETINT</t>
  </si>
  <si>
    <t>Upsurge Seeds Of Agriculture Ltd</t>
  </si>
  <si>
    <t>USASEEDS</t>
  </si>
  <si>
    <t>Ratnabhumi Developers Ltd</t>
  </si>
  <si>
    <t>RATNABHUMI</t>
  </si>
  <si>
    <t>Century Extrusions Ltd</t>
  </si>
  <si>
    <t>CENTEXT</t>
  </si>
  <si>
    <t>Nagpur Power and Industries Ltd</t>
  </si>
  <si>
    <t>NAGPI</t>
  </si>
  <si>
    <t>Dhoot Industrial Finance Ltd</t>
  </si>
  <si>
    <t>DHOOTIN</t>
  </si>
  <si>
    <t>Ducon Infratechnologies Ltd</t>
  </si>
  <si>
    <t>DUCON</t>
  </si>
  <si>
    <t>Ovobel Foods Ltd</t>
  </si>
  <si>
    <t>OVOBELE</t>
  </si>
  <si>
    <t>Univastu India Ltd</t>
  </si>
  <si>
    <t>UNIVASTU</t>
  </si>
  <si>
    <t>Aveer Foods Ltd</t>
  </si>
  <si>
    <t>AVEER</t>
  </si>
  <si>
    <t>Wardwizard Foods and Beverages Ltd</t>
  </si>
  <si>
    <t>WARDWIZFBL</t>
  </si>
  <si>
    <t>Adtech Systems Ltd</t>
  </si>
  <si>
    <t>ADTECH</t>
  </si>
  <si>
    <t>Prizor Viztech Ltd</t>
  </si>
  <si>
    <t>PRIZOR</t>
  </si>
  <si>
    <t>IVP Ltd</t>
  </si>
  <si>
    <t>IVP</t>
  </si>
  <si>
    <t>Dhruv Consultancy Services Ltd</t>
  </si>
  <si>
    <t>DHRUV</t>
  </si>
  <si>
    <t>Baid Finserv Ltd</t>
  </si>
  <si>
    <t>BAIDFIN</t>
  </si>
  <si>
    <t>Interiors &amp; More Ltd</t>
  </si>
  <si>
    <t>INM</t>
  </si>
  <si>
    <t>Gretex Industries Ltd</t>
  </si>
  <si>
    <t>GRETEX</t>
  </si>
  <si>
    <t>Weizmann Limited</t>
  </si>
  <si>
    <t>WEIZMANIND</t>
  </si>
  <si>
    <t>Indian Sucrose Ltd</t>
  </si>
  <si>
    <t>INDSUCR</t>
  </si>
  <si>
    <t>BDH Industries Ltd</t>
  </si>
  <si>
    <t>BDH</t>
  </si>
  <si>
    <t>Hindustan Tin Works Ltd</t>
  </si>
  <si>
    <t>HINDTIN</t>
  </si>
  <si>
    <t>Mitsu Chem Plast Ltd</t>
  </si>
  <si>
    <t>MITSU</t>
  </si>
  <si>
    <t>Surana Solar Ltd</t>
  </si>
  <si>
    <t>SURANASOL</t>
  </si>
  <si>
    <t>Anmol India Ltd</t>
  </si>
  <si>
    <t>ANMOL</t>
  </si>
  <si>
    <t>Sel Manufacturing Company Ltd</t>
  </si>
  <si>
    <t>SELMC</t>
  </si>
  <si>
    <t>Shah Metacorp Ltd</t>
  </si>
  <si>
    <t>SHAH</t>
  </si>
  <si>
    <t>Gillanders Arbuthnot &amp; Co Ltd</t>
  </si>
  <si>
    <t>GILLANDERS</t>
  </si>
  <si>
    <t>Ambey Laboratories Ltd</t>
  </si>
  <si>
    <t>AMBEY</t>
  </si>
  <si>
    <t>Aarvi Encon Ltd</t>
  </si>
  <si>
    <t>AARVI</t>
  </si>
  <si>
    <t>Shri Balaji Valve Components Ltd</t>
  </si>
  <si>
    <t>SBVCL</t>
  </si>
  <si>
    <t>HCP Plastene Bulkpack Ltd</t>
  </si>
  <si>
    <t>HPBL</t>
  </si>
  <si>
    <t>Caprihans India Ltd</t>
  </si>
  <si>
    <t>CAPRIHANS</t>
  </si>
  <si>
    <t>Money Masters Leasing and Finance Ltd</t>
  </si>
  <si>
    <t>MMLF</t>
  </si>
  <si>
    <t>Emerald Finance Ltd</t>
  </si>
  <si>
    <t>EMERALD</t>
  </si>
  <si>
    <t>Standard Industries Ltd</t>
  </si>
  <si>
    <t>SIL</t>
  </si>
  <si>
    <t>S V Global Mill Ltd</t>
  </si>
  <si>
    <t>SVGLOBAL</t>
  </si>
  <si>
    <t>Jyoti Ltd</t>
  </si>
  <si>
    <t>JYOTI</t>
  </si>
  <si>
    <t>Deep Polymers Ltd</t>
  </si>
  <si>
    <t>DEEP</t>
  </si>
  <si>
    <t>Rts Power Corporation Ltd</t>
  </si>
  <si>
    <t>RTSPOWR</t>
  </si>
  <si>
    <t>Archidply Industries Ltd</t>
  </si>
  <si>
    <t>ARCHIDPLY</t>
  </si>
  <si>
    <t>Maheshwari Logistics Ltd</t>
  </si>
  <si>
    <t>MAHESHWARI</t>
  </si>
  <si>
    <t>Indian Infotech and Software Ltd</t>
  </si>
  <si>
    <t>INDINFO</t>
  </si>
  <si>
    <t>Basant Agro Tech (India) Ltd</t>
  </si>
  <si>
    <t>BASANTGL</t>
  </si>
  <si>
    <t>S &amp; S Power Switchgear Ltd</t>
  </si>
  <si>
    <t>S&amp;SPOWER</t>
  </si>
  <si>
    <t>Niraj Cement Structurals Ltd</t>
  </si>
  <si>
    <t>NIRAJ</t>
  </si>
  <si>
    <t>Marvel Decor Ltd</t>
  </si>
  <si>
    <t>MDL</t>
  </si>
  <si>
    <t>Alpa Laboratories Ltd</t>
  </si>
  <si>
    <t>ALPA</t>
  </si>
  <si>
    <t>Radhe Developers (India) Ltd</t>
  </si>
  <si>
    <t>RADHEDE</t>
  </si>
  <si>
    <t>Unihealth Consultancy Ltd</t>
  </si>
  <si>
    <t>UNIHEALTH</t>
  </si>
  <si>
    <t>Digicontent Ltd</t>
  </si>
  <si>
    <t>DGCONTENT</t>
  </si>
  <si>
    <t>Srestha Finvest Ltd</t>
  </si>
  <si>
    <t>SRESTHA</t>
  </si>
  <si>
    <t>Tainwala Chemicals and Plastics (India) Ltd</t>
  </si>
  <si>
    <t>TAINWALCHM</t>
  </si>
  <si>
    <t>Tarmat Ltd</t>
  </si>
  <si>
    <t>TARMAT</t>
  </si>
  <si>
    <t>Khemani Distributors &amp; Marketing Ltd</t>
  </si>
  <si>
    <t>KDML</t>
  </si>
  <si>
    <t>Accuracy Shipping Ltd</t>
  </si>
  <si>
    <t>ACCURACY</t>
  </si>
  <si>
    <t>Lucent Industries Ltd</t>
  </si>
  <si>
    <t>LUCENT</t>
  </si>
  <si>
    <t>Vaishali Pharma Ltd</t>
  </si>
  <si>
    <t>VAISHALI</t>
  </si>
  <si>
    <t>Pacific Industries Ltd</t>
  </si>
  <si>
    <t>PACIFICI</t>
  </si>
  <si>
    <t>Sharat Industries Ltd</t>
  </si>
  <si>
    <t>SHINDL</t>
  </si>
  <si>
    <t>Kaushalya Logistics Ltd</t>
  </si>
  <si>
    <t>KLL</t>
  </si>
  <si>
    <t>Ground Freight &amp; Logistics</t>
  </si>
  <si>
    <t>Worth Peripherals Ltd</t>
  </si>
  <si>
    <t>Swati Projects Ltd</t>
  </si>
  <si>
    <t>SWATIPRO</t>
  </si>
  <si>
    <t>Pansari Developers Ltd</t>
  </si>
  <si>
    <t>PANSARI</t>
  </si>
  <si>
    <t>Anik Industries Ltd</t>
  </si>
  <si>
    <t>ANIKINDS</t>
  </si>
  <si>
    <t>NipponINETFNifty SDL Apr 2026 Top 20 Equal Weight</t>
  </si>
  <si>
    <t>SDL26BEES</t>
  </si>
  <si>
    <t>Dcm Ltd</t>
  </si>
  <si>
    <t>DCM</t>
  </si>
  <si>
    <t>Setco Automotive Ltd</t>
  </si>
  <si>
    <t>SETCO</t>
  </si>
  <si>
    <t>Global Offshore Services Ltd</t>
  </si>
  <si>
    <t>GLOBOFFS</t>
  </si>
  <si>
    <t>Priti International Ltd</t>
  </si>
  <si>
    <t>PRITI</t>
  </si>
  <si>
    <t>Silicon Rental Solutions Ltd</t>
  </si>
  <si>
    <t>SRSOLTD</t>
  </si>
  <si>
    <t>Calcom Vision Ltd</t>
  </si>
  <si>
    <t>CALCOM</t>
  </si>
  <si>
    <t>Abans Enterprises Ltd</t>
  </si>
  <si>
    <t>ABANSENT</t>
  </si>
  <si>
    <t>Samor Reality Ltd</t>
  </si>
  <si>
    <t>SAMOR</t>
  </si>
  <si>
    <t>Metroglobal Ltd</t>
  </si>
  <si>
    <t>METROGLOBL</t>
  </si>
  <si>
    <t>Smruthi Organics Ltd</t>
  </si>
  <si>
    <t>SMRUTHIORG</t>
  </si>
  <si>
    <t>Ducol Organics &amp; Colours Ltd</t>
  </si>
  <si>
    <t>DUCOL</t>
  </si>
  <si>
    <t>Panyam Cements And Mineral Industrties Ltd</t>
  </si>
  <si>
    <t>PANCM</t>
  </si>
  <si>
    <t>Tyche Industries Ltd</t>
  </si>
  <si>
    <t>TYCHE</t>
  </si>
  <si>
    <t>Emmbi Industries Ltd</t>
  </si>
  <si>
    <t>EMMBI</t>
  </si>
  <si>
    <t>Hindprakash Industries Ltd</t>
  </si>
  <si>
    <t>HPIL</t>
  </si>
  <si>
    <t>Semac Consultants Ltd</t>
  </si>
  <si>
    <t>SEMAC</t>
  </si>
  <si>
    <t>Hilton Metal Forging Ltd</t>
  </si>
  <si>
    <t>HILTON</t>
  </si>
  <si>
    <t>Tirupati Starch &amp; Chemicals Ltd</t>
  </si>
  <si>
    <t>TIRUSTA</t>
  </si>
  <si>
    <t>Enser Communications Ltd</t>
  </si>
  <si>
    <t>ENSER</t>
  </si>
  <si>
    <t>Reliance Home Finance Ltd</t>
  </si>
  <si>
    <t>RHFL</t>
  </si>
  <si>
    <t>SPL Industries Ltd</t>
  </si>
  <si>
    <t>SPLIL</t>
  </si>
  <si>
    <t>Suryalata Spinning Mills Ltd</t>
  </si>
  <si>
    <t>SURYALA</t>
  </si>
  <si>
    <t>Kakatiya Cement Sugar and Industries Ltd</t>
  </si>
  <si>
    <t>KAKATCEM</t>
  </si>
  <si>
    <t>B &amp; A Ltd</t>
  </si>
  <si>
    <t>BNALTD</t>
  </si>
  <si>
    <t>Dhatre Udyog Ltd</t>
  </si>
  <si>
    <t>DHATRE</t>
  </si>
  <si>
    <t>LKP Securities Ltd</t>
  </si>
  <si>
    <t>LKPSEC</t>
  </si>
  <si>
    <t>Parshva Enterprises Ltd</t>
  </si>
  <si>
    <t>PARSHVA</t>
  </si>
  <si>
    <t>Alacrity Securities Ltd</t>
  </si>
  <si>
    <t>ALSL</t>
  </si>
  <si>
    <t>Avance Technologies Ltd</t>
  </si>
  <si>
    <t>AVANCE</t>
  </si>
  <si>
    <t>DRS Dilip Roadlines Ltd</t>
  </si>
  <si>
    <t>DRSDILIP</t>
  </si>
  <si>
    <t>Total Transport Systems Ltd</t>
  </si>
  <si>
    <t>TOTAL</t>
  </si>
  <si>
    <t>Zeal Aqua Ltd</t>
  </si>
  <si>
    <t>Bal Pharma Ltd</t>
  </si>
  <si>
    <t>BALPHARMA</t>
  </si>
  <si>
    <t>Greenchef Appliances Ltd</t>
  </si>
  <si>
    <t>GREENCHEF</t>
  </si>
  <si>
    <t>Eros International Media Ltd</t>
  </si>
  <si>
    <t>EROSMEDIA</t>
  </si>
  <si>
    <t>Housing Development and Infrastructure Ltd</t>
  </si>
  <si>
    <t>HDIL</t>
  </si>
  <si>
    <t>Kaira Can Co Ltd</t>
  </si>
  <si>
    <t>KAIRA</t>
  </si>
  <si>
    <t>Shri Techtex Ltd</t>
  </si>
  <si>
    <t>SHRITECH</t>
  </si>
  <si>
    <t>Steelman Telecom Ltd</t>
  </si>
  <si>
    <t>STML</t>
  </si>
  <si>
    <t>Polson Ltd</t>
  </si>
  <si>
    <t>POLSON</t>
  </si>
  <si>
    <t>Tulive Developers Ltd</t>
  </si>
  <si>
    <t>TULIVE</t>
  </si>
  <si>
    <t>Sikko Industries Ltd</t>
  </si>
  <si>
    <t>SIKKO</t>
  </si>
  <si>
    <t>ResGen Ltd</t>
  </si>
  <si>
    <t>RESGEN</t>
  </si>
  <si>
    <t>Kovilpatti Lakshmi Roller Flour Mills Ltd</t>
  </si>
  <si>
    <t>KLRFM</t>
  </si>
  <si>
    <t>Shreeji Translogistics Ltd</t>
  </si>
  <si>
    <t>STL</t>
  </si>
  <si>
    <t>Kesar Petroproducts Ltd</t>
  </si>
  <si>
    <t>KESARPE</t>
  </si>
  <si>
    <t>Electro Force (India) Ltd</t>
  </si>
  <si>
    <t>EFORCE</t>
  </si>
  <si>
    <t>Electronic Equipment &amp; Parts</t>
  </si>
  <si>
    <t>Espire Hospitality Ltd</t>
  </si>
  <si>
    <t>ESPIRE</t>
  </si>
  <si>
    <t>Savera Industries Ltd</t>
  </si>
  <si>
    <t>SAVERA</t>
  </si>
  <si>
    <t>De Neers Tools Ltd</t>
  </si>
  <si>
    <t>DENEERS</t>
  </si>
  <si>
    <t>Bodhi Tree Multimedia Ltd</t>
  </si>
  <si>
    <t>BTML</t>
  </si>
  <si>
    <t>Jocil Ltd</t>
  </si>
  <si>
    <t>JOCIL</t>
  </si>
  <si>
    <t>New Swan Multitech Ltd</t>
  </si>
  <si>
    <t>SWANAGRO</t>
  </si>
  <si>
    <t>Sotac Pharmaceuticals Ltd</t>
  </si>
  <si>
    <t>SOTAC</t>
  </si>
  <si>
    <t>Sir Shadi Lal Enterprises Ltd</t>
  </si>
  <si>
    <t>SSLEL</t>
  </si>
  <si>
    <t>Pharmaids Pharmaceuticals Ltd</t>
  </si>
  <si>
    <t>PHARMAID</t>
  </si>
  <si>
    <t>Reliance Naval and Engineering Ltd</t>
  </si>
  <si>
    <t>RNAVAL</t>
  </si>
  <si>
    <t>Siyaram Recycling Industries Ltd</t>
  </si>
  <si>
    <t>SIYARAM</t>
  </si>
  <si>
    <t>Xelpmoc Design and Tech Ltd</t>
  </si>
  <si>
    <t>XELPMOC</t>
  </si>
  <si>
    <t>Flexituff Ventures International Ltd</t>
  </si>
  <si>
    <t>FLEXITUFF</t>
  </si>
  <si>
    <t>JHS Svendgaard Laboratories Ltd</t>
  </si>
  <si>
    <t>JHS</t>
  </si>
  <si>
    <t>Bharat Gears Ltd</t>
  </si>
  <si>
    <t>BHARATGEAR</t>
  </si>
  <si>
    <t>BN Holdings Ltd</t>
  </si>
  <si>
    <t>BNHOLDINGS</t>
  </si>
  <si>
    <t>Indian Acrylics Ltd</t>
  </si>
  <si>
    <t>INDIANACRY</t>
  </si>
  <si>
    <t>Cenlub Industries Ltd</t>
  </si>
  <si>
    <t>CENLUB</t>
  </si>
  <si>
    <t>B.A.G. Films and Media Ltd</t>
  </si>
  <si>
    <t>BAGFILMS</t>
  </si>
  <si>
    <t>Mangalam Drugs and Organics Ltd</t>
  </si>
  <si>
    <t>MANGALAM</t>
  </si>
  <si>
    <t>Thakkers Developers Ltd</t>
  </si>
  <si>
    <t>THAKDEV</t>
  </si>
  <si>
    <t>SAL Steel Ltd</t>
  </si>
  <si>
    <t>SALSTEEL</t>
  </si>
  <si>
    <t>Bhandari Hosiery Exports Ltd</t>
  </si>
  <si>
    <t>BHANDARI</t>
  </si>
  <si>
    <t>DIGJAM Ltd</t>
  </si>
  <si>
    <t>DIGJAMLMTD</t>
  </si>
  <si>
    <t>BCPL Railway Infrastructure Ltd</t>
  </si>
  <si>
    <t>BCPL</t>
  </si>
  <si>
    <t>Gujarat Toolroom Ltd</t>
  </si>
  <si>
    <t>GUJTLRM</t>
  </si>
  <si>
    <t>Aayush Art and Bullion Ltd</t>
  </si>
  <si>
    <t>AAYUSHBULL</t>
  </si>
  <si>
    <t>Aspire &amp; Innovative Advertising Ltd</t>
  </si>
  <si>
    <t>ASPIRE</t>
  </si>
  <si>
    <t>Reliance Chemotex Industries Ltd</t>
  </si>
  <si>
    <t>RELCHEMQ</t>
  </si>
  <si>
    <t>Syschem (India) Ltd</t>
  </si>
  <si>
    <t>SYSCHEM</t>
  </si>
  <si>
    <t>7Seas Entertainment Ltd</t>
  </si>
  <si>
    <t>7SEASL</t>
  </si>
  <si>
    <t>Chaman Metallics Ltd</t>
  </si>
  <si>
    <t>CMNL</t>
  </si>
  <si>
    <t>Kifs Financial Services Ltd</t>
  </si>
  <si>
    <t>KIFS</t>
  </si>
  <si>
    <t>Oil Country Tubular Ltd</t>
  </si>
  <si>
    <t>OILCOUNTUB</t>
  </si>
  <si>
    <t>Mahamaya Steel Industries Ltd</t>
  </si>
  <si>
    <t>MAHASTEEL</t>
  </si>
  <si>
    <t>Parvati Sweetners and Power Ltd</t>
  </si>
  <si>
    <t>PARVATI</t>
  </si>
  <si>
    <t>Nippon India ETF Nifty PSU Bank BeES</t>
  </si>
  <si>
    <t>PSUBNKBEES</t>
  </si>
  <si>
    <t>Rishiroop Ltd</t>
  </si>
  <si>
    <t>RISHIROOP</t>
  </si>
  <si>
    <t>Zenith Exports Ltd</t>
  </si>
  <si>
    <t>ZENITHEXPO</t>
  </si>
  <si>
    <t>Ai Champdany Industries Ltd</t>
  </si>
  <si>
    <t>AICHAMP</t>
  </si>
  <si>
    <t>Kesar Enterprises Ltd</t>
  </si>
  <si>
    <t>KESARENT</t>
  </si>
  <si>
    <t>Enfuse Solutions Ltd</t>
  </si>
  <si>
    <t>ENFUSE</t>
  </si>
  <si>
    <t>Art Nirman Ltd</t>
  </si>
  <si>
    <t>ARTNIRMAN</t>
  </si>
  <si>
    <t>ATV Projects India Ltd</t>
  </si>
  <si>
    <t>ATVPR</t>
  </si>
  <si>
    <t>Manas Properties Ltd</t>
  </si>
  <si>
    <t>MANAS</t>
  </si>
  <si>
    <t>WeP Solutions Ltd</t>
  </si>
  <si>
    <t>WEPSOLN</t>
  </si>
  <si>
    <t>Winsome Textile Industries Ltd</t>
  </si>
  <si>
    <t>WINSOMTX</t>
  </si>
  <si>
    <t>Future Consumer Ltd</t>
  </si>
  <si>
    <t>FCONSUMER</t>
  </si>
  <si>
    <t>Lambodhara Textiles Ltd</t>
  </si>
  <si>
    <t>LAMBODHARA</t>
  </si>
  <si>
    <t>Prakash Steelage Ltd</t>
  </si>
  <si>
    <t>PRAKASHSTL</t>
  </si>
  <si>
    <t>Tanvi Foods (India) Ltd</t>
  </si>
  <si>
    <t>TANVI</t>
  </si>
  <si>
    <t>Premco Global Ltd</t>
  </si>
  <si>
    <t>PREMCO</t>
  </si>
  <si>
    <t>Indian Card Clothing Company Ltd</t>
  </si>
  <si>
    <t>INDIANCARD</t>
  </si>
  <si>
    <t>Urban Enviro Waste Management Ltd</t>
  </si>
  <si>
    <t>URBAN</t>
  </si>
  <si>
    <t>V R Infraspace Ltd</t>
  </si>
  <si>
    <t>VR</t>
  </si>
  <si>
    <t>Mukta Arts Ltd</t>
  </si>
  <si>
    <t>MUKTAARTS</t>
  </si>
  <si>
    <t>Lakshmi Automatic Loom Works Ltd</t>
  </si>
  <si>
    <t>LXMIATO</t>
  </si>
  <si>
    <t>Ganges Securities Ltd</t>
  </si>
  <si>
    <t>GANGESSECU</t>
  </si>
  <si>
    <t>BN Rathi Securities Ltd</t>
  </si>
  <si>
    <t>BNRSEC</t>
  </si>
  <si>
    <t>Qualitek Labs Ltd</t>
  </si>
  <si>
    <t>QLL</t>
  </si>
  <si>
    <t>Athena Global Technologies Ltd</t>
  </si>
  <si>
    <t>ATHENAGLO</t>
  </si>
  <si>
    <t>Colab Cloud Platforms Ltd</t>
  </si>
  <si>
    <t>COLABCLOUD</t>
  </si>
  <si>
    <t>VJTF Eduservices Ltd</t>
  </si>
  <si>
    <t>VJTFEDU</t>
  </si>
  <si>
    <t>Jayant Infratech Ltd</t>
  </si>
  <si>
    <t>JAYANT</t>
  </si>
  <si>
    <t>Virat Crane Industries Ltd</t>
  </si>
  <si>
    <t>VIRATCRA</t>
  </si>
  <si>
    <t>Ascom Leasing &amp; Investments Ltd</t>
  </si>
  <si>
    <t>ASCOM</t>
  </si>
  <si>
    <t>Swastik Pipe Ltd</t>
  </si>
  <si>
    <t>SWASTIK</t>
  </si>
  <si>
    <t>Flex Foods Ltd</t>
  </si>
  <si>
    <t>FLEXFO</t>
  </si>
  <si>
    <t>Aluwind Architectural Ltd</t>
  </si>
  <si>
    <t>ALUWIND</t>
  </si>
  <si>
    <t>Building Products - Others</t>
  </si>
  <si>
    <t>Piccadily Sugar and Allied Industries Ltd</t>
  </si>
  <si>
    <t>PICCASUG</t>
  </si>
  <si>
    <t>K I C Metaliks Ltd</t>
  </si>
  <si>
    <t>KAJARIR</t>
  </si>
  <si>
    <t>Landmark Property Development Co Ltd</t>
  </si>
  <si>
    <t>LPDC</t>
  </si>
  <si>
    <t>Cubex Tubings Ltd</t>
  </si>
  <si>
    <t>CUBEXTUB</t>
  </si>
  <si>
    <t>Metals - Copper</t>
  </si>
  <si>
    <t>Patel Integrated Logistics Ltd</t>
  </si>
  <si>
    <t>PATINTLOG</t>
  </si>
  <si>
    <t>Salona Cotspin Ltd</t>
  </si>
  <si>
    <t>SALONA</t>
  </si>
  <si>
    <t>Touchwood Entertainment Ltd</t>
  </si>
  <si>
    <t>TOUCHWOOD</t>
  </si>
  <si>
    <t>HB Estate Developers Ltd</t>
  </si>
  <si>
    <t>HBESD</t>
  </si>
  <si>
    <t>Vaidya Sane Ayurved Laboratories Ltd</t>
  </si>
  <si>
    <t>MADHAVBAUG</t>
  </si>
  <si>
    <t>Visco Trade Associates Ltd</t>
  </si>
  <si>
    <t>VISCO</t>
  </si>
  <si>
    <t>MPS Infotecnics Ltd</t>
  </si>
  <si>
    <t>VISESHINFO</t>
  </si>
  <si>
    <t>Baweja Studios Ltd</t>
  </si>
  <si>
    <t>BAWEJA</t>
  </si>
  <si>
    <t>Globe International Carriers Ltd</t>
  </si>
  <si>
    <t>GICL</t>
  </si>
  <si>
    <t>Panache Digilife Ltd</t>
  </si>
  <si>
    <t>PANACHE</t>
  </si>
  <si>
    <t>Kohinoor Foods Ltd</t>
  </si>
  <si>
    <t>KOHINOOR</t>
  </si>
  <si>
    <t>Diensten Tech Ltd</t>
  </si>
  <si>
    <t>DTL</t>
  </si>
  <si>
    <t>Surya Lakshmi Cotton Mills Ltd</t>
  </si>
  <si>
    <t>SURYALAXMI</t>
  </si>
  <si>
    <t>Jhandewalas Foods Ltd</t>
  </si>
  <si>
    <t>JFL</t>
  </si>
  <si>
    <t>Globe Textiles (India) Ltd</t>
  </si>
  <si>
    <t>GLOBE</t>
  </si>
  <si>
    <t>Deepak Spinners Ltd</t>
  </si>
  <si>
    <t>DEEPAKSP</t>
  </si>
  <si>
    <t>Ansal Properties and Infrastructure Ltd</t>
  </si>
  <si>
    <t>ANSALAPI</t>
  </si>
  <si>
    <t>Teamo Productions HQ Ltd</t>
  </si>
  <si>
    <t>TPHQ</t>
  </si>
  <si>
    <t>Praxis Home Retail Ltd</t>
  </si>
  <si>
    <t>PRAXIS</t>
  </si>
  <si>
    <t>NTC Industries Ltd</t>
  </si>
  <si>
    <t>NTCIND</t>
  </si>
  <si>
    <t>Srivasavi Adhesive Tapes Ltd</t>
  </si>
  <si>
    <t>SRIVASAVI</t>
  </si>
  <si>
    <t>Sonal Mercantile Ltd</t>
  </si>
  <si>
    <t>SONAL</t>
  </si>
  <si>
    <t>United Van Der Horst Ltd</t>
  </si>
  <si>
    <t>UVDRHOR</t>
  </si>
  <si>
    <t>Sundaram Multi Pap Ltd</t>
  </si>
  <si>
    <t>SUNDARAM</t>
  </si>
  <si>
    <t>Active Clothing Co Ltd</t>
  </si>
  <si>
    <t>ACTIVE</t>
  </si>
  <si>
    <t>Indsil Hydro Power and Manganese Ltd</t>
  </si>
  <si>
    <t>INDSILHYD</t>
  </si>
  <si>
    <t>India Steel Works Ltd</t>
  </si>
  <si>
    <t>ISWL</t>
  </si>
  <si>
    <t>Fidel Softech Ltd</t>
  </si>
  <si>
    <t>FIDEL</t>
  </si>
  <si>
    <t>Likhami Consulting Ltd</t>
  </si>
  <si>
    <t>LIKHAMI</t>
  </si>
  <si>
    <t>Cadsys (India) Ltd</t>
  </si>
  <si>
    <t>CADSYS</t>
  </si>
  <si>
    <t>Samrat Forgings Ltd</t>
  </si>
  <si>
    <t>SAMRATFORG</t>
  </si>
  <si>
    <t>Milgrey Finance and Investments Ltd</t>
  </si>
  <si>
    <t>ZMILGFIN</t>
  </si>
  <si>
    <t>Acme Resources Ltd</t>
  </si>
  <si>
    <t>ACME</t>
  </si>
  <si>
    <t>KHFM Hospitality and Facility Management Services Ltd</t>
  </si>
  <si>
    <t>KHFM</t>
  </si>
  <si>
    <t>Kundan Edifice Ltd</t>
  </si>
  <si>
    <t>KEL</t>
  </si>
  <si>
    <t>W H Brady &amp; Company Ltd</t>
  </si>
  <si>
    <t>WHBRADY</t>
  </si>
  <si>
    <t>Rexnord Electronics and Controls Ltd</t>
  </si>
  <si>
    <t>REXNORD</t>
  </si>
  <si>
    <t>Bengal Tea &amp; Fabrics Ltd</t>
  </si>
  <si>
    <t>BENGALT</t>
  </si>
  <si>
    <t>Golkunda Diamonds and Jewellery Ltd</t>
  </si>
  <si>
    <t>GOLKUNDIA</t>
  </si>
  <si>
    <t>Rishi Laser Ltd</t>
  </si>
  <si>
    <t>RISHILASE</t>
  </si>
  <si>
    <t>Eyantra Ventures Ltd</t>
  </si>
  <si>
    <t>EY</t>
  </si>
  <si>
    <t>Jainam Ferro Alloys (I) Ltd</t>
  </si>
  <si>
    <t>JAINAM</t>
  </si>
  <si>
    <t>Simplex Castings Ltd</t>
  </si>
  <si>
    <t>SIMPLEXCAS</t>
  </si>
  <si>
    <t>Maiden Forgings Ltd</t>
  </si>
  <si>
    <t>MAIDEN</t>
  </si>
  <si>
    <t>Dhruva Capital Services Ltd</t>
  </si>
  <si>
    <t>DHRUVCA</t>
  </si>
  <si>
    <t>Shervani Industrial Syndicate Ltd</t>
  </si>
  <si>
    <t>SHERVANI</t>
  </si>
  <si>
    <t>Atishay Ltd</t>
  </si>
  <si>
    <t>ATISHAY</t>
  </si>
  <si>
    <t>Bihar Sponge Iron Ltd</t>
  </si>
  <si>
    <t>BIHSPONG</t>
  </si>
  <si>
    <t>Three M Paper Boards Ltd</t>
  </si>
  <si>
    <t>THREEMPAPE</t>
  </si>
  <si>
    <t>DB (International) Stock Brokers Ltd</t>
  </si>
  <si>
    <t>DBSTOCKBRO</t>
  </si>
  <si>
    <t>3rd Rock Multimedia Ltd</t>
  </si>
  <si>
    <t>3RDROCK</t>
  </si>
  <si>
    <t>Skil Infrastructure Ltd</t>
  </si>
  <si>
    <t>SKIL</t>
  </si>
  <si>
    <t>B-Right RealEstate Ltd</t>
  </si>
  <si>
    <t>BRRL</t>
  </si>
  <si>
    <t>Vishal Bearings Ltd</t>
  </si>
  <si>
    <t>VISHALBL</t>
  </si>
  <si>
    <t>Ultracab (India) Ltd</t>
  </si>
  <si>
    <t>ULTRACAB</t>
  </si>
  <si>
    <t>Barak Valley Cements Ltd</t>
  </si>
  <si>
    <t>BVCL</t>
  </si>
  <si>
    <t>Ecoplast Ltd</t>
  </si>
  <si>
    <t>ECOPLAST</t>
  </si>
  <si>
    <t>Ahlada Engineers Ltd</t>
  </si>
  <si>
    <t>AHLADA</t>
  </si>
  <si>
    <t>Quadrant Televentures Ltd</t>
  </si>
  <si>
    <t>QUADRANT</t>
  </si>
  <si>
    <t>Sera Investments &amp; Finance India Ltd</t>
  </si>
  <si>
    <t>SERA</t>
  </si>
  <si>
    <t>Sampann Utpadan India Ltd</t>
  </si>
  <si>
    <t>SAMPANN</t>
  </si>
  <si>
    <t>Machino Plastics Ltd</t>
  </si>
  <si>
    <t>MACPLASQ</t>
  </si>
  <si>
    <t>Motor and General Finance Ltd</t>
  </si>
  <si>
    <t>MOTOGENFIN</t>
  </si>
  <si>
    <t>MRO-TEK Realty Ltd</t>
  </si>
  <si>
    <t>MRO-TEK</t>
  </si>
  <si>
    <t>Kotak S&amp;P BSE Sensex ETF</t>
  </si>
  <si>
    <t>SENSEX1</t>
  </si>
  <si>
    <t>ANI Integrated Services Ltd</t>
  </si>
  <si>
    <t>AISL</t>
  </si>
  <si>
    <t>Gayatri Sugars Ltd</t>
  </si>
  <si>
    <t>GAYATRI</t>
  </si>
  <si>
    <t>Munoth Capital Market Ltd</t>
  </si>
  <si>
    <t>MUNCAPM</t>
  </si>
  <si>
    <t>Zenith Steel Pipes &amp; Industries Ltd</t>
  </si>
  <si>
    <t>ZENITHSTL</t>
  </si>
  <si>
    <t>ICICI Prudential Nifty Next 50 ETF</t>
  </si>
  <si>
    <t>NEXT50IETF</t>
  </si>
  <si>
    <t>Pioneer Embroideries Ltd</t>
  </si>
  <si>
    <t>PIONEEREMB</t>
  </si>
  <si>
    <t>Sumuka Agro Industries Ltd</t>
  </si>
  <si>
    <t>SUMUKA</t>
  </si>
  <si>
    <t>Ashika Credit Capital Ltd</t>
  </si>
  <si>
    <t>ASHIKA</t>
  </si>
  <si>
    <t>ITL Industries Ltd</t>
  </si>
  <si>
    <t>ITL</t>
  </si>
  <si>
    <t>Apis India Ltd</t>
  </si>
  <si>
    <t>APIS</t>
  </si>
  <si>
    <t>Pramara Promotions Ltd</t>
  </si>
  <si>
    <t>PRAMARA</t>
  </si>
  <si>
    <t>Amarjothi Spinning Mills Ltd</t>
  </si>
  <si>
    <t>AMARJOTHI</t>
  </si>
  <si>
    <t>GTV Engineering Ltd</t>
  </si>
  <si>
    <t>GTV</t>
  </si>
  <si>
    <t>Transteel Seating Technologies Ltd</t>
  </si>
  <si>
    <t>TRANSTEEL</t>
  </si>
  <si>
    <t>Agri-Tech (India) Ltd</t>
  </si>
  <si>
    <t>AGRITECH</t>
  </si>
  <si>
    <t>Prerna Infrabuild Ltd</t>
  </si>
  <si>
    <t>PRERINFRA</t>
  </si>
  <si>
    <t>Gujarat Intrux Ltd</t>
  </si>
  <si>
    <t>GUJINTRX</t>
  </si>
  <si>
    <t>Lotus Eye Hospital and Institute Ltd</t>
  </si>
  <si>
    <t>LOTUSEYE</t>
  </si>
  <si>
    <t>MRP Agro Ltd</t>
  </si>
  <si>
    <t>MRP</t>
  </si>
  <si>
    <t>Future Retail Ltd</t>
  </si>
  <si>
    <t>FRETAIL</t>
  </si>
  <si>
    <t>Party Cruisers Ltd</t>
  </si>
  <si>
    <t>PARTYCRUS</t>
  </si>
  <si>
    <t>Aarey Drugs and Pharmaceuticals Ltd</t>
  </si>
  <si>
    <t>AAREYDRUGS</t>
  </si>
  <si>
    <t>Cinerad Communications Ltd</t>
  </si>
  <si>
    <t>CINERAD</t>
  </si>
  <si>
    <t>Ahasolar Technologies Ltd</t>
  </si>
  <si>
    <t>AHASOLAR</t>
  </si>
  <si>
    <t>AAA Technologies Ltd</t>
  </si>
  <si>
    <t>AAATECH</t>
  </si>
  <si>
    <t>Aksh Optifibre Ltd</t>
  </si>
  <si>
    <t>AKSHOPTFBR</t>
  </si>
  <si>
    <t>Scanpoint Geomatics Ltd</t>
  </si>
  <si>
    <t>SCANPGEOM</t>
  </si>
  <si>
    <t>Western India Plywoods Ltd</t>
  </si>
  <si>
    <t>WIPL</t>
  </si>
  <si>
    <t>Facor Alloys Ltd</t>
  </si>
  <si>
    <t>FACORALL</t>
  </si>
  <si>
    <t>Sharika Enterprises Ltd</t>
  </si>
  <si>
    <t>SHARIKA</t>
  </si>
  <si>
    <t>Royal Cushion Vinyl Products Ltd</t>
  </si>
  <si>
    <t>ROYALCU</t>
  </si>
  <si>
    <t>Goyal Aluminiums Ltd</t>
  </si>
  <si>
    <t>GOYALALUM</t>
  </si>
  <si>
    <t>Bhagyanagar Properties Ltd</t>
  </si>
  <si>
    <t>BHAGYAPROP</t>
  </si>
  <si>
    <t>Zenith Drugs Ltd</t>
  </si>
  <si>
    <t>ZENITHDRUG</t>
  </si>
  <si>
    <t>Himalaya Food International Ltd</t>
  </si>
  <si>
    <t>HFIL</t>
  </si>
  <si>
    <t>Alkali Metals Ltd</t>
  </si>
  <si>
    <t>ALKALI</t>
  </si>
  <si>
    <t>Winsome Breweries Ltd</t>
  </si>
  <si>
    <t>WINSOMBR</t>
  </si>
  <si>
    <t>Rudra Gas Enterprise Ltd</t>
  </si>
  <si>
    <t>RUDRAGAS</t>
  </si>
  <si>
    <t>Beardsell Ltd</t>
  </si>
  <si>
    <t>BEARDSELL</t>
  </si>
  <si>
    <t>Lahoti Overseas Ltd</t>
  </si>
  <si>
    <t>LAHOTIOV</t>
  </si>
  <si>
    <t>Suraj Industries Ltd</t>
  </si>
  <si>
    <t>SURJIND</t>
  </si>
  <si>
    <t>Garg Furnace Ltd</t>
  </si>
  <si>
    <t>GARGFUR</t>
  </si>
  <si>
    <t>Madhucon Projects Ltd</t>
  </si>
  <si>
    <t>MADHUCON</t>
  </si>
  <si>
    <t>Swashthik Plascon Ltd</t>
  </si>
  <si>
    <t>SPL</t>
  </si>
  <si>
    <t>Palash Securities Ltd</t>
  </si>
  <si>
    <t>PALASHSECU</t>
  </si>
  <si>
    <t>COSCO (India) Ltd</t>
  </si>
  <si>
    <t>COSCO</t>
  </si>
  <si>
    <t>Aakash Exploration Services Ltd</t>
  </si>
  <si>
    <t>AAKASH</t>
  </si>
  <si>
    <t>Bhagwati Autocast Ltd</t>
  </si>
  <si>
    <t>BGWTATO</t>
  </si>
  <si>
    <t>Steel City Securities Ltd</t>
  </si>
  <si>
    <t>STEELCITY</t>
  </si>
  <si>
    <t>Sagarsoft (India) Ltd</t>
  </si>
  <si>
    <t>SAGARSOFT</t>
  </si>
  <si>
    <t>Sharp Chucks and Machines Ltd</t>
  </si>
  <si>
    <t>SCML</t>
  </si>
  <si>
    <t>AMD Industries Ltd</t>
  </si>
  <si>
    <t>AMDIND</t>
  </si>
  <si>
    <t>Nath Industries Ltd</t>
  </si>
  <si>
    <t>NATHIND</t>
  </si>
  <si>
    <t>Kkalpana Industries (India) Ltd</t>
  </si>
  <si>
    <t>KKALPANAIND</t>
  </si>
  <si>
    <t>Abhinav Capital Services Ltd</t>
  </si>
  <si>
    <t>ABHICAP</t>
  </si>
  <si>
    <t>Accel Ltd</t>
  </si>
  <si>
    <t>ACCEL</t>
  </si>
  <si>
    <t>BLS Infotech Ltd</t>
  </si>
  <si>
    <t>BLSINFOTE</t>
  </si>
  <si>
    <t>Quantum Gold Fund</t>
  </si>
  <si>
    <t>QGOLDHALF</t>
  </si>
  <si>
    <t>Asarfi Hospital Ltd</t>
  </si>
  <si>
    <t>ASARFI</t>
  </si>
  <si>
    <t>Edvenswa Enterprises Ltd</t>
  </si>
  <si>
    <t>EDVENSWA</t>
  </si>
  <si>
    <t>SNL Bearings Ltd</t>
  </si>
  <si>
    <t>SNL</t>
  </si>
  <si>
    <t>Yarn Syndicate Ltd</t>
  </si>
  <si>
    <t>YARNSYN</t>
  </si>
  <si>
    <t>IBL Finance Ltd</t>
  </si>
  <si>
    <t>IBLFL</t>
  </si>
  <si>
    <t>Financial Technology</t>
  </si>
  <si>
    <t>Durlax Top Surface Ltd</t>
  </si>
  <si>
    <t>DURLAX</t>
  </si>
  <si>
    <t>B &amp; A Packaging India Ltd</t>
  </si>
  <si>
    <t>BAPACK</t>
  </si>
  <si>
    <t>HDFC S&amp;P BSE Sensex ETF</t>
  </si>
  <si>
    <t>HDFCSENSEX</t>
  </si>
  <si>
    <t>Banka BioLoo Ltd</t>
  </si>
  <si>
    <t>BANKA</t>
  </si>
  <si>
    <t>HIM Teknoforge Ltd</t>
  </si>
  <si>
    <t>HIMTEK</t>
  </si>
  <si>
    <t>Upsurge Investment and Finance Ltd</t>
  </si>
  <si>
    <t>UPSURGE</t>
  </si>
  <si>
    <t>Varanium Cloud Ltd</t>
  </si>
  <si>
    <t>CLOUD</t>
  </si>
  <si>
    <t>Sanco Trans Ltd</t>
  </si>
  <si>
    <t>SANCTRN</t>
  </si>
  <si>
    <t>Saumya Consultants Ltd</t>
  </si>
  <si>
    <t>SAUMYA</t>
  </si>
  <si>
    <t>Nagreeka Exports Ltd</t>
  </si>
  <si>
    <t>NAGREEKEXP</t>
  </si>
  <si>
    <t>D &amp; H India Ltd</t>
  </si>
  <si>
    <t>DHINDIA</t>
  </si>
  <si>
    <t>Everest Organics Ltd</t>
  </si>
  <si>
    <t>EVERESTO</t>
  </si>
  <si>
    <t>Gayatri Projects Ltd</t>
  </si>
  <si>
    <t>GAYAPROJ</t>
  </si>
  <si>
    <t>Vaswani Industries Ltd</t>
  </si>
  <si>
    <t>VASWANI</t>
  </si>
  <si>
    <t>Bilcare Ltd</t>
  </si>
  <si>
    <t>BI</t>
  </si>
  <si>
    <t>Securekloud Technologies Ltd</t>
  </si>
  <si>
    <t>SECURKLOUD</t>
  </si>
  <si>
    <t>Tamboli Industries Ltd</t>
  </si>
  <si>
    <t>TAMBOLIIN</t>
  </si>
  <si>
    <t>Ausom Enterprise Ltd</t>
  </si>
  <si>
    <t>AUSOMENT</t>
  </si>
  <si>
    <t>Peria Karamalai Tea and Produce Company Ltd</t>
  </si>
  <si>
    <t>PKTEA</t>
  </si>
  <si>
    <t>Aztec Fluids &amp; Machinery Ltd</t>
  </si>
  <si>
    <t>AZTEC</t>
  </si>
  <si>
    <t>Master Components Ltd</t>
  </si>
  <si>
    <t>MASTER</t>
  </si>
  <si>
    <t>Sal Automotive Ltd</t>
  </si>
  <si>
    <t>SALAUTO</t>
  </si>
  <si>
    <t>Asit C Mehta Financial Services Ltd</t>
  </si>
  <si>
    <t>ASITCFIN</t>
  </si>
  <si>
    <t>Mauria Udyog Ltd</t>
  </si>
  <si>
    <t>MUL</t>
  </si>
  <si>
    <t>Regency Ceramics Ltd</t>
  </si>
  <si>
    <t>REGENCERAM</t>
  </si>
  <si>
    <t>Emerald Leisures Ltd</t>
  </si>
  <si>
    <t>EMERALL</t>
  </si>
  <si>
    <t>Vedavaag Systems Ltd</t>
  </si>
  <si>
    <t>VEDAVAAG</t>
  </si>
  <si>
    <t>Naman In-Store (India) Ltd</t>
  </si>
  <si>
    <t>NAMAN</t>
  </si>
  <si>
    <t>National Fittings Ltd</t>
  </si>
  <si>
    <t>NATFIT</t>
  </si>
  <si>
    <t>Shanti Spintex Ltd</t>
  </si>
  <si>
    <t>SHANTIDENM</t>
  </si>
  <si>
    <t>Digidrive Distributors Ltd</t>
  </si>
  <si>
    <t>DIGIDRIVE</t>
  </si>
  <si>
    <t>Fortis Malar Hospitals Ltd</t>
  </si>
  <si>
    <t>FORTISMLR</t>
  </si>
  <si>
    <t>HEC Infra Projects Ltd</t>
  </si>
  <si>
    <t>HECPROJECT</t>
  </si>
  <si>
    <t>TCI Industries Ltd</t>
  </si>
  <si>
    <t>TCIIND</t>
  </si>
  <si>
    <t>Good Value Irrigation Ltd</t>
  </si>
  <si>
    <t>VUENOW</t>
  </si>
  <si>
    <t>Veekayem Fashion &amp; Apparels Ltd</t>
  </si>
  <si>
    <t>VEEKAYEM</t>
  </si>
  <si>
    <t>Mercury Laboratories Ltd</t>
  </si>
  <si>
    <t>MERCURYLAB</t>
  </si>
  <si>
    <t>G. G. Automotive Gears Ltd</t>
  </si>
  <si>
    <t>GGAUTO</t>
  </si>
  <si>
    <t>Genpharmasec Ltd</t>
  </si>
  <si>
    <t>GENPHARMA</t>
  </si>
  <si>
    <t>APM Industries Ltd</t>
  </si>
  <si>
    <t>APMIN</t>
  </si>
  <si>
    <t>Rachana Infrastructure Ltd</t>
  </si>
  <si>
    <t>RILINFRA</t>
  </si>
  <si>
    <t>WSFx Global Pay Ltd</t>
  </si>
  <si>
    <t>WSFX</t>
  </si>
  <si>
    <t>Sati Poly Plast Ltd</t>
  </si>
  <si>
    <t>SATIPOLY</t>
  </si>
  <si>
    <t>Fiberweb (India) Ltd</t>
  </si>
  <si>
    <t>FIBERWEB</t>
  </si>
  <si>
    <t>Promax Power Ltd</t>
  </si>
  <si>
    <t>PROMAX</t>
  </si>
  <si>
    <t>Shri Gang Industries and Allied Products Ltd</t>
  </si>
  <si>
    <t>SHRIGANG</t>
  </si>
  <si>
    <t>Cravatex Ltd</t>
  </si>
  <si>
    <t>CRAVATEX</t>
  </si>
  <si>
    <t>Paras Petrofils Ltd</t>
  </si>
  <si>
    <t>PARASPETRO</t>
  </si>
  <si>
    <t>Arunjyoti Bio Ventures Ltd</t>
  </si>
  <si>
    <t>ABVL</t>
  </si>
  <si>
    <t>Binayak Tex Processors Ltd</t>
  </si>
  <si>
    <t>ZBINTXPP</t>
  </si>
  <si>
    <t>Arshiya Ltd</t>
  </si>
  <si>
    <t>ARSHIYA</t>
  </si>
  <si>
    <t>Credent Global Finance Ltd</t>
  </si>
  <si>
    <t>CGFL</t>
  </si>
  <si>
    <t>United Cotfab Ltd</t>
  </si>
  <si>
    <t>COTFAB</t>
  </si>
  <si>
    <t>Modern Dairies Ltd</t>
  </si>
  <si>
    <t>MODAIRY</t>
  </si>
  <si>
    <t>Tilak Ventures Ltd</t>
  </si>
  <si>
    <t>TILAK</t>
  </si>
  <si>
    <t>AK Spintex Ltd</t>
  </si>
  <si>
    <t>AKSPINTEX</t>
  </si>
  <si>
    <t>Ansal Housing Ltd</t>
  </si>
  <si>
    <t>ANSALHSG</t>
  </si>
  <si>
    <t>Jasch Industries Ltd</t>
  </si>
  <si>
    <t>JASCH</t>
  </si>
  <si>
    <t>Relicab Cable Manufacturing Ltd</t>
  </si>
  <si>
    <t>RELICAB</t>
  </si>
  <si>
    <t>Thacker and Company Ltd</t>
  </si>
  <si>
    <t>THACKER</t>
  </si>
  <si>
    <t>Eco Hotels and Resorts Ltd</t>
  </si>
  <si>
    <t>ECOHOTELS</t>
  </si>
  <si>
    <t>Transwarranty Finance Ltd</t>
  </si>
  <si>
    <t>TFL</t>
  </si>
  <si>
    <t>Shetron Ltd</t>
  </si>
  <si>
    <t>SHETR</t>
  </si>
  <si>
    <t>Latteys Industries Ltd</t>
  </si>
  <si>
    <t>LATTEYS</t>
  </si>
  <si>
    <t>Narbada Gems and Jewellery Ltd</t>
  </si>
  <si>
    <t>NARBADA</t>
  </si>
  <si>
    <t>Medicamen Organics Ltd</t>
  </si>
  <si>
    <t>MEDIORG</t>
  </si>
  <si>
    <t>Debock Industries Ltd</t>
  </si>
  <si>
    <t>DIL</t>
  </si>
  <si>
    <t>Gujchem Distillers India Ltd</t>
  </si>
  <si>
    <t>GUJCMDS</t>
  </si>
  <si>
    <t>Gokak Textiles Ltd</t>
  </si>
  <si>
    <t>GOKAKTEX</t>
  </si>
  <si>
    <t>Orissa Bengal Carrier Ltd</t>
  </si>
  <si>
    <t>OBCL</t>
  </si>
  <si>
    <t>Times Guaranty Ltd</t>
  </si>
  <si>
    <t>TIMESGTY</t>
  </si>
  <si>
    <t>Mcon Rasayan India Ltd</t>
  </si>
  <si>
    <t>MCON</t>
  </si>
  <si>
    <t>Bharat Immunologicals and Biologicals Corporation Ltd</t>
  </si>
  <si>
    <t>BIBCL</t>
  </si>
  <si>
    <t>Sattrix Information Security Ltd</t>
  </si>
  <si>
    <t>SATTRIX</t>
  </si>
  <si>
    <t>Pee Cee Cosma Sope Ltd</t>
  </si>
  <si>
    <t>PCCOSMA</t>
  </si>
  <si>
    <t>Energy Development Company Ltd</t>
  </si>
  <si>
    <t>ENERGYDEV</t>
  </si>
  <si>
    <t>Shah Alloys Ltd</t>
  </si>
  <si>
    <t>SHAHALLOYS</t>
  </si>
  <si>
    <t>B C C Fuba India Ltd</t>
  </si>
  <si>
    <t>BCCFUBA</t>
  </si>
  <si>
    <t>Womancart Ltd</t>
  </si>
  <si>
    <t>WOMANCART</t>
  </si>
  <si>
    <t>Lasa Supergenerics Ltd</t>
  </si>
  <si>
    <t>LASA</t>
  </si>
  <si>
    <t>Saptarishi Agro Industries Ltd</t>
  </si>
  <si>
    <t>SPTRSHI</t>
  </si>
  <si>
    <t>MEP Infrastructure Developers Ltd</t>
  </si>
  <si>
    <t>MEP</t>
  </si>
  <si>
    <t>Resonance Specialties Ltd</t>
  </si>
  <si>
    <t>RESONANCE</t>
  </si>
  <si>
    <t>Stratmont Industries Ltd</t>
  </si>
  <si>
    <t>STRATMONT</t>
  </si>
  <si>
    <t>Integrated Personnel Services Ltd</t>
  </si>
  <si>
    <t>IPSL</t>
  </si>
  <si>
    <t>Astron Paper &amp; Board Mill Ltd</t>
  </si>
  <si>
    <t>ASTRON</t>
  </si>
  <si>
    <t>Alfred Herbert (India) Ltd</t>
  </si>
  <si>
    <t>ALFREDHE</t>
  </si>
  <si>
    <t>Oxygenta Pharmaceutical Ltd</t>
  </si>
  <si>
    <t>OXYGENTAPH</t>
  </si>
  <si>
    <t>Nidhi Granites Ltd</t>
  </si>
  <si>
    <t>NIDHGRN</t>
  </si>
  <si>
    <t>Chowgule Steamships Ltd</t>
  </si>
  <si>
    <t>CHOWGULSTM</t>
  </si>
  <si>
    <t>Jamshri Realty Ltd</t>
  </si>
  <si>
    <t>JAMSHRI</t>
  </si>
  <si>
    <t>Pulz Electronics Ltd</t>
  </si>
  <si>
    <t>PULZ</t>
  </si>
  <si>
    <t>Anjani Foods Ltd</t>
  </si>
  <si>
    <t>ANJANIFOODS</t>
  </si>
  <si>
    <t>Gujarat Natural Resources Ltd</t>
  </si>
  <si>
    <t>GNRL</t>
  </si>
  <si>
    <t>DRS Cargo Movers Ltd</t>
  </si>
  <si>
    <t>DRSCARGO</t>
  </si>
  <si>
    <t>Palred Technologies Ltd</t>
  </si>
  <si>
    <t>PALREDTEC</t>
  </si>
  <si>
    <t>Sayaji Industries Ltd</t>
  </si>
  <si>
    <t>SAYAJIIND</t>
  </si>
  <si>
    <t>Virat Leasing Ltd</t>
  </si>
  <si>
    <t>VLL</t>
  </si>
  <si>
    <t>Bansal Roofing Products Ltd</t>
  </si>
  <si>
    <t>BRPL</t>
  </si>
  <si>
    <t>Som Datt Finance Corporation Ltd</t>
  </si>
  <si>
    <t>SODFC</t>
  </si>
  <si>
    <t>Maruti Interior Products Ltd</t>
  </si>
  <si>
    <t>SPITZE</t>
  </si>
  <si>
    <t>KG Petrochem Ltd</t>
  </si>
  <si>
    <t>KGPETRO</t>
  </si>
  <si>
    <t>Rainbow Foundations Ltd</t>
  </si>
  <si>
    <t>RAINBOWF</t>
  </si>
  <si>
    <t>Damodar Industries Ltd</t>
  </si>
  <si>
    <t>DAMODARIND</t>
  </si>
  <si>
    <t>Cian Agro Industries &amp; Infrastructure Ltd</t>
  </si>
  <si>
    <t>CIANAGRO</t>
  </si>
  <si>
    <t>Creative Castings Ltd</t>
  </si>
  <si>
    <t>Akar Auto Industries Ltd</t>
  </si>
  <si>
    <t>AAIL</t>
  </si>
  <si>
    <t>Aditya Consumer Marketing Ltd</t>
  </si>
  <si>
    <t>ACML</t>
  </si>
  <si>
    <t>Soma Textiles &amp; Industries Ltd</t>
  </si>
  <si>
    <t>SOMATEX</t>
  </si>
  <si>
    <t>Polychem Ltd</t>
  </si>
  <si>
    <t>POLYCHEM</t>
  </si>
  <si>
    <t>Ishan Dyes and Chemicals Ltd</t>
  </si>
  <si>
    <t>ISHANCH</t>
  </si>
  <si>
    <t>Dangee Dums Ltd</t>
  </si>
  <si>
    <t>DANGEE</t>
  </si>
  <si>
    <t>Aditya BSL Nifty Next 50 ETF</t>
  </si>
  <si>
    <t>ABSLNN50ET</t>
  </si>
  <si>
    <t>Harshdeep Hortico Ltd</t>
  </si>
  <si>
    <t>HARSHDEEP</t>
  </si>
  <si>
    <t>Bhilwara Spinners Ltd</t>
  </si>
  <si>
    <t>BHILSPIN</t>
  </si>
  <si>
    <t>Source Natural Foods and Herbal Supplements Ltd</t>
  </si>
  <si>
    <t>SOURCENTRL</t>
  </si>
  <si>
    <t>Raja Bahadur International Ltd</t>
  </si>
  <si>
    <t>RAJABAH</t>
  </si>
  <si>
    <t>Auro Laboratories Ltd</t>
  </si>
  <si>
    <t>AUROLAB</t>
  </si>
  <si>
    <t>CNI Research Ltd</t>
  </si>
  <si>
    <t>CNIRESLTD</t>
  </si>
  <si>
    <t>Avro India Ltd</t>
  </si>
  <si>
    <t>AVROIND</t>
  </si>
  <si>
    <t>Shri Krishna Devcon Ltd</t>
  </si>
  <si>
    <t>SHRIKRISH</t>
  </si>
  <si>
    <t>Holmarc Opto-Mechatronics Ltd</t>
  </si>
  <si>
    <t>HOLMARC</t>
  </si>
  <si>
    <t>Power and Instrumentation (Gujarat) Ltd</t>
  </si>
  <si>
    <t>PIGL</t>
  </si>
  <si>
    <t>Royale Manor Hotels and Industries Ltd</t>
  </si>
  <si>
    <t>RAYALEMA</t>
  </si>
  <si>
    <t>Mysore Petro Chemicals Ltd</t>
  </si>
  <si>
    <t>MYSORPETRO</t>
  </si>
  <si>
    <t>Suvidhaa Infoserve Ltd</t>
  </si>
  <si>
    <t>SUVIDHAA</t>
  </si>
  <si>
    <t>Tokyo Plast International Ltd</t>
  </si>
  <si>
    <t>TOKYOPLAST</t>
  </si>
  <si>
    <t>Parnax Lab Ltd</t>
  </si>
  <si>
    <t>PARNAXLAB</t>
  </si>
  <si>
    <t>Hariyana Ship Breakers Ltd</t>
  </si>
  <si>
    <t>HRYNSHP</t>
  </si>
  <si>
    <t>Real Touch Finance Ltd</t>
  </si>
  <si>
    <t>RTFL</t>
  </si>
  <si>
    <t>Dynavision Ltd</t>
  </si>
  <si>
    <t>DYNAVSN</t>
  </si>
  <si>
    <t>Grob Tea Co Ltd</t>
  </si>
  <si>
    <t>GROBTEA</t>
  </si>
  <si>
    <t>AVSL Industries Ltd</t>
  </si>
  <si>
    <t>AVSL</t>
  </si>
  <si>
    <t>Shalimar Wires Industries Ltd</t>
  </si>
  <si>
    <t>SHALIWIR</t>
  </si>
  <si>
    <t>Raaj Medisafe India Ltd</t>
  </si>
  <si>
    <t>RAAJMEDI</t>
  </si>
  <si>
    <t>Filtra Consultants and Engineers Ltd</t>
  </si>
  <si>
    <t>FILTRA</t>
  </si>
  <si>
    <t>Blue Pebble Ltd</t>
  </si>
  <si>
    <t>BLUEPEBBLE</t>
  </si>
  <si>
    <t>Ind Swift Ltd</t>
  </si>
  <si>
    <t>INDSWFTLTD</t>
  </si>
  <si>
    <t>Aplab Ltd</t>
  </si>
  <si>
    <t>APLAB</t>
  </si>
  <si>
    <t>Trescon Ltd</t>
  </si>
  <si>
    <t>TRESCON</t>
  </si>
  <si>
    <t>Excel Realty N Infra Ltd</t>
  </si>
  <si>
    <t>EXCEL</t>
  </si>
  <si>
    <t>T &amp; I Global Ltd</t>
  </si>
  <si>
    <t>TIGLOB</t>
  </si>
  <si>
    <t>Mayank Cattle Food Ltd</t>
  </si>
  <si>
    <t>MCFL</t>
  </si>
  <si>
    <t>Mehai Technology Ltd</t>
  </si>
  <si>
    <t>MEHAI</t>
  </si>
  <si>
    <t>Kothari Fermentation and Biochem Ltd</t>
  </si>
  <si>
    <t>KFBL</t>
  </si>
  <si>
    <t>Transcorp International Ltd</t>
  </si>
  <si>
    <t>TRANSCOR</t>
  </si>
  <si>
    <t>Advik Capital Ltd</t>
  </si>
  <si>
    <t>ADVIKCA</t>
  </si>
  <si>
    <t>ICICI Prudential Silver ETF</t>
  </si>
  <si>
    <t>SILVERIETF</t>
  </si>
  <si>
    <t>Hisar Metal Industries Ltd</t>
  </si>
  <si>
    <t>HISARMETAL</t>
  </si>
  <si>
    <t>Wallfort Financial Services Ltd</t>
  </si>
  <si>
    <t>WALLFORT</t>
  </si>
  <si>
    <t>Srei Infrastructure Finance Ltd</t>
  </si>
  <si>
    <t>SREINFRA</t>
  </si>
  <si>
    <t>Samrat Pharmachem Ltd</t>
  </si>
  <si>
    <t>SAMRATPH</t>
  </si>
  <si>
    <t>Ajooni Biotech Ltd</t>
  </si>
  <si>
    <t>AJOONI</t>
  </si>
  <si>
    <t>Kesar Terminals &amp; Infrastructure Ltd</t>
  </si>
  <si>
    <t>KTIL</t>
  </si>
  <si>
    <t>VMS Industries Ltd</t>
  </si>
  <si>
    <t>VMS</t>
  </si>
  <si>
    <t>Ganga Papers India Ltd</t>
  </si>
  <si>
    <t>GANGAPA</t>
  </si>
  <si>
    <t>Nilachal Refractories Ltd</t>
  </si>
  <si>
    <t>NILACHAL</t>
  </si>
  <si>
    <t>Retina Paints Ltd</t>
  </si>
  <si>
    <t>RETINA</t>
  </si>
  <si>
    <t>Haryana Capfin Ltd</t>
  </si>
  <si>
    <t>HARYNACAP</t>
  </si>
  <si>
    <t>Kemp and Company Ltd</t>
  </si>
  <si>
    <t>KEMP</t>
  </si>
  <si>
    <t>Lesha Industries Ltd</t>
  </si>
  <si>
    <t>LESHAIND</t>
  </si>
  <si>
    <t>Super Tannery Ltd</t>
  </si>
  <si>
    <t>SUPTANERY</t>
  </si>
  <si>
    <t>Porwal Auto Components Ltd</t>
  </si>
  <si>
    <t>PORWAL</t>
  </si>
  <si>
    <t>Arnold Holdings Ltd</t>
  </si>
  <si>
    <t>ARNOLD</t>
  </si>
  <si>
    <t>Pritika Engineering Components Ltd</t>
  </si>
  <si>
    <t>PRITIKA</t>
  </si>
  <si>
    <t>Kaizen Agro Infrabuild Ltd</t>
  </si>
  <si>
    <t>KAIZENAGRO</t>
  </si>
  <si>
    <t>Biofil Chemicals and Pharmaceuticals Ltd</t>
  </si>
  <si>
    <t>BIOFILCHEM</t>
  </si>
  <si>
    <t>Freshtrop Fruits Ltd</t>
  </si>
  <si>
    <t>FRSHTRP</t>
  </si>
  <si>
    <t>Futuristic Solutions Ltd</t>
  </si>
  <si>
    <t>FUTSOL</t>
  </si>
  <si>
    <t>SecMark Consultancy Ltd</t>
  </si>
  <si>
    <t>SECMARK</t>
  </si>
  <si>
    <t>Krishanveer Forge Ltd</t>
  </si>
  <si>
    <t>KVFORGE</t>
  </si>
  <si>
    <t>Ganga Forging Ltd</t>
  </si>
  <si>
    <t>GANGAFORGE</t>
  </si>
  <si>
    <t>Shristi Infrastructure Development Corporation Ltd</t>
  </si>
  <si>
    <t>SHRISTI</t>
  </si>
  <si>
    <t>Remi Edelstahl Tubulars Ltd</t>
  </si>
  <si>
    <t>REMIEDEL</t>
  </si>
  <si>
    <t>Dutron Polymers Ltd</t>
  </si>
  <si>
    <t>DUTRON</t>
  </si>
  <si>
    <t>City Pulse Multiplex Ltd</t>
  </si>
  <si>
    <t>CPML</t>
  </si>
  <si>
    <t>Mangalam Alloys Ltd</t>
  </si>
  <si>
    <t>MAL</t>
  </si>
  <si>
    <t>Future Enterprises Ltd</t>
  </si>
  <si>
    <t>FELDVR</t>
  </si>
  <si>
    <t>NCL Research and Financial Services Ltd</t>
  </si>
  <si>
    <t>NCLRESE</t>
  </si>
  <si>
    <t>Mohini Health &amp; Hygiene Ltd</t>
  </si>
  <si>
    <t>MHHL</t>
  </si>
  <si>
    <t>Yogi Ltd</t>
  </si>
  <si>
    <t>YOGI</t>
  </si>
  <si>
    <t>Agni Green Power Ltd</t>
  </si>
  <si>
    <t>AGNI</t>
  </si>
  <si>
    <t>Archit Organosys Ltd</t>
  </si>
  <si>
    <t>ARCHITORG</t>
  </si>
  <si>
    <t>MKP Mobility Ltd</t>
  </si>
  <si>
    <t>MKPMOB</t>
  </si>
  <si>
    <t>Skyline Millars Ltd</t>
  </si>
  <si>
    <t>SKYLMILAR</t>
  </si>
  <si>
    <t>Simmonds Marshall Ltd</t>
  </si>
  <si>
    <t>SIMMOND</t>
  </si>
  <si>
    <t>Simbhaoli Sugars Ltd</t>
  </si>
  <si>
    <t>SIMBHALS</t>
  </si>
  <si>
    <t>Ansal Buildwell Ltd</t>
  </si>
  <si>
    <t>ANSALBU</t>
  </si>
  <si>
    <t>Cinevista Ltd</t>
  </si>
  <si>
    <t>CINEVISTA</t>
  </si>
  <si>
    <t>Sangam Finserv Ltd</t>
  </si>
  <si>
    <t>SANGAMFIN</t>
  </si>
  <si>
    <t>Healthy Life Agritec Ltd</t>
  </si>
  <si>
    <t>HEALTHYLIFE</t>
  </si>
  <si>
    <t>Murae Organisor Ltd</t>
  </si>
  <si>
    <t>MURAE</t>
  </si>
  <si>
    <t>Welcast Steels Ltd</t>
  </si>
  <si>
    <t>ZWELCAST</t>
  </si>
  <si>
    <t>Alstone Textiles (India) Ltd</t>
  </si>
  <si>
    <t>ALSTONE</t>
  </si>
  <si>
    <t>Delta Manufacturing Ltd</t>
  </si>
  <si>
    <t>DELTAMAGNT</t>
  </si>
  <si>
    <t>Gujarat Containers Ltd</t>
  </si>
  <si>
    <t>GUJCONT</t>
  </si>
  <si>
    <t>One Global Service Provider Ltd</t>
  </si>
  <si>
    <t>ONEGLOBAL</t>
  </si>
  <si>
    <t>Deepak Chemtex Ltd</t>
  </si>
  <si>
    <t>DEEPAKCHEM</t>
  </si>
  <si>
    <t>Shivam Chemicals Ltd</t>
  </si>
  <si>
    <t>SHIVAM</t>
  </si>
  <si>
    <t>Pritish Nandy Communications Ltd</t>
  </si>
  <si>
    <t>PNC</t>
  </si>
  <si>
    <t>Auro Impex &amp; Chemicals Ltd</t>
  </si>
  <si>
    <t>AUROIMPEX</t>
  </si>
  <si>
    <t>Madhav Copper Ltd</t>
  </si>
  <si>
    <t>MCL</t>
  </si>
  <si>
    <t>Mohite Industries Ltd</t>
  </si>
  <si>
    <t>MOHITE</t>
  </si>
  <si>
    <t>Chartered Logistics Ltd</t>
  </si>
  <si>
    <t>CHLOGIST</t>
  </si>
  <si>
    <t>Mukesh Babu Financial Services Ltd</t>
  </si>
  <si>
    <t>MUKESHB</t>
  </si>
  <si>
    <t>Graphisads Ltd</t>
  </si>
  <si>
    <t>GRAPHISAD</t>
  </si>
  <si>
    <t>McNally Bharat Engg Co Ltd</t>
  </si>
  <si>
    <t>MBECL</t>
  </si>
  <si>
    <t>Manoj Ceramic Ltd</t>
  </si>
  <si>
    <t>MCPL</t>
  </si>
  <si>
    <t>Orient Press Ltd</t>
  </si>
  <si>
    <t>ORIENTLTD</t>
  </si>
  <si>
    <t>Cerebra Integrated Technologies Ltd</t>
  </si>
  <si>
    <t>CEREBRAINT</t>
  </si>
  <si>
    <t>Tree House Education and Accessories Ltd</t>
  </si>
  <si>
    <t>TREEHOUSE</t>
  </si>
  <si>
    <t>Agro Phos (India) Ltd</t>
  </si>
  <si>
    <t>AGROPHOS</t>
  </si>
  <si>
    <t>Tayo Rolls Ltd</t>
  </si>
  <si>
    <t>TATAYODOGA</t>
  </si>
  <si>
    <t>Sambhaav Media Ltd</t>
  </si>
  <si>
    <t>SAMBHAAV</t>
  </si>
  <si>
    <t>Constronics Infra Ltd</t>
  </si>
  <si>
    <t>CONSTRONIC</t>
  </si>
  <si>
    <t>Pressure Sensitive Systems (India) Ltd</t>
  </si>
  <si>
    <t>PRESSURS</t>
  </si>
  <si>
    <t>LIC MF Nifty 8-13 yr G-Sec ETF</t>
  </si>
  <si>
    <t>LICNETFGSC</t>
  </si>
  <si>
    <t>Karma Energy Ltd</t>
  </si>
  <si>
    <t>KARMAENG</t>
  </si>
  <si>
    <t>Lykis Ltd</t>
  </si>
  <si>
    <t>LYKISLTD</t>
  </si>
  <si>
    <t>Moksh Ornaments Ltd</t>
  </si>
  <si>
    <t>MOKSH</t>
  </si>
  <si>
    <t>Sameera Agro and Infra Ltd</t>
  </si>
  <si>
    <t>SAIFL</t>
  </si>
  <si>
    <t>Homebuilding</t>
  </si>
  <si>
    <t>Celebrity Fashions Ltd</t>
  </si>
  <si>
    <t>CELEBRITY</t>
  </si>
  <si>
    <t>Marco Cables &amp; Conductors Ltd</t>
  </si>
  <si>
    <t>MARCO</t>
  </si>
  <si>
    <t>IDBI Gold Exchange Traded Fund</t>
  </si>
  <si>
    <t>LICMFGOLD</t>
  </si>
  <si>
    <t>Patdiam Jewellery Ltd</t>
  </si>
  <si>
    <t>PJL</t>
  </si>
  <si>
    <t>Vinny Overseas Ltd</t>
  </si>
  <si>
    <t>VINNY</t>
  </si>
  <si>
    <t>Clara Industries Ltd</t>
  </si>
  <si>
    <t>CLARA</t>
  </si>
  <si>
    <t>Pentagon Rubber Ltd</t>
  </si>
  <si>
    <t>PENTAGON</t>
  </si>
  <si>
    <t>Global Pet Industries Ltd</t>
  </si>
  <si>
    <t>GLOBALPET</t>
  </si>
  <si>
    <t>Superior Industrial Enterprises Ltd</t>
  </si>
  <si>
    <t>SIEL</t>
  </si>
  <si>
    <t>Raminfo Ltd</t>
  </si>
  <si>
    <t>RAMINFO</t>
  </si>
  <si>
    <t>Sakthi Finance Ltd</t>
  </si>
  <si>
    <t>SAKTHIFIN</t>
  </si>
  <si>
    <t>BLB Ltd</t>
  </si>
  <si>
    <t>BLBLIMITED</t>
  </si>
  <si>
    <t>Siddhika Coatings Ltd</t>
  </si>
  <si>
    <t>SIDDHIKA</t>
  </si>
  <si>
    <t>Key Corp Ltd</t>
  </si>
  <si>
    <t>KEYCORP</t>
  </si>
  <si>
    <t>Scoobee Day Garments (India) Ltd</t>
  </si>
  <si>
    <t>SCOOBEEDAY</t>
  </si>
  <si>
    <t>Krishna Ventures Ltd</t>
  </si>
  <si>
    <t>KRISHNA</t>
  </si>
  <si>
    <t>Aimco Pesticides Ltd</t>
  </si>
  <si>
    <t>AIMCOPEST</t>
  </si>
  <si>
    <t>Titan Securities Ltd</t>
  </si>
  <si>
    <t>TITANSEC</t>
  </si>
  <si>
    <t>Minal Industries Ltd</t>
  </si>
  <si>
    <t>MINALIND</t>
  </si>
  <si>
    <t>Riddhi Corporate Services Ltd</t>
  </si>
  <si>
    <t>RIDDHICORP</t>
  </si>
  <si>
    <t>Pulsar International Ltd</t>
  </si>
  <si>
    <t>PULSRIN</t>
  </si>
  <si>
    <t>Vippy Spinpro Ltd</t>
  </si>
  <si>
    <t>VIPPYSP</t>
  </si>
  <si>
    <t>Baroda Extrusion Ltd</t>
  </si>
  <si>
    <t>BAROEXT</t>
  </si>
  <si>
    <t>Marshall Machines Ltd</t>
  </si>
  <si>
    <t>MARSHALL</t>
  </si>
  <si>
    <t>Yaari Digital Integrated Services Ltd</t>
  </si>
  <si>
    <t>YAARI</t>
  </si>
  <si>
    <t>Kontor Space Ltd</t>
  </si>
  <si>
    <t>KONTOR</t>
  </si>
  <si>
    <t>Shilp Gravures Ltd</t>
  </si>
  <si>
    <t>SHILGRAVQ</t>
  </si>
  <si>
    <t>Dollex Agrotech Ltd</t>
  </si>
  <si>
    <t>DOLLEX</t>
  </si>
  <si>
    <t>Auto Pins (India) Ltd</t>
  </si>
  <si>
    <t>AUTOPINS</t>
  </si>
  <si>
    <t>SKP Securities Ltd</t>
  </si>
  <si>
    <t>SKPSEC</t>
  </si>
  <si>
    <t>Vertexplus Technologies Ltd</t>
  </si>
  <si>
    <t>VERTEXPLUS</t>
  </si>
  <si>
    <t>F Mec International Financial Services Ltd</t>
  </si>
  <si>
    <t>FMEC</t>
  </si>
  <si>
    <t>Dhanashree Electronics Ltd</t>
  </si>
  <si>
    <t>DEL</t>
  </si>
  <si>
    <t>Kay Power and Paper Ltd</t>
  </si>
  <si>
    <t>KAYPOWR</t>
  </si>
  <si>
    <t>TPI India Ltd</t>
  </si>
  <si>
    <t>TPINDIA</t>
  </si>
  <si>
    <t>BSEL Algo Ltd</t>
  </si>
  <si>
    <t>BSELALGO</t>
  </si>
  <si>
    <t>Biogen Pharmachem Industries Ltd</t>
  </si>
  <si>
    <t>BIOGEN</t>
  </si>
  <si>
    <t>Bheema Cements Ltd</t>
  </si>
  <si>
    <t>BHEEMACEM</t>
  </si>
  <si>
    <t>Trans India House Impex Ltd</t>
  </si>
  <si>
    <t>TIHIL</t>
  </si>
  <si>
    <t>Mirae Asset S&amp;P 500 Top 50 ETF</t>
  </si>
  <si>
    <t>MASPTOP50</t>
  </si>
  <si>
    <t>Ameya Precision Engineers Ltd</t>
  </si>
  <si>
    <t>AMEYA</t>
  </si>
  <si>
    <t>Rama Vision Ltd</t>
  </si>
  <si>
    <t>RAMAVISION</t>
  </si>
  <si>
    <t>Max Heights Infrastructure Ltd</t>
  </si>
  <si>
    <t>MAXHEIGHTS</t>
  </si>
  <si>
    <t>Universal Starch Chem Allied Ltd</t>
  </si>
  <si>
    <t>UNIVSTAR</t>
  </si>
  <si>
    <t>Hindustan Hardy Ltd</t>
  </si>
  <si>
    <t>HINDHARD</t>
  </si>
  <si>
    <t>Arabian Petroleum Ltd</t>
  </si>
  <si>
    <t>ARABIAN</t>
  </si>
  <si>
    <t>Dharni Capital Services Ltd</t>
  </si>
  <si>
    <t>DHARNI</t>
  </si>
  <si>
    <t>ITCONS e-Solutions Ltd</t>
  </si>
  <si>
    <t>ITCONS</t>
  </si>
  <si>
    <t>TCFC Finance Ltd</t>
  </si>
  <si>
    <t>TCFCFINQ</t>
  </si>
  <si>
    <t>Keerthi Industries Ltd</t>
  </si>
  <si>
    <t>KEERTHI</t>
  </si>
  <si>
    <t>IFL Enterprises Ltd</t>
  </si>
  <si>
    <t>IFL</t>
  </si>
  <si>
    <t>KBS India Ltd</t>
  </si>
  <si>
    <t>KBSINDIA</t>
  </si>
  <si>
    <t>Everlon Financials Ltd</t>
  </si>
  <si>
    <t>EVERFIN</t>
  </si>
  <si>
    <t>CIL Nova Petrochemicals Ltd</t>
  </si>
  <si>
    <t>CNOVAPETRO</t>
  </si>
  <si>
    <t>Rasi Electrodes Ltd</t>
  </si>
  <si>
    <t>RASIELEC</t>
  </si>
  <si>
    <t>Bright Brothers Ltd</t>
  </si>
  <si>
    <t>BRIGHTBR</t>
  </si>
  <si>
    <t>Acknit Industries Ltd</t>
  </si>
  <si>
    <t>ACKNIT</t>
  </si>
  <si>
    <t>Vasundhara Rasayans Ltd</t>
  </si>
  <si>
    <t>VRL</t>
  </si>
  <si>
    <t>Alkosign Ltd</t>
  </si>
  <si>
    <t>ALKOSIGN</t>
  </si>
  <si>
    <t>Sanrhea Technical Textiles Ltd</t>
  </si>
  <si>
    <t>SANTETX</t>
  </si>
  <si>
    <t>Eiko Lifesciences Ltd</t>
  </si>
  <si>
    <t>EIKO</t>
  </si>
  <si>
    <t>M V K Agro Food Product Ltd</t>
  </si>
  <si>
    <t>MVKAGRO</t>
  </si>
  <si>
    <t>Synoptics Technologies Ltd</t>
  </si>
  <si>
    <t>SYNOPTICS</t>
  </si>
  <si>
    <t>Supra Pacific Financial Services Ltd</t>
  </si>
  <si>
    <t>SUPRAPFSL</t>
  </si>
  <si>
    <t>Mahickra Chemicals Ltd</t>
  </si>
  <si>
    <t>MAHICKRA</t>
  </si>
  <si>
    <t>Aro Granite Industries Ltd</t>
  </si>
  <si>
    <t>AROGRANITE</t>
  </si>
  <si>
    <t>Mirae Asset NYSE FANG+ ETF</t>
  </si>
  <si>
    <t>MAFANG</t>
  </si>
  <si>
    <t>SVP Global Textiles Ltd</t>
  </si>
  <si>
    <t>SVPGLOB</t>
  </si>
  <si>
    <t>Arihant Academy Ltd</t>
  </si>
  <si>
    <t>ARIHANTACA</t>
  </si>
  <si>
    <t>Banas Finance Ltd</t>
  </si>
  <si>
    <t>BANASFN</t>
  </si>
  <si>
    <t>HB Stockholdings Ltd</t>
  </si>
  <si>
    <t>HBSL</t>
  </si>
  <si>
    <t>Presstonic Engineering Ltd</t>
  </si>
  <si>
    <t>PRESSTONIC</t>
  </si>
  <si>
    <t>Locomotive Engines &amp; Rolling Stock</t>
  </si>
  <si>
    <t>Ludlow Jute &amp; Specialities Ltd</t>
  </si>
  <si>
    <t>LUDLOWJUT</t>
  </si>
  <si>
    <t>Saboo Sodium Chloro Ltd</t>
  </si>
  <si>
    <t>SABOOSOD</t>
  </si>
  <si>
    <t>Lexus Granito (India) Ltd</t>
  </si>
  <si>
    <t>LEXUS</t>
  </si>
  <si>
    <t>Aditya BSL Nifty Bank ETF</t>
  </si>
  <si>
    <t>ABSLBANETF</t>
  </si>
  <si>
    <t>Rajeshwari Cans Ltd</t>
  </si>
  <si>
    <t>RCAN</t>
  </si>
  <si>
    <t>Radiowalla Network Ltd</t>
  </si>
  <si>
    <t>RADIOWALLA</t>
  </si>
  <si>
    <t>Vishwas Agri Seeds Ltd</t>
  </si>
  <si>
    <t>VISHWAS</t>
  </si>
  <si>
    <t>Baba Food Processing (India) Ltd</t>
  </si>
  <si>
    <t>BABAFP</t>
  </si>
  <si>
    <t>ICICI Prudential S&amp;P BSE Liquid Rate ETF</t>
  </si>
  <si>
    <t>LIQUIDIETF</t>
  </si>
  <si>
    <t>Nrb Industrial Bearings Ltd</t>
  </si>
  <si>
    <t>NIBL</t>
  </si>
  <si>
    <t>Prolife Industries Ltd</t>
  </si>
  <si>
    <t>PROLIFE</t>
  </si>
  <si>
    <t>AIK Pipes and Polymers Ltd</t>
  </si>
  <si>
    <t>AIKPIPES</t>
  </si>
  <si>
    <t>Titan Intech Ltd</t>
  </si>
  <si>
    <t>TITANIN</t>
  </si>
  <si>
    <t>Aayush Wellness Ltd</t>
  </si>
  <si>
    <t>AAYUSH</t>
  </si>
  <si>
    <t>Ambar Protein Industries Ltd</t>
  </si>
  <si>
    <t>AMBARPIL</t>
  </si>
  <si>
    <t>Archies Ltd</t>
  </si>
  <si>
    <t>ARCHIES</t>
  </si>
  <si>
    <t>Quicktouch Technologies Ltd</t>
  </si>
  <si>
    <t>QUICKTOUCH</t>
  </si>
  <si>
    <t>Silkflex Polymers (India) Ltd</t>
  </si>
  <si>
    <t>SILKFLEX</t>
  </si>
  <si>
    <t>Shine Fashions (India) Ltd</t>
  </si>
  <si>
    <t>SHINEFASH</t>
  </si>
  <si>
    <t>Growington Ventures India Ltd</t>
  </si>
  <si>
    <t>GROWINGTON</t>
  </si>
  <si>
    <t>Dev Labtech Venture Ltd</t>
  </si>
  <si>
    <t>DEVLAB</t>
  </si>
  <si>
    <t>Ganesha Ecoverse Ltd</t>
  </si>
  <si>
    <t>GANVERSE</t>
  </si>
  <si>
    <t>Tera Software Ltd</t>
  </si>
  <si>
    <t>TERASOFT</t>
  </si>
  <si>
    <t>Rajgor Castor Derivatives Ltd</t>
  </si>
  <si>
    <t>RCDL</t>
  </si>
  <si>
    <t>GACM Technologies Ltd</t>
  </si>
  <si>
    <t>GATECH</t>
  </si>
  <si>
    <t>Slone Infosystems Ltd</t>
  </si>
  <si>
    <t>SLONE</t>
  </si>
  <si>
    <t>Arvind and Company Shipping Agencies Ltd</t>
  </si>
  <si>
    <t>ACSAL</t>
  </si>
  <si>
    <t>Sky Industries Ltd</t>
  </si>
  <si>
    <t>SKYIND</t>
  </si>
  <si>
    <t>Kalyan Capitals Ltd</t>
  </si>
  <si>
    <t>KALYANCAP</t>
  </si>
  <si>
    <t>Le Lavoir Ltd</t>
  </si>
  <si>
    <t>LELAVOIR</t>
  </si>
  <si>
    <t>SunGarner Energies Ltd</t>
  </si>
  <si>
    <t>SEL</t>
  </si>
  <si>
    <t>James Warren Tea Ltd</t>
  </si>
  <si>
    <t>JAMESWARREN</t>
  </si>
  <si>
    <t>Crop Life Science Ltd</t>
  </si>
  <si>
    <t>CLSL</t>
  </si>
  <si>
    <t>Nhc Foods Ltd</t>
  </si>
  <si>
    <t>NHCFOODS</t>
  </si>
  <si>
    <t>Aarvee Denims and Exports Ltd</t>
  </si>
  <si>
    <t>AARVEEDEN</t>
  </si>
  <si>
    <t>Akiko Global Services Ltd</t>
  </si>
  <si>
    <t>AKIKO</t>
  </si>
  <si>
    <t>Modipon Ltd</t>
  </si>
  <si>
    <t>MODIPON</t>
  </si>
  <si>
    <t>Sunil Healthcare Ltd</t>
  </si>
  <si>
    <t>SUNLOC</t>
  </si>
  <si>
    <t>Gujarat Poly Electronics Ltd</t>
  </si>
  <si>
    <t>GUJARATPOLY</t>
  </si>
  <si>
    <t>Gujarat Hotels Ltd</t>
  </si>
  <si>
    <t>GUJHOTE</t>
  </si>
  <si>
    <t>HOV Services Ltd</t>
  </si>
  <si>
    <t>HOVS</t>
  </si>
  <si>
    <t>Trishakti Industries Ltd</t>
  </si>
  <si>
    <t>TRISHAKT</t>
  </si>
  <si>
    <t>Punjab Communications Ltd</t>
  </si>
  <si>
    <t>PUNJCOMMU</t>
  </si>
  <si>
    <t>Maitreya Medicare Ltd</t>
  </si>
  <si>
    <t>MAITREYA</t>
  </si>
  <si>
    <t>Deem Roll Tech Ltd</t>
  </si>
  <si>
    <t>DEEM</t>
  </si>
  <si>
    <t>Shree Krishna Infrastructure Ltd</t>
  </si>
  <si>
    <t>SKIFL</t>
  </si>
  <si>
    <t>Innovative Tech Pack Ltd</t>
  </si>
  <si>
    <t>INNOVTEC</t>
  </si>
  <si>
    <t>Nova Iron and Steel Ltd</t>
  </si>
  <si>
    <t>NOVIS</t>
  </si>
  <si>
    <t>Burnpur Cement Ltd</t>
  </si>
  <si>
    <t>BURNPUR</t>
  </si>
  <si>
    <t>Rex Pipes and Cables Industries Ltd</t>
  </si>
  <si>
    <t>REXPIPES</t>
  </si>
  <si>
    <t>Reliable Data Services Ltd</t>
  </si>
  <si>
    <t>RELIABLE</t>
  </si>
  <si>
    <t>Achyut Healthcare Ltd</t>
  </si>
  <si>
    <t>ACHYUT</t>
  </si>
  <si>
    <t>Kalahridhaan Trendz Ltd</t>
  </si>
  <si>
    <t>KTL</t>
  </si>
  <si>
    <t>Jindal Hotels Ltd</t>
  </si>
  <si>
    <t>JINDHOT</t>
  </si>
  <si>
    <t>East West Freight Carriers Ltd</t>
  </si>
  <si>
    <t>EASTWEST</t>
  </si>
  <si>
    <t>Phoenix International Ltd</t>
  </si>
  <si>
    <t>PHOENXINTL</t>
  </si>
  <si>
    <t>Daikaffil Chemicals India Ltd</t>
  </si>
  <si>
    <t>DAIKAFFI</t>
  </si>
  <si>
    <t>SM Auto Stamping Ltd</t>
  </si>
  <si>
    <t>SMAUTO</t>
  </si>
  <si>
    <t>Sam Industries Ltd</t>
  </si>
  <si>
    <t>SAMINDUS</t>
  </si>
  <si>
    <t>Maestros Electronics &amp; Telecommunications Systems Ltd</t>
  </si>
  <si>
    <t>METSL</t>
  </si>
  <si>
    <t>Twentyfirst Century Management Services Ltd</t>
  </si>
  <si>
    <t>21STCENMGM</t>
  </si>
  <si>
    <t>Makers Laboratories Ltd</t>
  </si>
  <si>
    <t>MAKERSL</t>
  </si>
  <si>
    <t>Amrapali Industries Ltd</t>
  </si>
  <si>
    <t>AMRAPLIN</t>
  </si>
  <si>
    <t>Alfa Transformers Ltd</t>
  </si>
  <si>
    <t>ALFATRAN</t>
  </si>
  <si>
    <t>G-Tec Jainx Education Ltd</t>
  </si>
  <si>
    <t>GTECJAINX</t>
  </si>
  <si>
    <t>Seya Industries Ltd</t>
  </si>
  <si>
    <t>SEYAIND</t>
  </si>
  <si>
    <t>Escorp Asset Management Ltd</t>
  </si>
  <si>
    <t>ESCORP</t>
  </si>
  <si>
    <t>Optimus Finance Ltd</t>
  </si>
  <si>
    <t>OPTIFIN</t>
  </si>
  <si>
    <t>Kreon Finnancial Services Ltd</t>
  </si>
  <si>
    <t>KREONFIN</t>
  </si>
  <si>
    <t>Rollatainers Ltd</t>
  </si>
  <si>
    <t>ROLLT</t>
  </si>
  <si>
    <t>Jeevan Scientific Technology Ltd</t>
  </si>
  <si>
    <t>JSTL</t>
  </si>
  <si>
    <t>Elegant Marbles and Grani Industries Ltd</t>
  </si>
  <si>
    <t>ELEMARB</t>
  </si>
  <si>
    <t>Kanishk Steel Industries Ltd</t>
  </si>
  <si>
    <t>KANSHST</t>
  </si>
  <si>
    <t>Rapicut Carbides Ltd</t>
  </si>
  <si>
    <t>RAPICUT</t>
  </si>
  <si>
    <t>Divyashakti Ltd</t>
  </si>
  <si>
    <t>DIVSHKT</t>
  </si>
  <si>
    <t>Hindustan Appliances Ltd</t>
  </si>
  <si>
    <t>HINDAPL</t>
  </si>
  <si>
    <t>Evans Electric Ltd</t>
  </si>
  <si>
    <t>EVANS</t>
  </si>
  <si>
    <t>Thinkink Picturez Ltd</t>
  </si>
  <si>
    <t>THINKINK</t>
  </si>
  <si>
    <t>Shiva Mills Ltd</t>
  </si>
  <si>
    <t>SHIVAMILLS</t>
  </si>
  <si>
    <t>Perfectpac Ltd</t>
  </si>
  <si>
    <t>PERFEPA</t>
  </si>
  <si>
    <t>Shreyas Intermediates Ltd</t>
  </si>
  <si>
    <t>SHREYASI</t>
  </si>
  <si>
    <t>Kranti Industries Ltd</t>
  </si>
  <si>
    <t>KRANTI</t>
  </si>
  <si>
    <t>Precision Metaliks Ltd</t>
  </si>
  <si>
    <t>PRECISION</t>
  </si>
  <si>
    <t>Kshitij Polyline Ltd</t>
  </si>
  <si>
    <t>KSHITIJPOL</t>
  </si>
  <si>
    <t>Orient Beverages Ltd</t>
  </si>
  <si>
    <t>ORIBEVER</t>
  </si>
  <si>
    <t>Gini Silk Mills Ltd</t>
  </si>
  <si>
    <t>GINISILK</t>
  </si>
  <si>
    <t>Motilal Oswal Midcap 100 ETF</t>
  </si>
  <si>
    <t>MOM100</t>
  </si>
  <si>
    <t>Godavari Drugs Ltd</t>
  </si>
  <si>
    <t>GODAVARI</t>
  </si>
  <si>
    <t>Virat Industries Ltd</t>
  </si>
  <si>
    <t>VIRAT</t>
  </si>
  <si>
    <t>Khoobsurat Ltd</t>
  </si>
  <si>
    <t>KHOOBSURAT</t>
  </si>
  <si>
    <t>Rathi Bars Ltd</t>
  </si>
  <si>
    <t>RATHIBAR</t>
  </si>
  <si>
    <t>HB Portfolio Ltd</t>
  </si>
  <si>
    <t>HBPOR</t>
  </si>
  <si>
    <t>Olatech Solutions Ltd</t>
  </si>
  <si>
    <t>OLATECH</t>
  </si>
  <si>
    <t>Omfurn India Ltd</t>
  </si>
  <si>
    <t>OMFURN</t>
  </si>
  <si>
    <t>Dhanalaxmi Roto Spinners Ltd</t>
  </si>
  <si>
    <t>DHANROTO</t>
  </si>
  <si>
    <t>Bombay Metrics Supply Chain Ltd</t>
  </si>
  <si>
    <t>BMETRICS</t>
  </si>
  <si>
    <t>Ceejay Finance Ltd</t>
  </si>
  <si>
    <t>CEEJAY</t>
  </si>
  <si>
    <t>Pattech Fitwell Tube Components Ltd</t>
  </si>
  <si>
    <t>PATTECH</t>
  </si>
  <si>
    <t>CMX Holdings Ltd</t>
  </si>
  <si>
    <t>SIELFNS</t>
  </si>
  <si>
    <t>Raj Oil Mills Ltd</t>
  </si>
  <si>
    <t>ROML</t>
  </si>
  <si>
    <t>Ravalgaon Sugar Farm Ltd</t>
  </si>
  <si>
    <t>RAVALSUGAR</t>
  </si>
  <si>
    <t>Krypton Industries Ltd</t>
  </si>
  <si>
    <t>KRYPTONQ</t>
  </si>
  <si>
    <t>Rolta India Ltd</t>
  </si>
  <si>
    <t>ROLTA</t>
  </si>
  <si>
    <t>Polylink Polymers (India) Ltd</t>
  </si>
  <si>
    <t>POLYLINK</t>
  </si>
  <si>
    <t>Chrome Silicon Ltd</t>
  </si>
  <si>
    <t>CHROME</t>
  </si>
  <si>
    <t>Bombay Cycle and Motor Agency Ltd</t>
  </si>
  <si>
    <t>BOMBCYC</t>
  </si>
  <si>
    <t>Balkrishna Paper Mills Ltd</t>
  </si>
  <si>
    <t>BALKRISHNA</t>
  </si>
  <si>
    <t>Kotak Nifty PSU Bank ETF</t>
  </si>
  <si>
    <t>PSUBANK</t>
  </si>
  <si>
    <t>Vels Film International Ltd</t>
  </si>
  <si>
    <t>VELS</t>
  </si>
  <si>
    <t>Shri Vasuprada Plantations Ltd</t>
  </si>
  <si>
    <t>VASUPRADA</t>
  </si>
  <si>
    <t>Golden Tobacco Ltd</t>
  </si>
  <si>
    <t>GOLDENTOBC</t>
  </si>
  <si>
    <t>Walchand Peoplefirst Ltd</t>
  </si>
  <si>
    <t>WALCHPF</t>
  </si>
  <si>
    <t>Invesco India Gold Exchange Traded Fund</t>
  </si>
  <si>
    <t>IVZINGOLD</t>
  </si>
  <si>
    <t>Vidli Restaurants Ltd</t>
  </si>
  <si>
    <t>VIDLI</t>
  </si>
  <si>
    <t>Southern Magnesium and Chemicals Ltd</t>
  </si>
  <si>
    <t>SOUTHMG</t>
  </si>
  <si>
    <t>Expo Gas Containers Ltd</t>
  </si>
  <si>
    <t>EXPOGAS</t>
  </si>
  <si>
    <t>Austin Engineering Company Ltd</t>
  </si>
  <si>
    <t>AUSTENG</t>
  </si>
  <si>
    <t>Astal Laboratories Ltd</t>
  </si>
  <si>
    <t>ASTALLTD</t>
  </si>
  <si>
    <t>We Win Ltd</t>
  </si>
  <si>
    <t>WEWIN</t>
  </si>
  <si>
    <t>Apoorva Leasing Finance and Investment Company Ltd</t>
  </si>
  <si>
    <t>APOORVA</t>
  </si>
  <si>
    <t>Terai Tea Co Ltd</t>
  </si>
  <si>
    <t>TERAI</t>
  </si>
  <si>
    <t>UR Sugar Industries Ltd</t>
  </si>
  <si>
    <t>URSUGAR</t>
  </si>
  <si>
    <t>Prospect Commodities Ltd</t>
  </si>
  <si>
    <t>PCL</t>
  </si>
  <si>
    <t>Magson Retail and Distribution Ltd</t>
  </si>
  <si>
    <t>MAGSON</t>
  </si>
  <si>
    <t>Dhampure Speciality Sugars Ltd</t>
  </si>
  <si>
    <t>DHAMPURE</t>
  </si>
  <si>
    <t>Riba Textiles Ltd</t>
  </si>
  <si>
    <t>RIBATEX</t>
  </si>
  <si>
    <t>Envair Electrodyne Ltd</t>
  </si>
  <si>
    <t>ENVAIREL</t>
  </si>
  <si>
    <t>Transgene Biotek Ltd</t>
  </si>
  <si>
    <t>TRABI</t>
  </si>
  <si>
    <t>Deccan Health Care Ltd</t>
  </si>
  <si>
    <t>DECCAN</t>
  </si>
  <si>
    <t>Candour Techtex Ltd</t>
  </si>
  <si>
    <t>CANDOUR</t>
  </si>
  <si>
    <t>GV Films Ltd</t>
  </si>
  <si>
    <t>GVFILM</t>
  </si>
  <si>
    <t>Mono Pharmacare Ltd</t>
  </si>
  <si>
    <t>MONOPHARMA</t>
  </si>
  <si>
    <t>Sunrise Efficient Marketing Ltd</t>
  </si>
  <si>
    <t>SEML</t>
  </si>
  <si>
    <t>AccelerateBS India Ltd</t>
  </si>
  <si>
    <t>ACCELERATE</t>
  </si>
  <si>
    <t>Popees Cares Ltd</t>
  </si>
  <si>
    <t>POPEES</t>
  </si>
  <si>
    <t>AKG Exim Ltd</t>
  </si>
  <si>
    <t>AKG</t>
  </si>
  <si>
    <t>Ambo Agritec Ltd</t>
  </si>
  <si>
    <t>AMBOAGRI</t>
  </si>
  <si>
    <t>Kenvi Jewels Ltd</t>
  </si>
  <si>
    <t>KENVI</t>
  </si>
  <si>
    <t>Ambani Orgochem Ltd</t>
  </si>
  <si>
    <t>AMBANIORG</t>
  </si>
  <si>
    <t>Morarka Finance Ltd</t>
  </si>
  <si>
    <t>MORARKFI</t>
  </si>
  <si>
    <t>Comrade Appliances Ltd</t>
  </si>
  <si>
    <t>COMRADE</t>
  </si>
  <si>
    <t>Mirae Asset Nifty Financial Services ETF</t>
  </si>
  <si>
    <t>BFSI</t>
  </si>
  <si>
    <t>Jagan Lamps Ltd</t>
  </si>
  <si>
    <t>JAGANLAM</t>
  </si>
  <si>
    <t>Cranes Software International Ltd</t>
  </si>
  <si>
    <t>CRANESSOFT</t>
  </si>
  <si>
    <t>Joindre Capital Services Ltd</t>
  </si>
  <si>
    <t>JOINDRE</t>
  </si>
  <si>
    <t>Prudential Sugar Corp Ltd</t>
  </si>
  <si>
    <t>PRUDMOULI</t>
  </si>
  <si>
    <t>Modulex Construction Technologies Ltd</t>
  </si>
  <si>
    <t>MODULEX</t>
  </si>
  <si>
    <t>Tridhya Tech Ltd</t>
  </si>
  <si>
    <t>TRIDHYA</t>
  </si>
  <si>
    <t>Oceanic Foods Ltd</t>
  </si>
  <si>
    <t>OCEANIC</t>
  </si>
  <si>
    <t>Globesecure Technologies Ltd</t>
  </si>
  <si>
    <t>GSTL</t>
  </si>
  <si>
    <t>Siti Networks Ltd</t>
  </si>
  <si>
    <t>SITINET</t>
  </si>
  <si>
    <t>Shree Marutinandan Tubes Ltd</t>
  </si>
  <si>
    <t>SHREE</t>
  </si>
  <si>
    <t>Swasti Vinayaka Synthetics Ltd</t>
  </si>
  <si>
    <t>SWASTIVI</t>
  </si>
  <si>
    <t>Vista Pharmaceuticals Ltd</t>
  </si>
  <si>
    <t>VISTAPH</t>
  </si>
  <si>
    <t>Gita Renewable Energy Ltd</t>
  </si>
  <si>
    <t>GITARENEW</t>
  </si>
  <si>
    <t>Vruddhi Engineering Works Ltd</t>
  </si>
  <si>
    <t>VRUDDHI</t>
  </si>
  <si>
    <t>Viaz Tyres Ltd</t>
  </si>
  <si>
    <t>VIAZ</t>
  </si>
  <si>
    <t>Sri KPR Industries Ltd</t>
  </si>
  <si>
    <t>SRIKPRIND</t>
  </si>
  <si>
    <t>Mefcom Capital Markets Ltd</t>
  </si>
  <si>
    <t>MEFCOMCAP</t>
  </si>
  <si>
    <t>Sambandam Spinning Mills Ltd</t>
  </si>
  <si>
    <t>SAMBANDAM</t>
  </si>
  <si>
    <t>Malu Paper Mills Ltd</t>
  </si>
  <si>
    <t>MALUPAPER</t>
  </si>
  <si>
    <t>Royal Sense Ltd</t>
  </si>
  <si>
    <t>ROYAL</t>
  </si>
  <si>
    <t>National Oxygen Ltd</t>
  </si>
  <si>
    <t>NOL</t>
  </si>
  <si>
    <t>Veeram Securities Ltd</t>
  </si>
  <si>
    <t>VSL</t>
  </si>
  <si>
    <t>SPS Finquest Ltd</t>
  </si>
  <si>
    <t>SPS</t>
  </si>
  <si>
    <t>Uma Converter Ltd</t>
  </si>
  <si>
    <t>UMA</t>
  </si>
  <si>
    <t>Sheetal Universal Ltd</t>
  </si>
  <si>
    <t>SHEETAL</t>
  </si>
  <si>
    <t>Milton Industries Ltd</t>
  </si>
  <si>
    <t>MILTON</t>
  </si>
  <si>
    <t>Signoria Creation Ltd</t>
  </si>
  <si>
    <t>SIGNORIA</t>
  </si>
  <si>
    <t>Globalspace Technologies Ltd</t>
  </si>
  <si>
    <t>Baba Arts Ltd</t>
  </si>
  <si>
    <t>BABA</t>
  </si>
  <si>
    <t>Real Eco Energy Ltd</t>
  </si>
  <si>
    <t>REALECO</t>
  </si>
  <si>
    <t>K G Denim Ltd</t>
  </si>
  <si>
    <t>KGDENIM</t>
  </si>
  <si>
    <t>Ekansh Concepts Ltd</t>
  </si>
  <si>
    <t>EKANSH</t>
  </si>
  <si>
    <t>Akshar Spintex Ltd</t>
  </si>
  <si>
    <t>AKSHAR</t>
  </si>
  <si>
    <t>Banaras Beads Ltd</t>
  </si>
  <si>
    <t>BANARBEADS</t>
  </si>
  <si>
    <t>Vadivarhe Speciality Chemicals Ltd</t>
  </si>
  <si>
    <t>VSCL</t>
  </si>
  <si>
    <t>Anand Rayons Ltd</t>
  </si>
  <si>
    <t>ARL</t>
  </si>
  <si>
    <t>Chartered Capital and Investment Ltd</t>
  </si>
  <si>
    <t>CHRTEDCA</t>
  </si>
  <si>
    <t>Godha Cabcon &amp; Insulation Ltd</t>
  </si>
  <si>
    <t>GODHA</t>
  </si>
  <si>
    <t>Ashnoor Textile Mills Ltd</t>
  </si>
  <si>
    <t>ASHNOOR</t>
  </si>
  <si>
    <t>Rasandik Engineering Industries India Ltd</t>
  </si>
  <si>
    <t>RASANDIK</t>
  </si>
  <si>
    <t>ANG Lifesciences India Ltd</t>
  </si>
  <si>
    <t>ANG</t>
  </si>
  <si>
    <t>LCC Infotech Ltd</t>
  </si>
  <si>
    <t>LCCINFOTEC</t>
  </si>
  <si>
    <t>Nandani Creation Ltd</t>
  </si>
  <si>
    <t>JAIPURKURT</t>
  </si>
  <si>
    <t>AJR Infra and Tolling Ltd</t>
  </si>
  <si>
    <t>AJRINFRA</t>
  </si>
  <si>
    <t>Poddar Housing and Development Ltd</t>
  </si>
  <si>
    <t>PODDARHOUS</t>
  </si>
  <si>
    <t>Balgopal Commercial Ltd</t>
  </si>
  <si>
    <t>BALGOPAL</t>
  </si>
  <si>
    <t>Valencia Nutrition Ltd</t>
  </si>
  <si>
    <t>VALENCIA</t>
  </si>
  <si>
    <t>Goel Food Products Ltd</t>
  </si>
  <si>
    <t>GOEL</t>
  </si>
  <si>
    <t>Monotype India Ltd</t>
  </si>
  <si>
    <t>MONOT</t>
  </si>
  <si>
    <t>Omnitex Industries (India) Ltd</t>
  </si>
  <si>
    <t>OMNITEX</t>
  </si>
  <si>
    <t>Garment Mantra Lifestyle Ltd</t>
  </si>
  <si>
    <t>GARMNTMNTR</t>
  </si>
  <si>
    <t>Angel Fibers Ltd</t>
  </si>
  <si>
    <t>ANGEL</t>
  </si>
  <si>
    <t>Kiduja India Ltd</t>
  </si>
  <si>
    <t>KIDUJA</t>
  </si>
  <si>
    <t>MM Rubber Company Ltd</t>
  </si>
  <si>
    <t>MMRUBBR-B</t>
  </si>
  <si>
    <t>Greenhitech Ventures Ltd</t>
  </si>
  <si>
    <t>GVL</t>
  </si>
  <si>
    <t>Regency Fincorp Ltd</t>
  </si>
  <si>
    <t>REGENCY</t>
  </si>
  <si>
    <t>Ind Bank Housing Ltd</t>
  </si>
  <si>
    <t>INDBNK</t>
  </si>
  <si>
    <t>Erp Soft Systems Ltd</t>
  </si>
  <si>
    <t>ERPSOFT</t>
  </si>
  <si>
    <t>Mohit Paper Mills Ltd</t>
  </si>
  <si>
    <t>MOHITPPR</t>
  </si>
  <si>
    <t>P B M Polytex Ltd</t>
  </si>
  <si>
    <t>PBMPOLY</t>
  </si>
  <si>
    <t>Gujarat Craft Industries Ltd</t>
  </si>
  <si>
    <t>GUJCRAFT</t>
  </si>
  <si>
    <t>BITS Ltd</t>
  </si>
  <si>
    <t>BITS</t>
  </si>
  <si>
    <t>AmpVolts Ltd</t>
  </si>
  <si>
    <t>QUEST</t>
  </si>
  <si>
    <t>Unifinz Capital India Ltd</t>
  </si>
  <si>
    <t>UCIL</t>
  </si>
  <si>
    <t>Ushanti Colour Chem Ltd</t>
  </si>
  <si>
    <t>UCL</t>
  </si>
  <si>
    <t>Katare Spinning Mills Ltd</t>
  </si>
  <si>
    <t>KATRSPG</t>
  </si>
  <si>
    <t>Cell Point (India) Ltd</t>
  </si>
  <si>
    <t>CELLPOINT</t>
  </si>
  <si>
    <t>Vivid Mercantile Ltd</t>
  </si>
  <si>
    <t>VIVIDM</t>
  </si>
  <si>
    <t>Bhatia Colour Chem Ltd</t>
  </si>
  <si>
    <t>BCCL</t>
  </si>
  <si>
    <t>Vistar Amar Ltd</t>
  </si>
  <si>
    <t>VISTARAMAR</t>
  </si>
  <si>
    <t>Isl Consulting Ltd</t>
  </si>
  <si>
    <t>ISLCONSUL</t>
  </si>
  <si>
    <t>Fundviser Capital (India) Ltd</t>
  </si>
  <si>
    <t>FUNDVISER</t>
  </si>
  <si>
    <t>Mish Designs Ltd</t>
  </si>
  <si>
    <t>MISHDESIGN</t>
  </si>
  <si>
    <t>Bang Overseas Ltd</t>
  </si>
  <si>
    <t>BANG</t>
  </si>
  <si>
    <t>Naapbooks Ltd</t>
  </si>
  <si>
    <t>NBL</t>
  </si>
  <si>
    <t>Shalimar Productions Ltd</t>
  </si>
  <si>
    <t>SHALPRO</t>
  </si>
  <si>
    <t>Winny Immigration &amp; Education Services Ltd</t>
  </si>
  <si>
    <t>WINNY</t>
  </si>
  <si>
    <t>Academic &amp; Educational Services</t>
  </si>
  <si>
    <t>Yudiz Solutions Ltd</t>
  </si>
  <si>
    <t>YUDIZ</t>
  </si>
  <si>
    <t>Dmr Hydroengineering &amp; Infrastructures Ltd</t>
  </si>
  <si>
    <t>DMR</t>
  </si>
  <si>
    <t>Mediaone Global Entertainment Ltd</t>
  </si>
  <si>
    <t>MEDIAONE</t>
  </si>
  <si>
    <t>Ravi Kumar Distilleries Ltd</t>
  </si>
  <si>
    <t>RKDL</t>
  </si>
  <si>
    <t>Inani Marbles and Industries Ltd</t>
  </si>
  <si>
    <t>INANI</t>
  </si>
  <si>
    <t>Johnson Pharmacare Ltd</t>
  </si>
  <si>
    <t>JOHNPHARMA</t>
  </si>
  <si>
    <t>3P Land Holdings Ltd</t>
  </si>
  <si>
    <t>3PLAND</t>
  </si>
  <si>
    <t>Elixir Capital Ltd</t>
  </si>
  <si>
    <t>ELIXIR</t>
  </si>
  <si>
    <t>Mittal Life Style Ltd</t>
  </si>
  <si>
    <t>MITTAL</t>
  </si>
  <si>
    <t>Shrydus Industries Ltd</t>
  </si>
  <si>
    <t>SHRYDUS</t>
  </si>
  <si>
    <t>Contil India Ltd</t>
  </si>
  <si>
    <t>CONTILI</t>
  </si>
  <si>
    <t>Service Care Ltd</t>
  </si>
  <si>
    <t>SERVICE</t>
  </si>
  <si>
    <t>Pace E-Commerce Ventures Ltd</t>
  </si>
  <si>
    <t>PACE</t>
  </si>
  <si>
    <t>Lee &amp; Nee Softwares (Exports) Ltd</t>
  </si>
  <si>
    <t>LEENEE</t>
  </si>
  <si>
    <t>Diligent Industries Ltd</t>
  </si>
  <si>
    <t>DILIGENT</t>
  </si>
  <si>
    <t>NAM Securities Ltd</t>
  </si>
  <si>
    <t>NAM</t>
  </si>
  <si>
    <t>Sangani Hospitals Ltd</t>
  </si>
  <si>
    <t>SANGANI</t>
  </si>
  <si>
    <t>Silgo Retail Ltd</t>
  </si>
  <si>
    <t>SILGO</t>
  </si>
  <si>
    <t>Manugraph India Ltd</t>
  </si>
  <si>
    <t>MANUGRAPH</t>
  </si>
  <si>
    <t>AA Plus Tradelink Ltd</t>
  </si>
  <si>
    <t>AAPLUSTRAD</t>
  </si>
  <si>
    <t>Agarwal Float Glass India Ltd</t>
  </si>
  <si>
    <t>AGARWALFT</t>
  </si>
  <si>
    <t>Advance Metering Technology Ltd</t>
  </si>
  <si>
    <t>AMTL</t>
  </si>
  <si>
    <t>Lakshmi Finance and Industrial Corp Ltd</t>
  </si>
  <si>
    <t>LFIC</t>
  </si>
  <si>
    <t>SVC Industries Ltd</t>
  </si>
  <si>
    <t>SVCIND</t>
  </si>
  <si>
    <t>Hemadri Cements Ltd</t>
  </si>
  <si>
    <t>HEMACEM</t>
  </si>
  <si>
    <t>Mandeep Auto Industries Ltd</t>
  </si>
  <si>
    <t>MANDEEP</t>
  </si>
  <si>
    <t>Mehta Housing Finance Ltd</t>
  </si>
  <si>
    <t>MEHTAHG</t>
  </si>
  <si>
    <t>Jet Freight Logistics Ltd</t>
  </si>
  <si>
    <t>JETFREIGHT</t>
  </si>
  <si>
    <t>Amkay Products Ltd</t>
  </si>
  <si>
    <t>AMKAY</t>
  </si>
  <si>
    <t>Swarnsarita Jewels India Ltd</t>
  </si>
  <si>
    <t>SWARNSAR</t>
  </si>
  <si>
    <t>Hawa Engineers Ltd</t>
  </si>
  <si>
    <t>HAWAENG</t>
  </si>
  <si>
    <t>Camex Ltd</t>
  </si>
  <si>
    <t>CAMEXLTD</t>
  </si>
  <si>
    <t>Micropro Software Solutions Ltd</t>
  </si>
  <si>
    <t>MICROPRO</t>
  </si>
  <si>
    <t>Metal Coatings (India) Ltd</t>
  </si>
  <si>
    <t>METALCO</t>
  </si>
  <si>
    <t>Saven Technologies Ltd</t>
  </si>
  <si>
    <t>7TEC</t>
  </si>
  <si>
    <t>Unique Organics Ltd</t>
  </si>
  <si>
    <t>UNIQUEO</t>
  </si>
  <si>
    <t>Innovassynth Investments Ltd</t>
  </si>
  <si>
    <t>INOVSYNTH</t>
  </si>
  <si>
    <t>Aristo Bio-Tech and Lifescience Ltd</t>
  </si>
  <si>
    <t>ARISTO</t>
  </si>
  <si>
    <t>National Plastic Industries Ltd</t>
  </si>
  <si>
    <t>NATPLAS</t>
  </si>
  <si>
    <t>Medi-Caps Ltd</t>
  </si>
  <si>
    <t>MEDICAPQ</t>
  </si>
  <si>
    <t>ABC India Ltd</t>
  </si>
  <si>
    <t>ABCINDQ</t>
  </si>
  <si>
    <t>Shree Pacetronix Ltd</t>
  </si>
  <si>
    <t>SHREEPAC</t>
  </si>
  <si>
    <t>Goblin India Ltd</t>
  </si>
  <si>
    <t>GOBLIN</t>
  </si>
  <si>
    <t>Aatmaj Healthcare Ltd</t>
  </si>
  <si>
    <t>AATMAJ</t>
  </si>
  <si>
    <t>Sintex Plastics Technology Ltd</t>
  </si>
  <si>
    <t>SPTL</t>
  </si>
  <si>
    <t>Anjani Synthetics Ltd</t>
  </si>
  <si>
    <t>ANJANI</t>
  </si>
  <si>
    <t>Warren Tea Ltd</t>
  </si>
  <si>
    <t>WARRENTEA</t>
  </si>
  <si>
    <t>Sampre Nutritions Ltd</t>
  </si>
  <si>
    <t>SAMPRE</t>
  </si>
  <si>
    <t>Diligent Media Corporation Ltd</t>
  </si>
  <si>
    <t>DNAMEDIA</t>
  </si>
  <si>
    <t>Hardcastle and Waud Manufacturing Co Ltd</t>
  </si>
  <si>
    <t>HARDCAS</t>
  </si>
  <si>
    <t>C P S Shapers Ltd</t>
  </si>
  <si>
    <t>CPS</t>
  </si>
  <si>
    <t>Ankit Metal &amp; Power Ltd</t>
  </si>
  <si>
    <t>ANKITMETAL</t>
  </si>
  <si>
    <t>Pioneer Investcorp Ltd</t>
  </si>
  <si>
    <t>PIONRINV</t>
  </si>
  <si>
    <t>Shelter Pharma Ltd</t>
  </si>
  <si>
    <t>SHELTER</t>
  </si>
  <si>
    <t>Ladderup Finance Ltd</t>
  </si>
  <si>
    <t>LADDERUP</t>
  </si>
  <si>
    <t>Kavveri Telecom Products Ltd</t>
  </si>
  <si>
    <t>KAVVERITEL</t>
  </si>
  <si>
    <t>GTN Industries Ltd</t>
  </si>
  <si>
    <t>GTNINDS</t>
  </si>
  <si>
    <t>Tatia Global Vennture Ltd</t>
  </si>
  <si>
    <t>TATIAGLOB</t>
  </si>
  <si>
    <t>Prismx Global Ventures Ltd</t>
  </si>
  <si>
    <t>PRISMX</t>
  </si>
  <si>
    <t>Kanani Industries Ltd</t>
  </si>
  <si>
    <t>KANANIIND</t>
  </si>
  <si>
    <t>VSF Projects Ltd</t>
  </si>
  <si>
    <t>VSFPROJ</t>
  </si>
  <si>
    <t>Aeonx Digital Technology Ltd</t>
  </si>
  <si>
    <t>AEONXDIGI</t>
  </si>
  <si>
    <t>Orchasp Ltd</t>
  </si>
  <si>
    <t>ORCHASP</t>
  </si>
  <si>
    <t>Ashnisha Industries Ltd</t>
  </si>
  <si>
    <t>ASHNI</t>
  </si>
  <si>
    <t>ARCL Organics Ltd</t>
  </si>
  <si>
    <t>ARCL</t>
  </si>
  <si>
    <t>DK Enterprises Global Ltd</t>
  </si>
  <si>
    <t>DKEGL</t>
  </si>
  <si>
    <t>Nakoda Group of Industries Ltd</t>
  </si>
  <si>
    <t>NGIL</t>
  </si>
  <si>
    <t>Ultra Wiring Connectivity System Ltd</t>
  </si>
  <si>
    <t>UWCSL</t>
  </si>
  <si>
    <t>Inter Globe Finance Ltd</t>
  </si>
  <si>
    <t>INTRGLB</t>
  </si>
  <si>
    <t>Dhanlaxmi Fabrics Ltd</t>
  </si>
  <si>
    <t>DHANFAB</t>
  </si>
  <si>
    <t>BDR Buildcon Ltd</t>
  </si>
  <si>
    <t>BDR</t>
  </si>
  <si>
    <t>FEL</t>
  </si>
  <si>
    <t>Response Informatics Ltd</t>
  </si>
  <si>
    <t>RESPONSINF</t>
  </si>
  <si>
    <t>Galactico Corporate Services Ltd</t>
  </si>
  <si>
    <t>GALACTICO</t>
  </si>
  <si>
    <t>ARC Finance Ltd</t>
  </si>
  <si>
    <t>ARCFIN</t>
  </si>
  <si>
    <t>Ahmedabad Steel Craft Ltd</t>
  </si>
  <si>
    <t>AHMDSTE</t>
  </si>
  <si>
    <t>Softrak Venture Investment Limited</t>
  </si>
  <si>
    <t>SOFTRAKV</t>
  </si>
  <si>
    <t>Nimbus Projects Ltd</t>
  </si>
  <si>
    <t>NIMBSPROJ</t>
  </si>
  <si>
    <t>Committed Cargo Care Ltd</t>
  </si>
  <si>
    <t>COMMITTED</t>
  </si>
  <si>
    <t>CCL International Ltd</t>
  </si>
  <si>
    <t>CCLINTER</t>
  </si>
  <si>
    <t>Ecoboard Industries Ltd</t>
  </si>
  <si>
    <t>ECOBOAR</t>
  </si>
  <si>
    <t>Adroit Infotech Ltd</t>
  </si>
  <si>
    <t>ADROITINFO</t>
  </si>
  <si>
    <t>Jigar Cables Ltd</t>
  </si>
  <si>
    <t>JIGAR</t>
  </si>
  <si>
    <t>Akash Infra-Projects Ltd</t>
  </si>
  <si>
    <t>AKASH</t>
  </si>
  <si>
    <t>Arex Industries Ltd</t>
  </si>
  <si>
    <t>AREXMIS</t>
  </si>
  <si>
    <t>Sonu Infratech Ltd</t>
  </si>
  <si>
    <t>SONUINFRA</t>
  </si>
  <si>
    <t>Salem Erode Investments Ltd</t>
  </si>
  <si>
    <t>SALEM</t>
  </si>
  <si>
    <t>Abhishek Integrations Ltd</t>
  </si>
  <si>
    <t>AILIMITED</t>
  </si>
  <si>
    <t>GSM Foils Ltd</t>
  </si>
  <si>
    <t>GSMFOILS</t>
  </si>
  <si>
    <t>Indianivesh Ltd</t>
  </si>
  <si>
    <t>INDIANVSH</t>
  </si>
  <si>
    <t>PCS Technology Ltd</t>
  </si>
  <si>
    <t>PCS</t>
  </si>
  <si>
    <t>HOAC Foods India Ltd</t>
  </si>
  <si>
    <t>HOACFOODS</t>
  </si>
  <si>
    <t>Tapi Fruit Processing Ltd</t>
  </si>
  <si>
    <t>TAPIFRUIT</t>
  </si>
  <si>
    <t>Vivo Bio Tech Ltd</t>
  </si>
  <si>
    <t>VIVOBIOT</t>
  </si>
  <si>
    <t>JFL Life Sciences Ltd</t>
  </si>
  <si>
    <t>JFLLIFE</t>
  </si>
  <si>
    <t>Sandu Pharmaceuticals Ltd</t>
  </si>
  <si>
    <t>SANDUPHQ</t>
  </si>
  <si>
    <t>Associated Ceramics Ltd</t>
  </si>
  <si>
    <t>ASSOCER</t>
  </si>
  <si>
    <t>Zodiac Ventures Ltd</t>
  </si>
  <si>
    <t>ZODIACVEN</t>
  </si>
  <si>
    <t>Phosphate Company Ltd</t>
  </si>
  <si>
    <t>PHOSPHATE</t>
  </si>
  <si>
    <t>MSR India Ltd</t>
  </si>
  <si>
    <t>MSRINDIA</t>
  </si>
  <si>
    <t>Yash Chemex Ltd</t>
  </si>
  <si>
    <t>YASHCHEM</t>
  </si>
  <si>
    <t>P H Capital Ltd</t>
  </si>
  <si>
    <t>PHCAP</t>
  </si>
  <si>
    <t>G.S. Auto International Ltd</t>
  </si>
  <si>
    <t>GSAUTO</t>
  </si>
  <si>
    <t>N G Industries Ltd</t>
  </si>
  <si>
    <t>NGIND</t>
  </si>
  <si>
    <t>Teesta Agro Industries Ltd</t>
  </si>
  <si>
    <t>TEEAI</t>
  </si>
  <si>
    <t>Sylph Technologies Ltd</t>
  </si>
  <si>
    <t>SYLPH</t>
  </si>
  <si>
    <t>Vapi Enterprise Ltd</t>
  </si>
  <si>
    <t>VAPIENTER</t>
  </si>
  <si>
    <t>Satchmo Holdings Ltd</t>
  </si>
  <si>
    <t>SATCH</t>
  </si>
  <si>
    <t>Sellwin Traders Ltd</t>
  </si>
  <si>
    <t>SELLWIN</t>
  </si>
  <si>
    <t>Ashoka Metcast Ltd</t>
  </si>
  <si>
    <t>ASHOKAMET</t>
  </si>
  <si>
    <t>ASL Industries Ltd</t>
  </si>
  <si>
    <t>ASLIND</t>
  </si>
  <si>
    <t>Yamini Investments Company Ltd</t>
  </si>
  <si>
    <t>YAMNINV</t>
  </si>
  <si>
    <t>Axis NIFTY IT ETF</t>
  </si>
  <si>
    <t>AXISTECETF</t>
  </si>
  <si>
    <t>Abm International Ltd</t>
  </si>
  <si>
    <t>ABMINTLLTD</t>
  </si>
  <si>
    <t>Julien Agro Infratech Ltd</t>
  </si>
  <si>
    <t>JULIEN</t>
  </si>
  <si>
    <t>Super Crop Safe Ltd</t>
  </si>
  <si>
    <t>SUCROSA</t>
  </si>
  <si>
    <t>KKV Agro Powers Limited</t>
  </si>
  <si>
    <t>KKVAPOW</t>
  </si>
  <si>
    <t>Axel Polymers Ltd</t>
  </si>
  <si>
    <t>AXELPOLY</t>
  </si>
  <si>
    <t>DSJ Keep Learning Ltd</t>
  </si>
  <si>
    <t>KEEPLEARN</t>
  </si>
  <si>
    <t>Shree Krishna Paper Mills &amp; Industries Ltd</t>
  </si>
  <si>
    <t>SKPMIL</t>
  </si>
  <si>
    <t>Sagardeep Alloys Ltd</t>
  </si>
  <si>
    <t>SAGARDEEP</t>
  </si>
  <si>
    <t>Visaman Global Sales Ltd</t>
  </si>
  <si>
    <t>VISAMAN</t>
  </si>
  <si>
    <t>Kabsons Industries Ltd</t>
  </si>
  <si>
    <t>KABSON</t>
  </si>
  <si>
    <t>Walpar Nutritions Ltd</t>
  </si>
  <si>
    <t>WALPAR</t>
  </si>
  <si>
    <t>Cybele Industries Ltd</t>
  </si>
  <si>
    <t>CYBELEIND</t>
  </si>
  <si>
    <t>S &amp; T Corporation Ltd</t>
  </si>
  <si>
    <t>STCORP</t>
  </si>
  <si>
    <t>ICICI Prudential S&amp;P BSE Sensex ETF</t>
  </si>
  <si>
    <t>SENSEXIETF</t>
  </si>
  <si>
    <t>Tirupati Tyres Ltd</t>
  </si>
  <si>
    <t>TTIL</t>
  </si>
  <si>
    <t>The Victoria Mills Ltd</t>
  </si>
  <si>
    <t>VICTMILL</t>
  </si>
  <si>
    <t>West Leisure Resorts Ltd</t>
  </si>
  <si>
    <t>WESTLEIRES</t>
  </si>
  <si>
    <t>Grovy India Ltd</t>
  </si>
  <si>
    <t>GROVY</t>
  </si>
  <si>
    <t>Kwality Ltd</t>
  </si>
  <si>
    <t>KWALITY</t>
  </si>
  <si>
    <t>Artefact Projects Ltd</t>
  </si>
  <si>
    <t>ARTEFACT</t>
  </si>
  <si>
    <t>Gujrat Credit Corporation Ltd</t>
  </si>
  <si>
    <t>GUJCRED</t>
  </si>
  <si>
    <t>VAMA Industries Ltd</t>
  </si>
  <si>
    <t>VAMA</t>
  </si>
  <si>
    <t>Jet Knitwears Ltd</t>
  </si>
  <si>
    <t>JETKNIT</t>
  </si>
  <si>
    <t>Addi Industries Ltd</t>
  </si>
  <si>
    <t>ADDIND</t>
  </si>
  <si>
    <t>GKB Ophthalmics Ltd</t>
  </si>
  <si>
    <t>GKB</t>
  </si>
  <si>
    <t>Cranex Ltd</t>
  </si>
  <si>
    <t>CRANEX</t>
  </si>
  <si>
    <t>Wires and Fabriks (SA) Ltd</t>
  </si>
  <si>
    <t>WIREFABR</t>
  </si>
  <si>
    <t>Pearl Polymers Ltd</t>
  </si>
  <si>
    <t>PEARLPOLY</t>
  </si>
  <si>
    <t>Mishka Exim Ltd</t>
  </si>
  <si>
    <t>MISHKA</t>
  </si>
  <si>
    <t>PS IT Infrastructure &amp; Services Ltd</t>
  </si>
  <si>
    <t>PSITINFRA</t>
  </si>
  <si>
    <t>Modern Engineering and Projects Ltd</t>
  </si>
  <si>
    <t>MEAPL</t>
  </si>
  <si>
    <t>G G Dandekar Properties Ltd</t>
  </si>
  <si>
    <t>GGDPROP</t>
  </si>
  <si>
    <t>Standard Surfactants Ltd</t>
  </si>
  <si>
    <t>STDSFAC</t>
  </si>
  <si>
    <t>Chandra Bhagat Pharma Ltd</t>
  </si>
  <si>
    <t>CBPL</t>
  </si>
  <si>
    <t>Hindoostan Mills Ltd</t>
  </si>
  <si>
    <t>HINDMILL</t>
  </si>
  <si>
    <t>Franklin Industries Ltd</t>
  </si>
  <si>
    <t>FRANKLININD</t>
  </si>
  <si>
    <t>Smiths &amp; Founders (India) Ltd</t>
  </si>
  <si>
    <t>SMFIL</t>
  </si>
  <si>
    <t>Tarini International Ltd</t>
  </si>
  <si>
    <t>TARINI</t>
  </si>
  <si>
    <t>Visagar Financial Services Ltd</t>
  </si>
  <si>
    <t>VISAGAR</t>
  </si>
  <si>
    <t>Ashirwad Steels And Industries Ltd</t>
  </si>
  <si>
    <t>ASHSI</t>
  </si>
  <si>
    <t>Inland Printers Ltd</t>
  </si>
  <si>
    <t>INLANPR</t>
  </si>
  <si>
    <t>Salora International Ltd</t>
  </si>
  <si>
    <t>SALORAINTL</t>
  </si>
  <si>
    <t>Gorani Industries Ltd</t>
  </si>
  <si>
    <t>GORANIN</t>
  </si>
  <si>
    <t>DRA Consultants Ltd</t>
  </si>
  <si>
    <t>DRA</t>
  </si>
  <si>
    <t>Atal Realtech Ltd</t>
  </si>
  <si>
    <t>ATALREAL</t>
  </si>
  <si>
    <t>Earthstahl &amp; Alloys Ltd</t>
  </si>
  <si>
    <t>EARTH</t>
  </si>
  <si>
    <t>Simran Farms Ltd</t>
  </si>
  <si>
    <t>SIMRAN</t>
  </si>
  <si>
    <t>Gogia Capital Services Ltd</t>
  </si>
  <si>
    <t>GOGIACAP</t>
  </si>
  <si>
    <t>Innokaiz India Ltd</t>
  </si>
  <si>
    <t>INNOKAIZ</t>
  </si>
  <si>
    <t>Veejay Lakshmi Engineering Works Ltd</t>
  </si>
  <si>
    <t>VJLAXMIE</t>
  </si>
  <si>
    <t>Sulabh Engineers and Services Ltd</t>
  </si>
  <si>
    <t>SULABEN</t>
  </si>
  <si>
    <t>Rose Merc Ltd</t>
  </si>
  <si>
    <t>ROSEMER</t>
  </si>
  <si>
    <t>Manjeera Constructions Ltd</t>
  </si>
  <si>
    <t>MANJEERA</t>
  </si>
  <si>
    <t>SPA Capital Advisors Limited</t>
  </si>
  <si>
    <t>SPACAPS</t>
  </si>
  <si>
    <t>Vineet Laboratories Ltd</t>
  </si>
  <si>
    <t>VINEETLAB</t>
  </si>
  <si>
    <t>PVV Infra Ltd</t>
  </si>
  <si>
    <t>PVVINFRA</t>
  </si>
  <si>
    <t>AD- Manum Finance Ltd</t>
  </si>
  <si>
    <t>ADMANUM</t>
  </si>
  <si>
    <t>Kaiser Corporation Ltd</t>
  </si>
  <si>
    <t>KACL</t>
  </si>
  <si>
    <t>Country Condo's Ltd</t>
  </si>
  <si>
    <t>COUNCODOS</t>
  </si>
  <si>
    <t>Vivanta Industries Ltd</t>
  </si>
  <si>
    <t>VIVANTA</t>
  </si>
  <si>
    <t>Haryana Leather Chemicals Ltd</t>
  </si>
  <si>
    <t>HARLETH</t>
  </si>
  <si>
    <t>Maharashtra Corp Ltd</t>
  </si>
  <si>
    <t>MAHACORP</t>
  </si>
  <si>
    <t>Sacheta Metals Ltd</t>
  </si>
  <si>
    <t>SACHEMT</t>
  </si>
  <si>
    <t>Telogica Ltd</t>
  </si>
  <si>
    <t>TELOGICA</t>
  </si>
  <si>
    <t>Pecos Hotels and Pubs Ltd</t>
  </si>
  <si>
    <t>PECOS</t>
  </si>
  <si>
    <t>Picturehouse Media Ltd</t>
  </si>
  <si>
    <t>PICTUREHS</t>
  </si>
  <si>
    <t>Containe Technologies Ltd</t>
  </si>
  <si>
    <t>CONTAINE</t>
  </si>
  <si>
    <t>Patspin India Ltd</t>
  </si>
  <si>
    <t>PATSPINLTD</t>
  </si>
  <si>
    <t>Sri Ramakrishna Mills (Coimbatore) Ltd</t>
  </si>
  <si>
    <t>SRMCL</t>
  </si>
  <si>
    <t>Luharuka Media &amp; Infra Ltd</t>
  </si>
  <si>
    <t>LUHARUKA</t>
  </si>
  <si>
    <t>J Taparia Projects Ltd</t>
  </si>
  <si>
    <t>JTAPARIA</t>
  </si>
  <si>
    <t>Inducto Steels Ltd</t>
  </si>
  <si>
    <t>INDCTST</t>
  </si>
  <si>
    <t>Meera Industries Ltd</t>
  </si>
  <si>
    <t>MEERA</t>
  </si>
  <si>
    <t>Italian Edibles Ltd</t>
  </si>
  <si>
    <t>ITALIANE</t>
  </si>
  <si>
    <t>Transvoy Logistics India Ltd</t>
  </si>
  <si>
    <t>TRANSVOY</t>
  </si>
  <si>
    <t>Cian Healthcare Ltd</t>
  </si>
  <si>
    <t>CHCL</t>
  </si>
  <si>
    <t>Laxmi Cotspin Ltd</t>
  </si>
  <si>
    <t>LAXMICOT</t>
  </si>
  <si>
    <t>ICDS Ltd</t>
  </si>
  <si>
    <t>ICDSLTD</t>
  </si>
  <si>
    <t>Dynamic Portfolio Management &amp; Services Ltd</t>
  </si>
  <si>
    <t>DYNAMICP</t>
  </si>
  <si>
    <t>Destiny Logistics &amp; Infra Ltd</t>
  </si>
  <si>
    <t>DESTINY</t>
  </si>
  <si>
    <t>Sonal Adhesives Ltd</t>
  </si>
  <si>
    <t>SONALAD</t>
  </si>
  <si>
    <t>Uttam Galva Steels Ltd</t>
  </si>
  <si>
    <t>UTTAMSTL</t>
  </si>
  <si>
    <t>Binani Industries Ltd</t>
  </si>
  <si>
    <t>BINANIIND</t>
  </si>
  <si>
    <t>Eighty Jewellers Ltd</t>
  </si>
  <si>
    <t>EIGHTY</t>
  </si>
  <si>
    <t>Prime Property Development Corp Ltd</t>
  </si>
  <si>
    <t>PRIMEPRO</t>
  </si>
  <si>
    <t>Flomic Global Logistics Ltd</t>
  </si>
  <si>
    <t>FLOMIC</t>
  </si>
  <si>
    <t>India Cements Capital Ltd</t>
  </si>
  <si>
    <t>INDCEMCAP</t>
  </si>
  <si>
    <t>Ishan International Ltd</t>
  </si>
  <si>
    <t>ISHAN</t>
  </si>
  <si>
    <t>Ceeta Industries Ltd</t>
  </si>
  <si>
    <t>CEETAIN</t>
  </si>
  <si>
    <t>Restile Ceramics Ltd</t>
  </si>
  <si>
    <t>RESTILE</t>
  </si>
  <si>
    <t>Perfect Infraengineers Ltd</t>
  </si>
  <si>
    <t>PERFECT</t>
  </si>
  <si>
    <t>Future Lifestyle Fashions Ltd</t>
  </si>
  <si>
    <t>FLFL</t>
  </si>
  <si>
    <t>Gayatri BioOrganics Ltd</t>
  </si>
  <si>
    <t>GAYATRIBI</t>
  </si>
  <si>
    <t>Yasons Chemex Care Ltd</t>
  </si>
  <si>
    <t>YCCL</t>
  </si>
  <si>
    <t>Balurghat Technologies Ltd</t>
  </si>
  <si>
    <t>BALTE</t>
  </si>
  <si>
    <t>Vandana Knitwear Ltd</t>
  </si>
  <si>
    <t>VANDANA</t>
  </si>
  <si>
    <t>Riddhi Steel and Tube Ltd</t>
  </si>
  <si>
    <t>RSTL</t>
  </si>
  <si>
    <t>Sainik Finance &amp; Industries Ltd</t>
  </si>
  <si>
    <t>SAINIK</t>
  </si>
  <si>
    <t>H P Cotton Textile Mills Ltd</t>
  </si>
  <si>
    <t>HPCOTTON</t>
  </si>
  <si>
    <t>Tirupati Foam Ltd</t>
  </si>
  <si>
    <t>TIRUFOAM</t>
  </si>
  <si>
    <t>Alfavision Overseas (India) Ltd</t>
  </si>
  <si>
    <t>ALFAVIO</t>
  </si>
  <si>
    <t>Veerhealth Care Ltd</t>
  </si>
  <si>
    <t>VEERHEALTH</t>
  </si>
  <si>
    <t>Shree Ganesh Bio-Tech (India) Ltd</t>
  </si>
  <si>
    <t>SHREEGANES</t>
  </si>
  <si>
    <t>India Home Loan Ltd</t>
  </si>
  <si>
    <t>INDIAHOME</t>
  </si>
  <si>
    <t>ARSS Infrastructure Projects Ltd</t>
  </si>
  <si>
    <t>ARSSINFRA</t>
  </si>
  <si>
    <t>Tejnaksh Healthcare Ltd</t>
  </si>
  <si>
    <t>TEJNAKSH</t>
  </si>
  <si>
    <t>Morgan Ventures Ltd</t>
  </si>
  <si>
    <t>MORGAN</t>
  </si>
  <si>
    <t>VERTEX Securities Ltd</t>
  </si>
  <si>
    <t>VERTEX</t>
  </si>
  <si>
    <t>Archidply Decor Ltd</t>
  </si>
  <si>
    <t>ADL</t>
  </si>
  <si>
    <t>Pan India Corp Ltd</t>
  </si>
  <si>
    <t>PANINDIAC</t>
  </si>
  <si>
    <t>Arigato Universe Ltd</t>
  </si>
  <si>
    <t>ARIGATO</t>
  </si>
  <si>
    <t>Shrenik Ltd</t>
  </si>
  <si>
    <t>SHRENIK</t>
  </si>
  <si>
    <t>Comfort Fincap Ltd</t>
  </si>
  <si>
    <t>COMFINCAP</t>
  </si>
  <si>
    <t>Super Spinning Mills Ltd</t>
  </si>
  <si>
    <t>SUPERSPIN</t>
  </si>
  <si>
    <t>STL Global Ltd</t>
  </si>
  <si>
    <t>SGL</t>
  </si>
  <si>
    <t>Simplex Realty Ltd</t>
  </si>
  <si>
    <t>SIMPLXREA</t>
  </si>
  <si>
    <t>Transchem Ltd</t>
  </si>
  <si>
    <t>TRANSCHEM</t>
  </si>
  <si>
    <t>Rishi Techtex Ltd</t>
  </si>
  <si>
    <t>RISHITECH</t>
  </si>
  <si>
    <t>E L Forge Ltd</t>
  </si>
  <si>
    <t>ELFORGE</t>
  </si>
  <si>
    <t>Manbro Industries Ltd</t>
  </si>
  <si>
    <t>MANBRO</t>
  </si>
  <si>
    <t>Sunil Agro Foods Ltd</t>
  </si>
  <si>
    <t>SUNILAGR</t>
  </si>
  <si>
    <t>Emergent Industrial Solutions Ltd</t>
  </si>
  <si>
    <t>EMERGENT</t>
  </si>
  <si>
    <t>SP Refractories Ltd</t>
  </si>
  <si>
    <t>SPRL</t>
  </si>
  <si>
    <t>Tirupati Sarjan Ltd</t>
  </si>
  <si>
    <t>TIRSARJ</t>
  </si>
  <si>
    <t>Next Mediaworks Ltd</t>
  </si>
  <si>
    <t>NEXTMEDIA</t>
  </si>
  <si>
    <t>Libas Consumer Products Ltd</t>
  </si>
  <si>
    <t>LIBAS</t>
  </si>
  <si>
    <t>Swasti Vinayaka Art and Heritage Corporation Ltd</t>
  </si>
  <si>
    <t>SVARTCORP</t>
  </si>
  <si>
    <t>Bonlon Industries Ltd</t>
  </si>
  <si>
    <t>BONLON</t>
  </si>
  <si>
    <t>Nidan Laboratories and Healthcare Ltd</t>
  </si>
  <si>
    <t>NIDAN</t>
  </si>
  <si>
    <t>Tamilnadu Telecommunication Ltd</t>
  </si>
  <si>
    <t>TNTELE</t>
  </si>
  <si>
    <t>Yug Decor Ltd</t>
  </si>
  <si>
    <t>YUG</t>
  </si>
  <si>
    <t>Naturite Agro Products Ltd</t>
  </si>
  <si>
    <t>NAPL</t>
  </si>
  <si>
    <t>Medico Intercontinental Ltd</t>
  </si>
  <si>
    <t>MIL</t>
  </si>
  <si>
    <t>Shreeram Proteins Ltd</t>
  </si>
  <si>
    <t>SRPL</t>
  </si>
  <si>
    <t>Chandra Prabhu International Ltd</t>
  </si>
  <si>
    <t>CHANDRAP</t>
  </si>
  <si>
    <t>Roopa Industries Ltd</t>
  </si>
  <si>
    <t>ROOPAIND</t>
  </si>
  <si>
    <t>Fervent Synergies Ltd</t>
  </si>
  <si>
    <t>FERVENTSYN</t>
  </si>
  <si>
    <t>Nippon India Nifty Pharma ETF</t>
  </si>
  <si>
    <t>PHARMABEES</t>
  </si>
  <si>
    <t>Shanthala FMCG Products Ltd</t>
  </si>
  <si>
    <t>SHANTHALA</t>
  </si>
  <si>
    <t>Inspire Films Ltd</t>
  </si>
  <si>
    <t>INSPIRE</t>
  </si>
  <si>
    <t>Sanginita Chemicals Ltd</t>
  </si>
  <si>
    <t>SANGINITA</t>
  </si>
  <si>
    <t>Laxmipati Engineering Works Ltd</t>
  </si>
  <si>
    <t>LAXMIPATI</t>
  </si>
  <si>
    <t>Solitaire Machine Tools Ltd</t>
  </si>
  <si>
    <t>SOLIMAC</t>
  </si>
  <si>
    <t>Unison Metals Ltd</t>
  </si>
  <si>
    <t>UNISON</t>
  </si>
  <si>
    <t>Polyspin Exports Ltd</t>
  </si>
  <si>
    <t>POLYSPIN</t>
  </si>
  <si>
    <t>Rolcon Engineering Company Ltd</t>
  </si>
  <si>
    <t>ROLCOEN</t>
  </si>
  <si>
    <t>Poojawestern Metaliks Ltd</t>
  </si>
  <si>
    <t>POOJA</t>
  </si>
  <si>
    <t>Timescan Logistics (India) Ltd</t>
  </si>
  <si>
    <t>TIMESCAN</t>
  </si>
  <si>
    <t>SBEC Systems (India) Ltd</t>
  </si>
  <si>
    <t>SBECSYS</t>
  </si>
  <si>
    <t>TGB Banquets and Hotels Ltd</t>
  </si>
  <si>
    <t>TGBHOTELS</t>
  </si>
  <si>
    <t>Pearl Green Clubs and Resorts Ltd</t>
  </si>
  <si>
    <t>PGCRL</t>
  </si>
  <si>
    <t>Suryaamba Spinning Mills Ltd</t>
  </si>
  <si>
    <t>SURYAAMBA</t>
  </si>
  <si>
    <t>Shiva Global Agro Industries Ltd</t>
  </si>
  <si>
    <t>SHIVAAGRO</t>
  </si>
  <si>
    <t>Ashirwad Capital Ltd</t>
  </si>
  <si>
    <t>ASHCAP</t>
  </si>
  <si>
    <t>Chennai Ferrous Industries Ltd</t>
  </si>
  <si>
    <t>CHENFERRO</t>
  </si>
  <si>
    <t>Frontier Capital Ltd</t>
  </si>
  <si>
    <t>FRONTCAP</t>
  </si>
  <si>
    <t>Ambica Agarbathies Aroma &amp; Industries Ltd</t>
  </si>
  <si>
    <t>AMBICAAGAR</t>
  </si>
  <si>
    <t>Maks Energy Solutions India Ltd</t>
  </si>
  <si>
    <t>MAKS</t>
  </si>
  <si>
    <t>Diana Tea Co Ltd</t>
  </si>
  <si>
    <t>DIANATEA</t>
  </si>
  <si>
    <t>Acrow India Ltd</t>
  </si>
  <si>
    <t>ACROW</t>
  </si>
  <si>
    <t>Fortune International Ltd</t>
  </si>
  <si>
    <t>FORINTL</t>
  </si>
  <si>
    <t>Cospower Engineering Ltd</t>
  </si>
  <si>
    <t>COSPOWER</t>
  </si>
  <si>
    <t>Assam Entrade Ltd</t>
  </si>
  <si>
    <t>ASSAMENT</t>
  </si>
  <si>
    <t>Kamadgiri Fashion Ltd</t>
  </si>
  <si>
    <t>KAMADGIRI</t>
  </si>
  <si>
    <t>City Crops Agro Ltd</t>
  </si>
  <si>
    <t>CCAL</t>
  </si>
  <si>
    <t>Odyssey Corporation Ltd</t>
  </si>
  <si>
    <t>ODYCORP</t>
  </si>
  <si>
    <t>Supreme Engineering Ltd</t>
  </si>
  <si>
    <t>SUPREMEENG</t>
  </si>
  <si>
    <t>Starlog Enterprises Ltd</t>
  </si>
  <si>
    <t>STARLOG</t>
  </si>
  <si>
    <t>Choksi Laboratories Ltd</t>
  </si>
  <si>
    <t>CHOKSILA</t>
  </si>
  <si>
    <t>Nippon India Silver ETF</t>
  </si>
  <si>
    <t>SILVERBEES</t>
  </si>
  <si>
    <t>Morarjee Textiles Ltd</t>
  </si>
  <si>
    <t>MORARJEE</t>
  </si>
  <si>
    <t>Kemistar Corporation Ltd</t>
  </si>
  <si>
    <t>KEMISTAR</t>
  </si>
  <si>
    <t>Sai Capital Ltd</t>
  </si>
  <si>
    <t>SAICAPI</t>
  </si>
  <si>
    <t>Hrh Next Services Ltd</t>
  </si>
  <si>
    <t>HRHNEXT</t>
  </si>
  <si>
    <t>Call Center Services</t>
  </si>
  <si>
    <t>Ascensive Educare Ltd</t>
  </si>
  <si>
    <t>ASCENSIVE</t>
  </si>
  <si>
    <t>Integra Switchgear Ltd</t>
  </si>
  <si>
    <t>INTEGSW</t>
  </si>
  <si>
    <t>Tijaria Polypipes Ltd</t>
  </si>
  <si>
    <t>TIJARIA</t>
  </si>
  <si>
    <t>B2B Software Technologies Ltd</t>
  </si>
  <si>
    <t>B2BSOFT</t>
  </si>
  <si>
    <t>Cyber Media Research &amp; Services Ltd</t>
  </si>
  <si>
    <t>CMRSL</t>
  </si>
  <si>
    <t>Add-Shop E-Retail Ltd</t>
  </si>
  <si>
    <t>ASRL</t>
  </si>
  <si>
    <t>Cyber Media (India) Ltd</t>
  </si>
  <si>
    <t>CYBERMEDIA</t>
  </si>
  <si>
    <t>Thakral Services (India) Ltd</t>
  </si>
  <si>
    <t>THAKRAL</t>
  </si>
  <si>
    <t>Nivaka Fashions Ltd</t>
  </si>
  <si>
    <t>NIVAKA</t>
  </si>
  <si>
    <t>Ashiana Ispat Ltd</t>
  </si>
  <si>
    <t>ASHIS</t>
  </si>
  <si>
    <t>Madhav Marbles and Granites Ltd</t>
  </si>
  <si>
    <t>MADHAV</t>
  </si>
  <si>
    <t>Prabhhans Industries Ltd</t>
  </si>
  <si>
    <t>PRABHHANS</t>
  </si>
  <si>
    <t>National General Industries Ltd</t>
  </si>
  <si>
    <t>NATGENI</t>
  </si>
  <si>
    <t>Roni Households Ltd</t>
  </si>
  <si>
    <t>RONI</t>
  </si>
  <si>
    <t>Golden Crest Education &amp; Services Ltd</t>
  </si>
  <si>
    <t>GOLDENCREST</t>
  </si>
  <si>
    <t>Nippon India ETF Nifty 50 Value 20</t>
  </si>
  <si>
    <t>NV20BEES</t>
  </si>
  <si>
    <t>Standard Batteries Ltd</t>
  </si>
  <si>
    <t>STDBAT</t>
  </si>
  <si>
    <t>Trident Texofab Ltd</t>
  </si>
  <si>
    <t>TTFL</t>
  </si>
  <si>
    <t>KMS Medisurgi Ltd</t>
  </si>
  <si>
    <t>KMSMEDI</t>
  </si>
  <si>
    <t>Infronics Systems Ltd</t>
  </si>
  <si>
    <t>INFRONICS</t>
  </si>
  <si>
    <t>Khandwala Securities Ltd</t>
  </si>
  <si>
    <t>KHANDSE</t>
  </si>
  <si>
    <t>Hemang Resources Ltd</t>
  </si>
  <si>
    <t>HEMANG</t>
  </si>
  <si>
    <t>Piotex Industries Ltd</t>
  </si>
  <si>
    <t>PIOTEX</t>
  </si>
  <si>
    <t>Conart Engineers Ltd</t>
  </si>
  <si>
    <t>CONART</t>
  </si>
  <si>
    <t>Qgo Finance Ltd</t>
  </si>
  <si>
    <t>QGO</t>
  </si>
  <si>
    <t>Nirmitee Robotics India Ltd</t>
  </si>
  <si>
    <t>NIRMITEE</t>
  </si>
  <si>
    <t>Kridhan Infra Ltd</t>
  </si>
  <si>
    <t>KRIDHANINF</t>
  </si>
  <si>
    <t>Utique Enterprises Ltd</t>
  </si>
  <si>
    <t>UTIQUE</t>
  </si>
  <si>
    <t>Crestchem Ltd</t>
  </si>
  <si>
    <t>CRSTCHM</t>
  </si>
  <si>
    <t>Bombay Wire Ropes Ltd</t>
  </si>
  <si>
    <t>BOMBWIR</t>
  </si>
  <si>
    <t>Centenial Surgical Suture Ltd</t>
  </si>
  <si>
    <t>CSURGSU</t>
  </si>
  <si>
    <t>Benchmark Computer Solutions Ltd</t>
  </si>
  <si>
    <t>BENCHMARK</t>
  </si>
  <si>
    <t>Focus Business Solution Ltd</t>
  </si>
  <si>
    <t>Sumeet Industries Ltd</t>
  </si>
  <si>
    <t>SUMEETINDS</t>
  </si>
  <si>
    <t>Kallam Textiles Ltd</t>
  </si>
  <si>
    <t>KALLAM</t>
  </si>
  <si>
    <t>Tecil Chemicals and Hydro Power Ltd</t>
  </si>
  <si>
    <t>TECILCHEM</t>
  </si>
  <si>
    <t>Family Care Hospitals Ltd</t>
  </si>
  <si>
    <t>FAMILYCARE</t>
  </si>
  <si>
    <t>Sabar Flex India Ltd</t>
  </si>
  <si>
    <t>SABAR</t>
  </si>
  <si>
    <t>Sumedha Fiscal Services Ltd</t>
  </si>
  <si>
    <t>SUMEDHA</t>
  </si>
  <si>
    <t>Ravileela Granites Ltd</t>
  </si>
  <si>
    <t>RALEGRA</t>
  </si>
  <si>
    <t>Faalcon Concepts Ltd</t>
  </si>
  <si>
    <t>FAALCON</t>
  </si>
  <si>
    <t>Poona Dal and Oil Industries Ltd</t>
  </si>
  <si>
    <t>POONADAL</t>
  </si>
  <si>
    <t>Vinyoflex Ltd</t>
  </si>
  <si>
    <t>VINYOFL</t>
  </si>
  <si>
    <t>DECO MICA Ltd</t>
  </si>
  <si>
    <t>DECOMIC</t>
  </si>
  <si>
    <t>Five Core Electronics Ltd</t>
  </si>
  <si>
    <t>FIVECORE</t>
  </si>
  <si>
    <t>Williamson Magor and Co Ltd</t>
  </si>
  <si>
    <t>WILLAMAGOR</t>
  </si>
  <si>
    <t>Adeshwar Meditex Ltd</t>
  </si>
  <si>
    <t>ADESHWAR</t>
  </si>
  <si>
    <t>Rex Sealing &amp; Packing Industries Ltd</t>
  </si>
  <si>
    <t>REXSEAL</t>
  </si>
  <si>
    <t>Suumaya Industries Ltd</t>
  </si>
  <si>
    <t>SUULD</t>
  </si>
  <si>
    <t>Genus Prime Infra Ltd</t>
  </si>
  <si>
    <t>GENUSPRIME</t>
  </si>
  <si>
    <t>UTI Nifty Bank ETF</t>
  </si>
  <si>
    <t>UTIBANKETF</t>
  </si>
  <si>
    <t>E-Land Apparel Ltd</t>
  </si>
  <si>
    <t>ELAND</t>
  </si>
  <si>
    <t>Smart Finsec Ltd</t>
  </si>
  <si>
    <t>SMARTFIN</t>
  </si>
  <si>
    <t>Duropack Ltd</t>
  </si>
  <si>
    <t>DUROPACK</t>
  </si>
  <si>
    <t>Betex India Ltd</t>
  </si>
  <si>
    <t>BETXIND</t>
  </si>
  <si>
    <t>Epuja Spiritech Ltd</t>
  </si>
  <si>
    <t>EPUJA</t>
  </si>
  <si>
    <t>Concord Drugs Ltd</t>
  </si>
  <si>
    <t>CONCORD</t>
  </si>
  <si>
    <t>Vasudhagama Enterprises Ltd</t>
  </si>
  <si>
    <t>VASUDHAGAM</t>
  </si>
  <si>
    <t>Veritaas Advertising Ltd</t>
  </si>
  <si>
    <t>VERITAAS</t>
  </si>
  <si>
    <t>Mukand Engineers Ltd</t>
  </si>
  <si>
    <t>MUKANDENGG</t>
  </si>
  <si>
    <t>Mirae Asset Nifty India Manufacturing ETF</t>
  </si>
  <si>
    <t>MAKEINDIA</t>
  </si>
  <si>
    <t>Megri Soft Ltd</t>
  </si>
  <si>
    <t>MEGRISOFT</t>
  </si>
  <si>
    <t>Bhaskar Agro Chemicals Ltd</t>
  </si>
  <si>
    <t>BHASKAGR</t>
  </si>
  <si>
    <t>Bizotic Commercial Ltd</t>
  </si>
  <si>
    <t>BIZOTIC</t>
  </si>
  <si>
    <t>Humming Bird Education Ltd</t>
  </si>
  <si>
    <t>HBEL</t>
  </si>
  <si>
    <t>Mirae Asset Nifty Midcap 150 ETF</t>
  </si>
  <si>
    <t>MIDCAPETF</t>
  </si>
  <si>
    <t>Gabriel Pet Straps Ltd</t>
  </si>
  <si>
    <t>GPSL</t>
  </si>
  <si>
    <t>Mega Flex Plastics Ltd</t>
  </si>
  <si>
    <t>MEGAFLEX</t>
  </si>
  <si>
    <t>Continental Petroleums Ltd</t>
  </si>
  <si>
    <t>CONTPTR</t>
  </si>
  <si>
    <t>Shreeshay Engineers Ltd</t>
  </si>
  <si>
    <t>SHREESHAY</t>
  </si>
  <si>
    <t>Hindustan Fluoro Carbons Ltd</t>
  </si>
  <si>
    <t>HINFLUR</t>
  </si>
  <si>
    <t>Inditrade Capital Ltd</t>
  </si>
  <si>
    <t>INDICAP</t>
  </si>
  <si>
    <t>Mohit Industries Ltd</t>
  </si>
  <si>
    <t>MOHITIND</t>
  </si>
  <si>
    <t>Hybrid Financial Services Ltd</t>
  </si>
  <si>
    <t>HYBRIDFIN</t>
  </si>
  <si>
    <t>Kanco Tea &amp; Industries Ltd</t>
  </si>
  <si>
    <t>KANCOTEA</t>
  </si>
  <si>
    <t>Sadhna Broadcast Ltd</t>
  </si>
  <si>
    <t>SADHNA</t>
  </si>
  <si>
    <t>Prakash Woollen &amp; Synthetic Mills Ltd</t>
  </si>
  <si>
    <t>PWASML</t>
  </si>
  <si>
    <t>Hind Aluminium Industries Ltd</t>
  </si>
  <si>
    <t>HINDALUMI</t>
  </si>
  <si>
    <t>Getalong Enterprise Ltd</t>
  </si>
  <si>
    <t>GETALONG</t>
  </si>
  <si>
    <t>Falcon Technoprojects India Ltd</t>
  </si>
  <si>
    <t>FALCONTECH</t>
  </si>
  <si>
    <t>JMD Ventures Ltd</t>
  </si>
  <si>
    <t>JMDVL</t>
  </si>
  <si>
    <t>Lakhotia Polyesters (India) Ltd</t>
  </si>
  <si>
    <t>LAKHOTIA</t>
  </si>
  <si>
    <t>Sawaca Business Machines Ltd</t>
  </si>
  <si>
    <t>SAWABUSI</t>
  </si>
  <si>
    <t>Goenka Diamond And Jewels Ltd</t>
  </si>
  <si>
    <t>GOENKA</t>
  </si>
  <si>
    <t>Grill Splendour Services Ltd</t>
  </si>
  <si>
    <t>BIRDYS</t>
  </si>
  <si>
    <t>Gautam Gems Ltd</t>
  </si>
  <si>
    <t>GGL</t>
  </si>
  <si>
    <t>Jupiter Infomedia Ltd</t>
  </si>
  <si>
    <t>JUPITERIN</t>
  </si>
  <si>
    <t>Tejassvi Aaharam Ltd</t>
  </si>
  <si>
    <t>TEJASSVI</t>
  </si>
  <si>
    <t>Oasis Securities Ltd</t>
  </si>
  <si>
    <t>OASISEC</t>
  </si>
  <si>
    <t>Axis Nifty 50 ETF</t>
  </si>
  <si>
    <t>AXISNIFTY</t>
  </si>
  <si>
    <t>Future Market Networks Ltd</t>
  </si>
  <si>
    <t>FMNL</t>
  </si>
  <si>
    <t>HCKK Ventures Ltd</t>
  </si>
  <si>
    <t>HCKKVENTURE</t>
  </si>
  <si>
    <t>Unick Fix-A-Form And Printers Ltd</t>
  </si>
  <si>
    <t>UNICK</t>
  </si>
  <si>
    <t>Gujarat Petrosynthese Ltd</t>
  </si>
  <si>
    <t>GUJPETR</t>
  </si>
  <si>
    <t>Bandaram Pharma Packtech Ltd</t>
  </si>
  <si>
    <t>BANDARAM</t>
  </si>
  <si>
    <t>Uniinfo Telecom Services Ltd</t>
  </si>
  <si>
    <t>UNIINFO</t>
  </si>
  <si>
    <t>Continental Seeds and Chemicals Ltd</t>
  </si>
  <si>
    <t>CONTI</t>
  </si>
  <si>
    <t>Sudal Industries Ltd</t>
  </si>
  <si>
    <t>SUDAI</t>
  </si>
  <si>
    <t>Moxsh Overseas Educon Ltd</t>
  </si>
  <si>
    <t>MOXSH</t>
  </si>
  <si>
    <t>Shantidoot Infra Services Ltd</t>
  </si>
  <si>
    <t>SISL</t>
  </si>
  <si>
    <t>Polysil Irrigation Systems Ltd</t>
  </si>
  <si>
    <t>POLYSIL</t>
  </si>
  <si>
    <t>USG Tech Solutions Ltd</t>
  </si>
  <si>
    <t>USGTECH</t>
  </si>
  <si>
    <t>Nippon India Nifty Auto ETF</t>
  </si>
  <si>
    <t>AUTOBEES</t>
  </si>
  <si>
    <t>Pratik Panels Ltd</t>
  </si>
  <si>
    <t>PRATIK</t>
  </si>
  <si>
    <t>Gothi Plascon (India) Ltd</t>
  </si>
  <si>
    <t>GOTHIPL</t>
  </si>
  <si>
    <t>Arman Holdings Ltd</t>
  </si>
  <si>
    <t>ARMAN</t>
  </si>
  <si>
    <t>Sri Havisha Hospitality and Infrastructure Ltd</t>
  </si>
  <si>
    <t>HAVISHA</t>
  </si>
  <si>
    <t>Raw Edge Industrial Solutions Ltd</t>
  </si>
  <si>
    <t>RAWEDGE</t>
  </si>
  <si>
    <t>Informed Technologies India Ltd</t>
  </si>
  <si>
    <t>INFORTEC</t>
  </si>
  <si>
    <t>TV Vision Ltd</t>
  </si>
  <si>
    <t>TVVISION</t>
  </si>
  <si>
    <t>Viji Finance Ltd</t>
  </si>
  <si>
    <t>VIJIFIN</t>
  </si>
  <si>
    <t>Yuranus Infrastructure Ltd</t>
  </si>
  <si>
    <t>YURANUS</t>
  </si>
  <si>
    <t>Olympia Industries Ltd</t>
  </si>
  <si>
    <t>OLYMPTX</t>
  </si>
  <si>
    <t>Aditya Spinners Ltd</t>
  </si>
  <si>
    <t>ADITYASP</t>
  </si>
  <si>
    <t>Shashijit Infraprojects Ltd</t>
  </si>
  <si>
    <t>SHASHIJIT</t>
  </si>
  <si>
    <t>Mindpool Technologies Ltd</t>
  </si>
  <si>
    <t>MINDPOOL</t>
  </si>
  <si>
    <t>Virtual Global Education Ltd</t>
  </si>
  <si>
    <t>VIRTUALG</t>
  </si>
  <si>
    <t>Netlink Solutions (India) Ltd</t>
  </si>
  <si>
    <t>NETLINK</t>
  </si>
  <si>
    <t>Phaarmasia Ltd</t>
  </si>
  <si>
    <t>PHRMASI</t>
  </si>
  <si>
    <t>Munoth Financial Services Ltd</t>
  </si>
  <si>
    <t>MUNOTHFI</t>
  </si>
  <si>
    <t>Jiwanram Sheoduttrai Industries Ltd</t>
  </si>
  <si>
    <t>JIWANRAM</t>
  </si>
  <si>
    <t>Cargosol Logistics Ltd</t>
  </si>
  <si>
    <t>CARGOSOL</t>
  </si>
  <si>
    <t>Sai Swami Metals and Alloys Ltd</t>
  </si>
  <si>
    <t>SAI</t>
  </si>
  <si>
    <t>Shubhlaxmi Jewel Art Ltd</t>
  </si>
  <si>
    <t>SHUBHLAXMI</t>
  </si>
  <si>
    <t>Chordia Food Products Ltd</t>
  </si>
  <si>
    <t>CHORDIA</t>
  </si>
  <si>
    <t>Medinova Diagnostic Services Ltd</t>
  </si>
  <si>
    <t>MEDINOV</t>
  </si>
  <si>
    <t>Sparc Electrex Ltd</t>
  </si>
  <si>
    <t>SPAR</t>
  </si>
  <si>
    <t>Texel Industries Ltd</t>
  </si>
  <si>
    <t>TEXELIN</t>
  </si>
  <si>
    <t>DSP NIFTY 1D Rate Liquid ETF</t>
  </si>
  <si>
    <t>LIQUIDETF</t>
  </si>
  <si>
    <t>Quality RO Industries Ltd</t>
  </si>
  <si>
    <t>QRIL</t>
  </si>
  <si>
    <t>Shaival Reality Ltd</t>
  </si>
  <si>
    <t>SHAIVAL</t>
  </si>
  <si>
    <t>Garnet Construction Ltd</t>
  </si>
  <si>
    <t>GARNET</t>
  </si>
  <si>
    <t>N K Industries Ltd</t>
  </si>
  <si>
    <t>NKIND</t>
  </si>
  <si>
    <t>Indong Tea Company Ltd</t>
  </si>
  <si>
    <t>INDONG</t>
  </si>
  <si>
    <t>Technopack Polymers Ltd</t>
  </si>
  <si>
    <t>TECHNOPACK</t>
  </si>
  <si>
    <t>Tyroon Tea Co Ltd</t>
  </si>
  <si>
    <t>TYROON</t>
  </si>
  <si>
    <t>Khaitan (India) Ltd</t>
  </si>
  <si>
    <t>KHAITANLTD</t>
  </si>
  <si>
    <t>Hipolin Ltd</t>
  </si>
  <si>
    <t>HIPOLIN</t>
  </si>
  <si>
    <t>Varyaa Creations Ltd</t>
  </si>
  <si>
    <t>VARYAA</t>
  </si>
  <si>
    <t>Aastamangalam Finance Ltd</t>
  </si>
  <si>
    <t>AASTAFIN</t>
  </si>
  <si>
    <t>Gujarat Terce Laboratories Ltd</t>
  </si>
  <si>
    <t>GUJTERC</t>
  </si>
  <si>
    <t>Spectrum Foods Ltd</t>
  </si>
  <si>
    <t>SPECFOOD</t>
  </si>
  <si>
    <t>Dhanlaxmi Cotex Ltd</t>
  </si>
  <si>
    <t>DHANCOT</t>
  </si>
  <si>
    <t>Beekay Niryat Ltd</t>
  </si>
  <si>
    <t>BNL</t>
  </si>
  <si>
    <t>Leading Leasing Finance and Investment Company Ltd</t>
  </si>
  <si>
    <t>LLFICL</t>
  </si>
  <si>
    <t>Suditi Industries Ltd</t>
  </si>
  <si>
    <t>SUDTIND-B</t>
  </si>
  <si>
    <t>Sj Corporation Ltd</t>
  </si>
  <si>
    <t>SJCORP</t>
  </si>
  <si>
    <t>S P Capital Financing Ltd</t>
  </si>
  <si>
    <t>SPCAPIT</t>
  </si>
  <si>
    <t>A G Universal Ltd</t>
  </si>
  <si>
    <t>AGUL</t>
  </si>
  <si>
    <t>Marinetrans India Ltd</t>
  </si>
  <si>
    <t>MARINETRAN</t>
  </si>
  <si>
    <t>Rithwik Facility Management Services Ltd</t>
  </si>
  <si>
    <t>RITHWIKFMS</t>
  </si>
  <si>
    <t>TCM Ltd</t>
  </si>
  <si>
    <t>TCMLMTD</t>
  </si>
  <si>
    <t>Zodiac-JRD-MKJ Ltd</t>
  </si>
  <si>
    <t>ZODJRDMKJ</t>
  </si>
  <si>
    <t>Adarsh Plant Protect Ltd</t>
  </si>
  <si>
    <t>ADARSHPL</t>
  </si>
  <si>
    <t>Infomedia Press Ltd</t>
  </si>
  <si>
    <t>INFOMEDIA</t>
  </si>
  <si>
    <t>Kaushalya Infrastructure Development Corporation Ltd</t>
  </si>
  <si>
    <t>KAUSHALYA</t>
  </si>
  <si>
    <t>Aruna Hotels Ltd</t>
  </si>
  <si>
    <t>ARUNAHTEL</t>
  </si>
  <si>
    <t>Miven Machine Tools Ltd</t>
  </si>
  <si>
    <t>MIVENMACH</t>
  </si>
  <si>
    <t>Parabolic Drugs Ltd</t>
  </si>
  <si>
    <t>PARABDRUGS</t>
  </si>
  <si>
    <t>Nagreeka Capital &amp; Infrastructure Ltd</t>
  </si>
  <si>
    <t>NAGREEKCAP</t>
  </si>
  <si>
    <t>Indo Cotspin Ltd</t>
  </si>
  <si>
    <t>ICL</t>
  </si>
  <si>
    <t>Greencrest Financial Services Ltd</t>
  </si>
  <si>
    <t>GREENCREST</t>
  </si>
  <si>
    <t>Shahi Shipping Ltd</t>
  </si>
  <si>
    <t>SHAHISHIP</t>
  </si>
  <si>
    <t>Harshil Agrotech Ltd</t>
  </si>
  <si>
    <t>HARSHILAGR</t>
  </si>
  <si>
    <t>Vera Synthetic Ltd</t>
  </si>
  <si>
    <t>VERA</t>
  </si>
  <si>
    <t>Markobenz Ventures Ltd</t>
  </si>
  <si>
    <t>MARKOBENZ</t>
  </si>
  <si>
    <t>Jetking Infotrain Ltd</t>
  </si>
  <si>
    <t>JETKINGQ</t>
  </si>
  <si>
    <t>Scarnose International Ltd</t>
  </si>
  <si>
    <t>SCARNOSE</t>
  </si>
  <si>
    <t>KK Shah Hospitals Limited</t>
  </si>
  <si>
    <t>KKSHL</t>
  </si>
  <si>
    <t>Global Capital Markets Ltd</t>
  </si>
  <si>
    <t>GLOBALCA</t>
  </si>
  <si>
    <t>Techindia Nirman Ltd</t>
  </si>
  <si>
    <t>TECHIN</t>
  </si>
  <si>
    <t>The Cochin Malabar Estates and Industries Ltd</t>
  </si>
  <si>
    <t>COCHMAL</t>
  </si>
  <si>
    <t>Secur Credentials Ltd</t>
  </si>
  <si>
    <t>SECURCRED</t>
  </si>
  <si>
    <t>Adhbhut Infrastructure Ltd</t>
  </si>
  <si>
    <t>ADHBHUTIN</t>
  </si>
  <si>
    <t>Bombay Talkies Ltd</t>
  </si>
  <si>
    <t>BOMTALKIES</t>
  </si>
  <si>
    <t>Sagar Diamonds Ltd</t>
  </si>
  <si>
    <t>SAGAR</t>
  </si>
  <si>
    <t>KCD Industries India Ltd</t>
  </si>
  <si>
    <t>KCDGROUP</t>
  </si>
  <si>
    <t>TTI Enterprise Ltd</t>
  </si>
  <si>
    <t>TTIENT</t>
  </si>
  <si>
    <t>BC Power Controls Ltd</t>
  </si>
  <si>
    <t>BCP</t>
  </si>
  <si>
    <t>Net Avenue Technologies Ltd</t>
  </si>
  <si>
    <t>CBAZAAR</t>
  </si>
  <si>
    <t>Stanrose Mafatlal Investments and Finance Ltd</t>
  </si>
  <si>
    <t>STANROS</t>
  </si>
  <si>
    <t>Ace Integrated Solutions Ltd</t>
  </si>
  <si>
    <t>ACEINTEG</t>
  </si>
  <si>
    <t>Anuroop Packaging Ltd</t>
  </si>
  <si>
    <t>ANUROOP</t>
  </si>
  <si>
    <t>Orient Tradelink Ltd</t>
  </si>
  <si>
    <t>ORIENTTR</t>
  </si>
  <si>
    <t>Safa Systems &amp; Technologies Ltd</t>
  </si>
  <si>
    <t>SSTL</t>
  </si>
  <si>
    <t>Tradewell Holdings Ltd</t>
  </si>
  <si>
    <t>TRADEWELL</t>
  </si>
  <si>
    <t>Vikas WSP Ltd</t>
  </si>
  <si>
    <t>VIKASWSP</t>
  </si>
  <si>
    <t>Spenta International Ltd</t>
  </si>
  <si>
    <t>SPENTA</t>
  </si>
  <si>
    <t>DocMode Health Technologies Ltd</t>
  </si>
  <si>
    <t>DHTL</t>
  </si>
  <si>
    <t>KJMC Financial Services Ltd</t>
  </si>
  <si>
    <t>KJMCFIN</t>
  </si>
  <si>
    <t>Popular Estate Management Ltd</t>
  </si>
  <si>
    <t>POPULARES</t>
  </si>
  <si>
    <t>Suncare Traders Ltd</t>
  </si>
  <si>
    <t>SCTL</t>
  </si>
  <si>
    <t>Laffans Petrochemicals Ltd</t>
  </si>
  <si>
    <t>LAFFANSQ</t>
  </si>
  <si>
    <t>Polymechplast Machines Ltd</t>
  </si>
  <si>
    <t>POLYCHMP</t>
  </si>
  <si>
    <t>Bangalore Fort Farms Ltd</t>
  </si>
  <si>
    <t>BFFL</t>
  </si>
  <si>
    <t>Sobhaygya Mercantile Ltd</t>
  </si>
  <si>
    <t>SOBME</t>
  </si>
  <si>
    <t>Shree Hari Chemicals Export Ltd</t>
  </si>
  <si>
    <t>SHHARICH</t>
  </si>
  <si>
    <t>Libord Finance Ltd</t>
  </si>
  <si>
    <t>LIBORDFIN</t>
  </si>
  <si>
    <t>Panjon Ltd</t>
  </si>
  <si>
    <t>PANJON</t>
  </si>
  <si>
    <t>Hiliks Technologies Ltd</t>
  </si>
  <si>
    <t>HILIKS</t>
  </si>
  <si>
    <t>Global Longlife Hospital and Research Ltd</t>
  </si>
  <si>
    <t>GLHRL</t>
  </si>
  <si>
    <t>Blue Chip Tex Industries Ltd</t>
  </si>
  <si>
    <t>BLUECHIPT</t>
  </si>
  <si>
    <t>Swojas Energy Foods Ltd</t>
  </si>
  <si>
    <t>SWOEF</t>
  </si>
  <si>
    <t>Vanta Bioscience Ltd</t>
  </si>
  <si>
    <t>VANTABIO</t>
  </si>
  <si>
    <t>Roselabs Finance Ltd</t>
  </si>
  <si>
    <t>ROSELABS</t>
  </si>
  <si>
    <t>Kandarp Digi Smart Bpo Ltd</t>
  </si>
  <si>
    <t>KANDARP</t>
  </si>
  <si>
    <t>Marble City India Ltd</t>
  </si>
  <si>
    <t>MARBLE</t>
  </si>
  <si>
    <t>Maris Spinners Ltd</t>
  </si>
  <si>
    <t>MARIS</t>
  </si>
  <si>
    <t>Oneclick Logistics India Ltd</t>
  </si>
  <si>
    <t>OLIL</t>
  </si>
  <si>
    <t>Incap Ltd</t>
  </si>
  <si>
    <t>INCAP</t>
  </si>
  <si>
    <t>Garden Silk Mills Ltd</t>
  </si>
  <si>
    <t>GARDENSILK</t>
  </si>
  <si>
    <t>DSP Nifty50 Equal weight ETF</t>
  </si>
  <si>
    <t>EQUAL50ADD</t>
  </si>
  <si>
    <t>Asian Tea &amp; Exports Ltd</t>
  </si>
  <si>
    <t>ASIANTNE</t>
  </si>
  <si>
    <t>Aspira Pathlab &amp; Diagnostics Ltd</t>
  </si>
  <si>
    <t>ASPIRA</t>
  </si>
  <si>
    <t>Visagar Polytex Ltd</t>
  </si>
  <si>
    <t>VIVIDHA</t>
  </si>
  <si>
    <t>Zenith Fibres Ltd</t>
  </si>
  <si>
    <t>ZENIFIB</t>
  </si>
  <si>
    <t>Gayatri Highways Ltd</t>
  </si>
  <si>
    <t>GAYAHWS</t>
  </si>
  <si>
    <t>COSYN Ltd</t>
  </si>
  <si>
    <t>COSYN</t>
  </si>
  <si>
    <t>SBI Nifty 200 Quality 30 ETF</t>
  </si>
  <si>
    <t>SBIETFQLTY</t>
  </si>
  <si>
    <t>Quality Foils (India) Ltd</t>
  </si>
  <si>
    <t>QFIL</t>
  </si>
  <si>
    <t>MPIL Corporation Ltd</t>
  </si>
  <si>
    <t>MPILCORPL</t>
  </si>
  <si>
    <t>Arrowhead Seperation Engineering Ltd</t>
  </si>
  <si>
    <t>ARROWHEAD</t>
  </si>
  <si>
    <t>Neil Industries Ltd</t>
  </si>
  <si>
    <t>NEIL</t>
  </si>
  <si>
    <t>Palco Metals Ltd</t>
  </si>
  <si>
    <t>PALCO</t>
  </si>
  <si>
    <t>Madhusudan Industries Ltd</t>
  </si>
  <si>
    <t>MADHUDIN</t>
  </si>
  <si>
    <t>Motilal Oswal M50 ETF</t>
  </si>
  <si>
    <t>MOM50</t>
  </si>
  <si>
    <t>Oriental Trimex Ltd</t>
  </si>
  <si>
    <t>ORIENTALTL</t>
  </si>
  <si>
    <t>Nippon India ETF Nifty 5 yr Benchmark G-Sec</t>
  </si>
  <si>
    <t>GILT5YBEES</t>
  </si>
  <si>
    <t>JHS Svendgaard Retail Ventures Ltd</t>
  </si>
  <si>
    <t>RETAIL</t>
  </si>
  <si>
    <t>Grandma Trading and Agencies Ltd</t>
  </si>
  <si>
    <t>GRANDMA</t>
  </si>
  <si>
    <t>Mini Diamonds (India) Ltd</t>
  </si>
  <si>
    <t>MINID</t>
  </si>
  <si>
    <t>Pentokey Organy (India) Ltd</t>
  </si>
  <si>
    <t>PNTKYOR</t>
  </si>
  <si>
    <t>Jay Kailash Namkeen Ltd</t>
  </si>
  <si>
    <t>JAYKAILASH</t>
  </si>
  <si>
    <t>Blue Chip India Ltd</t>
  </si>
  <si>
    <t>BLUECHIP</t>
  </si>
  <si>
    <t>Kratos Energy &amp; Infrastructure Ltd</t>
  </si>
  <si>
    <t>KRATOSENER</t>
  </si>
  <si>
    <t>Frontline corporation Ltd</t>
  </si>
  <si>
    <t>FRONTCORP</t>
  </si>
  <si>
    <t>J A Finance Ltd</t>
  </si>
  <si>
    <t>JAFINANCE</t>
  </si>
  <si>
    <t>Sinnar Bidi Udyog Ltd</t>
  </si>
  <si>
    <t>SINNAR</t>
  </si>
  <si>
    <t>Veer Energy &amp; Infrastructure Ltd</t>
  </si>
  <si>
    <t>VEERENRGY</t>
  </si>
  <si>
    <t>Ventura Textiles Ltd</t>
  </si>
  <si>
    <t>VENTURA</t>
  </si>
  <si>
    <t>Winro Commercial (India) Ltd</t>
  </si>
  <si>
    <t>WINROC</t>
  </si>
  <si>
    <t>Narendra Properties Ltd</t>
  </si>
  <si>
    <t>NARPROP</t>
  </si>
  <si>
    <t>Chothani Foods Ltd</t>
  </si>
  <si>
    <t>CHOTHANI</t>
  </si>
  <si>
    <t>Gconnect Logitech and Supply Chain Ltd</t>
  </si>
  <si>
    <t>GCONNECT</t>
  </si>
  <si>
    <t>Sunil Industries Ltd</t>
  </si>
  <si>
    <t>SUNILTX</t>
  </si>
  <si>
    <t>Mask Investments Ltd</t>
  </si>
  <si>
    <t>MASKINVEST</t>
  </si>
  <si>
    <t>Abirami Financial Services (India) Ltd</t>
  </si>
  <si>
    <t>ABIRAFN</t>
  </si>
  <si>
    <t>Castex Technologies Ltd</t>
  </si>
  <si>
    <t>CASTEXTECH</t>
  </si>
  <si>
    <t>Intec Capital Ltd</t>
  </si>
  <si>
    <t>INTECCAP</t>
  </si>
  <si>
    <t>Gujarat Raffia Industries Ltd</t>
  </si>
  <si>
    <t>GUJRAFFIA</t>
  </si>
  <si>
    <t>Educomp Solutions Ltd</t>
  </si>
  <si>
    <t>EDUCOMP</t>
  </si>
  <si>
    <t>BAMPSL Securities Ltd</t>
  </si>
  <si>
    <t>BAMPSL</t>
  </si>
  <si>
    <t>Ashish Polyplast Ltd</t>
  </si>
  <si>
    <t>ASHISHPO</t>
  </si>
  <si>
    <t>Best Eastern Hotels Ltd</t>
  </si>
  <si>
    <t>BESTEAST</t>
  </si>
  <si>
    <t>Pasupati Spinning and Weaving Mills Ltd</t>
  </si>
  <si>
    <t>PASUSPG</t>
  </si>
  <si>
    <t>Sreechem Resins Ltd</t>
  </si>
  <si>
    <t>SRECR</t>
  </si>
  <si>
    <t>Mega Corp Ltd</t>
  </si>
  <si>
    <t>MEGACOR</t>
  </si>
  <si>
    <t>VR Films &amp; Studios Ltd</t>
  </si>
  <si>
    <t>VRFILMS</t>
  </si>
  <si>
    <t>Aditya BSL Nifty IT ETF</t>
  </si>
  <si>
    <t>TECH</t>
  </si>
  <si>
    <t>Continental Securities Ltd</t>
  </si>
  <si>
    <t>CSL</t>
  </si>
  <si>
    <t>Steel Strips Infrastructures Ltd</t>
  </si>
  <si>
    <t>STLSTRINF</t>
  </si>
  <si>
    <t>Sahaj Fashions Ltd</t>
  </si>
  <si>
    <t>SAHAJ</t>
  </si>
  <si>
    <t>Sahara Housingfina Corporation Ltd</t>
  </si>
  <si>
    <t>SAHARAHOUS</t>
  </si>
  <si>
    <t>Lerthai Finance Ltd</t>
  </si>
  <si>
    <t>LERTHAI</t>
  </si>
  <si>
    <t>Innovative Ideals and Services (India) Ltd</t>
  </si>
  <si>
    <t>INNOVATIVE</t>
  </si>
  <si>
    <t>EP Biocomposites Ltd</t>
  </si>
  <si>
    <t>EPBIO</t>
  </si>
  <si>
    <t>ICICI Prudential S&amp;P BSE Midcap Select ETF</t>
  </si>
  <si>
    <t>MIDSELIETF</t>
  </si>
  <si>
    <t>Impex Ferro Tech Ltd</t>
  </si>
  <si>
    <t>IMPEXFERRO</t>
  </si>
  <si>
    <t>Sangal Papers Ltd</t>
  </si>
  <si>
    <t>SANPA</t>
  </si>
  <si>
    <t>Danube Industries Ltd</t>
  </si>
  <si>
    <t>DANUBE</t>
  </si>
  <si>
    <t>Venlon Enterprises Ltd</t>
  </si>
  <si>
    <t>VENLONENT</t>
  </si>
  <si>
    <t>BNR Udyog Ltd</t>
  </si>
  <si>
    <t>BNRUDY</t>
  </si>
  <si>
    <t>Rodium Realty Ltd</t>
  </si>
  <si>
    <t>RODIUM</t>
  </si>
  <si>
    <t>MFL India Ltd</t>
  </si>
  <si>
    <t>MFLINDIA</t>
  </si>
  <si>
    <t>Citadel Realty and Developers Ltd</t>
  </si>
  <si>
    <t>CITADEL</t>
  </si>
  <si>
    <t>RRP Semiconductor Ltd</t>
  </si>
  <si>
    <t>GDTRAGN</t>
  </si>
  <si>
    <t>Computer Point Ltd</t>
  </si>
  <si>
    <t>COMPUPN</t>
  </si>
  <si>
    <t>MPDLLtd</t>
  </si>
  <si>
    <t>MPDL</t>
  </si>
  <si>
    <t>Madhusudan Securities Ltd</t>
  </si>
  <si>
    <t>MADHUSE</t>
  </si>
  <si>
    <t>Deep Diamond India Ltd</t>
  </si>
  <si>
    <t>DDIL</t>
  </si>
  <si>
    <t>SBI Nifty 10 yr Benchmark G-Sec ETF</t>
  </si>
  <si>
    <t>SETF10GILT</t>
  </si>
  <si>
    <t>Misquita Engineering Ltd</t>
  </si>
  <si>
    <t>MISQUITA</t>
  </si>
  <si>
    <t>Alfa Ica (India) Ltd</t>
  </si>
  <si>
    <t>ALFAICA</t>
  </si>
  <si>
    <t>Roopshri Resorts Ltd</t>
  </si>
  <si>
    <t>ROOPSHRI</t>
  </si>
  <si>
    <t>Invigorated Business Consulting Ltd</t>
  </si>
  <si>
    <t>INVIGO</t>
  </si>
  <si>
    <t>Mukat Pipes Ltd</t>
  </si>
  <si>
    <t>MUKATPIP</t>
  </si>
  <si>
    <t>Lex Nimble Solutions Ltd</t>
  </si>
  <si>
    <t>LEX</t>
  </si>
  <si>
    <t>Associated Coaters Ltd</t>
  </si>
  <si>
    <t>ASSOCIATED</t>
  </si>
  <si>
    <t>Sanwaria Consumer Ltd</t>
  </si>
  <si>
    <t>SANWARIA</t>
  </si>
  <si>
    <t>Zenith Healthcare Ltd</t>
  </si>
  <si>
    <t>ZENITHHE</t>
  </si>
  <si>
    <t>Shree Securities Ltd</t>
  </si>
  <si>
    <t>SHREESEC</t>
  </si>
  <si>
    <t>Ajel Ltd</t>
  </si>
  <si>
    <t>AJEL</t>
  </si>
  <si>
    <t>Kotak Nifty IT ETF</t>
  </si>
  <si>
    <t>IT</t>
  </si>
  <si>
    <t>H S India Ltd</t>
  </si>
  <si>
    <t>HOTLSILV</t>
  </si>
  <si>
    <t>Kapil Cotex Ltd</t>
  </si>
  <si>
    <t>KAPILCO</t>
  </si>
  <si>
    <t>Cella Space Ltd</t>
  </si>
  <si>
    <t>CELLA</t>
  </si>
  <si>
    <t>SMIFS Capital Markets Ltd</t>
  </si>
  <si>
    <t>SMIFS</t>
  </si>
  <si>
    <t>Nalin Lease Finance Ltd</t>
  </si>
  <si>
    <t>NLFL</t>
  </si>
  <si>
    <t>Narmada Agrobase Ltd</t>
  </si>
  <si>
    <t>NARMADA</t>
  </si>
  <si>
    <t>Colorchips New Media Ltd</t>
  </si>
  <si>
    <t>COLORCHIPS</t>
  </si>
  <si>
    <t>Adcon Capital Services Ltd</t>
  </si>
  <si>
    <t>ADCON</t>
  </si>
  <si>
    <t>Grand Foundry Ltd</t>
  </si>
  <si>
    <t>GFSTEELS</t>
  </si>
  <si>
    <t>Magenta Lifecare Ltd</t>
  </si>
  <si>
    <t>MAGENTA</t>
  </si>
  <si>
    <t>Jayshree Chemicals Ltd</t>
  </si>
  <si>
    <t>JAYCH</t>
  </si>
  <si>
    <t>MY Money Securities Ltd</t>
  </si>
  <si>
    <t>MYMONEY</t>
  </si>
  <si>
    <t>Jagjanani Textiles Ltd</t>
  </si>
  <si>
    <t>JAGJANANI</t>
  </si>
  <si>
    <t>Winsome Yarns Ltd</t>
  </si>
  <si>
    <t>WINSOME</t>
  </si>
  <si>
    <t>Croissance Ltd</t>
  </si>
  <si>
    <t>CROISSANCE</t>
  </si>
  <si>
    <t>Martin Burn Ltd</t>
  </si>
  <si>
    <t>MARBU</t>
  </si>
  <si>
    <t>Quadpro Ites Ltd</t>
  </si>
  <si>
    <t>QUADPRO</t>
  </si>
  <si>
    <t>Challani Capital Ltd</t>
  </si>
  <si>
    <t>CHALLANI</t>
  </si>
  <si>
    <t>Apex Capital and Finance Ltd</t>
  </si>
  <si>
    <t>ACFL</t>
  </si>
  <si>
    <t>Triveni Glass Ltd</t>
  </si>
  <si>
    <t>TRIVENIGQ</t>
  </si>
  <si>
    <t>Axis NIFTY Healthcare ETF</t>
  </si>
  <si>
    <t>AXISHCETF</t>
  </si>
  <si>
    <t>HDFC Nifty IT ETF</t>
  </si>
  <si>
    <t>HDFCNIFIT</t>
  </si>
  <si>
    <t>Shanti Guru Industries Ltd</t>
  </si>
  <si>
    <t>SHANTIGURU</t>
  </si>
  <si>
    <t>Onesource Ideas Venture Ltd</t>
  </si>
  <si>
    <t>OIVL</t>
  </si>
  <si>
    <t>Shubham Polyspin Ltd</t>
  </si>
  <si>
    <t>SHUBHAM</t>
  </si>
  <si>
    <t>Vikas Proppant &amp; Granite Ltd</t>
  </si>
  <si>
    <t>VIKASPROP</t>
  </si>
  <si>
    <t>JMJ Fintech Ltd</t>
  </si>
  <si>
    <t>JMJFIN</t>
  </si>
  <si>
    <t>Elnet Technologies Ltd</t>
  </si>
  <si>
    <t>ELNET</t>
  </si>
  <si>
    <t>SVS Ventures Ltd</t>
  </si>
  <si>
    <t>SVS</t>
  </si>
  <si>
    <t>KJMC Corporate Advisors (India) Ltd</t>
  </si>
  <si>
    <t>KJMCCORP</t>
  </si>
  <si>
    <t>Compuage Infocom Ltd</t>
  </si>
  <si>
    <t>COMPINFO</t>
  </si>
  <si>
    <t>Modern Steel Ltd</t>
  </si>
  <si>
    <t>MDRNSTL</t>
  </si>
  <si>
    <t>Paragon Finance Ltd</t>
  </si>
  <si>
    <t>PARAGONF</t>
  </si>
  <si>
    <t>Usha Martin Education And Solutions Ltd</t>
  </si>
  <si>
    <t>UMESLTD</t>
  </si>
  <si>
    <t>Sunrest Lifescience Ltd</t>
  </si>
  <si>
    <t>SUNREST</t>
  </si>
  <si>
    <t>MRC Agrotech Ltd</t>
  </si>
  <si>
    <t>MRCAGRO</t>
  </si>
  <si>
    <t>White Organic Agro Ltd</t>
  </si>
  <si>
    <t>WHITEORG</t>
  </si>
  <si>
    <t>Sanblue Corporation Ltd</t>
  </si>
  <si>
    <t>SANBLUE</t>
  </si>
  <si>
    <t>Naturo Indiabull Ltd</t>
  </si>
  <si>
    <t>NATURO</t>
  </si>
  <si>
    <t>NMS Global Ltd</t>
  </si>
  <si>
    <t>NMSRESRC</t>
  </si>
  <si>
    <t>Sancode Technologies Ltd</t>
  </si>
  <si>
    <t>SANCODE</t>
  </si>
  <si>
    <t>Brisk Technovision Ltd</t>
  </si>
  <si>
    <t>BRISK</t>
  </si>
  <si>
    <t>N D A Securities Ltd</t>
  </si>
  <si>
    <t>NDASEC</t>
  </si>
  <si>
    <t>Advance Lifestyles Ltd</t>
  </si>
  <si>
    <t>ADVLIFE</t>
  </si>
  <si>
    <t>Purshottam Investofin Ltd</t>
  </si>
  <si>
    <t>PURSHOTTAM</t>
  </si>
  <si>
    <t>Ajcon Global Services Ltd</t>
  </si>
  <si>
    <t>AJCON</t>
  </si>
  <si>
    <t>Plada Infotech Services Ltd</t>
  </si>
  <si>
    <t>PLADAINFO</t>
  </si>
  <si>
    <t>Chennai Meenakshi Multispeciality Hospital Ltd</t>
  </si>
  <si>
    <t>CMMHOSP</t>
  </si>
  <si>
    <t>Choksi Imaging Ltd</t>
  </si>
  <si>
    <t>CHOKSI</t>
  </si>
  <si>
    <t>Tai Industries Ltd</t>
  </si>
  <si>
    <t>TAIIND</t>
  </si>
  <si>
    <t>California Software Company Ltd</t>
  </si>
  <si>
    <t>CALSOFT</t>
  </si>
  <si>
    <t>Kapil Raj Finance Ltd</t>
  </si>
  <si>
    <t>KAPILRAJ</t>
  </si>
  <si>
    <t>Samsrita Labs Ltd</t>
  </si>
  <si>
    <t>SAMSRITA</t>
  </si>
  <si>
    <t>Prime Urban Development India Ltd</t>
  </si>
  <si>
    <t>PRIMEURB</t>
  </si>
  <si>
    <t>Samyak International Ltd</t>
  </si>
  <si>
    <t>SAMYAKINT</t>
  </si>
  <si>
    <t>Vilin Bio Med Ltd</t>
  </si>
  <si>
    <t>VILINBIO</t>
  </si>
  <si>
    <t>Machhar Industries Ltd</t>
  </si>
  <si>
    <t>MACIND</t>
  </si>
  <si>
    <t>Command Polymers Ltd</t>
  </si>
  <si>
    <t>COMMAND</t>
  </si>
  <si>
    <t>Bhakti Gems and Jewellery Ltd</t>
  </si>
  <si>
    <t>BGJL</t>
  </si>
  <si>
    <t>ACI Infocom Ltd</t>
  </si>
  <si>
    <t>ACIIN</t>
  </si>
  <si>
    <t>Cargotrans Maritime Ltd</t>
  </si>
  <si>
    <t>CARGOTRANS</t>
  </si>
  <si>
    <t>SBI Nifty Next 50 ETF</t>
  </si>
  <si>
    <t>SETFNN50</t>
  </si>
  <si>
    <t>Amco India Ltd</t>
  </si>
  <si>
    <t>AMCOIND</t>
  </si>
  <si>
    <t>Heads UP Ventures Limited</t>
  </si>
  <si>
    <t>HEADSUP</t>
  </si>
  <si>
    <t>Zenlabs Ethica Ltd</t>
  </si>
  <si>
    <t>ZENLABS</t>
  </si>
  <si>
    <t>Jyotirgamya Enterprises Ltd</t>
  </si>
  <si>
    <t>JEL</t>
  </si>
  <si>
    <t>Suvidha Infraestate Corporation Ltd</t>
  </si>
  <si>
    <t>SICL</t>
  </si>
  <si>
    <t>Indergiri Finance Ltd</t>
  </si>
  <si>
    <t>INDERGR</t>
  </si>
  <si>
    <t>CIL Securities Ltd</t>
  </si>
  <si>
    <t>CILSEC</t>
  </si>
  <si>
    <t>Veerkrupa Jewellers Ltd</t>
  </si>
  <si>
    <t>VEERKRUPA</t>
  </si>
  <si>
    <t>Aditya BSL Nifty Healthcare ETF</t>
  </si>
  <si>
    <t>HEALTHY</t>
  </si>
  <si>
    <t>Amin Tannery Ltd</t>
  </si>
  <si>
    <t>AMINTAN</t>
  </si>
  <si>
    <t>Indifra Ltd</t>
  </si>
  <si>
    <t>INDIFRA</t>
  </si>
  <si>
    <t>Tuni Textile Mills Ltd</t>
  </si>
  <si>
    <t>TUNITEX</t>
  </si>
  <si>
    <t>Yaan Enterprises Ltd</t>
  </si>
  <si>
    <t>YAANENT</t>
  </si>
  <si>
    <t>Jaihind Synthetics Ltd</t>
  </si>
  <si>
    <t>JAIHINDS</t>
  </si>
  <si>
    <t>Sanghvi Forging and Engineering Ltd</t>
  </si>
  <si>
    <t>SANGHVIFOR</t>
  </si>
  <si>
    <t>Sungold Media and Entertainment Ltd</t>
  </si>
  <si>
    <t>SMEL</t>
  </si>
  <si>
    <t>Paramount Cosmetics (India) Ltd</t>
  </si>
  <si>
    <t>PARMCOS-B</t>
  </si>
  <si>
    <t>Jindal Capital Ltd</t>
  </si>
  <si>
    <t>JINDCAP</t>
  </si>
  <si>
    <t>Lead Reclaim and Rubber Products Ltd</t>
  </si>
  <si>
    <t>LRRPL</t>
  </si>
  <si>
    <t>SSPDL Ltd</t>
  </si>
  <si>
    <t>SSPDL</t>
  </si>
  <si>
    <t>Asian Warehousing Ltd</t>
  </si>
  <si>
    <t>ASIAN</t>
  </si>
  <si>
    <t>Caprolactam Chemicals Ltd</t>
  </si>
  <si>
    <t>CAPRO</t>
  </si>
  <si>
    <t>LWS Knitwear Ltd</t>
  </si>
  <si>
    <t>LWSKNIT</t>
  </si>
  <si>
    <t>PlatinumOne Business Services Ltd</t>
  </si>
  <si>
    <t>POBS</t>
  </si>
  <si>
    <t>Alan Scott Enterprises Ltd</t>
  </si>
  <si>
    <t>ALAN SCOTT</t>
  </si>
  <si>
    <t>Kcl Infra Projects Ltd</t>
  </si>
  <si>
    <t>KCLINFRA</t>
  </si>
  <si>
    <t>Mihika Industries Ltd</t>
  </si>
  <si>
    <t>MIHIKA</t>
  </si>
  <si>
    <t>Glance Finance Ltd</t>
  </si>
  <si>
    <t>GLANCE</t>
  </si>
  <si>
    <t>Nanavati Ventures Ltd</t>
  </si>
  <si>
    <t>NVENTURES</t>
  </si>
  <si>
    <t>Bhanderi Infracon Ltd</t>
  </si>
  <si>
    <t>BHANDERI</t>
  </si>
  <si>
    <t>Mahaan Foods Ltd</t>
  </si>
  <si>
    <t>MAHAANF</t>
  </si>
  <si>
    <t>Dynamic Archistructures Ltd</t>
  </si>
  <si>
    <t>DAL</t>
  </si>
  <si>
    <t>Scan Projects Ltd</t>
  </si>
  <si>
    <t>SCANPRO</t>
  </si>
  <si>
    <t>Bervin Investment and Leasing Ltd</t>
  </si>
  <si>
    <t>BERVINL</t>
  </si>
  <si>
    <t>Pan Electronics (India) Ltd</t>
  </si>
  <si>
    <t>PANELEC</t>
  </si>
  <si>
    <t>RO Jewels Ltd</t>
  </si>
  <si>
    <t>ROJL</t>
  </si>
  <si>
    <t>Nirav Commercials Ltd</t>
  </si>
  <si>
    <t>NIRAVCOM</t>
  </si>
  <si>
    <t>Ecs Biztech Ltd</t>
  </si>
  <si>
    <t>ECS</t>
  </si>
  <si>
    <t>Gian Life Care Ltd</t>
  </si>
  <si>
    <t>GIANLIFE</t>
  </si>
  <si>
    <t>TGIF Agribusiness Ltd</t>
  </si>
  <si>
    <t>TGIF</t>
  </si>
  <si>
    <t>Comfort Commotrade Ltd</t>
  </si>
  <si>
    <t>COMCL</t>
  </si>
  <si>
    <t>Gajanan Securities Services Ltd</t>
  </si>
  <si>
    <t>GAJANANSEC</t>
  </si>
  <si>
    <t>EVOQ Remedies Ltd</t>
  </si>
  <si>
    <t>EVOQ</t>
  </si>
  <si>
    <t>Diggi Multitrade Ltd</t>
  </si>
  <si>
    <t>DML</t>
  </si>
  <si>
    <t>Prima Industries Ltd</t>
  </si>
  <si>
    <t>PRIMAIN</t>
  </si>
  <si>
    <t>Paos Industries Ltd</t>
  </si>
  <si>
    <t>PAOS</t>
  </si>
  <si>
    <t>Reliable Ventures India Ltd</t>
  </si>
  <si>
    <t>RELIABVEN</t>
  </si>
  <si>
    <t>Reetech International Cargo and Courier Ltd</t>
  </si>
  <si>
    <t>REETECH</t>
  </si>
  <si>
    <t>Jainex Aamcol Ltd</t>
  </si>
  <si>
    <t>JAINEX</t>
  </si>
  <si>
    <t>HDFC Silver ETF</t>
  </si>
  <si>
    <t>HDFCSILVER</t>
  </si>
  <si>
    <t>Ritesh International Ltd</t>
  </si>
  <si>
    <t>RITESHIN</t>
  </si>
  <si>
    <t>New Light Apparels Ltd</t>
  </si>
  <si>
    <t>NEWLIGHT</t>
  </si>
  <si>
    <t>MT Educare Ltd</t>
  </si>
  <si>
    <t>MTEDUCARE</t>
  </si>
  <si>
    <t>Sanathnagar Enterprises Ltd</t>
  </si>
  <si>
    <t>Karnavati Finance Ltd</t>
  </si>
  <si>
    <t>KARNAVATI</t>
  </si>
  <si>
    <t>WINPRO INDUSTRIES LIMITED</t>
  </si>
  <si>
    <t>WINPRO</t>
  </si>
  <si>
    <t>S R G Securities Finance Ltd</t>
  </si>
  <si>
    <t>SRGSFL</t>
  </si>
  <si>
    <t>Easy Fincorp Ltd</t>
  </si>
  <si>
    <t>EASYFIN</t>
  </si>
  <si>
    <t>Novateor Research Laboratories Ltd</t>
  </si>
  <si>
    <t>NOVATEOR</t>
  </si>
  <si>
    <t>Anupam Finserv Ltd</t>
  </si>
  <si>
    <t>ANUPAM</t>
  </si>
  <si>
    <t>Groarc Industries India Ltd</t>
  </si>
  <si>
    <t>TELESYS</t>
  </si>
  <si>
    <t>Sterling Powergensys Ltd</t>
  </si>
  <si>
    <t>STERPOW</t>
  </si>
  <si>
    <t>Gujarat Lease Financing Ltd</t>
  </si>
  <si>
    <t>GLFL</t>
  </si>
  <si>
    <t>Shree Hanuman Sugar &amp; Industries Ltd</t>
  </si>
  <si>
    <t>HANSUGAR</t>
  </si>
  <si>
    <t>Jaipan Industries Ltd</t>
  </si>
  <si>
    <t>JAIPAN</t>
  </si>
  <si>
    <t>Easun Capital Markets Ltd</t>
  </si>
  <si>
    <t>EASUN</t>
  </si>
  <si>
    <t>Prag Bosimi Synthetics Ltd</t>
  </si>
  <si>
    <t>PRAGBOS</t>
  </si>
  <si>
    <t>Trans Freight Containers Ltd</t>
  </si>
  <si>
    <t>TRANSFRE</t>
  </si>
  <si>
    <t>Axis NIFTY India Consumption ETF</t>
  </si>
  <si>
    <t>AXISCETF</t>
  </si>
  <si>
    <t>Vrundavan Plantation Ltd</t>
  </si>
  <si>
    <t>VPL</t>
  </si>
  <si>
    <t>Franklin Leasing and Finance Ltd</t>
  </si>
  <si>
    <t>FRANKLIN</t>
  </si>
  <si>
    <t>3C IT Solutions &amp; Telecoms (India) Ltd</t>
  </si>
  <si>
    <t>3CIT</t>
  </si>
  <si>
    <t>NIKS Technology Ltd</t>
  </si>
  <si>
    <t>NIKSTECH</t>
  </si>
  <si>
    <t>Richirich Inventures Ltd</t>
  </si>
  <si>
    <t>KISAAN</t>
  </si>
  <si>
    <t>Yash Management &amp; Satellite Ltd.</t>
  </si>
  <si>
    <t>YASHMGM</t>
  </si>
  <si>
    <t>Vamshi Rubber Ltd</t>
  </si>
  <si>
    <t>VAMSHIRU</t>
  </si>
  <si>
    <t>Antarctica Ltd</t>
  </si>
  <si>
    <t>ANTGRAPHIC</t>
  </si>
  <si>
    <t>Jackson Investments Ltd</t>
  </si>
  <si>
    <t>JACKSON</t>
  </si>
  <si>
    <t>Pro Fin Capital Services Ltd</t>
  </si>
  <si>
    <t>PROFINC</t>
  </si>
  <si>
    <t>Bothra Metals and Alloys Ltd</t>
  </si>
  <si>
    <t>BMAL</t>
  </si>
  <si>
    <t>Valson Industries Ltd</t>
  </si>
  <si>
    <t>VALSONQ</t>
  </si>
  <si>
    <t>Spice Islands Industries Ltd</t>
  </si>
  <si>
    <t>SPICEISLIN</t>
  </si>
  <si>
    <t>ICICI Pru Nifty 5 yr Benchmark G-SEC ETF</t>
  </si>
  <si>
    <t>GSEC5IETF</t>
  </si>
  <si>
    <t>Tarapur Transformers Ltd</t>
  </si>
  <si>
    <t>TARAPUR</t>
  </si>
  <si>
    <t>Northlink Fiscal and Capital Services Ltd</t>
  </si>
  <si>
    <t>NORTHLINK</t>
  </si>
  <si>
    <t>IITL Projects Ltd</t>
  </si>
  <si>
    <t>IITLPROJ</t>
  </si>
  <si>
    <t>Dynamic Industries Ltd</t>
  </si>
  <si>
    <t>DYNAMIND</t>
  </si>
  <si>
    <t>Octavius Plantations Ltd</t>
  </si>
  <si>
    <t>OCTAVIUSPL</t>
  </si>
  <si>
    <t>Onelife Capital Advisors Ltd</t>
  </si>
  <si>
    <t>ONELIFECAP</t>
  </si>
  <si>
    <t>Shreevatsaa Finance and Leasing Ltd</t>
  </si>
  <si>
    <t>SHVFL</t>
  </si>
  <si>
    <t>Ishita Drugs and Industries Ltd</t>
  </si>
  <si>
    <t>ISHITADR</t>
  </si>
  <si>
    <t>Asian Petro Products and Exports Ltd</t>
  </si>
  <si>
    <t>ASINPET</t>
  </si>
  <si>
    <t>Sarthak Industries Ltd</t>
  </si>
  <si>
    <t>SARTHAKIND</t>
  </si>
  <si>
    <t>Gujarat Hy Spin Ltd</t>
  </si>
  <si>
    <t>GUJHYSPIN</t>
  </si>
  <si>
    <t>Neeraj Paper Marketing Ltd</t>
  </si>
  <si>
    <t>NEERAJ</t>
  </si>
  <si>
    <t>Emmessar Biotech and Nutrition Ltd</t>
  </si>
  <si>
    <t>EMMESSA</t>
  </si>
  <si>
    <t>Darshan Orna Ltd</t>
  </si>
  <si>
    <t>DARSHANORNA</t>
  </si>
  <si>
    <t>Flora Textiles Ltd</t>
  </si>
  <si>
    <t>FLORATX</t>
  </si>
  <si>
    <t>Octaware Technologies Ltd</t>
  </si>
  <si>
    <t>OCTAWARE</t>
  </si>
  <si>
    <t>Nippon India ETF Nifty IT</t>
  </si>
  <si>
    <t>ITBEES</t>
  </si>
  <si>
    <t>O P Chains Ltd</t>
  </si>
  <si>
    <t>OPCHAINS</t>
  </si>
  <si>
    <t>Gautam Exim Ltd</t>
  </si>
  <si>
    <t>GEL</t>
  </si>
  <si>
    <t>Sibar Auto Parts Ltd</t>
  </si>
  <si>
    <t>SIBARAUT</t>
  </si>
  <si>
    <t>Shree Bhavya Fabrics Ltd</t>
  </si>
  <si>
    <t>SBFL</t>
  </si>
  <si>
    <t>Osiajee Texfab Ltd</t>
  </si>
  <si>
    <t>OSIAJEE</t>
  </si>
  <si>
    <t>Advance Petrochemicals Ltd</t>
  </si>
  <si>
    <t>ADVPETR-B</t>
  </si>
  <si>
    <t>Tasty Dairy Specialities Ltd</t>
  </si>
  <si>
    <t>TDSL</t>
  </si>
  <si>
    <t>Classic Filaments Ltd</t>
  </si>
  <si>
    <t>CFL</t>
  </si>
  <si>
    <t>Labelkraft Technologies Ltd</t>
  </si>
  <si>
    <t>LABELKRAFT</t>
  </si>
  <si>
    <t>K K Fincorp Ltd</t>
  </si>
  <si>
    <t>KKFIN</t>
  </si>
  <si>
    <t>Daulat Securities Ltd</t>
  </si>
  <si>
    <t>DAULAT</t>
  </si>
  <si>
    <t>Nippon India ETF Nifty India Consumption</t>
  </si>
  <si>
    <t>CONSUMBEES</t>
  </si>
  <si>
    <t>G K P Printing &amp; Packaging Ltd</t>
  </si>
  <si>
    <t>GKP</t>
  </si>
  <si>
    <t>Gem Spinners India Ltd</t>
  </si>
  <si>
    <t>GEMSPIN</t>
  </si>
  <si>
    <t>Sanghvi Brands Ltd</t>
  </si>
  <si>
    <t>SBRANDS</t>
  </si>
  <si>
    <t>ETT Ltd</t>
  </si>
  <si>
    <t>ETT</t>
  </si>
  <si>
    <t>HB Leasing and Finance Co Ltd</t>
  </si>
  <si>
    <t>HBLEAS</t>
  </si>
  <si>
    <t>Kamanwala Housing Construction Ltd</t>
  </si>
  <si>
    <t>KAMANWALA</t>
  </si>
  <si>
    <t>DSP Silver ETF</t>
  </si>
  <si>
    <t>SILVERADD</t>
  </si>
  <si>
    <t>Margo Finance Ltd</t>
  </si>
  <si>
    <t>MARGOFIN</t>
  </si>
  <si>
    <t>Cindrella Hotels Ltd</t>
  </si>
  <si>
    <t>CINDHO</t>
  </si>
  <si>
    <t>Kunststoffe Industries Ltd</t>
  </si>
  <si>
    <t>KUNSTOFF</t>
  </si>
  <si>
    <t>Sujala Trading &amp; Holdings Ltd</t>
  </si>
  <si>
    <t>SUJALA</t>
  </si>
  <si>
    <t>Velan Hotels Ltd</t>
  </si>
  <si>
    <t>VELHO</t>
  </si>
  <si>
    <t>Stampede Capital Ltd</t>
  </si>
  <si>
    <t>GATECHDVR</t>
  </si>
  <si>
    <t>RTCL Ltd</t>
  </si>
  <si>
    <t>RAGHUTOB</t>
  </si>
  <si>
    <t>Suncity Synthetics Ltd</t>
  </si>
  <si>
    <t>SUNCITYSY</t>
  </si>
  <si>
    <t>Yogi Infra Projects Ltd</t>
  </si>
  <si>
    <t>YOGISUNG</t>
  </si>
  <si>
    <t>Duke Offshore Ltd</t>
  </si>
  <si>
    <t>DUKEOFS</t>
  </si>
  <si>
    <t>Palm Jewels Limited</t>
  </si>
  <si>
    <t>PALMJEWELS</t>
  </si>
  <si>
    <t>Shree Metalloys Ltd</t>
  </si>
  <si>
    <t>SHREMETAL</t>
  </si>
  <si>
    <t>Ironwood Education Ltd</t>
  </si>
  <si>
    <t>IRONWOOD</t>
  </si>
  <si>
    <t>IEL Ltd</t>
  </si>
  <si>
    <t>INDXTRA</t>
  </si>
  <si>
    <t>Innovatus Entertainment Networks Ltd</t>
  </si>
  <si>
    <t>INNOVATUS</t>
  </si>
  <si>
    <t>S V J Enterprises Ltd</t>
  </si>
  <si>
    <t>SVJ</t>
  </si>
  <si>
    <t>Eastern Treads Ltd</t>
  </si>
  <si>
    <t>EASTRED</t>
  </si>
  <si>
    <t>Sarvottam Finvest Ltd</t>
  </si>
  <si>
    <t>SARVOTTAM</t>
  </si>
  <si>
    <t>Ind Renewable Energy Ltd</t>
  </si>
  <si>
    <t>INDRENEW</t>
  </si>
  <si>
    <t>Kahan Packaging Ltd</t>
  </si>
  <si>
    <t>KAHAN</t>
  </si>
  <si>
    <t>Finelistings Technologies Ltd</t>
  </si>
  <si>
    <t>FTL</t>
  </si>
  <si>
    <t>Indus Finance Ltd</t>
  </si>
  <si>
    <t>INDUSFINL</t>
  </si>
  <si>
    <t>Indiabulls NIFTY50 Exchange Traded Fund</t>
  </si>
  <si>
    <t>IBMFNIFTY</t>
  </si>
  <si>
    <t>Southern Latex Ltd</t>
  </si>
  <si>
    <t>SOUTLAT</t>
  </si>
  <si>
    <t>Hindustan Agrigentics Ltd</t>
  </si>
  <si>
    <t>HINDUST</t>
  </si>
  <si>
    <t>Helpage Finlease Ltd</t>
  </si>
  <si>
    <t>HELPAGE</t>
  </si>
  <si>
    <t>Euphoria Infotech (India) Ltd</t>
  </si>
  <si>
    <t>EUPHORIAIT</t>
  </si>
  <si>
    <t>A F Enterprises Ltd</t>
  </si>
  <si>
    <t>AFEL</t>
  </si>
  <si>
    <t>Howard Hotels Ltd</t>
  </si>
  <si>
    <t>HOWARHO</t>
  </si>
  <si>
    <t>Nippon India ETF S&amp;P BSE Sensex Next 50</t>
  </si>
  <si>
    <t>SNXT50BEES</t>
  </si>
  <si>
    <t>R R Financial Consultants Ltd</t>
  </si>
  <si>
    <t>RRFIN</t>
  </si>
  <si>
    <t>Marg Techno-Projects Ltd</t>
  </si>
  <si>
    <t>MTPL</t>
  </si>
  <si>
    <t>U H Zaveri Ltd</t>
  </si>
  <si>
    <t>UHZAVERI</t>
  </si>
  <si>
    <t>Brandbucket Media &amp; Technology Ltd</t>
  </si>
  <si>
    <t>BRANDBUCKT</t>
  </si>
  <si>
    <t>Crane Infrastructure Ltd</t>
  </si>
  <si>
    <t>CRANEINFRA</t>
  </si>
  <si>
    <t>Bohra Industries Ltd</t>
  </si>
  <si>
    <t>BOHRAIND</t>
  </si>
  <si>
    <t>Vivanza Biosciences Ltd</t>
  </si>
  <si>
    <t>VIVANZA</t>
  </si>
  <si>
    <t>ICICI Prudential Nifty FMCG ETF</t>
  </si>
  <si>
    <t>FMCGIETF</t>
  </si>
  <si>
    <t>Sterling Guaranty &amp; Finance Ltd</t>
  </si>
  <si>
    <t>STRLGUA</t>
  </si>
  <si>
    <t>RICHA INFO SYSTEMS LIMITED</t>
  </si>
  <si>
    <t>RICHA</t>
  </si>
  <si>
    <t>Fruition venture Ltd</t>
  </si>
  <si>
    <t>FRUTION</t>
  </si>
  <si>
    <t>Polymac Thermoformers Ltd</t>
  </si>
  <si>
    <t>POLYMAC</t>
  </si>
  <si>
    <t>KMG Milk Food Ltd</t>
  </si>
  <si>
    <t>KMGMILK</t>
  </si>
  <si>
    <t>BKV Industries Ltd</t>
  </si>
  <si>
    <t>BKV</t>
  </si>
  <si>
    <t>Husys Consulting Ltd</t>
  </si>
  <si>
    <t>HUSYSLTD</t>
  </si>
  <si>
    <t>Patron Exim Ltd</t>
  </si>
  <si>
    <t>PATRON</t>
  </si>
  <si>
    <t>Parshwanath Corp Ltd</t>
  </si>
  <si>
    <t>PARSHWANA</t>
  </si>
  <si>
    <t>Link Pharmachem Ltd</t>
  </si>
  <si>
    <t>LINKPH</t>
  </si>
  <si>
    <t>Shree Karthik Papers Ltd</t>
  </si>
  <si>
    <t>SHKARTP</t>
  </si>
  <si>
    <t>Bhudevi Infra Projects Ltd</t>
  </si>
  <si>
    <t>BHUDEVI</t>
  </si>
  <si>
    <t>Samtex Fashions Ltd</t>
  </si>
  <si>
    <t>SAMTEX</t>
  </si>
  <si>
    <t>ICICI Prudential Nifty 100 ETF</t>
  </si>
  <si>
    <t>NIF100IETF</t>
  </si>
  <si>
    <t>Padam Cotton Yarns Ltd</t>
  </si>
  <si>
    <t>PADAMCO</t>
  </si>
  <si>
    <t>7NR Retail Ltd</t>
  </si>
  <si>
    <t>7NR</t>
  </si>
  <si>
    <t>Lime Chemicals Ltd</t>
  </si>
  <si>
    <t>LIMECHM</t>
  </si>
  <si>
    <t>Nyssa Corporation Ltd</t>
  </si>
  <si>
    <t>NYSSACORP</t>
  </si>
  <si>
    <t>Ranjeet Mechatronics Ltd</t>
  </si>
  <si>
    <t>RANJEET</t>
  </si>
  <si>
    <t>Shree Ganesh Elastoplast Ltd</t>
  </si>
  <si>
    <t>SHGANEL</t>
  </si>
  <si>
    <t>Yunik Managing Advisors Ltd</t>
  </si>
  <si>
    <t>YUNIKM</t>
  </si>
  <si>
    <t>Rajkamal Synthetics Ltd</t>
  </si>
  <si>
    <t>RAJKSYN</t>
  </si>
  <si>
    <t>Adinath Textiles Ltd</t>
  </si>
  <si>
    <t>ADINATH</t>
  </si>
  <si>
    <t>Jai Mata Glass Ltd</t>
  </si>
  <si>
    <t>JAIMATAG</t>
  </si>
  <si>
    <t>Gala Global Products Ltd</t>
  </si>
  <si>
    <t>GGPL</t>
  </si>
  <si>
    <t>Rishabh Digha Steel and Allied Products Ltd</t>
  </si>
  <si>
    <t>RISHDIGA</t>
  </si>
  <si>
    <t>Prism Finance Ltd</t>
  </si>
  <si>
    <t>PRISMFN</t>
  </si>
  <si>
    <t>Manraj Housing Finance Ltd</t>
  </si>
  <si>
    <t>MANRAJH</t>
  </si>
  <si>
    <t>Meyer Apparel Ltd</t>
  </si>
  <si>
    <t>Dhanuka Realty Ltd</t>
  </si>
  <si>
    <t>DRL</t>
  </si>
  <si>
    <t>Silver Oak (India) Ltd</t>
  </si>
  <si>
    <t>SILVOAK</t>
  </si>
  <si>
    <t>Dipna Pharmachem Ltd</t>
  </si>
  <si>
    <t>DPL</t>
  </si>
  <si>
    <t>Garbi Finvest Ltd</t>
  </si>
  <si>
    <t>GARBIFIN</t>
  </si>
  <si>
    <t>Silly Monks Entertainment Ltd</t>
  </si>
  <si>
    <t>SILLYMONKS</t>
  </si>
  <si>
    <t>Omkar Speciality Chemicals Ltd</t>
  </si>
  <si>
    <t>OMKARCHEM</t>
  </si>
  <si>
    <t>APT Packaging Ltd</t>
  </si>
  <si>
    <t>APTPACK</t>
  </si>
  <si>
    <t>Natraj Proteins Ltd</t>
  </si>
  <si>
    <t>NATRAJPR</t>
  </si>
  <si>
    <t>Titaanium Ten Enterprise Ltd</t>
  </si>
  <si>
    <t>TITAANIUM</t>
  </si>
  <si>
    <t>Shiva Granito Export Ltd</t>
  </si>
  <si>
    <t>SHIVAEXPO</t>
  </si>
  <si>
    <t>ISF Ltd</t>
  </si>
  <si>
    <t>ISFL</t>
  </si>
  <si>
    <t>Rita Finance and Leasing Ltd</t>
  </si>
  <si>
    <t>RFLL</t>
  </si>
  <si>
    <t>Mansi Finance (Chennai) Ltd</t>
  </si>
  <si>
    <t>MANSIFIN</t>
  </si>
  <si>
    <t>Mehta Integrated Finance Ltd</t>
  </si>
  <si>
    <t>MEHIF</t>
  </si>
  <si>
    <t>Nippon India ETF Nifty Infrastructure BeES</t>
  </si>
  <si>
    <t>INFRABEES</t>
  </si>
  <si>
    <t>Tci Finance Ltd</t>
  </si>
  <si>
    <t>TCIFINANCE</t>
  </si>
  <si>
    <t>GCM Securities Ltd</t>
  </si>
  <si>
    <t>GCMSECU</t>
  </si>
  <si>
    <t>Neelkanth Ltd</t>
  </si>
  <si>
    <t>NEELKANTH</t>
  </si>
  <si>
    <t>IB Infotech Enterprises Ltd</t>
  </si>
  <si>
    <t>IBINFO</t>
  </si>
  <si>
    <t>Solid Stone Co Ltd</t>
  </si>
  <si>
    <t>SOLIDSTON</t>
  </si>
  <si>
    <t>Super Fine Knitters Ltd</t>
  </si>
  <si>
    <t>SKL</t>
  </si>
  <si>
    <t>Hira Automobiles Ltd</t>
  </si>
  <si>
    <t>HIRAUTO</t>
  </si>
  <si>
    <t>Amrapali Capital and Finance Services Ltd</t>
  </si>
  <si>
    <t>ACFSL</t>
  </si>
  <si>
    <t>Tarai Foods Ltd</t>
  </si>
  <si>
    <t>TARAI</t>
  </si>
  <si>
    <t>Nagarjuna Agri Tech Ltd</t>
  </si>
  <si>
    <t>NAGTECH</t>
  </si>
  <si>
    <t>Interstate Oil Carrier Ltd</t>
  </si>
  <si>
    <t>INTSTOIL</t>
  </si>
  <si>
    <t>Span Divergent Ltd</t>
  </si>
  <si>
    <t>SDL</t>
  </si>
  <si>
    <t>Vaxtex Cotfab Ltd</t>
  </si>
  <si>
    <t>VCL</t>
  </si>
  <si>
    <t>Switching Technologies Gunther Ltd</t>
  </si>
  <si>
    <t>SWITCHTE</t>
  </si>
  <si>
    <t>Metalyst Forgings Ltd</t>
  </si>
  <si>
    <t>METALFORGE</t>
  </si>
  <si>
    <t>Ras Resorts and Apart Hotels Ltd</t>
  </si>
  <si>
    <t>RASRESOR</t>
  </si>
  <si>
    <t>Milestone Global Limited</t>
  </si>
  <si>
    <t>MILESTONE</t>
  </si>
  <si>
    <t>Mid India Industries Ltd</t>
  </si>
  <si>
    <t>MIDINDIA</t>
  </si>
  <si>
    <t>MPL Plastics Ltd</t>
  </si>
  <si>
    <t>MPL</t>
  </si>
  <si>
    <t>Uniroyal Industries Ltd</t>
  </si>
  <si>
    <t>UNIROYAL</t>
  </si>
  <si>
    <t>Regent Enterprises Ltd</t>
  </si>
  <si>
    <t>REGENTRP</t>
  </si>
  <si>
    <t>Polo Hotels Ltd</t>
  </si>
  <si>
    <t>POLOHOT</t>
  </si>
  <si>
    <t>Sovereign Diamonds Ltd</t>
  </si>
  <si>
    <t>SOVERDIA</t>
  </si>
  <si>
    <t>Pradhin Ltd</t>
  </si>
  <si>
    <t>PRADHIN</t>
  </si>
  <si>
    <t>Shanti Overseas (India) Ltd</t>
  </si>
  <si>
    <t>SHANTI</t>
  </si>
  <si>
    <t>Bloom Industries Ltd</t>
  </si>
  <si>
    <t>BLOIN</t>
  </si>
  <si>
    <t>Aditya BSL Silver ETF</t>
  </si>
  <si>
    <t>SILVER</t>
  </si>
  <si>
    <t>Madhya Pradesh Today Media Ltd</t>
  </si>
  <si>
    <t>MPTODAY</t>
  </si>
  <si>
    <t>ICICI Prudential Nifty Healthcare ETF</t>
  </si>
  <si>
    <t>HEALTHIETF</t>
  </si>
  <si>
    <t>Decipher Labs Ltd</t>
  </si>
  <si>
    <t>DECIPHER</t>
  </si>
  <si>
    <t>Hisar Spinning Mills Ltd</t>
  </si>
  <si>
    <t>HISARSP</t>
  </si>
  <si>
    <t>Ador Multi Products Ltd</t>
  </si>
  <si>
    <t>ADORMUL</t>
  </si>
  <si>
    <t>Billwin Industries Ltd</t>
  </si>
  <si>
    <t>BILLWIN</t>
  </si>
  <si>
    <t>Bright Solar Ltd</t>
  </si>
  <si>
    <t>Amrapali Fincap Ltd</t>
  </si>
  <si>
    <t>AMRAFIN</t>
  </si>
  <si>
    <t>S M Gold Ltd</t>
  </si>
  <si>
    <t>SMGOLD</t>
  </si>
  <si>
    <t>Bridge Securities Ltd</t>
  </si>
  <si>
    <t>BRIDGESE</t>
  </si>
  <si>
    <t>ICICI Prudential Nifty Auto ETF</t>
  </si>
  <si>
    <t>AUTOIETF</t>
  </si>
  <si>
    <t>Premier Capital Services Ltd</t>
  </si>
  <si>
    <t>PREMCAP</t>
  </si>
  <si>
    <t>United Credit Ltd</t>
  </si>
  <si>
    <t>UNITDCR</t>
  </si>
  <si>
    <t>Mitshi India Ltd</t>
  </si>
  <si>
    <t>MITSHI</t>
  </si>
  <si>
    <t>Sugal and Damani Share Brokers Ltd</t>
  </si>
  <si>
    <t>SUGALDAM</t>
  </si>
  <si>
    <t>Econo Trade (India) Ltd</t>
  </si>
  <si>
    <t>ETIL</t>
  </si>
  <si>
    <t>Lypsa Gems &amp; Jewellery Ltd</t>
  </si>
  <si>
    <t>LYPSAGEMS</t>
  </si>
  <si>
    <t>Enbee Trade and Finance Ltd</t>
  </si>
  <si>
    <t>ENBETRD</t>
  </si>
  <si>
    <t>Saianand Commercial Ltd</t>
  </si>
  <si>
    <t>SAICOM</t>
  </si>
  <si>
    <t>Unistar Multimedia Ltd</t>
  </si>
  <si>
    <t>UNISTRMU</t>
  </si>
  <si>
    <t>Square Four Projects India Ltd</t>
  </si>
  <si>
    <t>SFPIL</t>
  </si>
  <si>
    <t>Vikalp Securities Ltd</t>
  </si>
  <si>
    <t>VIKALPS</t>
  </si>
  <si>
    <t>Jattashankar Industries Ltd</t>
  </si>
  <si>
    <t>JATTAINDUS</t>
  </si>
  <si>
    <t>Vishvprabha Ventures Ltd</t>
  </si>
  <si>
    <t>VISVEN</t>
  </si>
  <si>
    <t>Muller and Phipps (India) Ltd</t>
  </si>
  <si>
    <t>MULLER</t>
  </si>
  <si>
    <t>PBA Infrastructure Ltd</t>
  </si>
  <si>
    <t>PBAINFRA</t>
  </si>
  <si>
    <t>Hathway Bhawani Cabletel and Datacom Ltd</t>
  </si>
  <si>
    <t>HATHWAYB</t>
  </si>
  <si>
    <t>Shyam Telecom Ltd</t>
  </si>
  <si>
    <t>SHYAMTEL</t>
  </si>
  <si>
    <t>Rite Zone Chemcon India Ltd</t>
  </si>
  <si>
    <t>RITEZONE</t>
  </si>
  <si>
    <t>Saroja Pharma Industries India Ltd</t>
  </si>
  <si>
    <t>SAROJA</t>
  </si>
  <si>
    <t>Prism Medico and Pharmacy Ltd</t>
  </si>
  <si>
    <t>PRISMMEDI</t>
  </si>
  <si>
    <t>Sharma East India Hospitals and Medical Research Ltd</t>
  </si>
  <si>
    <t>SHARMEH</t>
  </si>
  <si>
    <t>Octal Credit Capital Ltd</t>
  </si>
  <si>
    <t>OCTAL</t>
  </si>
  <si>
    <t>Richfield Financial Services Ltd</t>
  </si>
  <si>
    <t>RFSL</t>
  </si>
  <si>
    <t>Moongipa Capital Finance Ltd</t>
  </si>
  <si>
    <t>MONGIPA</t>
  </si>
  <si>
    <t>Colinz Laboratories Ltd</t>
  </si>
  <si>
    <t>COLINZ</t>
  </si>
  <si>
    <t>SBI Nifty Consumption ETF</t>
  </si>
  <si>
    <t>SBIETFCON</t>
  </si>
  <si>
    <t>Delta Industrial Resources Ltd</t>
  </si>
  <si>
    <t>DELTA</t>
  </si>
  <si>
    <t>White Organic Retail Ltd</t>
  </si>
  <si>
    <t>WORL</t>
  </si>
  <si>
    <t>Amforge Industries Ltd</t>
  </si>
  <si>
    <t>AMFORG</t>
  </si>
  <si>
    <t>Future Supply Chain Solutions Ltd</t>
  </si>
  <si>
    <t>FSC</t>
  </si>
  <si>
    <t>Vivo Collaboration Solutions Ltd</t>
  </si>
  <si>
    <t>VIVO</t>
  </si>
  <si>
    <t>Kretto Syscon Ltd</t>
  </si>
  <si>
    <t>KRETTOSYS</t>
  </si>
  <si>
    <t>Sahara Maritime Ltd</t>
  </si>
  <si>
    <t>SMARITIME</t>
  </si>
  <si>
    <t>Tirth Plastic Ltd</t>
  </si>
  <si>
    <t>TIRTPLS</t>
  </si>
  <si>
    <t>DSP Nifty Midcap 150 Quality 50 ETF</t>
  </si>
  <si>
    <t>MIDQ50ADD</t>
  </si>
  <si>
    <t>United Interactive Ltd</t>
  </si>
  <si>
    <t>UNITEDINT</t>
  </si>
  <si>
    <t>Shricon Industries Ltd</t>
  </si>
  <si>
    <t>SHRICON</t>
  </si>
  <si>
    <t>Vivaa Tradecom Ltd</t>
  </si>
  <si>
    <t>VIVAA</t>
  </si>
  <si>
    <t>Amarnath Securities Ltd</t>
  </si>
  <si>
    <t>AMARSEC</t>
  </si>
  <si>
    <t>BFL Asset Finvest Ltd</t>
  </si>
  <si>
    <t>BFLAFL</t>
  </si>
  <si>
    <t>Harish Textile Engineers Ltd</t>
  </si>
  <si>
    <t>HARISH</t>
  </si>
  <si>
    <t>Continental Chemicals Ltd</t>
  </si>
  <si>
    <t>CONTCHM</t>
  </si>
  <si>
    <t>Koura Fine Diamond Jewelry Ltd</t>
  </si>
  <si>
    <t>KOURA</t>
  </si>
  <si>
    <t>HDFC Nifty50 Value 20 ETF</t>
  </si>
  <si>
    <t>HDFCVALUE</t>
  </si>
  <si>
    <t>Chandni Machines Ltd</t>
  </si>
  <si>
    <t>CHANDNIMACH</t>
  </si>
  <si>
    <t>Premier Ltd</t>
  </si>
  <si>
    <t>PREMIER</t>
  </si>
  <si>
    <t>Genomic Valley Biotech Ltd</t>
  </si>
  <si>
    <t>GVBL</t>
  </si>
  <si>
    <t>Kkalpana Plastick Limited</t>
  </si>
  <si>
    <t>KKPLASTICK</t>
  </si>
  <si>
    <t>Coastal Roadways Ltd</t>
  </si>
  <si>
    <t>COARO</t>
  </si>
  <si>
    <t>Orosil Smiths India Ltd</t>
  </si>
  <si>
    <t>OROSMITHS</t>
  </si>
  <si>
    <t>Parle Industries Ltd</t>
  </si>
  <si>
    <t>PARLEIND</t>
  </si>
  <si>
    <t>Maitri Enterprises Ltd</t>
  </si>
  <si>
    <t>MAITRI</t>
  </si>
  <si>
    <t>DAPS Advertising Ltd</t>
  </si>
  <si>
    <t>DAPS</t>
  </si>
  <si>
    <t>Tata Nifty India Digital Exchange Traded Fund</t>
  </si>
  <si>
    <t>TNIDETF</t>
  </si>
  <si>
    <t>Golechha Global Finance Ltd</t>
  </si>
  <si>
    <t>GOLECHA</t>
  </si>
  <si>
    <t>R J Shah and Company Ltd</t>
  </si>
  <si>
    <t>RJSHAH</t>
  </si>
  <si>
    <t>Swarna Securities Ltd</t>
  </si>
  <si>
    <t>SWRNASE</t>
  </si>
  <si>
    <t>Sri Nachammai Cotton Mills Ltd</t>
  </si>
  <si>
    <t>SRINACHA</t>
  </si>
  <si>
    <t>Step Two Corporation Ltd</t>
  </si>
  <si>
    <t>STEP2COR</t>
  </si>
  <si>
    <t>Tokyo Finance Ltd</t>
  </si>
  <si>
    <t>TOKYOFIN</t>
  </si>
  <si>
    <t>Pasari Spinning Mills Ltd</t>
  </si>
  <si>
    <t>PASARI</t>
  </si>
  <si>
    <t>Yash Innoventures Ltd</t>
  </si>
  <si>
    <t>YASHINNO</t>
  </si>
  <si>
    <t>EPIC Energy Ltd</t>
  </si>
  <si>
    <t>EPIC</t>
  </si>
  <si>
    <t>Asia Pack Ltd</t>
  </si>
  <si>
    <t>ASIAPAK</t>
  </si>
  <si>
    <t>HDFC Nifty 100 ETF</t>
  </si>
  <si>
    <t>HDFCNIF100</t>
  </si>
  <si>
    <t>Kotak Nifty Midcap 50 ETF</t>
  </si>
  <si>
    <t>MIDCAP</t>
  </si>
  <si>
    <t>Objectone Information Systems Ltd</t>
  </si>
  <si>
    <t>OONE</t>
  </si>
  <si>
    <t>Triveni Enterprises Ltd</t>
  </si>
  <si>
    <t>TRIVENIENT</t>
  </si>
  <si>
    <t>Kachchh Minerals Ltd</t>
  </si>
  <si>
    <t>KACHCHH</t>
  </si>
  <si>
    <t>Sita Enterprises Ltd</t>
  </si>
  <si>
    <t>SITAENT</t>
  </si>
  <si>
    <t>Ortin Laboratories Ltd</t>
  </si>
  <si>
    <t>ORTINLAB</t>
  </si>
  <si>
    <t>Modern Shares and Stockbrokers Ltd</t>
  </si>
  <si>
    <t>MODRNSH</t>
  </si>
  <si>
    <t>Skyline Ventures India Ltd</t>
  </si>
  <si>
    <t>SKILVEN</t>
  </si>
  <si>
    <t>Neueon Towers Ltd</t>
  </si>
  <si>
    <t>NTL</t>
  </si>
  <si>
    <t>GTN Textiles Ltd</t>
  </si>
  <si>
    <t>GTNTEX</t>
  </si>
  <si>
    <t>Amalgamated Electricity Company Ltd</t>
  </si>
  <si>
    <t>AMALGAM</t>
  </si>
  <si>
    <t>Rajdarshan Industries Ltd</t>
  </si>
  <si>
    <t>ARENTERP</t>
  </si>
  <si>
    <t>Beryl Drugs Ltd</t>
  </si>
  <si>
    <t>BERLDRG</t>
  </si>
  <si>
    <t>SOFCOM Systems Ltd</t>
  </si>
  <si>
    <t>SOFCOM</t>
  </si>
  <si>
    <t>Ekennis Software Service Ltd</t>
  </si>
  <si>
    <t>EKENNIS</t>
  </si>
  <si>
    <t>Garware Marine Industries Ltd</t>
  </si>
  <si>
    <t>GARWAMAR</t>
  </si>
  <si>
    <t>Raama Paper Mills Ltd</t>
  </si>
  <si>
    <t>RAMAPPR-B</t>
  </si>
  <si>
    <t>CRP Risk Management Ltd</t>
  </si>
  <si>
    <t>CRPRISK</t>
  </si>
  <si>
    <t>Raunaq lnternational Ltd</t>
  </si>
  <si>
    <t>RAUNAQEPC</t>
  </si>
  <si>
    <t>Jindal Leasefin Ltd</t>
  </si>
  <si>
    <t>JLL</t>
  </si>
  <si>
    <t>Transwind Infrastructures Ltd</t>
  </si>
  <si>
    <t>TRANSWIND</t>
  </si>
  <si>
    <t>Svaraj Trading and Agencies Ltd</t>
  </si>
  <si>
    <t>ZSVARAJT</t>
  </si>
  <si>
    <t>Indo-City Infotech Ltd</t>
  </si>
  <si>
    <t>INDOCITY</t>
  </si>
  <si>
    <t>Padmanabh Alloys and Polymers Ltd</t>
  </si>
  <si>
    <t>PADALPO</t>
  </si>
  <si>
    <t>Dalal Street Investments Ltd</t>
  </si>
  <si>
    <t>DSINVEST</t>
  </si>
  <si>
    <t>Sonalis Consumer Products Ltd</t>
  </si>
  <si>
    <t>SONALIS</t>
  </si>
  <si>
    <t>First Custodian Fund (India) Ltd</t>
  </si>
  <si>
    <t>1STCUS</t>
  </si>
  <si>
    <t>Opal Luxury Time Products Ltd</t>
  </si>
  <si>
    <t>OPAL</t>
  </si>
  <si>
    <t>RAP Media Ltd</t>
  </si>
  <si>
    <t>RAP</t>
  </si>
  <si>
    <t>Olympic Oil Industries Ltd</t>
  </si>
  <si>
    <t>OLYOI</t>
  </si>
  <si>
    <t>Rapid Investments Ltd</t>
  </si>
  <si>
    <t>RAPIDIN</t>
  </si>
  <si>
    <t>Deccan Bearings Ltd</t>
  </si>
  <si>
    <t>DECANBRG</t>
  </si>
  <si>
    <t>Kuwer Industries Ltd</t>
  </si>
  <si>
    <t>KUWERIN</t>
  </si>
  <si>
    <t>Mirae Asset Hang Seng TECH ETF</t>
  </si>
  <si>
    <t>MAHKTECH</t>
  </si>
  <si>
    <t>Kotia Enterprises Ltd</t>
  </si>
  <si>
    <t>Norben Tea and Exports Ltd</t>
  </si>
  <si>
    <t>NORBTEAEXP</t>
  </si>
  <si>
    <t>Sri Lakshmi Saraswathi Textiles (Arni) Ltd</t>
  </si>
  <si>
    <t>SLSTLQ</t>
  </si>
  <si>
    <t>Trinity League India Ltd</t>
  </si>
  <si>
    <t>TRINITYLEA</t>
  </si>
  <si>
    <t>Parmax Pharma Ltd</t>
  </si>
  <si>
    <t>PARMAX</t>
  </si>
  <si>
    <t>Integrated Capital Services Ltd</t>
  </si>
  <si>
    <t>ICSL</t>
  </si>
  <si>
    <t>Photoquip India Ltd</t>
  </si>
  <si>
    <t>PHOTOQUP</t>
  </si>
  <si>
    <t>Galaxy Agrico Exports Ltd</t>
  </si>
  <si>
    <t>GALAGEX</t>
  </si>
  <si>
    <t>Beryl Securities Ltd</t>
  </si>
  <si>
    <t>BERYLSE</t>
  </si>
  <si>
    <t>Bharat Bhushan Finance And Commodity Brokers Ltd</t>
  </si>
  <si>
    <t>BHARAT</t>
  </si>
  <si>
    <t>Supreme (India) Impex Ltd</t>
  </si>
  <si>
    <t>SIIL</t>
  </si>
  <si>
    <t>Globe Multi Ventures Ltd</t>
  </si>
  <si>
    <t>GLCL</t>
  </si>
  <si>
    <t>Midwest Gold Ltd</t>
  </si>
  <si>
    <t>MIDWEST</t>
  </si>
  <si>
    <t>Cubical Financial Services Ltd</t>
  </si>
  <si>
    <t>CUBIFIN</t>
  </si>
  <si>
    <t>Manav Infra Projects Ltd</t>
  </si>
  <si>
    <t>MANAV</t>
  </si>
  <si>
    <t>Abhishek Finlease Ltd</t>
  </si>
  <si>
    <t>ABHIFIN</t>
  </si>
  <si>
    <t>Gilada Finance and Investments Ltd</t>
  </si>
  <si>
    <t>GILADAFINS</t>
  </si>
  <si>
    <t>Eastcoast Steel Ltd</t>
  </si>
  <si>
    <t>ECSTSTL</t>
  </si>
  <si>
    <t>Jakharia Fabric Ltd</t>
  </si>
  <si>
    <t>JAKHARIA</t>
  </si>
  <si>
    <t>ICICI Prudential Nifty50 Value 20 ETF</t>
  </si>
  <si>
    <t>NV20IETF</t>
  </si>
  <si>
    <t>Kothari Industrial Corp Ltd</t>
  </si>
  <si>
    <t>KOTIC</t>
  </si>
  <si>
    <t>Rander Corp Ltd</t>
  </si>
  <si>
    <t>RANDER</t>
  </si>
  <si>
    <t>Prima Agro Ltd</t>
  </si>
  <si>
    <t>PRIMAGR</t>
  </si>
  <si>
    <t>Longview Tea Co Ltd</t>
  </si>
  <si>
    <t>LONTE</t>
  </si>
  <si>
    <t>Radaan Media Works India Ltd</t>
  </si>
  <si>
    <t>RADAAN</t>
  </si>
  <si>
    <t>Radha Madhav Corp Ltd</t>
  </si>
  <si>
    <t>RMCL</t>
  </si>
  <si>
    <t>Indo Euro Indchem Ltd</t>
  </si>
  <si>
    <t>INDOEURO</t>
  </si>
  <si>
    <t>Southern Infosys Ltd</t>
  </si>
  <si>
    <t>SOUTHERNIN</t>
  </si>
  <si>
    <t>Amraworld Agrico Ltd</t>
  </si>
  <si>
    <t>AMRAAGRI</t>
  </si>
  <si>
    <t>Libord Securities Ltd</t>
  </si>
  <si>
    <t>LIBORD</t>
  </si>
  <si>
    <t>Velox Industries Ltd</t>
  </si>
  <si>
    <t>VELOXIND</t>
  </si>
  <si>
    <t>Rajasthan Tube Manufacturing Co Ltd</t>
  </si>
  <si>
    <t>RAJTUBE</t>
  </si>
  <si>
    <t>SRM Energy Ltd</t>
  </si>
  <si>
    <t>SRMENERGY</t>
  </si>
  <si>
    <t>Alexander Stamps and Coin Ltd</t>
  </si>
  <si>
    <t>ALEXANDER</t>
  </si>
  <si>
    <t>Sun Retail Ltd</t>
  </si>
  <si>
    <t>SUNRETAIL</t>
  </si>
  <si>
    <t>Rich Universe Network Ltd</t>
  </si>
  <si>
    <t>RICHUNV</t>
  </si>
  <si>
    <t>Yashraj Containeurs Ltd</t>
  </si>
  <si>
    <t>YASHRAJC</t>
  </si>
  <si>
    <t>Amiable Logistics (India) Ltd</t>
  </si>
  <si>
    <t>AMIABLE</t>
  </si>
  <si>
    <t>SMVD Poly Pack Ltd</t>
  </si>
  <si>
    <t>SMVD</t>
  </si>
  <si>
    <t>Alps Industries Ltd</t>
  </si>
  <si>
    <t>ALPSINDUS</t>
  </si>
  <si>
    <t>Kakatiya Textiles Ltd</t>
  </si>
  <si>
    <t>KAKTEX</t>
  </si>
  <si>
    <t>SI Capital &amp; Financial Services Ltd</t>
  </si>
  <si>
    <t>SICAPIT</t>
  </si>
  <si>
    <t>Polycon International Ltd</t>
  </si>
  <si>
    <t>POLYCON</t>
  </si>
  <si>
    <t>Konark Synthetic Ltd</t>
  </si>
  <si>
    <t>KONARKSY</t>
  </si>
  <si>
    <t>Anka India Ltd</t>
  </si>
  <si>
    <t>ANKIN</t>
  </si>
  <si>
    <t>Sumeru Industries Ltd</t>
  </si>
  <si>
    <t>SUMERUIND</t>
  </si>
  <si>
    <t>DCM Financial Services Ltd</t>
  </si>
  <si>
    <t>DCMFINSERV</t>
  </si>
  <si>
    <t>SK International Export Ltd</t>
  </si>
  <si>
    <t>SKIEL</t>
  </si>
  <si>
    <t>Kush Industries Ltd</t>
  </si>
  <si>
    <t>KUSHIND</t>
  </si>
  <si>
    <t>Natural Biocon (India) Ltd</t>
  </si>
  <si>
    <t>NATURAL</t>
  </si>
  <si>
    <t>Sterling Greenwoods Ltd</t>
  </si>
  <si>
    <t>STRGRENWO</t>
  </si>
  <si>
    <t>ICICI Prudential Nifty India Consumption ETF</t>
  </si>
  <si>
    <t>CONSUMIETF</t>
  </si>
  <si>
    <t>Prime Capital Market Ltd</t>
  </si>
  <si>
    <t>PRIMECAPM</t>
  </si>
  <si>
    <t>Pratiksha Chemicals Ltd</t>
  </si>
  <si>
    <t>PRATIKSH</t>
  </si>
  <si>
    <t>Sharpline Broadcast Ltd</t>
  </si>
  <si>
    <t>SHARPLINE</t>
  </si>
  <si>
    <t>Catvision Ltd</t>
  </si>
  <si>
    <t>CATVISION</t>
  </si>
  <si>
    <t>Norris Medicines Ltd</t>
  </si>
  <si>
    <t>NORRIS</t>
  </si>
  <si>
    <t>Prabhat Dairy Ltd</t>
  </si>
  <si>
    <t>PRABHAT</t>
  </si>
  <si>
    <t>Shah Foods Ltd</t>
  </si>
  <si>
    <t>SHAHFOOD</t>
  </si>
  <si>
    <t>Disha Resources Ltd</t>
  </si>
  <si>
    <t>Organic Coatings Ltd</t>
  </si>
  <si>
    <t>ORGCOAT</t>
  </si>
  <si>
    <t>India Lease Development Ltd</t>
  </si>
  <si>
    <t>INDLEASE</t>
  </si>
  <si>
    <t>Gemstone Investments Ltd</t>
  </si>
  <si>
    <t>GEMSI</t>
  </si>
  <si>
    <t>Esaar (India) Ltd</t>
  </si>
  <si>
    <t>ESARIND</t>
  </si>
  <si>
    <t>Ace men engg works Ltd</t>
  </si>
  <si>
    <t>ACEMEN</t>
  </si>
  <si>
    <t>Goenka Business &amp; Finance Ltd</t>
  </si>
  <si>
    <t>GBFL</t>
  </si>
  <si>
    <t>Phyto Chem (India) Ltd</t>
  </si>
  <si>
    <t>PHYTO</t>
  </si>
  <si>
    <t>Shree Steel Wire Ropes Ltd</t>
  </si>
  <si>
    <t>SSWRL</t>
  </si>
  <si>
    <t>Raj Packaging Industries Ltd</t>
  </si>
  <si>
    <t>RAJPACK</t>
  </si>
  <si>
    <t>York Exports Ltd</t>
  </si>
  <si>
    <t>YORKEXP</t>
  </si>
  <si>
    <t>Gowra Leasing and Finance Ltd</t>
  </si>
  <si>
    <t>GOWRALE</t>
  </si>
  <si>
    <t>Lords Ishwar Hotels Ltd</t>
  </si>
  <si>
    <t>LORDSHOTL</t>
  </si>
  <si>
    <t>DSP Nifty 50 ETF</t>
  </si>
  <si>
    <t>NIFTY50ADD</t>
  </si>
  <si>
    <t>Panth Infinity Ltd</t>
  </si>
  <si>
    <t>PANTH</t>
  </si>
  <si>
    <t>HDFC Nifty Private Bank ETF</t>
  </si>
  <si>
    <t>HDFCPVTBAN</t>
  </si>
  <si>
    <t>Surya India Ltd</t>
  </si>
  <si>
    <t>SURYAINDIA</t>
  </si>
  <si>
    <t>Seven Hill Industries Ltd</t>
  </si>
  <si>
    <t>SEVENHILL</t>
  </si>
  <si>
    <t>Sailani Tours N Travel Limited</t>
  </si>
  <si>
    <t>SAILANI</t>
  </si>
  <si>
    <t>Aditya BSL S&amp;P BSE Sensex ETF</t>
  </si>
  <si>
    <t>BSLSENETFG</t>
  </si>
  <si>
    <t>Lippi Systems Ltd</t>
  </si>
  <si>
    <t>LIPPISYS</t>
  </si>
  <si>
    <t>Nippon IN ETF Nifty 8-13 yr G-Sec Long Term Gilt</t>
  </si>
  <si>
    <t>LTGILTBEES</t>
  </si>
  <si>
    <t>NPR Finance Ltd</t>
  </si>
  <si>
    <t>NPRFIN</t>
  </si>
  <si>
    <t>Vani Commercials Ltd</t>
  </si>
  <si>
    <t>VANICOM</t>
  </si>
  <si>
    <t>Transpact Enterprises Ltd</t>
  </si>
  <si>
    <t>TRANSPACT</t>
  </si>
  <si>
    <t>S V Trading and Agencies Ltd</t>
  </si>
  <si>
    <t>ZSVTRADI</t>
  </si>
  <si>
    <t>Jointeca Education Solutions Ltd</t>
  </si>
  <si>
    <t>JOINTECAED</t>
  </si>
  <si>
    <t>National Plywood Industries Ltd</t>
  </si>
  <si>
    <t>NATPLY</t>
  </si>
  <si>
    <t>Mahan Industries Ltd</t>
  </si>
  <si>
    <t>MAHANIN</t>
  </si>
  <si>
    <t>Times Green Energy (India) Ltd</t>
  </si>
  <si>
    <t>TIMESGREEN</t>
  </si>
  <si>
    <t>Anjani Finance Ltd</t>
  </si>
  <si>
    <t>ANJANIFIN</t>
  </si>
  <si>
    <t>Shyamkamal Investments Ltd</t>
  </si>
  <si>
    <t>SHYMINV</t>
  </si>
  <si>
    <t>Creative Eye Ltd</t>
  </si>
  <si>
    <t>CREATIVEYE</t>
  </si>
  <si>
    <t>Mac Hotels Ltd</t>
  </si>
  <si>
    <t>MACH</t>
  </si>
  <si>
    <t>BCL Enterprises Ltd</t>
  </si>
  <si>
    <t>BCLENTERPR</t>
  </si>
  <si>
    <t>Swagtam Trading and Services Ltd</t>
  </si>
  <si>
    <t>SWAGTAM</t>
  </si>
  <si>
    <t>Shukra Bullions Ltd</t>
  </si>
  <si>
    <t>SKRABUL</t>
  </si>
  <si>
    <t>UTL Industries Ltd</t>
  </si>
  <si>
    <t>UTLINDS</t>
  </si>
  <si>
    <t>Sirohia &amp; Sons Ltd</t>
  </si>
  <si>
    <t>SIROHIA</t>
  </si>
  <si>
    <t>Millennium Online Solutions (India) Ltd</t>
  </si>
  <si>
    <t>MILLENNIUM</t>
  </si>
  <si>
    <t>Rajasthan Cylinders and Containers Ltd</t>
  </si>
  <si>
    <t>RCCL</t>
  </si>
  <si>
    <t>Mipco Seamless Rings (Gujarat) Ltd</t>
  </si>
  <si>
    <t>MPCOSEMB</t>
  </si>
  <si>
    <t>SRU Steels Ltd</t>
  </si>
  <si>
    <t>SRUSTEELS</t>
  </si>
  <si>
    <t>Panafic Industrials Ltd</t>
  </si>
  <si>
    <t>PANAFIC</t>
  </si>
  <si>
    <t>Quantum Nifty 50 ETF</t>
  </si>
  <si>
    <t>QNIFTY</t>
  </si>
  <si>
    <t>Arunis Abode Ltd</t>
  </si>
  <si>
    <t>ARUNIS</t>
  </si>
  <si>
    <t>Suryavanshi Spinning Mills Ltd</t>
  </si>
  <si>
    <t>SURYVANSP</t>
  </si>
  <si>
    <t>Eurotex Industries and Exports Ltd</t>
  </si>
  <si>
    <t>EUROTEXIND</t>
  </si>
  <si>
    <t>Motilal Oswal S&amp;P BSE Low Volatility ETF</t>
  </si>
  <si>
    <t>MOLOWVOL</t>
  </si>
  <si>
    <t>Dr Lalchandani Labs Ltd</t>
  </si>
  <si>
    <t>DLCL</t>
  </si>
  <si>
    <t>Ganga Pharmaceuticals Ltd</t>
  </si>
  <si>
    <t>GANGAPHARM</t>
  </si>
  <si>
    <t>Kalyani Commercials Ltd</t>
  </si>
  <si>
    <t>Navigant Corporate Advisors Ltd</t>
  </si>
  <si>
    <t>NAVIGANT</t>
  </si>
  <si>
    <t>Consecutive Investments &amp; Trading Co Ltd</t>
  </si>
  <si>
    <t>CITL</t>
  </si>
  <si>
    <t>Seasons Textiles Ltd</t>
  </si>
  <si>
    <t>SEASONST</t>
  </si>
  <si>
    <t>Garware Synthetics Ltd</t>
  </si>
  <si>
    <t>GARWSYN</t>
  </si>
  <si>
    <t>Munoth Communication Ltd</t>
  </si>
  <si>
    <t>MCLTD</t>
  </si>
  <si>
    <t>Elegant Floriculture &amp; Agrotech (India) Ltd</t>
  </si>
  <si>
    <t>ELEFLOR</t>
  </si>
  <si>
    <t>Blue Coast Hotels Ltd</t>
  </si>
  <si>
    <t>BLUECOAST</t>
  </si>
  <si>
    <t>Shree Manufacturing Co Ltd</t>
  </si>
  <si>
    <t>SHRMFGC</t>
  </si>
  <si>
    <t>Simplex Mills Company Ltd</t>
  </si>
  <si>
    <t>SIMPLXMIL</t>
  </si>
  <si>
    <t>SC Agrotech Ltd</t>
  </si>
  <si>
    <t>SCAGRO</t>
  </si>
  <si>
    <t>Senthil Infotek Ltd</t>
  </si>
  <si>
    <t>SENINFO</t>
  </si>
  <si>
    <t>Kotak Nifty Alpha 50 ETF</t>
  </si>
  <si>
    <t>ALPHA</t>
  </si>
  <si>
    <t>Kashyap Tele-Medicines Ltd</t>
  </si>
  <si>
    <t>KASHYAP</t>
  </si>
  <si>
    <t>Harmony Capital Services Ltd</t>
  </si>
  <si>
    <t>HRMNYCP</t>
  </si>
  <si>
    <t>Anna Infrastructures Ltd</t>
  </si>
  <si>
    <t>ANNAINFRA</t>
  </si>
  <si>
    <t>Soma Papers and Industries Ltd</t>
  </si>
  <si>
    <t>SOMAPPR</t>
  </si>
  <si>
    <t>Niraj Ispat Industries Ltd</t>
  </si>
  <si>
    <t>NIRAJISPAT</t>
  </si>
  <si>
    <t>Univa Foods Ltd</t>
  </si>
  <si>
    <t>UNIVAFOODS</t>
  </si>
  <si>
    <t>Bisil Plast Ltd</t>
  </si>
  <si>
    <t>BISIL</t>
  </si>
  <si>
    <t>Gallops Enterprise Ltd</t>
  </si>
  <si>
    <t>GALLOPENT</t>
  </si>
  <si>
    <t>Inani Securities Ltd</t>
  </si>
  <si>
    <t>INANISEC</t>
  </si>
  <si>
    <t>Kotak Nifty 100 Low Volatility 30 ETF</t>
  </si>
  <si>
    <t>LOWVOL1</t>
  </si>
  <si>
    <t>Soni Medicare Ltd</t>
  </si>
  <si>
    <t>SML</t>
  </si>
  <si>
    <t>Supertex Industries Ltd</t>
  </si>
  <si>
    <t>SUPERTEX</t>
  </si>
  <si>
    <t>Nippon India ETF Nifty 100</t>
  </si>
  <si>
    <t>NIF100BEES</t>
  </si>
  <si>
    <t>Stellar Capital Services Ltd</t>
  </si>
  <si>
    <t>STELLAR</t>
  </si>
  <si>
    <t>Pyxis Finvest Ltd</t>
  </si>
  <si>
    <t>PYXISFIN</t>
  </si>
  <si>
    <t>Esha Media Research Ltd</t>
  </si>
  <si>
    <t>ESHAMEDIA</t>
  </si>
  <si>
    <t>MPAgro Industries Ltd</t>
  </si>
  <si>
    <t>MPAGI</t>
  </si>
  <si>
    <t>Synthiko Foils Ltd</t>
  </si>
  <si>
    <t>SYNTHFO</t>
  </si>
  <si>
    <t>Risa International Ltd</t>
  </si>
  <si>
    <t>RISAINTL</t>
  </si>
  <si>
    <t>Market Creators Ltd</t>
  </si>
  <si>
    <t>MKTCREAT</t>
  </si>
  <si>
    <t>Pankaj Piyush Trade and Investment Ltd</t>
  </si>
  <si>
    <t>PANKAJPIYUS</t>
  </si>
  <si>
    <t>NB Footwear Ltd</t>
  </si>
  <si>
    <t>NBFOOT</t>
  </si>
  <si>
    <t>Nexus Surgical and Medicare Ltd</t>
  </si>
  <si>
    <t>NEXUSSURGL</t>
  </si>
  <si>
    <t>Rajasthan Petro Synthetics Ltd</t>
  </si>
  <si>
    <t>RAJSPTR</t>
  </si>
  <si>
    <t>Glittek Granites Ltd</t>
  </si>
  <si>
    <t>GLITTEKG</t>
  </si>
  <si>
    <t>Sea TV Network Ltd</t>
  </si>
  <si>
    <t>SEATV</t>
  </si>
  <si>
    <t>Nippon India ETF Hang Seng BeES</t>
  </si>
  <si>
    <t>HNGSNGBEES</t>
  </si>
  <si>
    <t>Arihant's Securities Ltd</t>
  </si>
  <si>
    <t>ARISE</t>
  </si>
  <si>
    <t>RGF Capital Markets Ltd</t>
  </si>
  <si>
    <t>RGF</t>
  </si>
  <si>
    <t>Motilal Oswal Nasdaq Q50 ETF</t>
  </si>
  <si>
    <t>MONQ50</t>
  </si>
  <si>
    <t>Sanchay Finvest Ltd</t>
  </si>
  <si>
    <t>SANCF</t>
  </si>
  <si>
    <t>GCM Capital Advisors Ltd</t>
  </si>
  <si>
    <t>GCMCAPI</t>
  </si>
  <si>
    <t>Longspur International Ventures Ltd</t>
  </si>
  <si>
    <t>CONFINT</t>
  </si>
  <si>
    <t>Raconteur Global Resources Ltd</t>
  </si>
  <si>
    <t>RACONTEUR</t>
  </si>
  <si>
    <t>Photon Capital Advisors Ltd</t>
  </si>
  <si>
    <t>PHOTON</t>
  </si>
  <si>
    <t>Sab Events &amp; Governance Now Media Ltd</t>
  </si>
  <si>
    <t>SABEVENTS</t>
  </si>
  <si>
    <t>Suumaya Corporation Ltd</t>
  </si>
  <si>
    <t>SUUMAYA</t>
  </si>
  <si>
    <t>Shakti Press Ltd</t>
  </si>
  <si>
    <t>SHAKTIPR</t>
  </si>
  <si>
    <t>Vedant Asset Ltd</t>
  </si>
  <si>
    <t>VEDANTASSET</t>
  </si>
  <si>
    <t>Panabyte Technologies Ltd</t>
  </si>
  <si>
    <t>PANABYTE</t>
  </si>
  <si>
    <t>Uniroyal Marine Exports Ltd</t>
  </si>
  <si>
    <t>UNRYLMA</t>
  </si>
  <si>
    <t>VCU Data Management Ltd</t>
  </si>
  <si>
    <t>VCU</t>
  </si>
  <si>
    <t>HDFC Nifty100 Quality 30 ETF</t>
  </si>
  <si>
    <t>HDFCQUAL</t>
  </si>
  <si>
    <t>Bhagawati Oxygen Ltd</t>
  </si>
  <si>
    <t>BHAGWOX</t>
  </si>
  <si>
    <t>Sanco Industries Ltd</t>
  </si>
  <si>
    <t>SANCO</t>
  </si>
  <si>
    <t>Ashtasidhhi Industries Ltd</t>
  </si>
  <si>
    <t>GUJINV</t>
  </si>
  <si>
    <t>Rajputana Investment &amp; Finance Ltd</t>
  </si>
  <si>
    <t>RAJPUTANA</t>
  </si>
  <si>
    <t>Tulasee Bio-Ethanol Ltd</t>
  </si>
  <si>
    <t>TULASEEBIOE</t>
  </si>
  <si>
    <t>Chemo Pharma Laboratories Ltd</t>
  </si>
  <si>
    <t>CHEMOPH</t>
  </si>
  <si>
    <t>Subhash Silk Mills Ltd</t>
  </si>
  <si>
    <t>SUBSM</t>
  </si>
  <si>
    <t>Bacil Pharma Ltd</t>
  </si>
  <si>
    <t>BACPHAR</t>
  </si>
  <si>
    <t>Shivagrico Implements Ltd</t>
  </si>
  <si>
    <t>SHIVAGR</t>
  </si>
  <si>
    <t>Universal Office Automation Ltd</t>
  </si>
  <si>
    <t>UNIOFFICE</t>
  </si>
  <si>
    <t>Zinema Media and Entertainment Ltd</t>
  </si>
  <si>
    <t>ZINEMA</t>
  </si>
  <si>
    <t>Kandagiri Spinning Millis Ltd</t>
  </si>
  <si>
    <t>KANDAGIRI</t>
  </si>
  <si>
    <t>Abhinav Leasing &amp; Finance Ltd</t>
  </si>
  <si>
    <t>ALFL</t>
  </si>
  <si>
    <t>GSB Finance Ltd</t>
  </si>
  <si>
    <t>GSBFIN</t>
  </si>
  <si>
    <t>Premier Synthetics Ltd</t>
  </si>
  <si>
    <t>PREMSYN</t>
  </si>
  <si>
    <t>Net Pix Shorts Digital Media Ltd</t>
  </si>
  <si>
    <t>NETPIX</t>
  </si>
  <si>
    <t>Quantum Build-Tech Ltd</t>
  </si>
  <si>
    <t>QUANTBUILD</t>
  </si>
  <si>
    <t>Accord Synergy Ltd</t>
  </si>
  <si>
    <t>ACCORD</t>
  </si>
  <si>
    <t>C J Gelatine Products Ltd</t>
  </si>
  <si>
    <t>CJGEL</t>
  </si>
  <si>
    <t>G K Consultants Ltd</t>
  </si>
  <si>
    <t>GKCONS</t>
  </si>
  <si>
    <t>Gagan Gases Ltd</t>
  </si>
  <si>
    <t>GAGAN</t>
  </si>
  <si>
    <t>Adinath Exim Resources Ltd</t>
  </si>
  <si>
    <t>ADIEXRE</t>
  </si>
  <si>
    <t>Ladam Affordable Housing Ltd</t>
  </si>
  <si>
    <t>LAHL</t>
  </si>
  <si>
    <t>Integra Capital Ltd</t>
  </si>
  <si>
    <t>INTCAPL</t>
  </si>
  <si>
    <t>KMF Builders and Developers Ltd</t>
  </si>
  <si>
    <t>KMFBLDR</t>
  </si>
  <si>
    <t>KOBO Biotech Ltd</t>
  </si>
  <si>
    <t>KOBO</t>
  </si>
  <si>
    <t>First Fintec Ltd</t>
  </si>
  <si>
    <t>FIRSTFIN</t>
  </si>
  <si>
    <t>Euro-Leder Fashion Ltd</t>
  </si>
  <si>
    <t>EUROLED</t>
  </si>
  <si>
    <t>Unjha Formulations Ltd</t>
  </si>
  <si>
    <t>UNJHAFOR</t>
  </si>
  <si>
    <t>Bindal Exports Ltd</t>
  </si>
  <si>
    <t>BINDALEXPO</t>
  </si>
  <si>
    <t>VB Industries Ltd</t>
  </si>
  <si>
    <t>VBIND</t>
  </si>
  <si>
    <t>Perfect-Octave Media Projects Ltd</t>
  </si>
  <si>
    <t>OCTAVE</t>
  </si>
  <si>
    <t>OTCO International Ltd</t>
  </si>
  <si>
    <t>OTCO</t>
  </si>
  <si>
    <t>VR Woodart Ltd</t>
  </si>
  <si>
    <t>VRWODAR</t>
  </si>
  <si>
    <t>Bazel International Ltd</t>
  </si>
  <si>
    <t>BAZELINTER</t>
  </si>
  <si>
    <t>K Z Leasing and Finance Ltd</t>
  </si>
  <si>
    <t>KZLFIN</t>
  </si>
  <si>
    <t>Vaksons Automobiles Ltd</t>
  </si>
  <si>
    <t>NAKSH</t>
  </si>
  <si>
    <t>Chemiesynth (Vapi) Ltd</t>
  </si>
  <si>
    <t>CHEMIESYNT</t>
  </si>
  <si>
    <t>HDFC Nifty Growth Sectors 15 ETF</t>
  </si>
  <si>
    <t>HDFCGROWTH</t>
  </si>
  <si>
    <t>Jagsonpal Finance and Leasing Ltd</t>
  </si>
  <si>
    <t>JAGSONFI</t>
  </si>
  <si>
    <t>BKM Industries Ltd</t>
  </si>
  <si>
    <t>BKMINDST</t>
  </si>
  <si>
    <t>RCI Industries &amp; Technologies Ltd</t>
  </si>
  <si>
    <t>RCIIND</t>
  </si>
  <si>
    <t>Artificial Electronics Intelligent Material Ltd</t>
  </si>
  <si>
    <t>AEIM</t>
  </si>
  <si>
    <t>Goyal Associates Ltd</t>
  </si>
  <si>
    <t>GOYALASS</t>
  </si>
  <si>
    <t>Agio Paper &amp; Industries Ltd</t>
  </si>
  <si>
    <t>AGIOPAPER</t>
  </si>
  <si>
    <t>Adline Chem Lab Ltd</t>
  </si>
  <si>
    <t>ADLINE</t>
  </si>
  <si>
    <t>Virgo Global Ltd</t>
  </si>
  <si>
    <t>VIRGOGLOB</t>
  </si>
  <si>
    <t>Mystic Electronics Ltd</t>
  </si>
  <si>
    <t>MYSTICELE</t>
  </si>
  <si>
    <t>Super Bakers Ltd</t>
  </si>
  <si>
    <t>SUPERBAK</t>
  </si>
  <si>
    <t>Siddha Ventures Ltd</t>
  </si>
  <si>
    <t>SIDDHA</t>
  </si>
  <si>
    <t>J J Finance Corporation Ltd</t>
  </si>
  <si>
    <t>JJFINCOR</t>
  </si>
  <si>
    <t>Setubandhan Infrastructure Ltd</t>
  </si>
  <si>
    <t>SETUINFRA</t>
  </si>
  <si>
    <t>F G P Ltd</t>
  </si>
  <si>
    <t>FGP</t>
  </si>
  <si>
    <t>Flora Corporation Ltd</t>
  </si>
  <si>
    <t>FLORACORP</t>
  </si>
  <si>
    <t>Indra Industries Ltd</t>
  </si>
  <si>
    <t>INDRAIND</t>
  </si>
  <si>
    <t>Nouveau Global Ventures Ltd</t>
  </si>
  <si>
    <t>NOUVEAU</t>
  </si>
  <si>
    <t>RLF Ltd</t>
  </si>
  <si>
    <t>RLF</t>
  </si>
  <si>
    <t>Mount Housing and Infrastructure Ltd</t>
  </si>
  <si>
    <t>MOUNT</t>
  </si>
  <si>
    <t>Ashiana Agro Industries Ltd</t>
  </si>
  <si>
    <t>ASHAI</t>
  </si>
  <si>
    <t>Jonjua Overseas Ltd</t>
  </si>
  <si>
    <t>JONJUA</t>
  </si>
  <si>
    <t>Neo Infracon Ltd</t>
  </si>
  <si>
    <t>NEOINFRA</t>
  </si>
  <si>
    <t>Kiran Print Pack Ltd</t>
  </si>
  <si>
    <t>KIRANPR</t>
  </si>
  <si>
    <t>Minolta Finance Ltd</t>
  </si>
  <si>
    <t>MINOLTAF</t>
  </si>
  <si>
    <t>iStreet Network Ltd</t>
  </si>
  <si>
    <t>ISTRNETWK</t>
  </si>
  <si>
    <t>Symbiox Investment &amp; Trading Co Ltd</t>
  </si>
  <si>
    <t>SYMBIOX</t>
  </si>
  <si>
    <t>Shashwat Furnishing Solutions Ltd</t>
  </si>
  <si>
    <t>SFSL</t>
  </si>
  <si>
    <t>Retro Green Revolution Ltd</t>
  </si>
  <si>
    <t>RGRL</t>
  </si>
  <si>
    <t>Chadha Papers Ltd</t>
  </si>
  <si>
    <t>CHADPAP</t>
  </si>
  <si>
    <t>Ushakiran Finance Ltd</t>
  </si>
  <si>
    <t>USHAKIRA</t>
  </si>
  <si>
    <t>Peeti Securities Ltd</t>
  </si>
  <si>
    <t>PEETISEC</t>
  </si>
  <si>
    <t>Vinayak Polycon International Ltd</t>
  </si>
  <si>
    <t>VINAYAKPOL</t>
  </si>
  <si>
    <t>Parker Agro Chem Exports Ltd</t>
  </si>
  <si>
    <t>PARKERAC</t>
  </si>
  <si>
    <t>Dhyaani Tradeventtures Ltd</t>
  </si>
  <si>
    <t>DHYAANITR</t>
  </si>
  <si>
    <t>ANS Industries Ltd</t>
  </si>
  <si>
    <t>ANSINDUS</t>
  </si>
  <si>
    <t>Rajath Finance Ltd</t>
  </si>
  <si>
    <t>RAJATH</t>
  </si>
  <si>
    <t>Hasti Finance Ltd</t>
  </si>
  <si>
    <t>HASTIFIN</t>
  </si>
  <si>
    <t>Vision Cinemas Ltd</t>
  </si>
  <si>
    <t>VISIONCINE</t>
  </si>
  <si>
    <t>Shukra Jewellery Ltd</t>
  </si>
  <si>
    <t>SHUKJEW</t>
  </si>
  <si>
    <t>BGIL Films &amp; Technologies Ltd</t>
  </si>
  <si>
    <t>BGIL</t>
  </si>
  <si>
    <t>Karnimata Cold Storage Ltd</t>
  </si>
  <si>
    <t>KCSL</t>
  </si>
  <si>
    <t>Tashi India Ltd</t>
  </si>
  <si>
    <t>TASHIND</t>
  </si>
  <si>
    <t>Haria Apparels Ltd</t>
  </si>
  <si>
    <t>HARIAAPL</t>
  </si>
  <si>
    <t>Shangar Decor Ltd</t>
  </si>
  <si>
    <t>SHANGAR</t>
  </si>
  <si>
    <t>HDFC Nifty NEXT 50 ETF</t>
  </si>
  <si>
    <t>HDFCNEXT50</t>
  </si>
  <si>
    <t>Ramsons Projects Ltd</t>
  </si>
  <si>
    <t>RAMSONS</t>
  </si>
  <si>
    <t>AMS Polymers Ltd</t>
  </si>
  <si>
    <t>AMS</t>
  </si>
  <si>
    <t>Promact Impex Ltd</t>
  </si>
  <si>
    <t>PROMACT</t>
  </si>
  <si>
    <t>V B Desai Financial Services Ltd</t>
  </si>
  <si>
    <t>VBDESAI</t>
  </si>
  <si>
    <t>Jet infraventure Ltd</t>
  </si>
  <si>
    <t>JETINFRA</t>
  </si>
  <si>
    <t>Vaxfab Enterprises Ltd</t>
  </si>
  <si>
    <t>VEL</t>
  </si>
  <si>
    <t>UTI S&amp;P BSE Sensex Next 50 Exchange Traded Fund</t>
  </si>
  <si>
    <t>UTISXN50</t>
  </si>
  <si>
    <t>Ambassador Intra Holdings Ltd</t>
  </si>
  <si>
    <t>AIHL</t>
  </si>
  <si>
    <t>Shoora Designs Ltd</t>
  </si>
  <si>
    <t>SHOORA</t>
  </si>
  <si>
    <t>Hindustan Bio Sciences Ltd</t>
  </si>
  <si>
    <t>HINDBIO</t>
  </si>
  <si>
    <t>IGC Industries Ltd</t>
  </si>
  <si>
    <t>IGCIL</t>
  </si>
  <si>
    <t>Shree Salasar Investments Ltd</t>
  </si>
  <si>
    <t>SALSAIN</t>
  </si>
  <si>
    <t>Welterman International Ltd</t>
  </si>
  <si>
    <t>WELTI</t>
  </si>
  <si>
    <t>Dhanvantri Jeevan Rekha Ltd</t>
  </si>
  <si>
    <t>ZDHJERK</t>
  </si>
  <si>
    <t>Kore Foods Ltd</t>
  </si>
  <si>
    <t>Tamil Nadu Steel Tubes Ltd</t>
  </si>
  <si>
    <t>TNSTLTU</t>
  </si>
  <si>
    <t>Sabrimala Industries India Ltd</t>
  </si>
  <si>
    <t>Mukta Agriculture Ltd</t>
  </si>
  <si>
    <t>MUKTA</t>
  </si>
  <si>
    <t>Monind Ltd</t>
  </si>
  <si>
    <t>MONIND</t>
  </si>
  <si>
    <t>Milestone Furniture Ltd</t>
  </si>
  <si>
    <t>MILEFUR</t>
  </si>
  <si>
    <t>Aravali Securities and Finance Ltd</t>
  </si>
  <si>
    <t>ARAVALIS</t>
  </si>
  <si>
    <t>Hittco Tools Ltd</t>
  </si>
  <si>
    <t>HITTCO</t>
  </si>
  <si>
    <t>Agarwal Fortune India Ltd</t>
  </si>
  <si>
    <t>AGARWAL</t>
  </si>
  <si>
    <t>Amanaya Ventures Ltd</t>
  </si>
  <si>
    <t>AMANAYA</t>
  </si>
  <si>
    <t>Sybly Industries Ltd</t>
  </si>
  <si>
    <t>SYBLY</t>
  </si>
  <si>
    <t>Axis Silver ETF</t>
  </si>
  <si>
    <t>AXISILVER</t>
  </si>
  <si>
    <t>GSL Securities Ltd</t>
  </si>
  <si>
    <t>GSLSEC</t>
  </si>
  <si>
    <t>Gujarat Cotex Ltd</t>
  </si>
  <si>
    <t>GUJCOTEX</t>
  </si>
  <si>
    <t>Sri Amarnath Finance Ltd</t>
  </si>
  <si>
    <t>AMARNATH</t>
  </si>
  <si>
    <t>Benara Bearings and Pistons Ltd</t>
  </si>
  <si>
    <t>BENARA</t>
  </si>
  <si>
    <t>Kumbhat Financial Services Ltd</t>
  </si>
  <si>
    <t>KUMPFIN</t>
  </si>
  <si>
    <t>Continental Controls Ltd</t>
  </si>
  <si>
    <t>CONTICON</t>
  </si>
  <si>
    <t>Bloom Dekor Ltd</t>
  </si>
  <si>
    <t>BLOOM</t>
  </si>
  <si>
    <t>Janus Corporation Ltd</t>
  </si>
  <si>
    <t>JANUSCORP</t>
  </si>
  <si>
    <t>Neelkanth Rock-Minerals Ltd</t>
  </si>
  <si>
    <t>NEELKAN</t>
  </si>
  <si>
    <t>Mafia Trends Ltd</t>
  </si>
  <si>
    <t>MAFIA</t>
  </si>
  <si>
    <t>Lexoraa Industries Ltd</t>
  </si>
  <si>
    <t>SERVOTEACH</t>
  </si>
  <si>
    <t>Shri Niwas Leasing and Finance Ltd</t>
  </si>
  <si>
    <t>SHRINIWAS</t>
  </si>
  <si>
    <t>Narmada Macplast Drip Irrigation Systems Ltd</t>
  </si>
  <si>
    <t>NARMP</t>
  </si>
  <si>
    <t>Worldwide Aluminium Limited</t>
  </si>
  <si>
    <t>WWALUM</t>
  </si>
  <si>
    <t>S G N Telecoms Ltd</t>
  </si>
  <si>
    <t>SGNTE</t>
  </si>
  <si>
    <t>Kabra Commercial Ltd</t>
  </si>
  <si>
    <t>KCL</t>
  </si>
  <si>
    <t>Enterprise International Ltd</t>
  </si>
  <si>
    <t>ENTRINT</t>
  </si>
  <si>
    <t>Ashram Online.com Ltd</t>
  </si>
  <si>
    <t>ASHRAM</t>
  </si>
  <si>
    <t>NCC Blue Water Products Ltd</t>
  </si>
  <si>
    <t>NCCBLUE</t>
  </si>
  <si>
    <t>Ramgopal Polytex Ltd</t>
  </si>
  <si>
    <t>RAMGOPOLY</t>
  </si>
  <si>
    <t>Tranway Technologies Ltd</t>
  </si>
  <si>
    <t>TRANWAY</t>
  </si>
  <si>
    <t>Golkonda Aluminium Extrusions Ltd</t>
  </si>
  <si>
    <t>GOLKONDA</t>
  </si>
  <si>
    <t>Amit International Ltd</t>
  </si>
  <si>
    <t>AMITINT</t>
  </si>
  <si>
    <t>Wherrelz IT Solutions Ltd</t>
  </si>
  <si>
    <t>WITS</t>
  </si>
  <si>
    <t>Brawn Biotech Ltd</t>
  </si>
  <si>
    <t>BRAWN</t>
  </si>
  <si>
    <t>CMI Ltd</t>
  </si>
  <si>
    <t>CMICABLES</t>
  </si>
  <si>
    <t>CDG Petchem Ltd</t>
  </si>
  <si>
    <t>CDG</t>
  </si>
  <si>
    <t>Trio Mercantile And Trading Ltd</t>
  </si>
  <si>
    <t>TRIOMERC</t>
  </si>
  <si>
    <t>Silver Pearl Hospitality &amp; Luxury Spaces Ltd</t>
  </si>
  <si>
    <t>SILVERPRL</t>
  </si>
  <si>
    <t>SDC Techmedia Ltd</t>
  </si>
  <si>
    <t>SDC</t>
  </si>
  <si>
    <t>Jain Marmo Industries Ltd</t>
  </si>
  <si>
    <t>JAINMARMO</t>
  </si>
  <si>
    <t>Rahul Merchandising Ltd</t>
  </si>
  <si>
    <t>RAHME</t>
  </si>
  <si>
    <t>Foundry Fuel Products Ltd</t>
  </si>
  <si>
    <t>FFPL</t>
  </si>
  <si>
    <t>Taparia Tools Ltd</t>
  </si>
  <si>
    <t>TAPARIA</t>
  </si>
  <si>
    <t>Umiya Tubes Ltd</t>
  </si>
  <si>
    <t>UMIYA</t>
  </si>
  <si>
    <t>Jayatma Industries Ltd</t>
  </si>
  <si>
    <t>JAYIND</t>
  </si>
  <si>
    <t>Beeyu Overseas Ltd</t>
  </si>
  <si>
    <t>BEEYU</t>
  </si>
  <si>
    <t>Fone4 Communications(India) Ltd</t>
  </si>
  <si>
    <t>FONE4</t>
  </si>
  <si>
    <t>Oswal Yarns Ltd</t>
  </si>
  <si>
    <t>OSWAYRN</t>
  </si>
  <si>
    <t>Ramchandra Leasing and Finance Ltd</t>
  </si>
  <si>
    <t>RLFL</t>
  </si>
  <si>
    <t>Stanpacks (India) Ltd</t>
  </si>
  <si>
    <t>STANPACK</t>
  </si>
  <si>
    <t>VXL Instruments Ltd</t>
  </si>
  <si>
    <t>VXLINSTR</t>
  </si>
  <si>
    <t>Decillion Finance Ltd</t>
  </si>
  <si>
    <t>DFL</t>
  </si>
  <si>
    <t>Integrated Proteins Ltd</t>
  </si>
  <si>
    <t>INTEGFD</t>
  </si>
  <si>
    <t>Unishire Urban Infra Ltd</t>
  </si>
  <si>
    <t>UNISHIRE</t>
  </si>
  <si>
    <t>Thirani Projects Ltd</t>
  </si>
  <si>
    <t>TPROJECT</t>
  </si>
  <si>
    <t>Vision Corporation Ltd</t>
  </si>
  <si>
    <t>VISIONCO</t>
  </si>
  <si>
    <t>Krishna Capital and Securities Ltd</t>
  </si>
  <si>
    <t>KRISHNACAP</t>
  </si>
  <si>
    <t>Interactive Financial Services Ltd</t>
  </si>
  <si>
    <t>IFINSER</t>
  </si>
  <si>
    <t>Vintage Securities Ltd</t>
  </si>
  <si>
    <t>VINTAGES</t>
  </si>
  <si>
    <t>Suryo Foods and Industries Ltd</t>
  </si>
  <si>
    <t>SURFI</t>
  </si>
  <si>
    <t>Bijoy Hans Ltd</t>
  </si>
  <si>
    <t>BIJHANS</t>
  </si>
  <si>
    <t>Quasar India Ltd</t>
  </si>
  <si>
    <t>QUASAR</t>
  </si>
  <si>
    <t>Triliance Polymers Ltd</t>
  </si>
  <si>
    <t>TRILIANCE</t>
  </si>
  <si>
    <t>Classic Leasing &amp; Finance Ltd</t>
  </si>
  <si>
    <t>CLFL</t>
  </si>
  <si>
    <t>Kanungo Financiers Ltd</t>
  </si>
  <si>
    <t>KANUNGO</t>
  </si>
  <si>
    <t>HDFC Nifty200 Momentum 30 ETF</t>
  </si>
  <si>
    <t>HDFCMOMENT</t>
  </si>
  <si>
    <t>AVI Products India Ltd</t>
  </si>
  <si>
    <t>APIL</t>
  </si>
  <si>
    <t>Sheshadri Industries Ltd</t>
  </si>
  <si>
    <t>SHESHAINDS</t>
  </si>
  <si>
    <t>Satiate Agri Ltd</t>
  </si>
  <si>
    <t>SATAGRI</t>
  </si>
  <si>
    <t>Sharanam Infraproject and Trading Ltd</t>
  </si>
  <si>
    <t>SIPTL</t>
  </si>
  <si>
    <t>Mathew Easow Research Securities Ltd</t>
  </si>
  <si>
    <t>MATHEWE</t>
  </si>
  <si>
    <t>TeleCanor Global Ltd</t>
  </si>
  <si>
    <t>TELECANOR</t>
  </si>
  <si>
    <t>Integrated Hitech Ltd</t>
  </si>
  <si>
    <t>INTEGHIT</t>
  </si>
  <si>
    <t>Oswal Overseas Ltd</t>
  </si>
  <si>
    <t>OSWALOR</t>
  </si>
  <si>
    <t>Khandelwal Extractions Ltd</t>
  </si>
  <si>
    <t>ZKHANDEN</t>
  </si>
  <si>
    <t>Clio Infotech Ltd</t>
  </si>
  <si>
    <t>CLIOINFO</t>
  </si>
  <si>
    <t>CHD Chemicals Ltd</t>
  </si>
  <si>
    <t>CHDCHEM</t>
  </si>
  <si>
    <t>Incon Engineers Ltd</t>
  </si>
  <si>
    <t>INCON</t>
  </si>
  <si>
    <t>United Leasing &amp; Industries Ltd</t>
  </si>
  <si>
    <t>UNTTEMI</t>
  </si>
  <si>
    <t>Modella Woollens Ltd</t>
  </si>
  <si>
    <t>MODWOOL</t>
  </si>
  <si>
    <t>Sophia Traexpo Ltd</t>
  </si>
  <si>
    <t>STRAEXPO</t>
  </si>
  <si>
    <t>Chambal Breweries and Distilleries Ltd</t>
  </si>
  <si>
    <t>CHMBBRW</t>
  </si>
  <si>
    <t>Omni AX's Software Ltd</t>
  </si>
  <si>
    <t>OMNIAX</t>
  </si>
  <si>
    <t>Svarnim Trade Udyog Ltd</t>
  </si>
  <si>
    <t>SNIM</t>
  </si>
  <si>
    <t>Haria Exports Ltd</t>
  </si>
  <si>
    <t>HARIAEXPO</t>
  </si>
  <si>
    <t>ICICI Prudential Nifty Infrastructure ETF</t>
  </si>
  <si>
    <t>INFRAIETF</t>
  </si>
  <si>
    <t>Shri Ram Switchgears Ltd</t>
  </si>
  <si>
    <t>SRIRAM</t>
  </si>
  <si>
    <t>Aryan Share &amp; Stock Brokers Ltd</t>
  </si>
  <si>
    <t>ARYAN</t>
  </si>
  <si>
    <t>Chandrima Mercantiles Ltd</t>
  </si>
  <si>
    <t>CHANDRIMA</t>
  </si>
  <si>
    <t>Lakshmi Precision Screws Ltd</t>
  </si>
  <si>
    <t>LAKPRE</t>
  </si>
  <si>
    <t>Melstar Information Technologies Ltd</t>
  </si>
  <si>
    <t>MELSTAR</t>
  </si>
  <si>
    <t>Omnipotent Industries Ltd</t>
  </si>
  <si>
    <t>OMNIPOTENT</t>
  </si>
  <si>
    <t>Shree Precoated Steels Ltd</t>
  </si>
  <si>
    <t>SPSL</t>
  </si>
  <si>
    <t>Progrex Ventures Ltd</t>
  </si>
  <si>
    <t>PROGREXV</t>
  </si>
  <si>
    <t>Vardhman Concrete Ltd</t>
  </si>
  <si>
    <t>VARDHMAN</t>
  </si>
  <si>
    <t>Olympic Cards Ltd</t>
  </si>
  <si>
    <t>OLPCL</t>
  </si>
  <si>
    <t>Motilal Oswal S&amp;P BSE Enhanced Value ETF</t>
  </si>
  <si>
    <t>MOVALUE</t>
  </si>
  <si>
    <t>ADITYA BSL Nifty 200 Momentum 30 ETF</t>
  </si>
  <si>
    <t>MOMENTUM</t>
  </si>
  <si>
    <t>Svam Software Ltd</t>
  </si>
  <si>
    <t>SVAMSOF</t>
  </si>
  <si>
    <t>Pacheli Industrial Finance Ltd</t>
  </si>
  <si>
    <t>PIFL</t>
  </si>
  <si>
    <t>Mercury Trade Links Ltd</t>
  </si>
  <si>
    <t>MERCTRD</t>
  </si>
  <si>
    <t>Patidar Buildcon Ltd</t>
  </si>
  <si>
    <t>PATIDAR</t>
  </si>
  <si>
    <t>Sungold Capital Ltd</t>
  </si>
  <si>
    <t>SUNGOLD</t>
  </si>
  <si>
    <t>Prashant India Ltd</t>
  </si>
  <si>
    <t>PRSNTIN</t>
  </si>
  <si>
    <t>Pankaj Polymers Ltd</t>
  </si>
  <si>
    <t>PANKAJPO</t>
  </si>
  <si>
    <t>Sree Jayalakshmi Autospin Ltd</t>
  </si>
  <si>
    <t>SREEJAYA</t>
  </si>
  <si>
    <t>Nihar Info Global Ltd</t>
  </si>
  <si>
    <t>NIHARINF</t>
  </si>
  <si>
    <t>Looks Health Services Ltd</t>
  </si>
  <si>
    <t>LOOKS</t>
  </si>
  <si>
    <t>Jetmall Spices and Masala Ltd</t>
  </si>
  <si>
    <t>JETMALL</t>
  </si>
  <si>
    <t>Ganesh Holdings Ltd</t>
  </si>
  <si>
    <t>GANHOLD</t>
  </si>
  <si>
    <t>Wagend Infra Venture Ltd</t>
  </si>
  <si>
    <t>WAGEND</t>
  </si>
  <si>
    <t>Mahalaxmi Seamless Ltd</t>
  </si>
  <si>
    <t>MAHALXSE</t>
  </si>
  <si>
    <t>Space Incubatrics Technologies Ltd</t>
  </si>
  <si>
    <t>SPACEINCUBA</t>
  </si>
  <si>
    <t>Fabino Enterprises Ltd</t>
  </si>
  <si>
    <t>FABINO</t>
  </si>
  <si>
    <t>International Data Management Ltd</t>
  </si>
  <si>
    <t>IDM</t>
  </si>
  <si>
    <t>Jainco Projects (India) Ltd</t>
  </si>
  <si>
    <t>JAINCO</t>
  </si>
  <si>
    <t>Gratex Industries Ltd</t>
  </si>
  <si>
    <t>GRATEXI</t>
  </si>
  <si>
    <t>Shamrock Industrial Company Ltd</t>
  </si>
  <si>
    <t>SHAMROIN</t>
  </si>
  <si>
    <t>Mega Nirman &amp; Industries Ltd</t>
  </si>
  <si>
    <t>MNIL</t>
  </si>
  <si>
    <t>Ramasigns Industries Ltd</t>
  </si>
  <si>
    <t>RAMASIGNS</t>
  </si>
  <si>
    <t>52 Weeks Entertainment Ltd</t>
  </si>
  <si>
    <t>SHAQUAK</t>
  </si>
  <si>
    <t>Voltaire Leasing and Finance Ltd</t>
  </si>
  <si>
    <t>VOLLF</t>
  </si>
  <si>
    <t>Saffron Industries Ltd</t>
  </si>
  <si>
    <t>SAFFRON</t>
  </si>
  <si>
    <t>Unitech International Ltd</t>
  </si>
  <si>
    <t>UNITINT</t>
  </si>
  <si>
    <t>Motilal Oswal S&amp;P BSE Quality ETF</t>
  </si>
  <si>
    <t>MOQUALITY</t>
  </si>
  <si>
    <t>Motilal Oswal S&amp;P BSE Healthcare ETF</t>
  </si>
  <si>
    <t>MOHEALTH</t>
  </si>
  <si>
    <t>Typhoon Financial Services Ltd</t>
  </si>
  <si>
    <t>TFSL</t>
  </si>
  <si>
    <t>Aananda Lakshmi Spinning Mills Ltd</t>
  </si>
  <si>
    <t>AANANDALAK</t>
  </si>
  <si>
    <t>Relic Technologies Ltd</t>
  </si>
  <si>
    <t>RELICTEC</t>
  </si>
  <si>
    <t>Nutech Global Ltd</t>
  </si>
  <si>
    <t>NUTECGLOB</t>
  </si>
  <si>
    <t>Raghunath International Ltd</t>
  </si>
  <si>
    <t>RAGHUNAT</t>
  </si>
  <si>
    <t>HDFC Nifty100 Low Volatility 30 ETF</t>
  </si>
  <si>
    <t>HDFCLOWVOL</t>
  </si>
  <si>
    <t>Vas Infrastructure Ltd (cn)</t>
  </si>
  <si>
    <t>VASINFRA</t>
  </si>
  <si>
    <t>Brijlaxmi Leasing &amp; Finance Ltd</t>
  </si>
  <si>
    <t>BRIJLEAS</t>
  </si>
  <si>
    <t>Epsom Properties Ltd</t>
  </si>
  <si>
    <t>EPSOMPRO</t>
  </si>
  <si>
    <t>Pradip Overseas Ltd</t>
  </si>
  <si>
    <t>PRADIP</t>
  </si>
  <si>
    <t>Shantai Industries Ltd</t>
  </si>
  <si>
    <t>SHANTAI</t>
  </si>
  <si>
    <t>Penta Gold Ltd</t>
  </si>
  <si>
    <t>PENTAGOLD</t>
  </si>
  <si>
    <t>Sikozy Realtors Ltd</t>
  </si>
  <si>
    <t>SIKOZY</t>
  </si>
  <si>
    <t>Simplex Papers Ltd</t>
  </si>
  <si>
    <t>SIMPLXPAP</t>
  </si>
  <si>
    <t>Sunraj Diamond Exports Ltd</t>
  </si>
  <si>
    <t>SUNRAJDI</t>
  </si>
  <si>
    <t>Corporate Merchant Bankers Ltd</t>
  </si>
  <si>
    <t>CMBL</t>
  </si>
  <si>
    <t>Explicit Finance Ltd</t>
  </si>
  <si>
    <t>EXPLICITFIN</t>
  </si>
  <si>
    <t>Navoday Enterprises Ltd</t>
  </si>
  <si>
    <t>NAVODAYENT</t>
  </si>
  <si>
    <t>Ekam Leasing and Finance Co Ltd</t>
  </si>
  <si>
    <t>EKAMLEA</t>
  </si>
  <si>
    <t>Afloat Enterprises Ltd</t>
  </si>
  <si>
    <t>ADISHAKTI</t>
  </si>
  <si>
    <t>Ganon Products Ltd</t>
  </si>
  <si>
    <t>GANONPRO</t>
  </si>
  <si>
    <t>Quintegra Solutions Ltd</t>
  </si>
  <si>
    <t>QUINTEGRA</t>
  </si>
  <si>
    <t>P M Telelinnks Ltd</t>
  </si>
  <si>
    <t>PMTELELIN</t>
  </si>
  <si>
    <t>Shyama Infosys Ltd</t>
  </si>
  <si>
    <t>SHYAMAINFO</t>
  </si>
  <si>
    <t>Kotak Nifty MNC ETF</t>
  </si>
  <si>
    <t>MNC</t>
  </si>
  <si>
    <t>Athena Constructions Ltd</t>
  </si>
  <si>
    <t>ATHCON</t>
  </si>
  <si>
    <t>Hanman Fit Ltd</t>
  </si>
  <si>
    <t>HANMAN</t>
  </si>
  <si>
    <t>Garodia Chemicals Ltd</t>
  </si>
  <si>
    <t>GARODCH</t>
  </si>
  <si>
    <t>IEC Education Ltd</t>
  </si>
  <si>
    <t>IECEDU</t>
  </si>
  <si>
    <t>Aadi Industries Ltd</t>
  </si>
  <si>
    <t>AADIIND</t>
  </si>
  <si>
    <t>Kotak Nifty India Consumption ETF</t>
  </si>
  <si>
    <t>CONS</t>
  </si>
  <si>
    <t>Citi Port Financial Services Ltd</t>
  </si>
  <si>
    <t>CITIPOR</t>
  </si>
  <si>
    <t>Aditya Ispat Ltd</t>
  </si>
  <si>
    <t>ADITYA</t>
  </si>
  <si>
    <t>Ontic Finserve Ltd</t>
  </si>
  <si>
    <t>ONTIC</t>
  </si>
  <si>
    <t>ADITYA BSL Nifty 200 Quality 30 ETF</t>
  </si>
  <si>
    <t>NIFTYQLITY</t>
  </si>
  <si>
    <t>Kuber Udyog Ltd</t>
  </si>
  <si>
    <t>KUBERJI</t>
  </si>
  <si>
    <t>SW Investments Ltd</t>
  </si>
  <si>
    <t>SW1</t>
  </si>
  <si>
    <t>Mayur Floorings Ltd</t>
  </si>
  <si>
    <t>MAYURFL</t>
  </si>
  <si>
    <t>Konndor Industries Ltd</t>
  </si>
  <si>
    <t>KONNDOR</t>
  </si>
  <si>
    <t>Coral Newsprints Ltd</t>
  </si>
  <si>
    <t>CORNE</t>
  </si>
  <si>
    <t>Jayabharat Credit Ltd</t>
  </si>
  <si>
    <t>JAYBHCR</t>
  </si>
  <si>
    <t>Checkpoint Trends Ltd</t>
  </si>
  <si>
    <t>CHECKPOINT</t>
  </si>
  <si>
    <t>Asia Capital Ltd</t>
  </si>
  <si>
    <t>ASIACAP</t>
  </si>
  <si>
    <t>Sashwat Technocrats Ltd</t>
  </si>
  <si>
    <t>SASHWAT</t>
  </si>
  <si>
    <t>Galada Finance Ltd</t>
  </si>
  <si>
    <t>GALADAFIN</t>
  </si>
  <si>
    <t>JMG Corporation Ltd</t>
  </si>
  <si>
    <t>JMGCORP</t>
  </si>
  <si>
    <t>Pro Clb Global Ltd</t>
  </si>
  <si>
    <t>PROCLB</t>
  </si>
  <si>
    <t>Cindrella Financial Services Ltd</t>
  </si>
  <si>
    <t>CINDRELL</t>
  </si>
  <si>
    <t>Ishaan Infrastructures and Shelters Ltd</t>
  </si>
  <si>
    <t>IISL</t>
  </si>
  <si>
    <t>Quantum Digital Vision (India) Ltd</t>
  </si>
  <si>
    <t>QUANTDIA</t>
  </si>
  <si>
    <t>Sujana Universal Industries Ltd</t>
  </si>
  <si>
    <t>SUJANAUNI</t>
  </si>
  <si>
    <t>Scintilla Commercial &amp; Credit Ltd</t>
  </si>
  <si>
    <t>SCC</t>
  </si>
  <si>
    <t>Vallabh Steels Ltd</t>
  </si>
  <si>
    <t>VALLABHSQ</t>
  </si>
  <si>
    <t>Jayatma Enterprises Ltd</t>
  </si>
  <si>
    <t>JAYATMA</t>
  </si>
  <si>
    <t>Pushpanjali Realms and Infratech Ltd</t>
  </si>
  <si>
    <t>PUSHPREALM</t>
  </si>
  <si>
    <t>Bharatiya Global Infomedia Ltd</t>
  </si>
  <si>
    <t>BGLOBAL</t>
  </si>
  <si>
    <t>Padmalaya Telefilms Ltd</t>
  </si>
  <si>
    <t>PADMALAYAT</t>
  </si>
  <si>
    <t>Datiware Maritime Infra Ltd</t>
  </si>
  <si>
    <t>DATIWARE</t>
  </si>
  <si>
    <t>Superior Finlease Ltd</t>
  </si>
  <si>
    <t>SUPERIOR</t>
  </si>
  <si>
    <t>Multipurpose Trading and Agencies Ltd</t>
  </si>
  <si>
    <t>ZMULTIPU</t>
  </si>
  <si>
    <t>Universal Arts Ltd</t>
  </si>
  <si>
    <t>UNIVARTS</t>
  </si>
  <si>
    <t>Ken Financial Services Ltd</t>
  </si>
  <si>
    <t>KENFIN</t>
  </si>
  <si>
    <t>Mahasagar Travels Ltd</t>
  </si>
  <si>
    <t>MHSGRMS</t>
  </si>
  <si>
    <t>Williamson Financial Services Ltd</t>
  </si>
  <si>
    <t>WILLIMFI</t>
  </si>
  <si>
    <t>Lead Financial Services Ltd</t>
  </si>
  <si>
    <t>LEADFIN</t>
  </si>
  <si>
    <t>IMP Powers Ltd</t>
  </si>
  <si>
    <t>INDLMETER</t>
  </si>
  <si>
    <t>Siddheswari Garments Ltd</t>
  </si>
  <si>
    <t>SIDDHEGA</t>
  </si>
  <si>
    <t>Ambitious Plastomac Company Ltd</t>
  </si>
  <si>
    <t>AMBIT</t>
  </si>
  <si>
    <t>Khyati Multimedia Entertainment Ltd</t>
  </si>
  <si>
    <t>KHYATI</t>
  </si>
  <si>
    <t>Atharv Enterprises Ltd</t>
  </si>
  <si>
    <t>ATHARVENT</t>
  </si>
  <si>
    <t>Jyothi Infraventures Ltd</t>
  </si>
  <si>
    <t>JYOTHI</t>
  </si>
  <si>
    <t>Mideast Portfolio Management Ltd</t>
  </si>
  <si>
    <t>MIDEASTP</t>
  </si>
  <si>
    <t>Gyan Developers and Builders Ltd</t>
  </si>
  <si>
    <t>GYANDEV</t>
  </si>
  <si>
    <t>Elango Industries Ltd</t>
  </si>
  <si>
    <t>ELANGO</t>
  </si>
  <si>
    <t>GCM Commodity &amp; Derivatives Ltd</t>
  </si>
  <si>
    <t>GCMCOMM</t>
  </si>
  <si>
    <t>Amerise Biosciences Ltd</t>
  </si>
  <si>
    <t>AMERISE</t>
  </si>
  <si>
    <t>Jalan Transolutions (India) Ltd</t>
  </si>
  <si>
    <t>JALAN</t>
  </si>
  <si>
    <t>Ortel Communications Ltd</t>
  </si>
  <si>
    <t>ORTEL</t>
  </si>
  <si>
    <t>AVI Polymers Ltd</t>
  </si>
  <si>
    <t>AVI</t>
  </si>
  <si>
    <t>Kaarya Facilities &amp; Services Ltd</t>
  </si>
  <si>
    <t>KAARYAFSL</t>
  </si>
  <si>
    <t>Futuristic Securities Ltd</t>
  </si>
  <si>
    <t>FUTURSEC</t>
  </si>
  <si>
    <t>Ashoka Refineries Ltd</t>
  </si>
  <si>
    <t>ASHOKRE</t>
  </si>
  <si>
    <t>Desh Rakshak Aushdhalaya Ltd</t>
  </si>
  <si>
    <t>DESHRAK</t>
  </si>
  <si>
    <t>Rajkot Investment Trust Ltd</t>
  </si>
  <si>
    <t>RAJKOTINV</t>
  </si>
  <si>
    <t>S K S Textiles Ltd</t>
  </si>
  <si>
    <t>SKSTEXTILE</t>
  </si>
  <si>
    <t>Pioneer Agro Extracts Ltd</t>
  </si>
  <si>
    <t>PIONAGR</t>
  </si>
  <si>
    <t>Filmcity Media Ltd</t>
  </si>
  <si>
    <t>FILME</t>
  </si>
  <si>
    <t>Manipal Finance Corp Ltd</t>
  </si>
  <si>
    <t>MNPLFIN</t>
  </si>
  <si>
    <t>Richa Industries Ltd</t>
  </si>
  <si>
    <t>RICHAIND</t>
  </si>
  <si>
    <t>Crimson Metal Engineering Company Ltd</t>
  </si>
  <si>
    <t>CRIMSON</t>
  </si>
  <si>
    <t>Aarcon Facilities Ltd</t>
  </si>
  <si>
    <t>RBGUPTA</t>
  </si>
  <si>
    <t>Gangotri Textiles Ltd</t>
  </si>
  <si>
    <t>GANGOTRI</t>
  </si>
  <si>
    <t>Encode Packaging India Ltd</t>
  </si>
  <si>
    <t>ENCODE</t>
  </si>
  <si>
    <t>EMA India Ltd</t>
  </si>
  <si>
    <t>EMAINDIA</t>
  </si>
  <si>
    <t>Manor Estates and Industries Ltd</t>
  </si>
  <si>
    <t>KARANWO</t>
  </si>
  <si>
    <t>Shelter Infra Projects Ltd</t>
  </si>
  <si>
    <t>SIPL</t>
  </si>
  <si>
    <t>Mahaveer Infoway Ltd</t>
  </si>
  <si>
    <t>MINFY</t>
  </si>
  <si>
    <t>Innocorp Ltd</t>
  </si>
  <si>
    <t>INNOCORP</t>
  </si>
  <si>
    <t>Autoriders International Ltd</t>
  </si>
  <si>
    <t>AUTOINT</t>
  </si>
  <si>
    <t>Purple Entertainment Ltd</t>
  </si>
  <si>
    <t>PURPLE</t>
  </si>
  <si>
    <t>Priya Ltd</t>
  </si>
  <si>
    <t>PRIYALT</t>
  </si>
  <si>
    <t>High Street Filatex Ltd</t>
  </si>
  <si>
    <t>HIGHSTREE</t>
  </si>
  <si>
    <t>Capricorn Systems Global Solutions Ltd</t>
  </si>
  <si>
    <t>CAPRICORN</t>
  </si>
  <si>
    <t>Tridev Infraestates Ltd</t>
  </si>
  <si>
    <t>ASHUTPM</t>
  </si>
  <si>
    <t>Pagaria Energy Ltd</t>
  </si>
  <si>
    <t>WOMENNET</t>
  </si>
  <si>
    <t>Adjia Technologies Ltd</t>
  </si>
  <si>
    <t>ADJIA</t>
  </si>
  <si>
    <t>Fraser and Co Ltd</t>
  </si>
  <si>
    <t>FRASER</t>
  </si>
  <si>
    <t>CKP Leisure Ltd</t>
  </si>
  <si>
    <t>CKPLEISURE</t>
  </si>
  <si>
    <t>Nippon India ETF Nifty 50 Shariah BeES</t>
  </si>
  <si>
    <t>SHARIABEES</t>
  </si>
  <si>
    <t>Abhishek Infraventures Ltd</t>
  </si>
  <si>
    <t>ABHIINFRA</t>
  </si>
  <si>
    <t>Gravity (India) Ltd</t>
  </si>
  <si>
    <t>GRAVITY</t>
  </si>
  <si>
    <t>Vasa Retail and Overseas Ltd</t>
  </si>
  <si>
    <t>VASA</t>
  </si>
  <si>
    <t>T Spiritual World Ltd</t>
  </si>
  <si>
    <t>TSPIRITUAL</t>
  </si>
  <si>
    <t>Spectra Industries Ltd</t>
  </si>
  <si>
    <t>SPECTRA</t>
  </si>
  <si>
    <t>Dharani Finance Ltd</t>
  </si>
  <si>
    <t>DHARFIN</t>
  </si>
  <si>
    <t>Shiva Suitings Ltd</t>
  </si>
  <si>
    <t>SHVSUIT</t>
  </si>
  <si>
    <t>SS Infrastructure Development Consultants Ltd</t>
  </si>
  <si>
    <t>SSINFRA</t>
  </si>
  <si>
    <t>Diksha Greens Ltd</t>
  </si>
  <si>
    <t>DGL</t>
  </si>
  <si>
    <t>Heera Ispat Ltd</t>
  </si>
  <si>
    <t>HEERAISP</t>
  </si>
  <si>
    <t>Regency Trust Ltd</t>
  </si>
  <si>
    <t>REGTRUS</t>
  </si>
  <si>
    <t>Gopal Iron and Steels Company (Gujarat) Ltd</t>
  </si>
  <si>
    <t>GOPAIST</t>
  </si>
  <si>
    <t>Jumbo Bag Ltd</t>
  </si>
  <si>
    <t>JUMBO</t>
  </si>
  <si>
    <t>R R Securities Ltd</t>
  </si>
  <si>
    <t>RRSECUR</t>
  </si>
  <si>
    <t>Jauss Polymers Ltd</t>
  </si>
  <si>
    <t>JAUSPOL</t>
  </si>
  <si>
    <t>Padmanabh Industries Ltd</t>
  </si>
  <si>
    <t>PADMAIND</t>
  </si>
  <si>
    <t>Krishna Filament Industries Ltd</t>
  </si>
  <si>
    <t>KRIFILIND</t>
  </si>
  <si>
    <t>Edelweiss Nifty 50 ETF</t>
  </si>
  <si>
    <t>NIFTYEES</t>
  </si>
  <si>
    <t>Systematix Securities Ltd</t>
  </si>
  <si>
    <t>SYTIXSE</t>
  </si>
  <si>
    <t>Hi-Klass Trading and Investment Ltd</t>
  </si>
  <si>
    <t>HIKLASS</t>
  </si>
  <si>
    <t>Hemo Organic Ltd</t>
  </si>
  <si>
    <t>HEMORGANIC</t>
  </si>
  <si>
    <t>Kiran Syntex Ltd</t>
  </si>
  <si>
    <t>KIRANSY-B</t>
  </si>
  <si>
    <t>Ahimsa Industries Ltd</t>
  </si>
  <si>
    <t>AHIMSA</t>
  </si>
  <si>
    <t>MFS Intercorp Ltd</t>
  </si>
  <si>
    <t>MFSINTRCRP</t>
  </si>
  <si>
    <t>Adarsh Mercantile Ltd</t>
  </si>
  <si>
    <t>ADARSH</t>
  </si>
  <si>
    <t>Invesco India Nifty 50 ETF</t>
  </si>
  <si>
    <t>IVZINNIFTY</t>
  </si>
  <si>
    <t>CMM Infraprojects Ltd</t>
  </si>
  <si>
    <t>CMMIPL</t>
  </si>
  <si>
    <t>City Online Services Ltd</t>
  </si>
  <si>
    <t>CITYONLINE</t>
  </si>
  <si>
    <t>Kuberan Global Edu Solutions Ltd</t>
  </si>
  <si>
    <t>KGES</t>
  </si>
  <si>
    <t>SSPN Finance Ltd</t>
  </si>
  <si>
    <t>SSPNFIN</t>
  </si>
  <si>
    <t>Eureka Industries Ltd</t>
  </si>
  <si>
    <t>EUREKAI</t>
  </si>
  <si>
    <t>Radhagobind Commercial Ltd</t>
  </si>
  <si>
    <t>RCL</t>
  </si>
  <si>
    <t>Nippon India ETF Nifty Dividend Opportunities 50</t>
  </si>
  <si>
    <t>DIVOPPBEES</t>
  </si>
  <si>
    <t>Shri Kalyan Holdings Ltd</t>
  </si>
  <si>
    <t>SHKALYN</t>
  </si>
  <si>
    <t>Decorous Investment and Trading Co Ltd</t>
  </si>
  <si>
    <t>DITCO</t>
  </si>
  <si>
    <t>S R Industries Ltd</t>
  </si>
  <si>
    <t>SRIND</t>
  </si>
  <si>
    <t>Shivansh Finserve Ltd</t>
  </si>
  <si>
    <t>SHIVA</t>
  </si>
  <si>
    <t>Capfin India Ltd</t>
  </si>
  <si>
    <t>CAPFIN</t>
  </si>
  <si>
    <t>SBL Infratech Ltd</t>
  </si>
  <si>
    <t>SBLI</t>
  </si>
  <si>
    <t>Kovalam Investment and Trading Co Ltd</t>
  </si>
  <si>
    <t>ZKOVALIN</t>
  </si>
  <si>
    <t>Natura Hue Chem Ltd</t>
  </si>
  <si>
    <t>NATHUEC</t>
  </si>
  <si>
    <t>Source Industries (India) Ltd</t>
  </si>
  <si>
    <t>SOURCEIND</t>
  </si>
  <si>
    <t>People's Investment Ltd</t>
  </si>
  <si>
    <t>PEOPLIN</t>
  </si>
  <si>
    <t>Arcee Industries Ltd</t>
  </si>
  <si>
    <t>ARCEEIN</t>
  </si>
  <si>
    <t>Saptak Chem and Business Ltd</t>
  </si>
  <si>
    <t>SCBL</t>
  </si>
  <si>
    <t>Rajvir Industries Ltd</t>
  </si>
  <si>
    <t>RAJVIR</t>
  </si>
  <si>
    <t>Nikki Global Finance Ltd</t>
  </si>
  <si>
    <t>NIKKIGL</t>
  </si>
  <si>
    <t>Thakkers Group Limited</t>
  </si>
  <si>
    <t>THAKKERS</t>
  </si>
  <si>
    <t>Tiaan Consumer Ltd</t>
  </si>
  <si>
    <t>TIAANC</t>
  </si>
  <si>
    <t>Gleam Fabmat Ltd</t>
  </si>
  <si>
    <t>GLEAM</t>
  </si>
  <si>
    <t>AAR Shyam India Investment Company Ltd</t>
  </si>
  <si>
    <t>AARSHYAM</t>
  </si>
  <si>
    <t>IDFC Nifty 50 ETF</t>
  </si>
  <si>
    <t>IDFNIFTYET</t>
  </si>
  <si>
    <t>SPV Global Trading Ltd</t>
  </si>
  <si>
    <t>SPVGLOBAL</t>
  </si>
  <si>
    <t>SVA India Ltd</t>
  </si>
  <si>
    <t>SVAINDIA</t>
  </si>
  <si>
    <t>Tricom Fruit Products Ltd</t>
  </si>
  <si>
    <t>TRICOMFRU</t>
  </si>
  <si>
    <t>Bansisons Tea Industries Ltd</t>
  </si>
  <si>
    <t>BANSTEA</t>
  </si>
  <si>
    <t>JLA Infraville Shoppers Ltd</t>
  </si>
  <si>
    <t>JSHL</t>
  </si>
  <si>
    <t>Kanel Industries Ltd</t>
  </si>
  <si>
    <t>KANELIND</t>
  </si>
  <si>
    <t>Euro Asia Exports Ltd</t>
  </si>
  <si>
    <t>EUROASIA</t>
  </si>
  <si>
    <t>G D L Leasing and Finance Ltd</t>
  </si>
  <si>
    <t>GDLLEAS</t>
  </si>
  <si>
    <t>Gaekwar Mills Ltd</t>
  </si>
  <si>
    <t>ZGAEKWAR</t>
  </si>
  <si>
    <t>Transglobe Foods Ltd</t>
  </si>
  <si>
    <t>TRANSFD</t>
  </si>
  <si>
    <t>Jaihind Projects Ltd</t>
  </si>
  <si>
    <t>JAIHINDPRO</t>
  </si>
  <si>
    <t>Pasupati Fincap Ltd</t>
  </si>
  <si>
    <t>PASUFIN</t>
  </si>
  <si>
    <t>Anand Projects Ltd</t>
  </si>
  <si>
    <t>ANANDPROJ</t>
  </si>
  <si>
    <t>Hindusthan Udyog Ltd</t>
  </si>
  <si>
    <t>ZHINUDYP</t>
  </si>
  <si>
    <t>M Lakhamsi Industries Ltd</t>
  </si>
  <si>
    <t>MLINDLTD</t>
  </si>
  <si>
    <t>Motilal Oswal Nifty 200 Momentum 30 ETF</t>
  </si>
  <si>
    <t>MOMOMENTUM</t>
  </si>
  <si>
    <t>Brilliant Portfolios Ltd</t>
  </si>
  <si>
    <t>BRIPORT</t>
  </si>
  <si>
    <t>ID Info Business Services Ltd</t>
  </si>
  <si>
    <t>IDINFO</t>
  </si>
  <si>
    <t>Mudra Financial Services Ltd</t>
  </si>
  <si>
    <t>MUDRA</t>
  </si>
  <si>
    <t>Stellant Securities (India) Ltd</t>
  </si>
  <si>
    <t>STELLANT</t>
  </si>
  <si>
    <t>Goldcoin Health Foods Ltd</t>
  </si>
  <si>
    <t>GOLDCOINHF</t>
  </si>
  <si>
    <t>Sagar Systech Ltd</t>
  </si>
  <si>
    <t>SAGARSYST</t>
  </si>
  <si>
    <t>Powerful Technologies Ltd</t>
  </si>
  <si>
    <t>POWERFUL</t>
  </si>
  <si>
    <t>TMT (India) Ltd</t>
  </si>
  <si>
    <t>TMTIND-B1</t>
  </si>
  <si>
    <t>Edelweiss ETF-Nifty Bank</t>
  </si>
  <si>
    <t>EBANK</t>
  </si>
  <si>
    <t>CES Ltd</t>
  </si>
  <si>
    <t>CESL</t>
  </si>
  <si>
    <t>Surbhi Industries Ltd</t>
  </si>
  <si>
    <t>SURBHIN</t>
  </si>
  <si>
    <t>Sheraton Properties and Finance Ltd</t>
  </si>
  <si>
    <t>ZSHERAPR</t>
  </si>
  <si>
    <t>Valley Magnesite Company Ltd</t>
  </si>
  <si>
    <t>VALLEY</t>
  </si>
  <si>
    <t>Sindu Valley Technologies Ltd</t>
  </si>
  <si>
    <t>SINDUVA</t>
  </si>
  <si>
    <t>IDream Film Infrastructure Company Ltd</t>
  </si>
  <si>
    <t>SOFTBPO</t>
  </si>
  <si>
    <t>Elitecon International Ltd</t>
  </si>
  <si>
    <t>ELITECON</t>
  </si>
  <si>
    <t>Indoworth Holdings Ltd</t>
  </si>
  <si>
    <t>UNIWSEC</t>
  </si>
  <si>
    <t>Hind Commerce Ltd</t>
  </si>
  <si>
    <t>HCLTD</t>
  </si>
  <si>
    <t>Rajvi Logitrade Ltd</t>
  </si>
  <si>
    <t>RAJVI</t>
  </si>
  <si>
    <t>Bansal Multiflex Ltd</t>
  </si>
  <si>
    <t>BANSAL</t>
  </si>
  <si>
    <t>Shaw Construction Pvt Ltd</t>
  </si>
  <si>
    <t>SHAHCON</t>
  </si>
  <si>
    <t>Speedage Commercials Ltd</t>
  </si>
  <si>
    <t>ZSPEEDCO</t>
  </si>
  <si>
    <t>Gold Rock Investments Ltd</t>
  </si>
  <si>
    <t>ZGOLDINV</t>
  </si>
  <si>
    <t>Kedia Construction Co Ltd</t>
  </si>
  <si>
    <t>KEDIACN</t>
  </si>
  <si>
    <t>India Radiators Ltd</t>
  </si>
  <si>
    <t>INRADIA</t>
  </si>
  <si>
    <t>KSHITIJ Investments Ltd</t>
  </si>
  <si>
    <t>KSHITIJ</t>
  </si>
  <si>
    <t>ICICI Prudential Nifty 200 Momentum 30 ETF</t>
  </si>
  <si>
    <t>MOM30IETF</t>
  </si>
  <si>
    <t>Yash Trading and Finance Ltd</t>
  </si>
  <si>
    <t>YASTF</t>
  </si>
  <si>
    <t>Ridhi Synthetics Ltd</t>
  </si>
  <si>
    <t>RIDHISYN</t>
  </si>
  <si>
    <t>Magnanimous Trade &amp; Finance Ltd</t>
  </si>
  <si>
    <t>MAGANTR</t>
  </si>
  <si>
    <t>Apollo Ingredients Ltd</t>
  </si>
  <si>
    <t>INDSOYA</t>
  </si>
  <si>
    <t>Dugar Housing Developments Ltd</t>
  </si>
  <si>
    <t>DUGARHOU</t>
  </si>
  <si>
    <t>Sunrise Industrial Traders Ltd</t>
  </si>
  <si>
    <t>SUNRINV</t>
  </si>
  <si>
    <t>Jupiter Industries and Leasing Ltd</t>
  </si>
  <si>
    <t>JPTRLES</t>
  </si>
  <si>
    <t>Nirbhay Colours India Ltd</t>
  </si>
  <si>
    <t>NIRBHAYIND</t>
  </si>
  <si>
    <t>Swastik Safe Deposit and Investments Ltd</t>
  </si>
  <si>
    <t>ZSWASTSA</t>
  </si>
  <si>
    <t>Purity Flexpack Ltd</t>
  </si>
  <si>
    <t>PURITY</t>
  </si>
  <si>
    <t>Varun Mercantile Ltd</t>
  </si>
  <si>
    <t>VARUNME</t>
  </si>
  <si>
    <t>Coromandel Agro Products and Oils Ltd</t>
  </si>
  <si>
    <t>CORAGRO</t>
  </si>
  <si>
    <t>Nibe Ordnance and Maritime Ltd</t>
  </si>
  <si>
    <t>ANSHNCO</t>
  </si>
  <si>
    <t>Kusam Electrical Industries Ltd</t>
  </si>
  <si>
    <t>KUSUMEL</t>
  </si>
  <si>
    <t>Pervasive Commodities Ltd</t>
  </si>
  <si>
    <t>PERVASIVE</t>
  </si>
  <si>
    <t>Viksit Engineering Ltd</t>
  </si>
  <si>
    <t>VIKSHEN</t>
  </si>
  <si>
    <t>PH Trading Ltd</t>
  </si>
  <si>
    <t>PHTRADING</t>
  </si>
  <si>
    <t>Mrugesh Trading Ltd</t>
  </si>
  <si>
    <t>MRUTR</t>
  </si>
  <si>
    <t>Unijolly Investments Company Ltd</t>
  </si>
  <si>
    <t>UNIJOLL</t>
  </si>
  <si>
    <t>Western Ministil Ltd</t>
  </si>
  <si>
    <t>WMINIMT</t>
  </si>
  <si>
    <t>Hindustan Housing Company Ltd</t>
  </si>
  <si>
    <t>ZHINDHSG</t>
  </si>
  <si>
    <t>Megh Mayur Infra Ltd</t>
  </si>
  <si>
    <t>TRANOCE</t>
  </si>
  <si>
    <t>Elcid Investments Ltd</t>
  </si>
  <si>
    <t>ELCIDIN</t>
  </si>
  <si>
    <t>Sagar Soya Products Ltd</t>
  </si>
  <si>
    <t>SAGRSOY-B</t>
  </si>
  <si>
    <t>Southern Gas Ltd</t>
  </si>
  <si>
    <t>ZSOUTGAS</t>
  </si>
  <si>
    <t>Antariksh Industries Ltd</t>
  </si>
  <si>
    <t>ANTARIKSH</t>
  </si>
  <si>
    <t>Bengal Steel Industries Ltd</t>
  </si>
  <si>
    <t>BENGALS</t>
  </si>
  <si>
    <t>Whitehall Commercial Company Ltd</t>
  </si>
  <si>
    <t>WHITHAL</t>
  </si>
  <si>
    <t>BHARAT Bond ETF-April 2031-Growth</t>
  </si>
  <si>
    <t>EBBETF0431</t>
  </si>
  <si>
    <t>BHARAT Bond ETF-April 2025-Growth</t>
  </si>
  <si>
    <t>EBBETF0425</t>
  </si>
  <si>
    <t>HDFC Nifty Bank ETF</t>
  </si>
  <si>
    <t>HDFCNIFBAN</t>
  </si>
  <si>
    <t>ICICI Prudential Nifty Private Bank ETF</t>
  </si>
  <si>
    <t>PVTBANIETF</t>
  </si>
  <si>
    <t>ICICI Prudential Nifty Midcap 150 ETF</t>
  </si>
  <si>
    <t>MIDCAPIETF</t>
  </si>
  <si>
    <t>ICICI Pru Nifty Alpha Low- Volatility 30 ETF</t>
  </si>
  <si>
    <t>ALPL30IETF</t>
  </si>
  <si>
    <t>ICICI Prudential Nifty IT ETF</t>
  </si>
  <si>
    <t>ITIETF</t>
  </si>
  <si>
    <t>ICICI Prudential S&amp;P BSE 500 ETF</t>
  </si>
  <si>
    <t>BSE500IETF</t>
  </si>
  <si>
    <t>ICICI Prudential Nifty Bank ETF</t>
  </si>
  <si>
    <t>BANKIETF</t>
  </si>
  <si>
    <t>Kotak Nifty 50 Value 20 ETF</t>
  </si>
  <si>
    <t>NV20</t>
  </si>
  <si>
    <t>Indokem Ltd</t>
  </si>
  <si>
    <t>INDOKEM</t>
  </si>
  <si>
    <t>LIC MF Nifty 100 ETF</t>
  </si>
  <si>
    <t>LICNFNHGP</t>
  </si>
  <si>
    <t>Lakshmi Electrical Control Systems Ltd</t>
  </si>
  <si>
    <t>LAKSELEC</t>
  </si>
  <si>
    <t>LIC MF Nifty 50 ETF</t>
  </si>
  <si>
    <t>LICNETFN50</t>
  </si>
  <si>
    <t>Mirae Asset Nifty Next 50 ETF</t>
  </si>
  <si>
    <t>NEXT50</t>
  </si>
  <si>
    <t>Tata Nifty 50 ETF</t>
  </si>
  <si>
    <t>NETF</t>
  </si>
  <si>
    <t>Tata Nifty Private Bank Exchange Traded Fund</t>
  </si>
  <si>
    <t>NPBET</t>
  </si>
  <si>
    <t>UTI Nifty 50 ETF</t>
  </si>
  <si>
    <t>UTINIFTETF</t>
  </si>
  <si>
    <t>Data Infrastructure Trust</t>
  </si>
  <si>
    <t>DATAINFRA</t>
  </si>
  <si>
    <t>SBI S&amp;P BSE Sensex Next 50 ETF</t>
  </si>
  <si>
    <t>SETFSN50</t>
  </si>
  <si>
    <t>IDFC S&amp;P BSE Sensex ETF</t>
  </si>
  <si>
    <t>IDFSENSEXE</t>
  </si>
  <si>
    <t>SBI S&amp;P BSE 100 ETF</t>
  </si>
  <si>
    <t>SETFBSE100</t>
  </si>
  <si>
    <t>Nippon India ETF S&amp;P BSE Sensex</t>
  </si>
  <si>
    <t>SENSEXBEES</t>
  </si>
  <si>
    <t>SBI S&amp;P BSE Sensex ETF</t>
  </si>
  <si>
    <t>SBISENSEX</t>
  </si>
  <si>
    <t>SBI Nifty Private Bank ETF</t>
  </si>
  <si>
    <t>SBIETFPB</t>
  </si>
  <si>
    <t>SBI Nifty IT ETF</t>
  </si>
  <si>
    <t>SBIETFIT</t>
  </si>
  <si>
    <t>Axis NIFTY Bank ETF</t>
  </si>
  <si>
    <t>AXISBNKETF</t>
  </si>
  <si>
    <t>NipponETFNifty CPSE Bond Plus SDL Sep 2024 50:50</t>
  </si>
  <si>
    <t>SDL24BEES</t>
  </si>
  <si>
    <t>Mirae Asset Nifty 100 ESG Sector Leaders ETF</t>
  </si>
  <si>
    <t>ESG</t>
  </si>
  <si>
    <t>Motilal Oswal 5 Year G-Sec ETF</t>
  </si>
  <si>
    <t>MOGSEC</t>
  </si>
  <si>
    <t>Bhalchandram Clothing Ltd</t>
  </si>
  <si>
    <t>BHALCHANDR</t>
  </si>
  <si>
    <t>Empee Distilleries Ltd</t>
  </si>
  <si>
    <t>EDL</t>
  </si>
  <si>
    <t>MIG Media Neurons Ltd</t>
  </si>
  <si>
    <t>MMNL</t>
  </si>
  <si>
    <t>Girdharilal Sugar and Allied Industries Ltd</t>
  </si>
  <si>
    <t>GIRDSGA</t>
  </si>
  <si>
    <t>Shilpi Cable Technologies Ltd</t>
  </si>
  <si>
    <t>SHILPI</t>
  </si>
  <si>
    <t>Tulsyan NEC Ltd</t>
  </si>
  <si>
    <t>TULSYAN</t>
  </si>
  <si>
    <t>Legacy Mercantile Ltd</t>
  </si>
  <si>
    <t>LEGACY</t>
  </si>
  <si>
    <t>Web Element Solutions Ltd</t>
  </si>
  <si>
    <t>WEBSL</t>
  </si>
  <si>
    <t>Has Lifestyle Ltd</t>
  </si>
  <si>
    <t>HASJUICE</t>
  </si>
  <si>
    <t>Supernova Advertising Ltd</t>
  </si>
  <si>
    <t>SUPERNOVA</t>
  </si>
  <si>
    <t>Dekson Castings Ltd</t>
  </si>
  <si>
    <t>DEKSON</t>
  </si>
  <si>
    <t>Parnav Sports Academy Ltd</t>
  </si>
  <si>
    <t>PSAL</t>
  </si>
  <si>
    <t>Kanak Krishi Implements Ltd</t>
  </si>
  <si>
    <t>KKIL</t>
  </si>
  <si>
    <t>Gracious Software Ltd</t>
  </si>
  <si>
    <t>GSL</t>
  </si>
  <si>
    <t>Abhijit Trading Co Ltd</t>
  </si>
  <si>
    <t>ABHIJIT</t>
  </si>
  <si>
    <t>Real Growth Corporation Ltd</t>
  </si>
  <si>
    <t>RGCORP</t>
  </si>
  <si>
    <t>Sharp Investments Ltd</t>
  </si>
  <si>
    <t>SHARPINV</t>
  </si>
  <si>
    <t>Prabhu Steel Industries Ltd</t>
  </si>
  <si>
    <t>ZPRBHSTE</t>
  </si>
  <si>
    <t>Wardwizard Healthcare Ltd</t>
  </si>
  <si>
    <t>AYOME</t>
  </si>
  <si>
    <t>Shiv Kamal Impex Ltd</t>
  </si>
  <si>
    <t>SHIVKAMAL</t>
  </si>
  <si>
    <t>Vinayak Vanijya Ltd</t>
  </si>
  <si>
    <t>VINVANI</t>
  </si>
  <si>
    <t>Jeet Machine Tools Ltd</t>
  </si>
  <si>
    <t>ZJEETMAC</t>
  </si>
  <si>
    <t>Vsd Confin Ltd</t>
  </si>
  <si>
    <t>VSDCONF</t>
  </si>
  <si>
    <t>Sueryaa Knitwear Ltd</t>
  </si>
  <si>
    <t>SUERYAAKNI</t>
  </si>
  <si>
    <t>Tirupati Finlease Ltd</t>
  </si>
  <si>
    <t>TFLL</t>
  </si>
  <si>
    <t>Parmeshwari Silk Mills Ltd</t>
  </si>
  <si>
    <t>PARMSILK</t>
  </si>
  <si>
    <t>Shikhar Leasing and Trading Ltd</t>
  </si>
  <si>
    <t>SHIKHARLETR</t>
  </si>
  <si>
    <t>Raideep Industries Ltd</t>
  </si>
  <si>
    <t>RAIDEEPIND</t>
  </si>
  <si>
    <t>Vardhan Capital and Finance Ltd</t>
  </si>
  <si>
    <t>VARDHANCFL</t>
  </si>
  <si>
    <t>Hari Govind International Ltd</t>
  </si>
  <si>
    <t>HARIGOV</t>
  </si>
  <si>
    <t>Tivoli Construction Ltd</t>
  </si>
  <si>
    <t>TVOLCON</t>
  </si>
  <si>
    <t>B J Duplex Boards Ltd</t>
  </si>
  <si>
    <t>BJDUP</t>
  </si>
  <si>
    <t>Jyot International Marketing Ltd</t>
  </si>
  <si>
    <t>JYOTIN</t>
  </si>
  <si>
    <t>Sarvamangal Marcantile Company Ltd</t>
  </si>
  <si>
    <t>ZSARVAMA</t>
  </si>
  <si>
    <t>Alna Trading and Exports Ltd</t>
  </si>
  <si>
    <t>ALNATRD</t>
  </si>
  <si>
    <t>Ventura Guaranty Ltd</t>
  </si>
  <si>
    <t>SHYAM</t>
  </si>
  <si>
    <t>Healthy Investments Ltd</t>
  </si>
  <si>
    <t>HEALINV</t>
  </si>
  <si>
    <t>LS Industries Ltd</t>
  </si>
  <si>
    <t>LSIND</t>
  </si>
  <si>
    <t>Vivid Global Industries Ltd</t>
  </si>
  <si>
    <t>VIVIDIND</t>
  </si>
  <si>
    <t>Revati Organics Ltd</t>
  </si>
  <si>
    <t>REVAORG</t>
  </si>
  <si>
    <t>TTL Enterprises Ltd</t>
  </si>
  <si>
    <t>TTLEL</t>
  </si>
  <si>
    <t>Multiplus Holdings Ltd</t>
  </si>
  <si>
    <t>MULTIIN</t>
  </si>
  <si>
    <t>Jumbo Finance Ltd</t>
  </si>
  <si>
    <t>JUMBFNL</t>
  </si>
  <si>
    <t>Punctual Trading Ltd</t>
  </si>
  <si>
    <t>PUNCTRD</t>
  </si>
  <si>
    <t>Hariyana Ventures Ltd</t>
  </si>
  <si>
    <t>HVL</t>
  </si>
  <si>
    <t>Sanmitra Commercial Ltd</t>
  </si>
  <si>
    <t>ZSANMCOM</t>
  </si>
  <si>
    <t>Bajaj Global Ltd</t>
  </si>
  <si>
    <t>BAJGLOB</t>
  </si>
  <si>
    <t>Twin Roses Trades and Agencies Ltd</t>
  </si>
  <si>
    <t>TWIROST</t>
  </si>
  <si>
    <t>Nivi Trading Ltd</t>
  </si>
  <si>
    <t>ZNIVITRD</t>
  </si>
  <si>
    <t>Meenakshi Steel Industries Ltd</t>
  </si>
  <si>
    <t>MEENST</t>
  </si>
  <si>
    <t>Asutosh Enterprises Ltd</t>
  </si>
  <si>
    <t>ASUTENT</t>
  </si>
  <si>
    <t>Terraform Realstate Ltd</t>
  </si>
  <si>
    <t>TERRAREAL</t>
  </si>
  <si>
    <t>Terraform Magnum Ltd</t>
  </si>
  <si>
    <t>TERRAFORM</t>
  </si>
  <si>
    <t>Microse India Ltd</t>
  </si>
  <si>
    <t>MICROSE</t>
  </si>
  <si>
    <t>Bentley Commercial Enterprises Ltd</t>
  </si>
  <si>
    <t>BENTCOM</t>
  </si>
  <si>
    <t>Nilkanth Engineering Ltd</t>
  </si>
  <si>
    <t>ZNILKENG</t>
  </si>
  <si>
    <t>Kajal Synthetics and Silk Mills Ltd</t>
  </si>
  <si>
    <t>KAJALSY</t>
  </si>
  <si>
    <t>Devinsu Trading Ltd</t>
  </si>
  <si>
    <t>DEVITRD</t>
  </si>
  <si>
    <t>Satyam Silk Mills Ltd</t>
  </si>
  <si>
    <t>ZSATYASL</t>
  </si>
  <si>
    <t>Ishwarshakti Holding &amp; Traders Ltd</t>
  </si>
  <si>
    <t>ISHWATR</t>
  </si>
  <si>
    <t>Triochem Products Ltd</t>
  </si>
  <si>
    <t>TRIPR</t>
  </si>
  <si>
    <t>Technojet Consultants Ltd</t>
  </si>
  <si>
    <t>TECHCON</t>
  </si>
  <si>
    <t>Oseaspre Consultants Ltd</t>
  </si>
  <si>
    <t>OSEASPR</t>
  </si>
  <si>
    <t>Classic Electricals Ltd</t>
  </si>
  <si>
    <t>CLASELE</t>
  </si>
  <si>
    <t>Mansoon Trading Co Ltd</t>
  </si>
  <si>
    <t>ZMANSOON</t>
  </si>
  <si>
    <t>Shreenath Investment Company Ltd</t>
  </si>
  <si>
    <t>SHRENTI</t>
  </si>
  <si>
    <t>Pet Plastics Ltd</t>
  </si>
  <si>
    <t>PETPLST</t>
  </si>
  <si>
    <t>Indo Gulf Industries Ltd</t>
  </si>
  <si>
    <t>IGLFXPL-B</t>
  </si>
  <si>
    <t>Oriental InfraTrust</t>
  </si>
  <si>
    <t>OSEINTRUST</t>
  </si>
  <si>
    <t>AIRTELPP</t>
  </si>
  <si>
    <t>Aurum PropTech Ltd Partly Paidup</t>
  </si>
  <si>
    <t>AURUMPP1</t>
  </si>
  <si>
    <t>SMC Credits Limited</t>
  </si>
  <si>
    <t>SMCREDT</t>
  </si>
  <si>
    <t>Highway Infrastructure Ltd</t>
  </si>
  <si>
    <t>HIGHWAYS</t>
  </si>
  <si>
    <t>Anzen India Energy Yield Plus Trust</t>
  </si>
  <si>
    <t>ANZEN</t>
  </si>
  <si>
    <t>ICICI Pru Nifty Financial Services Ex-Bank ETF</t>
  </si>
  <si>
    <t>FINIETF</t>
  </si>
  <si>
    <t>Kotak Silver ETF</t>
  </si>
  <si>
    <t>SILVER1</t>
  </si>
  <si>
    <t>ICICI Pru Nifty 10 yr Benchmark G-sec ETF</t>
  </si>
  <si>
    <t>GSEC10IETF</t>
  </si>
  <si>
    <t>BHARAT Bond ETF - April 2033</t>
  </si>
  <si>
    <t>EBBETF0433</t>
  </si>
  <si>
    <t>ICICI Pru Nifty Commodities ETF</t>
  </si>
  <si>
    <t>COMMOIETF</t>
  </si>
  <si>
    <t>DSP Nifty Bank ETF</t>
  </si>
  <si>
    <t>BANKETFADD</t>
  </si>
  <si>
    <t>Kotak Nifty 1D Rate Liquid ETF</t>
  </si>
  <si>
    <t>LIQUID1</t>
  </si>
  <si>
    <t>HDFC NIFTY Smallcap 250 ETF</t>
  </si>
  <si>
    <t>HDFCSML250</t>
  </si>
  <si>
    <t>HDFC NIFTY Midcap 150 ETF</t>
  </si>
  <si>
    <t>HDFCMID150</t>
  </si>
  <si>
    <t>HDFC S&amp;P BSE 500 ETF</t>
  </si>
  <si>
    <t>HDFCBSE500</t>
  </si>
  <si>
    <t>Mirae Asset Gold ETF</t>
  </si>
  <si>
    <t>GOLDETF</t>
  </si>
  <si>
    <t>Aditya BSL CRISIL Overnight AI Index ETF</t>
  </si>
  <si>
    <t>ABSLLIQUID</t>
  </si>
  <si>
    <t>ICICI Prudential Nifty PSU Bank ETF</t>
  </si>
  <si>
    <t>PSUBNKIETF</t>
  </si>
  <si>
    <t>Axis S&amp;P BSE Sensex ETF</t>
  </si>
  <si>
    <t>AXSENSEX</t>
  </si>
  <si>
    <t>Mirae Asset Nifty 100 Low Volatility 30 ETF</t>
  </si>
  <si>
    <t>LOWVOL</t>
  </si>
  <si>
    <t>Digital Fibre Infrastructure Trust</t>
  </si>
  <si>
    <t>DIGIFIBRE</t>
  </si>
  <si>
    <t>Mirae Asset Nifty 8-13 yr G-Sec ETF</t>
  </si>
  <si>
    <t>GSEC10YEAR</t>
  </si>
  <si>
    <t>UTI Silver Exchange Traded Fund</t>
  </si>
  <si>
    <t>SILVERETF</t>
  </si>
  <si>
    <t>DSP Gold ETF</t>
  </si>
  <si>
    <t>GOLDETFADD</t>
  </si>
  <si>
    <t>Krishca Strapping Solutions Ltd</t>
  </si>
  <si>
    <t>KRISHCA</t>
  </si>
  <si>
    <t>Mirae Asset Silver ETF</t>
  </si>
  <si>
    <t>SILVRETF</t>
  </si>
  <si>
    <t>Indian Highway Concessions Trust</t>
  </si>
  <si>
    <t>IHCT</t>
  </si>
  <si>
    <t>Automobile Products of India Ltd</t>
  </si>
  <si>
    <t>AUTOPRD</t>
  </si>
  <si>
    <t>DSP Nifty IT ETF</t>
  </si>
  <si>
    <t>ITETFADD</t>
  </si>
  <si>
    <t>Mirae Asset Nifty Bank ETF</t>
  </si>
  <si>
    <t>BANKETF</t>
  </si>
  <si>
    <t>Mirae Asset Nifty 1D Rate Liquid ETF</t>
  </si>
  <si>
    <t>LIQUID</t>
  </si>
  <si>
    <t>DSP Nifty PSU Bank ETF</t>
  </si>
  <si>
    <t>PSUBANKADD</t>
  </si>
  <si>
    <t>DSP Nifty Private Bank ETF</t>
  </si>
  <si>
    <t>PVTBANKADD</t>
  </si>
  <si>
    <t>DSP S&amp;P BSE Sensex ETF</t>
  </si>
  <si>
    <t>SENSEXADD</t>
  </si>
  <si>
    <t>ICICI Prudential Nifty 200 Quality 30 ETF Regular</t>
  </si>
  <si>
    <t>QUAL30IETF</t>
  </si>
  <si>
    <t>HDFC Nifty 1D Rate Liquid ETF</t>
  </si>
  <si>
    <t>HDFCLIQUID</t>
  </si>
  <si>
    <t>IRB Infrastructure Trust</t>
  </si>
  <si>
    <t>IRBIT</t>
  </si>
  <si>
    <t>UTI Nifty Midcap 150 Exchange Traded Fund</t>
  </si>
  <si>
    <t>NIFMID150</t>
  </si>
  <si>
    <t>Navi NIFTY 50 ETF</t>
  </si>
  <si>
    <t>NAVINIFTY</t>
  </si>
  <si>
    <t>Motilal Oswal Nifty 500 ETF</t>
  </si>
  <si>
    <t>MONIFTY500</t>
  </si>
  <si>
    <t>Mirae Asset S&amp;P BSE Sensex ETF</t>
  </si>
  <si>
    <t>SENSEXETF</t>
  </si>
  <si>
    <t>Intelligent Supply Chain Infrastructure Trust</t>
  </si>
  <si>
    <t>ISCITRUST</t>
  </si>
  <si>
    <t>Mirae Asset Nifty 200 Alpha 30 ETF</t>
  </si>
  <si>
    <t>ALPHAETF</t>
  </si>
  <si>
    <t>Mirae Asset Nifty IT ETF</t>
  </si>
  <si>
    <t>ITETF</t>
  </si>
  <si>
    <t>SBI Nifty 1D Rate ETF</t>
  </si>
  <si>
    <t>LIQUIDSBI</t>
  </si>
  <si>
    <t>Edelweiss Gold ETF</t>
  </si>
  <si>
    <t>EGOLD</t>
  </si>
  <si>
    <t>Edelweiss Silver ETF</t>
  </si>
  <si>
    <t>ESILVER</t>
  </si>
  <si>
    <t>Baroda BNP Paribas Gold ETF</t>
  </si>
  <si>
    <t>BBNPPGOLD</t>
  </si>
  <si>
    <t>Sustainable Energy Infra Trust</t>
  </si>
  <si>
    <t>SEITINVIT</t>
  </si>
  <si>
    <t>Tata Gold Exchange Traded Fund</t>
  </si>
  <si>
    <t>TATAGOLD</t>
  </si>
  <si>
    <t>Tata Silver Exchange Traded Fund</t>
  </si>
  <si>
    <t>TATSILV</t>
  </si>
  <si>
    <t>Zerodha Nifty 1D Rate Liquid ETF</t>
  </si>
  <si>
    <t>LIQUIDCASE</t>
  </si>
  <si>
    <t>Bajaj Finserv Nifty Bank ETF</t>
  </si>
  <si>
    <t>BANKBETF</t>
  </si>
  <si>
    <t>Bajaj Finserv Nifty 50 ETF</t>
  </si>
  <si>
    <t>NIFTYBETF</t>
  </si>
  <si>
    <t>UTI Nifty IT ETF</t>
  </si>
  <si>
    <t>NIFITETF</t>
  </si>
  <si>
    <t>UTI Nifty 10 yr Benchmark G-Sec ETF</t>
  </si>
  <si>
    <t>NIF10GETF</t>
  </si>
  <si>
    <t>UTI Nifty 5 yr Benchmark G-Sec ETF</t>
  </si>
  <si>
    <t>NIF5GETF</t>
  </si>
  <si>
    <t>HDFC Nifty PSU Bank ETF</t>
  </si>
  <si>
    <t>HDFCPSUBK</t>
  </si>
  <si>
    <t>DSP Nifty Healthcare ETF</t>
  </si>
  <si>
    <t>HEALTHADD</t>
  </si>
  <si>
    <t>NDR InvIT Trust</t>
  </si>
  <si>
    <t>NDRINVIT</t>
  </si>
  <si>
    <t>LIC MF Nifty Midcap 100 ETF</t>
  </si>
  <si>
    <t>LICNMID100</t>
  </si>
  <si>
    <t>Skipper Ltd Partly Paidup</t>
  </si>
  <si>
    <t>SKIPPERPP</t>
  </si>
  <si>
    <t>Mirae Asset Nifty Smallcap 250 Momen.Quali. 100ETF</t>
  </si>
  <si>
    <t>SMALLCAP</t>
  </si>
  <si>
    <t>Zerodha Gold ETF</t>
  </si>
  <si>
    <t>GOLDCASE</t>
  </si>
  <si>
    <t>Adroit Infotech Ltd Partly Paidup</t>
  </si>
  <si>
    <t>ADROITPP</t>
  </si>
  <si>
    <t>Yarn Syndicate Ltd Partly Paidup</t>
  </si>
  <si>
    <t>YARNPP</t>
  </si>
  <si>
    <t>Bharat Highways InvIT</t>
  </si>
  <si>
    <t>BHINVIT</t>
  </si>
  <si>
    <t>Motilal Oswal Nifty Smallcap 250 ETF</t>
  </si>
  <si>
    <t>MOSMALL250</t>
  </si>
  <si>
    <t>Motilal Oswal Nifty Realty ETF</t>
  </si>
  <si>
    <t>MOREALTY</t>
  </si>
  <si>
    <t>DSP S&amp;P BSE Liquid Rate ETF</t>
  </si>
  <si>
    <t>LIQUIDADD</t>
  </si>
  <si>
    <t>Aditya Birla Sun Life Nifty PSE ETF</t>
  </si>
  <si>
    <t>ABSLPSE</t>
  </si>
  <si>
    <t>Iykot Hitech Toolroom Ltd Partly Paidup</t>
  </si>
  <si>
    <t>IYKOTPP</t>
  </si>
  <si>
    <t>Mirae AN Midsmallcap400 Momentum Quality 100 ETF</t>
  </si>
  <si>
    <t>MIDSMALL</t>
  </si>
  <si>
    <t>Hem Holdings and Trading Ltd</t>
  </si>
  <si>
    <t>ZHEMHOLD</t>
  </si>
  <si>
    <t>Haryana Financial Corp</t>
  </si>
  <si>
    <t>HARAFIN</t>
  </si>
  <si>
    <t>Bajaj Finserv Nifty 1D Rate Liquid ETF</t>
  </si>
  <si>
    <t>LIQUIDBETF</t>
  </si>
  <si>
    <t>Savani Financials Ltd Partly Paidup</t>
  </si>
  <si>
    <t>SAVFIPP</t>
  </si>
  <si>
    <t>Zerodha Nifty 100 ETF</t>
  </si>
  <si>
    <t>TOP100CASE</t>
  </si>
  <si>
    <t>Zerodha Nifty Midcap 150 ETF</t>
  </si>
  <si>
    <t>MID150CASE</t>
  </si>
  <si>
    <t>Baroda BNP Paribas Nifty Bank ETF</t>
  </si>
  <si>
    <t>BBNPNBETF</t>
  </si>
  <si>
    <t>Solara Active Pharma Sciences Ltd Partly Paidup</t>
  </si>
  <si>
    <t>SOLARAPP</t>
  </si>
  <si>
    <t>NXT-Infra Trust</t>
  </si>
  <si>
    <t>NXT-INFRA</t>
  </si>
  <si>
    <t>SBI Silver ETF</t>
  </si>
  <si>
    <t>SBISILVER</t>
  </si>
  <si>
    <t>Shriram Nifty 1D Rate Liquid ETF</t>
  </si>
  <si>
    <t>LIQUIDSHRI</t>
  </si>
  <si>
    <t>VSF Projects Ltd Partly Paidup</t>
  </si>
  <si>
    <t>VSFPROJPP</t>
  </si>
  <si>
    <t>Aditya Birla Sun Life CRISIL Broad Based Gilt ETF</t>
  </si>
  <si>
    <t>ABGSEC</t>
  </si>
  <si>
    <t>Mirae Asset Nifty EV and New Age Automotive ETF</t>
  </si>
  <si>
    <t>EVINDIA</t>
  </si>
  <si>
    <t>Nakoda Group of Industries Ltd Partly Paidup</t>
  </si>
  <si>
    <t>NGILPP</t>
  </si>
  <si>
    <t>Sahaj Solar Ltd</t>
  </si>
  <si>
    <t>SAHAJSOLAR</t>
  </si>
  <si>
    <t>Sobha Ltd Partly Paidup</t>
  </si>
  <si>
    <t>SOBHAPP</t>
  </si>
  <si>
    <t>Tunwal E-Motors Ltd</t>
  </si>
  <si>
    <t>TUNWAL</t>
  </si>
  <si>
    <t>SBI Nifty50 Equal Weight ETF</t>
  </si>
  <si>
    <t>SBINEQWETF</t>
  </si>
  <si>
    <t>Kataria Industries Ltd</t>
  </si>
  <si>
    <t>KATARIA</t>
  </si>
  <si>
    <t>Macobs Technologies Ltd</t>
  </si>
  <si>
    <t>MACOBSTECH</t>
  </si>
  <si>
    <t>Industry</t>
  </si>
  <si>
    <t>Oil Gas &amp; Consumable Fuels</t>
  </si>
  <si>
    <t>Information Technology</t>
  </si>
  <si>
    <t>Financial Services</t>
  </si>
  <si>
    <t>Telecommunication</t>
  </si>
  <si>
    <t>Fast Moving Consumer Goods</t>
  </si>
  <si>
    <t>Construction</t>
  </si>
  <si>
    <t>Automobile and Auto Components</t>
  </si>
  <si>
    <t>Healthcare</t>
  </si>
  <si>
    <t>Power</t>
  </si>
  <si>
    <t>Metals &amp; Mining</t>
  </si>
  <si>
    <t>Construction Materials</t>
  </si>
  <si>
    <t>Consumer Services</t>
  </si>
  <si>
    <t>Services</t>
  </si>
  <si>
    <t>Capital Goods</t>
  </si>
  <si>
    <t>Consumer Durables</t>
  </si>
  <si>
    <t>Realty</t>
  </si>
  <si>
    <t>Chemicals</t>
  </si>
  <si>
    <t>Diversified</t>
  </si>
  <si>
    <t>Media Entertainment &amp; Publication</t>
  </si>
  <si>
    <t>Forest Materials</t>
  </si>
  <si>
    <t>Utilities</t>
  </si>
  <si>
    <t>1Y Return vs Nifty Z-Score</t>
  </si>
  <si>
    <t>1M Return vs Nifty Z-Score</t>
  </si>
  <si>
    <t>6M Return vs Nifty Z-Score</t>
  </si>
  <si>
    <t>1W Return vs Nifty Z-Score</t>
  </si>
  <si>
    <t>20D EMA</t>
  </si>
  <si>
    <t>% Price above 20 EMA</t>
  </si>
  <si>
    <t>% Price above 50 EMA</t>
  </si>
  <si>
    <t>% Price above 200 EMA</t>
  </si>
  <si>
    <t>Day Low</t>
  </si>
  <si>
    <t>Day High</t>
  </si>
  <si>
    <t>Current Week Low</t>
  </si>
  <si>
    <t>Current Week High</t>
  </si>
  <si>
    <t>Current Month Low</t>
  </si>
  <si>
    <t>Current Month High</t>
  </si>
  <si>
    <t>% Away From Day Low</t>
  </si>
  <si>
    <t>% Away From Day High</t>
  </si>
  <si>
    <t>% Away From Current Week Low</t>
  </si>
  <si>
    <t>% Away From Current Week High</t>
  </si>
  <si>
    <t>% Away From Current Month Low</t>
  </si>
  <si>
    <t>% Away From Current Month High</t>
  </si>
  <si>
    <t>Uptrend</t>
  </si>
  <si>
    <t>Relative Strength Sector Index</t>
  </si>
  <si>
    <t>Relative Strength Sector Index - Zone</t>
  </si>
  <si>
    <t>Rate of Change</t>
  </si>
  <si>
    <t>Rate of Change - Zone</t>
  </si>
  <si>
    <t>Positive</t>
  </si>
  <si>
    <t>Negative</t>
  </si>
  <si>
    <t>Neutral</t>
  </si>
  <si>
    <t>Count</t>
  </si>
  <si>
    <t>1W Out-Performance</t>
  </si>
  <si>
    <t>1M Out-Performance</t>
  </si>
  <si>
    <t>RSI</t>
  </si>
  <si>
    <t>% Price above 20D EMA</t>
  </si>
  <si>
    <t>Sharpe Ratio Z-Score</t>
  </si>
  <si>
    <t>Score</t>
  </si>
  <si>
    <t>Rank 1Y</t>
  </si>
  <si>
    <t>Rank 6M</t>
  </si>
  <si>
    <t>Rank Sharpe</t>
  </si>
  <si>
    <t>Avg</t>
  </si>
  <si>
    <t>Rank</t>
  </si>
  <si>
    <t xml:space="preserve">Score 2 </t>
  </si>
  <si>
    <t>Rank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</si>
</sst>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10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ELL\Desktop\Market%20Data\Market%20Breadth\ind_niftytotalmarket_list.xlsx" TargetMode="External"/><Relationship Id="rId1" Type="http://schemas.openxmlformats.org/officeDocument/2006/relationships/externalLinkPath" Target="/Users/DELL/Desktop/Market%20Data/Market%20Breadth/ind_niftytotalmarket_li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d_niftytotalmarket_list"/>
      <sheetName val="ind_niftytotalmarket_list (1)"/>
    </sheetNames>
    <sheetDataSet>
      <sheetData sheetId="0" refreshError="1"/>
      <sheetData sheetId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54CB07C-D5F8-435D-B49E-9AD7B921F935}" name="Table3" displayName="Table3" ref="A1:Z122" totalsRowShown="0">
  <autoFilter ref="A1:Z122" xr:uid="{054CB07C-D5F8-435D-B49E-9AD7B921F935}"/>
  <sortState xmlns:xlrd2="http://schemas.microsoft.com/office/spreadsheetml/2017/richdata2" ref="A2:Z122">
    <sortCondition ref="Z1:Z122"/>
  </sortState>
  <tableColumns count="26">
    <tableColumn id="1" xr3:uid="{C88C923D-5A4C-45B7-AD9E-581CA17D0024}" name="Sub-Sector"/>
    <tableColumn id="2" xr3:uid="{CBC703BC-2197-4425-A563-62A865C4C9F4}" name="Count" dataDxfId="56">
      <calculatedColumnFormula>COUNTIFS(Table2[Sub-Sector],Table3[[#This Row],[Sub-Sector]])</calculatedColumnFormula>
    </tableColumn>
    <tableColumn id="3" xr3:uid="{7DC41DA6-ADF9-4C23-A491-4FE72AF6A6A0}" name="Uptrend" dataDxfId="55">
      <calculatedColumnFormula>COUNTIFS(Table2[Sub-Sector],Table3[[#This Row],[Sub-Sector]],Table2[Uptrend],"Uptrend")/Table3[[#This Row],[Count]]</calculatedColumnFormula>
    </tableColumn>
    <tableColumn id="4" xr3:uid="{2E567158-EB58-4B56-8CFE-3F5780437AF4}" name="1W Out-Performance" dataDxfId="54">
      <calculatedColumnFormula>COUNTIFS(Table2[Sub-Sector],Table3[[#This Row],[Sub-Sector]],Table2[1W Return vs Nifty],"&gt;=5")/Table3[[#This Row],[Count]]</calculatedColumnFormula>
    </tableColumn>
    <tableColumn id="5" xr3:uid="{AA7AAC78-71D5-4149-82D5-E2A7996812EF}" name="1M Out-Performance" dataDxfId="53">
      <calculatedColumnFormula>COUNTIFS(Table2[Sub-Sector],Table3[[#This Row],[Sub-Sector]],Table2[1M Return vs Nifty],"&gt;=5")/Table3[[#This Row],[Count]]</calculatedColumnFormula>
    </tableColumn>
    <tableColumn id="6" xr3:uid="{26975E29-EB2B-47F5-B871-4DBF630E9C23}" name="6M Return vs Nifty" dataDxfId="52">
      <calculatedColumnFormula>COUNTIFS(Table2[Sub-Sector],Table3[[#This Row],[Sub-Sector]],Table2[6M Return vs Nifty],"&gt;=10")/Table3[[#This Row],[Count]]</calculatedColumnFormula>
    </tableColumn>
    <tableColumn id="7" xr3:uid="{7B922804-0018-420B-AFC3-336977A35EAD}" name="1Y Return vs Nifty" dataDxfId="51">
      <calculatedColumnFormula>COUNTIFS(Table2[Sub-Sector],Table3[[#This Row],[Sub-Sector]],Table2[1Y Return vs Nifty],"&gt;=10")/Table3[[#This Row],[Count]]</calculatedColumnFormula>
    </tableColumn>
    <tableColumn id="8" xr3:uid="{90AF24A8-AE70-4C74-B65B-ECBAE5AB9664}" name="RSI" dataDxfId="50">
      <calculatedColumnFormula>COUNTIFS(Table2[Sub-Sector],Table3[[#This Row],[Sub-Sector]],Table2[RSI Exponential â€“ 14D],"&gt;=50")/Table3[[#This Row],[Count]]</calculatedColumnFormula>
    </tableColumn>
    <tableColumn id="9" xr3:uid="{AE3468E2-6000-41E0-B8F5-704B1C796CB4}" name="Relative Volume" dataDxfId="49">
      <calculatedColumnFormula>COUNTIFS(Table2[Sub-Sector],Table3[[#This Row],[Sub-Sector]],Table2[Relative Volume],"&gt;=1")/Table3[[#This Row],[Count]]</calculatedColumnFormula>
    </tableColumn>
    <tableColumn id="10" xr3:uid="{28F79AEA-13F6-4B43-85DA-A2DB960A1544}" name="% Away From Day Low" dataDxfId="48">
      <calculatedColumnFormula>COUNTIFS(Table2[Sub-Sector],Table3[[#This Row],[Sub-Sector]],Table2[% Away From Day Low],"&gt;=0.05")/Table3[[#This Row],[Count]]</calculatedColumnFormula>
    </tableColumn>
    <tableColumn id="11" xr3:uid="{DA6F66C4-7E18-4D19-8A89-547F4ECDB7D8}" name="% Away From Day High" dataDxfId="47">
      <calculatedColumnFormula>COUNTIFS(Table2[Sub-Sector],Table3[[#This Row],[Sub-Sector]],Table2[% Away From Day High],"&lt;=0.05")/Table3[[#This Row],[Count]]</calculatedColumnFormula>
    </tableColumn>
    <tableColumn id="12" xr3:uid="{D24DB7FD-A90B-4573-BE4A-1FADB63663DB}" name="% Away From Current Week Low" dataDxfId="46">
      <calculatedColumnFormula>COUNTIFS(Table2[Sub-Sector],Table3[[#This Row],[Sub-Sector]],Table2[% Away From Current Week Low],"&gt;=0.05")/Table3[[#This Row],[Count]]</calculatedColumnFormula>
    </tableColumn>
    <tableColumn id="13" xr3:uid="{8523C771-90FF-4994-A0B2-75CF9F25091E}" name="% Away From Current Week High" dataDxfId="45">
      <calculatedColumnFormula>COUNTIFS(Table2[Sub-Sector],Table3[[#This Row],[Sub-Sector]],Table2[% Away From Current Week High],"&lt;=0.05")/Table3[[#This Row],[Count]]</calculatedColumnFormula>
    </tableColumn>
    <tableColumn id="14" xr3:uid="{3400B3F2-2CCB-4B40-B8E8-95C953714FD3}" name="% Away From Current Month Low" dataDxfId="44">
      <calculatedColumnFormula>COUNTIFS(Table2[Sub-Sector],Table3[[#This Row],[Sub-Sector]],Table2[% Away From Current Month Low],"&gt;=0.05")/Table3[[#This Row],[Count]]</calculatedColumnFormula>
    </tableColumn>
    <tableColumn id="15" xr3:uid="{044C5AEE-942A-401B-882F-8267151DB83E}" name="% Away From Current Month High" dataDxfId="43">
      <calculatedColumnFormula>COUNTIFS(Table2[Sub-Sector],Table3[[#This Row],[Sub-Sector]],Table2[% Away From Current Month High],"&lt;=0.05")/Table3[[#This Row],[Count]]</calculatedColumnFormula>
    </tableColumn>
    <tableColumn id="16" xr3:uid="{A3401889-E266-40C1-A1DE-01098E6D464E}" name="% Away From 52W High" dataDxfId="42">
      <calculatedColumnFormula>COUNTIFS(Table2[Sub-Sector],Table3[[#This Row],[Sub-Sector]],Table2[% Away From 52W High],"&lt;=10")/Table3[[#This Row],[Count]]</calculatedColumnFormula>
    </tableColumn>
    <tableColumn id="17" xr3:uid="{84C151F4-260C-47F4-BEED-A363222693FB}" name="% Away From 52W Low" dataDxfId="41">
      <calculatedColumnFormula>COUNTIFS(Table2[Sub-Sector],Table3[[#This Row],[Sub-Sector]],Table2[% Away From 52W Low],"&gt;=10")/Table3[[#This Row],[Count]]</calculatedColumnFormula>
    </tableColumn>
    <tableColumn id="18" xr3:uid="{2EADA152-8EED-44E2-AA90-5536170906A7}" name="% Price above 20D EMA" dataDxfId="40">
      <calculatedColumnFormula>COUNTIFS(Table2[Sub-Sector],Table3[[#This Row],[Sub-Sector]],Table2[% Price above 20 EMA],"&gt;=0")/Table3[[#This Row],[Count]]</calculatedColumnFormula>
    </tableColumn>
    <tableColumn id="19" xr3:uid="{F460C829-2805-40E0-A948-446C83C6942E}" name="% Price above 50 EMA" dataDxfId="39">
      <calculatedColumnFormula>COUNTIFS(Table2[Sub-Sector],Table3[[#This Row],[Sub-Sector]],Table2[% Price above 50 EMA],"&gt;=0")/Table3[[#This Row],[Count]]</calculatedColumnFormula>
    </tableColumn>
    <tableColumn id="20" xr3:uid="{142ECEC6-C46C-42ED-A8A8-F0DF4FD639EE}" name="% Price above 200 EMA" dataDxfId="38">
      <calculatedColumnFormula>COUNTIFS(Table2[Sub-Sector],Table3[[#This Row],[Sub-Sector]],Table2[% Price above 200 EMA],"&gt;=0")/Table3[[#This Row],[Count]]</calculatedColumnFormula>
    </tableColumn>
    <tableColumn id="21" xr3:uid="{6E27CAA2-DE2E-48CF-AE76-D1CBB81B2084}" name="Rate of Change - Zone" dataDxfId="37">
      <calculatedColumnFormula>COUNTIFS(Table2[Sub-Sector],Table3[[#This Row],[Sub-Sector]],Table2[Rate of Change - Zone],"Positive")/Table3[[#This Row],[Count]]</calculatedColumnFormula>
    </tableColumn>
    <tableColumn id="22" xr3:uid="{5DB142B7-691C-4ADB-9F69-D90E1C148DEF}" name="Sharpe Ratio" dataDxfId="36">
      <calculatedColumnFormula>COUNTIFS(Table2[Sub-Sector],Table3[[#This Row],[Sub-Sector]],Table2[Sharpe Ratio],"&gt;=0.10")/Table3[[#This Row],[Count]]</calculatedColumnFormula>
    </tableColumn>
    <tableColumn id="23" xr3:uid="{3C13C5D5-590B-431B-A170-4E26DB41BEB0}" name="Score" dataDxfId="35">
      <calculatedColumnFormula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calculatedColumnFormula>
    </tableColumn>
    <tableColumn id="24" xr3:uid="{17288351-7DFF-4F4A-B1A1-96A67D6820C1}" name="Rank" dataDxfId="34">
      <calculatedColumnFormula>_xlfn.RANK.AVG(Table3[[#This Row],[Score]],Table3[Score],1)</calculatedColumnFormula>
    </tableColumn>
    <tableColumn id="25" xr3:uid="{7B04BE3D-1685-4DBD-8DD0-A39FBB4FF2FD}" name="Score 2 " dataDxfId="33">
      <calculatedColumnFormula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calculatedColumnFormula>
    </tableColumn>
    <tableColumn id="26" xr3:uid="{6BAE31C3-3ED8-4A79-9E2D-BB6D0EFB230B}" name="Rank 2" dataDxfId="32">
      <calculatedColumnFormula>_xlfn.RANK.AVG(Table3[[#This Row],[Score 2 ]],Table3[[Score 2 ]],1)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746956A-ABC5-4DFE-AB59-91743AFF04A3}" name="Table2" displayName="Table2" ref="A1:AV732" totalsRowShown="0">
  <sortState xmlns:xlrd2="http://schemas.microsoft.com/office/spreadsheetml/2017/richdata2" ref="A2:AV732">
    <sortCondition ref="AV1:AV732"/>
  </sortState>
  <tableColumns count="48">
    <tableColumn id="1" xr3:uid="{7CA8DFF8-F6B8-406D-A724-A3A36340E396}" name="Name"/>
    <tableColumn id="2" xr3:uid="{C04262CB-FA50-453E-A23D-62CEECA7603A}" name="Ticker"/>
    <tableColumn id="3" xr3:uid="{0872AA38-D865-4043-9F2B-E2EB1D0B3726}" name="Industry"/>
    <tableColumn id="4" xr3:uid="{78C3E4B8-EA01-4236-809B-A8CB5C1A84B9}" name="Sub-Sector"/>
    <tableColumn id="5" xr3:uid="{FF68C349-3DAB-491D-903B-2E82B86C9BB4}" name="Market Cap"/>
    <tableColumn id="6" xr3:uid="{547448AA-F719-4535-AF02-25EFB76931CD}" name="Close Price"/>
    <tableColumn id="7" xr3:uid="{C5D5E475-8ED2-4E1F-B32B-5E71690041FE}" name="1Y Return vs Nifty"/>
    <tableColumn id="18" xr3:uid="{6F75C204-C7B9-49CA-9707-F832320C0FC8}" name="1Y Return vs Nifty Z-Score" dataDxfId="31">
      <calculatedColumnFormula>(Table2[[#This Row],[1Y Return vs Nifty]]-AVERAGE(Table2[1Y Return vs Nifty]))/_xlfn.STDEV.P(Table2[1Y Return vs Nifty])</calculatedColumnFormula>
    </tableColumn>
    <tableColumn id="8" xr3:uid="{538A0BB3-27DE-4B5D-B8C7-35C1AAA4C781}" name="1M Return vs Nifty"/>
    <tableColumn id="20" xr3:uid="{C5DD00F5-0FA9-47B1-A539-3536C13257D1}" name="1M Return vs Nifty Z-Score" dataDxfId="30">
      <calculatedColumnFormula>(Table2[[#This Row],[1M Return vs Nifty]]-AVERAGE(Table2[1M Return vs Nifty]))/_xlfn.STDEV.P(Table2[1M Return vs Nifty])</calculatedColumnFormula>
    </tableColumn>
    <tableColumn id="9" xr3:uid="{99816259-EC3F-49FD-A603-6162DF7AC624}" name="6M Return vs Nifty"/>
    <tableColumn id="21" xr3:uid="{910EADD9-CDBC-4087-98CB-43D54E9BFB1F}" name="6M Return vs Nifty Z-Score" dataDxfId="29">
      <calculatedColumnFormula>(Table2[[#This Row],[6M Return vs Nifty]]-AVERAGE(Table2[6M Return vs Nifty]))/_xlfn.STDEV.P(Table2[6M Return vs Nifty])</calculatedColumnFormula>
    </tableColumn>
    <tableColumn id="10" xr3:uid="{C096136E-8859-43FD-B9B0-258E8BD7ADF3}" name="1W Return vs Nifty"/>
    <tableColumn id="23" xr3:uid="{540231D5-57E3-4A1A-8B3C-F640DA913537}" name="1W Return vs Nifty Z-Score" dataDxfId="28">
      <calculatedColumnFormula>(Table2[[#This Row],[1W Return vs Nifty]]-AVERAGE(Table2[1W Return vs Nifty]))/_xlfn.STDEV.P(Table2[1W Return vs Nifty])</calculatedColumnFormula>
    </tableColumn>
    <tableColumn id="22" xr3:uid="{8276D8D8-A169-4379-B9CA-7579E158585C}" name="20D EMA" dataDxfId="27"/>
    <tableColumn id="11" xr3:uid="{3A049C69-4B87-4535-8723-7D3529B9E892}" name="50D EMA"/>
    <tableColumn id="12" xr3:uid="{7BDD810F-DB42-437C-8F45-91A17193DB29}" name="200D EMA"/>
    <tableColumn id="13" xr3:uid="{C4F2BE9D-8283-4E4F-829D-240A4B786705}" name="RSI Exponential â€“ 14D"/>
    <tableColumn id="26" xr3:uid="{90074C50-A9F9-4984-9839-765F751D63D7}" name="% Price above 20 EMA" dataDxfId="26">
      <calculatedColumnFormula>(Table2[[#This Row],[Close Price]]-Table2[[#This Row],[20D EMA]])/Table2[[#This Row],[20D EMA]]</calculatedColumnFormula>
    </tableColumn>
    <tableColumn id="25" xr3:uid="{96EA309D-E3A8-4D1B-95DA-72A7DC494FE7}" name="% Price above 50 EMA" dataDxfId="25">
      <calculatedColumnFormula>(Table2[[#This Row],[Close Price]]-Table2[[#This Row],[50D EMA]])/Table2[[#This Row],[50D EMA]]</calculatedColumnFormula>
    </tableColumn>
    <tableColumn id="24" xr3:uid="{48372574-0997-4CEA-8540-96725B2F4CFD}" name="% Price above 200 EMA" dataDxfId="24">
      <calculatedColumnFormula>(Table2[[#This Row],[Close Price]]-Table2[[#This Row],[200D EMA]])/Table2[[#This Row],[200D EMA]]</calculatedColumnFormula>
    </tableColumn>
    <tableColumn id="14" xr3:uid="{EED8AA6F-32B6-413F-A4A3-1336B80D0BBC}" name="Relative Volume"/>
    <tableColumn id="38" xr3:uid="{2EA1B017-9CB8-4FC5-B1DC-D4CE37ADFB3C}" name="Day Low" dataDxfId="23"/>
    <tableColumn id="37" xr3:uid="{0D2D1641-945A-4755-8F34-3C54393A6C94}" name="Day High" dataDxfId="22"/>
    <tableColumn id="36" xr3:uid="{6ABE285B-34D9-4E9B-B83C-094DD18B3B2D}" name="Current Week Low" dataDxfId="21"/>
    <tableColumn id="35" xr3:uid="{9F42B357-3C1E-4D3B-A4BF-BE2033D545BB}" name="Current Week High" dataDxfId="20"/>
    <tableColumn id="34" xr3:uid="{122873B2-A1F6-4936-B10C-658E5835FA41}" name="Current Month Low" dataDxfId="19"/>
    <tableColumn id="33" xr3:uid="{9F0EBA9E-4374-4042-914A-F16A8E255B9E}" name="Current Month High" dataDxfId="18"/>
    <tableColumn id="32" xr3:uid="{A1112882-2E96-43FC-B42F-1E771C662BF4}" name="% Away From Day Low" dataDxfId="17">
      <calculatedColumnFormula>(Table2[[#This Row],[Close Price]]/Table2[[#This Row],[Day Low]])-1</calculatedColumnFormula>
    </tableColumn>
    <tableColumn id="31" xr3:uid="{5D71311A-4F26-4480-8B2E-537DA6AE066B}" name="% Away From Day High" dataDxfId="16">
      <calculatedColumnFormula>(Table2[[#This Row],[Day High]]/Table2[[#This Row],[Close Price]])-1</calculatedColumnFormula>
    </tableColumn>
    <tableColumn id="30" xr3:uid="{7507398B-4C10-4A04-8843-28D09AC6BF66}" name="% Away From Current Week Low" dataDxfId="15">
      <calculatedColumnFormula>(Table2[[#This Row],[Close Price]]/Table2[[#This Row],[Current Week Low]])-1</calculatedColumnFormula>
    </tableColumn>
    <tableColumn id="29" xr3:uid="{6928C1E8-3A80-462E-87C3-0A273E647959}" name="% Away From Current Week High" dataDxfId="14">
      <calculatedColumnFormula>(Table2[[#This Row],[Current Week High]]/Table2[[#This Row],[Close Price]])-1</calculatedColumnFormula>
    </tableColumn>
    <tableColumn id="28" xr3:uid="{230A78D2-371A-45DE-8F5B-D8A3A2DC58B5}" name="% Away From Current Month Low" dataDxfId="13">
      <calculatedColumnFormula>(Table2[[#This Row],[Close Price]]/Table2[[#This Row],[Current Month Low]])-1</calculatedColumnFormula>
    </tableColumn>
    <tableColumn id="27" xr3:uid="{99EC7FC0-6E39-4A41-9055-AB0897BE86DB}" name="% Away From Current Month High" dataDxfId="12">
      <calculatedColumnFormula>(Table2[[#This Row],[Current Month High]]/Table2[[#This Row],[Close Price]])-1</calculatedColumnFormula>
    </tableColumn>
    <tableColumn id="15" xr3:uid="{413A6ECD-1D49-4312-A795-C8A2243B6A42}" name="% Away From 52W High"/>
    <tableColumn id="16" xr3:uid="{707BDEAF-0152-4E97-BED0-8359548C5B08}" name="% Away From 52W Low"/>
    <tableColumn id="39" xr3:uid="{AEFBE4CC-3C3A-4389-8763-5F5CC7921451}" name="Uptrend" dataDxfId="11">
      <calculatedColumnFormula>IF(AND(Table2[[#This Row],[20D EMA]]&gt;Table2[[#This Row],[50D EMA]],Table2[[#This Row],[50D EMA]]&gt;Table2[[#This Row],[200D EMA]]),"Uptrend","Downtrend/NoTrend")</calculatedColumnFormula>
    </tableColumn>
    <tableColumn id="43" xr3:uid="{40AD88D2-D705-491D-A18A-03169D65694C}" name="Relative Strength Sector Index" dataDxfId="10"/>
    <tableColumn id="42" xr3:uid="{22F8E933-44B5-4278-AE36-0881C3DC062E}" name="Relative Strength Sector Index - Zone" dataDxfId="9"/>
    <tableColumn id="41" xr3:uid="{C8C05643-0F4C-4181-AEB0-80330AC785E6}" name="Rate of Change" dataDxfId="8"/>
    <tableColumn id="40" xr3:uid="{C61A74FB-E2D7-4FBD-AEEB-20A0B198A3C4}" name="Rate of Change - Zone" dataDxfId="7"/>
    <tableColumn id="17" xr3:uid="{E4C6A045-9856-4320-82EC-8CEF8F129F08}" name="Sharpe Ratio"/>
    <tableColumn id="19" xr3:uid="{B2988A0D-077A-4330-9988-875E64AE2610}" name="Sharpe Ratio Z-Score" dataDxfId="6">
      <calculatedColumnFormula>(Table2[[#This Row],[Sharpe Ratio]]-AVERAGE(Table2[Sharpe Ratio]))/_xlfn.STDEV.P(Table2[Sharpe Ratio])</calculatedColumnFormula>
    </tableColumn>
    <tableColumn id="44" xr3:uid="{CE4DBA51-3D23-4C8F-885F-40A83D2805CE}" name="Score" dataDxfId="5">
      <calculatedColumnFormula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calculatedColumnFormula>
    </tableColumn>
    <tableColumn id="45" xr3:uid="{E2BCE3DE-D6FC-4CA1-94A3-736490E8059D}" name="Rank 1Y" dataDxfId="4">
      <calculatedColumnFormula>_xlfn.RANK.AVG(Table2[[#This Row],[1Y Return vs Nifty Z-Score]],Table2[1Y Return vs Nifty Z-Score])</calculatedColumnFormula>
    </tableColumn>
    <tableColumn id="46" xr3:uid="{0942A721-AE46-4BD2-942C-2FCCF71F717B}" name="Rank 6M" dataDxfId="3">
      <calculatedColumnFormula>_xlfn.RANK.AVG(Table2[[#This Row],[6M Return vs Nifty Z-Score]],Table2[6M Return vs Nifty Z-Score])</calculatedColumnFormula>
    </tableColumn>
    <tableColumn id="47" xr3:uid="{32CFEF71-4DBA-4E71-8997-7EF0F64EC180}" name="Rank Sharpe" dataDxfId="2">
      <calculatedColumnFormula>_xlfn.RANK.AVG(Table2[[#This Row],[Sharpe Ratio Z-Score]],Table2[Sharpe Ratio Z-Score])</calculatedColumnFormula>
    </tableColumn>
    <tableColumn id="48" xr3:uid="{875C68CD-8379-4ADA-AFC4-2F3D76E488F2}" name="Avg" dataDxfId="1">
      <calculatedColumnFormula>(Table2[[#This Row],[Rank 1Y]]+Table2[[#This Row],[Rank 6M]]+Table2[[#This Row],[Rank Sharpe]])/3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A2DC983-833B-4CC6-8D5D-3E63A3835264}" name="Table1" displayName="Table1" ref="A1:Q4998" totalsRowShown="0">
  <autoFilter ref="A1:Q4998" xr:uid="{FA2DC983-833B-4CC6-8D5D-3E63A3835264}">
    <filterColumn colId="2">
      <filters>
        <filter val="Automobile and Auto Components"/>
        <filter val="Capital Goods"/>
        <filter val="Chemicals"/>
        <filter val="Construction"/>
        <filter val="Construction Materials"/>
        <filter val="Consumer Durables"/>
        <filter val="Consumer Services"/>
        <filter val="Diversified"/>
        <filter val="Fast Moving Consumer Goods"/>
        <filter val="Financial Services"/>
        <filter val="Forest Materials"/>
        <filter val="Healthcare"/>
        <filter val="Information Technology"/>
        <filter val="Media Entertainment &amp; Publication"/>
        <filter val="Metals &amp; Mining"/>
        <filter val="Oil Gas &amp; Consumable Fuels"/>
        <filter val="Power"/>
        <filter val="Realty"/>
        <filter val="Services"/>
        <filter val="Telecommunication"/>
        <filter val="Textiles"/>
        <filter val="Utilities"/>
      </filters>
    </filterColumn>
    <filterColumn colId="11">
      <customFilters>
        <customFilter operator="notEqual" val=" "/>
      </customFilters>
    </filterColumn>
  </autoFilter>
  <tableColumns count="17">
    <tableColumn id="1" xr3:uid="{F5B174CB-CDDB-4363-BEE1-E7B0376D85DE}" name="Name"/>
    <tableColumn id="2" xr3:uid="{7A3BFEA6-00F1-4B01-A300-D8A795833C1A}" name="Ticker"/>
    <tableColumn id="17" xr3:uid="{1CCA6FB4-3F1B-457B-B5A9-163B283DB275}" name="Industry" dataDxfId="0">
      <calculatedColumnFormula>IFERROR(VLOOKUP(Table1[[#This Row],[Ticker]],[1]!Table1[[Symbol]:[Industry]],2,FALSE),"-")</calculatedColumnFormula>
    </tableColumn>
    <tableColumn id="3" xr3:uid="{6F56584F-779C-4C19-93BE-E29A1A774973}" name="Sub-Sector"/>
    <tableColumn id="4" xr3:uid="{D24FDA89-EB39-4895-9F8E-F1D4F3CBA21A}" name="Market Cap"/>
    <tableColumn id="5" xr3:uid="{D2D309E6-D500-4936-A8C8-D5F71BA326F4}" name="Close Price"/>
    <tableColumn id="6" xr3:uid="{2EA54E3D-18E4-4A3C-A807-C2AE28180E46}" name="1Y Return vs Nifty"/>
    <tableColumn id="7" xr3:uid="{F4D381BB-18A5-4AE4-97DC-00AD5BA83AC7}" name="1M Return vs Nifty"/>
    <tableColumn id="8" xr3:uid="{C06763C0-2977-43C4-8B43-2A74633A4D00}" name="6M Return vs Nifty"/>
    <tableColumn id="9" xr3:uid="{7614AA6B-44F7-42B3-8DA6-9D582AB0B5EA}" name="1W Return vs Nifty"/>
    <tableColumn id="10" xr3:uid="{CDD685AF-C02A-4262-9851-7B7FDD5BA9C8}" name="50D EMA"/>
    <tableColumn id="11" xr3:uid="{797CE11B-C503-4777-99B9-8172562C6BFE}" name="200D EMA"/>
    <tableColumn id="12" xr3:uid="{56E4B789-9C51-4E42-82FC-CACCCF5CA3E8}" name="RSI Exponential â€“ 14D"/>
    <tableColumn id="13" xr3:uid="{AB7C3582-B6FF-4542-918A-1A318EC2E361}" name="Relative Volume"/>
    <tableColumn id="14" xr3:uid="{8F86F777-7C44-4F1E-9167-8D7B7A40AEC4}" name="% Away From 52W High"/>
    <tableColumn id="15" xr3:uid="{DCCF31F3-56CE-45EB-B9A1-7A9B80D8AE2B}" name="% Away From 52W Low"/>
    <tableColumn id="16" xr3:uid="{B6A95A9D-7E15-43A7-92DB-6EE7F1D025E7}" name="Sharpe Rati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37877-6022-4CB9-94D0-3F0CAA6587B3}">
  <dimension ref="A1:Z122"/>
  <sheetViews>
    <sheetView workbookViewId="0">
      <selection activeCell="A2" sqref="A2"/>
    </sheetView>
  </sheetViews>
  <sheetFormatPr defaultRowHeight="14.4" x14ac:dyDescent="0.3"/>
  <cols>
    <col min="1" max="1" width="34.44140625" bestFit="1" customWidth="1"/>
    <col min="2" max="2" width="8.33203125" bestFit="1" customWidth="1"/>
    <col min="3" max="3" width="10.33203125" bestFit="1" customWidth="1"/>
    <col min="4" max="5" width="21.33203125" bestFit="1" customWidth="1"/>
    <col min="6" max="6" width="19" bestFit="1" customWidth="1"/>
    <col min="7" max="7" width="18.33203125" bestFit="1" customWidth="1"/>
    <col min="8" max="8" width="8" bestFit="1" customWidth="1"/>
    <col min="9" max="9" width="17" bestFit="1" customWidth="1"/>
    <col min="10" max="10" width="22.33203125" bestFit="1" customWidth="1"/>
    <col min="11" max="11" width="22.6640625" bestFit="1" customWidth="1"/>
    <col min="12" max="12" width="30.88671875" bestFit="1" customWidth="1"/>
    <col min="13" max="13" width="31.33203125" bestFit="1" customWidth="1"/>
    <col min="14" max="14" width="32" bestFit="1" customWidth="1"/>
    <col min="15" max="15" width="32.33203125" bestFit="1" customWidth="1"/>
    <col min="16" max="16" width="23.33203125" bestFit="1" customWidth="1"/>
    <col min="17" max="17" width="22.88671875" bestFit="1" customWidth="1"/>
    <col min="18" max="18" width="23.33203125" bestFit="1" customWidth="1"/>
    <col min="19" max="19" width="22" bestFit="1" customWidth="1"/>
    <col min="20" max="20" width="23" bestFit="1" customWidth="1"/>
    <col min="21" max="21" width="22" bestFit="1" customWidth="1"/>
    <col min="22" max="22" width="13.88671875" bestFit="1" customWidth="1"/>
  </cols>
  <sheetData>
    <row r="1" spans="1:26" x14ac:dyDescent="0.3">
      <c r="A1" t="s">
        <v>2</v>
      </c>
      <c r="B1" t="s">
        <v>10202</v>
      </c>
      <c r="C1" t="s">
        <v>10194</v>
      </c>
      <c r="D1" t="s">
        <v>10203</v>
      </c>
      <c r="E1" t="s">
        <v>10204</v>
      </c>
      <c r="F1" t="s">
        <v>7</v>
      </c>
      <c r="G1" t="s">
        <v>5</v>
      </c>
      <c r="H1" t="s">
        <v>10205</v>
      </c>
      <c r="I1" t="s">
        <v>12</v>
      </c>
      <c r="J1" t="s">
        <v>10188</v>
      </c>
      <c r="K1" t="s">
        <v>10189</v>
      </c>
      <c r="L1" t="s">
        <v>10190</v>
      </c>
      <c r="M1" t="s">
        <v>10191</v>
      </c>
      <c r="N1" t="s">
        <v>10192</v>
      </c>
      <c r="O1" t="s">
        <v>10193</v>
      </c>
      <c r="P1" t="s">
        <v>13</v>
      </c>
      <c r="Q1" t="s">
        <v>14</v>
      </c>
      <c r="R1" t="s">
        <v>10206</v>
      </c>
      <c r="S1" t="s">
        <v>10180</v>
      </c>
      <c r="T1" t="s">
        <v>10181</v>
      </c>
      <c r="U1" t="s">
        <v>10198</v>
      </c>
      <c r="V1" t="s">
        <v>15</v>
      </c>
      <c r="W1" t="s">
        <v>10208</v>
      </c>
      <c r="X1" t="s">
        <v>10213</v>
      </c>
      <c r="Y1" t="s">
        <v>10214</v>
      </c>
      <c r="Z1" t="s">
        <v>10215</v>
      </c>
    </row>
    <row r="2" spans="1:26" x14ac:dyDescent="0.3">
      <c r="A2" t="s">
        <v>1638</v>
      </c>
      <c r="B2">
        <f>COUNTIFS(Table2[Sub-Sector],Table3[[#This Row],[Sub-Sector]])</f>
        <v>1</v>
      </c>
      <c r="C2" s="2">
        <f>COUNTIFS(Table2[Sub-Sector],Table3[[#This Row],[Sub-Sector]],Table2[Uptrend],"Uptrend")/Table3[[#This Row],[Count]]</f>
        <v>1</v>
      </c>
      <c r="D2" s="2">
        <f>COUNTIFS(Table2[Sub-Sector],Table3[[#This Row],[Sub-Sector]],Table2[1W Return vs Nifty],"&gt;=5")/Table3[[#This Row],[Count]]</f>
        <v>0</v>
      </c>
      <c r="E2" s="2">
        <f>COUNTIFS(Table2[Sub-Sector],Table3[[#This Row],[Sub-Sector]],Table2[1M Return vs Nifty],"&gt;=5")/Table3[[#This Row],[Count]]</f>
        <v>0</v>
      </c>
      <c r="F2" s="2">
        <f>COUNTIFS(Table2[Sub-Sector],Table3[[#This Row],[Sub-Sector]],Table2[6M Return vs Nifty],"&gt;=10")/Table3[[#This Row],[Count]]</f>
        <v>1</v>
      </c>
      <c r="G2" s="2">
        <f>COUNTIFS(Table2[Sub-Sector],Table3[[#This Row],[Sub-Sector]],Table2[1Y Return vs Nifty],"&gt;=10")/Table3[[#This Row],[Count]]</f>
        <v>1</v>
      </c>
      <c r="H2" s="2">
        <f>COUNTIFS(Table2[Sub-Sector],Table3[[#This Row],[Sub-Sector]],Table2[RSI Exponential â€“ 14D],"&gt;=50")/Table3[[#This Row],[Count]]</f>
        <v>1</v>
      </c>
      <c r="I2" s="2">
        <f>COUNTIFS(Table2[Sub-Sector],Table3[[#This Row],[Sub-Sector]],Table2[Relative Volume],"&gt;=1")/Table3[[#This Row],[Count]]</f>
        <v>1</v>
      </c>
      <c r="J2" s="2">
        <f>COUNTIFS(Table2[Sub-Sector],Table3[[#This Row],[Sub-Sector]],Table2[% Away From Day Low],"&gt;=0.05")/Table3[[#This Row],[Count]]</f>
        <v>0</v>
      </c>
      <c r="K2" s="2">
        <f>COUNTIFS(Table2[Sub-Sector],Table3[[#This Row],[Sub-Sector]],Table2[% Away From Day High],"&lt;=0.05")/Table3[[#This Row],[Count]]</f>
        <v>0</v>
      </c>
      <c r="L2" s="2">
        <f>COUNTIFS(Table2[Sub-Sector],Table3[[#This Row],[Sub-Sector]],Table2[% Away From Current Week Low],"&gt;=0.05")/Table3[[#This Row],[Count]]</f>
        <v>0</v>
      </c>
      <c r="M2" s="2">
        <f>COUNTIFS(Table2[Sub-Sector],Table3[[#This Row],[Sub-Sector]],Table2[% Away From Current Week High],"&lt;=0.05")/Table3[[#This Row],[Count]]</f>
        <v>0</v>
      </c>
      <c r="N2" s="2">
        <f>COUNTIFS(Table2[Sub-Sector],Table3[[#This Row],[Sub-Sector]],Table2[% Away From Current Month Low],"&gt;=0.05")/Table3[[#This Row],[Count]]</f>
        <v>1</v>
      </c>
      <c r="O2" s="2">
        <f>COUNTIFS(Table2[Sub-Sector],Table3[[#This Row],[Sub-Sector]],Table2[% Away From Current Month High],"&lt;=0.05")/Table3[[#This Row],[Count]]</f>
        <v>0</v>
      </c>
      <c r="P2" s="2">
        <f>COUNTIFS(Table2[Sub-Sector],Table3[[#This Row],[Sub-Sector]],Table2[% Away From 52W High],"&lt;=10")/Table3[[#This Row],[Count]]</f>
        <v>0</v>
      </c>
      <c r="Q2" s="2">
        <f>COUNTIFS(Table2[Sub-Sector],Table3[[#This Row],[Sub-Sector]],Table2[% Away From 52W Low],"&gt;=10")/Table3[[#This Row],[Count]]</f>
        <v>1</v>
      </c>
      <c r="R2" s="2">
        <f>COUNTIFS(Table2[Sub-Sector],Table3[[#This Row],[Sub-Sector]],Table2[% Price above 20 EMA],"&gt;=0")/Table3[[#This Row],[Count]]</f>
        <v>1</v>
      </c>
      <c r="S2" s="2">
        <f>COUNTIFS(Table2[Sub-Sector],Table3[[#This Row],[Sub-Sector]],Table2[% Price above 50 EMA],"&gt;=0")/Table3[[#This Row],[Count]]</f>
        <v>1</v>
      </c>
      <c r="T2" s="2">
        <f>COUNTIFS(Table2[Sub-Sector],Table3[[#This Row],[Sub-Sector]],Table2[% Price above 200 EMA],"&gt;=0")/Table3[[#This Row],[Count]]</f>
        <v>1</v>
      </c>
      <c r="U2" s="2">
        <f>COUNTIFS(Table2[Sub-Sector],Table3[[#This Row],[Sub-Sector]],Table2[Rate of Change - Zone],"Positive")/Table3[[#This Row],[Count]]</f>
        <v>1</v>
      </c>
      <c r="V2" s="2">
        <f>COUNTIFS(Table2[Sub-Sector],Table3[[#This Row],[Sub-Sector]],Table2[Sharpe Ratio],"&gt;=0.10")/Table3[[#This Row],[Count]]</f>
        <v>0</v>
      </c>
      <c r="W2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227</v>
      </c>
      <c r="X2" s="3">
        <f>_xlfn.RANK.AVG(Table3[[#This Row],[Score]],Table3[Score],1)</f>
        <v>4</v>
      </c>
      <c r="Y2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42.5</v>
      </c>
      <c r="Z2" s="3">
        <f>_xlfn.RANK.AVG(Table3[[#This Row],[Score 2 ]],Table3[[Score 2 ]],1)</f>
        <v>1</v>
      </c>
    </row>
    <row r="3" spans="1:26" x14ac:dyDescent="0.3">
      <c r="A3" t="s">
        <v>57</v>
      </c>
      <c r="B3">
        <f>COUNTIFS(Table2[Sub-Sector],Table3[[#This Row],[Sub-Sector]])</f>
        <v>3</v>
      </c>
      <c r="C3" s="2">
        <f>COUNTIFS(Table2[Sub-Sector],Table3[[#This Row],[Sub-Sector]],Table2[Uptrend],"Uptrend")/Table3[[#This Row],[Count]]</f>
        <v>1</v>
      </c>
      <c r="D3" s="2">
        <f>COUNTIFS(Table2[Sub-Sector],Table3[[#This Row],[Sub-Sector]],Table2[1W Return vs Nifty],"&gt;=5")/Table3[[#This Row],[Count]]</f>
        <v>0</v>
      </c>
      <c r="E3" s="2">
        <f>COUNTIFS(Table2[Sub-Sector],Table3[[#This Row],[Sub-Sector]],Table2[1M Return vs Nifty],"&gt;=5")/Table3[[#This Row],[Count]]</f>
        <v>1</v>
      </c>
      <c r="F3" s="2">
        <f>COUNTIFS(Table2[Sub-Sector],Table3[[#This Row],[Sub-Sector]],Table2[6M Return vs Nifty],"&gt;=10")/Table3[[#This Row],[Count]]</f>
        <v>1</v>
      </c>
      <c r="G3" s="2">
        <f>COUNTIFS(Table2[Sub-Sector],Table3[[#This Row],[Sub-Sector]],Table2[1Y Return vs Nifty],"&gt;=10")/Table3[[#This Row],[Count]]</f>
        <v>0.66666666666666663</v>
      </c>
      <c r="H3" s="2">
        <f>COUNTIFS(Table2[Sub-Sector],Table3[[#This Row],[Sub-Sector]],Table2[RSI Exponential â€“ 14D],"&gt;=50")/Table3[[#This Row],[Count]]</f>
        <v>0.66666666666666663</v>
      </c>
      <c r="I3" s="2">
        <f>COUNTIFS(Table2[Sub-Sector],Table3[[#This Row],[Sub-Sector]],Table2[Relative Volume],"&gt;=1")/Table3[[#This Row],[Count]]</f>
        <v>1</v>
      </c>
      <c r="J3" s="2">
        <f>COUNTIFS(Table2[Sub-Sector],Table3[[#This Row],[Sub-Sector]],Table2[% Away From Day Low],"&gt;=0.05")/Table3[[#This Row],[Count]]</f>
        <v>1</v>
      </c>
      <c r="K3" s="2">
        <f>COUNTIFS(Table2[Sub-Sector],Table3[[#This Row],[Sub-Sector]],Table2[% Away From Day High],"&lt;=0.05")/Table3[[#This Row],[Count]]</f>
        <v>0.66666666666666663</v>
      </c>
      <c r="L3" s="2">
        <f>COUNTIFS(Table2[Sub-Sector],Table3[[#This Row],[Sub-Sector]],Table2[% Away From Current Week Low],"&gt;=0.05")/Table3[[#This Row],[Count]]</f>
        <v>1</v>
      </c>
      <c r="M3" s="2">
        <f>COUNTIFS(Table2[Sub-Sector],Table3[[#This Row],[Sub-Sector]],Table2[% Away From Current Week High],"&lt;=0.05")/Table3[[#This Row],[Count]]</f>
        <v>0.66666666666666663</v>
      </c>
      <c r="N3" s="2">
        <f>COUNTIFS(Table2[Sub-Sector],Table3[[#This Row],[Sub-Sector]],Table2[% Away From Current Month Low],"&gt;=0.05")/Table3[[#This Row],[Count]]</f>
        <v>1</v>
      </c>
      <c r="O3" s="2">
        <f>COUNTIFS(Table2[Sub-Sector],Table3[[#This Row],[Sub-Sector]],Table2[% Away From Current Month High],"&lt;=0.05")/Table3[[#This Row],[Count]]</f>
        <v>0.33333333333333331</v>
      </c>
      <c r="P3" s="2">
        <f>COUNTIFS(Table2[Sub-Sector],Table3[[#This Row],[Sub-Sector]],Table2[% Away From 52W High],"&lt;=10")/Table3[[#This Row],[Count]]</f>
        <v>0.66666666666666663</v>
      </c>
      <c r="Q3" s="2">
        <f>COUNTIFS(Table2[Sub-Sector],Table3[[#This Row],[Sub-Sector]],Table2[% Away From 52W Low],"&gt;=10")/Table3[[#This Row],[Count]]</f>
        <v>1</v>
      </c>
      <c r="R3" s="2">
        <f>COUNTIFS(Table2[Sub-Sector],Table3[[#This Row],[Sub-Sector]],Table2[% Price above 20 EMA],"&gt;=0")/Table3[[#This Row],[Count]]</f>
        <v>1</v>
      </c>
      <c r="S3" s="2">
        <f>COUNTIFS(Table2[Sub-Sector],Table3[[#This Row],[Sub-Sector]],Table2[% Price above 50 EMA],"&gt;=0")/Table3[[#This Row],[Count]]</f>
        <v>1</v>
      </c>
      <c r="T3" s="2">
        <f>COUNTIFS(Table2[Sub-Sector],Table3[[#This Row],[Sub-Sector]],Table2[% Price above 200 EMA],"&gt;=0")/Table3[[#This Row],[Count]]</f>
        <v>1</v>
      </c>
      <c r="U3" s="2">
        <f>COUNTIFS(Table2[Sub-Sector],Table3[[#This Row],[Sub-Sector]],Table2[Rate of Change - Zone],"Positive")/Table3[[#This Row],[Count]]</f>
        <v>1</v>
      </c>
      <c r="V3" s="2">
        <f>COUNTIFS(Table2[Sub-Sector],Table3[[#This Row],[Sub-Sector]],Table2[Sharpe Ratio],"&gt;=0.10")/Table3[[#This Row],[Count]]</f>
        <v>0.66666666666666663</v>
      </c>
      <c r="W3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180</v>
      </c>
      <c r="X3" s="3">
        <f>_xlfn.RANK.AVG(Table3[[#This Row],[Score]],Table3[Score],1)</f>
        <v>2</v>
      </c>
      <c r="Y3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83</v>
      </c>
      <c r="Z3" s="3">
        <f>_xlfn.RANK.AVG(Table3[[#This Row],[Score 2 ]],Table3[[Score 2 ]],1)</f>
        <v>2</v>
      </c>
    </row>
    <row r="4" spans="1:26" x14ac:dyDescent="0.3">
      <c r="A4" t="s">
        <v>924</v>
      </c>
      <c r="B4">
        <f>COUNTIFS(Table2[Sub-Sector],Table3[[#This Row],[Sub-Sector]])</f>
        <v>2</v>
      </c>
      <c r="C4" s="2">
        <f>COUNTIFS(Table2[Sub-Sector],Table3[[#This Row],[Sub-Sector]],Table2[Uptrend],"Uptrend")/Table3[[#This Row],[Count]]</f>
        <v>1</v>
      </c>
      <c r="D4" s="2">
        <f>COUNTIFS(Table2[Sub-Sector],Table3[[#This Row],[Sub-Sector]],Table2[1W Return vs Nifty],"&gt;=5")/Table3[[#This Row],[Count]]</f>
        <v>0</v>
      </c>
      <c r="E4" s="2">
        <f>COUNTIFS(Table2[Sub-Sector],Table3[[#This Row],[Sub-Sector]],Table2[1M Return vs Nifty],"&gt;=5")/Table3[[#This Row],[Count]]</f>
        <v>0</v>
      </c>
      <c r="F4" s="2">
        <f>COUNTIFS(Table2[Sub-Sector],Table3[[#This Row],[Sub-Sector]],Table2[6M Return vs Nifty],"&gt;=10")/Table3[[#This Row],[Count]]</f>
        <v>1</v>
      </c>
      <c r="G4" s="2">
        <f>COUNTIFS(Table2[Sub-Sector],Table3[[#This Row],[Sub-Sector]],Table2[1Y Return vs Nifty],"&gt;=10")/Table3[[#This Row],[Count]]</f>
        <v>1</v>
      </c>
      <c r="H4" s="2">
        <f>COUNTIFS(Table2[Sub-Sector],Table3[[#This Row],[Sub-Sector]],Table2[RSI Exponential â€“ 14D],"&gt;=50")/Table3[[#This Row],[Count]]</f>
        <v>0</v>
      </c>
      <c r="I4" s="2">
        <f>COUNTIFS(Table2[Sub-Sector],Table3[[#This Row],[Sub-Sector]],Table2[Relative Volume],"&gt;=1")/Table3[[#This Row],[Count]]</f>
        <v>0.5</v>
      </c>
      <c r="J4" s="2">
        <f>COUNTIFS(Table2[Sub-Sector],Table3[[#This Row],[Sub-Sector]],Table2[% Away From Day Low],"&gt;=0.05")/Table3[[#This Row],[Count]]</f>
        <v>1</v>
      </c>
      <c r="K4" s="2">
        <f>COUNTIFS(Table2[Sub-Sector],Table3[[#This Row],[Sub-Sector]],Table2[% Away From Day High],"&lt;=0.05")/Table3[[#This Row],[Count]]</f>
        <v>0.5</v>
      </c>
      <c r="L4" s="2">
        <f>COUNTIFS(Table2[Sub-Sector],Table3[[#This Row],[Sub-Sector]],Table2[% Away From Current Week Low],"&gt;=0.05")/Table3[[#This Row],[Count]]</f>
        <v>1</v>
      </c>
      <c r="M4" s="2">
        <f>COUNTIFS(Table2[Sub-Sector],Table3[[#This Row],[Sub-Sector]],Table2[% Away From Current Week High],"&lt;=0.05")/Table3[[#This Row],[Count]]</f>
        <v>0.5</v>
      </c>
      <c r="N4" s="2">
        <f>COUNTIFS(Table2[Sub-Sector],Table3[[#This Row],[Sub-Sector]],Table2[% Away From Current Month Low],"&gt;=0.05")/Table3[[#This Row],[Count]]</f>
        <v>1</v>
      </c>
      <c r="O4" s="2">
        <f>COUNTIFS(Table2[Sub-Sector],Table3[[#This Row],[Sub-Sector]],Table2[% Away From Current Month High],"&lt;=0.05")/Table3[[#This Row],[Count]]</f>
        <v>0</v>
      </c>
      <c r="P4" s="2">
        <f>COUNTIFS(Table2[Sub-Sector],Table3[[#This Row],[Sub-Sector]],Table2[% Away From 52W High],"&lt;=10")/Table3[[#This Row],[Count]]</f>
        <v>0</v>
      </c>
      <c r="Q4" s="2">
        <f>COUNTIFS(Table2[Sub-Sector],Table3[[#This Row],[Sub-Sector]],Table2[% Away From 52W Low],"&gt;=10")/Table3[[#This Row],[Count]]</f>
        <v>1</v>
      </c>
      <c r="R4" s="2">
        <f>COUNTIFS(Table2[Sub-Sector],Table3[[#This Row],[Sub-Sector]],Table2[% Price above 20 EMA],"&gt;=0")/Table3[[#This Row],[Count]]</f>
        <v>0</v>
      </c>
      <c r="S4" s="2">
        <f>COUNTIFS(Table2[Sub-Sector],Table3[[#This Row],[Sub-Sector]],Table2[% Price above 50 EMA],"&gt;=0")/Table3[[#This Row],[Count]]</f>
        <v>1</v>
      </c>
      <c r="T4" s="2">
        <f>COUNTIFS(Table2[Sub-Sector],Table3[[#This Row],[Sub-Sector]],Table2[% Price above 200 EMA],"&gt;=0")/Table3[[#This Row],[Count]]</f>
        <v>1</v>
      </c>
      <c r="U4" s="2">
        <f>COUNTIFS(Table2[Sub-Sector],Table3[[#This Row],[Sub-Sector]],Table2[Rate of Change - Zone],"Positive")/Table3[[#This Row],[Count]]</f>
        <v>0.5</v>
      </c>
      <c r="V4" s="2">
        <f>COUNTIFS(Table2[Sub-Sector],Table3[[#This Row],[Sub-Sector]],Table2[Sharpe Ratio],"&gt;=0.10")/Table3[[#This Row],[Count]]</f>
        <v>1</v>
      </c>
      <c r="W4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298.5</v>
      </c>
      <c r="X4" s="3">
        <f>_xlfn.RANK.AVG(Table3[[#This Row],[Score]],Table3[Score],1)</f>
        <v>13</v>
      </c>
      <c r="Y4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114</v>
      </c>
      <c r="Z4" s="3">
        <f>_xlfn.RANK.AVG(Table3[[#This Row],[Score 2 ]],Table3[[Score 2 ]],1)</f>
        <v>4.5</v>
      </c>
    </row>
    <row r="5" spans="1:26" x14ac:dyDescent="0.3">
      <c r="A5" t="s">
        <v>343</v>
      </c>
      <c r="B5">
        <f>COUNTIFS(Table2[Sub-Sector],Table3[[#This Row],[Sub-Sector]])</f>
        <v>2</v>
      </c>
      <c r="C5" s="2">
        <f>COUNTIFS(Table2[Sub-Sector],Table3[[#This Row],[Sub-Sector]],Table2[Uptrend],"Uptrend")/Table3[[#This Row],[Count]]</f>
        <v>1</v>
      </c>
      <c r="D5" s="2">
        <f>COUNTIFS(Table2[Sub-Sector],Table3[[#This Row],[Sub-Sector]],Table2[1W Return vs Nifty],"&gt;=5")/Table3[[#This Row],[Count]]</f>
        <v>0</v>
      </c>
      <c r="E5" s="2">
        <f>COUNTIFS(Table2[Sub-Sector],Table3[[#This Row],[Sub-Sector]],Table2[1M Return vs Nifty],"&gt;=5")/Table3[[#This Row],[Count]]</f>
        <v>0</v>
      </c>
      <c r="F5" s="2">
        <f>COUNTIFS(Table2[Sub-Sector],Table3[[#This Row],[Sub-Sector]],Table2[6M Return vs Nifty],"&gt;=10")/Table3[[#This Row],[Count]]</f>
        <v>1</v>
      </c>
      <c r="G5" s="2">
        <f>COUNTIFS(Table2[Sub-Sector],Table3[[#This Row],[Sub-Sector]],Table2[1Y Return vs Nifty],"&gt;=10")/Table3[[#This Row],[Count]]</f>
        <v>1</v>
      </c>
      <c r="H5" s="2">
        <f>COUNTIFS(Table2[Sub-Sector],Table3[[#This Row],[Sub-Sector]],Table2[RSI Exponential â€“ 14D],"&gt;=50")/Table3[[#This Row],[Count]]</f>
        <v>0.5</v>
      </c>
      <c r="I5" s="2">
        <f>COUNTIFS(Table2[Sub-Sector],Table3[[#This Row],[Sub-Sector]],Table2[Relative Volume],"&gt;=1")/Table3[[#This Row],[Count]]</f>
        <v>0.5</v>
      </c>
      <c r="J5" s="2">
        <f>COUNTIFS(Table2[Sub-Sector],Table3[[#This Row],[Sub-Sector]],Table2[% Away From Day Low],"&gt;=0.05")/Table3[[#This Row],[Count]]</f>
        <v>0.5</v>
      </c>
      <c r="K5" s="2">
        <f>COUNTIFS(Table2[Sub-Sector],Table3[[#This Row],[Sub-Sector]],Table2[% Away From Day High],"&lt;=0.05")/Table3[[#This Row],[Count]]</f>
        <v>1</v>
      </c>
      <c r="L5" s="2">
        <f>COUNTIFS(Table2[Sub-Sector],Table3[[#This Row],[Sub-Sector]],Table2[% Away From Current Week Low],"&gt;=0.05")/Table3[[#This Row],[Count]]</f>
        <v>0.5</v>
      </c>
      <c r="M5" s="2">
        <f>COUNTIFS(Table2[Sub-Sector],Table3[[#This Row],[Sub-Sector]],Table2[% Away From Current Week High],"&lt;=0.05")/Table3[[#This Row],[Count]]</f>
        <v>0.5</v>
      </c>
      <c r="N5" s="2">
        <f>COUNTIFS(Table2[Sub-Sector],Table3[[#This Row],[Sub-Sector]],Table2[% Away From Current Month Low],"&gt;=0.05")/Table3[[#This Row],[Count]]</f>
        <v>0.5</v>
      </c>
      <c r="O5" s="2">
        <f>COUNTIFS(Table2[Sub-Sector],Table3[[#This Row],[Sub-Sector]],Table2[% Away From Current Month High],"&lt;=0.05")/Table3[[#This Row],[Count]]</f>
        <v>0</v>
      </c>
      <c r="P5" s="2">
        <f>COUNTIFS(Table2[Sub-Sector],Table3[[#This Row],[Sub-Sector]],Table2[% Away From 52W High],"&lt;=10")/Table3[[#This Row],[Count]]</f>
        <v>0.5</v>
      </c>
      <c r="Q5" s="2">
        <f>COUNTIFS(Table2[Sub-Sector],Table3[[#This Row],[Sub-Sector]],Table2[% Away From 52W Low],"&gt;=10")/Table3[[#This Row],[Count]]</f>
        <v>1</v>
      </c>
      <c r="R5" s="2">
        <f>COUNTIFS(Table2[Sub-Sector],Table3[[#This Row],[Sub-Sector]],Table2[% Price above 20 EMA],"&gt;=0")/Table3[[#This Row],[Count]]</f>
        <v>0.5</v>
      </c>
      <c r="S5" s="2">
        <f>COUNTIFS(Table2[Sub-Sector],Table3[[#This Row],[Sub-Sector]],Table2[% Price above 50 EMA],"&gt;=0")/Table3[[#This Row],[Count]]</f>
        <v>0.5</v>
      </c>
      <c r="T5" s="2">
        <f>COUNTIFS(Table2[Sub-Sector],Table3[[#This Row],[Sub-Sector]],Table2[% Price above 200 EMA],"&gt;=0")/Table3[[#This Row],[Count]]</f>
        <v>1</v>
      </c>
      <c r="U5" s="2">
        <f>COUNTIFS(Table2[Sub-Sector],Table3[[#This Row],[Sub-Sector]],Table2[Rate of Change - Zone],"Positive")/Table3[[#This Row],[Count]]</f>
        <v>0.5</v>
      </c>
      <c r="V5" s="2">
        <f>COUNTIFS(Table2[Sub-Sector],Table3[[#This Row],[Sub-Sector]],Table2[Sharpe Ratio],"&gt;=0.10")/Table3[[#This Row],[Count]]</f>
        <v>0.5</v>
      </c>
      <c r="W5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298.5</v>
      </c>
      <c r="X5" s="3">
        <f>_xlfn.RANK.AVG(Table3[[#This Row],[Score]],Table3[Score],1)</f>
        <v>13</v>
      </c>
      <c r="Y5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114</v>
      </c>
      <c r="Z5" s="3">
        <f>_xlfn.RANK.AVG(Table3[[#This Row],[Score 2 ]],Table3[[Score 2 ]],1)</f>
        <v>4.5</v>
      </c>
    </row>
    <row r="6" spans="1:26" x14ac:dyDescent="0.3">
      <c r="A6" t="s">
        <v>477</v>
      </c>
      <c r="B6">
        <f>COUNTIFS(Table2[Sub-Sector],Table3[[#This Row],[Sub-Sector]])</f>
        <v>2</v>
      </c>
      <c r="C6" s="2">
        <f>COUNTIFS(Table2[Sub-Sector],Table3[[#This Row],[Sub-Sector]],Table2[Uptrend],"Uptrend")/Table3[[#This Row],[Count]]</f>
        <v>1</v>
      </c>
      <c r="D6" s="2">
        <f>COUNTIFS(Table2[Sub-Sector],Table3[[#This Row],[Sub-Sector]],Table2[1W Return vs Nifty],"&gt;=5")/Table3[[#This Row],[Count]]</f>
        <v>0</v>
      </c>
      <c r="E6" s="2">
        <f>COUNTIFS(Table2[Sub-Sector],Table3[[#This Row],[Sub-Sector]],Table2[1M Return vs Nifty],"&gt;=5")/Table3[[#This Row],[Count]]</f>
        <v>0</v>
      </c>
      <c r="F6" s="2">
        <f>COUNTIFS(Table2[Sub-Sector],Table3[[#This Row],[Sub-Sector]],Table2[6M Return vs Nifty],"&gt;=10")/Table3[[#This Row],[Count]]</f>
        <v>1</v>
      </c>
      <c r="G6" s="2">
        <f>COUNTIFS(Table2[Sub-Sector],Table3[[#This Row],[Sub-Sector]],Table2[1Y Return vs Nifty],"&gt;=10")/Table3[[#This Row],[Count]]</f>
        <v>1</v>
      </c>
      <c r="H6" s="2">
        <f>COUNTIFS(Table2[Sub-Sector],Table3[[#This Row],[Sub-Sector]],Table2[RSI Exponential â€“ 14D],"&gt;=50")/Table3[[#This Row],[Count]]</f>
        <v>1</v>
      </c>
      <c r="I6" s="2">
        <f>COUNTIFS(Table2[Sub-Sector],Table3[[#This Row],[Sub-Sector]],Table2[Relative Volume],"&gt;=1")/Table3[[#This Row],[Count]]</f>
        <v>0.5</v>
      </c>
      <c r="J6" s="2">
        <f>COUNTIFS(Table2[Sub-Sector],Table3[[#This Row],[Sub-Sector]],Table2[% Away From Day Low],"&gt;=0.05")/Table3[[#This Row],[Count]]</f>
        <v>0.5</v>
      </c>
      <c r="K6" s="2">
        <f>COUNTIFS(Table2[Sub-Sector],Table3[[#This Row],[Sub-Sector]],Table2[% Away From Day High],"&lt;=0.05")/Table3[[#This Row],[Count]]</f>
        <v>1</v>
      </c>
      <c r="L6" s="2">
        <f>COUNTIFS(Table2[Sub-Sector],Table3[[#This Row],[Sub-Sector]],Table2[% Away From Current Week Low],"&gt;=0.05")/Table3[[#This Row],[Count]]</f>
        <v>0.5</v>
      </c>
      <c r="M6" s="2">
        <f>COUNTIFS(Table2[Sub-Sector],Table3[[#This Row],[Sub-Sector]],Table2[% Away From Current Week High],"&lt;=0.05")/Table3[[#This Row],[Count]]</f>
        <v>1</v>
      </c>
      <c r="N6" s="2">
        <f>COUNTIFS(Table2[Sub-Sector],Table3[[#This Row],[Sub-Sector]],Table2[% Away From Current Month Low],"&gt;=0.05")/Table3[[#This Row],[Count]]</f>
        <v>0.5</v>
      </c>
      <c r="O6" s="2">
        <f>COUNTIFS(Table2[Sub-Sector],Table3[[#This Row],[Sub-Sector]],Table2[% Away From Current Month High],"&lt;=0.05")/Table3[[#This Row],[Count]]</f>
        <v>1</v>
      </c>
      <c r="P6" s="2">
        <f>COUNTIFS(Table2[Sub-Sector],Table3[[#This Row],[Sub-Sector]],Table2[% Away From 52W High],"&lt;=10")/Table3[[#This Row],[Count]]</f>
        <v>1</v>
      </c>
      <c r="Q6" s="2">
        <f>COUNTIFS(Table2[Sub-Sector],Table3[[#This Row],[Sub-Sector]],Table2[% Away From 52W Low],"&gt;=10")/Table3[[#This Row],[Count]]</f>
        <v>1</v>
      </c>
      <c r="R6" s="2">
        <f>COUNTIFS(Table2[Sub-Sector],Table3[[#This Row],[Sub-Sector]],Table2[% Price above 20 EMA],"&gt;=0")/Table3[[#This Row],[Count]]</f>
        <v>1</v>
      </c>
      <c r="S6" s="2">
        <f>COUNTIFS(Table2[Sub-Sector],Table3[[#This Row],[Sub-Sector]],Table2[% Price above 50 EMA],"&gt;=0")/Table3[[#This Row],[Count]]</f>
        <v>1</v>
      </c>
      <c r="T6" s="2">
        <f>COUNTIFS(Table2[Sub-Sector],Table3[[#This Row],[Sub-Sector]],Table2[% Price above 200 EMA],"&gt;=0")/Table3[[#This Row],[Count]]</f>
        <v>1</v>
      </c>
      <c r="U6" s="2">
        <f>COUNTIFS(Table2[Sub-Sector],Table3[[#This Row],[Sub-Sector]],Table2[Rate of Change - Zone],"Positive")/Table3[[#This Row],[Count]]</f>
        <v>0.5</v>
      </c>
      <c r="V6" s="2">
        <f>COUNTIFS(Table2[Sub-Sector],Table3[[#This Row],[Sub-Sector]],Table2[Sharpe Ratio],"&gt;=0.10")/Table3[[#This Row],[Count]]</f>
        <v>0.5</v>
      </c>
      <c r="W6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298.5</v>
      </c>
      <c r="X6" s="3">
        <f>_xlfn.RANK.AVG(Table3[[#This Row],[Score]],Table3[Score],1)</f>
        <v>13</v>
      </c>
      <c r="Y6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114</v>
      </c>
      <c r="Z6" s="3">
        <f>_xlfn.RANK.AVG(Table3[[#This Row],[Score 2 ]],Table3[[Score 2 ]],1)</f>
        <v>4.5</v>
      </c>
    </row>
    <row r="7" spans="1:26" x14ac:dyDescent="0.3">
      <c r="A7" t="s">
        <v>319</v>
      </c>
      <c r="B7">
        <f>COUNTIFS(Table2[Sub-Sector],Table3[[#This Row],[Sub-Sector]])</f>
        <v>2</v>
      </c>
      <c r="C7" s="2">
        <f>COUNTIFS(Table2[Sub-Sector],Table3[[#This Row],[Sub-Sector]],Table2[Uptrend],"Uptrend")/Table3[[#This Row],[Count]]</f>
        <v>0.5</v>
      </c>
      <c r="D7" s="2">
        <f>COUNTIFS(Table2[Sub-Sector],Table3[[#This Row],[Sub-Sector]],Table2[1W Return vs Nifty],"&gt;=5")/Table3[[#This Row],[Count]]</f>
        <v>0</v>
      </c>
      <c r="E7" s="2">
        <f>COUNTIFS(Table2[Sub-Sector],Table3[[#This Row],[Sub-Sector]],Table2[1M Return vs Nifty],"&gt;=5")/Table3[[#This Row],[Count]]</f>
        <v>0</v>
      </c>
      <c r="F7" s="2">
        <f>COUNTIFS(Table2[Sub-Sector],Table3[[#This Row],[Sub-Sector]],Table2[6M Return vs Nifty],"&gt;=10")/Table3[[#This Row],[Count]]</f>
        <v>1</v>
      </c>
      <c r="G7" s="2">
        <f>COUNTIFS(Table2[Sub-Sector],Table3[[#This Row],[Sub-Sector]],Table2[1Y Return vs Nifty],"&gt;=10")/Table3[[#This Row],[Count]]</f>
        <v>1</v>
      </c>
      <c r="H7" s="2">
        <f>COUNTIFS(Table2[Sub-Sector],Table3[[#This Row],[Sub-Sector]],Table2[RSI Exponential â€“ 14D],"&gt;=50")/Table3[[#This Row],[Count]]</f>
        <v>0.5</v>
      </c>
      <c r="I7" s="2">
        <f>COUNTIFS(Table2[Sub-Sector],Table3[[#This Row],[Sub-Sector]],Table2[Relative Volume],"&gt;=1")/Table3[[#This Row],[Count]]</f>
        <v>0.5</v>
      </c>
      <c r="J7" s="2">
        <f>COUNTIFS(Table2[Sub-Sector],Table3[[#This Row],[Sub-Sector]],Table2[% Away From Day Low],"&gt;=0.05")/Table3[[#This Row],[Count]]</f>
        <v>0.5</v>
      </c>
      <c r="K7" s="2">
        <f>COUNTIFS(Table2[Sub-Sector],Table3[[#This Row],[Sub-Sector]],Table2[% Away From Day High],"&lt;=0.05")/Table3[[#This Row],[Count]]</f>
        <v>1</v>
      </c>
      <c r="L7" s="2">
        <f>COUNTIFS(Table2[Sub-Sector],Table3[[#This Row],[Sub-Sector]],Table2[% Away From Current Week Low],"&gt;=0.05")/Table3[[#This Row],[Count]]</f>
        <v>1</v>
      </c>
      <c r="M7" s="2">
        <f>COUNTIFS(Table2[Sub-Sector],Table3[[#This Row],[Sub-Sector]],Table2[% Away From Current Week High],"&lt;=0.05")/Table3[[#This Row],[Count]]</f>
        <v>1</v>
      </c>
      <c r="N7" s="2">
        <f>COUNTIFS(Table2[Sub-Sector],Table3[[#This Row],[Sub-Sector]],Table2[% Away From Current Month Low],"&gt;=0.05")/Table3[[#This Row],[Count]]</f>
        <v>1</v>
      </c>
      <c r="O7" s="2">
        <f>COUNTIFS(Table2[Sub-Sector],Table3[[#This Row],[Sub-Sector]],Table2[% Away From Current Month High],"&lt;=0.05")/Table3[[#This Row],[Count]]</f>
        <v>0.5</v>
      </c>
      <c r="P7" s="2">
        <f>COUNTIFS(Table2[Sub-Sector],Table3[[#This Row],[Sub-Sector]],Table2[% Away From 52W High],"&lt;=10")/Table3[[#This Row],[Count]]</f>
        <v>0.5</v>
      </c>
      <c r="Q7" s="2">
        <f>COUNTIFS(Table2[Sub-Sector],Table3[[#This Row],[Sub-Sector]],Table2[% Away From 52W Low],"&gt;=10")/Table3[[#This Row],[Count]]</f>
        <v>1</v>
      </c>
      <c r="R7" s="2">
        <f>COUNTIFS(Table2[Sub-Sector],Table3[[#This Row],[Sub-Sector]],Table2[% Price above 20 EMA],"&gt;=0")/Table3[[#This Row],[Count]]</f>
        <v>0.5</v>
      </c>
      <c r="S7" s="2">
        <f>COUNTIFS(Table2[Sub-Sector],Table3[[#This Row],[Sub-Sector]],Table2[% Price above 50 EMA],"&gt;=0")/Table3[[#This Row],[Count]]</f>
        <v>0.5</v>
      </c>
      <c r="T7" s="2">
        <f>COUNTIFS(Table2[Sub-Sector],Table3[[#This Row],[Sub-Sector]],Table2[% Price above 200 EMA],"&gt;=0")/Table3[[#This Row],[Count]]</f>
        <v>1</v>
      </c>
      <c r="U7" s="2">
        <f>COUNTIFS(Table2[Sub-Sector],Table3[[#This Row],[Sub-Sector]],Table2[Rate of Change - Zone],"Positive")/Table3[[#This Row],[Count]]</f>
        <v>0.5</v>
      </c>
      <c r="V7" s="2">
        <f>COUNTIFS(Table2[Sub-Sector],Table3[[#This Row],[Sub-Sector]],Table2[Sharpe Ratio],"&gt;=0.10")/Table3[[#This Row],[Count]]</f>
        <v>0.5</v>
      </c>
      <c r="W7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370</v>
      </c>
      <c r="X7" s="3">
        <f>_xlfn.RANK.AVG(Table3[[#This Row],[Score]],Table3[Score],1)</f>
        <v>43</v>
      </c>
      <c r="Y7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114</v>
      </c>
      <c r="Z7" s="3">
        <f>_xlfn.RANK.AVG(Table3[[#This Row],[Score 2 ]],Table3[[Score 2 ]],1)</f>
        <v>4.5</v>
      </c>
    </row>
    <row r="8" spans="1:26" x14ac:dyDescent="0.3">
      <c r="A8" t="s">
        <v>101</v>
      </c>
      <c r="B8">
        <f>COUNTIFS(Table2[Sub-Sector],Table3[[#This Row],[Sub-Sector]])</f>
        <v>5</v>
      </c>
      <c r="C8" s="2">
        <f>COUNTIFS(Table2[Sub-Sector],Table3[[#This Row],[Sub-Sector]],Table2[Uptrend],"Uptrend")/Table3[[#This Row],[Count]]</f>
        <v>0.6</v>
      </c>
      <c r="D8" s="2">
        <f>COUNTIFS(Table2[Sub-Sector],Table3[[#This Row],[Sub-Sector]],Table2[1W Return vs Nifty],"&gt;=5")/Table3[[#This Row],[Count]]</f>
        <v>0</v>
      </c>
      <c r="E8" s="2">
        <f>COUNTIFS(Table2[Sub-Sector],Table3[[#This Row],[Sub-Sector]],Table2[1M Return vs Nifty],"&gt;=5")/Table3[[#This Row],[Count]]</f>
        <v>0.4</v>
      </c>
      <c r="F8" s="2">
        <f>COUNTIFS(Table2[Sub-Sector],Table3[[#This Row],[Sub-Sector]],Table2[6M Return vs Nifty],"&gt;=10")/Table3[[#This Row],[Count]]</f>
        <v>0.6</v>
      </c>
      <c r="G8" s="2">
        <f>COUNTIFS(Table2[Sub-Sector],Table3[[#This Row],[Sub-Sector]],Table2[1Y Return vs Nifty],"&gt;=10")/Table3[[#This Row],[Count]]</f>
        <v>1</v>
      </c>
      <c r="H8" s="2">
        <f>COUNTIFS(Table2[Sub-Sector],Table3[[#This Row],[Sub-Sector]],Table2[RSI Exponential â€“ 14D],"&gt;=50")/Table3[[#This Row],[Count]]</f>
        <v>0.2</v>
      </c>
      <c r="I8" s="2">
        <f>COUNTIFS(Table2[Sub-Sector],Table3[[#This Row],[Sub-Sector]],Table2[Relative Volume],"&gt;=1")/Table3[[#This Row],[Count]]</f>
        <v>0.6</v>
      </c>
      <c r="J8" s="2">
        <f>COUNTIFS(Table2[Sub-Sector],Table3[[#This Row],[Sub-Sector]],Table2[% Away From Day Low],"&gt;=0.05")/Table3[[#This Row],[Count]]</f>
        <v>0.6</v>
      </c>
      <c r="K8" s="2">
        <f>COUNTIFS(Table2[Sub-Sector],Table3[[#This Row],[Sub-Sector]],Table2[% Away From Day High],"&lt;=0.05")/Table3[[#This Row],[Count]]</f>
        <v>0.8</v>
      </c>
      <c r="L8" s="2">
        <f>COUNTIFS(Table2[Sub-Sector],Table3[[#This Row],[Sub-Sector]],Table2[% Away From Current Week Low],"&gt;=0.05")/Table3[[#This Row],[Count]]</f>
        <v>0.6</v>
      </c>
      <c r="M8" s="2">
        <f>COUNTIFS(Table2[Sub-Sector],Table3[[#This Row],[Sub-Sector]],Table2[% Away From Current Week High],"&lt;=0.05")/Table3[[#This Row],[Count]]</f>
        <v>0.8</v>
      </c>
      <c r="N8" s="2">
        <f>COUNTIFS(Table2[Sub-Sector],Table3[[#This Row],[Sub-Sector]],Table2[% Away From Current Month Low],"&gt;=0.05")/Table3[[#This Row],[Count]]</f>
        <v>0.8</v>
      </c>
      <c r="O8" s="2">
        <f>COUNTIFS(Table2[Sub-Sector],Table3[[#This Row],[Sub-Sector]],Table2[% Away From Current Month High],"&lt;=0.05")/Table3[[#This Row],[Count]]</f>
        <v>0</v>
      </c>
      <c r="P8" s="2">
        <f>COUNTIFS(Table2[Sub-Sector],Table3[[#This Row],[Sub-Sector]],Table2[% Away From 52W High],"&lt;=10")/Table3[[#This Row],[Count]]</f>
        <v>0</v>
      </c>
      <c r="Q8" s="2">
        <f>COUNTIFS(Table2[Sub-Sector],Table3[[#This Row],[Sub-Sector]],Table2[% Away From 52W Low],"&gt;=10")/Table3[[#This Row],[Count]]</f>
        <v>1</v>
      </c>
      <c r="R8" s="2">
        <f>COUNTIFS(Table2[Sub-Sector],Table3[[#This Row],[Sub-Sector]],Table2[% Price above 20 EMA],"&gt;=0")/Table3[[#This Row],[Count]]</f>
        <v>0.2</v>
      </c>
      <c r="S8" s="2">
        <f>COUNTIFS(Table2[Sub-Sector],Table3[[#This Row],[Sub-Sector]],Table2[% Price above 50 EMA],"&gt;=0")/Table3[[#This Row],[Count]]</f>
        <v>0.6</v>
      </c>
      <c r="T8" s="2">
        <f>COUNTIFS(Table2[Sub-Sector],Table3[[#This Row],[Sub-Sector]],Table2[% Price above 200 EMA],"&gt;=0")/Table3[[#This Row],[Count]]</f>
        <v>1</v>
      </c>
      <c r="U8" s="2">
        <f>COUNTIFS(Table2[Sub-Sector],Table3[[#This Row],[Sub-Sector]],Table2[Rate of Change - Zone],"Positive")/Table3[[#This Row],[Count]]</f>
        <v>0.6</v>
      </c>
      <c r="V8" s="2">
        <f>COUNTIFS(Table2[Sub-Sector],Table3[[#This Row],[Sub-Sector]],Table2[Sharpe Ratio],"&gt;=0.10")/Table3[[#This Row],[Count]]</f>
        <v>0.8</v>
      </c>
      <c r="W8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289</v>
      </c>
      <c r="X8" s="3">
        <f>_xlfn.RANK.AVG(Table3[[#This Row],[Score]],Table3[Score],1)</f>
        <v>11</v>
      </c>
      <c r="Y8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115</v>
      </c>
      <c r="Z8" s="3">
        <f>_xlfn.RANK.AVG(Table3[[#This Row],[Score 2 ]],Table3[[Score 2 ]],1)</f>
        <v>7</v>
      </c>
    </row>
    <row r="9" spans="1:26" x14ac:dyDescent="0.3">
      <c r="A9" t="s">
        <v>1203</v>
      </c>
      <c r="B9">
        <f>COUNTIFS(Table2[Sub-Sector],Table3[[#This Row],[Sub-Sector]])</f>
        <v>2</v>
      </c>
      <c r="C9" s="2">
        <f>COUNTIFS(Table2[Sub-Sector],Table3[[#This Row],[Sub-Sector]],Table2[Uptrend],"Uptrend")/Table3[[#This Row],[Count]]</f>
        <v>0.5</v>
      </c>
      <c r="D9" s="2">
        <f>COUNTIFS(Table2[Sub-Sector],Table3[[#This Row],[Sub-Sector]],Table2[1W Return vs Nifty],"&gt;=5")/Table3[[#This Row],[Count]]</f>
        <v>0</v>
      </c>
      <c r="E9" s="2">
        <f>COUNTIFS(Table2[Sub-Sector],Table3[[#This Row],[Sub-Sector]],Table2[1M Return vs Nifty],"&gt;=5")/Table3[[#This Row],[Count]]</f>
        <v>0</v>
      </c>
      <c r="F9" s="2">
        <f>COUNTIFS(Table2[Sub-Sector],Table3[[#This Row],[Sub-Sector]],Table2[6M Return vs Nifty],"&gt;=10")/Table3[[#This Row],[Count]]</f>
        <v>0.5</v>
      </c>
      <c r="G9" s="2">
        <f>COUNTIFS(Table2[Sub-Sector],Table3[[#This Row],[Sub-Sector]],Table2[1Y Return vs Nifty],"&gt;=10")/Table3[[#This Row],[Count]]</f>
        <v>1</v>
      </c>
      <c r="H9" s="2">
        <f>COUNTIFS(Table2[Sub-Sector],Table3[[#This Row],[Sub-Sector]],Table2[RSI Exponential â€“ 14D],"&gt;=50")/Table3[[#This Row],[Count]]</f>
        <v>1</v>
      </c>
      <c r="I9" s="2">
        <f>COUNTIFS(Table2[Sub-Sector],Table3[[#This Row],[Sub-Sector]],Table2[Relative Volume],"&gt;=1")/Table3[[#This Row],[Count]]</f>
        <v>0.5</v>
      </c>
      <c r="J9" s="2">
        <f>COUNTIFS(Table2[Sub-Sector],Table3[[#This Row],[Sub-Sector]],Table2[% Away From Day Low],"&gt;=0.05")/Table3[[#This Row],[Count]]</f>
        <v>1</v>
      </c>
      <c r="K9" s="2">
        <f>COUNTIFS(Table2[Sub-Sector],Table3[[#This Row],[Sub-Sector]],Table2[% Away From Day High],"&lt;=0.05")/Table3[[#This Row],[Count]]</f>
        <v>0.5</v>
      </c>
      <c r="L9" s="2">
        <f>COUNTIFS(Table2[Sub-Sector],Table3[[#This Row],[Sub-Sector]],Table2[% Away From Current Week Low],"&gt;=0.05")/Table3[[#This Row],[Count]]</f>
        <v>1</v>
      </c>
      <c r="M9" s="2">
        <f>COUNTIFS(Table2[Sub-Sector],Table3[[#This Row],[Sub-Sector]],Table2[% Away From Current Week High],"&lt;=0.05")/Table3[[#This Row],[Count]]</f>
        <v>0.5</v>
      </c>
      <c r="N9" s="2">
        <f>COUNTIFS(Table2[Sub-Sector],Table3[[#This Row],[Sub-Sector]],Table2[% Away From Current Month Low],"&gt;=0.05")/Table3[[#This Row],[Count]]</f>
        <v>1</v>
      </c>
      <c r="O9" s="2">
        <f>COUNTIFS(Table2[Sub-Sector],Table3[[#This Row],[Sub-Sector]],Table2[% Away From Current Month High],"&lt;=0.05")/Table3[[#This Row],[Count]]</f>
        <v>0.5</v>
      </c>
      <c r="P9" s="2">
        <f>COUNTIFS(Table2[Sub-Sector],Table3[[#This Row],[Sub-Sector]],Table2[% Away From 52W High],"&lt;=10")/Table3[[#This Row],[Count]]</f>
        <v>0.5</v>
      </c>
      <c r="Q9" s="2">
        <f>COUNTIFS(Table2[Sub-Sector],Table3[[#This Row],[Sub-Sector]],Table2[% Away From 52W Low],"&gt;=10")/Table3[[#This Row],[Count]]</f>
        <v>1</v>
      </c>
      <c r="R9" s="2">
        <f>COUNTIFS(Table2[Sub-Sector],Table3[[#This Row],[Sub-Sector]],Table2[% Price above 20 EMA],"&gt;=0")/Table3[[#This Row],[Count]]</f>
        <v>1</v>
      </c>
      <c r="S9" s="2">
        <f>COUNTIFS(Table2[Sub-Sector],Table3[[#This Row],[Sub-Sector]],Table2[% Price above 50 EMA],"&gt;=0")/Table3[[#This Row],[Count]]</f>
        <v>1</v>
      </c>
      <c r="T9" s="2">
        <f>COUNTIFS(Table2[Sub-Sector],Table3[[#This Row],[Sub-Sector]],Table2[% Price above 200 EMA],"&gt;=0")/Table3[[#This Row],[Count]]</f>
        <v>1</v>
      </c>
      <c r="U9" s="2">
        <f>COUNTIFS(Table2[Sub-Sector],Table3[[#This Row],[Sub-Sector]],Table2[Rate of Change - Zone],"Positive")/Table3[[#This Row],[Count]]</f>
        <v>1</v>
      </c>
      <c r="V9" s="2">
        <f>COUNTIFS(Table2[Sub-Sector],Table3[[#This Row],[Sub-Sector]],Table2[Sharpe Ratio],"&gt;=0.10")/Table3[[#This Row],[Count]]</f>
        <v>0</v>
      </c>
      <c r="W9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372.5</v>
      </c>
      <c r="X9" s="3">
        <f>_xlfn.RANK.AVG(Table3[[#This Row],[Score]],Table3[Score],1)</f>
        <v>44</v>
      </c>
      <c r="Y9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116.5</v>
      </c>
      <c r="Z9" s="3">
        <f>_xlfn.RANK.AVG(Table3[[#This Row],[Score 2 ]],Table3[[Score 2 ]],1)</f>
        <v>8</v>
      </c>
    </row>
    <row r="10" spans="1:26" x14ac:dyDescent="0.3">
      <c r="A10" t="s">
        <v>116</v>
      </c>
      <c r="B10">
        <f>COUNTIFS(Table2[Sub-Sector],Table3[[#This Row],[Sub-Sector]])</f>
        <v>7</v>
      </c>
      <c r="C10" s="2">
        <f>COUNTIFS(Table2[Sub-Sector],Table3[[#This Row],[Sub-Sector]],Table2[Uptrend],"Uptrend")/Table3[[#This Row],[Count]]</f>
        <v>0.8571428571428571</v>
      </c>
      <c r="D10" s="2">
        <f>COUNTIFS(Table2[Sub-Sector],Table3[[#This Row],[Sub-Sector]],Table2[1W Return vs Nifty],"&gt;=5")/Table3[[#This Row],[Count]]</f>
        <v>0</v>
      </c>
      <c r="E10" s="2">
        <f>COUNTIFS(Table2[Sub-Sector],Table3[[#This Row],[Sub-Sector]],Table2[1M Return vs Nifty],"&gt;=5")/Table3[[#This Row],[Count]]</f>
        <v>0.8571428571428571</v>
      </c>
      <c r="F10" s="2">
        <f>COUNTIFS(Table2[Sub-Sector],Table3[[#This Row],[Sub-Sector]],Table2[6M Return vs Nifty],"&gt;=10")/Table3[[#This Row],[Count]]</f>
        <v>0.7142857142857143</v>
      </c>
      <c r="G10" s="2">
        <f>COUNTIFS(Table2[Sub-Sector],Table3[[#This Row],[Sub-Sector]],Table2[1Y Return vs Nifty],"&gt;=10")/Table3[[#This Row],[Count]]</f>
        <v>0.8571428571428571</v>
      </c>
      <c r="H10" s="2">
        <f>COUNTIFS(Table2[Sub-Sector],Table3[[#This Row],[Sub-Sector]],Table2[RSI Exponential â€“ 14D],"&gt;=50")/Table3[[#This Row],[Count]]</f>
        <v>0.2857142857142857</v>
      </c>
      <c r="I10" s="2">
        <f>COUNTIFS(Table2[Sub-Sector],Table3[[#This Row],[Sub-Sector]],Table2[Relative Volume],"&gt;=1")/Table3[[#This Row],[Count]]</f>
        <v>0.5714285714285714</v>
      </c>
      <c r="J10" s="2">
        <f>COUNTIFS(Table2[Sub-Sector],Table3[[#This Row],[Sub-Sector]],Table2[% Away From Day Low],"&gt;=0.05")/Table3[[#This Row],[Count]]</f>
        <v>0.5714285714285714</v>
      </c>
      <c r="K10" s="2">
        <f>COUNTIFS(Table2[Sub-Sector],Table3[[#This Row],[Sub-Sector]],Table2[% Away From Day High],"&lt;=0.05")/Table3[[#This Row],[Count]]</f>
        <v>0.42857142857142855</v>
      </c>
      <c r="L10" s="2">
        <f>COUNTIFS(Table2[Sub-Sector],Table3[[#This Row],[Sub-Sector]],Table2[% Away From Current Week Low],"&gt;=0.05")/Table3[[#This Row],[Count]]</f>
        <v>0.7142857142857143</v>
      </c>
      <c r="M10" s="2">
        <f>COUNTIFS(Table2[Sub-Sector],Table3[[#This Row],[Sub-Sector]],Table2[% Away From Current Week High],"&lt;=0.05")/Table3[[#This Row],[Count]]</f>
        <v>0.2857142857142857</v>
      </c>
      <c r="N10" s="2">
        <f>COUNTIFS(Table2[Sub-Sector],Table3[[#This Row],[Sub-Sector]],Table2[% Away From Current Month Low],"&gt;=0.05")/Table3[[#This Row],[Count]]</f>
        <v>0.8571428571428571</v>
      </c>
      <c r="O10" s="2">
        <f>COUNTIFS(Table2[Sub-Sector],Table3[[#This Row],[Sub-Sector]],Table2[% Away From Current Month High],"&lt;=0.05")/Table3[[#This Row],[Count]]</f>
        <v>0.14285714285714285</v>
      </c>
      <c r="P10" s="2">
        <f>COUNTIFS(Table2[Sub-Sector],Table3[[#This Row],[Sub-Sector]],Table2[% Away From 52W High],"&lt;=10")/Table3[[#This Row],[Count]]</f>
        <v>0.2857142857142857</v>
      </c>
      <c r="Q10" s="2">
        <f>COUNTIFS(Table2[Sub-Sector],Table3[[#This Row],[Sub-Sector]],Table2[% Away From 52W Low],"&gt;=10")/Table3[[#This Row],[Count]]</f>
        <v>1</v>
      </c>
      <c r="R10" s="2">
        <f>COUNTIFS(Table2[Sub-Sector],Table3[[#This Row],[Sub-Sector]],Table2[% Price above 20 EMA],"&gt;=0")/Table3[[#This Row],[Count]]</f>
        <v>0.42857142857142855</v>
      </c>
      <c r="S10" s="2">
        <f>COUNTIFS(Table2[Sub-Sector],Table3[[#This Row],[Sub-Sector]],Table2[% Price above 50 EMA],"&gt;=0")/Table3[[#This Row],[Count]]</f>
        <v>0.8571428571428571</v>
      </c>
      <c r="T10" s="2">
        <f>COUNTIFS(Table2[Sub-Sector],Table3[[#This Row],[Sub-Sector]],Table2[% Price above 200 EMA],"&gt;=0")/Table3[[#This Row],[Count]]</f>
        <v>0.8571428571428571</v>
      </c>
      <c r="U10" s="2">
        <f>COUNTIFS(Table2[Sub-Sector],Table3[[#This Row],[Sub-Sector]],Table2[Rate of Change - Zone],"Positive")/Table3[[#This Row],[Count]]</f>
        <v>0.5714285714285714</v>
      </c>
      <c r="V10" s="2">
        <f>COUNTIFS(Table2[Sub-Sector],Table3[[#This Row],[Sub-Sector]],Table2[Sharpe Ratio],"&gt;=0.10")/Table3[[#This Row],[Count]]</f>
        <v>0.8571428571428571</v>
      </c>
      <c r="W10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260.5</v>
      </c>
      <c r="X10" s="3">
        <f>_xlfn.RANK.AVG(Table3[[#This Row],[Score]],Table3[Score],1)</f>
        <v>8</v>
      </c>
      <c r="Y10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130</v>
      </c>
      <c r="Z10" s="3">
        <f>_xlfn.RANK.AVG(Table3[[#This Row],[Score 2 ]],Table3[[Score 2 ]],1)</f>
        <v>9</v>
      </c>
    </row>
    <row r="11" spans="1:26" x14ac:dyDescent="0.3">
      <c r="A11" t="s">
        <v>155</v>
      </c>
      <c r="B11">
        <f>COUNTIFS(Table2[Sub-Sector],Table3[[#This Row],[Sub-Sector]])</f>
        <v>3</v>
      </c>
      <c r="C11" s="2">
        <f>COUNTIFS(Table2[Sub-Sector],Table3[[#This Row],[Sub-Sector]],Table2[Uptrend],"Uptrend")/Table3[[#This Row],[Count]]</f>
        <v>1</v>
      </c>
      <c r="D11" s="2">
        <f>COUNTIFS(Table2[Sub-Sector],Table3[[#This Row],[Sub-Sector]],Table2[1W Return vs Nifty],"&gt;=5")/Table3[[#This Row],[Count]]</f>
        <v>0</v>
      </c>
      <c r="E11" s="2">
        <f>COUNTIFS(Table2[Sub-Sector],Table3[[#This Row],[Sub-Sector]],Table2[1M Return vs Nifty],"&gt;=5")/Table3[[#This Row],[Count]]</f>
        <v>0.33333333333333331</v>
      </c>
      <c r="F11" s="2">
        <f>COUNTIFS(Table2[Sub-Sector],Table3[[#This Row],[Sub-Sector]],Table2[6M Return vs Nifty],"&gt;=10")/Table3[[#This Row],[Count]]</f>
        <v>0.33333333333333331</v>
      </c>
      <c r="G11" s="2">
        <f>COUNTIFS(Table2[Sub-Sector],Table3[[#This Row],[Sub-Sector]],Table2[1Y Return vs Nifty],"&gt;=10")/Table3[[#This Row],[Count]]</f>
        <v>1</v>
      </c>
      <c r="H11" s="2">
        <f>COUNTIFS(Table2[Sub-Sector],Table3[[#This Row],[Sub-Sector]],Table2[RSI Exponential â€“ 14D],"&gt;=50")/Table3[[#This Row],[Count]]</f>
        <v>0</v>
      </c>
      <c r="I11" s="2">
        <f>COUNTIFS(Table2[Sub-Sector],Table3[[#This Row],[Sub-Sector]],Table2[Relative Volume],"&gt;=1")/Table3[[#This Row],[Count]]</f>
        <v>0.66666666666666663</v>
      </c>
      <c r="J11" s="2">
        <f>COUNTIFS(Table2[Sub-Sector],Table3[[#This Row],[Sub-Sector]],Table2[% Away From Day Low],"&gt;=0.05")/Table3[[#This Row],[Count]]</f>
        <v>1</v>
      </c>
      <c r="K11" s="2">
        <f>COUNTIFS(Table2[Sub-Sector],Table3[[#This Row],[Sub-Sector]],Table2[% Away From Day High],"&lt;=0.05")/Table3[[#This Row],[Count]]</f>
        <v>1</v>
      </c>
      <c r="L11" s="2">
        <f>COUNTIFS(Table2[Sub-Sector],Table3[[#This Row],[Sub-Sector]],Table2[% Away From Current Week Low],"&gt;=0.05")/Table3[[#This Row],[Count]]</f>
        <v>1</v>
      </c>
      <c r="M11" s="2">
        <f>COUNTIFS(Table2[Sub-Sector],Table3[[#This Row],[Sub-Sector]],Table2[% Away From Current Week High],"&lt;=0.05")/Table3[[#This Row],[Count]]</f>
        <v>1</v>
      </c>
      <c r="N11" s="2">
        <f>COUNTIFS(Table2[Sub-Sector],Table3[[#This Row],[Sub-Sector]],Table2[% Away From Current Month Low],"&gt;=0.05")/Table3[[#This Row],[Count]]</f>
        <v>1</v>
      </c>
      <c r="O11" s="2">
        <f>COUNTIFS(Table2[Sub-Sector],Table3[[#This Row],[Sub-Sector]],Table2[% Away From Current Month High],"&lt;=0.05")/Table3[[#This Row],[Count]]</f>
        <v>0</v>
      </c>
      <c r="P11" s="2">
        <f>COUNTIFS(Table2[Sub-Sector],Table3[[#This Row],[Sub-Sector]],Table2[% Away From 52W High],"&lt;=10")/Table3[[#This Row],[Count]]</f>
        <v>0</v>
      </c>
      <c r="Q11" s="2">
        <f>COUNTIFS(Table2[Sub-Sector],Table3[[#This Row],[Sub-Sector]],Table2[% Away From 52W Low],"&gt;=10")/Table3[[#This Row],[Count]]</f>
        <v>1</v>
      </c>
      <c r="R11" s="2">
        <f>COUNTIFS(Table2[Sub-Sector],Table3[[#This Row],[Sub-Sector]],Table2[% Price above 20 EMA],"&gt;=0")/Table3[[#This Row],[Count]]</f>
        <v>0.33333333333333331</v>
      </c>
      <c r="S11" s="2">
        <f>COUNTIFS(Table2[Sub-Sector],Table3[[#This Row],[Sub-Sector]],Table2[% Price above 50 EMA],"&gt;=0")/Table3[[#This Row],[Count]]</f>
        <v>0.66666666666666663</v>
      </c>
      <c r="T11" s="2">
        <f>COUNTIFS(Table2[Sub-Sector],Table3[[#This Row],[Sub-Sector]],Table2[% Price above 200 EMA],"&gt;=0")/Table3[[#This Row],[Count]]</f>
        <v>1</v>
      </c>
      <c r="U11" s="2">
        <f>COUNTIFS(Table2[Sub-Sector],Table3[[#This Row],[Sub-Sector]],Table2[Rate of Change - Zone],"Positive")/Table3[[#This Row],[Count]]</f>
        <v>0.66666666666666663</v>
      </c>
      <c r="V11" s="2">
        <f>COUNTIFS(Table2[Sub-Sector],Table3[[#This Row],[Sub-Sector]],Table2[Sharpe Ratio],"&gt;=0.10")/Table3[[#This Row],[Count]]</f>
        <v>0.33333333333333331</v>
      </c>
      <c r="W11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254.5</v>
      </c>
      <c r="X11" s="3">
        <f>_xlfn.RANK.AVG(Table3[[#This Row],[Score]],Table3[Score],1)</f>
        <v>6</v>
      </c>
      <c r="Y11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135</v>
      </c>
      <c r="Z11" s="3">
        <f>_xlfn.RANK.AVG(Table3[[#This Row],[Score 2 ]],Table3[[Score 2 ]],1)</f>
        <v>10</v>
      </c>
    </row>
    <row r="12" spans="1:26" x14ac:dyDescent="0.3">
      <c r="A12" t="s">
        <v>80</v>
      </c>
      <c r="B12">
        <f>COUNTIFS(Table2[Sub-Sector],Table3[[#This Row],[Sub-Sector]])</f>
        <v>3</v>
      </c>
      <c r="C12" s="2">
        <f>COUNTIFS(Table2[Sub-Sector],Table3[[#This Row],[Sub-Sector]],Table2[Uptrend],"Uptrend")/Table3[[#This Row],[Count]]</f>
        <v>1</v>
      </c>
      <c r="D12" s="2">
        <f>COUNTIFS(Table2[Sub-Sector],Table3[[#This Row],[Sub-Sector]],Table2[1W Return vs Nifty],"&gt;=5")/Table3[[#This Row],[Count]]</f>
        <v>0.33333333333333331</v>
      </c>
      <c r="E12" s="2">
        <f>COUNTIFS(Table2[Sub-Sector],Table3[[#This Row],[Sub-Sector]],Table2[1M Return vs Nifty],"&gt;=5")/Table3[[#This Row],[Count]]</f>
        <v>0.33333333333333331</v>
      </c>
      <c r="F12" s="2">
        <f>COUNTIFS(Table2[Sub-Sector],Table3[[#This Row],[Sub-Sector]],Table2[6M Return vs Nifty],"&gt;=10")/Table3[[#This Row],[Count]]</f>
        <v>0.66666666666666663</v>
      </c>
      <c r="G12" s="2">
        <f>COUNTIFS(Table2[Sub-Sector],Table3[[#This Row],[Sub-Sector]],Table2[1Y Return vs Nifty],"&gt;=10")/Table3[[#This Row],[Count]]</f>
        <v>0.66666666666666663</v>
      </c>
      <c r="H12" s="2">
        <f>COUNTIFS(Table2[Sub-Sector],Table3[[#This Row],[Sub-Sector]],Table2[RSI Exponential â€“ 14D],"&gt;=50")/Table3[[#This Row],[Count]]</f>
        <v>0.66666666666666663</v>
      </c>
      <c r="I12" s="2">
        <f>COUNTIFS(Table2[Sub-Sector],Table3[[#This Row],[Sub-Sector]],Table2[Relative Volume],"&gt;=1")/Table3[[#This Row],[Count]]</f>
        <v>0.66666666666666663</v>
      </c>
      <c r="J12" s="2">
        <f>COUNTIFS(Table2[Sub-Sector],Table3[[#This Row],[Sub-Sector]],Table2[% Away From Day Low],"&gt;=0.05")/Table3[[#This Row],[Count]]</f>
        <v>0.33333333333333331</v>
      </c>
      <c r="K12" s="2">
        <f>COUNTIFS(Table2[Sub-Sector],Table3[[#This Row],[Sub-Sector]],Table2[% Away From Day High],"&lt;=0.05")/Table3[[#This Row],[Count]]</f>
        <v>1</v>
      </c>
      <c r="L12" s="2">
        <f>COUNTIFS(Table2[Sub-Sector],Table3[[#This Row],[Sub-Sector]],Table2[% Away From Current Week Low],"&gt;=0.05")/Table3[[#This Row],[Count]]</f>
        <v>0.33333333333333331</v>
      </c>
      <c r="M12" s="2">
        <f>COUNTIFS(Table2[Sub-Sector],Table3[[#This Row],[Sub-Sector]],Table2[% Away From Current Week High],"&lt;=0.05")/Table3[[#This Row],[Count]]</f>
        <v>1</v>
      </c>
      <c r="N12" s="2">
        <f>COUNTIFS(Table2[Sub-Sector],Table3[[#This Row],[Sub-Sector]],Table2[% Away From Current Month Low],"&gt;=0.05")/Table3[[#This Row],[Count]]</f>
        <v>0.66666666666666663</v>
      </c>
      <c r="O12" s="2">
        <f>COUNTIFS(Table2[Sub-Sector],Table3[[#This Row],[Sub-Sector]],Table2[% Away From Current Month High],"&lt;=0.05")/Table3[[#This Row],[Count]]</f>
        <v>0.66666666666666663</v>
      </c>
      <c r="P12" s="2">
        <f>COUNTIFS(Table2[Sub-Sector],Table3[[#This Row],[Sub-Sector]],Table2[% Away From 52W High],"&lt;=10")/Table3[[#This Row],[Count]]</f>
        <v>0.66666666666666663</v>
      </c>
      <c r="Q12" s="2">
        <f>COUNTIFS(Table2[Sub-Sector],Table3[[#This Row],[Sub-Sector]],Table2[% Away From 52W Low],"&gt;=10")/Table3[[#This Row],[Count]]</f>
        <v>1</v>
      </c>
      <c r="R12" s="2">
        <f>COUNTIFS(Table2[Sub-Sector],Table3[[#This Row],[Sub-Sector]],Table2[% Price above 20 EMA],"&gt;=0")/Table3[[#This Row],[Count]]</f>
        <v>0.66666666666666663</v>
      </c>
      <c r="S12" s="2">
        <f>COUNTIFS(Table2[Sub-Sector],Table3[[#This Row],[Sub-Sector]],Table2[% Price above 50 EMA],"&gt;=0")/Table3[[#This Row],[Count]]</f>
        <v>0.66666666666666663</v>
      </c>
      <c r="T12" s="2">
        <f>COUNTIFS(Table2[Sub-Sector],Table3[[#This Row],[Sub-Sector]],Table2[% Price above 200 EMA],"&gt;=0")/Table3[[#This Row],[Count]]</f>
        <v>1</v>
      </c>
      <c r="U12" s="2">
        <f>COUNTIFS(Table2[Sub-Sector],Table3[[#This Row],[Sub-Sector]],Table2[Rate of Change - Zone],"Positive")/Table3[[#This Row],[Count]]</f>
        <v>0.66666666666666663</v>
      </c>
      <c r="V12" s="2">
        <f>COUNTIFS(Table2[Sub-Sector],Table3[[#This Row],[Sub-Sector]],Table2[Sharpe Ratio],"&gt;=0.10")/Table3[[#This Row],[Count]]</f>
        <v>0.33333333333333331</v>
      </c>
      <c r="W12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189.5</v>
      </c>
      <c r="X12" s="3">
        <f>_xlfn.RANK.AVG(Table3[[#This Row],[Score]],Table3[Score],1)</f>
        <v>3</v>
      </c>
      <c r="Y12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136.5</v>
      </c>
      <c r="Z12" s="3">
        <f>_xlfn.RANK.AVG(Table3[[#This Row],[Score 2 ]],Table3[[Score 2 ]],1)</f>
        <v>11.5</v>
      </c>
    </row>
    <row r="13" spans="1:26" x14ac:dyDescent="0.3">
      <c r="A13" t="s">
        <v>54</v>
      </c>
      <c r="B13">
        <f>COUNTIFS(Table2[Sub-Sector],Table3[[#This Row],[Sub-Sector]])</f>
        <v>4</v>
      </c>
      <c r="C13" s="2">
        <f>COUNTIFS(Table2[Sub-Sector],Table3[[#This Row],[Sub-Sector]],Table2[Uptrend],"Uptrend")/Table3[[#This Row],[Count]]</f>
        <v>1</v>
      </c>
      <c r="D13" s="2">
        <f>COUNTIFS(Table2[Sub-Sector],Table3[[#This Row],[Sub-Sector]],Table2[1W Return vs Nifty],"&gt;=5")/Table3[[#This Row],[Count]]</f>
        <v>0</v>
      </c>
      <c r="E13" s="2">
        <f>COUNTIFS(Table2[Sub-Sector],Table3[[#This Row],[Sub-Sector]],Table2[1M Return vs Nifty],"&gt;=5")/Table3[[#This Row],[Count]]</f>
        <v>0</v>
      </c>
      <c r="F13" s="2">
        <f>COUNTIFS(Table2[Sub-Sector],Table3[[#This Row],[Sub-Sector]],Table2[6M Return vs Nifty],"&gt;=10")/Table3[[#This Row],[Count]]</f>
        <v>0.75</v>
      </c>
      <c r="G13" s="2">
        <f>COUNTIFS(Table2[Sub-Sector],Table3[[#This Row],[Sub-Sector]],Table2[1Y Return vs Nifty],"&gt;=10")/Table3[[#This Row],[Count]]</f>
        <v>0.75</v>
      </c>
      <c r="H13" s="2">
        <f>COUNTIFS(Table2[Sub-Sector],Table3[[#This Row],[Sub-Sector]],Table2[RSI Exponential â€“ 14D],"&gt;=50")/Table3[[#This Row],[Count]]</f>
        <v>0.5</v>
      </c>
      <c r="I13" s="2">
        <f>COUNTIFS(Table2[Sub-Sector],Table3[[#This Row],[Sub-Sector]],Table2[Relative Volume],"&gt;=1")/Table3[[#This Row],[Count]]</f>
        <v>0.5</v>
      </c>
      <c r="J13" s="2">
        <f>COUNTIFS(Table2[Sub-Sector],Table3[[#This Row],[Sub-Sector]],Table2[% Away From Day Low],"&gt;=0.05")/Table3[[#This Row],[Count]]</f>
        <v>0</v>
      </c>
      <c r="K13" s="2">
        <f>COUNTIFS(Table2[Sub-Sector],Table3[[#This Row],[Sub-Sector]],Table2[% Away From Day High],"&lt;=0.05")/Table3[[#This Row],[Count]]</f>
        <v>1</v>
      </c>
      <c r="L13" s="2">
        <f>COUNTIFS(Table2[Sub-Sector],Table3[[#This Row],[Sub-Sector]],Table2[% Away From Current Week Low],"&gt;=0.05")/Table3[[#This Row],[Count]]</f>
        <v>0.25</v>
      </c>
      <c r="M13" s="2">
        <f>COUNTIFS(Table2[Sub-Sector],Table3[[#This Row],[Sub-Sector]],Table2[% Away From Current Week High],"&lt;=0.05")/Table3[[#This Row],[Count]]</f>
        <v>1</v>
      </c>
      <c r="N13" s="2">
        <f>COUNTIFS(Table2[Sub-Sector],Table3[[#This Row],[Sub-Sector]],Table2[% Away From Current Month Low],"&gt;=0.05")/Table3[[#This Row],[Count]]</f>
        <v>0.5</v>
      </c>
      <c r="O13" s="2">
        <f>COUNTIFS(Table2[Sub-Sector],Table3[[#This Row],[Sub-Sector]],Table2[% Away From Current Month High],"&lt;=0.05")/Table3[[#This Row],[Count]]</f>
        <v>0.75</v>
      </c>
      <c r="P13" s="2">
        <f>COUNTIFS(Table2[Sub-Sector],Table3[[#This Row],[Sub-Sector]],Table2[% Away From 52W High],"&lt;=10")/Table3[[#This Row],[Count]]</f>
        <v>1</v>
      </c>
      <c r="Q13" s="2">
        <f>COUNTIFS(Table2[Sub-Sector],Table3[[#This Row],[Sub-Sector]],Table2[% Away From 52W Low],"&gt;=10")/Table3[[#This Row],[Count]]</f>
        <v>1</v>
      </c>
      <c r="R13" s="2">
        <f>COUNTIFS(Table2[Sub-Sector],Table3[[#This Row],[Sub-Sector]],Table2[% Price above 20 EMA],"&gt;=0")/Table3[[#This Row],[Count]]</f>
        <v>1</v>
      </c>
      <c r="S13" s="2">
        <f>COUNTIFS(Table2[Sub-Sector],Table3[[#This Row],[Sub-Sector]],Table2[% Price above 50 EMA],"&gt;=0")/Table3[[#This Row],[Count]]</f>
        <v>1</v>
      </c>
      <c r="T13" s="2">
        <f>COUNTIFS(Table2[Sub-Sector],Table3[[#This Row],[Sub-Sector]],Table2[% Price above 200 EMA],"&gt;=0")/Table3[[#This Row],[Count]]</f>
        <v>1</v>
      </c>
      <c r="U13" s="2">
        <f>COUNTIFS(Table2[Sub-Sector],Table3[[#This Row],[Sub-Sector]],Table2[Rate of Change - Zone],"Positive")/Table3[[#This Row],[Count]]</f>
        <v>0.75</v>
      </c>
      <c r="V13" s="2">
        <f>COUNTIFS(Table2[Sub-Sector],Table3[[#This Row],[Sub-Sector]],Table2[Sharpe Ratio],"&gt;=0.10")/Table3[[#This Row],[Count]]</f>
        <v>0.75</v>
      </c>
      <c r="W13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321</v>
      </c>
      <c r="X13" s="3">
        <f>_xlfn.RANK.AVG(Table3[[#This Row],[Score]],Table3[Score],1)</f>
        <v>21</v>
      </c>
      <c r="Y13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136.5</v>
      </c>
      <c r="Z13" s="3">
        <f>_xlfn.RANK.AVG(Table3[[#This Row],[Score 2 ]],Table3[[Score 2 ]],1)</f>
        <v>11.5</v>
      </c>
    </row>
    <row r="14" spans="1:26" x14ac:dyDescent="0.3">
      <c r="A14" t="s">
        <v>286</v>
      </c>
      <c r="B14">
        <f>COUNTIFS(Table2[Sub-Sector],Table3[[#This Row],[Sub-Sector]])</f>
        <v>1</v>
      </c>
      <c r="C14" s="2">
        <f>COUNTIFS(Table2[Sub-Sector],Table3[[#This Row],[Sub-Sector]],Table2[Uptrend],"Uptrend")/Table3[[#This Row],[Count]]</f>
        <v>1</v>
      </c>
      <c r="D14" s="2">
        <f>COUNTIFS(Table2[Sub-Sector],Table3[[#This Row],[Sub-Sector]],Table2[1W Return vs Nifty],"&gt;=5")/Table3[[#This Row],[Count]]</f>
        <v>0</v>
      </c>
      <c r="E14" s="2">
        <f>COUNTIFS(Table2[Sub-Sector],Table3[[#This Row],[Sub-Sector]],Table2[1M Return vs Nifty],"&gt;=5")/Table3[[#This Row],[Count]]</f>
        <v>0</v>
      </c>
      <c r="F14" s="2">
        <f>COUNTIFS(Table2[Sub-Sector],Table3[[#This Row],[Sub-Sector]],Table2[6M Return vs Nifty],"&gt;=10")/Table3[[#This Row],[Count]]</f>
        <v>0</v>
      </c>
      <c r="G14" s="2">
        <f>COUNTIFS(Table2[Sub-Sector],Table3[[#This Row],[Sub-Sector]],Table2[1Y Return vs Nifty],"&gt;=10")/Table3[[#This Row],[Count]]</f>
        <v>1</v>
      </c>
      <c r="H14" s="2">
        <f>COUNTIFS(Table2[Sub-Sector],Table3[[#This Row],[Sub-Sector]],Table2[RSI Exponential â€“ 14D],"&gt;=50")/Table3[[#This Row],[Count]]</f>
        <v>0</v>
      </c>
      <c r="I14" s="2">
        <f>COUNTIFS(Table2[Sub-Sector],Table3[[#This Row],[Sub-Sector]],Table2[Relative Volume],"&gt;=1")/Table3[[#This Row],[Count]]</f>
        <v>1</v>
      </c>
      <c r="J14" s="2">
        <f>COUNTIFS(Table2[Sub-Sector],Table3[[#This Row],[Sub-Sector]],Table2[% Away From Day Low],"&gt;=0.05")/Table3[[#This Row],[Count]]</f>
        <v>0</v>
      </c>
      <c r="K14" s="2">
        <f>COUNTIFS(Table2[Sub-Sector],Table3[[#This Row],[Sub-Sector]],Table2[% Away From Day High],"&lt;=0.05")/Table3[[#This Row],[Count]]</f>
        <v>1</v>
      </c>
      <c r="L14" s="2">
        <f>COUNTIFS(Table2[Sub-Sector],Table3[[#This Row],[Sub-Sector]],Table2[% Away From Current Week Low],"&gt;=0.05")/Table3[[#This Row],[Count]]</f>
        <v>0</v>
      </c>
      <c r="M14" s="2">
        <f>COUNTIFS(Table2[Sub-Sector],Table3[[#This Row],[Sub-Sector]],Table2[% Away From Current Week High],"&lt;=0.05")/Table3[[#This Row],[Count]]</f>
        <v>0</v>
      </c>
      <c r="N14" s="2">
        <f>COUNTIFS(Table2[Sub-Sector],Table3[[#This Row],[Sub-Sector]],Table2[% Away From Current Month Low],"&gt;=0.05")/Table3[[#This Row],[Count]]</f>
        <v>0</v>
      </c>
      <c r="O14" s="2">
        <f>COUNTIFS(Table2[Sub-Sector],Table3[[#This Row],[Sub-Sector]],Table2[% Away From Current Month High],"&lt;=0.05")/Table3[[#This Row],[Count]]</f>
        <v>0</v>
      </c>
      <c r="P14" s="2">
        <f>COUNTIFS(Table2[Sub-Sector],Table3[[#This Row],[Sub-Sector]],Table2[% Away From 52W High],"&lt;=10")/Table3[[#This Row],[Count]]</f>
        <v>0</v>
      </c>
      <c r="Q14" s="2">
        <f>COUNTIFS(Table2[Sub-Sector],Table3[[#This Row],[Sub-Sector]],Table2[% Away From 52W Low],"&gt;=10")/Table3[[#This Row],[Count]]</f>
        <v>1</v>
      </c>
      <c r="R14" s="2">
        <f>COUNTIFS(Table2[Sub-Sector],Table3[[#This Row],[Sub-Sector]],Table2[% Price above 20 EMA],"&gt;=0")/Table3[[#This Row],[Count]]</f>
        <v>0</v>
      </c>
      <c r="S14" s="2">
        <f>COUNTIFS(Table2[Sub-Sector],Table3[[#This Row],[Sub-Sector]],Table2[% Price above 50 EMA],"&gt;=0")/Table3[[#This Row],[Count]]</f>
        <v>1</v>
      </c>
      <c r="T14" s="2">
        <f>COUNTIFS(Table2[Sub-Sector],Table3[[#This Row],[Sub-Sector]],Table2[% Price above 200 EMA],"&gt;=0")/Table3[[#This Row],[Count]]</f>
        <v>1</v>
      </c>
      <c r="U14" s="2">
        <f>COUNTIFS(Table2[Sub-Sector],Table3[[#This Row],[Sub-Sector]],Table2[Rate of Change - Zone],"Positive")/Table3[[#This Row],[Count]]</f>
        <v>1</v>
      </c>
      <c r="V14" s="2">
        <f>COUNTIFS(Table2[Sub-Sector],Table3[[#This Row],[Sub-Sector]],Table2[Sharpe Ratio],"&gt;=0.10")/Table3[[#This Row],[Count]]</f>
        <v>0</v>
      </c>
      <c r="W14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325</v>
      </c>
      <c r="X14" s="3">
        <f>_xlfn.RANK.AVG(Table3[[#This Row],[Score]],Table3[Score],1)</f>
        <v>22</v>
      </c>
      <c r="Y14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140.5</v>
      </c>
      <c r="Z14" s="3">
        <f>_xlfn.RANK.AVG(Table3[[#This Row],[Score 2 ]],Table3[[Score 2 ]],1)</f>
        <v>13</v>
      </c>
    </row>
    <row r="15" spans="1:26" x14ac:dyDescent="0.3">
      <c r="A15" t="s">
        <v>223</v>
      </c>
      <c r="B15">
        <f>COUNTIFS(Table2[Sub-Sector],Table3[[#This Row],[Sub-Sector]])</f>
        <v>1</v>
      </c>
      <c r="C15" s="2">
        <f>COUNTIFS(Table2[Sub-Sector],Table3[[#This Row],[Sub-Sector]],Table2[Uptrend],"Uptrend")/Table3[[#This Row],[Count]]</f>
        <v>1</v>
      </c>
      <c r="D15" s="2">
        <f>COUNTIFS(Table2[Sub-Sector],Table3[[#This Row],[Sub-Sector]],Table2[1W Return vs Nifty],"&gt;=5")/Table3[[#This Row],[Count]]</f>
        <v>1</v>
      </c>
      <c r="E15" s="2">
        <f>COUNTIFS(Table2[Sub-Sector],Table3[[#This Row],[Sub-Sector]],Table2[1M Return vs Nifty],"&gt;=5")/Table3[[#This Row],[Count]]</f>
        <v>1</v>
      </c>
      <c r="F15" s="2">
        <f>COUNTIFS(Table2[Sub-Sector],Table3[[#This Row],[Sub-Sector]],Table2[6M Return vs Nifty],"&gt;=10")/Table3[[#This Row],[Count]]</f>
        <v>1</v>
      </c>
      <c r="G15" s="2">
        <f>COUNTIFS(Table2[Sub-Sector],Table3[[#This Row],[Sub-Sector]],Table2[1Y Return vs Nifty],"&gt;=10")/Table3[[#This Row],[Count]]</f>
        <v>1</v>
      </c>
      <c r="H15" s="2">
        <f>COUNTIFS(Table2[Sub-Sector],Table3[[#This Row],[Sub-Sector]],Table2[RSI Exponential â€“ 14D],"&gt;=50")/Table3[[#This Row],[Count]]</f>
        <v>1</v>
      </c>
      <c r="I15" s="2">
        <f>COUNTIFS(Table2[Sub-Sector],Table3[[#This Row],[Sub-Sector]],Table2[Relative Volume],"&gt;=1")/Table3[[#This Row],[Count]]</f>
        <v>0</v>
      </c>
      <c r="J15" s="2">
        <f>COUNTIFS(Table2[Sub-Sector],Table3[[#This Row],[Sub-Sector]],Table2[% Away From Day Low],"&gt;=0.05")/Table3[[#This Row],[Count]]</f>
        <v>1</v>
      </c>
      <c r="K15" s="2">
        <f>COUNTIFS(Table2[Sub-Sector],Table3[[#This Row],[Sub-Sector]],Table2[% Away From Day High],"&lt;=0.05")/Table3[[#This Row],[Count]]</f>
        <v>1</v>
      </c>
      <c r="L15" s="2">
        <f>COUNTIFS(Table2[Sub-Sector],Table3[[#This Row],[Sub-Sector]],Table2[% Away From Current Week Low],"&gt;=0.05")/Table3[[#This Row],[Count]]</f>
        <v>1</v>
      </c>
      <c r="M15" s="2">
        <f>COUNTIFS(Table2[Sub-Sector],Table3[[#This Row],[Sub-Sector]],Table2[% Away From Current Week High],"&lt;=0.05")/Table3[[#This Row],[Count]]</f>
        <v>1</v>
      </c>
      <c r="N15" s="2">
        <f>COUNTIFS(Table2[Sub-Sector],Table3[[#This Row],[Sub-Sector]],Table2[% Away From Current Month Low],"&gt;=0.05")/Table3[[#This Row],[Count]]</f>
        <v>1</v>
      </c>
      <c r="O15" s="2">
        <f>COUNTIFS(Table2[Sub-Sector],Table3[[#This Row],[Sub-Sector]],Table2[% Away From Current Month High],"&lt;=0.05")/Table3[[#This Row],[Count]]</f>
        <v>1</v>
      </c>
      <c r="P15" s="2">
        <f>COUNTIFS(Table2[Sub-Sector],Table3[[#This Row],[Sub-Sector]],Table2[% Away From 52W High],"&lt;=10")/Table3[[#This Row],[Count]]</f>
        <v>1</v>
      </c>
      <c r="Q15" s="2">
        <f>COUNTIFS(Table2[Sub-Sector],Table3[[#This Row],[Sub-Sector]],Table2[% Away From 52W Low],"&gt;=10")/Table3[[#This Row],[Count]]</f>
        <v>1</v>
      </c>
      <c r="R15" s="2">
        <f>COUNTIFS(Table2[Sub-Sector],Table3[[#This Row],[Sub-Sector]],Table2[% Price above 20 EMA],"&gt;=0")/Table3[[#This Row],[Count]]</f>
        <v>1</v>
      </c>
      <c r="S15" s="2">
        <f>COUNTIFS(Table2[Sub-Sector],Table3[[#This Row],[Sub-Sector]],Table2[% Price above 50 EMA],"&gt;=0")/Table3[[#This Row],[Count]]</f>
        <v>1</v>
      </c>
      <c r="T15" s="2">
        <f>COUNTIFS(Table2[Sub-Sector],Table3[[#This Row],[Sub-Sector]],Table2[% Price above 200 EMA],"&gt;=0")/Table3[[#This Row],[Count]]</f>
        <v>1</v>
      </c>
      <c r="U15" s="2">
        <f>COUNTIFS(Table2[Sub-Sector],Table3[[#This Row],[Sub-Sector]],Table2[Rate of Change - Zone],"Positive")/Table3[[#This Row],[Count]]</f>
        <v>1</v>
      </c>
      <c r="V15" s="2">
        <f>COUNTIFS(Table2[Sub-Sector],Table3[[#This Row],[Sub-Sector]],Table2[Sharpe Ratio],"&gt;=0.10")/Table3[[#This Row],[Count]]</f>
        <v>0</v>
      </c>
      <c r="W15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172.5</v>
      </c>
      <c r="X15" s="3">
        <f>_xlfn.RANK.AVG(Table3[[#This Row],[Score]],Table3[Score],1)</f>
        <v>1</v>
      </c>
      <c r="Y15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143.5</v>
      </c>
      <c r="Z15" s="3">
        <f>_xlfn.RANK.AVG(Table3[[#This Row],[Score 2 ]],Table3[[Score 2 ]],1)</f>
        <v>15</v>
      </c>
    </row>
    <row r="16" spans="1:26" x14ac:dyDescent="0.3">
      <c r="A16" t="s">
        <v>160</v>
      </c>
      <c r="B16">
        <f>COUNTIFS(Table2[Sub-Sector],Table3[[#This Row],[Sub-Sector]])</f>
        <v>1</v>
      </c>
      <c r="C16" s="2">
        <f>COUNTIFS(Table2[Sub-Sector],Table3[[#This Row],[Sub-Sector]],Table2[Uptrend],"Uptrend")/Table3[[#This Row],[Count]]</f>
        <v>1</v>
      </c>
      <c r="D16" s="2">
        <f>COUNTIFS(Table2[Sub-Sector],Table3[[#This Row],[Sub-Sector]],Table2[1W Return vs Nifty],"&gt;=5")/Table3[[#This Row],[Count]]</f>
        <v>0</v>
      </c>
      <c r="E16" s="2">
        <f>COUNTIFS(Table2[Sub-Sector],Table3[[#This Row],[Sub-Sector]],Table2[1M Return vs Nifty],"&gt;=5")/Table3[[#This Row],[Count]]</f>
        <v>0</v>
      </c>
      <c r="F16" s="2">
        <f>COUNTIFS(Table2[Sub-Sector],Table3[[#This Row],[Sub-Sector]],Table2[6M Return vs Nifty],"&gt;=10")/Table3[[#This Row],[Count]]</f>
        <v>1</v>
      </c>
      <c r="G16" s="2">
        <f>COUNTIFS(Table2[Sub-Sector],Table3[[#This Row],[Sub-Sector]],Table2[1Y Return vs Nifty],"&gt;=10")/Table3[[#This Row],[Count]]</f>
        <v>1</v>
      </c>
      <c r="H16" s="2">
        <f>COUNTIFS(Table2[Sub-Sector],Table3[[#This Row],[Sub-Sector]],Table2[RSI Exponential â€“ 14D],"&gt;=50")/Table3[[#This Row],[Count]]</f>
        <v>0</v>
      </c>
      <c r="I16" s="2">
        <f>COUNTIFS(Table2[Sub-Sector],Table3[[#This Row],[Sub-Sector]],Table2[Relative Volume],"&gt;=1")/Table3[[#This Row],[Count]]</f>
        <v>0</v>
      </c>
      <c r="J16" s="2">
        <f>COUNTIFS(Table2[Sub-Sector],Table3[[#This Row],[Sub-Sector]],Table2[% Away From Day Low],"&gt;=0.05")/Table3[[#This Row],[Count]]</f>
        <v>0</v>
      </c>
      <c r="K16" s="2">
        <f>COUNTIFS(Table2[Sub-Sector],Table3[[#This Row],[Sub-Sector]],Table2[% Away From Day High],"&lt;=0.05")/Table3[[#This Row],[Count]]</f>
        <v>1</v>
      </c>
      <c r="L16" s="2">
        <f>COUNTIFS(Table2[Sub-Sector],Table3[[#This Row],[Sub-Sector]],Table2[% Away From Current Week Low],"&gt;=0.05")/Table3[[#This Row],[Count]]</f>
        <v>0</v>
      </c>
      <c r="M16" s="2">
        <f>COUNTIFS(Table2[Sub-Sector],Table3[[#This Row],[Sub-Sector]],Table2[% Away From Current Week High],"&lt;=0.05")/Table3[[#This Row],[Count]]</f>
        <v>1</v>
      </c>
      <c r="N16" s="2">
        <f>COUNTIFS(Table2[Sub-Sector],Table3[[#This Row],[Sub-Sector]],Table2[% Away From Current Month Low],"&gt;=0.05")/Table3[[#This Row],[Count]]</f>
        <v>0</v>
      </c>
      <c r="O16" s="2">
        <f>COUNTIFS(Table2[Sub-Sector],Table3[[#This Row],[Sub-Sector]],Table2[% Away From Current Month High],"&lt;=0.05")/Table3[[#This Row],[Count]]</f>
        <v>1</v>
      </c>
      <c r="P16" s="2">
        <f>COUNTIFS(Table2[Sub-Sector],Table3[[#This Row],[Sub-Sector]],Table2[% Away From 52W High],"&lt;=10")/Table3[[#This Row],[Count]]</f>
        <v>1</v>
      </c>
      <c r="Q16" s="2">
        <f>COUNTIFS(Table2[Sub-Sector],Table3[[#This Row],[Sub-Sector]],Table2[% Away From 52W Low],"&gt;=10")/Table3[[#This Row],[Count]]</f>
        <v>1</v>
      </c>
      <c r="R16" s="2">
        <f>COUNTIFS(Table2[Sub-Sector],Table3[[#This Row],[Sub-Sector]],Table2[% Price above 20 EMA],"&gt;=0")/Table3[[#This Row],[Count]]</f>
        <v>1</v>
      </c>
      <c r="S16" s="2">
        <f>COUNTIFS(Table2[Sub-Sector],Table3[[#This Row],[Sub-Sector]],Table2[% Price above 50 EMA],"&gt;=0")/Table3[[#This Row],[Count]]</f>
        <v>1</v>
      </c>
      <c r="T16" s="2">
        <f>COUNTIFS(Table2[Sub-Sector],Table3[[#This Row],[Sub-Sector]],Table2[% Price above 200 EMA],"&gt;=0")/Table3[[#This Row],[Count]]</f>
        <v>1</v>
      </c>
      <c r="U16" s="2">
        <f>COUNTIFS(Table2[Sub-Sector],Table3[[#This Row],[Sub-Sector]],Table2[Rate of Change - Zone],"Positive")/Table3[[#This Row],[Count]]</f>
        <v>1</v>
      </c>
      <c r="V16" s="2">
        <f>COUNTIFS(Table2[Sub-Sector],Table3[[#This Row],[Sub-Sector]],Table2[Sharpe Ratio],"&gt;=0.10")/Table3[[#This Row],[Count]]</f>
        <v>1</v>
      </c>
      <c r="W16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328</v>
      </c>
      <c r="X16" s="3">
        <f>_xlfn.RANK.AVG(Table3[[#This Row],[Score]],Table3[Score],1)</f>
        <v>23.5</v>
      </c>
      <c r="Y16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143.5</v>
      </c>
      <c r="Z16" s="3">
        <f>_xlfn.RANK.AVG(Table3[[#This Row],[Score 2 ]],Table3[[Score 2 ]],1)</f>
        <v>15</v>
      </c>
    </row>
    <row r="17" spans="1:26" x14ac:dyDescent="0.3">
      <c r="A17" t="s">
        <v>1058</v>
      </c>
      <c r="B17">
        <f>COUNTIFS(Table2[Sub-Sector],Table3[[#This Row],[Sub-Sector]])</f>
        <v>1</v>
      </c>
      <c r="C17" s="2">
        <f>COUNTIFS(Table2[Sub-Sector],Table3[[#This Row],[Sub-Sector]],Table2[Uptrend],"Uptrend")/Table3[[#This Row],[Count]]</f>
        <v>1</v>
      </c>
      <c r="D17" s="2">
        <f>COUNTIFS(Table2[Sub-Sector],Table3[[#This Row],[Sub-Sector]],Table2[1W Return vs Nifty],"&gt;=5")/Table3[[#This Row],[Count]]</f>
        <v>0</v>
      </c>
      <c r="E17" s="2">
        <f>COUNTIFS(Table2[Sub-Sector],Table3[[#This Row],[Sub-Sector]],Table2[1M Return vs Nifty],"&gt;=5")/Table3[[#This Row],[Count]]</f>
        <v>0</v>
      </c>
      <c r="F17" s="2">
        <f>COUNTIFS(Table2[Sub-Sector],Table3[[#This Row],[Sub-Sector]],Table2[6M Return vs Nifty],"&gt;=10")/Table3[[#This Row],[Count]]</f>
        <v>1</v>
      </c>
      <c r="G17" s="2">
        <f>COUNTIFS(Table2[Sub-Sector],Table3[[#This Row],[Sub-Sector]],Table2[1Y Return vs Nifty],"&gt;=10")/Table3[[#This Row],[Count]]</f>
        <v>1</v>
      </c>
      <c r="H17" s="2">
        <f>COUNTIFS(Table2[Sub-Sector],Table3[[#This Row],[Sub-Sector]],Table2[RSI Exponential â€“ 14D],"&gt;=50")/Table3[[#This Row],[Count]]</f>
        <v>1</v>
      </c>
      <c r="I17" s="2">
        <f>COUNTIFS(Table2[Sub-Sector],Table3[[#This Row],[Sub-Sector]],Table2[Relative Volume],"&gt;=1")/Table3[[#This Row],[Count]]</f>
        <v>0</v>
      </c>
      <c r="J17" s="2">
        <f>COUNTIFS(Table2[Sub-Sector],Table3[[#This Row],[Sub-Sector]],Table2[% Away From Day Low],"&gt;=0.05")/Table3[[#This Row],[Count]]</f>
        <v>1</v>
      </c>
      <c r="K17" s="2">
        <f>COUNTIFS(Table2[Sub-Sector],Table3[[#This Row],[Sub-Sector]],Table2[% Away From Day High],"&lt;=0.05")/Table3[[#This Row],[Count]]</f>
        <v>1</v>
      </c>
      <c r="L17" s="2">
        <f>COUNTIFS(Table2[Sub-Sector],Table3[[#This Row],[Sub-Sector]],Table2[% Away From Current Week Low],"&gt;=0.05")/Table3[[#This Row],[Count]]</f>
        <v>1</v>
      </c>
      <c r="M17" s="2">
        <f>COUNTIFS(Table2[Sub-Sector],Table3[[#This Row],[Sub-Sector]],Table2[% Away From Current Week High],"&lt;=0.05")/Table3[[#This Row],[Count]]</f>
        <v>1</v>
      </c>
      <c r="N17" s="2">
        <f>COUNTIFS(Table2[Sub-Sector],Table3[[#This Row],[Sub-Sector]],Table2[% Away From Current Month Low],"&gt;=0.05")/Table3[[#This Row],[Count]]</f>
        <v>1</v>
      </c>
      <c r="O17" s="2">
        <f>COUNTIFS(Table2[Sub-Sector],Table3[[#This Row],[Sub-Sector]],Table2[% Away From Current Month High],"&lt;=0.05")/Table3[[#This Row],[Count]]</f>
        <v>1</v>
      </c>
      <c r="P17" s="2">
        <f>COUNTIFS(Table2[Sub-Sector],Table3[[#This Row],[Sub-Sector]],Table2[% Away From 52W High],"&lt;=10")/Table3[[#This Row],[Count]]</f>
        <v>1</v>
      </c>
      <c r="Q17" s="2">
        <f>COUNTIFS(Table2[Sub-Sector],Table3[[#This Row],[Sub-Sector]],Table2[% Away From 52W Low],"&gt;=10")/Table3[[#This Row],[Count]]</f>
        <v>1</v>
      </c>
      <c r="R17" s="2">
        <f>COUNTIFS(Table2[Sub-Sector],Table3[[#This Row],[Sub-Sector]],Table2[% Price above 20 EMA],"&gt;=0")/Table3[[#This Row],[Count]]</f>
        <v>1</v>
      </c>
      <c r="S17" s="2">
        <f>COUNTIFS(Table2[Sub-Sector],Table3[[#This Row],[Sub-Sector]],Table2[% Price above 50 EMA],"&gt;=0")/Table3[[#This Row],[Count]]</f>
        <v>1</v>
      </c>
      <c r="T17" s="2">
        <f>COUNTIFS(Table2[Sub-Sector],Table3[[#This Row],[Sub-Sector]],Table2[% Price above 200 EMA],"&gt;=0")/Table3[[#This Row],[Count]]</f>
        <v>1</v>
      </c>
      <c r="U17" s="2">
        <f>COUNTIFS(Table2[Sub-Sector],Table3[[#This Row],[Sub-Sector]],Table2[Rate of Change - Zone],"Positive")/Table3[[#This Row],[Count]]</f>
        <v>1</v>
      </c>
      <c r="V17" s="2">
        <f>COUNTIFS(Table2[Sub-Sector],Table3[[#This Row],[Sub-Sector]],Table2[Sharpe Ratio],"&gt;=0.10")/Table3[[#This Row],[Count]]</f>
        <v>1</v>
      </c>
      <c r="W17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328</v>
      </c>
      <c r="X17" s="3">
        <f>_xlfn.RANK.AVG(Table3[[#This Row],[Score]],Table3[Score],1)</f>
        <v>23.5</v>
      </c>
      <c r="Y17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143.5</v>
      </c>
      <c r="Z17" s="3">
        <f>_xlfn.RANK.AVG(Table3[[#This Row],[Score 2 ]],Table3[[Score 2 ]],1)</f>
        <v>15</v>
      </c>
    </row>
    <row r="18" spans="1:26" x14ac:dyDescent="0.3">
      <c r="A18" t="s">
        <v>92</v>
      </c>
      <c r="B18">
        <f>COUNTIFS(Table2[Sub-Sector],Table3[[#This Row],[Sub-Sector]])</f>
        <v>5</v>
      </c>
      <c r="C18" s="2">
        <f>COUNTIFS(Table2[Sub-Sector],Table3[[#This Row],[Sub-Sector]],Table2[Uptrend],"Uptrend")/Table3[[#This Row],[Count]]</f>
        <v>0.6</v>
      </c>
      <c r="D18" s="2">
        <f>COUNTIFS(Table2[Sub-Sector],Table3[[#This Row],[Sub-Sector]],Table2[1W Return vs Nifty],"&gt;=5")/Table3[[#This Row],[Count]]</f>
        <v>0</v>
      </c>
      <c r="E18" s="2">
        <f>COUNTIFS(Table2[Sub-Sector],Table3[[#This Row],[Sub-Sector]],Table2[1M Return vs Nifty],"&gt;=5")/Table3[[#This Row],[Count]]</f>
        <v>0.2</v>
      </c>
      <c r="F18" s="2">
        <f>COUNTIFS(Table2[Sub-Sector],Table3[[#This Row],[Sub-Sector]],Table2[6M Return vs Nifty],"&gt;=10")/Table3[[#This Row],[Count]]</f>
        <v>0.6</v>
      </c>
      <c r="G18" s="2">
        <f>COUNTIFS(Table2[Sub-Sector],Table3[[#This Row],[Sub-Sector]],Table2[1Y Return vs Nifty],"&gt;=10")/Table3[[#This Row],[Count]]</f>
        <v>0.6</v>
      </c>
      <c r="H18" s="2">
        <f>COUNTIFS(Table2[Sub-Sector],Table3[[#This Row],[Sub-Sector]],Table2[RSI Exponential â€“ 14D],"&gt;=50")/Table3[[#This Row],[Count]]</f>
        <v>0.8</v>
      </c>
      <c r="I18" s="2">
        <f>COUNTIFS(Table2[Sub-Sector],Table3[[#This Row],[Sub-Sector]],Table2[Relative Volume],"&gt;=1")/Table3[[#This Row],[Count]]</f>
        <v>0.6</v>
      </c>
      <c r="J18" s="2">
        <f>COUNTIFS(Table2[Sub-Sector],Table3[[#This Row],[Sub-Sector]],Table2[% Away From Day Low],"&gt;=0.05")/Table3[[#This Row],[Count]]</f>
        <v>1</v>
      </c>
      <c r="K18" s="2">
        <f>COUNTIFS(Table2[Sub-Sector],Table3[[#This Row],[Sub-Sector]],Table2[% Away From Day High],"&lt;=0.05")/Table3[[#This Row],[Count]]</f>
        <v>0.8</v>
      </c>
      <c r="L18" s="2">
        <f>COUNTIFS(Table2[Sub-Sector],Table3[[#This Row],[Sub-Sector]],Table2[% Away From Current Week Low],"&gt;=0.05")/Table3[[#This Row],[Count]]</f>
        <v>1</v>
      </c>
      <c r="M18" s="2">
        <f>COUNTIFS(Table2[Sub-Sector],Table3[[#This Row],[Sub-Sector]],Table2[% Away From Current Week High],"&lt;=0.05")/Table3[[#This Row],[Count]]</f>
        <v>0.8</v>
      </c>
      <c r="N18" s="2">
        <f>COUNTIFS(Table2[Sub-Sector],Table3[[#This Row],[Sub-Sector]],Table2[% Away From Current Month Low],"&gt;=0.05")/Table3[[#This Row],[Count]]</f>
        <v>1</v>
      </c>
      <c r="O18" s="2">
        <f>COUNTIFS(Table2[Sub-Sector],Table3[[#This Row],[Sub-Sector]],Table2[% Away From Current Month High],"&lt;=0.05")/Table3[[#This Row],[Count]]</f>
        <v>0.8</v>
      </c>
      <c r="P18" s="2">
        <f>COUNTIFS(Table2[Sub-Sector],Table3[[#This Row],[Sub-Sector]],Table2[% Away From 52W High],"&lt;=10")/Table3[[#This Row],[Count]]</f>
        <v>0.4</v>
      </c>
      <c r="Q18" s="2">
        <f>COUNTIFS(Table2[Sub-Sector],Table3[[#This Row],[Sub-Sector]],Table2[% Away From 52W Low],"&gt;=10")/Table3[[#This Row],[Count]]</f>
        <v>1</v>
      </c>
      <c r="R18" s="2">
        <f>COUNTIFS(Table2[Sub-Sector],Table3[[#This Row],[Sub-Sector]],Table2[% Price above 20 EMA],"&gt;=0")/Table3[[#This Row],[Count]]</f>
        <v>0.8</v>
      </c>
      <c r="S18" s="2">
        <f>COUNTIFS(Table2[Sub-Sector],Table3[[#This Row],[Sub-Sector]],Table2[% Price above 50 EMA],"&gt;=0")/Table3[[#This Row],[Count]]</f>
        <v>1</v>
      </c>
      <c r="T18" s="2">
        <f>COUNTIFS(Table2[Sub-Sector],Table3[[#This Row],[Sub-Sector]],Table2[% Price above 200 EMA],"&gt;=0")/Table3[[#This Row],[Count]]</f>
        <v>0.8</v>
      </c>
      <c r="U18" s="2">
        <f>COUNTIFS(Table2[Sub-Sector],Table3[[#This Row],[Sub-Sector]],Table2[Rate of Change - Zone],"Positive")/Table3[[#This Row],[Count]]</f>
        <v>0.8</v>
      </c>
      <c r="V18" s="2">
        <f>COUNTIFS(Table2[Sub-Sector],Table3[[#This Row],[Sub-Sector]],Table2[Sharpe Ratio],"&gt;=0.10")/Table3[[#This Row],[Count]]</f>
        <v>0.4</v>
      </c>
      <c r="W18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352</v>
      </c>
      <c r="X18" s="3">
        <f>_xlfn.RANK.AVG(Table3[[#This Row],[Score]],Table3[Score],1)</f>
        <v>37</v>
      </c>
      <c r="Y18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153.5</v>
      </c>
      <c r="Z18" s="3">
        <f>_xlfn.RANK.AVG(Table3[[#This Row],[Score 2 ]],Table3[[Score 2 ]],1)</f>
        <v>17</v>
      </c>
    </row>
    <row r="19" spans="1:26" x14ac:dyDescent="0.3">
      <c r="A19" t="s">
        <v>467</v>
      </c>
      <c r="B19">
        <f>COUNTIFS(Table2[Sub-Sector],Table3[[#This Row],[Sub-Sector]])</f>
        <v>4</v>
      </c>
      <c r="C19" s="2">
        <f>COUNTIFS(Table2[Sub-Sector],Table3[[#This Row],[Sub-Sector]],Table2[Uptrend],"Uptrend")/Table3[[#This Row],[Count]]</f>
        <v>1</v>
      </c>
      <c r="D19" s="2">
        <f>COUNTIFS(Table2[Sub-Sector],Table3[[#This Row],[Sub-Sector]],Table2[1W Return vs Nifty],"&gt;=5")/Table3[[#This Row],[Count]]</f>
        <v>0</v>
      </c>
      <c r="E19" s="2">
        <f>COUNTIFS(Table2[Sub-Sector],Table3[[#This Row],[Sub-Sector]],Table2[1M Return vs Nifty],"&gt;=5")/Table3[[#This Row],[Count]]</f>
        <v>0.75</v>
      </c>
      <c r="F19" s="2">
        <f>COUNTIFS(Table2[Sub-Sector],Table3[[#This Row],[Sub-Sector]],Table2[6M Return vs Nifty],"&gt;=10")/Table3[[#This Row],[Count]]</f>
        <v>0.75</v>
      </c>
      <c r="G19" s="2">
        <f>COUNTIFS(Table2[Sub-Sector],Table3[[#This Row],[Sub-Sector]],Table2[1Y Return vs Nifty],"&gt;=10")/Table3[[#This Row],[Count]]</f>
        <v>0.75</v>
      </c>
      <c r="H19" s="2">
        <f>COUNTIFS(Table2[Sub-Sector],Table3[[#This Row],[Sub-Sector]],Table2[RSI Exponential â€“ 14D],"&gt;=50")/Table3[[#This Row],[Count]]</f>
        <v>0.5</v>
      </c>
      <c r="I19" s="2">
        <f>COUNTIFS(Table2[Sub-Sector],Table3[[#This Row],[Sub-Sector]],Table2[Relative Volume],"&gt;=1")/Table3[[#This Row],[Count]]</f>
        <v>0.5</v>
      </c>
      <c r="J19" s="2">
        <f>COUNTIFS(Table2[Sub-Sector],Table3[[#This Row],[Sub-Sector]],Table2[% Away From Day Low],"&gt;=0.05")/Table3[[#This Row],[Count]]</f>
        <v>0.75</v>
      </c>
      <c r="K19" s="2">
        <f>COUNTIFS(Table2[Sub-Sector],Table3[[#This Row],[Sub-Sector]],Table2[% Away From Day High],"&lt;=0.05")/Table3[[#This Row],[Count]]</f>
        <v>0.75</v>
      </c>
      <c r="L19" s="2">
        <f>COUNTIFS(Table2[Sub-Sector],Table3[[#This Row],[Sub-Sector]],Table2[% Away From Current Week Low],"&gt;=0.05")/Table3[[#This Row],[Count]]</f>
        <v>0.75</v>
      </c>
      <c r="M19" s="2">
        <f>COUNTIFS(Table2[Sub-Sector],Table3[[#This Row],[Sub-Sector]],Table2[% Away From Current Week High],"&lt;=0.05")/Table3[[#This Row],[Count]]</f>
        <v>0.75</v>
      </c>
      <c r="N19" s="2">
        <f>COUNTIFS(Table2[Sub-Sector],Table3[[#This Row],[Sub-Sector]],Table2[% Away From Current Month Low],"&gt;=0.05")/Table3[[#This Row],[Count]]</f>
        <v>0.75</v>
      </c>
      <c r="O19" s="2">
        <f>COUNTIFS(Table2[Sub-Sector],Table3[[#This Row],[Sub-Sector]],Table2[% Away From Current Month High],"&lt;=0.05")/Table3[[#This Row],[Count]]</f>
        <v>0</v>
      </c>
      <c r="P19" s="2">
        <f>COUNTIFS(Table2[Sub-Sector],Table3[[#This Row],[Sub-Sector]],Table2[% Away From 52W High],"&lt;=10")/Table3[[#This Row],[Count]]</f>
        <v>0</v>
      </c>
      <c r="Q19" s="2">
        <f>COUNTIFS(Table2[Sub-Sector],Table3[[#This Row],[Sub-Sector]],Table2[% Away From 52W Low],"&gt;=10")/Table3[[#This Row],[Count]]</f>
        <v>1</v>
      </c>
      <c r="R19" s="2">
        <f>COUNTIFS(Table2[Sub-Sector],Table3[[#This Row],[Sub-Sector]],Table2[% Price above 20 EMA],"&gt;=0")/Table3[[#This Row],[Count]]</f>
        <v>0.5</v>
      </c>
      <c r="S19" s="2">
        <f>COUNTIFS(Table2[Sub-Sector],Table3[[#This Row],[Sub-Sector]],Table2[% Price above 50 EMA],"&gt;=0")/Table3[[#This Row],[Count]]</f>
        <v>1</v>
      </c>
      <c r="T19" s="2">
        <f>COUNTIFS(Table2[Sub-Sector],Table3[[#This Row],[Sub-Sector]],Table2[% Price above 200 EMA],"&gt;=0")/Table3[[#This Row],[Count]]</f>
        <v>1</v>
      </c>
      <c r="U19" s="2">
        <f>COUNTIFS(Table2[Sub-Sector],Table3[[#This Row],[Sub-Sector]],Table2[Rate of Change - Zone],"Positive")/Table3[[#This Row],[Count]]</f>
        <v>0.5</v>
      </c>
      <c r="V19" s="2">
        <f>COUNTIFS(Table2[Sub-Sector],Table3[[#This Row],[Sub-Sector]],Table2[Sharpe Ratio],"&gt;=0.10")/Table3[[#This Row],[Count]]</f>
        <v>0.5</v>
      </c>
      <c r="W19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258.5</v>
      </c>
      <c r="X19" s="3">
        <f>_xlfn.RANK.AVG(Table3[[#This Row],[Score]],Table3[Score],1)</f>
        <v>7</v>
      </c>
      <c r="Y19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157.5</v>
      </c>
      <c r="Z19" s="3">
        <f>_xlfn.RANK.AVG(Table3[[#This Row],[Score 2 ]],Table3[[Score 2 ]],1)</f>
        <v>18</v>
      </c>
    </row>
    <row r="20" spans="1:26" x14ac:dyDescent="0.3">
      <c r="A20" t="s">
        <v>216</v>
      </c>
      <c r="B20">
        <f>COUNTIFS(Table2[Sub-Sector],Table3[[#This Row],[Sub-Sector]])</f>
        <v>3</v>
      </c>
      <c r="C20" s="2">
        <f>COUNTIFS(Table2[Sub-Sector],Table3[[#This Row],[Sub-Sector]],Table2[Uptrend],"Uptrend")/Table3[[#This Row],[Count]]</f>
        <v>0.66666666666666663</v>
      </c>
      <c r="D20" s="2">
        <f>COUNTIFS(Table2[Sub-Sector],Table3[[#This Row],[Sub-Sector]],Table2[1W Return vs Nifty],"&gt;=5")/Table3[[#This Row],[Count]]</f>
        <v>0.33333333333333331</v>
      </c>
      <c r="E20" s="2">
        <f>COUNTIFS(Table2[Sub-Sector],Table3[[#This Row],[Sub-Sector]],Table2[1M Return vs Nifty],"&gt;=5")/Table3[[#This Row],[Count]]</f>
        <v>0.66666666666666663</v>
      </c>
      <c r="F20" s="2">
        <f>COUNTIFS(Table2[Sub-Sector],Table3[[#This Row],[Sub-Sector]],Table2[6M Return vs Nifty],"&gt;=10")/Table3[[#This Row],[Count]]</f>
        <v>0.33333333333333331</v>
      </c>
      <c r="G20" s="2">
        <f>COUNTIFS(Table2[Sub-Sector],Table3[[#This Row],[Sub-Sector]],Table2[1Y Return vs Nifty],"&gt;=10")/Table3[[#This Row],[Count]]</f>
        <v>0.66666666666666663</v>
      </c>
      <c r="H20" s="2">
        <f>COUNTIFS(Table2[Sub-Sector],Table3[[#This Row],[Sub-Sector]],Table2[RSI Exponential â€“ 14D],"&gt;=50")/Table3[[#This Row],[Count]]</f>
        <v>1</v>
      </c>
      <c r="I20" s="2">
        <f>COUNTIFS(Table2[Sub-Sector],Table3[[#This Row],[Sub-Sector]],Table2[Relative Volume],"&gt;=1")/Table3[[#This Row],[Count]]</f>
        <v>0.66666666666666663</v>
      </c>
      <c r="J20" s="2">
        <f>COUNTIFS(Table2[Sub-Sector],Table3[[#This Row],[Sub-Sector]],Table2[% Away From Day Low],"&gt;=0.05")/Table3[[#This Row],[Count]]</f>
        <v>0.33333333333333331</v>
      </c>
      <c r="K20" s="2">
        <f>COUNTIFS(Table2[Sub-Sector],Table3[[#This Row],[Sub-Sector]],Table2[% Away From Day High],"&lt;=0.05")/Table3[[#This Row],[Count]]</f>
        <v>1</v>
      </c>
      <c r="L20" s="2">
        <f>COUNTIFS(Table2[Sub-Sector],Table3[[#This Row],[Sub-Sector]],Table2[% Away From Current Week Low],"&gt;=0.05")/Table3[[#This Row],[Count]]</f>
        <v>0.66666666666666663</v>
      </c>
      <c r="M20" s="2">
        <f>COUNTIFS(Table2[Sub-Sector],Table3[[#This Row],[Sub-Sector]],Table2[% Away From Current Week High],"&lt;=0.05")/Table3[[#This Row],[Count]]</f>
        <v>1</v>
      </c>
      <c r="N20" s="2">
        <f>COUNTIFS(Table2[Sub-Sector],Table3[[#This Row],[Sub-Sector]],Table2[% Away From Current Month Low],"&gt;=0.05")/Table3[[#This Row],[Count]]</f>
        <v>0.66666666666666663</v>
      </c>
      <c r="O20" s="2">
        <f>COUNTIFS(Table2[Sub-Sector],Table3[[#This Row],[Sub-Sector]],Table2[% Away From Current Month High],"&lt;=0.05")/Table3[[#This Row],[Count]]</f>
        <v>0.66666666666666663</v>
      </c>
      <c r="P20" s="2">
        <f>COUNTIFS(Table2[Sub-Sector],Table3[[#This Row],[Sub-Sector]],Table2[% Away From 52W High],"&lt;=10")/Table3[[#This Row],[Count]]</f>
        <v>0.33333333333333331</v>
      </c>
      <c r="Q20" s="2">
        <f>COUNTIFS(Table2[Sub-Sector],Table3[[#This Row],[Sub-Sector]],Table2[% Away From 52W Low],"&gt;=10")/Table3[[#This Row],[Count]]</f>
        <v>0.66666666666666663</v>
      </c>
      <c r="R20" s="2">
        <f>COUNTIFS(Table2[Sub-Sector],Table3[[#This Row],[Sub-Sector]],Table2[% Price above 20 EMA],"&gt;=0")/Table3[[#This Row],[Count]]</f>
        <v>1</v>
      </c>
      <c r="S20" s="2">
        <f>COUNTIFS(Table2[Sub-Sector],Table3[[#This Row],[Sub-Sector]],Table2[% Price above 50 EMA],"&gt;=0")/Table3[[#This Row],[Count]]</f>
        <v>1</v>
      </c>
      <c r="T20" s="2">
        <f>COUNTIFS(Table2[Sub-Sector],Table3[[#This Row],[Sub-Sector]],Table2[% Price above 200 EMA],"&gt;=0")/Table3[[#This Row],[Count]]</f>
        <v>1</v>
      </c>
      <c r="U20" s="2">
        <f>COUNTIFS(Table2[Sub-Sector],Table3[[#This Row],[Sub-Sector]],Table2[Rate of Change - Zone],"Positive")/Table3[[#This Row],[Count]]</f>
        <v>1</v>
      </c>
      <c r="V20" s="2">
        <f>COUNTIFS(Table2[Sub-Sector],Table3[[#This Row],[Sub-Sector]],Table2[Sharpe Ratio],"&gt;=0.10")/Table3[[#This Row],[Count]]</f>
        <v>0</v>
      </c>
      <c r="W20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251</v>
      </c>
      <c r="X20" s="3">
        <f>_xlfn.RANK.AVG(Table3[[#This Row],[Score]],Table3[Score],1)</f>
        <v>5</v>
      </c>
      <c r="Y20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158.5</v>
      </c>
      <c r="Z20" s="3">
        <f>_xlfn.RANK.AVG(Table3[[#This Row],[Score 2 ]],Table3[[Score 2 ]],1)</f>
        <v>19.5</v>
      </c>
    </row>
    <row r="21" spans="1:26" x14ac:dyDescent="0.3">
      <c r="A21" t="s">
        <v>83</v>
      </c>
      <c r="B21">
        <f>COUNTIFS(Table2[Sub-Sector],Table3[[#This Row],[Sub-Sector]])</f>
        <v>3</v>
      </c>
      <c r="C21" s="2">
        <f>COUNTIFS(Table2[Sub-Sector],Table3[[#This Row],[Sub-Sector]],Table2[Uptrend],"Uptrend")/Table3[[#This Row],[Count]]</f>
        <v>1</v>
      </c>
      <c r="D21" s="2">
        <f>COUNTIFS(Table2[Sub-Sector],Table3[[#This Row],[Sub-Sector]],Table2[1W Return vs Nifty],"&gt;=5")/Table3[[#This Row],[Count]]</f>
        <v>0</v>
      </c>
      <c r="E21" s="2">
        <f>COUNTIFS(Table2[Sub-Sector],Table3[[#This Row],[Sub-Sector]],Table2[1M Return vs Nifty],"&gt;=5")/Table3[[#This Row],[Count]]</f>
        <v>0</v>
      </c>
      <c r="F21" s="2">
        <f>COUNTIFS(Table2[Sub-Sector],Table3[[#This Row],[Sub-Sector]],Table2[6M Return vs Nifty],"&gt;=10")/Table3[[#This Row],[Count]]</f>
        <v>1</v>
      </c>
      <c r="G21" s="2">
        <f>COUNTIFS(Table2[Sub-Sector],Table3[[#This Row],[Sub-Sector]],Table2[1Y Return vs Nifty],"&gt;=10")/Table3[[#This Row],[Count]]</f>
        <v>1</v>
      </c>
      <c r="H21" s="2">
        <f>COUNTIFS(Table2[Sub-Sector],Table3[[#This Row],[Sub-Sector]],Table2[RSI Exponential â€“ 14D],"&gt;=50")/Table3[[#This Row],[Count]]</f>
        <v>0.33333333333333331</v>
      </c>
      <c r="I21" s="2">
        <f>COUNTIFS(Table2[Sub-Sector],Table3[[#This Row],[Sub-Sector]],Table2[Relative Volume],"&gt;=1")/Table3[[#This Row],[Count]]</f>
        <v>0.33333333333333331</v>
      </c>
      <c r="J21" s="2">
        <f>COUNTIFS(Table2[Sub-Sector],Table3[[#This Row],[Sub-Sector]],Table2[% Away From Day Low],"&gt;=0.05")/Table3[[#This Row],[Count]]</f>
        <v>1</v>
      </c>
      <c r="K21" s="2">
        <f>COUNTIFS(Table2[Sub-Sector],Table3[[#This Row],[Sub-Sector]],Table2[% Away From Day High],"&lt;=0.05")/Table3[[#This Row],[Count]]</f>
        <v>1</v>
      </c>
      <c r="L21" s="2">
        <f>COUNTIFS(Table2[Sub-Sector],Table3[[#This Row],[Sub-Sector]],Table2[% Away From Current Week Low],"&gt;=0.05")/Table3[[#This Row],[Count]]</f>
        <v>1</v>
      </c>
      <c r="M21" s="2">
        <f>COUNTIFS(Table2[Sub-Sector],Table3[[#This Row],[Sub-Sector]],Table2[% Away From Current Week High],"&lt;=0.05")/Table3[[#This Row],[Count]]</f>
        <v>1</v>
      </c>
      <c r="N21" s="2">
        <f>COUNTIFS(Table2[Sub-Sector],Table3[[#This Row],[Sub-Sector]],Table2[% Away From Current Month Low],"&gt;=0.05")/Table3[[#This Row],[Count]]</f>
        <v>1</v>
      </c>
      <c r="O21" s="2">
        <f>COUNTIFS(Table2[Sub-Sector],Table3[[#This Row],[Sub-Sector]],Table2[% Away From Current Month High],"&lt;=0.05")/Table3[[#This Row],[Count]]</f>
        <v>0.33333333333333331</v>
      </c>
      <c r="P21" s="2">
        <f>COUNTIFS(Table2[Sub-Sector],Table3[[#This Row],[Sub-Sector]],Table2[% Away From 52W High],"&lt;=10")/Table3[[#This Row],[Count]]</f>
        <v>0.33333333333333331</v>
      </c>
      <c r="Q21" s="2">
        <f>COUNTIFS(Table2[Sub-Sector],Table3[[#This Row],[Sub-Sector]],Table2[% Away From 52W Low],"&gt;=10")/Table3[[#This Row],[Count]]</f>
        <v>1</v>
      </c>
      <c r="R21" s="2">
        <f>COUNTIFS(Table2[Sub-Sector],Table3[[#This Row],[Sub-Sector]],Table2[% Price above 20 EMA],"&gt;=0")/Table3[[#This Row],[Count]]</f>
        <v>0.33333333333333331</v>
      </c>
      <c r="S21" s="2">
        <f>COUNTIFS(Table2[Sub-Sector],Table3[[#This Row],[Sub-Sector]],Table2[% Price above 50 EMA],"&gt;=0")/Table3[[#This Row],[Count]]</f>
        <v>1</v>
      </c>
      <c r="T21" s="2">
        <f>COUNTIFS(Table2[Sub-Sector],Table3[[#This Row],[Sub-Sector]],Table2[% Price above 200 EMA],"&gt;=0")/Table3[[#This Row],[Count]]</f>
        <v>1</v>
      </c>
      <c r="U21" s="2">
        <f>COUNTIFS(Table2[Sub-Sector],Table3[[#This Row],[Sub-Sector]],Table2[Rate of Change - Zone],"Positive")/Table3[[#This Row],[Count]]</f>
        <v>0.33333333333333331</v>
      </c>
      <c r="V21" s="2">
        <f>COUNTIFS(Table2[Sub-Sector],Table3[[#This Row],[Sub-Sector]],Table2[Sharpe Ratio],"&gt;=0.10")/Table3[[#This Row],[Count]]</f>
        <v>0</v>
      </c>
      <c r="W21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343</v>
      </c>
      <c r="X21" s="3">
        <f>_xlfn.RANK.AVG(Table3[[#This Row],[Score]],Table3[Score],1)</f>
        <v>31</v>
      </c>
      <c r="Y21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158.5</v>
      </c>
      <c r="Z21" s="3">
        <f>_xlfn.RANK.AVG(Table3[[#This Row],[Score 2 ]],Table3[[Score 2 ]],1)</f>
        <v>19.5</v>
      </c>
    </row>
    <row r="22" spans="1:26" x14ac:dyDescent="0.3">
      <c r="A22" t="s">
        <v>18</v>
      </c>
      <c r="B22">
        <f>COUNTIFS(Table2[Sub-Sector],Table3[[#This Row],[Sub-Sector]])</f>
        <v>6</v>
      </c>
      <c r="C22" s="2">
        <f>COUNTIFS(Table2[Sub-Sector],Table3[[#This Row],[Sub-Sector]],Table2[Uptrend],"Uptrend")/Table3[[#This Row],[Count]]</f>
        <v>1</v>
      </c>
      <c r="D22" s="2">
        <f>COUNTIFS(Table2[Sub-Sector],Table3[[#This Row],[Sub-Sector]],Table2[1W Return vs Nifty],"&gt;=5")/Table3[[#This Row],[Count]]</f>
        <v>0</v>
      </c>
      <c r="E22" s="2">
        <f>COUNTIFS(Table2[Sub-Sector],Table3[[#This Row],[Sub-Sector]],Table2[1M Return vs Nifty],"&gt;=5")/Table3[[#This Row],[Count]]</f>
        <v>0</v>
      </c>
      <c r="F22" s="2">
        <f>COUNTIFS(Table2[Sub-Sector],Table3[[#This Row],[Sub-Sector]],Table2[6M Return vs Nifty],"&gt;=10")/Table3[[#This Row],[Count]]</f>
        <v>0.33333333333333331</v>
      </c>
      <c r="G22" s="2">
        <f>COUNTIFS(Table2[Sub-Sector],Table3[[#This Row],[Sub-Sector]],Table2[1Y Return vs Nifty],"&gt;=10")/Table3[[#This Row],[Count]]</f>
        <v>0.83333333333333337</v>
      </c>
      <c r="H22" s="2">
        <f>COUNTIFS(Table2[Sub-Sector],Table3[[#This Row],[Sub-Sector]],Table2[RSI Exponential â€“ 14D],"&gt;=50")/Table3[[#This Row],[Count]]</f>
        <v>0.16666666666666666</v>
      </c>
      <c r="I22" s="2">
        <f>COUNTIFS(Table2[Sub-Sector],Table3[[#This Row],[Sub-Sector]],Table2[Relative Volume],"&gt;=1")/Table3[[#This Row],[Count]]</f>
        <v>0.83333333333333337</v>
      </c>
      <c r="J22" s="2">
        <f>COUNTIFS(Table2[Sub-Sector],Table3[[#This Row],[Sub-Sector]],Table2[% Away From Day Low],"&gt;=0.05")/Table3[[#This Row],[Count]]</f>
        <v>0.16666666666666666</v>
      </c>
      <c r="K22" s="2">
        <f>COUNTIFS(Table2[Sub-Sector],Table3[[#This Row],[Sub-Sector]],Table2[% Away From Day High],"&lt;=0.05")/Table3[[#This Row],[Count]]</f>
        <v>1</v>
      </c>
      <c r="L22" s="2">
        <f>COUNTIFS(Table2[Sub-Sector],Table3[[#This Row],[Sub-Sector]],Table2[% Away From Current Week Low],"&gt;=0.05")/Table3[[#This Row],[Count]]</f>
        <v>0.16666666666666666</v>
      </c>
      <c r="M22" s="2">
        <f>COUNTIFS(Table2[Sub-Sector],Table3[[#This Row],[Sub-Sector]],Table2[% Away From Current Week High],"&lt;=0.05")/Table3[[#This Row],[Count]]</f>
        <v>0.66666666666666663</v>
      </c>
      <c r="N22" s="2">
        <f>COUNTIFS(Table2[Sub-Sector],Table3[[#This Row],[Sub-Sector]],Table2[% Away From Current Month Low],"&gt;=0.05")/Table3[[#This Row],[Count]]</f>
        <v>0.16666666666666666</v>
      </c>
      <c r="O22" s="2">
        <f>COUNTIFS(Table2[Sub-Sector],Table3[[#This Row],[Sub-Sector]],Table2[% Away From Current Month High],"&lt;=0.05")/Table3[[#This Row],[Count]]</f>
        <v>0.16666666666666666</v>
      </c>
      <c r="P22" s="2">
        <f>COUNTIFS(Table2[Sub-Sector],Table3[[#This Row],[Sub-Sector]],Table2[% Away From 52W High],"&lt;=10")/Table3[[#This Row],[Count]]</f>
        <v>0.16666666666666666</v>
      </c>
      <c r="Q22" s="2">
        <f>COUNTIFS(Table2[Sub-Sector],Table3[[#This Row],[Sub-Sector]],Table2[% Away From 52W Low],"&gt;=10")/Table3[[#This Row],[Count]]</f>
        <v>1</v>
      </c>
      <c r="R22" s="2">
        <f>COUNTIFS(Table2[Sub-Sector],Table3[[#This Row],[Sub-Sector]],Table2[% Price above 20 EMA],"&gt;=0")/Table3[[#This Row],[Count]]</f>
        <v>0.16666666666666666</v>
      </c>
      <c r="S22" s="2">
        <f>COUNTIFS(Table2[Sub-Sector],Table3[[#This Row],[Sub-Sector]],Table2[% Price above 50 EMA],"&gt;=0")/Table3[[#This Row],[Count]]</f>
        <v>0.33333333333333331</v>
      </c>
      <c r="T22" s="2">
        <f>COUNTIFS(Table2[Sub-Sector],Table3[[#This Row],[Sub-Sector]],Table2[% Price above 200 EMA],"&gt;=0")/Table3[[#This Row],[Count]]</f>
        <v>1</v>
      </c>
      <c r="U22" s="2">
        <f>COUNTIFS(Table2[Sub-Sector],Table3[[#This Row],[Sub-Sector]],Table2[Rate of Change - Zone],"Positive")/Table3[[#This Row],[Count]]</f>
        <v>0.5</v>
      </c>
      <c r="V22" s="2">
        <f>COUNTIFS(Table2[Sub-Sector],Table3[[#This Row],[Sub-Sector]],Table2[Sharpe Ratio],"&gt;=0.10")/Table3[[#This Row],[Count]]</f>
        <v>0.5</v>
      </c>
      <c r="W22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349</v>
      </c>
      <c r="X22" s="3">
        <f>_xlfn.RANK.AVG(Table3[[#This Row],[Score]],Table3[Score],1)</f>
        <v>34.5</v>
      </c>
      <c r="Y22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164.5</v>
      </c>
      <c r="Z22" s="3">
        <f>_xlfn.RANK.AVG(Table3[[#This Row],[Score 2 ]],Table3[[Score 2 ]],1)</f>
        <v>21</v>
      </c>
    </row>
    <row r="23" spans="1:26" x14ac:dyDescent="0.3">
      <c r="A23" t="s">
        <v>65</v>
      </c>
      <c r="B23">
        <f>COUNTIFS(Table2[Sub-Sector],Table3[[#This Row],[Sub-Sector]])</f>
        <v>6</v>
      </c>
      <c r="C23" s="2">
        <f>COUNTIFS(Table2[Sub-Sector],Table3[[#This Row],[Sub-Sector]],Table2[Uptrend],"Uptrend")/Table3[[#This Row],[Count]]</f>
        <v>1</v>
      </c>
      <c r="D23" s="2">
        <f>COUNTIFS(Table2[Sub-Sector],Table3[[#This Row],[Sub-Sector]],Table2[1W Return vs Nifty],"&gt;=5")/Table3[[#This Row],[Count]]</f>
        <v>0</v>
      </c>
      <c r="E23" s="2">
        <f>COUNTIFS(Table2[Sub-Sector],Table3[[#This Row],[Sub-Sector]],Table2[1M Return vs Nifty],"&gt;=5")/Table3[[#This Row],[Count]]</f>
        <v>0.16666666666666666</v>
      </c>
      <c r="F23" s="2">
        <f>COUNTIFS(Table2[Sub-Sector],Table3[[#This Row],[Sub-Sector]],Table2[6M Return vs Nifty],"&gt;=10")/Table3[[#This Row],[Count]]</f>
        <v>0.83333333333333337</v>
      </c>
      <c r="G23" s="2">
        <f>COUNTIFS(Table2[Sub-Sector],Table3[[#This Row],[Sub-Sector]],Table2[1Y Return vs Nifty],"&gt;=10")/Table3[[#This Row],[Count]]</f>
        <v>1</v>
      </c>
      <c r="H23" s="2">
        <f>COUNTIFS(Table2[Sub-Sector],Table3[[#This Row],[Sub-Sector]],Table2[RSI Exponential â€“ 14D],"&gt;=50")/Table3[[#This Row],[Count]]</f>
        <v>0.16666666666666666</v>
      </c>
      <c r="I23" s="2">
        <f>COUNTIFS(Table2[Sub-Sector],Table3[[#This Row],[Sub-Sector]],Table2[Relative Volume],"&gt;=1")/Table3[[#This Row],[Count]]</f>
        <v>0.33333333333333331</v>
      </c>
      <c r="J23" s="2">
        <f>COUNTIFS(Table2[Sub-Sector],Table3[[#This Row],[Sub-Sector]],Table2[% Away From Day Low],"&gt;=0.05")/Table3[[#This Row],[Count]]</f>
        <v>0.5</v>
      </c>
      <c r="K23" s="2">
        <f>COUNTIFS(Table2[Sub-Sector],Table3[[#This Row],[Sub-Sector]],Table2[% Away From Day High],"&lt;=0.05")/Table3[[#This Row],[Count]]</f>
        <v>1</v>
      </c>
      <c r="L23" s="2">
        <f>COUNTIFS(Table2[Sub-Sector],Table3[[#This Row],[Sub-Sector]],Table2[% Away From Current Week Low],"&gt;=0.05")/Table3[[#This Row],[Count]]</f>
        <v>0.5</v>
      </c>
      <c r="M23" s="2">
        <f>COUNTIFS(Table2[Sub-Sector],Table3[[#This Row],[Sub-Sector]],Table2[% Away From Current Week High],"&lt;=0.05")/Table3[[#This Row],[Count]]</f>
        <v>0.83333333333333337</v>
      </c>
      <c r="N23" s="2">
        <f>COUNTIFS(Table2[Sub-Sector],Table3[[#This Row],[Sub-Sector]],Table2[% Away From Current Month Low],"&gt;=0.05")/Table3[[#This Row],[Count]]</f>
        <v>0.5</v>
      </c>
      <c r="O23" s="2">
        <f>COUNTIFS(Table2[Sub-Sector],Table3[[#This Row],[Sub-Sector]],Table2[% Away From Current Month High],"&lt;=0.05")/Table3[[#This Row],[Count]]</f>
        <v>0.16666666666666666</v>
      </c>
      <c r="P23" s="2">
        <f>COUNTIFS(Table2[Sub-Sector],Table3[[#This Row],[Sub-Sector]],Table2[% Away From 52W High],"&lt;=10")/Table3[[#This Row],[Count]]</f>
        <v>0.33333333333333331</v>
      </c>
      <c r="Q23" s="2">
        <f>COUNTIFS(Table2[Sub-Sector],Table3[[#This Row],[Sub-Sector]],Table2[% Away From 52W Low],"&gt;=10")/Table3[[#This Row],[Count]]</f>
        <v>1</v>
      </c>
      <c r="R23" s="2">
        <f>COUNTIFS(Table2[Sub-Sector],Table3[[#This Row],[Sub-Sector]],Table2[% Price above 20 EMA],"&gt;=0")/Table3[[#This Row],[Count]]</f>
        <v>0.16666666666666666</v>
      </c>
      <c r="S23" s="2">
        <f>COUNTIFS(Table2[Sub-Sector],Table3[[#This Row],[Sub-Sector]],Table2[% Price above 50 EMA],"&gt;=0")/Table3[[#This Row],[Count]]</f>
        <v>0.5</v>
      </c>
      <c r="T23" s="2">
        <f>COUNTIFS(Table2[Sub-Sector],Table3[[#This Row],[Sub-Sector]],Table2[% Price above 200 EMA],"&gt;=0")/Table3[[#This Row],[Count]]</f>
        <v>1</v>
      </c>
      <c r="U23" s="2">
        <f>COUNTIFS(Table2[Sub-Sector],Table3[[#This Row],[Sub-Sector]],Table2[Rate of Change - Zone],"Positive")/Table3[[#This Row],[Count]]</f>
        <v>0.33333333333333331</v>
      </c>
      <c r="V23" s="2">
        <f>COUNTIFS(Table2[Sub-Sector],Table3[[#This Row],[Sub-Sector]],Table2[Sharpe Ratio],"&gt;=0.10")/Table3[[#This Row],[Count]]</f>
        <v>0.33333333333333331</v>
      </c>
      <c r="W23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310.5</v>
      </c>
      <c r="X23" s="3">
        <f>_xlfn.RANK.AVG(Table3[[#This Row],[Score]],Table3[Score],1)</f>
        <v>17</v>
      </c>
      <c r="Y23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168</v>
      </c>
      <c r="Z23" s="3">
        <f>_xlfn.RANK.AVG(Table3[[#This Row],[Score 2 ]],Table3[[Score 2 ]],1)</f>
        <v>22</v>
      </c>
    </row>
    <row r="24" spans="1:26" x14ac:dyDescent="0.3">
      <c r="A24" t="s">
        <v>1147</v>
      </c>
      <c r="B24">
        <f>COUNTIFS(Table2[Sub-Sector],Table3[[#This Row],[Sub-Sector]])</f>
        <v>3</v>
      </c>
      <c r="C24" s="2">
        <f>COUNTIFS(Table2[Sub-Sector],Table3[[#This Row],[Sub-Sector]],Table2[Uptrend],"Uptrend")/Table3[[#This Row],[Count]]</f>
        <v>0.66666666666666663</v>
      </c>
      <c r="D24" s="2">
        <f>COUNTIFS(Table2[Sub-Sector],Table3[[#This Row],[Sub-Sector]],Table2[1W Return vs Nifty],"&gt;=5")/Table3[[#This Row],[Count]]</f>
        <v>0</v>
      </c>
      <c r="E24" s="2">
        <f>COUNTIFS(Table2[Sub-Sector],Table3[[#This Row],[Sub-Sector]],Table2[1M Return vs Nifty],"&gt;=5")/Table3[[#This Row],[Count]]</f>
        <v>0.33333333333333331</v>
      </c>
      <c r="F24" s="2">
        <f>COUNTIFS(Table2[Sub-Sector],Table3[[#This Row],[Sub-Sector]],Table2[6M Return vs Nifty],"&gt;=10")/Table3[[#This Row],[Count]]</f>
        <v>0.66666666666666663</v>
      </c>
      <c r="G24" s="2">
        <f>COUNTIFS(Table2[Sub-Sector],Table3[[#This Row],[Sub-Sector]],Table2[1Y Return vs Nifty],"&gt;=10")/Table3[[#This Row],[Count]]</f>
        <v>0.66666666666666663</v>
      </c>
      <c r="H24" s="2">
        <f>COUNTIFS(Table2[Sub-Sector],Table3[[#This Row],[Sub-Sector]],Table2[RSI Exponential â€“ 14D],"&gt;=50")/Table3[[#This Row],[Count]]</f>
        <v>0.66666666666666663</v>
      </c>
      <c r="I24" s="2">
        <f>COUNTIFS(Table2[Sub-Sector],Table3[[#This Row],[Sub-Sector]],Table2[Relative Volume],"&gt;=1")/Table3[[#This Row],[Count]]</f>
        <v>0.66666666666666663</v>
      </c>
      <c r="J24" s="2">
        <f>COUNTIFS(Table2[Sub-Sector],Table3[[#This Row],[Sub-Sector]],Table2[% Away From Day Low],"&gt;=0.05")/Table3[[#This Row],[Count]]</f>
        <v>0.66666666666666663</v>
      </c>
      <c r="K24" s="2">
        <f>COUNTIFS(Table2[Sub-Sector],Table3[[#This Row],[Sub-Sector]],Table2[% Away From Day High],"&lt;=0.05")/Table3[[#This Row],[Count]]</f>
        <v>1</v>
      </c>
      <c r="L24" s="2">
        <f>COUNTIFS(Table2[Sub-Sector],Table3[[#This Row],[Sub-Sector]],Table2[% Away From Current Week Low],"&gt;=0.05")/Table3[[#This Row],[Count]]</f>
        <v>0.66666666666666663</v>
      </c>
      <c r="M24" s="2">
        <f>COUNTIFS(Table2[Sub-Sector],Table3[[#This Row],[Sub-Sector]],Table2[% Away From Current Week High],"&lt;=0.05")/Table3[[#This Row],[Count]]</f>
        <v>1</v>
      </c>
      <c r="N24" s="2">
        <f>COUNTIFS(Table2[Sub-Sector],Table3[[#This Row],[Sub-Sector]],Table2[% Away From Current Month Low],"&gt;=0.05")/Table3[[#This Row],[Count]]</f>
        <v>0.66666666666666663</v>
      </c>
      <c r="O24" s="2">
        <f>COUNTIFS(Table2[Sub-Sector],Table3[[#This Row],[Sub-Sector]],Table2[% Away From Current Month High],"&lt;=0.05")/Table3[[#This Row],[Count]]</f>
        <v>0.33333333333333331</v>
      </c>
      <c r="P24" s="2">
        <f>COUNTIFS(Table2[Sub-Sector],Table3[[#This Row],[Sub-Sector]],Table2[% Away From 52W High],"&lt;=10")/Table3[[#This Row],[Count]]</f>
        <v>0.66666666666666663</v>
      </c>
      <c r="Q24" s="2">
        <f>COUNTIFS(Table2[Sub-Sector],Table3[[#This Row],[Sub-Sector]],Table2[% Away From 52W Low],"&gt;=10")/Table3[[#This Row],[Count]]</f>
        <v>1</v>
      </c>
      <c r="R24" s="2">
        <f>COUNTIFS(Table2[Sub-Sector],Table3[[#This Row],[Sub-Sector]],Table2[% Price above 20 EMA],"&gt;=0")/Table3[[#This Row],[Count]]</f>
        <v>0.66666666666666663</v>
      </c>
      <c r="S24" s="2">
        <f>COUNTIFS(Table2[Sub-Sector],Table3[[#This Row],[Sub-Sector]],Table2[% Price above 50 EMA],"&gt;=0")/Table3[[#This Row],[Count]]</f>
        <v>1</v>
      </c>
      <c r="T24" s="2">
        <f>COUNTIFS(Table2[Sub-Sector],Table3[[#This Row],[Sub-Sector]],Table2[% Price above 200 EMA],"&gt;=0")/Table3[[#This Row],[Count]]</f>
        <v>1</v>
      </c>
      <c r="U24" s="2">
        <f>COUNTIFS(Table2[Sub-Sector],Table3[[#This Row],[Sub-Sector]],Table2[Rate of Change - Zone],"Positive")/Table3[[#This Row],[Count]]</f>
        <v>0.33333333333333331</v>
      </c>
      <c r="V24" s="2">
        <f>COUNTIFS(Table2[Sub-Sector],Table3[[#This Row],[Sub-Sector]],Table2[Sharpe Ratio],"&gt;=0.10")/Table3[[#This Row],[Count]]</f>
        <v>0.33333333333333331</v>
      </c>
      <c r="W24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347.5</v>
      </c>
      <c r="X24" s="3">
        <f>_xlfn.RANK.AVG(Table3[[#This Row],[Score]],Table3[Score],1)</f>
        <v>33</v>
      </c>
      <c r="Y24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171.5</v>
      </c>
      <c r="Z24" s="3">
        <f>_xlfn.RANK.AVG(Table3[[#This Row],[Score 2 ]],Table3[[Score 2 ]],1)</f>
        <v>23</v>
      </c>
    </row>
    <row r="25" spans="1:26" x14ac:dyDescent="0.3">
      <c r="A25" t="s">
        <v>43</v>
      </c>
      <c r="B25">
        <f>COUNTIFS(Table2[Sub-Sector],Table3[[#This Row],[Sub-Sector]])</f>
        <v>2</v>
      </c>
      <c r="C25" s="2">
        <f>COUNTIFS(Table2[Sub-Sector],Table3[[#This Row],[Sub-Sector]],Table2[Uptrend],"Uptrend")/Table3[[#This Row],[Count]]</f>
        <v>1</v>
      </c>
      <c r="D25" s="2">
        <f>COUNTIFS(Table2[Sub-Sector],Table3[[#This Row],[Sub-Sector]],Table2[1W Return vs Nifty],"&gt;=5")/Table3[[#This Row],[Count]]</f>
        <v>0</v>
      </c>
      <c r="E25" s="2">
        <f>COUNTIFS(Table2[Sub-Sector],Table3[[#This Row],[Sub-Sector]],Table2[1M Return vs Nifty],"&gt;=5")/Table3[[#This Row],[Count]]</f>
        <v>0.5</v>
      </c>
      <c r="F25" s="2">
        <f>COUNTIFS(Table2[Sub-Sector],Table3[[#This Row],[Sub-Sector]],Table2[6M Return vs Nifty],"&gt;=10")/Table3[[#This Row],[Count]]</f>
        <v>0.5</v>
      </c>
      <c r="G25" s="2">
        <f>COUNTIFS(Table2[Sub-Sector],Table3[[#This Row],[Sub-Sector]],Table2[1Y Return vs Nifty],"&gt;=10")/Table3[[#This Row],[Count]]</f>
        <v>0.5</v>
      </c>
      <c r="H25" s="2">
        <f>COUNTIFS(Table2[Sub-Sector],Table3[[#This Row],[Sub-Sector]],Table2[RSI Exponential â€“ 14D],"&gt;=50")/Table3[[#This Row],[Count]]</f>
        <v>0.5</v>
      </c>
      <c r="I25" s="2">
        <f>COUNTIFS(Table2[Sub-Sector],Table3[[#This Row],[Sub-Sector]],Table2[Relative Volume],"&gt;=1")/Table3[[#This Row],[Count]]</f>
        <v>1</v>
      </c>
      <c r="J25" s="2">
        <f>COUNTIFS(Table2[Sub-Sector],Table3[[#This Row],[Sub-Sector]],Table2[% Away From Day Low],"&gt;=0.05")/Table3[[#This Row],[Count]]</f>
        <v>0.5</v>
      </c>
      <c r="K25" s="2">
        <f>COUNTIFS(Table2[Sub-Sector],Table3[[#This Row],[Sub-Sector]],Table2[% Away From Day High],"&lt;=0.05")/Table3[[#This Row],[Count]]</f>
        <v>1</v>
      </c>
      <c r="L25" s="2">
        <f>COUNTIFS(Table2[Sub-Sector],Table3[[#This Row],[Sub-Sector]],Table2[% Away From Current Week Low],"&gt;=0.05")/Table3[[#This Row],[Count]]</f>
        <v>0.5</v>
      </c>
      <c r="M25" s="2">
        <f>COUNTIFS(Table2[Sub-Sector],Table3[[#This Row],[Sub-Sector]],Table2[% Away From Current Week High],"&lt;=0.05")/Table3[[#This Row],[Count]]</f>
        <v>1</v>
      </c>
      <c r="N25" s="2">
        <f>COUNTIFS(Table2[Sub-Sector],Table3[[#This Row],[Sub-Sector]],Table2[% Away From Current Month Low],"&gt;=0.05")/Table3[[#This Row],[Count]]</f>
        <v>0.5</v>
      </c>
      <c r="O25" s="2">
        <f>COUNTIFS(Table2[Sub-Sector],Table3[[#This Row],[Sub-Sector]],Table2[% Away From Current Month High],"&lt;=0.05")/Table3[[#This Row],[Count]]</f>
        <v>0.5</v>
      </c>
      <c r="P25" s="2">
        <f>COUNTIFS(Table2[Sub-Sector],Table3[[#This Row],[Sub-Sector]],Table2[% Away From 52W High],"&lt;=10")/Table3[[#This Row],[Count]]</f>
        <v>0.5</v>
      </c>
      <c r="Q25" s="2">
        <f>COUNTIFS(Table2[Sub-Sector],Table3[[#This Row],[Sub-Sector]],Table2[% Away From 52W Low],"&gt;=10")/Table3[[#This Row],[Count]]</f>
        <v>1</v>
      </c>
      <c r="R25" s="2">
        <f>COUNTIFS(Table2[Sub-Sector],Table3[[#This Row],[Sub-Sector]],Table2[% Price above 20 EMA],"&gt;=0")/Table3[[#This Row],[Count]]</f>
        <v>0.5</v>
      </c>
      <c r="S25" s="2">
        <f>COUNTIFS(Table2[Sub-Sector],Table3[[#This Row],[Sub-Sector]],Table2[% Price above 50 EMA],"&gt;=0")/Table3[[#This Row],[Count]]</f>
        <v>1</v>
      </c>
      <c r="T25" s="2">
        <f>COUNTIFS(Table2[Sub-Sector],Table3[[#This Row],[Sub-Sector]],Table2[% Price above 200 EMA],"&gt;=0")/Table3[[#This Row],[Count]]</f>
        <v>1</v>
      </c>
      <c r="U25" s="2">
        <f>COUNTIFS(Table2[Sub-Sector],Table3[[#This Row],[Sub-Sector]],Table2[Rate of Change - Zone],"Positive")/Table3[[#This Row],[Count]]</f>
        <v>0.5</v>
      </c>
      <c r="V25" s="2">
        <f>COUNTIFS(Table2[Sub-Sector],Table3[[#This Row],[Sub-Sector]],Table2[Sharpe Ratio],"&gt;=0.10")/Table3[[#This Row],[Count]]</f>
        <v>1</v>
      </c>
      <c r="W25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278.5</v>
      </c>
      <c r="X25" s="3">
        <f>_xlfn.RANK.AVG(Table3[[#This Row],[Score]],Table3[Score],1)</f>
        <v>9</v>
      </c>
      <c r="Y25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172</v>
      </c>
      <c r="Z25" s="3">
        <f>_xlfn.RANK.AVG(Table3[[#This Row],[Score 2 ]],Table3[[Score 2 ]],1)</f>
        <v>24.5</v>
      </c>
    </row>
    <row r="26" spans="1:26" x14ac:dyDescent="0.3">
      <c r="A26" t="s">
        <v>916</v>
      </c>
      <c r="B26">
        <f>COUNTIFS(Table2[Sub-Sector],Table3[[#This Row],[Sub-Sector]])</f>
        <v>2</v>
      </c>
      <c r="C26" s="2">
        <f>COUNTIFS(Table2[Sub-Sector],Table3[[#This Row],[Sub-Sector]],Table2[Uptrend],"Uptrend")/Table3[[#This Row],[Count]]</f>
        <v>0.5</v>
      </c>
      <c r="D26" s="2">
        <f>COUNTIFS(Table2[Sub-Sector],Table3[[#This Row],[Sub-Sector]],Table2[1W Return vs Nifty],"&gt;=5")/Table3[[#This Row],[Count]]</f>
        <v>0</v>
      </c>
      <c r="E26" s="2">
        <f>COUNTIFS(Table2[Sub-Sector],Table3[[#This Row],[Sub-Sector]],Table2[1M Return vs Nifty],"&gt;=5")/Table3[[#This Row],[Count]]</f>
        <v>0.5</v>
      </c>
      <c r="F26" s="2">
        <f>COUNTIFS(Table2[Sub-Sector],Table3[[#This Row],[Sub-Sector]],Table2[6M Return vs Nifty],"&gt;=10")/Table3[[#This Row],[Count]]</f>
        <v>0.5</v>
      </c>
      <c r="G26" s="2">
        <f>COUNTIFS(Table2[Sub-Sector],Table3[[#This Row],[Sub-Sector]],Table2[1Y Return vs Nifty],"&gt;=10")/Table3[[#This Row],[Count]]</f>
        <v>0.5</v>
      </c>
      <c r="H26" s="2">
        <f>COUNTIFS(Table2[Sub-Sector],Table3[[#This Row],[Sub-Sector]],Table2[RSI Exponential â€“ 14D],"&gt;=50")/Table3[[#This Row],[Count]]</f>
        <v>0.5</v>
      </c>
      <c r="I26" s="2">
        <f>COUNTIFS(Table2[Sub-Sector],Table3[[#This Row],[Sub-Sector]],Table2[Relative Volume],"&gt;=1")/Table3[[#This Row],[Count]]</f>
        <v>1</v>
      </c>
      <c r="J26" s="2">
        <f>COUNTIFS(Table2[Sub-Sector],Table3[[#This Row],[Sub-Sector]],Table2[% Away From Day Low],"&gt;=0.05")/Table3[[#This Row],[Count]]</f>
        <v>0.5</v>
      </c>
      <c r="K26" s="2">
        <f>COUNTIFS(Table2[Sub-Sector],Table3[[#This Row],[Sub-Sector]],Table2[% Away From Day High],"&lt;=0.05")/Table3[[#This Row],[Count]]</f>
        <v>1</v>
      </c>
      <c r="L26" s="2">
        <f>COUNTIFS(Table2[Sub-Sector],Table3[[#This Row],[Sub-Sector]],Table2[% Away From Current Week Low],"&gt;=0.05")/Table3[[#This Row],[Count]]</f>
        <v>0.5</v>
      </c>
      <c r="M26" s="2">
        <f>COUNTIFS(Table2[Sub-Sector],Table3[[#This Row],[Sub-Sector]],Table2[% Away From Current Week High],"&lt;=0.05")/Table3[[#This Row],[Count]]</f>
        <v>1</v>
      </c>
      <c r="N26" s="2">
        <f>COUNTIFS(Table2[Sub-Sector],Table3[[#This Row],[Sub-Sector]],Table2[% Away From Current Month Low],"&gt;=0.05")/Table3[[#This Row],[Count]]</f>
        <v>0.5</v>
      </c>
      <c r="O26" s="2">
        <f>COUNTIFS(Table2[Sub-Sector],Table3[[#This Row],[Sub-Sector]],Table2[% Away From Current Month High],"&lt;=0.05")/Table3[[#This Row],[Count]]</f>
        <v>0</v>
      </c>
      <c r="P26" s="2">
        <f>COUNTIFS(Table2[Sub-Sector],Table3[[#This Row],[Sub-Sector]],Table2[% Away From 52W High],"&lt;=10")/Table3[[#This Row],[Count]]</f>
        <v>0.5</v>
      </c>
      <c r="Q26" s="2">
        <f>COUNTIFS(Table2[Sub-Sector],Table3[[#This Row],[Sub-Sector]],Table2[% Away From 52W Low],"&gt;=10")/Table3[[#This Row],[Count]]</f>
        <v>1</v>
      </c>
      <c r="R26" s="2">
        <f>COUNTIFS(Table2[Sub-Sector],Table3[[#This Row],[Sub-Sector]],Table2[% Price above 20 EMA],"&gt;=0")/Table3[[#This Row],[Count]]</f>
        <v>0.5</v>
      </c>
      <c r="S26" s="2">
        <f>COUNTIFS(Table2[Sub-Sector],Table3[[#This Row],[Sub-Sector]],Table2[% Price above 50 EMA],"&gt;=0")/Table3[[#This Row],[Count]]</f>
        <v>0.5</v>
      </c>
      <c r="T26" s="2">
        <f>COUNTIFS(Table2[Sub-Sector],Table3[[#This Row],[Sub-Sector]],Table2[% Price above 200 EMA],"&gt;=0")/Table3[[#This Row],[Count]]</f>
        <v>0.5</v>
      </c>
      <c r="U26" s="2">
        <f>COUNTIFS(Table2[Sub-Sector],Table3[[#This Row],[Sub-Sector]],Table2[Rate of Change - Zone],"Positive")/Table3[[#This Row],[Count]]</f>
        <v>0.5</v>
      </c>
      <c r="V26" s="2">
        <f>COUNTIFS(Table2[Sub-Sector],Table3[[#This Row],[Sub-Sector]],Table2[Sharpe Ratio],"&gt;=0.10")/Table3[[#This Row],[Count]]</f>
        <v>0</v>
      </c>
      <c r="W26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350</v>
      </c>
      <c r="X26" s="3">
        <f>_xlfn.RANK.AVG(Table3[[#This Row],[Score]],Table3[Score],1)</f>
        <v>36</v>
      </c>
      <c r="Y26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172</v>
      </c>
      <c r="Z26" s="3">
        <f>_xlfn.RANK.AVG(Table3[[#This Row],[Score 2 ]],Table3[[Score 2 ]],1)</f>
        <v>24.5</v>
      </c>
    </row>
    <row r="27" spans="1:26" x14ac:dyDescent="0.3">
      <c r="A27" t="s">
        <v>46</v>
      </c>
      <c r="B27">
        <f>COUNTIFS(Table2[Sub-Sector],Table3[[#This Row],[Sub-Sector]])</f>
        <v>27</v>
      </c>
      <c r="C27" s="2">
        <f>COUNTIFS(Table2[Sub-Sector],Table3[[#This Row],[Sub-Sector]],Table2[Uptrend],"Uptrend")/Table3[[#This Row],[Count]]</f>
        <v>0.88888888888888884</v>
      </c>
      <c r="D27" s="2">
        <f>COUNTIFS(Table2[Sub-Sector],Table3[[#This Row],[Sub-Sector]],Table2[1W Return vs Nifty],"&gt;=5")/Table3[[#This Row],[Count]]</f>
        <v>0</v>
      </c>
      <c r="E27" s="2">
        <f>COUNTIFS(Table2[Sub-Sector],Table3[[#This Row],[Sub-Sector]],Table2[1M Return vs Nifty],"&gt;=5")/Table3[[#This Row],[Count]]</f>
        <v>0.18518518518518517</v>
      </c>
      <c r="F27" s="2">
        <f>COUNTIFS(Table2[Sub-Sector],Table3[[#This Row],[Sub-Sector]],Table2[6M Return vs Nifty],"&gt;=10")/Table3[[#This Row],[Count]]</f>
        <v>0.70370370370370372</v>
      </c>
      <c r="G27" s="2">
        <f>COUNTIFS(Table2[Sub-Sector],Table3[[#This Row],[Sub-Sector]],Table2[1Y Return vs Nifty],"&gt;=10")/Table3[[#This Row],[Count]]</f>
        <v>0.92592592592592593</v>
      </c>
      <c r="H27" s="2">
        <f>COUNTIFS(Table2[Sub-Sector],Table3[[#This Row],[Sub-Sector]],Table2[RSI Exponential â€“ 14D],"&gt;=50")/Table3[[#This Row],[Count]]</f>
        <v>0.37037037037037035</v>
      </c>
      <c r="I27" s="2">
        <f>COUNTIFS(Table2[Sub-Sector],Table3[[#This Row],[Sub-Sector]],Table2[Relative Volume],"&gt;=1")/Table3[[#This Row],[Count]]</f>
        <v>0.44444444444444442</v>
      </c>
      <c r="J27" s="2">
        <f>COUNTIFS(Table2[Sub-Sector],Table3[[#This Row],[Sub-Sector]],Table2[% Away From Day Low],"&gt;=0.05")/Table3[[#This Row],[Count]]</f>
        <v>0.59259259259259256</v>
      </c>
      <c r="K27" s="2">
        <f>COUNTIFS(Table2[Sub-Sector],Table3[[#This Row],[Sub-Sector]],Table2[% Away From Day High],"&lt;=0.05")/Table3[[#This Row],[Count]]</f>
        <v>0.85185185185185186</v>
      </c>
      <c r="L27" s="2">
        <f>COUNTIFS(Table2[Sub-Sector],Table3[[#This Row],[Sub-Sector]],Table2[% Away From Current Week Low],"&gt;=0.05")/Table3[[#This Row],[Count]]</f>
        <v>0.62962962962962965</v>
      </c>
      <c r="M27" s="2">
        <f>COUNTIFS(Table2[Sub-Sector],Table3[[#This Row],[Sub-Sector]],Table2[% Away From Current Week High],"&lt;=0.05")/Table3[[#This Row],[Count]]</f>
        <v>0.85185185185185186</v>
      </c>
      <c r="N27" s="2">
        <f>COUNTIFS(Table2[Sub-Sector],Table3[[#This Row],[Sub-Sector]],Table2[% Away From Current Month Low],"&gt;=0.05")/Table3[[#This Row],[Count]]</f>
        <v>0.7407407407407407</v>
      </c>
      <c r="O27" s="2">
        <f>COUNTIFS(Table2[Sub-Sector],Table3[[#This Row],[Sub-Sector]],Table2[% Away From Current Month High],"&lt;=0.05")/Table3[[#This Row],[Count]]</f>
        <v>0.25925925925925924</v>
      </c>
      <c r="P27" s="2">
        <f>COUNTIFS(Table2[Sub-Sector],Table3[[#This Row],[Sub-Sector]],Table2[% Away From 52W High],"&lt;=10")/Table3[[#This Row],[Count]]</f>
        <v>0.25925925925925924</v>
      </c>
      <c r="Q27" s="2">
        <f>COUNTIFS(Table2[Sub-Sector],Table3[[#This Row],[Sub-Sector]],Table2[% Away From 52W Low],"&gt;=10")/Table3[[#This Row],[Count]]</f>
        <v>1</v>
      </c>
      <c r="R27" s="2">
        <f>COUNTIFS(Table2[Sub-Sector],Table3[[#This Row],[Sub-Sector]],Table2[% Price above 20 EMA],"&gt;=0")/Table3[[#This Row],[Count]]</f>
        <v>0.44444444444444442</v>
      </c>
      <c r="S27" s="2">
        <f>COUNTIFS(Table2[Sub-Sector],Table3[[#This Row],[Sub-Sector]],Table2[% Price above 50 EMA],"&gt;=0")/Table3[[#This Row],[Count]]</f>
        <v>0.85185185185185186</v>
      </c>
      <c r="T27" s="2">
        <f>COUNTIFS(Table2[Sub-Sector],Table3[[#This Row],[Sub-Sector]],Table2[% Price above 200 EMA],"&gt;=0")/Table3[[#This Row],[Count]]</f>
        <v>0.96296296296296291</v>
      </c>
      <c r="U27" s="2">
        <f>COUNTIFS(Table2[Sub-Sector],Table3[[#This Row],[Sub-Sector]],Table2[Rate of Change - Zone],"Positive")/Table3[[#This Row],[Count]]</f>
        <v>0.33333333333333331</v>
      </c>
      <c r="V27" s="2">
        <f>COUNTIFS(Table2[Sub-Sector],Table3[[#This Row],[Sub-Sector]],Table2[Sharpe Ratio],"&gt;=0.10")/Table3[[#This Row],[Count]]</f>
        <v>0.66666666666666663</v>
      </c>
      <c r="W27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340.5</v>
      </c>
      <c r="X27" s="3">
        <f>_xlfn.RANK.AVG(Table3[[#This Row],[Score]],Table3[Score],1)</f>
        <v>30</v>
      </c>
      <c r="Y27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175.5</v>
      </c>
      <c r="Z27" s="3">
        <f>_xlfn.RANK.AVG(Table3[[#This Row],[Score 2 ]],Table3[[Score 2 ]],1)</f>
        <v>26</v>
      </c>
    </row>
    <row r="28" spans="1:26" x14ac:dyDescent="0.3">
      <c r="A28" t="s">
        <v>821</v>
      </c>
      <c r="B28">
        <f>COUNTIFS(Table2[Sub-Sector],Table3[[#This Row],[Sub-Sector]])</f>
        <v>2</v>
      </c>
      <c r="C28" s="2">
        <f>COUNTIFS(Table2[Sub-Sector],Table3[[#This Row],[Sub-Sector]],Table2[Uptrend],"Uptrend")/Table3[[#This Row],[Count]]</f>
        <v>0.5</v>
      </c>
      <c r="D28" s="2">
        <f>COUNTIFS(Table2[Sub-Sector],Table3[[#This Row],[Sub-Sector]],Table2[1W Return vs Nifty],"&gt;=5")/Table3[[#This Row],[Count]]</f>
        <v>0</v>
      </c>
      <c r="E28" s="2">
        <f>COUNTIFS(Table2[Sub-Sector],Table3[[#This Row],[Sub-Sector]],Table2[1M Return vs Nifty],"&gt;=5")/Table3[[#This Row],[Count]]</f>
        <v>0</v>
      </c>
      <c r="F28" s="2">
        <f>COUNTIFS(Table2[Sub-Sector],Table3[[#This Row],[Sub-Sector]],Table2[6M Return vs Nifty],"&gt;=10")/Table3[[#This Row],[Count]]</f>
        <v>0.5</v>
      </c>
      <c r="G28" s="2">
        <f>COUNTIFS(Table2[Sub-Sector],Table3[[#This Row],[Sub-Sector]],Table2[1Y Return vs Nifty],"&gt;=10")/Table3[[#This Row],[Count]]</f>
        <v>0.5</v>
      </c>
      <c r="H28" s="2">
        <f>COUNTIFS(Table2[Sub-Sector],Table3[[#This Row],[Sub-Sector]],Table2[RSI Exponential â€“ 14D],"&gt;=50")/Table3[[#This Row],[Count]]</f>
        <v>1</v>
      </c>
      <c r="I28" s="2">
        <f>COUNTIFS(Table2[Sub-Sector],Table3[[#This Row],[Sub-Sector]],Table2[Relative Volume],"&gt;=1")/Table3[[#This Row],[Count]]</f>
        <v>0.5</v>
      </c>
      <c r="J28" s="2">
        <f>COUNTIFS(Table2[Sub-Sector],Table3[[#This Row],[Sub-Sector]],Table2[% Away From Day Low],"&gt;=0.05")/Table3[[#This Row],[Count]]</f>
        <v>1</v>
      </c>
      <c r="K28" s="2">
        <f>COUNTIFS(Table2[Sub-Sector],Table3[[#This Row],[Sub-Sector]],Table2[% Away From Day High],"&lt;=0.05")/Table3[[#This Row],[Count]]</f>
        <v>1</v>
      </c>
      <c r="L28" s="2">
        <f>COUNTIFS(Table2[Sub-Sector],Table3[[#This Row],[Sub-Sector]],Table2[% Away From Current Week Low],"&gt;=0.05")/Table3[[#This Row],[Count]]</f>
        <v>1</v>
      </c>
      <c r="M28" s="2">
        <f>COUNTIFS(Table2[Sub-Sector],Table3[[#This Row],[Sub-Sector]],Table2[% Away From Current Week High],"&lt;=0.05")/Table3[[#This Row],[Count]]</f>
        <v>1</v>
      </c>
      <c r="N28" s="2">
        <f>COUNTIFS(Table2[Sub-Sector],Table3[[#This Row],[Sub-Sector]],Table2[% Away From Current Month Low],"&gt;=0.05")/Table3[[#This Row],[Count]]</f>
        <v>1</v>
      </c>
      <c r="O28" s="2">
        <f>COUNTIFS(Table2[Sub-Sector],Table3[[#This Row],[Sub-Sector]],Table2[% Away From Current Month High],"&lt;=0.05")/Table3[[#This Row],[Count]]</f>
        <v>1</v>
      </c>
      <c r="P28" s="2">
        <f>COUNTIFS(Table2[Sub-Sector],Table3[[#This Row],[Sub-Sector]],Table2[% Away From 52W High],"&lt;=10")/Table3[[#This Row],[Count]]</f>
        <v>0.5</v>
      </c>
      <c r="Q28" s="2">
        <f>COUNTIFS(Table2[Sub-Sector],Table3[[#This Row],[Sub-Sector]],Table2[% Away From 52W Low],"&gt;=10")/Table3[[#This Row],[Count]]</f>
        <v>1</v>
      </c>
      <c r="R28" s="2">
        <f>COUNTIFS(Table2[Sub-Sector],Table3[[#This Row],[Sub-Sector]],Table2[% Price above 20 EMA],"&gt;=0")/Table3[[#This Row],[Count]]</f>
        <v>1</v>
      </c>
      <c r="S28" s="2">
        <f>COUNTIFS(Table2[Sub-Sector],Table3[[#This Row],[Sub-Sector]],Table2[% Price above 50 EMA],"&gt;=0")/Table3[[#This Row],[Count]]</f>
        <v>0.5</v>
      </c>
      <c r="T28" s="2">
        <f>COUNTIFS(Table2[Sub-Sector],Table3[[#This Row],[Sub-Sector]],Table2[% Price above 200 EMA],"&gt;=0")/Table3[[#This Row],[Count]]</f>
        <v>0.5</v>
      </c>
      <c r="U28" s="2">
        <f>COUNTIFS(Table2[Sub-Sector],Table3[[#This Row],[Sub-Sector]],Table2[Rate of Change - Zone],"Positive")/Table3[[#This Row],[Count]]</f>
        <v>1</v>
      </c>
      <c r="V28" s="2">
        <f>COUNTIFS(Table2[Sub-Sector],Table3[[#This Row],[Sub-Sector]],Table2[Sharpe Ratio],"&gt;=0.10")/Table3[[#This Row],[Count]]</f>
        <v>0.5</v>
      </c>
      <c r="W28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432.5</v>
      </c>
      <c r="X28" s="3">
        <f>_xlfn.RANK.AVG(Table3[[#This Row],[Score]],Table3[Score],1)</f>
        <v>65</v>
      </c>
      <c r="Y28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176.5</v>
      </c>
      <c r="Z28" s="3">
        <f>_xlfn.RANK.AVG(Table3[[#This Row],[Score 2 ]],Table3[[Score 2 ]],1)</f>
        <v>27</v>
      </c>
    </row>
    <row r="29" spans="1:26" x14ac:dyDescent="0.3">
      <c r="A29" t="s">
        <v>901</v>
      </c>
      <c r="B29">
        <f>COUNTIFS(Table2[Sub-Sector],Table3[[#This Row],[Sub-Sector]])</f>
        <v>2</v>
      </c>
      <c r="C29" s="2">
        <f>COUNTIFS(Table2[Sub-Sector],Table3[[#This Row],[Sub-Sector]],Table2[Uptrend],"Uptrend")/Table3[[#This Row],[Count]]</f>
        <v>0.5</v>
      </c>
      <c r="D29" s="2">
        <f>COUNTIFS(Table2[Sub-Sector],Table3[[#This Row],[Sub-Sector]],Table2[1W Return vs Nifty],"&gt;=5")/Table3[[#This Row],[Count]]</f>
        <v>0</v>
      </c>
      <c r="E29" s="2">
        <f>COUNTIFS(Table2[Sub-Sector],Table3[[#This Row],[Sub-Sector]],Table2[1M Return vs Nifty],"&gt;=5")/Table3[[#This Row],[Count]]</f>
        <v>0.5</v>
      </c>
      <c r="F29" s="2">
        <f>COUNTIFS(Table2[Sub-Sector],Table3[[#This Row],[Sub-Sector]],Table2[6M Return vs Nifty],"&gt;=10")/Table3[[#This Row],[Count]]</f>
        <v>1</v>
      </c>
      <c r="G29" s="2">
        <f>COUNTIFS(Table2[Sub-Sector],Table3[[#This Row],[Sub-Sector]],Table2[1Y Return vs Nifty],"&gt;=10")/Table3[[#This Row],[Count]]</f>
        <v>1</v>
      </c>
      <c r="H29" s="2">
        <f>COUNTIFS(Table2[Sub-Sector],Table3[[#This Row],[Sub-Sector]],Table2[RSI Exponential â€“ 14D],"&gt;=50")/Table3[[#This Row],[Count]]</f>
        <v>0.5</v>
      </c>
      <c r="I29" s="2">
        <f>COUNTIFS(Table2[Sub-Sector],Table3[[#This Row],[Sub-Sector]],Table2[Relative Volume],"&gt;=1")/Table3[[#This Row],[Count]]</f>
        <v>0</v>
      </c>
      <c r="J29" s="2">
        <f>COUNTIFS(Table2[Sub-Sector],Table3[[#This Row],[Sub-Sector]],Table2[% Away From Day Low],"&gt;=0.05")/Table3[[#This Row],[Count]]</f>
        <v>0.5</v>
      </c>
      <c r="K29" s="2">
        <f>COUNTIFS(Table2[Sub-Sector],Table3[[#This Row],[Sub-Sector]],Table2[% Away From Day High],"&lt;=0.05")/Table3[[#This Row],[Count]]</f>
        <v>1</v>
      </c>
      <c r="L29" s="2">
        <f>COUNTIFS(Table2[Sub-Sector],Table3[[#This Row],[Sub-Sector]],Table2[% Away From Current Week Low],"&gt;=0.05")/Table3[[#This Row],[Count]]</f>
        <v>0.5</v>
      </c>
      <c r="M29" s="2">
        <f>COUNTIFS(Table2[Sub-Sector],Table3[[#This Row],[Sub-Sector]],Table2[% Away From Current Week High],"&lt;=0.05")/Table3[[#This Row],[Count]]</f>
        <v>1</v>
      </c>
      <c r="N29" s="2">
        <f>COUNTIFS(Table2[Sub-Sector],Table3[[#This Row],[Sub-Sector]],Table2[% Away From Current Month Low],"&gt;=0.05")/Table3[[#This Row],[Count]]</f>
        <v>0.5</v>
      </c>
      <c r="O29" s="2">
        <f>COUNTIFS(Table2[Sub-Sector],Table3[[#This Row],[Sub-Sector]],Table2[% Away From Current Month High],"&lt;=0.05")/Table3[[#This Row],[Count]]</f>
        <v>0</v>
      </c>
      <c r="P29" s="2">
        <f>COUNTIFS(Table2[Sub-Sector],Table3[[#This Row],[Sub-Sector]],Table2[% Away From 52W High],"&lt;=10")/Table3[[#This Row],[Count]]</f>
        <v>0.5</v>
      </c>
      <c r="Q29" s="2">
        <f>COUNTIFS(Table2[Sub-Sector],Table3[[#This Row],[Sub-Sector]],Table2[% Away From 52W Low],"&gt;=10")/Table3[[#This Row],[Count]]</f>
        <v>1</v>
      </c>
      <c r="R29" s="2">
        <f>COUNTIFS(Table2[Sub-Sector],Table3[[#This Row],[Sub-Sector]],Table2[% Price above 20 EMA],"&gt;=0")/Table3[[#This Row],[Count]]</f>
        <v>0.5</v>
      </c>
      <c r="S29" s="2">
        <f>COUNTIFS(Table2[Sub-Sector],Table3[[#This Row],[Sub-Sector]],Table2[% Price above 50 EMA],"&gt;=0")/Table3[[#This Row],[Count]]</f>
        <v>0.5</v>
      </c>
      <c r="T29" s="2">
        <f>COUNTIFS(Table2[Sub-Sector],Table3[[#This Row],[Sub-Sector]],Table2[% Price above 200 EMA],"&gt;=0")/Table3[[#This Row],[Count]]</f>
        <v>1</v>
      </c>
      <c r="U29" s="2">
        <f>COUNTIFS(Table2[Sub-Sector],Table3[[#This Row],[Sub-Sector]],Table2[Rate of Change - Zone],"Positive")/Table3[[#This Row],[Count]]</f>
        <v>0.5</v>
      </c>
      <c r="V29" s="2">
        <f>COUNTIFS(Table2[Sub-Sector],Table3[[#This Row],[Sub-Sector]],Table2[Sharpe Ratio],"&gt;=0.10")/Table3[[#This Row],[Count]]</f>
        <v>0.5</v>
      </c>
      <c r="W29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355</v>
      </c>
      <c r="X29" s="3">
        <f>_xlfn.RANK.AVG(Table3[[#This Row],[Score]],Table3[Score],1)</f>
        <v>39</v>
      </c>
      <c r="Y29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177</v>
      </c>
      <c r="Z29" s="3">
        <f>_xlfn.RANK.AVG(Table3[[#This Row],[Score 2 ]],Table3[[Score 2 ]],1)</f>
        <v>28</v>
      </c>
    </row>
    <row r="30" spans="1:26" x14ac:dyDescent="0.3">
      <c r="A30" t="s">
        <v>281</v>
      </c>
      <c r="B30">
        <f>COUNTIFS(Table2[Sub-Sector],Table3[[#This Row],[Sub-Sector]])</f>
        <v>14</v>
      </c>
      <c r="C30" s="2">
        <f>COUNTIFS(Table2[Sub-Sector],Table3[[#This Row],[Sub-Sector]],Table2[Uptrend],"Uptrend")/Table3[[#This Row],[Count]]</f>
        <v>0.7857142857142857</v>
      </c>
      <c r="D30" s="2">
        <f>COUNTIFS(Table2[Sub-Sector],Table3[[#This Row],[Sub-Sector]],Table2[1W Return vs Nifty],"&gt;=5")/Table3[[#This Row],[Count]]</f>
        <v>0</v>
      </c>
      <c r="E30" s="2">
        <f>COUNTIFS(Table2[Sub-Sector],Table3[[#This Row],[Sub-Sector]],Table2[1M Return vs Nifty],"&gt;=5")/Table3[[#This Row],[Count]]</f>
        <v>0.2857142857142857</v>
      </c>
      <c r="F30" s="2">
        <f>COUNTIFS(Table2[Sub-Sector],Table3[[#This Row],[Sub-Sector]],Table2[6M Return vs Nifty],"&gt;=10")/Table3[[#This Row],[Count]]</f>
        <v>0.2857142857142857</v>
      </c>
      <c r="G30" s="2">
        <f>COUNTIFS(Table2[Sub-Sector],Table3[[#This Row],[Sub-Sector]],Table2[1Y Return vs Nifty],"&gt;=10")/Table3[[#This Row],[Count]]</f>
        <v>0.6428571428571429</v>
      </c>
      <c r="H30" s="2">
        <f>COUNTIFS(Table2[Sub-Sector],Table3[[#This Row],[Sub-Sector]],Table2[RSI Exponential â€“ 14D],"&gt;=50")/Table3[[#This Row],[Count]]</f>
        <v>0.7857142857142857</v>
      </c>
      <c r="I30" s="2">
        <f>COUNTIFS(Table2[Sub-Sector],Table3[[#This Row],[Sub-Sector]],Table2[Relative Volume],"&gt;=1")/Table3[[#This Row],[Count]]</f>
        <v>0.7142857142857143</v>
      </c>
      <c r="J30" s="2">
        <f>COUNTIFS(Table2[Sub-Sector],Table3[[#This Row],[Sub-Sector]],Table2[% Away From Day Low],"&gt;=0.05")/Table3[[#This Row],[Count]]</f>
        <v>0.35714285714285715</v>
      </c>
      <c r="K30" s="2">
        <f>COUNTIFS(Table2[Sub-Sector],Table3[[#This Row],[Sub-Sector]],Table2[% Away From Day High],"&lt;=0.05")/Table3[[#This Row],[Count]]</f>
        <v>1</v>
      </c>
      <c r="L30" s="2">
        <f>COUNTIFS(Table2[Sub-Sector],Table3[[#This Row],[Sub-Sector]],Table2[% Away From Current Week Low],"&gt;=0.05")/Table3[[#This Row],[Count]]</f>
        <v>0.42857142857142855</v>
      </c>
      <c r="M30" s="2">
        <f>COUNTIFS(Table2[Sub-Sector],Table3[[#This Row],[Sub-Sector]],Table2[% Away From Current Week High],"&lt;=0.05")/Table3[[#This Row],[Count]]</f>
        <v>0.9285714285714286</v>
      </c>
      <c r="N30" s="2">
        <f>COUNTIFS(Table2[Sub-Sector],Table3[[#This Row],[Sub-Sector]],Table2[% Away From Current Month Low],"&gt;=0.05")/Table3[[#This Row],[Count]]</f>
        <v>0.7142857142857143</v>
      </c>
      <c r="O30" s="2">
        <f>COUNTIFS(Table2[Sub-Sector],Table3[[#This Row],[Sub-Sector]],Table2[% Away From Current Month High],"&lt;=0.05")/Table3[[#This Row],[Count]]</f>
        <v>0.6428571428571429</v>
      </c>
      <c r="P30" s="2">
        <f>COUNTIFS(Table2[Sub-Sector],Table3[[#This Row],[Sub-Sector]],Table2[% Away From 52W High],"&lt;=10")/Table3[[#This Row],[Count]]</f>
        <v>0.35714285714285715</v>
      </c>
      <c r="Q30" s="2">
        <f>COUNTIFS(Table2[Sub-Sector],Table3[[#This Row],[Sub-Sector]],Table2[% Away From 52W Low],"&gt;=10")/Table3[[#This Row],[Count]]</f>
        <v>0.9285714285714286</v>
      </c>
      <c r="R30" s="2">
        <f>COUNTIFS(Table2[Sub-Sector],Table3[[#This Row],[Sub-Sector]],Table2[% Price above 20 EMA],"&gt;=0")/Table3[[#This Row],[Count]]</f>
        <v>0.7857142857142857</v>
      </c>
      <c r="S30" s="2">
        <f>COUNTIFS(Table2[Sub-Sector],Table3[[#This Row],[Sub-Sector]],Table2[% Price above 50 EMA],"&gt;=0")/Table3[[#This Row],[Count]]</f>
        <v>0.7857142857142857</v>
      </c>
      <c r="T30" s="2">
        <f>COUNTIFS(Table2[Sub-Sector],Table3[[#This Row],[Sub-Sector]],Table2[% Price above 200 EMA],"&gt;=0")/Table3[[#This Row],[Count]]</f>
        <v>0.8571428571428571</v>
      </c>
      <c r="U30" s="2">
        <f>COUNTIFS(Table2[Sub-Sector],Table3[[#This Row],[Sub-Sector]],Table2[Rate of Change - Zone],"Positive")/Table3[[#This Row],[Count]]</f>
        <v>0.7142857142857143</v>
      </c>
      <c r="V30" s="2">
        <f>COUNTIFS(Table2[Sub-Sector],Table3[[#This Row],[Sub-Sector]],Table2[Sharpe Ratio],"&gt;=0.10")/Table3[[#This Row],[Count]]</f>
        <v>0.21428571428571427</v>
      </c>
      <c r="W30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349</v>
      </c>
      <c r="X30" s="3">
        <f>_xlfn.RANK.AVG(Table3[[#This Row],[Score]],Table3[Score],1)</f>
        <v>34.5</v>
      </c>
      <c r="Y30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183</v>
      </c>
      <c r="Z30" s="3">
        <f>_xlfn.RANK.AVG(Table3[[#This Row],[Score 2 ]],Table3[[Score 2 ]],1)</f>
        <v>29</v>
      </c>
    </row>
    <row r="31" spans="1:26" x14ac:dyDescent="0.3">
      <c r="A31" t="s">
        <v>448</v>
      </c>
      <c r="B31">
        <f>COUNTIFS(Table2[Sub-Sector],Table3[[#This Row],[Sub-Sector]])</f>
        <v>3</v>
      </c>
      <c r="C31" s="2">
        <f>COUNTIFS(Table2[Sub-Sector],Table3[[#This Row],[Sub-Sector]],Table2[Uptrend],"Uptrend")/Table3[[#This Row],[Count]]</f>
        <v>0.66666666666666663</v>
      </c>
      <c r="D31" s="2">
        <f>COUNTIFS(Table2[Sub-Sector],Table3[[#This Row],[Sub-Sector]],Table2[1W Return vs Nifty],"&gt;=5")/Table3[[#This Row],[Count]]</f>
        <v>0</v>
      </c>
      <c r="E31" s="2">
        <f>COUNTIFS(Table2[Sub-Sector],Table3[[#This Row],[Sub-Sector]],Table2[1M Return vs Nifty],"&gt;=5")/Table3[[#This Row],[Count]]</f>
        <v>0.33333333333333331</v>
      </c>
      <c r="F31" s="2">
        <f>COUNTIFS(Table2[Sub-Sector],Table3[[#This Row],[Sub-Sector]],Table2[6M Return vs Nifty],"&gt;=10")/Table3[[#This Row],[Count]]</f>
        <v>0.66666666666666663</v>
      </c>
      <c r="G31" s="2">
        <f>COUNTIFS(Table2[Sub-Sector],Table3[[#This Row],[Sub-Sector]],Table2[1Y Return vs Nifty],"&gt;=10")/Table3[[#This Row],[Count]]</f>
        <v>0.66666666666666663</v>
      </c>
      <c r="H31" s="2">
        <f>COUNTIFS(Table2[Sub-Sector],Table3[[#This Row],[Sub-Sector]],Table2[RSI Exponential â€“ 14D],"&gt;=50")/Table3[[#This Row],[Count]]</f>
        <v>0</v>
      </c>
      <c r="I31" s="2">
        <f>COUNTIFS(Table2[Sub-Sector],Table3[[#This Row],[Sub-Sector]],Table2[Relative Volume],"&gt;=1")/Table3[[#This Row],[Count]]</f>
        <v>0.33333333333333331</v>
      </c>
      <c r="J31" s="2">
        <f>COUNTIFS(Table2[Sub-Sector],Table3[[#This Row],[Sub-Sector]],Table2[% Away From Day Low],"&gt;=0.05")/Table3[[#This Row],[Count]]</f>
        <v>0</v>
      </c>
      <c r="K31" s="2">
        <f>COUNTIFS(Table2[Sub-Sector],Table3[[#This Row],[Sub-Sector]],Table2[% Away From Day High],"&lt;=0.05")/Table3[[#This Row],[Count]]</f>
        <v>0.66666666666666663</v>
      </c>
      <c r="L31" s="2">
        <f>COUNTIFS(Table2[Sub-Sector],Table3[[#This Row],[Sub-Sector]],Table2[% Away From Current Week Low],"&gt;=0.05")/Table3[[#This Row],[Count]]</f>
        <v>0</v>
      </c>
      <c r="M31" s="2">
        <f>COUNTIFS(Table2[Sub-Sector],Table3[[#This Row],[Sub-Sector]],Table2[% Away From Current Week High],"&lt;=0.05")/Table3[[#This Row],[Count]]</f>
        <v>0.66666666666666663</v>
      </c>
      <c r="N31" s="2">
        <f>COUNTIFS(Table2[Sub-Sector],Table3[[#This Row],[Sub-Sector]],Table2[% Away From Current Month Low],"&gt;=0.05")/Table3[[#This Row],[Count]]</f>
        <v>0.33333333333333331</v>
      </c>
      <c r="O31" s="2">
        <f>COUNTIFS(Table2[Sub-Sector],Table3[[#This Row],[Sub-Sector]],Table2[% Away From Current Month High],"&lt;=0.05")/Table3[[#This Row],[Count]]</f>
        <v>0</v>
      </c>
      <c r="P31" s="2">
        <f>COUNTIFS(Table2[Sub-Sector],Table3[[#This Row],[Sub-Sector]],Table2[% Away From 52W High],"&lt;=10")/Table3[[#This Row],[Count]]</f>
        <v>0.33333333333333331</v>
      </c>
      <c r="Q31" s="2">
        <f>COUNTIFS(Table2[Sub-Sector],Table3[[#This Row],[Sub-Sector]],Table2[% Away From 52W Low],"&gt;=10")/Table3[[#This Row],[Count]]</f>
        <v>1</v>
      </c>
      <c r="R31" s="2">
        <f>COUNTIFS(Table2[Sub-Sector],Table3[[#This Row],[Sub-Sector]],Table2[% Price above 20 EMA],"&gt;=0")/Table3[[#This Row],[Count]]</f>
        <v>0.33333333333333331</v>
      </c>
      <c r="S31" s="2">
        <f>COUNTIFS(Table2[Sub-Sector],Table3[[#This Row],[Sub-Sector]],Table2[% Price above 50 EMA],"&gt;=0")/Table3[[#This Row],[Count]]</f>
        <v>0.66666666666666663</v>
      </c>
      <c r="T31" s="2">
        <f>COUNTIFS(Table2[Sub-Sector],Table3[[#This Row],[Sub-Sector]],Table2[% Price above 200 EMA],"&gt;=0")/Table3[[#This Row],[Count]]</f>
        <v>0.66666666666666663</v>
      </c>
      <c r="U31" s="2">
        <f>COUNTIFS(Table2[Sub-Sector],Table3[[#This Row],[Sub-Sector]],Table2[Rate of Change - Zone],"Positive")/Table3[[#This Row],[Count]]</f>
        <v>0.66666666666666663</v>
      </c>
      <c r="V31" s="2">
        <f>COUNTIFS(Table2[Sub-Sector],Table3[[#This Row],[Sub-Sector]],Table2[Sharpe Ratio],"&gt;=0.10")/Table3[[#This Row],[Count]]</f>
        <v>0.33333333333333331</v>
      </c>
      <c r="W31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359.5</v>
      </c>
      <c r="X31" s="3">
        <f>_xlfn.RANK.AVG(Table3[[#This Row],[Score]],Table3[Score],1)</f>
        <v>41</v>
      </c>
      <c r="Y31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183.5</v>
      </c>
      <c r="Z31" s="3">
        <f>_xlfn.RANK.AVG(Table3[[#This Row],[Score 2 ]],Table3[[Score 2 ]],1)</f>
        <v>30</v>
      </c>
    </row>
    <row r="32" spans="1:26" x14ac:dyDescent="0.3">
      <c r="A32" t="s">
        <v>32</v>
      </c>
      <c r="B32">
        <f>COUNTIFS(Table2[Sub-Sector],Table3[[#This Row],[Sub-Sector]])</f>
        <v>11</v>
      </c>
      <c r="C32" s="2">
        <f>COUNTIFS(Table2[Sub-Sector],Table3[[#This Row],[Sub-Sector]],Table2[Uptrend],"Uptrend")/Table3[[#This Row],[Count]]</f>
        <v>0.45454545454545453</v>
      </c>
      <c r="D32" s="2">
        <f>COUNTIFS(Table2[Sub-Sector],Table3[[#This Row],[Sub-Sector]],Table2[1W Return vs Nifty],"&gt;=5")/Table3[[#This Row],[Count]]</f>
        <v>0</v>
      </c>
      <c r="E32" s="2">
        <f>COUNTIFS(Table2[Sub-Sector],Table3[[#This Row],[Sub-Sector]],Table2[1M Return vs Nifty],"&gt;=5")/Table3[[#This Row],[Count]]</f>
        <v>0</v>
      </c>
      <c r="F32" s="2">
        <f>COUNTIFS(Table2[Sub-Sector],Table3[[#This Row],[Sub-Sector]],Table2[6M Return vs Nifty],"&gt;=10")/Table3[[#This Row],[Count]]</f>
        <v>0.36363636363636365</v>
      </c>
      <c r="G32" s="2">
        <f>COUNTIFS(Table2[Sub-Sector],Table3[[#This Row],[Sub-Sector]],Table2[1Y Return vs Nifty],"&gt;=10")/Table3[[#This Row],[Count]]</f>
        <v>0.90909090909090906</v>
      </c>
      <c r="H32" s="2">
        <f>COUNTIFS(Table2[Sub-Sector],Table3[[#This Row],[Sub-Sector]],Table2[RSI Exponential â€“ 14D],"&gt;=50")/Table3[[#This Row],[Count]]</f>
        <v>0</v>
      </c>
      <c r="I32" s="2">
        <f>COUNTIFS(Table2[Sub-Sector],Table3[[#This Row],[Sub-Sector]],Table2[Relative Volume],"&gt;=1")/Table3[[#This Row],[Count]]</f>
        <v>0.36363636363636365</v>
      </c>
      <c r="J32" s="2">
        <f>COUNTIFS(Table2[Sub-Sector],Table3[[#This Row],[Sub-Sector]],Table2[% Away From Day Low],"&gt;=0.05")/Table3[[#This Row],[Count]]</f>
        <v>0</v>
      </c>
      <c r="K32" s="2">
        <f>COUNTIFS(Table2[Sub-Sector],Table3[[#This Row],[Sub-Sector]],Table2[% Away From Day High],"&lt;=0.05")/Table3[[#This Row],[Count]]</f>
        <v>1</v>
      </c>
      <c r="L32" s="2">
        <f>COUNTIFS(Table2[Sub-Sector],Table3[[#This Row],[Sub-Sector]],Table2[% Away From Current Week Low],"&gt;=0.05")/Table3[[#This Row],[Count]]</f>
        <v>0</v>
      </c>
      <c r="M32" s="2">
        <f>COUNTIFS(Table2[Sub-Sector],Table3[[#This Row],[Sub-Sector]],Table2[% Away From Current Week High],"&lt;=0.05")/Table3[[#This Row],[Count]]</f>
        <v>0.90909090909090906</v>
      </c>
      <c r="N32" s="2">
        <f>COUNTIFS(Table2[Sub-Sector],Table3[[#This Row],[Sub-Sector]],Table2[% Away From Current Month Low],"&gt;=0.05")/Table3[[#This Row],[Count]]</f>
        <v>9.0909090909090912E-2</v>
      </c>
      <c r="O32" s="2">
        <f>COUNTIFS(Table2[Sub-Sector],Table3[[#This Row],[Sub-Sector]],Table2[% Away From Current Month High],"&lt;=0.05")/Table3[[#This Row],[Count]]</f>
        <v>9.0909090909090912E-2</v>
      </c>
      <c r="P32" s="2">
        <f>COUNTIFS(Table2[Sub-Sector],Table3[[#This Row],[Sub-Sector]],Table2[% Away From 52W High],"&lt;=10")/Table3[[#This Row],[Count]]</f>
        <v>9.0909090909090912E-2</v>
      </c>
      <c r="Q32" s="2">
        <f>COUNTIFS(Table2[Sub-Sector],Table3[[#This Row],[Sub-Sector]],Table2[% Away From 52W Low],"&gt;=10")/Table3[[#This Row],[Count]]</f>
        <v>1</v>
      </c>
      <c r="R32" s="2">
        <f>COUNTIFS(Table2[Sub-Sector],Table3[[#This Row],[Sub-Sector]],Table2[% Price above 20 EMA],"&gt;=0")/Table3[[#This Row],[Count]]</f>
        <v>9.0909090909090912E-2</v>
      </c>
      <c r="S32" s="2">
        <f>COUNTIFS(Table2[Sub-Sector],Table3[[#This Row],[Sub-Sector]],Table2[% Price above 50 EMA],"&gt;=0")/Table3[[#This Row],[Count]]</f>
        <v>0.18181818181818182</v>
      </c>
      <c r="T32" s="2">
        <f>COUNTIFS(Table2[Sub-Sector],Table3[[#This Row],[Sub-Sector]],Table2[% Price above 200 EMA],"&gt;=0")/Table3[[#This Row],[Count]]</f>
        <v>0.90909090909090906</v>
      </c>
      <c r="U32" s="2">
        <f>COUNTIFS(Table2[Sub-Sector],Table3[[#This Row],[Sub-Sector]],Table2[Rate of Change - Zone],"Positive")/Table3[[#This Row],[Count]]</f>
        <v>0.54545454545454541</v>
      </c>
      <c r="V32" s="2">
        <f>COUNTIFS(Table2[Sub-Sector],Table3[[#This Row],[Sub-Sector]],Table2[Sharpe Ratio],"&gt;=0.10")/Table3[[#This Row],[Count]]</f>
        <v>0.63636363636363635</v>
      </c>
      <c r="W32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456</v>
      </c>
      <c r="X32" s="3">
        <f>_xlfn.RANK.AVG(Table3[[#This Row],[Score]],Table3[Score],1)</f>
        <v>77</v>
      </c>
      <c r="Y32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191.5</v>
      </c>
      <c r="Z32" s="3">
        <f>_xlfn.RANK.AVG(Table3[[#This Row],[Score 2 ]],Table3[[Score 2 ]],1)</f>
        <v>31</v>
      </c>
    </row>
    <row r="33" spans="1:26" x14ac:dyDescent="0.3">
      <c r="A33" t="s">
        <v>372</v>
      </c>
      <c r="B33">
        <f>COUNTIFS(Table2[Sub-Sector],Table3[[#This Row],[Sub-Sector]])</f>
        <v>14</v>
      </c>
      <c r="C33" s="2">
        <f>COUNTIFS(Table2[Sub-Sector],Table3[[#This Row],[Sub-Sector]],Table2[Uptrend],"Uptrend")/Table3[[#This Row],[Count]]</f>
        <v>0.8571428571428571</v>
      </c>
      <c r="D33" s="2">
        <f>COUNTIFS(Table2[Sub-Sector],Table3[[#This Row],[Sub-Sector]],Table2[1W Return vs Nifty],"&gt;=5")/Table3[[#This Row],[Count]]</f>
        <v>0</v>
      </c>
      <c r="E33" s="2">
        <f>COUNTIFS(Table2[Sub-Sector],Table3[[#This Row],[Sub-Sector]],Table2[1M Return vs Nifty],"&gt;=5")/Table3[[#This Row],[Count]]</f>
        <v>0.21428571428571427</v>
      </c>
      <c r="F33" s="2">
        <f>COUNTIFS(Table2[Sub-Sector],Table3[[#This Row],[Sub-Sector]],Table2[6M Return vs Nifty],"&gt;=10")/Table3[[#This Row],[Count]]</f>
        <v>0.42857142857142855</v>
      </c>
      <c r="G33" s="2">
        <f>COUNTIFS(Table2[Sub-Sector],Table3[[#This Row],[Sub-Sector]],Table2[1Y Return vs Nifty],"&gt;=10")/Table3[[#This Row],[Count]]</f>
        <v>0.6428571428571429</v>
      </c>
      <c r="H33" s="2">
        <f>COUNTIFS(Table2[Sub-Sector],Table3[[#This Row],[Sub-Sector]],Table2[RSI Exponential â€“ 14D],"&gt;=50")/Table3[[#This Row],[Count]]</f>
        <v>0.2857142857142857</v>
      </c>
      <c r="I33" s="2">
        <f>COUNTIFS(Table2[Sub-Sector],Table3[[#This Row],[Sub-Sector]],Table2[Relative Volume],"&gt;=1")/Table3[[#This Row],[Count]]</f>
        <v>0.5714285714285714</v>
      </c>
      <c r="J33" s="2">
        <f>COUNTIFS(Table2[Sub-Sector],Table3[[#This Row],[Sub-Sector]],Table2[% Away From Day Low],"&gt;=0.05")/Table3[[#This Row],[Count]]</f>
        <v>0.2857142857142857</v>
      </c>
      <c r="K33" s="2">
        <f>COUNTIFS(Table2[Sub-Sector],Table3[[#This Row],[Sub-Sector]],Table2[% Away From Day High],"&lt;=0.05")/Table3[[#This Row],[Count]]</f>
        <v>0.5</v>
      </c>
      <c r="L33" s="2">
        <f>COUNTIFS(Table2[Sub-Sector],Table3[[#This Row],[Sub-Sector]],Table2[% Away From Current Week Low],"&gt;=0.05")/Table3[[#This Row],[Count]]</f>
        <v>0.42857142857142855</v>
      </c>
      <c r="M33" s="2">
        <f>COUNTIFS(Table2[Sub-Sector],Table3[[#This Row],[Sub-Sector]],Table2[% Away From Current Week High],"&lt;=0.05")/Table3[[#This Row],[Count]]</f>
        <v>0.42857142857142855</v>
      </c>
      <c r="N33" s="2">
        <f>COUNTIFS(Table2[Sub-Sector],Table3[[#This Row],[Sub-Sector]],Table2[% Away From Current Month Low],"&gt;=0.05")/Table3[[#This Row],[Count]]</f>
        <v>0.5</v>
      </c>
      <c r="O33" s="2">
        <f>COUNTIFS(Table2[Sub-Sector],Table3[[#This Row],[Sub-Sector]],Table2[% Away From Current Month High],"&lt;=0.05")/Table3[[#This Row],[Count]]</f>
        <v>0.2857142857142857</v>
      </c>
      <c r="P33" s="2">
        <f>COUNTIFS(Table2[Sub-Sector],Table3[[#This Row],[Sub-Sector]],Table2[% Away From 52W High],"&lt;=10")/Table3[[#This Row],[Count]]</f>
        <v>0.35714285714285715</v>
      </c>
      <c r="Q33" s="2">
        <f>COUNTIFS(Table2[Sub-Sector],Table3[[#This Row],[Sub-Sector]],Table2[% Away From 52W Low],"&gt;=10")/Table3[[#This Row],[Count]]</f>
        <v>0.9285714285714286</v>
      </c>
      <c r="R33" s="2">
        <f>COUNTIFS(Table2[Sub-Sector],Table3[[#This Row],[Sub-Sector]],Table2[% Price above 20 EMA],"&gt;=0")/Table3[[#This Row],[Count]]</f>
        <v>0.42857142857142855</v>
      </c>
      <c r="S33" s="2">
        <f>COUNTIFS(Table2[Sub-Sector],Table3[[#This Row],[Sub-Sector]],Table2[% Price above 50 EMA],"&gt;=0")/Table3[[#This Row],[Count]]</f>
        <v>0.7142857142857143</v>
      </c>
      <c r="T33" s="2">
        <f>COUNTIFS(Table2[Sub-Sector],Table3[[#This Row],[Sub-Sector]],Table2[% Price above 200 EMA],"&gt;=0")/Table3[[#This Row],[Count]]</f>
        <v>0.7857142857142857</v>
      </c>
      <c r="U33" s="2">
        <f>COUNTIFS(Table2[Sub-Sector],Table3[[#This Row],[Sub-Sector]],Table2[Rate of Change - Zone],"Positive")/Table3[[#This Row],[Count]]</f>
        <v>0.5</v>
      </c>
      <c r="V33" s="2">
        <f>COUNTIFS(Table2[Sub-Sector],Table3[[#This Row],[Sub-Sector]],Table2[Sharpe Ratio],"&gt;=0.10")/Table3[[#This Row],[Count]]</f>
        <v>7.1428571428571425E-2</v>
      </c>
      <c r="W33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356.5</v>
      </c>
      <c r="X33" s="3">
        <f>_xlfn.RANK.AVG(Table3[[#This Row],[Score]],Table3[Score],1)</f>
        <v>40</v>
      </c>
      <c r="Y33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193.5</v>
      </c>
      <c r="Z33" s="3">
        <f>_xlfn.RANK.AVG(Table3[[#This Row],[Score 2 ]],Table3[[Score 2 ]],1)</f>
        <v>32</v>
      </c>
    </row>
    <row r="34" spans="1:26" x14ac:dyDescent="0.3">
      <c r="A34" t="s">
        <v>271</v>
      </c>
      <c r="B34">
        <f>COUNTIFS(Table2[Sub-Sector],Table3[[#This Row],[Sub-Sector]])</f>
        <v>21</v>
      </c>
      <c r="C34" s="2">
        <f>COUNTIFS(Table2[Sub-Sector],Table3[[#This Row],[Sub-Sector]],Table2[Uptrend],"Uptrend")/Table3[[#This Row],[Count]]</f>
        <v>0.8571428571428571</v>
      </c>
      <c r="D34" s="2">
        <f>COUNTIFS(Table2[Sub-Sector],Table3[[#This Row],[Sub-Sector]],Table2[1W Return vs Nifty],"&gt;=5")/Table3[[#This Row],[Count]]</f>
        <v>0</v>
      </c>
      <c r="E34" s="2">
        <f>COUNTIFS(Table2[Sub-Sector],Table3[[#This Row],[Sub-Sector]],Table2[1M Return vs Nifty],"&gt;=5")/Table3[[#This Row],[Count]]</f>
        <v>0.33333333333333331</v>
      </c>
      <c r="F34" s="2">
        <f>COUNTIFS(Table2[Sub-Sector],Table3[[#This Row],[Sub-Sector]],Table2[6M Return vs Nifty],"&gt;=10")/Table3[[#This Row],[Count]]</f>
        <v>0.52380952380952384</v>
      </c>
      <c r="G34" s="2">
        <f>COUNTIFS(Table2[Sub-Sector],Table3[[#This Row],[Sub-Sector]],Table2[1Y Return vs Nifty],"&gt;=10")/Table3[[#This Row],[Count]]</f>
        <v>0.66666666666666663</v>
      </c>
      <c r="H34" s="2">
        <f>COUNTIFS(Table2[Sub-Sector],Table3[[#This Row],[Sub-Sector]],Table2[RSI Exponential â€“ 14D],"&gt;=50")/Table3[[#This Row],[Count]]</f>
        <v>0.42857142857142855</v>
      </c>
      <c r="I34" s="2">
        <f>COUNTIFS(Table2[Sub-Sector],Table3[[#This Row],[Sub-Sector]],Table2[Relative Volume],"&gt;=1")/Table3[[#This Row],[Count]]</f>
        <v>0.52380952380952384</v>
      </c>
      <c r="J34" s="2">
        <f>COUNTIFS(Table2[Sub-Sector],Table3[[#This Row],[Sub-Sector]],Table2[% Away From Day Low],"&gt;=0.05")/Table3[[#This Row],[Count]]</f>
        <v>0.52380952380952384</v>
      </c>
      <c r="K34" s="2">
        <f>COUNTIFS(Table2[Sub-Sector],Table3[[#This Row],[Sub-Sector]],Table2[% Away From Day High],"&lt;=0.05")/Table3[[#This Row],[Count]]</f>
        <v>0.95238095238095233</v>
      </c>
      <c r="L34" s="2">
        <f>COUNTIFS(Table2[Sub-Sector],Table3[[#This Row],[Sub-Sector]],Table2[% Away From Current Week Low],"&gt;=0.05")/Table3[[#This Row],[Count]]</f>
        <v>0.5714285714285714</v>
      </c>
      <c r="M34" s="2">
        <f>COUNTIFS(Table2[Sub-Sector],Table3[[#This Row],[Sub-Sector]],Table2[% Away From Current Week High],"&lt;=0.05")/Table3[[#This Row],[Count]]</f>
        <v>0.95238095238095233</v>
      </c>
      <c r="N34" s="2">
        <f>COUNTIFS(Table2[Sub-Sector],Table3[[#This Row],[Sub-Sector]],Table2[% Away From Current Month Low],"&gt;=0.05")/Table3[[#This Row],[Count]]</f>
        <v>0.7142857142857143</v>
      </c>
      <c r="O34" s="2">
        <f>COUNTIFS(Table2[Sub-Sector],Table3[[#This Row],[Sub-Sector]],Table2[% Away From Current Month High],"&lt;=0.05")/Table3[[#This Row],[Count]]</f>
        <v>0.19047619047619047</v>
      </c>
      <c r="P34" s="2">
        <f>COUNTIFS(Table2[Sub-Sector],Table3[[#This Row],[Sub-Sector]],Table2[% Away From 52W High],"&lt;=10")/Table3[[#This Row],[Count]]</f>
        <v>0.38095238095238093</v>
      </c>
      <c r="Q34" s="2">
        <f>COUNTIFS(Table2[Sub-Sector],Table3[[#This Row],[Sub-Sector]],Table2[% Away From 52W Low],"&gt;=10")/Table3[[#This Row],[Count]]</f>
        <v>1</v>
      </c>
      <c r="R34" s="2">
        <f>COUNTIFS(Table2[Sub-Sector],Table3[[#This Row],[Sub-Sector]],Table2[% Price above 20 EMA],"&gt;=0")/Table3[[#This Row],[Count]]</f>
        <v>0.7142857142857143</v>
      </c>
      <c r="S34" s="2">
        <f>COUNTIFS(Table2[Sub-Sector],Table3[[#This Row],[Sub-Sector]],Table2[% Price above 50 EMA],"&gt;=0")/Table3[[#This Row],[Count]]</f>
        <v>0.8571428571428571</v>
      </c>
      <c r="T34" s="2">
        <f>COUNTIFS(Table2[Sub-Sector],Table3[[#This Row],[Sub-Sector]],Table2[% Price above 200 EMA],"&gt;=0")/Table3[[#This Row],[Count]]</f>
        <v>0.90476190476190477</v>
      </c>
      <c r="U34" s="2">
        <f>COUNTIFS(Table2[Sub-Sector],Table3[[#This Row],[Sub-Sector]],Table2[Rate of Change - Zone],"Positive")/Table3[[#This Row],[Count]]</f>
        <v>0.33333333333333331</v>
      </c>
      <c r="V34" s="2">
        <f>COUNTIFS(Table2[Sub-Sector],Table3[[#This Row],[Sub-Sector]],Table2[Sharpe Ratio],"&gt;=0.10")/Table3[[#This Row],[Count]]</f>
        <v>0.23809523809523808</v>
      </c>
      <c r="W34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344.5</v>
      </c>
      <c r="X34" s="3">
        <f>_xlfn.RANK.AVG(Table3[[#This Row],[Score]],Table3[Score],1)</f>
        <v>32</v>
      </c>
      <c r="Y34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194.5</v>
      </c>
      <c r="Z34" s="3">
        <f>_xlfn.RANK.AVG(Table3[[#This Row],[Score 2 ]],Table3[[Score 2 ]],1)</f>
        <v>33</v>
      </c>
    </row>
    <row r="35" spans="1:26" x14ac:dyDescent="0.3">
      <c r="A35" t="s">
        <v>143</v>
      </c>
      <c r="B35">
        <f>COUNTIFS(Table2[Sub-Sector],Table3[[#This Row],[Sub-Sector]])</f>
        <v>8</v>
      </c>
      <c r="C35" s="2">
        <f>COUNTIFS(Table2[Sub-Sector],Table3[[#This Row],[Sub-Sector]],Table2[Uptrend],"Uptrend")/Table3[[#This Row],[Count]]</f>
        <v>0.75</v>
      </c>
      <c r="D35" s="2">
        <f>COUNTIFS(Table2[Sub-Sector],Table3[[#This Row],[Sub-Sector]],Table2[1W Return vs Nifty],"&gt;=5")/Table3[[#This Row],[Count]]</f>
        <v>0.125</v>
      </c>
      <c r="E35" s="2">
        <f>COUNTIFS(Table2[Sub-Sector],Table3[[#This Row],[Sub-Sector]],Table2[1M Return vs Nifty],"&gt;=5")/Table3[[#This Row],[Count]]</f>
        <v>0.5</v>
      </c>
      <c r="F35" s="2">
        <f>COUNTIFS(Table2[Sub-Sector],Table3[[#This Row],[Sub-Sector]],Table2[6M Return vs Nifty],"&gt;=10")/Table3[[#This Row],[Count]]</f>
        <v>0.5</v>
      </c>
      <c r="G35" s="2">
        <f>COUNTIFS(Table2[Sub-Sector],Table3[[#This Row],[Sub-Sector]],Table2[1Y Return vs Nifty],"&gt;=10")/Table3[[#This Row],[Count]]</f>
        <v>0.75</v>
      </c>
      <c r="H35" s="2">
        <f>COUNTIFS(Table2[Sub-Sector],Table3[[#This Row],[Sub-Sector]],Table2[RSI Exponential â€“ 14D],"&gt;=50")/Table3[[#This Row],[Count]]</f>
        <v>0.75</v>
      </c>
      <c r="I35" s="2">
        <f>COUNTIFS(Table2[Sub-Sector],Table3[[#This Row],[Sub-Sector]],Table2[Relative Volume],"&gt;=1")/Table3[[#This Row],[Count]]</f>
        <v>0.25</v>
      </c>
      <c r="J35" s="2">
        <f>COUNTIFS(Table2[Sub-Sector],Table3[[#This Row],[Sub-Sector]],Table2[% Away From Day Low],"&gt;=0.05")/Table3[[#This Row],[Count]]</f>
        <v>0.375</v>
      </c>
      <c r="K35" s="2">
        <f>COUNTIFS(Table2[Sub-Sector],Table3[[#This Row],[Sub-Sector]],Table2[% Away From Day High],"&lt;=0.05")/Table3[[#This Row],[Count]]</f>
        <v>1</v>
      </c>
      <c r="L35" s="2">
        <f>COUNTIFS(Table2[Sub-Sector],Table3[[#This Row],[Sub-Sector]],Table2[% Away From Current Week Low],"&gt;=0.05")/Table3[[#This Row],[Count]]</f>
        <v>0.375</v>
      </c>
      <c r="M35" s="2">
        <f>COUNTIFS(Table2[Sub-Sector],Table3[[#This Row],[Sub-Sector]],Table2[% Away From Current Week High],"&lt;=0.05")/Table3[[#This Row],[Count]]</f>
        <v>0.875</v>
      </c>
      <c r="N35" s="2">
        <f>COUNTIFS(Table2[Sub-Sector],Table3[[#This Row],[Sub-Sector]],Table2[% Away From Current Month Low],"&gt;=0.05")/Table3[[#This Row],[Count]]</f>
        <v>0.625</v>
      </c>
      <c r="O35" s="2">
        <f>COUNTIFS(Table2[Sub-Sector],Table3[[#This Row],[Sub-Sector]],Table2[% Away From Current Month High],"&lt;=0.05")/Table3[[#This Row],[Count]]</f>
        <v>0.5</v>
      </c>
      <c r="P35" s="2">
        <f>COUNTIFS(Table2[Sub-Sector],Table3[[#This Row],[Sub-Sector]],Table2[% Away From 52W High],"&lt;=10")/Table3[[#This Row],[Count]]</f>
        <v>0.5</v>
      </c>
      <c r="Q35" s="2">
        <f>COUNTIFS(Table2[Sub-Sector],Table3[[#This Row],[Sub-Sector]],Table2[% Away From 52W Low],"&gt;=10")/Table3[[#This Row],[Count]]</f>
        <v>1</v>
      </c>
      <c r="R35" s="2">
        <f>COUNTIFS(Table2[Sub-Sector],Table3[[#This Row],[Sub-Sector]],Table2[% Price above 20 EMA],"&gt;=0")/Table3[[#This Row],[Count]]</f>
        <v>0.75</v>
      </c>
      <c r="S35" s="2">
        <f>COUNTIFS(Table2[Sub-Sector],Table3[[#This Row],[Sub-Sector]],Table2[% Price above 50 EMA],"&gt;=0")/Table3[[#This Row],[Count]]</f>
        <v>0.75</v>
      </c>
      <c r="T35" s="2">
        <f>COUNTIFS(Table2[Sub-Sector],Table3[[#This Row],[Sub-Sector]],Table2[% Price above 200 EMA],"&gt;=0")/Table3[[#This Row],[Count]]</f>
        <v>0.875</v>
      </c>
      <c r="U35" s="2">
        <f>COUNTIFS(Table2[Sub-Sector],Table3[[#This Row],[Sub-Sector]],Table2[Rate of Change - Zone],"Positive")/Table3[[#This Row],[Count]]</f>
        <v>0.75</v>
      </c>
      <c r="V35" s="2">
        <f>COUNTIFS(Table2[Sub-Sector],Table3[[#This Row],[Sub-Sector]],Table2[Sharpe Ratio],"&gt;=0.10")/Table3[[#This Row],[Count]]</f>
        <v>0</v>
      </c>
      <c r="W35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287</v>
      </c>
      <c r="X35" s="3">
        <f>_xlfn.RANK.AVG(Table3[[#This Row],[Score]],Table3[Score],1)</f>
        <v>10</v>
      </c>
      <c r="Y35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198</v>
      </c>
      <c r="Z35" s="3">
        <f>_xlfn.RANK.AVG(Table3[[#This Row],[Score 2 ]],Table3[[Score 2 ]],1)</f>
        <v>34</v>
      </c>
    </row>
    <row r="36" spans="1:26" x14ac:dyDescent="0.3">
      <c r="A36" t="s">
        <v>375</v>
      </c>
      <c r="B36">
        <f>COUNTIFS(Table2[Sub-Sector],Table3[[#This Row],[Sub-Sector]])</f>
        <v>10</v>
      </c>
      <c r="C36" s="2">
        <f>COUNTIFS(Table2[Sub-Sector],Table3[[#This Row],[Sub-Sector]],Table2[Uptrend],"Uptrend")/Table3[[#This Row],[Count]]</f>
        <v>1</v>
      </c>
      <c r="D36" s="2">
        <f>COUNTIFS(Table2[Sub-Sector],Table3[[#This Row],[Sub-Sector]],Table2[1W Return vs Nifty],"&gt;=5")/Table3[[#This Row],[Count]]</f>
        <v>0</v>
      </c>
      <c r="E36" s="2">
        <f>COUNTIFS(Table2[Sub-Sector],Table3[[#This Row],[Sub-Sector]],Table2[1M Return vs Nifty],"&gt;=5")/Table3[[#This Row],[Count]]</f>
        <v>0.2</v>
      </c>
      <c r="F36" s="2">
        <f>COUNTIFS(Table2[Sub-Sector],Table3[[#This Row],[Sub-Sector]],Table2[6M Return vs Nifty],"&gt;=10")/Table3[[#This Row],[Count]]</f>
        <v>0.6</v>
      </c>
      <c r="G36" s="2">
        <f>COUNTIFS(Table2[Sub-Sector],Table3[[#This Row],[Sub-Sector]],Table2[1Y Return vs Nifty],"&gt;=10")/Table3[[#This Row],[Count]]</f>
        <v>0.8</v>
      </c>
      <c r="H36" s="2">
        <f>COUNTIFS(Table2[Sub-Sector],Table3[[#This Row],[Sub-Sector]],Table2[RSI Exponential â€“ 14D],"&gt;=50")/Table3[[#This Row],[Count]]</f>
        <v>0.5</v>
      </c>
      <c r="I36" s="2">
        <f>COUNTIFS(Table2[Sub-Sector],Table3[[#This Row],[Sub-Sector]],Table2[Relative Volume],"&gt;=1")/Table3[[#This Row],[Count]]</f>
        <v>0.2</v>
      </c>
      <c r="J36" s="2">
        <f>COUNTIFS(Table2[Sub-Sector],Table3[[#This Row],[Sub-Sector]],Table2[% Away From Day Low],"&gt;=0.05")/Table3[[#This Row],[Count]]</f>
        <v>0.2</v>
      </c>
      <c r="K36" s="2">
        <f>COUNTIFS(Table2[Sub-Sector],Table3[[#This Row],[Sub-Sector]],Table2[% Away From Day High],"&lt;=0.05")/Table3[[#This Row],[Count]]</f>
        <v>1</v>
      </c>
      <c r="L36" s="2">
        <f>COUNTIFS(Table2[Sub-Sector],Table3[[#This Row],[Sub-Sector]],Table2[% Away From Current Week Low],"&gt;=0.05")/Table3[[#This Row],[Count]]</f>
        <v>0.2</v>
      </c>
      <c r="M36" s="2">
        <f>COUNTIFS(Table2[Sub-Sector],Table3[[#This Row],[Sub-Sector]],Table2[% Away From Current Week High],"&lt;=0.05")/Table3[[#This Row],[Count]]</f>
        <v>1</v>
      </c>
      <c r="N36" s="2">
        <f>COUNTIFS(Table2[Sub-Sector],Table3[[#This Row],[Sub-Sector]],Table2[% Away From Current Month Low],"&gt;=0.05")/Table3[[#This Row],[Count]]</f>
        <v>0.5</v>
      </c>
      <c r="O36" s="2">
        <f>COUNTIFS(Table2[Sub-Sector],Table3[[#This Row],[Sub-Sector]],Table2[% Away From Current Month High],"&lt;=0.05")/Table3[[#This Row],[Count]]</f>
        <v>0.5</v>
      </c>
      <c r="P36" s="2">
        <f>COUNTIFS(Table2[Sub-Sector],Table3[[#This Row],[Sub-Sector]],Table2[% Away From 52W High],"&lt;=10")/Table3[[#This Row],[Count]]</f>
        <v>0.6</v>
      </c>
      <c r="Q36" s="2">
        <f>COUNTIFS(Table2[Sub-Sector],Table3[[#This Row],[Sub-Sector]],Table2[% Away From 52W Low],"&gt;=10")/Table3[[#This Row],[Count]]</f>
        <v>1</v>
      </c>
      <c r="R36" s="2">
        <f>COUNTIFS(Table2[Sub-Sector],Table3[[#This Row],[Sub-Sector]],Table2[% Price above 20 EMA],"&gt;=0")/Table3[[#This Row],[Count]]</f>
        <v>0.7</v>
      </c>
      <c r="S36" s="2">
        <f>COUNTIFS(Table2[Sub-Sector],Table3[[#This Row],[Sub-Sector]],Table2[% Price above 50 EMA],"&gt;=0")/Table3[[#This Row],[Count]]</f>
        <v>0.9</v>
      </c>
      <c r="T36" s="2">
        <f>COUNTIFS(Table2[Sub-Sector],Table3[[#This Row],[Sub-Sector]],Table2[% Price above 200 EMA],"&gt;=0")/Table3[[#This Row],[Count]]</f>
        <v>1</v>
      </c>
      <c r="U36" s="2">
        <f>COUNTIFS(Table2[Sub-Sector],Table3[[#This Row],[Sub-Sector]],Table2[Rate of Change - Zone],"Positive")/Table3[[#This Row],[Count]]</f>
        <v>0.6</v>
      </c>
      <c r="V36" s="2">
        <f>COUNTIFS(Table2[Sub-Sector],Table3[[#This Row],[Sub-Sector]],Table2[Sharpe Ratio],"&gt;=0.10")/Table3[[#This Row],[Count]]</f>
        <v>0.1</v>
      </c>
      <c r="W36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335</v>
      </c>
      <c r="X36" s="3">
        <f>_xlfn.RANK.AVG(Table3[[#This Row],[Score]],Table3[Score],1)</f>
        <v>26</v>
      </c>
      <c r="Y36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199</v>
      </c>
      <c r="Z36" s="3">
        <f>_xlfn.RANK.AVG(Table3[[#This Row],[Score 2 ]],Table3[[Score 2 ]],1)</f>
        <v>35</v>
      </c>
    </row>
    <row r="37" spans="1:26" x14ac:dyDescent="0.3">
      <c r="A37" t="s">
        <v>168</v>
      </c>
      <c r="B37">
        <f>COUNTIFS(Table2[Sub-Sector],Table3[[#This Row],[Sub-Sector]])</f>
        <v>10</v>
      </c>
      <c r="C37" s="2">
        <f>COUNTIFS(Table2[Sub-Sector],Table3[[#This Row],[Sub-Sector]],Table2[Uptrend],"Uptrend")/Table3[[#This Row],[Count]]</f>
        <v>1</v>
      </c>
      <c r="D37" s="2">
        <f>COUNTIFS(Table2[Sub-Sector],Table3[[#This Row],[Sub-Sector]],Table2[1W Return vs Nifty],"&gt;=5")/Table3[[#This Row],[Count]]</f>
        <v>0</v>
      </c>
      <c r="E37" s="2">
        <f>COUNTIFS(Table2[Sub-Sector],Table3[[#This Row],[Sub-Sector]],Table2[1M Return vs Nifty],"&gt;=5")/Table3[[#This Row],[Count]]</f>
        <v>0</v>
      </c>
      <c r="F37" s="2">
        <f>COUNTIFS(Table2[Sub-Sector],Table3[[#This Row],[Sub-Sector]],Table2[6M Return vs Nifty],"&gt;=10")/Table3[[#This Row],[Count]]</f>
        <v>0.9</v>
      </c>
      <c r="G37" s="2">
        <f>COUNTIFS(Table2[Sub-Sector],Table3[[#This Row],[Sub-Sector]],Table2[1Y Return vs Nifty],"&gt;=10")/Table3[[#This Row],[Count]]</f>
        <v>1</v>
      </c>
      <c r="H37" s="2">
        <f>COUNTIFS(Table2[Sub-Sector],Table3[[#This Row],[Sub-Sector]],Table2[RSI Exponential â€“ 14D],"&gt;=50")/Table3[[#This Row],[Count]]</f>
        <v>0.1</v>
      </c>
      <c r="I37" s="2">
        <f>COUNTIFS(Table2[Sub-Sector],Table3[[#This Row],[Sub-Sector]],Table2[Relative Volume],"&gt;=1")/Table3[[#This Row],[Count]]</f>
        <v>0.3</v>
      </c>
      <c r="J37" s="2">
        <f>COUNTIFS(Table2[Sub-Sector],Table3[[#This Row],[Sub-Sector]],Table2[% Away From Day Low],"&gt;=0.05")/Table3[[#This Row],[Count]]</f>
        <v>0.6</v>
      </c>
      <c r="K37" s="2">
        <f>COUNTIFS(Table2[Sub-Sector],Table3[[#This Row],[Sub-Sector]],Table2[% Away From Day High],"&lt;=0.05")/Table3[[#This Row],[Count]]</f>
        <v>1</v>
      </c>
      <c r="L37" s="2">
        <f>COUNTIFS(Table2[Sub-Sector],Table3[[#This Row],[Sub-Sector]],Table2[% Away From Current Week Low],"&gt;=0.05")/Table3[[#This Row],[Count]]</f>
        <v>0.6</v>
      </c>
      <c r="M37" s="2">
        <f>COUNTIFS(Table2[Sub-Sector],Table3[[#This Row],[Sub-Sector]],Table2[% Away From Current Week High],"&lt;=0.05")/Table3[[#This Row],[Count]]</f>
        <v>0.9</v>
      </c>
      <c r="N37" s="2">
        <f>COUNTIFS(Table2[Sub-Sector],Table3[[#This Row],[Sub-Sector]],Table2[% Away From Current Month Low],"&gt;=0.05")/Table3[[#This Row],[Count]]</f>
        <v>0.6</v>
      </c>
      <c r="O37" s="2">
        <f>COUNTIFS(Table2[Sub-Sector],Table3[[#This Row],[Sub-Sector]],Table2[% Away From Current Month High],"&lt;=0.05")/Table3[[#This Row],[Count]]</f>
        <v>0</v>
      </c>
      <c r="P37" s="2">
        <f>COUNTIFS(Table2[Sub-Sector],Table3[[#This Row],[Sub-Sector]],Table2[% Away From 52W High],"&lt;=10")/Table3[[#This Row],[Count]]</f>
        <v>0.2</v>
      </c>
      <c r="Q37" s="2">
        <f>COUNTIFS(Table2[Sub-Sector],Table3[[#This Row],[Sub-Sector]],Table2[% Away From 52W Low],"&gt;=10")/Table3[[#This Row],[Count]]</f>
        <v>1</v>
      </c>
      <c r="R37" s="2">
        <f>COUNTIFS(Table2[Sub-Sector],Table3[[#This Row],[Sub-Sector]],Table2[% Price above 20 EMA],"&gt;=0")/Table3[[#This Row],[Count]]</f>
        <v>0.1</v>
      </c>
      <c r="S37" s="2">
        <f>COUNTIFS(Table2[Sub-Sector],Table3[[#This Row],[Sub-Sector]],Table2[% Price above 50 EMA],"&gt;=0")/Table3[[#This Row],[Count]]</f>
        <v>0.7</v>
      </c>
      <c r="T37" s="2">
        <f>COUNTIFS(Table2[Sub-Sector],Table3[[#This Row],[Sub-Sector]],Table2[% Price above 200 EMA],"&gt;=0")/Table3[[#This Row],[Count]]</f>
        <v>1</v>
      </c>
      <c r="U37" s="2">
        <f>COUNTIFS(Table2[Sub-Sector],Table3[[#This Row],[Sub-Sector]],Table2[Rate of Change - Zone],"Positive")/Table3[[#This Row],[Count]]</f>
        <v>0.1</v>
      </c>
      <c r="V37" s="2">
        <f>COUNTIFS(Table2[Sub-Sector],Table3[[#This Row],[Sub-Sector]],Table2[Sharpe Ratio],"&gt;=0.10")/Table3[[#This Row],[Count]]</f>
        <v>1</v>
      </c>
      <c r="W37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385</v>
      </c>
      <c r="X37" s="3">
        <f>_xlfn.RANK.AVG(Table3[[#This Row],[Score]],Table3[Score],1)</f>
        <v>45</v>
      </c>
      <c r="Y37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200.5</v>
      </c>
      <c r="Z37" s="3">
        <f>_xlfn.RANK.AVG(Table3[[#This Row],[Score 2 ]],Table3[[Score 2 ]],1)</f>
        <v>36</v>
      </c>
    </row>
    <row r="38" spans="1:26" x14ac:dyDescent="0.3">
      <c r="A38" t="s">
        <v>191</v>
      </c>
      <c r="B38">
        <f>COUNTIFS(Table2[Sub-Sector],Table3[[#This Row],[Sub-Sector]])</f>
        <v>2</v>
      </c>
      <c r="C38" s="2">
        <f>COUNTIFS(Table2[Sub-Sector],Table3[[#This Row],[Sub-Sector]],Table2[Uptrend],"Uptrend")/Table3[[#This Row],[Count]]</f>
        <v>1</v>
      </c>
      <c r="D38" s="2">
        <f>COUNTIFS(Table2[Sub-Sector],Table3[[#This Row],[Sub-Sector]],Table2[1W Return vs Nifty],"&gt;=5")/Table3[[#This Row],[Count]]</f>
        <v>0</v>
      </c>
      <c r="E38" s="2">
        <f>COUNTIFS(Table2[Sub-Sector],Table3[[#This Row],[Sub-Sector]],Table2[1M Return vs Nifty],"&gt;=5")/Table3[[#This Row],[Count]]</f>
        <v>0</v>
      </c>
      <c r="F38" s="2">
        <f>COUNTIFS(Table2[Sub-Sector],Table3[[#This Row],[Sub-Sector]],Table2[6M Return vs Nifty],"&gt;=10")/Table3[[#This Row],[Count]]</f>
        <v>1</v>
      </c>
      <c r="G38" s="2">
        <f>COUNTIFS(Table2[Sub-Sector],Table3[[#This Row],[Sub-Sector]],Table2[1Y Return vs Nifty],"&gt;=10")/Table3[[#This Row],[Count]]</f>
        <v>0.5</v>
      </c>
      <c r="H38" s="2">
        <f>COUNTIFS(Table2[Sub-Sector],Table3[[#This Row],[Sub-Sector]],Table2[RSI Exponential â€“ 14D],"&gt;=50")/Table3[[#This Row],[Count]]</f>
        <v>1</v>
      </c>
      <c r="I38" s="2">
        <f>COUNTIFS(Table2[Sub-Sector],Table3[[#This Row],[Sub-Sector]],Table2[Relative Volume],"&gt;=1")/Table3[[#This Row],[Count]]</f>
        <v>0</v>
      </c>
      <c r="J38" s="2">
        <f>COUNTIFS(Table2[Sub-Sector],Table3[[#This Row],[Sub-Sector]],Table2[% Away From Day Low],"&gt;=0.05")/Table3[[#This Row],[Count]]</f>
        <v>0</v>
      </c>
      <c r="K38" s="2">
        <f>COUNTIFS(Table2[Sub-Sector],Table3[[#This Row],[Sub-Sector]],Table2[% Away From Day High],"&lt;=0.05")/Table3[[#This Row],[Count]]</f>
        <v>1</v>
      </c>
      <c r="L38" s="2">
        <f>COUNTIFS(Table2[Sub-Sector],Table3[[#This Row],[Sub-Sector]],Table2[% Away From Current Week Low],"&gt;=0.05")/Table3[[#This Row],[Count]]</f>
        <v>0</v>
      </c>
      <c r="M38" s="2">
        <f>COUNTIFS(Table2[Sub-Sector],Table3[[#This Row],[Sub-Sector]],Table2[% Away From Current Week High],"&lt;=0.05")/Table3[[#This Row],[Count]]</f>
        <v>1</v>
      </c>
      <c r="N38" s="2">
        <f>COUNTIFS(Table2[Sub-Sector],Table3[[#This Row],[Sub-Sector]],Table2[% Away From Current Month Low],"&gt;=0.05")/Table3[[#This Row],[Count]]</f>
        <v>0.5</v>
      </c>
      <c r="O38" s="2">
        <f>COUNTIFS(Table2[Sub-Sector],Table3[[#This Row],[Sub-Sector]],Table2[% Away From Current Month High],"&lt;=0.05")/Table3[[#This Row],[Count]]</f>
        <v>0.5</v>
      </c>
      <c r="P38" s="2">
        <f>COUNTIFS(Table2[Sub-Sector],Table3[[#This Row],[Sub-Sector]],Table2[% Away From 52W High],"&lt;=10")/Table3[[#This Row],[Count]]</f>
        <v>1</v>
      </c>
      <c r="Q38" s="2">
        <f>COUNTIFS(Table2[Sub-Sector],Table3[[#This Row],[Sub-Sector]],Table2[% Away From 52W Low],"&gt;=10")/Table3[[#This Row],[Count]]</f>
        <v>1</v>
      </c>
      <c r="R38" s="2">
        <f>COUNTIFS(Table2[Sub-Sector],Table3[[#This Row],[Sub-Sector]],Table2[% Price above 20 EMA],"&gt;=0")/Table3[[#This Row],[Count]]</f>
        <v>1</v>
      </c>
      <c r="S38" s="2">
        <f>COUNTIFS(Table2[Sub-Sector],Table3[[#This Row],[Sub-Sector]],Table2[% Price above 50 EMA],"&gt;=0")/Table3[[#This Row],[Count]]</f>
        <v>1</v>
      </c>
      <c r="T38" s="2">
        <f>COUNTIFS(Table2[Sub-Sector],Table3[[#This Row],[Sub-Sector]],Table2[% Price above 200 EMA],"&gt;=0")/Table3[[#This Row],[Count]]</f>
        <v>1</v>
      </c>
      <c r="U38" s="2">
        <f>COUNTIFS(Table2[Sub-Sector],Table3[[#This Row],[Sub-Sector]],Table2[Rate of Change - Zone],"Positive")/Table3[[#This Row],[Count]]</f>
        <v>1</v>
      </c>
      <c r="V38" s="2">
        <f>COUNTIFS(Table2[Sub-Sector],Table3[[#This Row],[Sub-Sector]],Table2[Sharpe Ratio],"&gt;=0.10")/Table3[[#This Row],[Count]]</f>
        <v>0</v>
      </c>
      <c r="W38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388</v>
      </c>
      <c r="X38" s="3">
        <f>_xlfn.RANK.AVG(Table3[[#This Row],[Score]],Table3[Score],1)</f>
        <v>47.5</v>
      </c>
      <c r="Y38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203.5</v>
      </c>
      <c r="Z38" s="3">
        <f>_xlfn.RANK.AVG(Table3[[#This Row],[Score 2 ]],Table3[[Score 2 ]],1)</f>
        <v>37.5</v>
      </c>
    </row>
    <row r="39" spans="1:26" x14ac:dyDescent="0.3">
      <c r="A39" t="s">
        <v>173</v>
      </c>
      <c r="B39">
        <f>COUNTIFS(Table2[Sub-Sector],Table3[[#This Row],[Sub-Sector]])</f>
        <v>8</v>
      </c>
      <c r="C39" s="2">
        <f>COUNTIFS(Table2[Sub-Sector],Table3[[#This Row],[Sub-Sector]],Table2[Uptrend],"Uptrend")/Table3[[#This Row],[Count]]</f>
        <v>1</v>
      </c>
      <c r="D39" s="2">
        <f>COUNTIFS(Table2[Sub-Sector],Table3[[#This Row],[Sub-Sector]],Table2[1W Return vs Nifty],"&gt;=5")/Table3[[#This Row],[Count]]</f>
        <v>0</v>
      </c>
      <c r="E39" s="2">
        <f>COUNTIFS(Table2[Sub-Sector],Table3[[#This Row],[Sub-Sector]],Table2[1M Return vs Nifty],"&gt;=5")/Table3[[#This Row],[Count]]</f>
        <v>0.375</v>
      </c>
      <c r="F39" s="2">
        <f>COUNTIFS(Table2[Sub-Sector],Table3[[#This Row],[Sub-Sector]],Table2[6M Return vs Nifty],"&gt;=10")/Table3[[#This Row],[Count]]</f>
        <v>0.625</v>
      </c>
      <c r="G39" s="2">
        <f>COUNTIFS(Table2[Sub-Sector],Table3[[#This Row],[Sub-Sector]],Table2[1Y Return vs Nifty],"&gt;=10")/Table3[[#This Row],[Count]]</f>
        <v>0.5</v>
      </c>
      <c r="H39" s="2">
        <f>COUNTIFS(Table2[Sub-Sector],Table3[[#This Row],[Sub-Sector]],Table2[RSI Exponential â€“ 14D],"&gt;=50")/Table3[[#This Row],[Count]]</f>
        <v>0.875</v>
      </c>
      <c r="I39" s="2">
        <f>COUNTIFS(Table2[Sub-Sector],Table3[[#This Row],[Sub-Sector]],Table2[Relative Volume],"&gt;=1")/Table3[[#This Row],[Count]]</f>
        <v>0.25</v>
      </c>
      <c r="J39" s="2">
        <f>COUNTIFS(Table2[Sub-Sector],Table3[[#This Row],[Sub-Sector]],Table2[% Away From Day Low],"&gt;=0.05")/Table3[[#This Row],[Count]]</f>
        <v>0.125</v>
      </c>
      <c r="K39" s="2">
        <f>COUNTIFS(Table2[Sub-Sector],Table3[[#This Row],[Sub-Sector]],Table2[% Away From Day High],"&lt;=0.05")/Table3[[#This Row],[Count]]</f>
        <v>1</v>
      </c>
      <c r="L39" s="2">
        <f>COUNTIFS(Table2[Sub-Sector],Table3[[#This Row],[Sub-Sector]],Table2[% Away From Current Week Low],"&gt;=0.05")/Table3[[#This Row],[Count]]</f>
        <v>0.25</v>
      </c>
      <c r="M39" s="2">
        <f>COUNTIFS(Table2[Sub-Sector],Table3[[#This Row],[Sub-Sector]],Table2[% Away From Current Week High],"&lt;=0.05")/Table3[[#This Row],[Count]]</f>
        <v>0.875</v>
      </c>
      <c r="N39" s="2">
        <f>COUNTIFS(Table2[Sub-Sector],Table3[[#This Row],[Sub-Sector]],Table2[% Away From Current Month Low],"&gt;=0.05")/Table3[[#This Row],[Count]]</f>
        <v>0.75</v>
      </c>
      <c r="O39" s="2">
        <f>COUNTIFS(Table2[Sub-Sector],Table3[[#This Row],[Sub-Sector]],Table2[% Away From Current Month High],"&lt;=0.05")/Table3[[#This Row],[Count]]</f>
        <v>0.625</v>
      </c>
      <c r="P39" s="2">
        <f>COUNTIFS(Table2[Sub-Sector],Table3[[#This Row],[Sub-Sector]],Table2[% Away From 52W High],"&lt;=10")/Table3[[#This Row],[Count]]</f>
        <v>0.875</v>
      </c>
      <c r="Q39" s="2">
        <f>COUNTIFS(Table2[Sub-Sector],Table3[[#This Row],[Sub-Sector]],Table2[% Away From 52W Low],"&gt;=10")/Table3[[#This Row],[Count]]</f>
        <v>1</v>
      </c>
      <c r="R39" s="2">
        <f>COUNTIFS(Table2[Sub-Sector],Table3[[#This Row],[Sub-Sector]],Table2[% Price above 20 EMA],"&gt;=0")/Table3[[#This Row],[Count]]</f>
        <v>1</v>
      </c>
      <c r="S39" s="2">
        <f>COUNTIFS(Table2[Sub-Sector],Table3[[#This Row],[Sub-Sector]],Table2[% Price above 50 EMA],"&gt;=0")/Table3[[#This Row],[Count]]</f>
        <v>1</v>
      </c>
      <c r="T39" s="2">
        <f>COUNTIFS(Table2[Sub-Sector],Table3[[#This Row],[Sub-Sector]],Table2[% Price above 200 EMA],"&gt;=0")/Table3[[#This Row],[Count]]</f>
        <v>1</v>
      </c>
      <c r="U39" s="2">
        <f>COUNTIFS(Table2[Sub-Sector],Table3[[#This Row],[Sub-Sector]],Table2[Rate of Change - Zone],"Positive")/Table3[[#This Row],[Count]]</f>
        <v>1</v>
      </c>
      <c r="V39" s="2">
        <f>COUNTIFS(Table2[Sub-Sector],Table3[[#This Row],[Sub-Sector]],Table2[Sharpe Ratio],"&gt;=0.10")/Table3[[#This Row],[Count]]</f>
        <v>0</v>
      </c>
      <c r="W39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317</v>
      </c>
      <c r="X39" s="3">
        <f>_xlfn.RANK.AVG(Table3[[#This Row],[Score]],Table3[Score],1)</f>
        <v>20</v>
      </c>
      <c r="Y39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203.5</v>
      </c>
      <c r="Z39" s="3">
        <f>_xlfn.RANK.AVG(Table3[[#This Row],[Score 2 ]],Table3[[Score 2 ]],1)</f>
        <v>37.5</v>
      </c>
    </row>
    <row r="40" spans="1:26" x14ac:dyDescent="0.3">
      <c r="A40" t="s">
        <v>660</v>
      </c>
      <c r="B40">
        <f>COUNTIFS(Table2[Sub-Sector],Table3[[#This Row],[Sub-Sector]])</f>
        <v>5</v>
      </c>
      <c r="C40" s="2">
        <f>COUNTIFS(Table2[Sub-Sector],Table3[[#This Row],[Sub-Sector]],Table2[Uptrend],"Uptrend")/Table3[[#This Row],[Count]]</f>
        <v>1</v>
      </c>
      <c r="D40" s="2">
        <f>COUNTIFS(Table2[Sub-Sector],Table3[[#This Row],[Sub-Sector]],Table2[1W Return vs Nifty],"&gt;=5")/Table3[[#This Row],[Count]]</f>
        <v>0</v>
      </c>
      <c r="E40" s="2">
        <f>COUNTIFS(Table2[Sub-Sector],Table3[[#This Row],[Sub-Sector]],Table2[1M Return vs Nifty],"&gt;=5")/Table3[[#This Row],[Count]]</f>
        <v>0.2</v>
      </c>
      <c r="F40" s="2">
        <f>COUNTIFS(Table2[Sub-Sector],Table3[[#This Row],[Sub-Sector]],Table2[6M Return vs Nifty],"&gt;=10")/Table3[[#This Row],[Count]]</f>
        <v>0.8</v>
      </c>
      <c r="G40" s="2">
        <f>COUNTIFS(Table2[Sub-Sector],Table3[[#This Row],[Sub-Sector]],Table2[1Y Return vs Nifty],"&gt;=10")/Table3[[#This Row],[Count]]</f>
        <v>1</v>
      </c>
      <c r="H40" s="2">
        <f>COUNTIFS(Table2[Sub-Sector],Table3[[#This Row],[Sub-Sector]],Table2[RSI Exponential â€“ 14D],"&gt;=50")/Table3[[#This Row],[Count]]</f>
        <v>0</v>
      </c>
      <c r="I40" s="2">
        <f>COUNTIFS(Table2[Sub-Sector],Table3[[#This Row],[Sub-Sector]],Table2[Relative Volume],"&gt;=1")/Table3[[#This Row],[Count]]</f>
        <v>0.2</v>
      </c>
      <c r="J40" s="2">
        <f>COUNTIFS(Table2[Sub-Sector],Table3[[#This Row],[Sub-Sector]],Table2[% Away From Day Low],"&gt;=0.05")/Table3[[#This Row],[Count]]</f>
        <v>1</v>
      </c>
      <c r="K40" s="2">
        <f>COUNTIFS(Table2[Sub-Sector],Table3[[#This Row],[Sub-Sector]],Table2[% Away From Day High],"&lt;=0.05")/Table3[[#This Row],[Count]]</f>
        <v>0.8</v>
      </c>
      <c r="L40" s="2">
        <f>COUNTIFS(Table2[Sub-Sector],Table3[[#This Row],[Sub-Sector]],Table2[% Away From Current Week Low],"&gt;=0.05")/Table3[[#This Row],[Count]]</f>
        <v>1</v>
      </c>
      <c r="M40" s="2">
        <f>COUNTIFS(Table2[Sub-Sector],Table3[[#This Row],[Sub-Sector]],Table2[% Away From Current Week High],"&lt;=0.05")/Table3[[#This Row],[Count]]</f>
        <v>0.8</v>
      </c>
      <c r="N40" s="2">
        <f>COUNTIFS(Table2[Sub-Sector],Table3[[#This Row],[Sub-Sector]],Table2[% Away From Current Month Low],"&gt;=0.05")/Table3[[#This Row],[Count]]</f>
        <v>1</v>
      </c>
      <c r="O40" s="2">
        <f>COUNTIFS(Table2[Sub-Sector],Table3[[#This Row],[Sub-Sector]],Table2[% Away From Current Month High],"&lt;=0.05")/Table3[[#This Row],[Count]]</f>
        <v>0</v>
      </c>
      <c r="P40" s="2">
        <f>COUNTIFS(Table2[Sub-Sector],Table3[[#This Row],[Sub-Sector]],Table2[% Away From 52W High],"&lt;=10")/Table3[[#This Row],[Count]]</f>
        <v>0</v>
      </c>
      <c r="Q40" s="2">
        <f>COUNTIFS(Table2[Sub-Sector],Table3[[#This Row],[Sub-Sector]],Table2[% Away From 52W Low],"&gt;=10")/Table3[[#This Row],[Count]]</f>
        <v>1</v>
      </c>
      <c r="R40" s="2">
        <f>COUNTIFS(Table2[Sub-Sector],Table3[[#This Row],[Sub-Sector]],Table2[% Price above 20 EMA],"&gt;=0")/Table3[[#This Row],[Count]]</f>
        <v>0.2</v>
      </c>
      <c r="S40" s="2">
        <f>COUNTIFS(Table2[Sub-Sector],Table3[[#This Row],[Sub-Sector]],Table2[% Price above 50 EMA],"&gt;=0")/Table3[[#This Row],[Count]]</f>
        <v>1</v>
      </c>
      <c r="T40" s="2">
        <f>COUNTIFS(Table2[Sub-Sector],Table3[[#This Row],[Sub-Sector]],Table2[% Price above 200 EMA],"&gt;=0")/Table3[[#This Row],[Count]]</f>
        <v>1</v>
      </c>
      <c r="U40" s="2">
        <f>COUNTIFS(Table2[Sub-Sector],Table3[[#This Row],[Sub-Sector]],Table2[Rate of Change - Zone],"Positive")/Table3[[#This Row],[Count]]</f>
        <v>0.2</v>
      </c>
      <c r="V40" s="2">
        <f>COUNTIFS(Table2[Sub-Sector],Table3[[#This Row],[Sub-Sector]],Table2[Sharpe Ratio],"&gt;=0.10")/Table3[[#This Row],[Count]]</f>
        <v>1</v>
      </c>
      <c r="W40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340</v>
      </c>
      <c r="X40" s="3">
        <f>_xlfn.RANK.AVG(Table3[[#This Row],[Score]],Table3[Score],1)</f>
        <v>29</v>
      </c>
      <c r="Y40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204</v>
      </c>
      <c r="Z40" s="3">
        <f>_xlfn.RANK.AVG(Table3[[#This Row],[Score 2 ]],Table3[[Score 2 ]],1)</f>
        <v>39.5</v>
      </c>
    </row>
    <row r="41" spans="1:26" x14ac:dyDescent="0.3">
      <c r="A41" t="s">
        <v>592</v>
      </c>
      <c r="B41">
        <f>COUNTIFS(Table2[Sub-Sector],Table3[[#This Row],[Sub-Sector]])</f>
        <v>5</v>
      </c>
      <c r="C41" s="2">
        <f>COUNTIFS(Table2[Sub-Sector],Table3[[#This Row],[Sub-Sector]],Table2[Uptrend],"Uptrend")/Table3[[#This Row],[Count]]</f>
        <v>0.4</v>
      </c>
      <c r="D41" s="2">
        <f>COUNTIFS(Table2[Sub-Sector],Table3[[#This Row],[Sub-Sector]],Table2[1W Return vs Nifty],"&gt;=5")/Table3[[#This Row],[Count]]</f>
        <v>0</v>
      </c>
      <c r="E41" s="2">
        <f>COUNTIFS(Table2[Sub-Sector],Table3[[#This Row],[Sub-Sector]],Table2[1M Return vs Nifty],"&gt;=5")/Table3[[#This Row],[Count]]</f>
        <v>0.2</v>
      </c>
      <c r="F41" s="2">
        <f>COUNTIFS(Table2[Sub-Sector],Table3[[#This Row],[Sub-Sector]],Table2[6M Return vs Nifty],"&gt;=10")/Table3[[#This Row],[Count]]</f>
        <v>0.4</v>
      </c>
      <c r="G41" s="2">
        <f>COUNTIFS(Table2[Sub-Sector],Table3[[#This Row],[Sub-Sector]],Table2[1Y Return vs Nifty],"&gt;=10")/Table3[[#This Row],[Count]]</f>
        <v>0.8</v>
      </c>
      <c r="H41" s="2">
        <f>COUNTIFS(Table2[Sub-Sector],Table3[[#This Row],[Sub-Sector]],Table2[RSI Exponential â€“ 14D],"&gt;=50")/Table3[[#This Row],[Count]]</f>
        <v>0.4</v>
      </c>
      <c r="I41" s="2">
        <f>COUNTIFS(Table2[Sub-Sector],Table3[[#This Row],[Sub-Sector]],Table2[Relative Volume],"&gt;=1")/Table3[[#This Row],[Count]]</f>
        <v>0.6</v>
      </c>
      <c r="J41" s="2">
        <f>COUNTIFS(Table2[Sub-Sector],Table3[[#This Row],[Sub-Sector]],Table2[% Away From Day Low],"&gt;=0.05")/Table3[[#This Row],[Count]]</f>
        <v>0.6</v>
      </c>
      <c r="K41" s="2">
        <f>COUNTIFS(Table2[Sub-Sector],Table3[[#This Row],[Sub-Sector]],Table2[% Away From Day High],"&lt;=0.05")/Table3[[#This Row],[Count]]</f>
        <v>1</v>
      </c>
      <c r="L41" s="2">
        <f>COUNTIFS(Table2[Sub-Sector],Table3[[#This Row],[Sub-Sector]],Table2[% Away From Current Week Low],"&gt;=0.05")/Table3[[#This Row],[Count]]</f>
        <v>0.6</v>
      </c>
      <c r="M41" s="2">
        <f>COUNTIFS(Table2[Sub-Sector],Table3[[#This Row],[Sub-Sector]],Table2[% Away From Current Week High],"&lt;=0.05")/Table3[[#This Row],[Count]]</f>
        <v>1</v>
      </c>
      <c r="N41" s="2">
        <f>COUNTIFS(Table2[Sub-Sector],Table3[[#This Row],[Sub-Sector]],Table2[% Away From Current Month Low],"&gt;=0.05")/Table3[[#This Row],[Count]]</f>
        <v>0.6</v>
      </c>
      <c r="O41" s="2">
        <f>COUNTIFS(Table2[Sub-Sector],Table3[[#This Row],[Sub-Sector]],Table2[% Away From Current Month High],"&lt;=0.05")/Table3[[#This Row],[Count]]</f>
        <v>0.2</v>
      </c>
      <c r="P41" s="2">
        <f>COUNTIFS(Table2[Sub-Sector],Table3[[#This Row],[Sub-Sector]],Table2[% Away From 52W High],"&lt;=10")/Table3[[#This Row],[Count]]</f>
        <v>0.4</v>
      </c>
      <c r="Q41" s="2">
        <f>COUNTIFS(Table2[Sub-Sector],Table3[[#This Row],[Sub-Sector]],Table2[% Away From 52W Low],"&gt;=10")/Table3[[#This Row],[Count]]</f>
        <v>1</v>
      </c>
      <c r="R41" s="2">
        <f>COUNTIFS(Table2[Sub-Sector],Table3[[#This Row],[Sub-Sector]],Table2[% Price above 20 EMA],"&gt;=0")/Table3[[#This Row],[Count]]</f>
        <v>0.4</v>
      </c>
      <c r="S41" s="2">
        <f>COUNTIFS(Table2[Sub-Sector],Table3[[#This Row],[Sub-Sector]],Table2[% Price above 50 EMA],"&gt;=0")/Table3[[#This Row],[Count]]</f>
        <v>0.4</v>
      </c>
      <c r="T41" s="2">
        <f>COUNTIFS(Table2[Sub-Sector],Table3[[#This Row],[Sub-Sector]],Table2[% Price above 200 EMA],"&gt;=0")/Table3[[#This Row],[Count]]</f>
        <v>0.6</v>
      </c>
      <c r="U41" s="2">
        <f>COUNTIFS(Table2[Sub-Sector],Table3[[#This Row],[Sub-Sector]],Table2[Rate of Change - Zone],"Positive")/Table3[[#This Row],[Count]]</f>
        <v>0.2</v>
      </c>
      <c r="V41" s="2">
        <f>COUNTIFS(Table2[Sub-Sector],Table3[[#This Row],[Sub-Sector]],Table2[Sharpe Ratio],"&gt;=0.10")/Table3[[#This Row],[Count]]</f>
        <v>0.2</v>
      </c>
      <c r="W41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421.5</v>
      </c>
      <c r="X41" s="3">
        <f>_xlfn.RANK.AVG(Table3[[#This Row],[Score]],Table3[Score],1)</f>
        <v>58</v>
      </c>
      <c r="Y41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204</v>
      </c>
      <c r="Z41" s="3">
        <f>_xlfn.RANK.AVG(Table3[[#This Row],[Score 2 ]],Table3[[Score 2 ]],1)</f>
        <v>39.5</v>
      </c>
    </row>
    <row r="42" spans="1:26" x14ac:dyDescent="0.3">
      <c r="A42" t="s">
        <v>138</v>
      </c>
      <c r="B42">
        <f>COUNTIFS(Table2[Sub-Sector],Table3[[#This Row],[Sub-Sector]])</f>
        <v>19</v>
      </c>
      <c r="C42" s="2">
        <f>COUNTIFS(Table2[Sub-Sector],Table3[[#This Row],[Sub-Sector]],Table2[Uptrend],"Uptrend")/Table3[[#This Row],[Count]]</f>
        <v>0.84210526315789469</v>
      </c>
      <c r="D42" s="2">
        <f>COUNTIFS(Table2[Sub-Sector],Table3[[#This Row],[Sub-Sector]],Table2[1W Return vs Nifty],"&gt;=5")/Table3[[#This Row],[Count]]</f>
        <v>5.2631578947368418E-2</v>
      </c>
      <c r="E42" s="2">
        <f>COUNTIFS(Table2[Sub-Sector],Table3[[#This Row],[Sub-Sector]],Table2[1M Return vs Nifty],"&gt;=5")/Table3[[#This Row],[Count]]</f>
        <v>0.10526315789473684</v>
      </c>
      <c r="F42" s="2">
        <f>COUNTIFS(Table2[Sub-Sector],Table3[[#This Row],[Sub-Sector]],Table2[6M Return vs Nifty],"&gt;=10")/Table3[[#This Row],[Count]]</f>
        <v>0.63157894736842102</v>
      </c>
      <c r="G42" s="2">
        <f>COUNTIFS(Table2[Sub-Sector],Table3[[#This Row],[Sub-Sector]],Table2[1Y Return vs Nifty],"&gt;=10")/Table3[[#This Row],[Count]]</f>
        <v>0.89473684210526316</v>
      </c>
      <c r="H42" s="2">
        <f>COUNTIFS(Table2[Sub-Sector],Table3[[#This Row],[Sub-Sector]],Table2[RSI Exponential â€“ 14D],"&gt;=50")/Table3[[#This Row],[Count]]</f>
        <v>0.10526315789473684</v>
      </c>
      <c r="I42" s="2">
        <f>COUNTIFS(Table2[Sub-Sector],Table3[[#This Row],[Sub-Sector]],Table2[Relative Volume],"&gt;=1")/Table3[[#This Row],[Count]]</f>
        <v>0.36842105263157893</v>
      </c>
      <c r="J42" s="2">
        <f>COUNTIFS(Table2[Sub-Sector],Table3[[#This Row],[Sub-Sector]],Table2[% Away From Day Low],"&gt;=0.05")/Table3[[#This Row],[Count]]</f>
        <v>0.26315789473684209</v>
      </c>
      <c r="K42" s="2">
        <f>COUNTIFS(Table2[Sub-Sector],Table3[[#This Row],[Sub-Sector]],Table2[% Away From Day High],"&lt;=0.05")/Table3[[#This Row],[Count]]</f>
        <v>0.63157894736842102</v>
      </c>
      <c r="L42" s="2">
        <f>COUNTIFS(Table2[Sub-Sector],Table3[[#This Row],[Sub-Sector]],Table2[% Away From Current Week Low],"&gt;=0.05")/Table3[[#This Row],[Count]]</f>
        <v>0.31578947368421051</v>
      </c>
      <c r="M42" s="2">
        <f>COUNTIFS(Table2[Sub-Sector],Table3[[#This Row],[Sub-Sector]],Table2[% Away From Current Week High],"&lt;=0.05")/Table3[[#This Row],[Count]]</f>
        <v>0.57894736842105265</v>
      </c>
      <c r="N42" s="2">
        <f>COUNTIFS(Table2[Sub-Sector],Table3[[#This Row],[Sub-Sector]],Table2[% Away From Current Month Low],"&gt;=0.05")/Table3[[#This Row],[Count]]</f>
        <v>0.42105263157894735</v>
      </c>
      <c r="O42" s="2">
        <f>COUNTIFS(Table2[Sub-Sector],Table3[[#This Row],[Sub-Sector]],Table2[% Away From Current Month High],"&lt;=0.05")/Table3[[#This Row],[Count]]</f>
        <v>0</v>
      </c>
      <c r="P42" s="2">
        <f>COUNTIFS(Table2[Sub-Sector],Table3[[#This Row],[Sub-Sector]],Table2[% Away From 52W High],"&lt;=10")/Table3[[#This Row],[Count]]</f>
        <v>0.21052631578947367</v>
      </c>
      <c r="Q42" s="2">
        <f>COUNTIFS(Table2[Sub-Sector],Table3[[#This Row],[Sub-Sector]],Table2[% Away From 52W Low],"&gt;=10")/Table3[[#This Row],[Count]]</f>
        <v>1</v>
      </c>
      <c r="R42" s="2">
        <f>COUNTIFS(Table2[Sub-Sector],Table3[[#This Row],[Sub-Sector]],Table2[% Price above 20 EMA],"&gt;=0")/Table3[[#This Row],[Count]]</f>
        <v>0.26315789473684209</v>
      </c>
      <c r="S42" s="2">
        <f>COUNTIFS(Table2[Sub-Sector],Table3[[#This Row],[Sub-Sector]],Table2[% Price above 50 EMA],"&gt;=0")/Table3[[#This Row],[Count]]</f>
        <v>0.47368421052631576</v>
      </c>
      <c r="T42" s="2">
        <f>COUNTIFS(Table2[Sub-Sector],Table3[[#This Row],[Sub-Sector]],Table2[% Price above 200 EMA],"&gt;=0")/Table3[[#This Row],[Count]]</f>
        <v>0.89473684210526316</v>
      </c>
      <c r="U42" s="2">
        <f>COUNTIFS(Table2[Sub-Sector],Table3[[#This Row],[Sub-Sector]],Table2[Rate of Change - Zone],"Positive")/Table3[[#This Row],[Count]]</f>
        <v>0.21052631578947367</v>
      </c>
      <c r="V42" s="2">
        <f>COUNTIFS(Table2[Sub-Sector],Table3[[#This Row],[Sub-Sector]],Table2[Sharpe Ratio],"&gt;=0.10")/Table3[[#This Row],[Count]]</f>
        <v>0.52631578947368418</v>
      </c>
      <c r="W42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334</v>
      </c>
      <c r="X42" s="3">
        <f>_xlfn.RANK.AVG(Table3[[#This Row],[Score]],Table3[Score],1)</f>
        <v>25</v>
      </c>
      <c r="Y42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206</v>
      </c>
      <c r="Z42" s="3">
        <f>_xlfn.RANK.AVG(Table3[[#This Row],[Score 2 ]],Table3[[Score 2 ]],1)</f>
        <v>41</v>
      </c>
    </row>
    <row r="43" spans="1:26" x14ac:dyDescent="0.3">
      <c r="A43" t="s">
        <v>62</v>
      </c>
      <c r="B43">
        <f>COUNTIFS(Table2[Sub-Sector],Table3[[#This Row],[Sub-Sector]])</f>
        <v>43</v>
      </c>
      <c r="C43" s="2">
        <f>COUNTIFS(Table2[Sub-Sector],Table3[[#This Row],[Sub-Sector]],Table2[Uptrend],"Uptrend")/Table3[[#This Row],[Count]]</f>
        <v>0.88372093023255816</v>
      </c>
      <c r="D43" s="2">
        <f>COUNTIFS(Table2[Sub-Sector],Table3[[#This Row],[Sub-Sector]],Table2[1W Return vs Nifty],"&gt;=5")/Table3[[#This Row],[Count]]</f>
        <v>2.3255813953488372E-2</v>
      </c>
      <c r="E43" s="2">
        <f>COUNTIFS(Table2[Sub-Sector],Table3[[#This Row],[Sub-Sector]],Table2[1M Return vs Nifty],"&gt;=5")/Table3[[#This Row],[Count]]</f>
        <v>0.30232558139534882</v>
      </c>
      <c r="F43" s="2">
        <f>COUNTIFS(Table2[Sub-Sector],Table3[[#This Row],[Sub-Sector]],Table2[6M Return vs Nifty],"&gt;=10")/Table3[[#This Row],[Count]]</f>
        <v>0.27906976744186046</v>
      </c>
      <c r="G43" s="2">
        <f>COUNTIFS(Table2[Sub-Sector],Table3[[#This Row],[Sub-Sector]],Table2[1Y Return vs Nifty],"&gt;=10")/Table3[[#This Row],[Count]]</f>
        <v>0.79069767441860461</v>
      </c>
      <c r="H43" s="2">
        <f>COUNTIFS(Table2[Sub-Sector],Table3[[#This Row],[Sub-Sector]],Table2[RSI Exponential â€“ 14D],"&gt;=50")/Table3[[#This Row],[Count]]</f>
        <v>0.62790697674418605</v>
      </c>
      <c r="I43" s="2">
        <f>COUNTIFS(Table2[Sub-Sector],Table3[[#This Row],[Sub-Sector]],Table2[Relative Volume],"&gt;=1")/Table3[[#This Row],[Count]]</f>
        <v>0.44186046511627908</v>
      </c>
      <c r="J43" s="2">
        <f>COUNTIFS(Table2[Sub-Sector],Table3[[#This Row],[Sub-Sector]],Table2[% Away From Day Low],"&gt;=0.05")/Table3[[#This Row],[Count]]</f>
        <v>0.20930232558139536</v>
      </c>
      <c r="K43" s="2">
        <f>COUNTIFS(Table2[Sub-Sector],Table3[[#This Row],[Sub-Sector]],Table2[% Away From Day High],"&lt;=0.05")/Table3[[#This Row],[Count]]</f>
        <v>0.95348837209302328</v>
      </c>
      <c r="L43" s="2">
        <f>COUNTIFS(Table2[Sub-Sector],Table3[[#This Row],[Sub-Sector]],Table2[% Away From Current Week Low],"&gt;=0.05")/Table3[[#This Row],[Count]]</f>
        <v>0.37209302325581395</v>
      </c>
      <c r="M43" s="2">
        <f>COUNTIFS(Table2[Sub-Sector],Table3[[#This Row],[Sub-Sector]],Table2[% Away From Current Week High],"&lt;=0.05")/Table3[[#This Row],[Count]]</f>
        <v>0.93023255813953487</v>
      </c>
      <c r="N43" s="2">
        <f>COUNTIFS(Table2[Sub-Sector],Table3[[#This Row],[Sub-Sector]],Table2[% Away From Current Month Low],"&gt;=0.05")/Table3[[#This Row],[Count]]</f>
        <v>0.69767441860465118</v>
      </c>
      <c r="O43" s="2">
        <f>COUNTIFS(Table2[Sub-Sector],Table3[[#This Row],[Sub-Sector]],Table2[% Away From Current Month High],"&lt;=0.05")/Table3[[#This Row],[Count]]</f>
        <v>0.46511627906976744</v>
      </c>
      <c r="P43" s="2">
        <f>COUNTIFS(Table2[Sub-Sector],Table3[[#This Row],[Sub-Sector]],Table2[% Away From 52W High],"&lt;=10")/Table3[[#This Row],[Count]]</f>
        <v>0.65116279069767447</v>
      </c>
      <c r="Q43" s="2">
        <f>COUNTIFS(Table2[Sub-Sector],Table3[[#This Row],[Sub-Sector]],Table2[% Away From 52W Low],"&gt;=10")/Table3[[#This Row],[Count]]</f>
        <v>1</v>
      </c>
      <c r="R43" s="2">
        <f>COUNTIFS(Table2[Sub-Sector],Table3[[#This Row],[Sub-Sector]],Table2[% Price above 20 EMA],"&gt;=0")/Table3[[#This Row],[Count]]</f>
        <v>0.72093023255813948</v>
      </c>
      <c r="S43" s="2">
        <f>COUNTIFS(Table2[Sub-Sector],Table3[[#This Row],[Sub-Sector]],Table2[% Price above 50 EMA],"&gt;=0")/Table3[[#This Row],[Count]]</f>
        <v>0.83720930232558144</v>
      </c>
      <c r="T43" s="2">
        <f>COUNTIFS(Table2[Sub-Sector],Table3[[#This Row],[Sub-Sector]],Table2[% Price above 200 EMA],"&gt;=0")/Table3[[#This Row],[Count]]</f>
        <v>0.95348837209302328</v>
      </c>
      <c r="U43" s="2">
        <f>COUNTIFS(Table2[Sub-Sector],Table3[[#This Row],[Sub-Sector]],Table2[Rate of Change - Zone],"Positive")/Table3[[#This Row],[Count]]</f>
        <v>0.62790697674418605</v>
      </c>
      <c r="V43" s="2">
        <f>COUNTIFS(Table2[Sub-Sector],Table3[[#This Row],[Sub-Sector]],Table2[Sharpe Ratio],"&gt;=0.10")/Table3[[#This Row],[Count]]</f>
        <v>2.3255813953488372E-2</v>
      </c>
      <c r="W43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306</v>
      </c>
      <c r="X43" s="3">
        <f>_xlfn.RANK.AVG(Table3[[#This Row],[Score]],Table3[Score],1)</f>
        <v>16</v>
      </c>
      <c r="Y43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207</v>
      </c>
      <c r="Z43" s="3">
        <f>_xlfn.RANK.AVG(Table3[[#This Row],[Score 2 ]],Table3[[Score 2 ]],1)</f>
        <v>42</v>
      </c>
    </row>
    <row r="44" spans="1:26" x14ac:dyDescent="0.3">
      <c r="A44" t="s">
        <v>921</v>
      </c>
      <c r="B44">
        <f>COUNTIFS(Table2[Sub-Sector],Table3[[#This Row],[Sub-Sector]])</f>
        <v>2</v>
      </c>
      <c r="C44" s="2">
        <f>COUNTIFS(Table2[Sub-Sector],Table3[[#This Row],[Sub-Sector]],Table2[Uptrend],"Uptrend")/Table3[[#This Row],[Count]]</f>
        <v>0.5</v>
      </c>
      <c r="D44" s="2">
        <f>COUNTIFS(Table2[Sub-Sector],Table3[[#This Row],[Sub-Sector]],Table2[1W Return vs Nifty],"&gt;=5")/Table3[[#This Row],[Count]]</f>
        <v>0</v>
      </c>
      <c r="E44" s="2">
        <f>COUNTIFS(Table2[Sub-Sector],Table3[[#This Row],[Sub-Sector]],Table2[1M Return vs Nifty],"&gt;=5")/Table3[[#This Row],[Count]]</f>
        <v>0.5</v>
      </c>
      <c r="F44" s="2">
        <f>COUNTIFS(Table2[Sub-Sector],Table3[[#This Row],[Sub-Sector]],Table2[6M Return vs Nifty],"&gt;=10")/Table3[[#This Row],[Count]]</f>
        <v>0.5</v>
      </c>
      <c r="G44" s="2">
        <f>COUNTIFS(Table2[Sub-Sector],Table3[[#This Row],[Sub-Sector]],Table2[1Y Return vs Nifty],"&gt;=10")/Table3[[#This Row],[Count]]</f>
        <v>0.5</v>
      </c>
      <c r="H44" s="2">
        <f>COUNTIFS(Table2[Sub-Sector],Table3[[#This Row],[Sub-Sector]],Table2[RSI Exponential â€“ 14D],"&gt;=50")/Table3[[#This Row],[Count]]</f>
        <v>0.5</v>
      </c>
      <c r="I44" s="2">
        <f>COUNTIFS(Table2[Sub-Sector],Table3[[#This Row],[Sub-Sector]],Table2[Relative Volume],"&gt;=1")/Table3[[#This Row],[Count]]</f>
        <v>0.5</v>
      </c>
      <c r="J44" s="2">
        <f>COUNTIFS(Table2[Sub-Sector],Table3[[#This Row],[Sub-Sector]],Table2[% Away From Day Low],"&gt;=0.05")/Table3[[#This Row],[Count]]</f>
        <v>0.5</v>
      </c>
      <c r="K44" s="2">
        <f>COUNTIFS(Table2[Sub-Sector],Table3[[#This Row],[Sub-Sector]],Table2[% Away From Day High],"&lt;=0.05")/Table3[[#This Row],[Count]]</f>
        <v>1</v>
      </c>
      <c r="L44" s="2">
        <f>COUNTIFS(Table2[Sub-Sector],Table3[[#This Row],[Sub-Sector]],Table2[% Away From Current Week Low],"&gt;=0.05")/Table3[[#This Row],[Count]]</f>
        <v>0.5</v>
      </c>
      <c r="M44" s="2">
        <f>COUNTIFS(Table2[Sub-Sector],Table3[[#This Row],[Sub-Sector]],Table2[% Away From Current Week High],"&lt;=0.05")/Table3[[#This Row],[Count]]</f>
        <v>1</v>
      </c>
      <c r="N44" s="2">
        <f>COUNTIFS(Table2[Sub-Sector],Table3[[#This Row],[Sub-Sector]],Table2[% Away From Current Month Low],"&gt;=0.05")/Table3[[#This Row],[Count]]</f>
        <v>0.5</v>
      </c>
      <c r="O44" s="2">
        <f>COUNTIFS(Table2[Sub-Sector],Table3[[#This Row],[Sub-Sector]],Table2[% Away From Current Month High],"&lt;=0.05")/Table3[[#This Row],[Count]]</f>
        <v>0</v>
      </c>
      <c r="P44" s="2">
        <f>COUNTIFS(Table2[Sub-Sector],Table3[[#This Row],[Sub-Sector]],Table2[% Away From 52W High],"&lt;=10")/Table3[[#This Row],[Count]]</f>
        <v>0.5</v>
      </c>
      <c r="Q44" s="2">
        <f>COUNTIFS(Table2[Sub-Sector],Table3[[#This Row],[Sub-Sector]],Table2[% Away From 52W Low],"&gt;=10")/Table3[[#This Row],[Count]]</f>
        <v>1</v>
      </c>
      <c r="R44" s="2">
        <f>COUNTIFS(Table2[Sub-Sector],Table3[[#This Row],[Sub-Sector]],Table2[% Price above 20 EMA],"&gt;=0")/Table3[[#This Row],[Count]]</f>
        <v>0.5</v>
      </c>
      <c r="S44" s="2">
        <f>COUNTIFS(Table2[Sub-Sector],Table3[[#This Row],[Sub-Sector]],Table2[% Price above 50 EMA],"&gt;=0")/Table3[[#This Row],[Count]]</f>
        <v>0.5</v>
      </c>
      <c r="T44" s="2">
        <f>COUNTIFS(Table2[Sub-Sector],Table3[[#This Row],[Sub-Sector]],Table2[% Price above 200 EMA],"&gt;=0")/Table3[[#This Row],[Count]]</f>
        <v>1</v>
      </c>
      <c r="U44" s="2">
        <f>COUNTIFS(Table2[Sub-Sector],Table3[[#This Row],[Sub-Sector]],Table2[Rate of Change - Zone],"Positive")/Table3[[#This Row],[Count]]</f>
        <v>0.5</v>
      </c>
      <c r="V44" s="2">
        <f>COUNTIFS(Table2[Sub-Sector],Table3[[#This Row],[Sub-Sector]],Table2[Sharpe Ratio],"&gt;=0.10")/Table3[[#This Row],[Count]]</f>
        <v>0</v>
      </c>
      <c r="W44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388</v>
      </c>
      <c r="X44" s="3">
        <f>_xlfn.RANK.AVG(Table3[[#This Row],[Score]],Table3[Score],1)</f>
        <v>47.5</v>
      </c>
      <c r="Y44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210</v>
      </c>
      <c r="Z44" s="3">
        <f>_xlfn.RANK.AVG(Table3[[#This Row],[Score 2 ]],Table3[[Score 2 ]],1)</f>
        <v>43</v>
      </c>
    </row>
    <row r="45" spans="1:26" x14ac:dyDescent="0.3">
      <c r="A45" t="s">
        <v>182</v>
      </c>
      <c r="B45">
        <f>COUNTIFS(Table2[Sub-Sector],Table3[[#This Row],[Sub-Sector]])</f>
        <v>6</v>
      </c>
      <c r="C45" s="2">
        <f>COUNTIFS(Table2[Sub-Sector],Table3[[#This Row],[Sub-Sector]],Table2[Uptrend],"Uptrend")/Table3[[#This Row],[Count]]</f>
        <v>0.66666666666666663</v>
      </c>
      <c r="D45" s="2">
        <f>COUNTIFS(Table2[Sub-Sector],Table3[[#This Row],[Sub-Sector]],Table2[1W Return vs Nifty],"&gt;=5")/Table3[[#This Row],[Count]]</f>
        <v>0</v>
      </c>
      <c r="E45" s="2">
        <f>COUNTIFS(Table2[Sub-Sector],Table3[[#This Row],[Sub-Sector]],Table2[1M Return vs Nifty],"&gt;=5")/Table3[[#This Row],[Count]]</f>
        <v>0.33333333333333331</v>
      </c>
      <c r="F45" s="2">
        <f>COUNTIFS(Table2[Sub-Sector],Table3[[#This Row],[Sub-Sector]],Table2[6M Return vs Nifty],"&gt;=10")/Table3[[#This Row],[Count]]</f>
        <v>0.33333333333333331</v>
      </c>
      <c r="G45" s="2">
        <f>COUNTIFS(Table2[Sub-Sector],Table3[[#This Row],[Sub-Sector]],Table2[1Y Return vs Nifty],"&gt;=10")/Table3[[#This Row],[Count]]</f>
        <v>0.66666666666666663</v>
      </c>
      <c r="H45" s="2">
        <f>COUNTIFS(Table2[Sub-Sector],Table3[[#This Row],[Sub-Sector]],Table2[RSI Exponential â€“ 14D],"&gt;=50")/Table3[[#This Row],[Count]]</f>
        <v>0.5</v>
      </c>
      <c r="I45" s="2">
        <f>COUNTIFS(Table2[Sub-Sector],Table3[[#This Row],[Sub-Sector]],Table2[Relative Volume],"&gt;=1")/Table3[[#This Row],[Count]]</f>
        <v>0.33333333333333331</v>
      </c>
      <c r="J45" s="2">
        <f>COUNTIFS(Table2[Sub-Sector],Table3[[#This Row],[Sub-Sector]],Table2[% Away From Day Low],"&gt;=0.05")/Table3[[#This Row],[Count]]</f>
        <v>0.16666666666666666</v>
      </c>
      <c r="K45" s="2">
        <f>COUNTIFS(Table2[Sub-Sector],Table3[[#This Row],[Sub-Sector]],Table2[% Away From Day High],"&lt;=0.05")/Table3[[#This Row],[Count]]</f>
        <v>1</v>
      </c>
      <c r="L45" s="2">
        <f>COUNTIFS(Table2[Sub-Sector],Table3[[#This Row],[Sub-Sector]],Table2[% Away From Current Week Low],"&gt;=0.05")/Table3[[#This Row],[Count]]</f>
        <v>0.16666666666666666</v>
      </c>
      <c r="M45" s="2">
        <f>COUNTIFS(Table2[Sub-Sector],Table3[[#This Row],[Sub-Sector]],Table2[% Away From Current Week High],"&lt;=0.05")/Table3[[#This Row],[Count]]</f>
        <v>1</v>
      </c>
      <c r="N45" s="2">
        <f>COUNTIFS(Table2[Sub-Sector],Table3[[#This Row],[Sub-Sector]],Table2[% Away From Current Month Low],"&gt;=0.05")/Table3[[#This Row],[Count]]</f>
        <v>0.66666666666666663</v>
      </c>
      <c r="O45" s="2">
        <f>COUNTIFS(Table2[Sub-Sector],Table3[[#This Row],[Sub-Sector]],Table2[% Away From Current Month High],"&lt;=0.05")/Table3[[#This Row],[Count]]</f>
        <v>0.5</v>
      </c>
      <c r="P45" s="2">
        <f>COUNTIFS(Table2[Sub-Sector],Table3[[#This Row],[Sub-Sector]],Table2[% Away From 52W High],"&lt;=10")/Table3[[#This Row],[Count]]</f>
        <v>0.66666666666666663</v>
      </c>
      <c r="Q45" s="2">
        <f>COUNTIFS(Table2[Sub-Sector],Table3[[#This Row],[Sub-Sector]],Table2[% Away From 52W Low],"&gt;=10")/Table3[[#This Row],[Count]]</f>
        <v>1</v>
      </c>
      <c r="R45" s="2">
        <f>COUNTIFS(Table2[Sub-Sector],Table3[[#This Row],[Sub-Sector]],Table2[% Price above 20 EMA],"&gt;=0")/Table3[[#This Row],[Count]]</f>
        <v>0.66666666666666663</v>
      </c>
      <c r="S45" s="2">
        <f>COUNTIFS(Table2[Sub-Sector],Table3[[#This Row],[Sub-Sector]],Table2[% Price above 50 EMA],"&gt;=0")/Table3[[#This Row],[Count]]</f>
        <v>0.83333333333333337</v>
      </c>
      <c r="T45" s="2">
        <f>COUNTIFS(Table2[Sub-Sector],Table3[[#This Row],[Sub-Sector]],Table2[% Price above 200 EMA],"&gt;=0")/Table3[[#This Row],[Count]]</f>
        <v>0.83333333333333337</v>
      </c>
      <c r="U45" s="2">
        <f>COUNTIFS(Table2[Sub-Sector],Table3[[#This Row],[Sub-Sector]],Table2[Rate of Change - Zone],"Positive")/Table3[[#This Row],[Count]]</f>
        <v>0.83333333333333337</v>
      </c>
      <c r="V45" s="2">
        <f>COUNTIFS(Table2[Sub-Sector],Table3[[#This Row],[Sub-Sector]],Table2[Sharpe Ratio],"&gt;=0.10")/Table3[[#This Row],[Count]]</f>
        <v>0</v>
      </c>
      <c r="W45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390</v>
      </c>
      <c r="X45" s="3">
        <f>_xlfn.RANK.AVG(Table3[[#This Row],[Score]],Table3[Score],1)</f>
        <v>49</v>
      </c>
      <c r="Y45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214</v>
      </c>
      <c r="Z45" s="3">
        <f>_xlfn.RANK.AVG(Table3[[#This Row],[Score 2 ]],Table3[[Score 2 ]],1)</f>
        <v>44</v>
      </c>
    </row>
    <row r="46" spans="1:26" x14ac:dyDescent="0.3">
      <c r="A46" t="s">
        <v>898</v>
      </c>
      <c r="B46">
        <f>COUNTIFS(Table2[Sub-Sector],Table3[[#This Row],[Sub-Sector]])</f>
        <v>3</v>
      </c>
      <c r="C46" s="2">
        <f>COUNTIFS(Table2[Sub-Sector],Table3[[#This Row],[Sub-Sector]],Table2[Uptrend],"Uptrend")/Table3[[#This Row],[Count]]</f>
        <v>1</v>
      </c>
      <c r="D46" s="2">
        <f>COUNTIFS(Table2[Sub-Sector],Table3[[#This Row],[Sub-Sector]],Table2[1W Return vs Nifty],"&gt;=5")/Table3[[#This Row],[Count]]</f>
        <v>0</v>
      </c>
      <c r="E46" s="2">
        <f>COUNTIFS(Table2[Sub-Sector],Table3[[#This Row],[Sub-Sector]],Table2[1M Return vs Nifty],"&gt;=5")/Table3[[#This Row],[Count]]</f>
        <v>0.33333333333333331</v>
      </c>
      <c r="F46" s="2">
        <f>COUNTIFS(Table2[Sub-Sector],Table3[[#This Row],[Sub-Sector]],Table2[6M Return vs Nifty],"&gt;=10")/Table3[[#This Row],[Count]]</f>
        <v>0.33333333333333331</v>
      </c>
      <c r="G46" s="2">
        <f>COUNTIFS(Table2[Sub-Sector],Table3[[#This Row],[Sub-Sector]],Table2[1Y Return vs Nifty],"&gt;=10")/Table3[[#This Row],[Count]]</f>
        <v>1</v>
      </c>
      <c r="H46" s="2">
        <f>COUNTIFS(Table2[Sub-Sector],Table3[[#This Row],[Sub-Sector]],Table2[RSI Exponential â€“ 14D],"&gt;=50")/Table3[[#This Row],[Count]]</f>
        <v>0.33333333333333331</v>
      </c>
      <c r="I46" s="2">
        <f>COUNTIFS(Table2[Sub-Sector],Table3[[#This Row],[Sub-Sector]],Table2[Relative Volume],"&gt;=1")/Table3[[#This Row],[Count]]</f>
        <v>0.33333333333333331</v>
      </c>
      <c r="J46" s="2">
        <f>COUNTIFS(Table2[Sub-Sector],Table3[[#This Row],[Sub-Sector]],Table2[% Away From Day Low],"&gt;=0.05")/Table3[[#This Row],[Count]]</f>
        <v>0.33333333333333331</v>
      </c>
      <c r="K46" s="2">
        <f>COUNTIFS(Table2[Sub-Sector],Table3[[#This Row],[Sub-Sector]],Table2[% Away From Day High],"&lt;=0.05")/Table3[[#This Row],[Count]]</f>
        <v>1</v>
      </c>
      <c r="L46" s="2">
        <f>COUNTIFS(Table2[Sub-Sector],Table3[[#This Row],[Sub-Sector]],Table2[% Away From Current Week Low],"&gt;=0.05")/Table3[[#This Row],[Count]]</f>
        <v>0.33333333333333331</v>
      </c>
      <c r="M46" s="2">
        <f>COUNTIFS(Table2[Sub-Sector],Table3[[#This Row],[Sub-Sector]],Table2[% Away From Current Week High],"&lt;=0.05")/Table3[[#This Row],[Count]]</f>
        <v>1</v>
      </c>
      <c r="N46" s="2">
        <f>COUNTIFS(Table2[Sub-Sector],Table3[[#This Row],[Sub-Sector]],Table2[% Away From Current Month Low],"&gt;=0.05")/Table3[[#This Row],[Count]]</f>
        <v>0.33333333333333331</v>
      </c>
      <c r="O46" s="2">
        <f>COUNTIFS(Table2[Sub-Sector],Table3[[#This Row],[Sub-Sector]],Table2[% Away From Current Month High],"&lt;=0.05")/Table3[[#This Row],[Count]]</f>
        <v>0</v>
      </c>
      <c r="P46" s="2">
        <f>COUNTIFS(Table2[Sub-Sector],Table3[[#This Row],[Sub-Sector]],Table2[% Away From 52W High],"&lt;=10")/Table3[[#This Row],[Count]]</f>
        <v>0.33333333333333331</v>
      </c>
      <c r="Q46" s="2">
        <f>COUNTIFS(Table2[Sub-Sector],Table3[[#This Row],[Sub-Sector]],Table2[% Away From 52W Low],"&gt;=10")/Table3[[#This Row],[Count]]</f>
        <v>1</v>
      </c>
      <c r="R46" s="2">
        <f>COUNTIFS(Table2[Sub-Sector],Table3[[#This Row],[Sub-Sector]],Table2[% Price above 20 EMA],"&gt;=0")/Table3[[#This Row],[Count]]</f>
        <v>0.33333333333333331</v>
      </c>
      <c r="S46" s="2">
        <f>COUNTIFS(Table2[Sub-Sector],Table3[[#This Row],[Sub-Sector]],Table2[% Price above 50 EMA],"&gt;=0")/Table3[[#This Row],[Count]]</f>
        <v>0.33333333333333331</v>
      </c>
      <c r="T46" s="2">
        <f>COUNTIFS(Table2[Sub-Sector],Table3[[#This Row],[Sub-Sector]],Table2[% Price above 200 EMA],"&gt;=0")/Table3[[#This Row],[Count]]</f>
        <v>1</v>
      </c>
      <c r="U46" s="2">
        <f>COUNTIFS(Table2[Sub-Sector],Table3[[#This Row],[Sub-Sector]],Table2[Rate of Change - Zone],"Positive")/Table3[[#This Row],[Count]]</f>
        <v>0.33333333333333331</v>
      </c>
      <c r="V46" s="2">
        <f>COUNTIFS(Table2[Sub-Sector],Table3[[#This Row],[Sub-Sector]],Table2[Sharpe Ratio],"&gt;=0.10")/Table3[[#This Row],[Count]]</f>
        <v>0.33333333333333331</v>
      </c>
      <c r="W46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336.5</v>
      </c>
      <c r="X46" s="3">
        <f>_xlfn.RANK.AVG(Table3[[#This Row],[Score]],Table3[Score],1)</f>
        <v>27.5</v>
      </c>
      <c r="Y46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217</v>
      </c>
      <c r="Z46" s="3">
        <f>_xlfn.RANK.AVG(Table3[[#This Row],[Score 2 ]],Table3[[Score 2 ]],1)</f>
        <v>46</v>
      </c>
    </row>
    <row r="47" spans="1:26" x14ac:dyDescent="0.3">
      <c r="A47" t="s">
        <v>109</v>
      </c>
      <c r="B47">
        <f>COUNTIFS(Table2[Sub-Sector],Table3[[#This Row],[Sub-Sector]])</f>
        <v>3</v>
      </c>
      <c r="C47" s="2">
        <f>COUNTIFS(Table2[Sub-Sector],Table3[[#This Row],[Sub-Sector]],Table2[Uptrend],"Uptrend")/Table3[[#This Row],[Count]]</f>
        <v>1</v>
      </c>
      <c r="D47" s="2">
        <f>COUNTIFS(Table2[Sub-Sector],Table3[[#This Row],[Sub-Sector]],Table2[1W Return vs Nifty],"&gt;=5")/Table3[[#This Row],[Count]]</f>
        <v>0</v>
      </c>
      <c r="E47" s="2">
        <f>COUNTIFS(Table2[Sub-Sector],Table3[[#This Row],[Sub-Sector]],Table2[1M Return vs Nifty],"&gt;=5")/Table3[[#This Row],[Count]]</f>
        <v>0</v>
      </c>
      <c r="F47" s="2">
        <f>COUNTIFS(Table2[Sub-Sector],Table3[[#This Row],[Sub-Sector]],Table2[6M Return vs Nifty],"&gt;=10")/Table3[[#This Row],[Count]]</f>
        <v>0.33333333333333331</v>
      </c>
      <c r="G47" s="2">
        <f>COUNTIFS(Table2[Sub-Sector],Table3[[#This Row],[Sub-Sector]],Table2[1Y Return vs Nifty],"&gt;=10")/Table3[[#This Row],[Count]]</f>
        <v>1</v>
      </c>
      <c r="H47" s="2">
        <f>COUNTIFS(Table2[Sub-Sector],Table3[[#This Row],[Sub-Sector]],Table2[RSI Exponential â€“ 14D],"&gt;=50")/Table3[[#This Row],[Count]]</f>
        <v>0.33333333333333331</v>
      </c>
      <c r="I47" s="2">
        <f>COUNTIFS(Table2[Sub-Sector],Table3[[#This Row],[Sub-Sector]],Table2[Relative Volume],"&gt;=1")/Table3[[#This Row],[Count]]</f>
        <v>0.33333333333333331</v>
      </c>
      <c r="J47" s="2">
        <f>COUNTIFS(Table2[Sub-Sector],Table3[[#This Row],[Sub-Sector]],Table2[% Away From Day Low],"&gt;=0.05")/Table3[[#This Row],[Count]]</f>
        <v>0.33333333333333331</v>
      </c>
      <c r="K47" s="2">
        <f>COUNTIFS(Table2[Sub-Sector],Table3[[#This Row],[Sub-Sector]],Table2[% Away From Day High],"&lt;=0.05")/Table3[[#This Row],[Count]]</f>
        <v>1</v>
      </c>
      <c r="L47" s="2">
        <f>COUNTIFS(Table2[Sub-Sector],Table3[[#This Row],[Sub-Sector]],Table2[% Away From Current Week Low],"&gt;=0.05")/Table3[[#This Row],[Count]]</f>
        <v>0.33333333333333331</v>
      </c>
      <c r="M47" s="2">
        <f>COUNTIFS(Table2[Sub-Sector],Table3[[#This Row],[Sub-Sector]],Table2[% Away From Current Week High],"&lt;=0.05")/Table3[[#This Row],[Count]]</f>
        <v>1</v>
      </c>
      <c r="N47" s="2">
        <f>COUNTIFS(Table2[Sub-Sector],Table3[[#This Row],[Sub-Sector]],Table2[% Away From Current Month Low],"&gt;=0.05")/Table3[[#This Row],[Count]]</f>
        <v>0.66666666666666663</v>
      </c>
      <c r="O47" s="2">
        <f>COUNTIFS(Table2[Sub-Sector],Table3[[#This Row],[Sub-Sector]],Table2[% Away From Current Month High],"&lt;=0.05")/Table3[[#This Row],[Count]]</f>
        <v>0.66666666666666663</v>
      </c>
      <c r="P47" s="2">
        <f>COUNTIFS(Table2[Sub-Sector],Table3[[#This Row],[Sub-Sector]],Table2[% Away From 52W High],"&lt;=10")/Table3[[#This Row],[Count]]</f>
        <v>1</v>
      </c>
      <c r="Q47" s="2">
        <f>COUNTIFS(Table2[Sub-Sector],Table3[[#This Row],[Sub-Sector]],Table2[% Away From 52W Low],"&gt;=10")/Table3[[#This Row],[Count]]</f>
        <v>1</v>
      </c>
      <c r="R47" s="2">
        <f>COUNTIFS(Table2[Sub-Sector],Table3[[#This Row],[Sub-Sector]],Table2[% Price above 20 EMA],"&gt;=0")/Table3[[#This Row],[Count]]</f>
        <v>0.33333333333333331</v>
      </c>
      <c r="S47" s="2">
        <f>COUNTIFS(Table2[Sub-Sector],Table3[[#This Row],[Sub-Sector]],Table2[% Price above 50 EMA],"&gt;=0")/Table3[[#This Row],[Count]]</f>
        <v>1</v>
      </c>
      <c r="T47" s="2">
        <f>COUNTIFS(Table2[Sub-Sector],Table3[[#This Row],[Sub-Sector]],Table2[% Price above 200 EMA],"&gt;=0")/Table3[[#This Row],[Count]]</f>
        <v>1</v>
      </c>
      <c r="U47" s="2">
        <f>COUNTIFS(Table2[Sub-Sector],Table3[[#This Row],[Sub-Sector]],Table2[Rate of Change - Zone],"Positive")/Table3[[#This Row],[Count]]</f>
        <v>0.33333333333333331</v>
      </c>
      <c r="V47" s="2">
        <f>COUNTIFS(Table2[Sub-Sector],Table3[[#This Row],[Sub-Sector]],Table2[Sharpe Ratio],"&gt;=0.10")/Table3[[#This Row],[Count]]</f>
        <v>0.66666666666666663</v>
      </c>
      <c r="W47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401.5</v>
      </c>
      <c r="X47" s="3">
        <f>_xlfn.RANK.AVG(Table3[[#This Row],[Score]],Table3[Score],1)</f>
        <v>51.5</v>
      </c>
      <c r="Y47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217</v>
      </c>
      <c r="Z47" s="3">
        <f>_xlfn.RANK.AVG(Table3[[#This Row],[Score 2 ]],Table3[[Score 2 ]],1)</f>
        <v>46</v>
      </c>
    </row>
    <row r="48" spans="1:26" x14ac:dyDescent="0.3">
      <c r="A48" t="s">
        <v>106</v>
      </c>
      <c r="B48">
        <f>COUNTIFS(Table2[Sub-Sector],Table3[[#This Row],[Sub-Sector]])</f>
        <v>3</v>
      </c>
      <c r="C48" s="2">
        <f>COUNTIFS(Table2[Sub-Sector],Table3[[#This Row],[Sub-Sector]],Table2[Uptrend],"Uptrend")/Table3[[#This Row],[Count]]</f>
        <v>1</v>
      </c>
      <c r="D48" s="2">
        <f>COUNTIFS(Table2[Sub-Sector],Table3[[#This Row],[Sub-Sector]],Table2[1W Return vs Nifty],"&gt;=5")/Table3[[#This Row],[Count]]</f>
        <v>0</v>
      </c>
      <c r="E48" s="2">
        <f>COUNTIFS(Table2[Sub-Sector],Table3[[#This Row],[Sub-Sector]],Table2[1M Return vs Nifty],"&gt;=5")/Table3[[#This Row],[Count]]</f>
        <v>0</v>
      </c>
      <c r="F48" s="2">
        <f>COUNTIFS(Table2[Sub-Sector],Table3[[#This Row],[Sub-Sector]],Table2[6M Return vs Nifty],"&gt;=10")/Table3[[#This Row],[Count]]</f>
        <v>0.33333333333333331</v>
      </c>
      <c r="G48" s="2">
        <f>COUNTIFS(Table2[Sub-Sector],Table3[[#This Row],[Sub-Sector]],Table2[1Y Return vs Nifty],"&gt;=10")/Table3[[#This Row],[Count]]</f>
        <v>1</v>
      </c>
      <c r="H48" s="2">
        <f>COUNTIFS(Table2[Sub-Sector],Table3[[#This Row],[Sub-Sector]],Table2[RSI Exponential â€“ 14D],"&gt;=50")/Table3[[#This Row],[Count]]</f>
        <v>0</v>
      </c>
      <c r="I48" s="2">
        <f>COUNTIFS(Table2[Sub-Sector],Table3[[#This Row],[Sub-Sector]],Table2[Relative Volume],"&gt;=1")/Table3[[#This Row],[Count]]</f>
        <v>0.33333333333333331</v>
      </c>
      <c r="J48" s="2">
        <f>COUNTIFS(Table2[Sub-Sector],Table3[[#This Row],[Sub-Sector]],Table2[% Away From Day Low],"&gt;=0.05")/Table3[[#This Row],[Count]]</f>
        <v>0</v>
      </c>
      <c r="K48" s="2">
        <f>COUNTIFS(Table2[Sub-Sector],Table3[[#This Row],[Sub-Sector]],Table2[% Away From Day High],"&lt;=0.05")/Table3[[#This Row],[Count]]</f>
        <v>1</v>
      </c>
      <c r="L48" s="2">
        <f>COUNTIFS(Table2[Sub-Sector],Table3[[#This Row],[Sub-Sector]],Table2[% Away From Current Week Low],"&gt;=0.05")/Table3[[#This Row],[Count]]</f>
        <v>0.33333333333333331</v>
      </c>
      <c r="M48" s="2">
        <f>COUNTIFS(Table2[Sub-Sector],Table3[[#This Row],[Sub-Sector]],Table2[% Away From Current Week High],"&lt;=0.05")/Table3[[#This Row],[Count]]</f>
        <v>1</v>
      </c>
      <c r="N48" s="2">
        <f>COUNTIFS(Table2[Sub-Sector],Table3[[#This Row],[Sub-Sector]],Table2[% Away From Current Month Low],"&gt;=0.05")/Table3[[#This Row],[Count]]</f>
        <v>0.33333333333333331</v>
      </c>
      <c r="O48" s="2">
        <f>COUNTIFS(Table2[Sub-Sector],Table3[[#This Row],[Sub-Sector]],Table2[% Away From Current Month High],"&lt;=0.05")/Table3[[#This Row],[Count]]</f>
        <v>0</v>
      </c>
      <c r="P48" s="2">
        <f>COUNTIFS(Table2[Sub-Sector],Table3[[#This Row],[Sub-Sector]],Table2[% Away From 52W High],"&lt;=10")/Table3[[#This Row],[Count]]</f>
        <v>0</v>
      </c>
      <c r="Q48" s="2">
        <f>COUNTIFS(Table2[Sub-Sector],Table3[[#This Row],[Sub-Sector]],Table2[% Away From 52W Low],"&gt;=10")/Table3[[#This Row],[Count]]</f>
        <v>1</v>
      </c>
      <c r="R48" s="2">
        <f>COUNTIFS(Table2[Sub-Sector],Table3[[#This Row],[Sub-Sector]],Table2[% Price above 20 EMA],"&gt;=0")/Table3[[#This Row],[Count]]</f>
        <v>0.33333333333333331</v>
      </c>
      <c r="S48" s="2">
        <f>COUNTIFS(Table2[Sub-Sector],Table3[[#This Row],[Sub-Sector]],Table2[% Price above 50 EMA],"&gt;=0")/Table3[[#This Row],[Count]]</f>
        <v>0.33333333333333331</v>
      </c>
      <c r="T48" s="2">
        <f>COUNTIFS(Table2[Sub-Sector],Table3[[#This Row],[Sub-Sector]],Table2[% Price above 200 EMA],"&gt;=0")/Table3[[#This Row],[Count]]</f>
        <v>1</v>
      </c>
      <c r="U48" s="2">
        <f>COUNTIFS(Table2[Sub-Sector],Table3[[#This Row],[Sub-Sector]],Table2[Rate of Change - Zone],"Positive")/Table3[[#This Row],[Count]]</f>
        <v>0.33333333333333331</v>
      </c>
      <c r="V48" s="2">
        <f>COUNTIFS(Table2[Sub-Sector],Table3[[#This Row],[Sub-Sector]],Table2[Sharpe Ratio],"&gt;=0.10")/Table3[[#This Row],[Count]]</f>
        <v>0.33333333333333331</v>
      </c>
      <c r="W48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401.5</v>
      </c>
      <c r="X48" s="3">
        <f>_xlfn.RANK.AVG(Table3[[#This Row],[Score]],Table3[Score],1)</f>
        <v>51.5</v>
      </c>
      <c r="Y48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217</v>
      </c>
      <c r="Z48" s="3">
        <f>_xlfn.RANK.AVG(Table3[[#This Row],[Score 2 ]],Table3[[Score 2 ]],1)</f>
        <v>46</v>
      </c>
    </row>
    <row r="49" spans="1:26" x14ac:dyDescent="0.3">
      <c r="A49" t="s">
        <v>21</v>
      </c>
      <c r="B49">
        <f>COUNTIFS(Table2[Sub-Sector],Table3[[#This Row],[Sub-Sector]])</f>
        <v>20</v>
      </c>
      <c r="C49" s="2">
        <f>COUNTIFS(Table2[Sub-Sector],Table3[[#This Row],[Sub-Sector]],Table2[Uptrend],"Uptrend")/Table3[[#This Row],[Count]]</f>
        <v>0.85</v>
      </c>
      <c r="D49" s="2">
        <f>COUNTIFS(Table2[Sub-Sector],Table3[[#This Row],[Sub-Sector]],Table2[1W Return vs Nifty],"&gt;=5")/Table3[[#This Row],[Count]]</f>
        <v>0.1</v>
      </c>
      <c r="E49" s="2">
        <f>COUNTIFS(Table2[Sub-Sector],Table3[[#This Row],[Sub-Sector]],Table2[1M Return vs Nifty],"&gt;=5")/Table3[[#This Row],[Count]]</f>
        <v>0.45</v>
      </c>
      <c r="F49" s="2">
        <f>COUNTIFS(Table2[Sub-Sector],Table3[[#This Row],[Sub-Sector]],Table2[6M Return vs Nifty],"&gt;=10")/Table3[[#This Row],[Count]]</f>
        <v>0.15</v>
      </c>
      <c r="G49" s="2">
        <f>COUNTIFS(Table2[Sub-Sector],Table3[[#This Row],[Sub-Sector]],Table2[1Y Return vs Nifty],"&gt;=10")/Table3[[#This Row],[Count]]</f>
        <v>0.45</v>
      </c>
      <c r="H49" s="2">
        <f>COUNTIFS(Table2[Sub-Sector],Table3[[#This Row],[Sub-Sector]],Table2[RSI Exponential â€“ 14D],"&gt;=50")/Table3[[#This Row],[Count]]</f>
        <v>0.55000000000000004</v>
      </c>
      <c r="I49" s="2">
        <f>COUNTIFS(Table2[Sub-Sector],Table3[[#This Row],[Sub-Sector]],Table2[Relative Volume],"&gt;=1")/Table3[[#This Row],[Count]]</f>
        <v>0.75</v>
      </c>
      <c r="J49" s="2">
        <f>COUNTIFS(Table2[Sub-Sector],Table3[[#This Row],[Sub-Sector]],Table2[% Away From Day Low],"&gt;=0.05")/Table3[[#This Row],[Count]]</f>
        <v>0.2</v>
      </c>
      <c r="K49" s="2">
        <f>COUNTIFS(Table2[Sub-Sector],Table3[[#This Row],[Sub-Sector]],Table2[% Away From Day High],"&lt;=0.05")/Table3[[#This Row],[Count]]</f>
        <v>0.95</v>
      </c>
      <c r="L49" s="2">
        <f>COUNTIFS(Table2[Sub-Sector],Table3[[#This Row],[Sub-Sector]],Table2[% Away From Current Week Low],"&gt;=0.05")/Table3[[#This Row],[Count]]</f>
        <v>0.25</v>
      </c>
      <c r="M49" s="2">
        <f>COUNTIFS(Table2[Sub-Sector],Table3[[#This Row],[Sub-Sector]],Table2[% Away From Current Week High],"&lt;=0.05")/Table3[[#This Row],[Count]]</f>
        <v>0.9</v>
      </c>
      <c r="N49" s="2">
        <f>COUNTIFS(Table2[Sub-Sector],Table3[[#This Row],[Sub-Sector]],Table2[% Away From Current Month Low],"&gt;=0.05")/Table3[[#This Row],[Count]]</f>
        <v>0.5</v>
      </c>
      <c r="O49" s="2">
        <f>COUNTIFS(Table2[Sub-Sector],Table3[[#This Row],[Sub-Sector]],Table2[% Away From Current Month High],"&lt;=0.05")/Table3[[#This Row],[Count]]</f>
        <v>0.4</v>
      </c>
      <c r="P49" s="2">
        <f>COUNTIFS(Table2[Sub-Sector],Table3[[#This Row],[Sub-Sector]],Table2[% Away From 52W High],"&lt;=10")/Table3[[#This Row],[Count]]</f>
        <v>0.4</v>
      </c>
      <c r="Q49" s="2">
        <f>COUNTIFS(Table2[Sub-Sector],Table3[[#This Row],[Sub-Sector]],Table2[% Away From 52W Low],"&gt;=10")/Table3[[#This Row],[Count]]</f>
        <v>0.95</v>
      </c>
      <c r="R49" s="2">
        <f>COUNTIFS(Table2[Sub-Sector],Table3[[#This Row],[Sub-Sector]],Table2[% Price above 20 EMA],"&gt;=0")/Table3[[#This Row],[Count]]</f>
        <v>0.65</v>
      </c>
      <c r="S49" s="2">
        <f>COUNTIFS(Table2[Sub-Sector],Table3[[#This Row],[Sub-Sector]],Table2[% Price above 50 EMA],"&gt;=0")/Table3[[#This Row],[Count]]</f>
        <v>0.8</v>
      </c>
      <c r="T49" s="2">
        <f>COUNTIFS(Table2[Sub-Sector],Table3[[#This Row],[Sub-Sector]],Table2[% Price above 200 EMA],"&gt;=0")/Table3[[#This Row],[Count]]</f>
        <v>0.9</v>
      </c>
      <c r="U49" s="2">
        <f>COUNTIFS(Table2[Sub-Sector],Table3[[#This Row],[Sub-Sector]],Table2[Rate of Change - Zone],"Positive")/Table3[[#This Row],[Count]]</f>
        <v>0.6</v>
      </c>
      <c r="V49" s="2">
        <f>COUNTIFS(Table2[Sub-Sector],Table3[[#This Row],[Sub-Sector]],Table2[Sharpe Ratio],"&gt;=0.10")/Table3[[#This Row],[Count]]</f>
        <v>0.1</v>
      </c>
      <c r="W49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303</v>
      </c>
      <c r="X49" s="3">
        <f>_xlfn.RANK.AVG(Table3[[#This Row],[Score]],Table3[Score],1)</f>
        <v>15</v>
      </c>
      <c r="Y49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219.5</v>
      </c>
      <c r="Z49" s="3">
        <f>_xlfn.RANK.AVG(Table3[[#This Row],[Score 2 ]],Table3[[Score 2 ]],1)</f>
        <v>48</v>
      </c>
    </row>
    <row r="50" spans="1:26" x14ac:dyDescent="0.3">
      <c r="A50" t="s">
        <v>148</v>
      </c>
      <c r="B50">
        <f>COUNTIFS(Table2[Sub-Sector],Table3[[#This Row],[Sub-Sector]])</f>
        <v>3</v>
      </c>
      <c r="C50" s="2">
        <f>COUNTIFS(Table2[Sub-Sector],Table3[[#This Row],[Sub-Sector]],Table2[Uptrend],"Uptrend")/Table3[[#This Row],[Count]]</f>
        <v>1</v>
      </c>
      <c r="D50" s="2">
        <f>COUNTIFS(Table2[Sub-Sector],Table3[[#This Row],[Sub-Sector]],Table2[1W Return vs Nifty],"&gt;=5")/Table3[[#This Row],[Count]]</f>
        <v>0</v>
      </c>
      <c r="E50" s="2">
        <f>COUNTIFS(Table2[Sub-Sector],Table3[[#This Row],[Sub-Sector]],Table2[1M Return vs Nifty],"&gt;=5")/Table3[[#This Row],[Count]]</f>
        <v>0</v>
      </c>
      <c r="F50" s="2">
        <f>COUNTIFS(Table2[Sub-Sector],Table3[[#This Row],[Sub-Sector]],Table2[6M Return vs Nifty],"&gt;=10")/Table3[[#This Row],[Count]]</f>
        <v>0.66666666666666663</v>
      </c>
      <c r="G50" s="2">
        <f>COUNTIFS(Table2[Sub-Sector],Table3[[#This Row],[Sub-Sector]],Table2[1Y Return vs Nifty],"&gt;=10")/Table3[[#This Row],[Count]]</f>
        <v>1</v>
      </c>
      <c r="H50" s="2">
        <f>COUNTIFS(Table2[Sub-Sector],Table3[[#This Row],[Sub-Sector]],Table2[RSI Exponential â€“ 14D],"&gt;=50")/Table3[[#This Row],[Count]]</f>
        <v>0</v>
      </c>
      <c r="I50" s="2">
        <f>COUNTIFS(Table2[Sub-Sector],Table3[[#This Row],[Sub-Sector]],Table2[Relative Volume],"&gt;=1")/Table3[[#This Row],[Count]]</f>
        <v>0.33333333333333331</v>
      </c>
      <c r="J50" s="2">
        <f>COUNTIFS(Table2[Sub-Sector],Table3[[#This Row],[Sub-Sector]],Table2[% Away From Day Low],"&gt;=0.05")/Table3[[#This Row],[Count]]</f>
        <v>0.66666666666666663</v>
      </c>
      <c r="K50" s="2">
        <f>COUNTIFS(Table2[Sub-Sector],Table3[[#This Row],[Sub-Sector]],Table2[% Away From Day High],"&lt;=0.05")/Table3[[#This Row],[Count]]</f>
        <v>1</v>
      </c>
      <c r="L50" s="2">
        <f>COUNTIFS(Table2[Sub-Sector],Table3[[#This Row],[Sub-Sector]],Table2[% Away From Current Week Low],"&gt;=0.05")/Table3[[#This Row],[Count]]</f>
        <v>0.66666666666666663</v>
      </c>
      <c r="M50" s="2">
        <f>COUNTIFS(Table2[Sub-Sector],Table3[[#This Row],[Sub-Sector]],Table2[% Away From Current Week High],"&lt;=0.05")/Table3[[#This Row],[Count]]</f>
        <v>1</v>
      </c>
      <c r="N50" s="2">
        <f>COUNTIFS(Table2[Sub-Sector],Table3[[#This Row],[Sub-Sector]],Table2[% Away From Current Month Low],"&gt;=0.05")/Table3[[#This Row],[Count]]</f>
        <v>0.66666666666666663</v>
      </c>
      <c r="O50" s="2">
        <f>COUNTIFS(Table2[Sub-Sector],Table3[[#This Row],[Sub-Sector]],Table2[% Away From Current Month High],"&lt;=0.05")/Table3[[#This Row],[Count]]</f>
        <v>0</v>
      </c>
      <c r="P50" s="2">
        <f>COUNTIFS(Table2[Sub-Sector],Table3[[#This Row],[Sub-Sector]],Table2[% Away From 52W High],"&lt;=10")/Table3[[#This Row],[Count]]</f>
        <v>0.66666666666666663</v>
      </c>
      <c r="Q50" s="2">
        <f>COUNTIFS(Table2[Sub-Sector],Table3[[#This Row],[Sub-Sector]],Table2[% Away From 52W Low],"&gt;=10")/Table3[[#This Row],[Count]]</f>
        <v>1</v>
      </c>
      <c r="R50" s="2">
        <f>COUNTIFS(Table2[Sub-Sector],Table3[[#This Row],[Sub-Sector]],Table2[% Price above 20 EMA],"&gt;=0")/Table3[[#This Row],[Count]]</f>
        <v>0</v>
      </c>
      <c r="S50" s="2">
        <f>COUNTIFS(Table2[Sub-Sector],Table3[[#This Row],[Sub-Sector]],Table2[% Price above 50 EMA],"&gt;=0")/Table3[[#This Row],[Count]]</f>
        <v>0.66666666666666663</v>
      </c>
      <c r="T50" s="2">
        <f>COUNTIFS(Table2[Sub-Sector],Table3[[#This Row],[Sub-Sector]],Table2[% Price above 200 EMA],"&gt;=0")/Table3[[#This Row],[Count]]</f>
        <v>1</v>
      </c>
      <c r="U50" s="2">
        <f>COUNTIFS(Table2[Sub-Sector],Table3[[#This Row],[Sub-Sector]],Table2[Rate of Change - Zone],"Positive")/Table3[[#This Row],[Count]]</f>
        <v>0</v>
      </c>
      <c r="V50" s="2">
        <f>COUNTIFS(Table2[Sub-Sector],Table3[[#This Row],[Sub-Sector]],Table2[Sharpe Ratio],"&gt;=0.10")/Table3[[#This Row],[Count]]</f>
        <v>0.33333333333333331</v>
      </c>
      <c r="W50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406.5</v>
      </c>
      <c r="X50" s="3">
        <f>_xlfn.RANK.AVG(Table3[[#This Row],[Score]],Table3[Score],1)</f>
        <v>53.5</v>
      </c>
      <c r="Y50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222</v>
      </c>
      <c r="Z50" s="3">
        <f>_xlfn.RANK.AVG(Table3[[#This Row],[Score 2 ]],Table3[[Score 2 ]],1)</f>
        <v>49.5</v>
      </c>
    </row>
    <row r="51" spans="1:26" x14ac:dyDescent="0.3">
      <c r="A51" t="s">
        <v>696</v>
      </c>
      <c r="B51">
        <f>COUNTIFS(Table2[Sub-Sector],Table3[[#This Row],[Sub-Sector]])</f>
        <v>3</v>
      </c>
      <c r="C51" s="2">
        <f>COUNTIFS(Table2[Sub-Sector],Table3[[#This Row],[Sub-Sector]],Table2[Uptrend],"Uptrend")/Table3[[#This Row],[Count]]</f>
        <v>1</v>
      </c>
      <c r="D51" s="2">
        <f>COUNTIFS(Table2[Sub-Sector],Table3[[#This Row],[Sub-Sector]],Table2[1W Return vs Nifty],"&gt;=5")/Table3[[#This Row],[Count]]</f>
        <v>0</v>
      </c>
      <c r="E51" s="2">
        <f>COUNTIFS(Table2[Sub-Sector],Table3[[#This Row],[Sub-Sector]],Table2[1M Return vs Nifty],"&gt;=5")/Table3[[#This Row],[Count]]</f>
        <v>0</v>
      </c>
      <c r="F51" s="2">
        <f>COUNTIFS(Table2[Sub-Sector],Table3[[#This Row],[Sub-Sector]],Table2[6M Return vs Nifty],"&gt;=10")/Table3[[#This Row],[Count]]</f>
        <v>0.66666666666666663</v>
      </c>
      <c r="G51" s="2">
        <f>COUNTIFS(Table2[Sub-Sector],Table3[[#This Row],[Sub-Sector]],Table2[1Y Return vs Nifty],"&gt;=10")/Table3[[#This Row],[Count]]</f>
        <v>1</v>
      </c>
      <c r="H51" s="2">
        <f>COUNTIFS(Table2[Sub-Sector],Table3[[#This Row],[Sub-Sector]],Table2[RSI Exponential â€“ 14D],"&gt;=50")/Table3[[#This Row],[Count]]</f>
        <v>0</v>
      </c>
      <c r="I51" s="2">
        <f>COUNTIFS(Table2[Sub-Sector],Table3[[#This Row],[Sub-Sector]],Table2[Relative Volume],"&gt;=1")/Table3[[#This Row],[Count]]</f>
        <v>0.33333333333333331</v>
      </c>
      <c r="J51" s="2">
        <f>COUNTIFS(Table2[Sub-Sector],Table3[[#This Row],[Sub-Sector]],Table2[% Away From Day Low],"&gt;=0.05")/Table3[[#This Row],[Count]]</f>
        <v>0.33333333333333331</v>
      </c>
      <c r="K51" s="2">
        <f>COUNTIFS(Table2[Sub-Sector],Table3[[#This Row],[Sub-Sector]],Table2[% Away From Day High],"&lt;=0.05")/Table3[[#This Row],[Count]]</f>
        <v>1</v>
      </c>
      <c r="L51" s="2">
        <f>COUNTIFS(Table2[Sub-Sector],Table3[[#This Row],[Sub-Sector]],Table2[% Away From Current Week Low],"&gt;=0.05")/Table3[[#This Row],[Count]]</f>
        <v>0.33333333333333331</v>
      </c>
      <c r="M51" s="2">
        <f>COUNTIFS(Table2[Sub-Sector],Table3[[#This Row],[Sub-Sector]],Table2[% Away From Current Week High],"&lt;=0.05")/Table3[[#This Row],[Count]]</f>
        <v>1</v>
      </c>
      <c r="N51" s="2">
        <f>COUNTIFS(Table2[Sub-Sector],Table3[[#This Row],[Sub-Sector]],Table2[% Away From Current Month Low],"&gt;=0.05")/Table3[[#This Row],[Count]]</f>
        <v>0.33333333333333331</v>
      </c>
      <c r="O51" s="2">
        <f>COUNTIFS(Table2[Sub-Sector],Table3[[#This Row],[Sub-Sector]],Table2[% Away From Current Month High],"&lt;=0.05")/Table3[[#This Row],[Count]]</f>
        <v>0</v>
      </c>
      <c r="P51" s="2">
        <f>COUNTIFS(Table2[Sub-Sector],Table3[[#This Row],[Sub-Sector]],Table2[% Away From 52W High],"&lt;=10")/Table3[[#This Row],[Count]]</f>
        <v>0</v>
      </c>
      <c r="Q51" s="2">
        <f>COUNTIFS(Table2[Sub-Sector],Table3[[#This Row],[Sub-Sector]],Table2[% Away From 52W Low],"&gt;=10")/Table3[[#This Row],[Count]]</f>
        <v>1</v>
      </c>
      <c r="R51" s="2">
        <f>COUNTIFS(Table2[Sub-Sector],Table3[[#This Row],[Sub-Sector]],Table2[% Price above 20 EMA],"&gt;=0")/Table3[[#This Row],[Count]]</f>
        <v>0.33333333333333331</v>
      </c>
      <c r="S51" s="2">
        <f>COUNTIFS(Table2[Sub-Sector],Table3[[#This Row],[Sub-Sector]],Table2[% Price above 50 EMA],"&gt;=0")/Table3[[#This Row],[Count]]</f>
        <v>0.66666666666666663</v>
      </c>
      <c r="T51" s="2">
        <f>COUNTIFS(Table2[Sub-Sector],Table3[[#This Row],[Sub-Sector]],Table2[% Price above 200 EMA],"&gt;=0")/Table3[[#This Row],[Count]]</f>
        <v>0.66666666666666663</v>
      </c>
      <c r="U51" s="2">
        <f>COUNTIFS(Table2[Sub-Sector],Table3[[#This Row],[Sub-Sector]],Table2[Rate of Change - Zone],"Positive")/Table3[[#This Row],[Count]]</f>
        <v>0</v>
      </c>
      <c r="V51" s="2">
        <f>COUNTIFS(Table2[Sub-Sector],Table3[[#This Row],[Sub-Sector]],Table2[Sharpe Ratio],"&gt;=0.10")/Table3[[#This Row],[Count]]</f>
        <v>0.33333333333333331</v>
      </c>
      <c r="W51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406.5</v>
      </c>
      <c r="X51" s="3">
        <f>_xlfn.RANK.AVG(Table3[[#This Row],[Score]],Table3[Score],1)</f>
        <v>53.5</v>
      </c>
      <c r="Y51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222</v>
      </c>
      <c r="Z51" s="3">
        <f>_xlfn.RANK.AVG(Table3[[#This Row],[Score 2 ]],Table3[[Score 2 ]],1)</f>
        <v>49.5</v>
      </c>
    </row>
    <row r="52" spans="1:26" x14ac:dyDescent="0.3">
      <c r="A52" t="s">
        <v>37</v>
      </c>
      <c r="B52">
        <f>COUNTIFS(Table2[Sub-Sector],Table3[[#This Row],[Sub-Sector]])</f>
        <v>10</v>
      </c>
      <c r="C52" s="2">
        <f>COUNTIFS(Table2[Sub-Sector],Table3[[#This Row],[Sub-Sector]],Table2[Uptrend],"Uptrend")/Table3[[#This Row],[Count]]</f>
        <v>0.8</v>
      </c>
      <c r="D52" s="2">
        <f>COUNTIFS(Table2[Sub-Sector],Table3[[#This Row],[Sub-Sector]],Table2[1W Return vs Nifty],"&gt;=5")/Table3[[#This Row],[Count]]</f>
        <v>0.1</v>
      </c>
      <c r="E52" s="2">
        <f>COUNTIFS(Table2[Sub-Sector],Table3[[#This Row],[Sub-Sector]],Table2[1M Return vs Nifty],"&gt;=5")/Table3[[#This Row],[Count]]</f>
        <v>0.4</v>
      </c>
      <c r="F52" s="2">
        <f>COUNTIFS(Table2[Sub-Sector],Table3[[#This Row],[Sub-Sector]],Table2[6M Return vs Nifty],"&gt;=10")/Table3[[#This Row],[Count]]</f>
        <v>0.2</v>
      </c>
      <c r="G52" s="2">
        <f>COUNTIFS(Table2[Sub-Sector],Table3[[#This Row],[Sub-Sector]],Table2[1Y Return vs Nifty],"&gt;=10")/Table3[[#This Row],[Count]]</f>
        <v>0.4</v>
      </c>
      <c r="H52" s="2">
        <f>COUNTIFS(Table2[Sub-Sector],Table3[[#This Row],[Sub-Sector]],Table2[RSI Exponential â€“ 14D],"&gt;=50")/Table3[[#This Row],[Count]]</f>
        <v>0.7</v>
      </c>
      <c r="I52" s="2">
        <f>COUNTIFS(Table2[Sub-Sector],Table3[[#This Row],[Sub-Sector]],Table2[Relative Volume],"&gt;=1")/Table3[[#This Row],[Count]]</f>
        <v>0.6</v>
      </c>
      <c r="J52" s="2">
        <f>COUNTIFS(Table2[Sub-Sector],Table3[[#This Row],[Sub-Sector]],Table2[% Away From Day Low],"&gt;=0.05")/Table3[[#This Row],[Count]]</f>
        <v>0.3</v>
      </c>
      <c r="K52" s="2">
        <f>COUNTIFS(Table2[Sub-Sector],Table3[[#This Row],[Sub-Sector]],Table2[% Away From Day High],"&lt;=0.05")/Table3[[#This Row],[Count]]</f>
        <v>0.8</v>
      </c>
      <c r="L52" s="2">
        <f>COUNTIFS(Table2[Sub-Sector],Table3[[#This Row],[Sub-Sector]],Table2[% Away From Current Week Low],"&gt;=0.05")/Table3[[#This Row],[Count]]</f>
        <v>0.3</v>
      </c>
      <c r="M52" s="2">
        <f>COUNTIFS(Table2[Sub-Sector],Table3[[#This Row],[Sub-Sector]],Table2[% Away From Current Week High],"&lt;=0.05")/Table3[[#This Row],[Count]]</f>
        <v>0.7</v>
      </c>
      <c r="N52" s="2">
        <f>COUNTIFS(Table2[Sub-Sector],Table3[[#This Row],[Sub-Sector]],Table2[% Away From Current Month Low],"&gt;=0.05")/Table3[[#This Row],[Count]]</f>
        <v>0.9</v>
      </c>
      <c r="O52" s="2">
        <f>COUNTIFS(Table2[Sub-Sector],Table3[[#This Row],[Sub-Sector]],Table2[% Away From Current Month High],"&lt;=0.05")/Table3[[#This Row],[Count]]</f>
        <v>0.6</v>
      </c>
      <c r="P52" s="2">
        <f>COUNTIFS(Table2[Sub-Sector],Table3[[#This Row],[Sub-Sector]],Table2[% Away From 52W High],"&lt;=10")/Table3[[#This Row],[Count]]</f>
        <v>0.6</v>
      </c>
      <c r="Q52" s="2">
        <f>COUNTIFS(Table2[Sub-Sector],Table3[[#This Row],[Sub-Sector]],Table2[% Away From 52W Low],"&gt;=10")/Table3[[#This Row],[Count]]</f>
        <v>1</v>
      </c>
      <c r="R52" s="2">
        <f>COUNTIFS(Table2[Sub-Sector],Table3[[#This Row],[Sub-Sector]],Table2[% Price above 20 EMA],"&gt;=0")/Table3[[#This Row],[Count]]</f>
        <v>0.8</v>
      </c>
      <c r="S52" s="2">
        <f>COUNTIFS(Table2[Sub-Sector],Table3[[#This Row],[Sub-Sector]],Table2[% Price above 50 EMA],"&gt;=0")/Table3[[#This Row],[Count]]</f>
        <v>0.9</v>
      </c>
      <c r="T52" s="2">
        <f>COUNTIFS(Table2[Sub-Sector],Table3[[#This Row],[Sub-Sector]],Table2[% Price above 200 EMA],"&gt;=0")/Table3[[#This Row],[Count]]</f>
        <v>1</v>
      </c>
      <c r="U52" s="2">
        <f>COUNTIFS(Table2[Sub-Sector],Table3[[#This Row],[Sub-Sector]],Table2[Rate of Change - Zone],"Positive")/Table3[[#This Row],[Count]]</f>
        <v>0.8</v>
      </c>
      <c r="V52" s="2">
        <f>COUNTIFS(Table2[Sub-Sector],Table3[[#This Row],[Sub-Sector]],Table2[Sharpe Ratio],"&gt;=0.10")/Table3[[#This Row],[Count]]</f>
        <v>0</v>
      </c>
      <c r="W52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315</v>
      </c>
      <c r="X52" s="3">
        <f>_xlfn.RANK.AVG(Table3[[#This Row],[Score]],Table3[Score],1)</f>
        <v>19</v>
      </c>
      <c r="Y52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224.5</v>
      </c>
      <c r="Z52" s="3">
        <f>_xlfn.RANK.AVG(Table3[[#This Row],[Score 2 ]],Table3[[Score 2 ]],1)</f>
        <v>51</v>
      </c>
    </row>
    <row r="53" spans="1:26" x14ac:dyDescent="0.3">
      <c r="A53" t="s">
        <v>242</v>
      </c>
      <c r="B53">
        <f>COUNTIFS(Table2[Sub-Sector],Table3[[#This Row],[Sub-Sector]])</f>
        <v>7</v>
      </c>
      <c r="C53" s="2">
        <f>COUNTIFS(Table2[Sub-Sector],Table3[[#This Row],[Sub-Sector]],Table2[Uptrend],"Uptrend")/Table3[[#This Row],[Count]]</f>
        <v>0.7142857142857143</v>
      </c>
      <c r="D53" s="2">
        <f>COUNTIFS(Table2[Sub-Sector],Table3[[#This Row],[Sub-Sector]],Table2[1W Return vs Nifty],"&gt;=5")/Table3[[#This Row],[Count]]</f>
        <v>0</v>
      </c>
      <c r="E53" s="2">
        <f>COUNTIFS(Table2[Sub-Sector],Table3[[#This Row],[Sub-Sector]],Table2[1M Return vs Nifty],"&gt;=5")/Table3[[#This Row],[Count]]</f>
        <v>0.14285714285714285</v>
      </c>
      <c r="F53" s="2">
        <f>COUNTIFS(Table2[Sub-Sector],Table3[[#This Row],[Sub-Sector]],Table2[6M Return vs Nifty],"&gt;=10")/Table3[[#This Row],[Count]]</f>
        <v>0.5714285714285714</v>
      </c>
      <c r="G53" s="2">
        <f>COUNTIFS(Table2[Sub-Sector],Table3[[#This Row],[Sub-Sector]],Table2[1Y Return vs Nifty],"&gt;=10")/Table3[[#This Row],[Count]]</f>
        <v>0.7142857142857143</v>
      </c>
      <c r="H53" s="2">
        <f>COUNTIFS(Table2[Sub-Sector],Table3[[#This Row],[Sub-Sector]],Table2[RSI Exponential â€“ 14D],"&gt;=50")/Table3[[#This Row],[Count]]</f>
        <v>0.14285714285714285</v>
      </c>
      <c r="I53" s="2">
        <f>COUNTIFS(Table2[Sub-Sector],Table3[[#This Row],[Sub-Sector]],Table2[Relative Volume],"&gt;=1")/Table3[[#This Row],[Count]]</f>
        <v>0.5714285714285714</v>
      </c>
      <c r="J53" s="2">
        <f>COUNTIFS(Table2[Sub-Sector],Table3[[#This Row],[Sub-Sector]],Table2[% Away From Day Low],"&gt;=0.05")/Table3[[#This Row],[Count]]</f>
        <v>0.2857142857142857</v>
      </c>
      <c r="K53" s="2">
        <f>COUNTIFS(Table2[Sub-Sector],Table3[[#This Row],[Sub-Sector]],Table2[% Away From Day High],"&lt;=0.05")/Table3[[#This Row],[Count]]</f>
        <v>0.8571428571428571</v>
      </c>
      <c r="L53" s="2">
        <f>COUNTIFS(Table2[Sub-Sector],Table3[[#This Row],[Sub-Sector]],Table2[% Away From Current Week Low],"&gt;=0.05")/Table3[[#This Row],[Count]]</f>
        <v>0.42857142857142855</v>
      </c>
      <c r="M53" s="2">
        <f>COUNTIFS(Table2[Sub-Sector],Table3[[#This Row],[Sub-Sector]],Table2[% Away From Current Week High],"&lt;=0.05")/Table3[[#This Row],[Count]]</f>
        <v>0.8571428571428571</v>
      </c>
      <c r="N53" s="2">
        <f>COUNTIFS(Table2[Sub-Sector],Table3[[#This Row],[Sub-Sector]],Table2[% Away From Current Month Low],"&gt;=0.05")/Table3[[#This Row],[Count]]</f>
        <v>0.5714285714285714</v>
      </c>
      <c r="O53" s="2">
        <f>COUNTIFS(Table2[Sub-Sector],Table3[[#This Row],[Sub-Sector]],Table2[% Away From Current Month High],"&lt;=0.05")/Table3[[#This Row],[Count]]</f>
        <v>0.14285714285714285</v>
      </c>
      <c r="P53" s="2">
        <f>COUNTIFS(Table2[Sub-Sector],Table3[[#This Row],[Sub-Sector]],Table2[% Away From 52W High],"&lt;=10")/Table3[[#This Row],[Count]]</f>
        <v>0.42857142857142855</v>
      </c>
      <c r="Q53" s="2">
        <f>COUNTIFS(Table2[Sub-Sector],Table3[[#This Row],[Sub-Sector]],Table2[% Away From 52W Low],"&gt;=10")/Table3[[#This Row],[Count]]</f>
        <v>1</v>
      </c>
      <c r="R53" s="2">
        <f>COUNTIFS(Table2[Sub-Sector],Table3[[#This Row],[Sub-Sector]],Table2[% Price above 20 EMA],"&gt;=0")/Table3[[#This Row],[Count]]</f>
        <v>0.14285714285714285</v>
      </c>
      <c r="S53" s="2">
        <f>COUNTIFS(Table2[Sub-Sector],Table3[[#This Row],[Sub-Sector]],Table2[% Price above 50 EMA],"&gt;=0")/Table3[[#This Row],[Count]]</f>
        <v>0.42857142857142855</v>
      </c>
      <c r="T53" s="2">
        <f>COUNTIFS(Table2[Sub-Sector],Table3[[#This Row],[Sub-Sector]],Table2[% Price above 200 EMA],"&gt;=0")/Table3[[#This Row],[Count]]</f>
        <v>1</v>
      </c>
      <c r="U53" s="2">
        <f>COUNTIFS(Table2[Sub-Sector],Table3[[#This Row],[Sub-Sector]],Table2[Rate of Change - Zone],"Positive")/Table3[[#This Row],[Count]]</f>
        <v>0</v>
      </c>
      <c r="V53" s="2">
        <f>COUNTIFS(Table2[Sub-Sector],Table3[[#This Row],[Sub-Sector]],Table2[Sharpe Ratio],"&gt;=0.10")/Table3[[#This Row],[Count]]</f>
        <v>0.2857142857142857</v>
      </c>
      <c r="W53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423.5</v>
      </c>
      <c r="X53" s="3">
        <f>_xlfn.RANK.AVG(Table3[[#This Row],[Score]],Table3[Score],1)</f>
        <v>59</v>
      </c>
      <c r="Y53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228</v>
      </c>
      <c r="Z53" s="3">
        <f>_xlfn.RANK.AVG(Table3[[#This Row],[Score 2 ]],Table3[[Score 2 ]],1)</f>
        <v>52</v>
      </c>
    </row>
    <row r="54" spans="1:26" x14ac:dyDescent="0.3">
      <c r="A54" t="s">
        <v>119</v>
      </c>
      <c r="B54">
        <f>COUNTIFS(Table2[Sub-Sector],Table3[[#This Row],[Sub-Sector]])</f>
        <v>8</v>
      </c>
      <c r="C54" s="2">
        <f>COUNTIFS(Table2[Sub-Sector],Table3[[#This Row],[Sub-Sector]],Table2[Uptrend],"Uptrend")/Table3[[#This Row],[Count]]</f>
        <v>0.875</v>
      </c>
      <c r="D54" s="2">
        <f>COUNTIFS(Table2[Sub-Sector],Table3[[#This Row],[Sub-Sector]],Table2[1W Return vs Nifty],"&gt;=5")/Table3[[#This Row],[Count]]</f>
        <v>0.25</v>
      </c>
      <c r="E54" s="2">
        <f>COUNTIFS(Table2[Sub-Sector],Table3[[#This Row],[Sub-Sector]],Table2[1M Return vs Nifty],"&gt;=5")/Table3[[#This Row],[Count]]</f>
        <v>0.375</v>
      </c>
      <c r="F54" s="2">
        <f>COUNTIFS(Table2[Sub-Sector],Table3[[#This Row],[Sub-Sector]],Table2[6M Return vs Nifty],"&gt;=10")/Table3[[#This Row],[Count]]</f>
        <v>0.375</v>
      </c>
      <c r="G54" s="2">
        <f>COUNTIFS(Table2[Sub-Sector],Table3[[#This Row],[Sub-Sector]],Table2[1Y Return vs Nifty],"&gt;=10")/Table3[[#This Row],[Count]]</f>
        <v>0.625</v>
      </c>
      <c r="H54" s="2">
        <f>COUNTIFS(Table2[Sub-Sector],Table3[[#This Row],[Sub-Sector]],Table2[RSI Exponential â€“ 14D],"&gt;=50")/Table3[[#This Row],[Count]]</f>
        <v>0.625</v>
      </c>
      <c r="I54" s="2">
        <f>COUNTIFS(Table2[Sub-Sector],Table3[[#This Row],[Sub-Sector]],Table2[Relative Volume],"&gt;=1")/Table3[[#This Row],[Count]]</f>
        <v>0.25</v>
      </c>
      <c r="J54" s="2">
        <f>COUNTIFS(Table2[Sub-Sector],Table3[[#This Row],[Sub-Sector]],Table2[% Away From Day Low],"&gt;=0.05")/Table3[[#This Row],[Count]]</f>
        <v>0.125</v>
      </c>
      <c r="K54" s="2">
        <f>COUNTIFS(Table2[Sub-Sector],Table3[[#This Row],[Sub-Sector]],Table2[% Away From Day High],"&lt;=0.05")/Table3[[#This Row],[Count]]</f>
        <v>1</v>
      </c>
      <c r="L54" s="2">
        <f>COUNTIFS(Table2[Sub-Sector],Table3[[#This Row],[Sub-Sector]],Table2[% Away From Current Week Low],"&gt;=0.05")/Table3[[#This Row],[Count]]</f>
        <v>0.25</v>
      </c>
      <c r="M54" s="2">
        <f>COUNTIFS(Table2[Sub-Sector],Table3[[#This Row],[Sub-Sector]],Table2[% Away From Current Week High],"&lt;=0.05")/Table3[[#This Row],[Count]]</f>
        <v>0.875</v>
      </c>
      <c r="N54" s="2">
        <f>COUNTIFS(Table2[Sub-Sector],Table3[[#This Row],[Sub-Sector]],Table2[% Away From Current Month Low],"&gt;=0.05")/Table3[[#This Row],[Count]]</f>
        <v>0.5</v>
      </c>
      <c r="O54" s="2">
        <f>COUNTIFS(Table2[Sub-Sector],Table3[[#This Row],[Sub-Sector]],Table2[% Away From Current Month High],"&lt;=0.05")/Table3[[#This Row],[Count]]</f>
        <v>0.625</v>
      </c>
      <c r="P54" s="2">
        <f>COUNTIFS(Table2[Sub-Sector],Table3[[#This Row],[Sub-Sector]],Table2[% Away From 52W High],"&lt;=10")/Table3[[#This Row],[Count]]</f>
        <v>0.625</v>
      </c>
      <c r="Q54" s="2">
        <f>COUNTIFS(Table2[Sub-Sector],Table3[[#This Row],[Sub-Sector]],Table2[% Away From 52W Low],"&gt;=10")/Table3[[#This Row],[Count]]</f>
        <v>1</v>
      </c>
      <c r="R54" s="2">
        <f>COUNTIFS(Table2[Sub-Sector],Table3[[#This Row],[Sub-Sector]],Table2[% Price above 20 EMA],"&gt;=0")/Table3[[#This Row],[Count]]</f>
        <v>0.75</v>
      </c>
      <c r="S54" s="2">
        <f>COUNTIFS(Table2[Sub-Sector],Table3[[#This Row],[Sub-Sector]],Table2[% Price above 50 EMA],"&gt;=0")/Table3[[#This Row],[Count]]</f>
        <v>0.875</v>
      </c>
      <c r="T54" s="2">
        <f>COUNTIFS(Table2[Sub-Sector],Table3[[#This Row],[Sub-Sector]],Table2[% Price above 200 EMA],"&gt;=0")/Table3[[#This Row],[Count]]</f>
        <v>0.875</v>
      </c>
      <c r="U54" s="2">
        <f>COUNTIFS(Table2[Sub-Sector],Table3[[#This Row],[Sub-Sector]],Table2[Rate of Change - Zone],"Positive")/Table3[[#This Row],[Count]]</f>
        <v>0.625</v>
      </c>
      <c r="V54" s="2">
        <f>COUNTIFS(Table2[Sub-Sector],Table3[[#This Row],[Sub-Sector]],Table2[Sharpe Ratio],"&gt;=0.10")/Table3[[#This Row],[Count]]</f>
        <v>0.125</v>
      </c>
      <c r="W54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312.5</v>
      </c>
      <c r="X54" s="3">
        <f>_xlfn.RANK.AVG(Table3[[#This Row],[Score]],Table3[Score],1)</f>
        <v>18</v>
      </c>
      <c r="Y54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235.5</v>
      </c>
      <c r="Z54" s="3">
        <f>_xlfn.RANK.AVG(Table3[[#This Row],[Score 2 ]],Table3[[Score 2 ]],1)</f>
        <v>53</v>
      </c>
    </row>
    <row r="55" spans="1:26" x14ac:dyDescent="0.3">
      <c r="A55" t="s">
        <v>445</v>
      </c>
      <c r="B55">
        <f>COUNTIFS(Table2[Sub-Sector],Table3[[#This Row],[Sub-Sector]])</f>
        <v>1</v>
      </c>
      <c r="C55" s="2">
        <f>COUNTIFS(Table2[Sub-Sector],Table3[[#This Row],[Sub-Sector]],Table2[Uptrend],"Uptrend")/Table3[[#This Row],[Count]]</f>
        <v>1</v>
      </c>
      <c r="D55" s="2">
        <f>COUNTIFS(Table2[Sub-Sector],Table3[[#This Row],[Sub-Sector]],Table2[1W Return vs Nifty],"&gt;=5")/Table3[[#This Row],[Count]]</f>
        <v>0</v>
      </c>
      <c r="E55" s="2">
        <f>COUNTIFS(Table2[Sub-Sector],Table3[[#This Row],[Sub-Sector]],Table2[1M Return vs Nifty],"&gt;=5")/Table3[[#This Row],[Count]]</f>
        <v>0</v>
      </c>
      <c r="F55" s="2">
        <f>COUNTIFS(Table2[Sub-Sector],Table3[[#This Row],[Sub-Sector]],Table2[6M Return vs Nifty],"&gt;=10")/Table3[[#This Row],[Count]]</f>
        <v>0</v>
      </c>
      <c r="G55" s="2">
        <f>COUNTIFS(Table2[Sub-Sector],Table3[[#This Row],[Sub-Sector]],Table2[1Y Return vs Nifty],"&gt;=10")/Table3[[#This Row],[Count]]</f>
        <v>0</v>
      </c>
      <c r="H55" s="2">
        <f>COUNTIFS(Table2[Sub-Sector],Table3[[#This Row],[Sub-Sector]],Table2[RSI Exponential â€“ 14D],"&gt;=50")/Table3[[#This Row],[Count]]</f>
        <v>1</v>
      </c>
      <c r="I55" s="2">
        <f>COUNTIFS(Table2[Sub-Sector],Table3[[#This Row],[Sub-Sector]],Table2[Relative Volume],"&gt;=1")/Table3[[#This Row],[Count]]</f>
        <v>1</v>
      </c>
      <c r="J55" s="2">
        <f>COUNTIFS(Table2[Sub-Sector],Table3[[#This Row],[Sub-Sector]],Table2[% Away From Day Low],"&gt;=0.05")/Table3[[#This Row],[Count]]</f>
        <v>0</v>
      </c>
      <c r="K55" s="2">
        <f>COUNTIFS(Table2[Sub-Sector],Table3[[#This Row],[Sub-Sector]],Table2[% Away From Day High],"&lt;=0.05")/Table3[[#This Row],[Count]]</f>
        <v>1</v>
      </c>
      <c r="L55" s="2">
        <f>COUNTIFS(Table2[Sub-Sector],Table3[[#This Row],[Sub-Sector]],Table2[% Away From Current Week Low],"&gt;=0.05")/Table3[[#This Row],[Count]]</f>
        <v>0</v>
      </c>
      <c r="M55" s="2">
        <f>COUNTIFS(Table2[Sub-Sector],Table3[[#This Row],[Sub-Sector]],Table2[% Away From Current Week High],"&lt;=0.05")/Table3[[#This Row],[Count]]</f>
        <v>1</v>
      </c>
      <c r="N55" s="2">
        <f>COUNTIFS(Table2[Sub-Sector],Table3[[#This Row],[Sub-Sector]],Table2[% Away From Current Month Low],"&gt;=0.05")/Table3[[#This Row],[Count]]</f>
        <v>0</v>
      </c>
      <c r="O55" s="2">
        <f>COUNTIFS(Table2[Sub-Sector],Table3[[#This Row],[Sub-Sector]],Table2[% Away From Current Month High],"&lt;=0.05")/Table3[[#This Row],[Count]]</f>
        <v>1</v>
      </c>
      <c r="P55" s="2">
        <f>COUNTIFS(Table2[Sub-Sector],Table3[[#This Row],[Sub-Sector]],Table2[% Away From 52W High],"&lt;=10")/Table3[[#This Row],[Count]]</f>
        <v>1</v>
      </c>
      <c r="Q55" s="2">
        <f>COUNTIFS(Table2[Sub-Sector],Table3[[#This Row],[Sub-Sector]],Table2[% Away From 52W Low],"&gt;=10")/Table3[[#This Row],[Count]]</f>
        <v>1</v>
      </c>
      <c r="R55" s="2">
        <f>COUNTIFS(Table2[Sub-Sector],Table3[[#This Row],[Sub-Sector]],Table2[% Price above 20 EMA],"&gt;=0")/Table3[[#This Row],[Count]]</f>
        <v>1</v>
      </c>
      <c r="S55" s="2">
        <f>COUNTIFS(Table2[Sub-Sector],Table3[[#This Row],[Sub-Sector]],Table2[% Price above 50 EMA],"&gt;=0")/Table3[[#This Row],[Count]]</f>
        <v>1</v>
      </c>
      <c r="T55" s="2">
        <f>COUNTIFS(Table2[Sub-Sector],Table3[[#This Row],[Sub-Sector]],Table2[% Price above 200 EMA],"&gt;=0")/Table3[[#This Row],[Count]]</f>
        <v>1</v>
      </c>
      <c r="U55" s="2">
        <f>COUNTIFS(Table2[Sub-Sector],Table3[[#This Row],[Sub-Sector]],Table2[Rate of Change - Zone],"Positive")/Table3[[#This Row],[Count]]</f>
        <v>1</v>
      </c>
      <c r="V55" s="2">
        <f>COUNTIFS(Table2[Sub-Sector],Table3[[#This Row],[Sub-Sector]],Table2[Sharpe Ratio],"&gt;=0.10")/Table3[[#This Row],[Count]]</f>
        <v>0</v>
      </c>
      <c r="W55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420.5</v>
      </c>
      <c r="X55" s="3">
        <f>_xlfn.RANK.AVG(Table3[[#This Row],[Score]],Table3[Score],1)</f>
        <v>56.5</v>
      </c>
      <c r="Y55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236</v>
      </c>
      <c r="Z55" s="3">
        <f>_xlfn.RANK.AVG(Table3[[#This Row],[Score 2 ]],Table3[[Score 2 ]],1)</f>
        <v>54.5</v>
      </c>
    </row>
    <row r="56" spans="1:26" x14ac:dyDescent="0.3">
      <c r="A56" t="s">
        <v>808</v>
      </c>
      <c r="B56">
        <f>COUNTIFS(Table2[Sub-Sector],Table3[[#This Row],[Sub-Sector]])</f>
        <v>1</v>
      </c>
      <c r="C56" s="2">
        <f>COUNTIFS(Table2[Sub-Sector],Table3[[#This Row],[Sub-Sector]],Table2[Uptrend],"Uptrend")/Table3[[#This Row],[Count]]</f>
        <v>1</v>
      </c>
      <c r="D56" s="2">
        <f>COUNTIFS(Table2[Sub-Sector],Table3[[#This Row],[Sub-Sector]],Table2[1W Return vs Nifty],"&gt;=5")/Table3[[#This Row],[Count]]</f>
        <v>0</v>
      </c>
      <c r="E56" s="2">
        <f>COUNTIFS(Table2[Sub-Sector],Table3[[#This Row],[Sub-Sector]],Table2[1M Return vs Nifty],"&gt;=5")/Table3[[#This Row],[Count]]</f>
        <v>0</v>
      </c>
      <c r="F56" s="2">
        <f>COUNTIFS(Table2[Sub-Sector],Table3[[#This Row],[Sub-Sector]],Table2[6M Return vs Nifty],"&gt;=10")/Table3[[#This Row],[Count]]</f>
        <v>0</v>
      </c>
      <c r="G56" s="2">
        <f>COUNTIFS(Table2[Sub-Sector],Table3[[#This Row],[Sub-Sector]],Table2[1Y Return vs Nifty],"&gt;=10")/Table3[[#This Row],[Count]]</f>
        <v>0</v>
      </c>
      <c r="H56" s="2">
        <f>COUNTIFS(Table2[Sub-Sector],Table3[[#This Row],[Sub-Sector]],Table2[RSI Exponential â€“ 14D],"&gt;=50")/Table3[[#This Row],[Count]]</f>
        <v>1</v>
      </c>
      <c r="I56" s="2">
        <f>COUNTIFS(Table2[Sub-Sector],Table3[[#This Row],[Sub-Sector]],Table2[Relative Volume],"&gt;=1")/Table3[[#This Row],[Count]]</f>
        <v>1</v>
      </c>
      <c r="J56" s="2">
        <f>COUNTIFS(Table2[Sub-Sector],Table3[[#This Row],[Sub-Sector]],Table2[% Away From Day Low],"&gt;=0.05")/Table3[[#This Row],[Count]]</f>
        <v>0</v>
      </c>
      <c r="K56" s="2">
        <f>COUNTIFS(Table2[Sub-Sector],Table3[[#This Row],[Sub-Sector]],Table2[% Away From Day High],"&lt;=0.05")/Table3[[#This Row],[Count]]</f>
        <v>1</v>
      </c>
      <c r="L56" s="2">
        <f>COUNTIFS(Table2[Sub-Sector],Table3[[#This Row],[Sub-Sector]],Table2[% Away From Current Week Low],"&gt;=0.05")/Table3[[#This Row],[Count]]</f>
        <v>0</v>
      </c>
      <c r="M56" s="2">
        <f>COUNTIFS(Table2[Sub-Sector],Table3[[#This Row],[Sub-Sector]],Table2[% Away From Current Week High],"&lt;=0.05")/Table3[[#This Row],[Count]]</f>
        <v>1</v>
      </c>
      <c r="N56" s="2">
        <f>COUNTIFS(Table2[Sub-Sector],Table3[[#This Row],[Sub-Sector]],Table2[% Away From Current Month Low],"&gt;=0.05")/Table3[[#This Row],[Count]]</f>
        <v>1</v>
      </c>
      <c r="O56" s="2">
        <f>COUNTIFS(Table2[Sub-Sector],Table3[[#This Row],[Sub-Sector]],Table2[% Away From Current Month High],"&lt;=0.05")/Table3[[#This Row],[Count]]</f>
        <v>0</v>
      </c>
      <c r="P56" s="2">
        <f>COUNTIFS(Table2[Sub-Sector],Table3[[#This Row],[Sub-Sector]],Table2[% Away From 52W High],"&lt;=10")/Table3[[#This Row],[Count]]</f>
        <v>1</v>
      </c>
      <c r="Q56" s="2">
        <f>COUNTIFS(Table2[Sub-Sector],Table3[[#This Row],[Sub-Sector]],Table2[% Away From 52W Low],"&gt;=10")/Table3[[#This Row],[Count]]</f>
        <v>1</v>
      </c>
      <c r="R56" s="2">
        <f>COUNTIFS(Table2[Sub-Sector],Table3[[#This Row],[Sub-Sector]],Table2[% Price above 20 EMA],"&gt;=0")/Table3[[#This Row],[Count]]</f>
        <v>1</v>
      </c>
      <c r="S56" s="2">
        <f>COUNTIFS(Table2[Sub-Sector],Table3[[#This Row],[Sub-Sector]],Table2[% Price above 50 EMA],"&gt;=0")/Table3[[#This Row],[Count]]</f>
        <v>1</v>
      </c>
      <c r="T56" s="2">
        <f>COUNTIFS(Table2[Sub-Sector],Table3[[#This Row],[Sub-Sector]],Table2[% Price above 200 EMA],"&gt;=0")/Table3[[#This Row],[Count]]</f>
        <v>1</v>
      </c>
      <c r="U56" s="2">
        <f>COUNTIFS(Table2[Sub-Sector],Table3[[#This Row],[Sub-Sector]],Table2[Rate of Change - Zone],"Positive")/Table3[[#This Row],[Count]]</f>
        <v>1</v>
      </c>
      <c r="V56" s="2">
        <f>COUNTIFS(Table2[Sub-Sector],Table3[[#This Row],[Sub-Sector]],Table2[Sharpe Ratio],"&gt;=0.10")/Table3[[#This Row],[Count]]</f>
        <v>0</v>
      </c>
      <c r="W56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420.5</v>
      </c>
      <c r="X56" s="3">
        <f>_xlfn.RANK.AVG(Table3[[#This Row],[Score]],Table3[Score],1)</f>
        <v>56.5</v>
      </c>
      <c r="Y56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236</v>
      </c>
      <c r="Z56" s="3">
        <f>_xlfn.RANK.AVG(Table3[[#This Row],[Score 2 ]],Table3[[Score 2 ]],1)</f>
        <v>54.5</v>
      </c>
    </row>
    <row r="57" spans="1:26" x14ac:dyDescent="0.3">
      <c r="A57" t="s">
        <v>1369</v>
      </c>
      <c r="B57">
        <f>COUNTIFS(Table2[Sub-Sector],Table3[[#This Row],[Sub-Sector]])</f>
        <v>1</v>
      </c>
      <c r="C57" s="2">
        <f>COUNTIFS(Table2[Sub-Sector],Table3[[#This Row],[Sub-Sector]],Table2[Uptrend],"Uptrend")/Table3[[#This Row],[Count]]</f>
        <v>0</v>
      </c>
      <c r="D57" s="2">
        <f>COUNTIFS(Table2[Sub-Sector],Table3[[#This Row],[Sub-Sector]],Table2[1W Return vs Nifty],"&gt;=5")/Table3[[#This Row],[Count]]</f>
        <v>0</v>
      </c>
      <c r="E57" s="2">
        <f>COUNTIFS(Table2[Sub-Sector],Table3[[#This Row],[Sub-Sector]],Table2[1M Return vs Nifty],"&gt;=5")/Table3[[#This Row],[Count]]</f>
        <v>0</v>
      </c>
      <c r="F57" s="2">
        <f>COUNTIFS(Table2[Sub-Sector],Table3[[#This Row],[Sub-Sector]],Table2[6M Return vs Nifty],"&gt;=10")/Table3[[#This Row],[Count]]</f>
        <v>0</v>
      </c>
      <c r="G57" s="2">
        <f>COUNTIFS(Table2[Sub-Sector],Table3[[#This Row],[Sub-Sector]],Table2[1Y Return vs Nifty],"&gt;=10")/Table3[[#This Row],[Count]]</f>
        <v>1</v>
      </c>
      <c r="H57" s="2">
        <f>COUNTIFS(Table2[Sub-Sector],Table3[[#This Row],[Sub-Sector]],Table2[RSI Exponential â€“ 14D],"&gt;=50")/Table3[[#This Row],[Count]]</f>
        <v>0</v>
      </c>
      <c r="I57" s="2">
        <f>COUNTIFS(Table2[Sub-Sector],Table3[[#This Row],[Sub-Sector]],Table2[Relative Volume],"&gt;=1")/Table3[[#This Row],[Count]]</f>
        <v>1</v>
      </c>
      <c r="J57" s="2">
        <f>COUNTIFS(Table2[Sub-Sector],Table3[[#This Row],[Sub-Sector]],Table2[% Away From Day Low],"&gt;=0.05")/Table3[[#This Row],[Count]]</f>
        <v>0</v>
      </c>
      <c r="K57" s="2">
        <f>COUNTIFS(Table2[Sub-Sector],Table3[[#This Row],[Sub-Sector]],Table2[% Away From Day High],"&lt;=0.05")/Table3[[#This Row],[Count]]</f>
        <v>1</v>
      </c>
      <c r="L57" s="2">
        <f>COUNTIFS(Table2[Sub-Sector],Table3[[#This Row],[Sub-Sector]],Table2[% Away From Current Week Low],"&gt;=0.05")/Table3[[#This Row],[Count]]</f>
        <v>0</v>
      </c>
      <c r="M57" s="2">
        <f>COUNTIFS(Table2[Sub-Sector],Table3[[#This Row],[Sub-Sector]],Table2[% Away From Current Week High],"&lt;=0.05")/Table3[[#This Row],[Count]]</f>
        <v>1</v>
      </c>
      <c r="N57" s="2">
        <f>COUNTIFS(Table2[Sub-Sector],Table3[[#This Row],[Sub-Sector]],Table2[% Away From Current Month Low],"&gt;=0.05")/Table3[[#This Row],[Count]]</f>
        <v>0</v>
      </c>
      <c r="O57" s="2">
        <f>COUNTIFS(Table2[Sub-Sector],Table3[[#This Row],[Sub-Sector]],Table2[% Away From Current Month High],"&lt;=0.05")/Table3[[#This Row],[Count]]</f>
        <v>0</v>
      </c>
      <c r="P57" s="2">
        <f>COUNTIFS(Table2[Sub-Sector],Table3[[#This Row],[Sub-Sector]],Table2[% Away From 52W High],"&lt;=10")/Table3[[#This Row],[Count]]</f>
        <v>0</v>
      </c>
      <c r="Q57" s="2">
        <f>COUNTIFS(Table2[Sub-Sector],Table3[[#This Row],[Sub-Sector]],Table2[% Away From 52W Low],"&gt;=10")/Table3[[#This Row],[Count]]</f>
        <v>1</v>
      </c>
      <c r="R57" s="2">
        <f>COUNTIFS(Table2[Sub-Sector],Table3[[#This Row],[Sub-Sector]],Table2[% Price above 20 EMA],"&gt;=0")/Table3[[#This Row],[Count]]</f>
        <v>0</v>
      </c>
      <c r="S57" s="2">
        <f>COUNTIFS(Table2[Sub-Sector],Table3[[#This Row],[Sub-Sector]],Table2[% Price above 50 EMA],"&gt;=0")/Table3[[#This Row],[Count]]</f>
        <v>0</v>
      </c>
      <c r="T57" s="2">
        <f>COUNTIFS(Table2[Sub-Sector],Table3[[#This Row],[Sub-Sector]],Table2[% Price above 200 EMA],"&gt;=0")/Table3[[#This Row],[Count]]</f>
        <v>0</v>
      </c>
      <c r="U57" s="2">
        <f>COUNTIFS(Table2[Sub-Sector],Table3[[#This Row],[Sub-Sector]],Table2[Rate of Change - Zone],"Positive")/Table3[[#This Row],[Count]]</f>
        <v>0</v>
      </c>
      <c r="V57" s="2">
        <f>COUNTIFS(Table2[Sub-Sector],Table3[[#This Row],[Sub-Sector]],Table2[Sharpe Ratio],"&gt;=0.10")/Table3[[#This Row],[Count]]</f>
        <v>0</v>
      </c>
      <c r="W57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513.5</v>
      </c>
      <c r="X57" s="3">
        <f>_xlfn.RANK.AVG(Table3[[#This Row],[Score]],Table3[Score],1)</f>
        <v>90</v>
      </c>
      <c r="Y57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236.5</v>
      </c>
      <c r="Z57" s="3">
        <f>_xlfn.RANK.AVG(Table3[[#This Row],[Score 2 ]],Table3[[Score 2 ]],1)</f>
        <v>56</v>
      </c>
    </row>
    <row r="58" spans="1:26" x14ac:dyDescent="0.3">
      <c r="A58" t="s">
        <v>619</v>
      </c>
      <c r="B58">
        <f>COUNTIFS(Table2[Sub-Sector],Table3[[#This Row],[Sub-Sector]])</f>
        <v>14</v>
      </c>
      <c r="C58" s="2">
        <f>COUNTIFS(Table2[Sub-Sector],Table3[[#This Row],[Sub-Sector]],Table2[Uptrend],"Uptrend")/Table3[[#This Row],[Count]]</f>
        <v>0.7142857142857143</v>
      </c>
      <c r="D58" s="2">
        <f>COUNTIFS(Table2[Sub-Sector],Table3[[#This Row],[Sub-Sector]],Table2[1W Return vs Nifty],"&gt;=5")/Table3[[#This Row],[Count]]</f>
        <v>7.1428571428571425E-2</v>
      </c>
      <c r="E58" s="2">
        <f>COUNTIFS(Table2[Sub-Sector],Table3[[#This Row],[Sub-Sector]],Table2[1M Return vs Nifty],"&gt;=5")/Table3[[#This Row],[Count]]</f>
        <v>0.21428571428571427</v>
      </c>
      <c r="F58" s="2">
        <f>COUNTIFS(Table2[Sub-Sector],Table3[[#This Row],[Sub-Sector]],Table2[6M Return vs Nifty],"&gt;=10")/Table3[[#This Row],[Count]]</f>
        <v>0.2857142857142857</v>
      </c>
      <c r="G58" s="2">
        <f>COUNTIFS(Table2[Sub-Sector],Table3[[#This Row],[Sub-Sector]],Table2[1Y Return vs Nifty],"&gt;=10")/Table3[[#This Row],[Count]]</f>
        <v>0.7142857142857143</v>
      </c>
      <c r="H58" s="2">
        <f>COUNTIFS(Table2[Sub-Sector],Table3[[#This Row],[Sub-Sector]],Table2[RSI Exponential â€“ 14D],"&gt;=50")/Table3[[#This Row],[Count]]</f>
        <v>0.21428571428571427</v>
      </c>
      <c r="I58" s="2">
        <f>COUNTIFS(Table2[Sub-Sector],Table3[[#This Row],[Sub-Sector]],Table2[Relative Volume],"&gt;=1")/Table3[[#This Row],[Count]]</f>
        <v>0.42857142857142855</v>
      </c>
      <c r="J58" s="2">
        <f>COUNTIFS(Table2[Sub-Sector],Table3[[#This Row],[Sub-Sector]],Table2[% Away From Day Low],"&gt;=0.05")/Table3[[#This Row],[Count]]</f>
        <v>0.35714285714285715</v>
      </c>
      <c r="K58" s="2">
        <f>COUNTIFS(Table2[Sub-Sector],Table3[[#This Row],[Sub-Sector]],Table2[% Away From Day High],"&lt;=0.05")/Table3[[#This Row],[Count]]</f>
        <v>1</v>
      </c>
      <c r="L58" s="2">
        <f>COUNTIFS(Table2[Sub-Sector],Table3[[#This Row],[Sub-Sector]],Table2[% Away From Current Week Low],"&gt;=0.05")/Table3[[#This Row],[Count]]</f>
        <v>0.35714285714285715</v>
      </c>
      <c r="M58" s="2">
        <f>COUNTIFS(Table2[Sub-Sector],Table3[[#This Row],[Sub-Sector]],Table2[% Away From Current Week High],"&lt;=0.05")/Table3[[#This Row],[Count]]</f>
        <v>0.9285714285714286</v>
      </c>
      <c r="N58" s="2">
        <f>COUNTIFS(Table2[Sub-Sector],Table3[[#This Row],[Sub-Sector]],Table2[% Away From Current Month Low],"&gt;=0.05")/Table3[[#This Row],[Count]]</f>
        <v>0.5714285714285714</v>
      </c>
      <c r="O58" s="2">
        <f>COUNTIFS(Table2[Sub-Sector],Table3[[#This Row],[Sub-Sector]],Table2[% Away From Current Month High],"&lt;=0.05")/Table3[[#This Row],[Count]]</f>
        <v>0.14285714285714285</v>
      </c>
      <c r="P58" s="2">
        <f>COUNTIFS(Table2[Sub-Sector],Table3[[#This Row],[Sub-Sector]],Table2[% Away From 52W High],"&lt;=10")/Table3[[#This Row],[Count]]</f>
        <v>0.21428571428571427</v>
      </c>
      <c r="Q58" s="2">
        <f>COUNTIFS(Table2[Sub-Sector],Table3[[#This Row],[Sub-Sector]],Table2[% Away From 52W Low],"&gt;=10")/Table3[[#This Row],[Count]]</f>
        <v>1</v>
      </c>
      <c r="R58" s="2">
        <f>COUNTIFS(Table2[Sub-Sector],Table3[[#This Row],[Sub-Sector]],Table2[% Price above 20 EMA],"&gt;=0")/Table3[[#This Row],[Count]]</f>
        <v>0.2857142857142857</v>
      </c>
      <c r="S58" s="2">
        <f>COUNTIFS(Table2[Sub-Sector],Table3[[#This Row],[Sub-Sector]],Table2[% Price above 50 EMA],"&gt;=0")/Table3[[#This Row],[Count]]</f>
        <v>0.5714285714285714</v>
      </c>
      <c r="T58" s="2">
        <f>COUNTIFS(Table2[Sub-Sector],Table3[[#This Row],[Sub-Sector]],Table2[% Price above 200 EMA],"&gt;=0")/Table3[[#This Row],[Count]]</f>
        <v>0.7142857142857143</v>
      </c>
      <c r="U58" s="2">
        <f>COUNTIFS(Table2[Sub-Sector],Table3[[#This Row],[Sub-Sector]],Table2[Rate of Change - Zone],"Positive")/Table3[[#This Row],[Count]]</f>
        <v>0.35714285714285715</v>
      </c>
      <c r="V58" s="2">
        <f>COUNTIFS(Table2[Sub-Sector],Table3[[#This Row],[Sub-Sector]],Table2[Sharpe Ratio],"&gt;=0.10")/Table3[[#This Row],[Count]]</f>
        <v>0.14285714285714285</v>
      </c>
      <c r="W58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362.5</v>
      </c>
      <c r="X58" s="3">
        <f>_xlfn.RANK.AVG(Table3[[#This Row],[Score]],Table3[Score],1)</f>
        <v>42</v>
      </c>
      <c r="Y58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238</v>
      </c>
      <c r="Z58" s="3">
        <f>_xlfn.RANK.AVG(Table3[[#This Row],[Score 2 ]],Table3[[Score 2 ]],1)</f>
        <v>57</v>
      </c>
    </row>
    <row r="59" spans="1:26" x14ac:dyDescent="0.3">
      <c r="A59" t="s">
        <v>261</v>
      </c>
      <c r="B59">
        <f>COUNTIFS(Table2[Sub-Sector],Table3[[#This Row],[Sub-Sector]])</f>
        <v>3</v>
      </c>
      <c r="C59" s="2">
        <f>COUNTIFS(Table2[Sub-Sector],Table3[[#This Row],[Sub-Sector]],Table2[Uptrend],"Uptrend")/Table3[[#This Row],[Count]]</f>
        <v>1</v>
      </c>
      <c r="D59" s="2">
        <f>COUNTIFS(Table2[Sub-Sector],Table3[[#This Row],[Sub-Sector]],Table2[1W Return vs Nifty],"&gt;=5")/Table3[[#This Row],[Count]]</f>
        <v>0</v>
      </c>
      <c r="E59" s="2">
        <f>COUNTIFS(Table2[Sub-Sector],Table3[[#This Row],[Sub-Sector]],Table2[1M Return vs Nifty],"&gt;=5")/Table3[[#This Row],[Count]]</f>
        <v>1</v>
      </c>
      <c r="F59" s="2">
        <f>COUNTIFS(Table2[Sub-Sector],Table3[[#This Row],[Sub-Sector]],Table2[6M Return vs Nifty],"&gt;=10")/Table3[[#This Row],[Count]]</f>
        <v>1</v>
      </c>
      <c r="G59" s="2">
        <f>COUNTIFS(Table2[Sub-Sector],Table3[[#This Row],[Sub-Sector]],Table2[1Y Return vs Nifty],"&gt;=10")/Table3[[#This Row],[Count]]</f>
        <v>1</v>
      </c>
      <c r="H59" s="2">
        <f>COUNTIFS(Table2[Sub-Sector],Table3[[#This Row],[Sub-Sector]],Table2[RSI Exponential â€“ 14D],"&gt;=50")/Table3[[#This Row],[Count]]</f>
        <v>0</v>
      </c>
      <c r="I59" s="2">
        <f>COUNTIFS(Table2[Sub-Sector],Table3[[#This Row],[Sub-Sector]],Table2[Relative Volume],"&gt;=1")/Table3[[#This Row],[Count]]</f>
        <v>0</v>
      </c>
      <c r="J59" s="2">
        <f>COUNTIFS(Table2[Sub-Sector],Table3[[#This Row],[Sub-Sector]],Table2[% Away From Day Low],"&gt;=0.05")/Table3[[#This Row],[Count]]</f>
        <v>0.33333333333333331</v>
      </c>
      <c r="K59" s="2">
        <f>COUNTIFS(Table2[Sub-Sector],Table3[[#This Row],[Sub-Sector]],Table2[% Away From Day High],"&lt;=0.05")/Table3[[#This Row],[Count]]</f>
        <v>0</v>
      </c>
      <c r="L59" s="2">
        <f>COUNTIFS(Table2[Sub-Sector],Table3[[#This Row],[Sub-Sector]],Table2[% Away From Current Week Low],"&gt;=0.05")/Table3[[#This Row],[Count]]</f>
        <v>0.66666666666666663</v>
      </c>
      <c r="M59" s="2">
        <f>COUNTIFS(Table2[Sub-Sector],Table3[[#This Row],[Sub-Sector]],Table2[% Away From Current Week High],"&lt;=0.05")/Table3[[#This Row],[Count]]</f>
        <v>0</v>
      </c>
      <c r="N59" s="2">
        <f>COUNTIFS(Table2[Sub-Sector],Table3[[#This Row],[Sub-Sector]],Table2[% Away From Current Month Low],"&gt;=0.05")/Table3[[#This Row],[Count]]</f>
        <v>1</v>
      </c>
      <c r="O59" s="2">
        <f>COUNTIFS(Table2[Sub-Sector],Table3[[#This Row],[Sub-Sector]],Table2[% Away From Current Month High],"&lt;=0.05")/Table3[[#This Row],[Count]]</f>
        <v>0</v>
      </c>
      <c r="P59" s="2">
        <f>COUNTIFS(Table2[Sub-Sector],Table3[[#This Row],[Sub-Sector]],Table2[% Away From 52W High],"&lt;=10")/Table3[[#This Row],[Count]]</f>
        <v>0</v>
      </c>
      <c r="Q59" s="2">
        <f>COUNTIFS(Table2[Sub-Sector],Table3[[#This Row],[Sub-Sector]],Table2[% Away From 52W Low],"&gt;=10")/Table3[[#This Row],[Count]]</f>
        <v>1</v>
      </c>
      <c r="R59" s="2">
        <f>COUNTIFS(Table2[Sub-Sector],Table3[[#This Row],[Sub-Sector]],Table2[% Price above 20 EMA],"&gt;=0")/Table3[[#This Row],[Count]]</f>
        <v>1</v>
      </c>
      <c r="S59" s="2">
        <f>COUNTIFS(Table2[Sub-Sector],Table3[[#This Row],[Sub-Sector]],Table2[% Price above 50 EMA],"&gt;=0")/Table3[[#This Row],[Count]]</f>
        <v>1</v>
      </c>
      <c r="T59" s="2">
        <f>COUNTIFS(Table2[Sub-Sector],Table3[[#This Row],[Sub-Sector]],Table2[% Price above 200 EMA],"&gt;=0")/Table3[[#This Row],[Count]]</f>
        <v>1</v>
      </c>
      <c r="U59" s="2">
        <f>COUNTIFS(Table2[Sub-Sector],Table3[[#This Row],[Sub-Sector]],Table2[Rate of Change - Zone],"Positive")/Table3[[#This Row],[Count]]</f>
        <v>0</v>
      </c>
      <c r="V59" s="2">
        <f>COUNTIFS(Table2[Sub-Sector],Table3[[#This Row],[Sub-Sector]],Table2[Sharpe Ratio],"&gt;=0.10")/Table3[[#This Row],[Count]]</f>
        <v>1</v>
      </c>
      <c r="W59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336.5</v>
      </c>
      <c r="X59" s="3">
        <f>_xlfn.RANK.AVG(Table3[[#This Row],[Score]],Table3[Score],1)</f>
        <v>27.5</v>
      </c>
      <c r="Y59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239.5</v>
      </c>
      <c r="Z59" s="3">
        <f>_xlfn.RANK.AVG(Table3[[#This Row],[Score 2 ]],Table3[[Score 2 ]],1)</f>
        <v>59.5</v>
      </c>
    </row>
    <row r="60" spans="1:26" x14ac:dyDescent="0.3">
      <c r="A60" t="s">
        <v>95</v>
      </c>
      <c r="B60">
        <f>COUNTIFS(Table2[Sub-Sector],Table3[[#This Row],[Sub-Sector]])</f>
        <v>1</v>
      </c>
      <c r="C60" s="2">
        <f>COUNTIFS(Table2[Sub-Sector],Table3[[#This Row],[Sub-Sector]],Table2[Uptrend],"Uptrend")/Table3[[#This Row],[Count]]</f>
        <v>1</v>
      </c>
      <c r="D60" s="2">
        <f>COUNTIFS(Table2[Sub-Sector],Table3[[#This Row],[Sub-Sector]],Table2[1W Return vs Nifty],"&gt;=5")/Table3[[#This Row],[Count]]</f>
        <v>0</v>
      </c>
      <c r="E60" s="2">
        <f>COUNTIFS(Table2[Sub-Sector],Table3[[#This Row],[Sub-Sector]],Table2[1M Return vs Nifty],"&gt;=5")/Table3[[#This Row],[Count]]</f>
        <v>0</v>
      </c>
      <c r="F60" s="2">
        <f>COUNTIFS(Table2[Sub-Sector],Table3[[#This Row],[Sub-Sector]],Table2[6M Return vs Nifty],"&gt;=10")/Table3[[#This Row],[Count]]</f>
        <v>1</v>
      </c>
      <c r="G60" s="2">
        <f>COUNTIFS(Table2[Sub-Sector],Table3[[#This Row],[Sub-Sector]],Table2[1Y Return vs Nifty],"&gt;=10")/Table3[[#This Row],[Count]]</f>
        <v>1</v>
      </c>
      <c r="H60" s="2">
        <f>COUNTIFS(Table2[Sub-Sector],Table3[[#This Row],[Sub-Sector]],Table2[RSI Exponential â€“ 14D],"&gt;=50")/Table3[[#This Row],[Count]]</f>
        <v>0</v>
      </c>
      <c r="I60" s="2">
        <f>COUNTIFS(Table2[Sub-Sector],Table3[[#This Row],[Sub-Sector]],Table2[Relative Volume],"&gt;=1")/Table3[[#This Row],[Count]]</f>
        <v>0</v>
      </c>
      <c r="J60" s="2">
        <f>COUNTIFS(Table2[Sub-Sector],Table3[[#This Row],[Sub-Sector]],Table2[% Away From Day Low],"&gt;=0.05")/Table3[[#This Row],[Count]]</f>
        <v>0</v>
      </c>
      <c r="K60" s="2">
        <f>COUNTIFS(Table2[Sub-Sector],Table3[[#This Row],[Sub-Sector]],Table2[% Away From Day High],"&lt;=0.05")/Table3[[#This Row],[Count]]</f>
        <v>1</v>
      </c>
      <c r="L60" s="2">
        <f>COUNTIFS(Table2[Sub-Sector],Table3[[#This Row],[Sub-Sector]],Table2[% Away From Current Week Low],"&gt;=0.05")/Table3[[#This Row],[Count]]</f>
        <v>0</v>
      </c>
      <c r="M60" s="2">
        <f>COUNTIFS(Table2[Sub-Sector],Table3[[#This Row],[Sub-Sector]],Table2[% Away From Current Week High],"&lt;=0.05")/Table3[[#This Row],[Count]]</f>
        <v>1</v>
      </c>
      <c r="N60" s="2">
        <f>COUNTIFS(Table2[Sub-Sector],Table3[[#This Row],[Sub-Sector]],Table2[% Away From Current Month Low],"&gt;=0.05")/Table3[[#This Row],[Count]]</f>
        <v>0</v>
      </c>
      <c r="O60" s="2">
        <f>COUNTIFS(Table2[Sub-Sector],Table3[[#This Row],[Sub-Sector]],Table2[% Away From Current Month High],"&lt;=0.05")/Table3[[#This Row],[Count]]</f>
        <v>0</v>
      </c>
      <c r="P60" s="2">
        <f>COUNTIFS(Table2[Sub-Sector],Table3[[#This Row],[Sub-Sector]],Table2[% Away From 52W High],"&lt;=10")/Table3[[#This Row],[Count]]</f>
        <v>1</v>
      </c>
      <c r="Q60" s="2">
        <f>COUNTIFS(Table2[Sub-Sector],Table3[[#This Row],[Sub-Sector]],Table2[% Away From 52W Low],"&gt;=10")/Table3[[#This Row],[Count]]</f>
        <v>1</v>
      </c>
      <c r="R60" s="2">
        <f>COUNTIFS(Table2[Sub-Sector],Table3[[#This Row],[Sub-Sector]],Table2[% Price above 20 EMA],"&gt;=0")/Table3[[#This Row],[Count]]</f>
        <v>0</v>
      </c>
      <c r="S60" s="2">
        <f>COUNTIFS(Table2[Sub-Sector],Table3[[#This Row],[Sub-Sector]],Table2[% Price above 50 EMA],"&gt;=0")/Table3[[#This Row],[Count]]</f>
        <v>1</v>
      </c>
      <c r="T60" s="2">
        <f>COUNTIFS(Table2[Sub-Sector],Table3[[#This Row],[Sub-Sector]],Table2[% Price above 200 EMA],"&gt;=0")/Table3[[#This Row],[Count]]</f>
        <v>1</v>
      </c>
      <c r="U60" s="2">
        <f>COUNTIFS(Table2[Sub-Sector],Table3[[#This Row],[Sub-Sector]],Table2[Rate of Change - Zone],"Positive")/Table3[[#This Row],[Count]]</f>
        <v>0</v>
      </c>
      <c r="V60" s="2">
        <f>COUNTIFS(Table2[Sub-Sector],Table3[[#This Row],[Sub-Sector]],Table2[Sharpe Ratio],"&gt;=0.10")/Table3[[#This Row],[Count]]</f>
        <v>1</v>
      </c>
      <c r="W60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424</v>
      </c>
      <c r="X60" s="3">
        <f>_xlfn.RANK.AVG(Table3[[#This Row],[Score]],Table3[Score],1)</f>
        <v>61</v>
      </c>
      <c r="Y60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239.5</v>
      </c>
      <c r="Z60" s="3">
        <f>_xlfn.RANK.AVG(Table3[[#This Row],[Score 2 ]],Table3[[Score 2 ]],1)</f>
        <v>59.5</v>
      </c>
    </row>
    <row r="61" spans="1:26" x14ac:dyDescent="0.3">
      <c r="A61" t="s">
        <v>1335</v>
      </c>
      <c r="B61">
        <f>COUNTIFS(Table2[Sub-Sector],Table3[[#This Row],[Sub-Sector]])</f>
        <v>1</v>
      </c>
      <c r="C61" s="2">
        <f>COUNTIFS(Table2[Sub-Sector],Table3[[#This Row],[Sub-Sector]],Table2[Uptrend],"Uptrend")/Table3[[#This Row],[Count]]</f>
        <v>1</v>
      </c>
      <c r="D61" s="2">
        <f>COUNTIFS(Table2[Sub-Sector],Table3[[#This Row],[Sub-Sector]],Table2[1W Return vs Nifty],"&gt;=5")/Table3[[#This Row],[Count]]</f>
        <v>0</v>
      </c>
      <c r="E61" s="2">
        <f>COUNTIFS(Table2[Sub-Sector],Table3[[#This Row],[Sub-Sector]],Table2[1M Return vs Nifty],"&gt;=5")/Table3[[#This Row],[Count]]</f>
        <v>0</v>
      </c>
      <c r="F61" s="2">
        <f>COUNTIFS(Table2[Sub-Sector],Table3[[#This Row],[Sub-Sector]],Table2[6M Return vs Nifty],"&gt;=10")/Table3[[#This Row],[Count]]</f>
        <v>1</v>
      </c>
      <c r="G61" s="2">
        <f>COUNTIFS(Table2[Sub-Sector],Table3[[#This Row],[Sub-Sector]],Table2[1Y Return vs Nifty],"&gt;=10")/Table3[[#This Row],[Count]]</f>
        <v>1</v>
      </c>
      <c r="H61" s="2">
        <f>COUNTIFS(Table2[Sub-Sector],Table3[[#This Row],[Sub-Sector]],Table2[RSI Exponential â€“ 14D],"&gt;=50")/Table3[[#This Row],[Count]]</f>
        <v>1</v>
      </c>
      <c r="I61" s="2">
        <f>COUNTIFS(Table2[Sub-Sector],Table3[[#This Row],[Sub-Sector]],Table2[Relative Volume],"&gt;=1")/Table3[[#This Row],[Count]]</f>
        <v>0</v>
      </c>
      <c r="J61" s="2">
        <f>COUNTIFS(Table2[Sub-Sector],Table3[[#This Row],[Sub-Sector]],Table2[% Away From Day Low],"&gt;=0.05")/Table3[[#This Row],[Count]]</f>
        <v>1</v>
      </c>
      <c r="K61" s="2">
        <f>COUNTIFS(Table2[Sub-Sector],Table3[[#This Row],[Sub-Sector]],Table2[% Away From Day High],"&lt;=0.05")/Table3[[#This Row],[Count]]</f>
        <v>1</v>
      </c>
      <c r="L61" s="2">
        <f>COUNTIFS(Table2[Sub-Sector],Table3[[#This Row],[Sub-Sector]],Table2[% Away From Current Week Low],"&gt;=0.05")/Table3[[#This Row],[Count]]</f>
        <v>1</v>
      </c>
      <c r="M61" s="2">
        <f>COUNTIFS(Table2[Sub-Sector],Table3[[#This Row],[Sub-Sector]],Table2[% Away From Current Week High],"&lt;=0.05")/Table3[[#This Row],[Count]]</f>
        <v>1</v>
      </c>
      <c r="N61" s="2">
        <f>COUNTIFS(Table2[Sub-Sector],Table3[[#This Row],[Sub-Sector]],Table2[% Away From Current Month Low],"&gt;=0.05")/Table3[[#This Row],[Count]]</f>
        <v>1</v>
      </c>
      <c r="O61" s="2">
        <f>COUNTIFS(Table2[Sub-Sector],Table3[[#This Row],[Sub-Sector]],Table2[% Away From Current Month High],"&lt;=0.05")/Table3[[#This Row],[Count]]</f>
        <v>0</v>
      </c>
      <c r="P61" s="2">
        <f>COUNTIFS(Table2[Sub-Sector],Table3[[#This Row],[Sub-Sector]],Table2[% Away From 52W High],"&lt;=10")/Table3[[#This Row],[Count]]</f>
        <v>1</v>
      </c>
      <c r="Q61" s="2">
        <f>COUNTIFS(Table2[Sub-Sector],Table3[[#This Row],[Sub-Sector]],Table2[% Away From 52W Low],"&gt;=10")/Table3[[#This Row],[Count]]</f>
        <v>1</v>
      </c>
      <c r="R61" s="2">
        <f>COUNTIFS(Table2[Sub-Sector],Table3[[#This Row],[Sub-Sector]],Table2[% Price above 20 EMA],"&gt;=0")/Table3[[#This Row],[Count]]</f>
        <v>1</v>
      </c>
      <c r="S61" s="2">
        <f>COUNTIFS(Table2[Sub-Sector],Table3[[#This Row],[Sub-Sector]],Table2[% Price above 50 EMA],"&gt;=0")/Table3[[#This Row],[Count]]</f>
        <v>1</v>
      </c>
      <c r="T61" s="2">
        <f>COUNTIFS(Table2[Sub-Sector],Table3[[#This Row],[Sub-Sector]],Table2[% Price above 200 EMA],"&gt;=0")/Table3[[#This Row],[Count]]</f>
        <v>1</v>
      </c>
      <c r="U61" s="2">
        <f>COUNTIFS(Table2[Sub-Sector],Table3[[#This Row],[Sub-Sector]],Table2[Rate of Change - Zone],"Positive")/Table3[[#This Row],[Count]]</f>
        <v>0</v>
      </c>
      <c r="V61" s="2">
        <f>COUNTIFS(Table2[Sub-Sector],Table3[[#This Row],[Sub-Sector]],Table2[Sharpe Ratio],"&gt;=0.10")/Table3[[#This Row],[Count]]</f>
        <v>1</v>
      </c>
      <c r="W61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424</v>
      </c>
      <c r="X61" s="3">
        <f>_xlfn.RANK.AVG(Table3[[#This Row],[Score]],Table3[Score],1)</f>
        <v>61</v>
      </c>
      <c r="Y61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239.5</v>
      </c>
      <c r="Z61" s="3">
        <f>_xlfn.RANK.AVG(Table3[[#This Row],[Score 2 ]],Table3[[Score 2 ]],1)</f>
        <v>59.5</v>
      </c>
    </row>
    <row r="62" spans="1:26" x14ac:dyDescent="0.3">
      <c r="A62" t="s">
        <v>510</v>
      </c>
      <c r="B62">
        <f>COUNTIFS(Table2[Sub-Sector],Table3[[#This Row],[Sub-Sector]])</f>
        <v>1</v>
      </c>
      <c r="C62" s="2">
        <f>COUNTIFS(Table2[Sub-Sector],Table3[[#This Row],[Sub-Sector]],Table2[Uptrend],"Uptrend")/Table3[[#This Row],[Count]]</f>
        <v>1</v>
      </c>
      <c r="D62" s="2">
        <f>COUNTIFS(Table2[Sub-Sector],Table3[[#This Row],[Sub-Sector]],Table2[1W Return vs Nifty],"&gt;=5")/Table3[[#This Row],[Count]]</f>
        <v>0</v>
      </c>
      <c r="E62" s="2">
        <f>COUNTIFS(Table2[Sub-Sector],Table3[[#This Row],[Sub-Sector]],Table2[1M Return vs Nifty],"&gt;=5")/Table3[[#This Row],[Count]]</f>
        <v>0</v>
      </c>
      <c r="F62" s="2">
        <f>COUNTIFS(Table2[Sub-Sector],Table3[[#This Row],[Sub-Sector]],Table2[6M Return vs Nifty],"&gt;=10")/Table3[[#This Row],[Count]]</f>
        <v>1</v>
      </c>
      <c r="G62" s="2">
        <f>COUNTIFS(Table2[Sub-Sector],Table3[[#This Row],[Sub-Sector]],Table2[1Y Return vs Nifty],"&gt;=10")/Table3[[#This Row],[Count]]</f>
        <v>1</v>
      </c>
      <c r="H62" s="2">
        <f>COUNTIFS(Table2[Sub-Sector],Table3[[#This Row],[Sub-Sector]],Table2[RSI Exponential â€“ 14D],"&gt;=50")/Table3[[#This Row],[Count]]</f>
        <v>0</v>
      </c>
      <c r="I62" s="2">
        <f>COUNTIFS(Table2[Sub-Sector],Table3[[#This Row],[Sub-Sector]],Table2[Relative Volume],"&gt;=1")/Table3[[#This Row],[Count]]</f>
        <v>0</v>
      </c>
      <c r="J62" s="2">
        <f>COUNTIFS(Table2[Sub-Sector],Table3[[#This Row],[Sub-Sector]],Table2[% Away From Day Low],"&gt;=0.05")/Table3[[#This Row],[Count]]</f>
        <v>1</v>
      </c>
      <c r="K62" s="2">
        <f>COUNTIFS(Table2[Sub-Sector],Table3[[#This Row],[Sub-Sector]],Table2[% Away From Day High],"&lt;=0.05")/Table3[[#This Row],[Count]]</f>
        <v>1</v>
      </c>
      <c r="L62" s="2">
        <f>COUNTIFS(Table2[Sub-Sector],Table3[[#This Row],[Sub-Sector]],Table2[% Away From Current Week Low],"&gt;=0.05")/Table3[[#This Row],[Count]]</f>
        <v>1</v>
      </c>
      <c r="M62" s="2">
        <f>COUNTIFS(Table2[Sub-Sector],Table3[[#This Row],[Sub-Sector]],Table2[% Away From Current Week High],"&lt;=0.05")/Table3[[#This Row],[Count]]</f>
        <v>1</v>
      </c>
      <c r="N62" s="2">
        <f>COUNTIFS(Table2[Sub-Sector],Table3[[#This Row],[Sub-Sector]],Table2[% Away From Current Month Low],"&gt;=0.05")/Table3[[#This Row],[Count]]</f>
        <v>1</v>
      </c>
      <c r="O62" s="2">
        <f>COUNTIFS(Table2[Sub-Sector],Table3[[#This Row],[Sub-Sector]],Table2[% Away From Current Month High],"&lt;=0.05")/Table3[[#This Row],[Count]]</f>
        <v>0</v>
      </c>
      <c r="P62" s="2">
        <f>COUNTIFS(Table2[Sub-Sector],Table3[[#This Row],[Sub-Sector]],Table2[% Away From 52W High],"&lt;=10")/Table3[[#This Row],[Count]]</f>
        <v>0</v>
      </c>
      <c r="Q62" s="2">
        <f>COUNTIFS(Table2[Sub-Sector],Table3[[#This Row],[Sub-Sector]],Table2[% Away From 52W Low],"&gt;=10")/Table3[[#This Row],[Count]]</f>
        <v>1</v>
      </c>
      <c r="R62" s="2">
        <f>COUNTIFS(Table2[Sub-Sector],Table3[[#This Row],[Sub-Sector]],Table2[% Price above 20 EMA],"&gt;=0")/Table3[[#This Row],[Count]]</f>
        <v>0</v>
      </c>
      <c r="S62" s="2">
        <f>COUNTIFS(Table2[Sub-Sector],Table3[[#This Row],[Sub-Sector]],Table2[% Price above 50 EMA],"&gt;=0")/Table3[[#This Row],[Count]]</f>
        <v>1</v>
      </c>
      <c r="T62" s="2">
        <f>COUNTIFS(Table2[Sub-Sector],Table3[[#This Row],[Sub-Sector]],Table2[% Price above 200 EMA],"&gt;=0")/Table3[[#This Row],[Count]]</f>
        <v>1</v>
      </c>
      <c r="U62" s="2">
        <f>COUNTIFS(Table2[Sub-Sector],Table3[[#This Row],[Sub-Sector]],Table2[Rate of Change - Zone],"Positive")/Table3[[#This Row],[Count]]</f>
        <v>0</v>
      </c>
      <c r="V62" s="2">
        <f>COUNTIFS(Table2[Sub-Sector],Table3[[#This Row],[Sub-Sector]],Table2[Sharpe Ratio],"&gt;=0.10")/Table3[[#This Row],[Count]]</f>
        <v>0</v>
      </c>
      <c r="W62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424</v>
      </c>
      <c r="X62" s="3">
        <f>_xlfn.RANK.AVG(Table3[[#This Row],[Score]],Table3[Score],1)</f>
        <v>61</v>
      </c>
      <c r="Y62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239.5</v>
      </c>
      <c r="Z62" s="3">
        <f>_xlfn.RANK.AVG(Table3[[#This Row],[Score 2 ]],Table3[[Score 2 ]],1)</f>
        <v>59.5</v>
      </c>
    </row>
    <row r="63" spans="1:26" x14ac:dyDescent="0.3">
      <c r="A63" t="s">
        <v>27</v>
      </c>
      <c r="B63">
        <f>COUNTIFS(Table2[Sub-Sector],Table3[[#This Row],[Sub-Sector]])</f>
        <v>4</v>
      </c>
      <c r="C63" s="2">
        <f>COUNTIFS(Table2[Sub-Sector],Table3[[#This Row],[Sub-Sector]],Table2[Uptrend],"Uptrend")/Table3[[#This Row],[Count]]</f>
        <v>0.75</v>
      </c>
      <c r="D63" s="2">
        <f>COUNTIFS(Table2[Sub-Sector],Table3[[#This Row],[Sub-Sector]],Table2[1W Return vs Nifty],"&gt;=5")/Table3[[#This Row],[Count]]</f>
        <v>0.25</v>
      </c>
      <c r="E63" s="2">
        <f>COUNTIFS(Table2[Sub-Sector],Table3[[#This Row],[Sub-Sector]],Table2[1M Return vs Nifty],"&gt;=5")/Table3[[#This Row],[Count]]</f>
        <v>0.25</v>
      </c>
      <c r="F63" s="2">
        <f>COUNTIFS(Table2[Sub-Sector],Table3[[#This Row],[Sub-Sector]],Table2[6M Return vs Nifty],"&gt;=10")/Table3[[#This Row],[Count]]</f>
        <v>0.25</v>
      </c>
      <c r="G63" s="2">
        <f>COUNTIFS(Table2[Sub-Sector],Table3[[#This Row],[Sub-Sector]],Table2[1Y Return vs Nifty],"&gt;=10")/Table3[[#This Row],[Count]]</f>
        <v>0.5</v>
      </c>
      <c r="H63" s="2">
        <f>COUNTIFS(Table2[Sub-Sector],Table3[[#This Row],[Sub-Sector]],Table2[RSI Exponential â€“ 14D],"&gt;=50")/Table3[[#This Row],[Count]]</f>
        <v>0.5</v>
      </c>
      <c r="I63" s="2">
        <f>COUNTIFS(Table2[Sub-Sector],Table3[[#This Row],[Sub-Sector]],Table2[Relative Volume],"&gt;=1")/Table3[[#This Row],[Count]]</f>
        <v>0.5</v>
      </c>
      <c r="J63" s="2">
        <f>COUNTIFS(Table2[Sub-Sector],Table3[[#This Row],[Sub-Sector]],Table2[% Away From Day Low],"&gt;=0.05")/Table3[[#This Row],[Count]]</f>
        <v>0.25</v>
      </c>
      <c r="K63" s="2">
        <f>COUNTIFS(Table2[Sub-Sector],Table3[[#This Row],[Sub-Sector]],Table2[% Away From Day High],"&lt;=0.05")/Table3[[#This Row],[Count]]</f>
        <v>0.75</v>
      </c>
      <c r="L63" s="2">
        <f>COUNTIFS(Table2[Sub-Sector],Table3[[#This Row],[Sub-Sector]],Table2[% Away From Current Week Low],"&gt;=0.05")/Table3[[#This Row],[Count]]</f>
        <v>0.25</v>
      </c>
      <c r="M63" s="2">
        <f>COUNTIFS(Table2[Sub-Sector],Table3[[#This Row],[Sub-Sector]],Table2[% Away From Current Week High],"&lt;=0.05")/Table3[[#This Row],[Count]]</f>
        <v>0.5</v>
      </c>
      <c r="N63" s="2">
        <f>COUNTIFS(Table2[Sub-Sector],Table3[[#This Row],[Sub-Sector]],Table2[% Away From Current Month Low],"&gt;=0.05")/Table3[[#This Row],[Count]]</f>
        <v>0.25</v>
      </c>
      <c r="O63" s="2">
        <f>COUNTIFS(Table2[Sub-Sector],Table3[[#This Row],[Sub-Sector]],Table2[% Away From Current Month High],"&lt;=0.05")/Table3[[#This Row],[Count]]</f>
        <v>0.25</v>
      </c>
      <c r="P63" s="2">
        <f>COUNTIFS(Table2[Sub-Sector],Table3[[#This Row],[Sub-Sector]],Table2[% Away From 52W High],"&lt;=10")/Table3[[#This Row],[Count]]</f>
        <v>0.25</v>
      </c>
      <c r="Q63" s="2">
        <f>COUNTIFS(Table2[Sub-Sector],Table3[[#This Row],[Sub-Sector]],Table2[% Away From 52W Low],"&gt;=10")/Table3[[#This Row],[Count]]</f>
        <v>1</v>
      </c>
      <c r="R63" s="2">
        <f>COUNTIFS(Table2[Sub-Sector],Table3[[#This Row],[Sub-Sector]],Table2[% Price above 20 EMA],"&gt;=0")/Table3[[#This Row],[Count]]</f>
        <v>0.5</v>
      </c>
      <c r="S63" s="2">
        <f>COUNTIFS(Table2[Sub-Sector],Table3[[#This Row],[Sub-Sector]],Table2[% Price above 50 EMA],"&gt;=0")/Table3[[#This Row],[Count]]</f>
        <v>0.5</v>
      </c>
      <c r="T63" s="2">
        <f>COUNTIFS(Table2[Sub-Sector],Table3[[#This Row],[Sub-Sector]],Table2[% Price above 200 EMA],"&gt;=0")/Table3[[#This Row],[Count]]</f>
        <v>1</v>
      </c>
      <c r="U63" s="2">
        <f>COUNTIFS(Table2[Sub-Sector],Table3[[#This Row],[Sub-Sector]],Table2[Rate of Change - Zone],"Positive")/Table3[[#This Row],[Count]]</f>
        <v>0.5</v>
      </c>
      <c r="V63" s="2">
        <f>COUNTIFS(Table2[Sub-Sector],Table3[[#This Row],[Sub-Sector]],Table2[Sharpe Ratio],"&gt;=0.10")/Table3[[#This Row],[Count]]</f>
        <v>0.25</v>
      </c>
      <c r="W63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353</v>
      </c>
      <c r="X63" s="3">
        <f>_xlfn.RANK.AVG(Table3[[#This Row],[Score]],Table3[Score],1)</f>
        <v>38</v>
      </c>
      <c r="Y63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245.5</v>
      </c>
      <c r="Z63" s="3">
        <f>_xlfn.RANK.AVG(Table3[[#This Row],[Score 2 ]],Table3[[Score 2 ]],1)</f>
        <v>62</v>
      </c>
    </row>
    <row r="64" spans="1:26" x14ac:dyDescent="0.3">
      <c r="A64" t="s">
        <v>626</v>
      </c>
      <c r="B64">
        <f>COUNTIFS(Table2[Sub-Sector],Table3[[#This Row],[Sub-Sector]])</f>
        <v>4</v>
      </c>
      <c r="C64" s="2">
        <f>COUNTIFS(Table2[Sub-Sector],Table3[[#This Row],[Sub-Sector]],Table2[Uptrend],"Uptrend")/Table3[[#This Row],[Count]]</f>
        <v>0.5</v>
      </c>
      <c r="D64" s="2">
        <f>COUNTIFS(Table2[Sub-Sector],Table3[[#This Row],[Sub-Sector]],Table2[1W Return vs Nifty],"&gt;=5")/Table3[[#This Row],[Count]]</f>
        <v>0</v>
      </c>
      <c r="E64" s="2">
        <f>COUNTIFS(Table2[Sub-Sector],Table3[[#This Row],[Sub-Sector]],Table2[1M Return vs Nifty],"&gt;=5")/Table3[[#This Row],[Count]]</f>
        <v>0.25</v>
      </c>
      <c r="F64" s="2">
        <f>COUNTIFS(Table2[Sub-Sector],Table3[[#This Row],[Sub-Sector]],Table2[6M Return vs Nifty],"&gt;=10")/Table3[[#This Row],[Count]]</f>
        <v>0.5</v>
      </c>
      <c r="G64" s="2">
        <f>COUNTIFS(Table2[Sub-Sector],Table3[[#This Row],[Sub-Sector]],Table2[1Y Return vs Nifty],"&gt;=10")/Table3[[#This Row],[Count]]</f>
        <v>0.75</v>
      </c>
      <c r="H64" s="2">
        <f>COUNTIFS(Table2[Sub-Sector],Table3[[#This Row],[Sub-Sector]],Table2[RSI Exponential â€“ 14D],"&gt;=50")/Table3[[#This Row],[Count]]</f>
        <v>0.25</v>
      </c>
      <c r="I64" s="2">
        <f>COUNTIFS(Table2[Sub-Sector],Table3[[#This Row],[Sub-Sector]],Table2[Relative Volume],"&gt;=1")/Table3[[#This Row],[Count]]</f>
        <v>0.25</v>
      </c>
      <c r="J64" s="2">
        <f>COUNTIFS(Table2[Sub-Sector],Table3[[#This Row],[Sub-Sector]],Table2[% Away From Day Low],"&gt;=0.05")/Table3[[#This Row],[Count]]</f>
        <v>0.5</v>
      </c>
      <c r="K64" s="2">
        <f>COUNTIFS(Table2[Sub-Sector],Table3[[#This Row],[Sub-Sector]],Table2[% Away From Day High],"&lt;=0.05")/Table3[[#This Row],[Count]]</f>
        <v>0.75</v>
      </c>
      <c r="L64" s="2">
        <f>COUNTIFS(Table2[Sub-Sector],Table3[[#This Row],[Sub-Sector]],Table2[% Away From Current Week Low],"&gt;=0.05")/Table3[[#This Row],[Count]]</f>
        <v>0.5</v>
      </c>
      <c r="M64" s="2">
        <f>COUNTIFS(Table2[Sub-Sector],Table3[[#This Row],[Sub-Sector]],Table2[% Away From Current Week High],"&lt;=0.05")/Table3[[#This Row],[Count]]</f>
        <v>0.75</v>
      </c>
      <c r="N64" s="2">
        <f>COUNTIFS(Table2[Sub-Sector],Table3[[#This Row],[Sub-Sector]],Table2[% Away From Current Month Low],"&gt;=0.05")/Table3[[#This Row],[Count]]</f>
        <v>0.75</v>
      </c>
      <c r="O64" s="2">
        <f>COUNTIFS(Table2[Sub-Sector],Table3[[#This Row],[Sub-Sector]],Table2[% Away From Current Month High],"&lt;=0.05")/Table3[[#This Row],[Count]]</f>
        <v>0</v>
      </c>
      <c r="P64" s="2">
        <f>COUNTIFS(Table2[Sub-Sector],Table3[[#This Row],[Sub-Sector]],Table2[% Away From 52W High],"&lt;=10")/Table3[[#This Row],[Count]]</f>
        <v>0</v>
      </c>
      <c r="Q64" s="2">
        <f>COUNTIFS(Table2[Sub-Sector],Table3[[#This Row],[Sub-Sector]],Table2[% Away From 52W Low],"&gt;=10")/Table3[[#This Row],[Count]]</f>
        <v>1</v>
      </c>
      <c r="R64" s="2">
        <f>COUNTIFS(Table2[Sub-Sector],Table3[[#This Row],[Sub-Sector]],Table2[% Price above 20 EMA],"&gt;=0")/Table3[[#This Row],[Count]]</f>
        <v>0.25</v>
      </c>
      <c r="S64" s="2">
        <f>COUNTIFS(Table2[Sub-Sector],Table3[[#This Row],[Sub-Sector]],Table2[% Price above 50 EMA],"&gt;=0")/Table3[[#This Row],[Count]]</f>
        <v>0.5</v>
      </c>
      <c r="T64" s="2">
        <f>COUNTIFS(Table2[Sub-Sector],Table3[[#This Row],[Sub-Sector]],Table2[% Price above 200 EMA],"&gt;=0")/Table3[[#This Row],[Count]]</f>
        <v>0.75</v>
      </c>
      <c r="U64" s="2">
        <f>COUNTIFS(Table2[Sub-Sector],Table3[[#This Row],[Sub-Sector]],Table2[Rate of Change - Zone],"Positive")/Table3[[#This Row],[Count]]</f>
        <v>0.25</v>
      </c>
      <c r="V64" s="2">
        <f>COUNTIFS(Table2[Sub-Sector],Table3[[#This Row],[Sub-Sector]],Table2[Sharpe Ratio],"&gt;=0.10")/Table3[[#This Row],[Count]]</f>
        <v>0.25</v>
      </c>
      <c r="W64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446.5</v>
      </c>
      <c r="X64" s="3">
        <f>_xlfn.RANK.AVG(Table3[[#This Row],[Score]],Table3[Score],1)</f>
        <v>72.5</v>
      </c>
      <c r="Y64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247.5</v>
      </c>
      <c r="Z64" s="3">
        <f>_xlfn.RANK.AVG(Table3[[#This Row],[Score 2 ]],Table3[[Score 2 ]],1)</f>
        <v>63</v>
      </c>
    </row>
    <row r="65" spans="1:26" x14ac:dyDescent="0.3">
      <c r="A65" t="s">
        <v>407</v>
      </c>
      <c r="B65">
        <f>COUNTIFS(Table2[Sub-Sector],Table3[[#This Row],[Sub-Sector]])</f>
        <v>6</v>
      </c>
      <c r="C65" s="2">
        <f>COUNTIFS(Table2[Sub-Sector],Table3[[#This Row],[Sub-Sector]],Table2[Uptrend],"Uptrend")/Table3[[#This Row],[Count]]</f>
        <v>0.66666666666666663</v>
      </c>
      <c r="D65" s="2">
        <f>COUNTIFS(Table2[Sub-Sector],Table3[[#This Row],[Sub-Sector]],Table2[1W Return vs Nifty],"&gt;=5")/Table3[[#This Row],[Count]]</f>
        <v>0</v>
      </c>
      <c r="E65" s="2">
        <f>COUNTIFS(Table2[Sub-Sector],Table3[[#This Row],[Sub-Sector]],Table2[1M Return vs Nifty],"&gt;=5")/Table3[[#This Row],[Count]]</f>
        <v>0.16666666666666666</v>
      </c>
      <c r="F65" s="2">
        <f>COUNTIFS(Table2[Sub-Sector],Table3[[#This Row],[Sub-Sector]],Table2[6M Return vs Nifty],"&gt;=10")/Table3[[#This Row],[Count]]</f>
        <v>0.33333333333333331</v>
      </c>
      <c r="G65" s="2">
        <f>COUNTIFS(Table2[Sub-Sector],Table3[[#This Row],[Sub-Sector]],Table2[1Y Return vs Nifty],"&gt;=10")/Table3[[#This Row],[Count]]</f>
        <v>0.33333333333333331</v>
      </c>
      <c r="H65" s="2">
        <f>COUNTIFS(Table2[Sub-Sector],Table3[[#This Row],[Sub-Sector]],Table2[RSI Exponential â€“ 14D],"&gt;=50")/Table3[[#This Row],[Count]]</f>
        <v>0.5</v>
      </c>
      <c r="I65" s="2">
        <f>COUNTIFS(Table2[Sub-Sector],Table3[[#This Row],[Sub-Sector]],Table2[Relative Volume],"&gt;=1")/Table3[[#This Row],[Count]]</f>
        <v>0.66666666666666663</v>
      </c>
      <c r="J65" s="2">
        <f>COUNTIFS(Table2[Sub-Sector],Table3[[#This Row],[Sub-Sector]],Table2[% Away From Day Low],"&gt;=0.05")/Table3[[#This Row],[Count]]</f>
        <v>0.33333333333333331</v>
      </c>
      <c r="K65" s="2">
        <f>COUNTIFS(Table2[Sub-Sector],Table3[[#This Row],[Sub-Sector]],Table2[% Away From Day High],"&lt;=0.05")/Table3[[#This Row],[Count]]</f>
        <v>0.83333333333333337</v>
      </c>
      <c r="L65" s="2">
        <f>COUNTIFS(Table2[Sub-Sector],Table3[[#This Row],[Sub-Sector]],Table2[% Away From Current Week Low],"&gt;=0.05")/Table3[[#This Row],[Count]]</f>
        <v>0.33333333333333331</v>
      </c>
      <c r="M65" s="2">
        <f>COUNTIFS(Table2[Sub-Sector],Table3[[#This Row],[Sub-Sector]],Table2[% Away From Current Week High],"&lt;=0.05")/Table3[[#This Row],[Count]]</f>
        <v>0.83333333333333337</v>
      </c>
      <c r="N65" s="2">
        <f>COUNTIFS(Table2[Sub-Sector],Table3[[#This Row],[Sub-Sector]],Table2[% Away From Current Month Low],"&gt;=0.05")/Table3[[#This Row],[Count]]</f>
        <v>0.5</v>
      </c>
      <c r="O65" s="2">
        <f>COUNTIFS(Table2[Sub-Sector],Table3[[#This Row],[Sub-Sector]],Table2[% Away From Current Month High],"&lt;=0.05")/Table3[[#This Row],[Count]]</f>
        <v>0.33333333333333331</v>
      </c>
      <c r="P65" s="2">
        <f>COUNTIFS(Table2[Sub-Sector],Table3[[#This Row],[Sub-Sector]],Table2[% Away From 52W High],"&lt;=10")/Table3[[#This Row],[Count]]</f>
        <v>0.5</v>
      </c>
      <c r="Q65" s="2">
        <f>COUNTIFS(Table2[Sub-Sector],Table3[[#This Row],[Sub-Sector]],Table2[% Away From 52W Low],"&gt;=10")/Table3[[#This Row],[Count]]</f>
        <v>0.83333333333333337</v>
      </c>
      <c r="R65" s="2">
        <f>COUNTIFS(Table2[Sub-Sector],Table3[[#This Row],[Sub-Sector]],Table2[% Price above 20 EMA],"&gt;=0")/Table3[[#This Row],[Count]]</f>
        <v>0.5</v>
      </c>
      <c r="S65" s="2">
        <f>COUNTIFS(Table2[Sub-Sector],Table3[[#This Row],[Sub-Sector]],Table2[% Price above 50 EMA],"&gt;=0")/Table3[[#This Row],[Count]]</f>
        <v>0.66666666666666663</v>
      </c>
      <c r="T65" s="2">
        <f>COUNTIFS(Table2[Sub-Sector],Table3[[#This Row],[Sub-Sector]],Table2[% Price above 200 EMA],"&gt;=0")/Table3[[#This Row],[Count]]</f>
        <v>0.5</v>
      </c>
      <c r="U65" s="2">
        <f>COUNTIFS(Table2[Sub-Sector],Table3[[#This Row],[Sub-Sector]],Table2[Rate of Change - Zone],"Positive")/Table3[[#This Row],[Count]]</f>
        <v>0.33333333333333331</v>
      </c>
      <c r="V65" s="2">
        <f>COUNTIFS(Table2[Sub-Sector],Table3[[#This Row],[Sub-Sector]],Table2[Sharpe Ratio],"&gt;=0.10")/Table3[[#This Row],[Count]]</f>
        <v>0.16666666666666666</v>
      </c>
      <c r="W65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447.5</v>
      </c>
      <c r="X65" s="3">
        <f>_xlfn.RANK.AVG(Table3[[#This Row],[Score]],Table3[Score],1)</f>
        <v>74</v>
      </c>
      <c r="Y65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248.5</v>
      </c>
      <c r="Z65" s="3">
        <f>_xlfn.RANK.AVG(Table3[[#This Row],[Score 2 ]],Table3[[Score 2 ]],1)</f>
        <v>64.5</v>
      </c>
    </row>
    <row r="66" spans="1:26" x14ac:dyDescent="0.3">
      <c r="A66" t="s">
        <v>597</v>
      </c>
      <c r="B66">
        <f>COUNTIFS(Table2[Sub-Sector],Table3[[#This Row],[Sub-Sector]])</f>
        <v>3</v>
      </c>
      <c r="C66" s="2">
        <f>COUNTIFS(Table2[Sub-Sector],Table3[[#This Row],[Sub-Sector]],Table2[Uptrend],"Uptrend")/Table3[[#This Row],[Count]]</f>
        <v>0.33333333333333331</v>
      </c>
      <c r="D66" s="2">
        <f>COUNTIFS(Table2[Sub-Sector],Table3[[#This Row],[Sub-Sector]],Table2[1W Return vs Nifty],"&gt;=5")/Table3[[#This Row],[Count]]</f>
        <v>0</v>
      </c>
      <c r="E66" s="2">
        <f>COUNTIFS(Table2[Sub-Sector],Table3[[#This Row],[Sub-Sector]],Table2[1M Return vs Nifty],"&gt;=5")/Table3[[#This Row],[Count]]</f>
        <v>0</v>
      </c>
      <c r="F66" s="2">
        <f>COUNTIFS(Table2[Sub-Sector],Table3[[#This Row],[Sub-Sector]],Table2[6M Return vs Nifty],"&gt;=10")/Table3[[#This Row],[Count]]</f>
        <v>0.33333333333333331</v>
      </c>
      <c r="G66" s="2">
        <f>COUNTIFS(Table2[Sub-Sector],Table3[[#This Row],[Sub-Sector]],Table2[1Y Return vs Nifty],"&gt;=10")/Table3[[#This Row],[Count]]</f>
        <v>0.33333333333333331</v>
      </c>
      <c r="H66" s="2">
        <f>COUNTIFS(Table2[Sub-Sector],Table3[[#This Row],[Sub-Sector]],Table2[RSI Exponential â€“ 14D],"&gt;=50")/Table3[[#This Row],[Count]]</f>
        <v>0.33333333333333331</v>
      </c>
      <c r="I66" s="2">
        <f>COUNTIFS(Table2[Sub-Sector],Table3[[#This Row],[Sub-Sector]],Table2[Relative Volume],"&gt;=1")/Table3[[#This Row],[Count]]</f>
        <v>0.66666666666666663</v>
      </c>
      <c r="J66" s="2">
        <f>COUNTIFS(Table2[Sub-Sector],Table3[[#This Row],[Sub-Sector]],Table2[% Away From Day Low],"&gt;=0.05")/Table3[[#This Row],[Count]]</f>
        <v>0.33333333333333331</v>
      </c>
      <c r="K66" s="2">
        <f>COUNTIFS(Table2[Sub-Sector],Table3[[#This Row],[Sub-Sector]],Table2[% Away From Day High],"&lt;=0.05")/Table3[[#This Row],[Count]]</f>
        <v>1</v>
      </c>
      <c r="L66" s="2">
        <f>COUNTIFS(Table2[Sub-Sector],Table3[[#This Row],[Sub-Sector]],Table2[% Away From Current Week Low],"&gt;=0.05")/Table3[[#This Row],[Count]]</f>
        <v>0.33333333333333331</v>
      </c>
      <c r="M66" s="2">
        <f>COUNTIFS(Table2[Sub-Sector],Table3[[#This Row],[Sub-Sector]],Table2[% Away From Current Week High],"&lt;=0.05")/Table3[[#This Row],[Count]]</f>
        <v>1</v>
      </c>
      <c r="N66" s="2">
        <f>COUNTIFS(Table2[Sub-Sector],Table3[[#This Row],[Sub-Sector]],Table2[% Away From Current Month Low],"&gt;=0.05")/Table3[[#This Row],[Count]]</f>
        <v>0.33333333333333331</v>
      </c>
      <c r="O66" s="2">
        <f>COUNTIFS(Table2[Sub-Sector],Table3[[#This Row],[Sub-Sector]],Table2[% Away From Current Month High],"&lt;=0.05")/Table3[[#This Row],[Count]]</f>
        <v>0.33333333333333331</v>
      </c>
      <c r="P66" s="2">
        <f>COUNTIFS(Table2[Sub-Sector],Table3[[#This Row],[Sub-Sector]],Table2[% Away From 52W High],"&lt;=10")/Table3[[#This Row],[Count]]</f>
        <v>0.33333333333333331</v>
      </c>
      <c r="Q66" s="2">
        <f>COUNTIFS(Table2[Sub-Sector],Table3[[#This Row],[Sub-Sector]],Table2[% Away From 52W Low],"&gt;=10")/Table3[[#This Row],[Count]]</f>
        <v>0.66666666666666663</v>
      </c>
      <c r="R66" s="2">
        <f>COUNTIFS(Table2[Sub-Sector],Table3[[#This Row],[Sub-Sector]],Table2[% Price above 20 EMA],"&gt;=0")/Table3[[#This Row],[Count]]</f>
        <v>0.33333333333333331</v>
      </c>
      <c r="S66" s="2">
        <f>COUNTIFS(Table2[Sub-Sector],Table3[[#This Row],[Sub-Sector]],Table2[% Price above 50 EMA],"&gt;=0")/Table3[[#This Row],[Count]]</f>
        <v>0.33333333333333331</v>
      </c>
      <c r="T66" s="2">
        <f>COUNTIFS(Table2[Sub-Sector],Table3[[#This Row],[Sub-Sector]],Table2[% Price above 200 EMA],"&gt;=0")/Table3[[#This Row],[Count]]</f>
        <v>0.33333333333333331</v>
      </c>
      <c r="U66" s="2">
        <f>COUNTIFS(Table2[Sub-Sector],Table3[[#This Row],[Sub-Sector]],Table2[Rate of Change - Zone],"Positive")/Table3[[#This Row],[Count]]</f>
        <v>0.33333333333333331</v>
      </c>
      <c r="V66" s="2">
        <f>COUNTIFS(Table2[Sub-Sector],Table3[[#This Row],[Sub-Sector]],Table2[Sharpe Ratio],"&gt;=0.10")/Table3[[#This Row],[Count]]</f>
        <v>0</v>
      </c>
      <c r="W66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518.5</v>
      </c>
      <c r="X66" s="3">
        <f>_xlfn.RANK.AVG(Table3[[#This Row],[Score]],Table3[Score],1)</f>
        <v>93</v>
      </c>
      <c r="Y66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248.5</v>
      </c>
      <c r="Z66" s="3">
        <f>_xlfn.RANK.AVG(Table3[[#This Row],[Score 2 ]],Table3[[Score 2 ]],1)</f>
        <v>64.5</v>
      </c>
    </row>
    <row r="67" spans="1:26" x14ac:dyDescent="0.3">
      <c r="A67" t="s">
        <v>472</v>
      </c>
      <c r="B67">
        <f>COUNTIFS(Table2[Sub-Sector],Table3[[#This Row],[Sub-Sector]])</f>
        <v>11</v>
      </c>
      <c r="C67" s="2">
        <f>COUNTIFS(Table2[Sub-Sector],Table3[[#This Row],[Sub-Sector]],Table2[Uptrend],"Uptrend")/Table3[[#This Row],[Count]]</f>
        <v>0.72727272727272729</v>
      </c>
      <c r="D67" s="2">
        <f>COUNTIFS(Table2[Sub-Sector],Table3[[#This Row],[Sub-Sector]],Table2[1W Return vs Nifty],"&gt;=5")/Table3[[#This Row],[Count]]</f>
        <v>0</v>
      </c>
      <c r="E67" s="2">
        <f>COUNTIFS(Table2[Sub-Sector],Table3[[#This Row],[Sub-Sector]],Table2[1M Return vs Nifty],"&gt;=5")/Table3[[#This Row],[Count]]</f>
        <v>0.18181818181818182</v>
      </c>
      <c r="F67" s="2">
        <f>COUNTIFS(Table2[Sub-Sector],Table3[[#This Row],[Sub-Sector]],Table2[6M Return vs Nifty],"&gt;=10")/Table3[[#This Row],[Count]]</f>
        <v>0.36363636363636365</v>
      </c>
      <c r="G67" s="2">
        <f>COUNTIFS(Table2[Sub-Sector],Table3[[#This Row],[Sub-Sector]],Table2[1Y Return vs Nifty],"&gt;=10")/Table3[[#This Row],[Count]]</f>
        <v>0.36363636363636365</v>
      </c>
      <c r="H67" s="2">
        <f>COUNTIFS(Table2[Sub-Sector],Table3[[#This Row],[Sub-Sector]],Table2[RSI Exponential â€“ 14D],"&gt;=50")/Table3[[#This Row],[Count]]</f>
        <v>0.45454545454545453</v>
      </c>
      <c r="I67" s="2">
        <f>COUNTIFS(Table2[Sub-Sector],Table3[[#This Row],[Sub-Sector]],Table2[Relative Volume],"&gt;=1")/Table3[[#This Row],[Count]]</f>
        <v>0.45454545454545453</v>
      </c>
      <c r="J67" s="2">
        <f>COUNTIFS(Table2[Sub-Sector],Table3[[#This Row],[Sub-Sector]],Table2[% Away From Day Low],"&gt;=0.05")/Table3[[#This Row],[Count]]</f>
        <v>0.36363636363636365</v>
      </c>
      <c r="K67" s="2">
        <f>COUNTIFS(Table2[Sub-Sector],Table3[[#This Row],[Sub-Sector]],Table2[% Away From Day High],"&lt;=0.05")/Table3[[#This Row],[Count]]</f>
        <v>1</v>
      </c>
      <c r="L67" s="2">
        <f>COUNTIFS(Table2[Sub-Sector],Table3[[#This Row],[Sub-Sector]],Table2[% Away From Current Week Low],"&gt;=0.05")/Table3[[#This Row],[Count]]</f>
        <v>0.36363636363636365</v>
      </c>
      <c r="M67" s="2">
        <f>COUNTIFS(Table2[Sub-Sector],Table3[[#This Row],[Sub-Sector]],Table2[% Away From Current Week High],"&lt;=0.05")/Table3[[#This Row],[Count]]</f>
        <v>0.90909090909090906</v>
      </c>
      <c r="N67" s="2">
        <f>COUNTIFS(Table2[Sub-Sector],Table3[[#This Row],[Sub-Sector]],Table2[% Away From Current Month Low],"&gt;=0.05")/Table3[[#This Row],[Count]]</f>
        <v>0.45454545454545453</v>
      </c>
      <c r="O67" s="2">
        <f>COUNTIFS(Table2[Sub-Sector],Table3[[#This Row],[Sub-Sector]],Table2[% Away From Current Month High],"&lt;=0.05")/Table3[[#This Row],[Count]]</f>
        <v>0.36363636363636365</v>
      </c>
      <c r="P67" s="2">
        <f>COUNTIFS(Table2[Sub-Sector],Table3[[#This Row],[Sub-Sector]],Table2[% Away From 52W High],"&lt;=10")/Table3[[#This Row],[Count]]</f>
        <v>0.45454545454545453</v>
      </c>
      <c r="Q67" s="2">
        <f>COUNTIFS(Table2[Sub-Sector],Table3[[#This Row],[Sub-Sector]],Table2[% Away From 52W Low],"&gt;=10")/Table3[[#This Row],[Count]]</f>
        <v>0.90909090909090906</v>
      </c>
      <c r="R67" s="2">
        <f>COUNTIFS(Table2[Sub-Sector],Table3[[#This Row],[Sub-Sector]],Table2[% Price above 20 EMA],"&gt;=0")/Table3[[#This Row],[Count]]</f>
        <v>0.45454545454545453</v>
      </c>
      <c r="S67" s="2">
        <f>COUNTIFS(Table2[Sub-Sector],Table3[[#This Row],[Sub-Sector]],Table2[% Price above 50 EMA],"&gt;=0")/Table3[[#This Row],[Count]]</f>
        <v>0.72727272727272729</v>
      </c>
      <c r="T67" s="2">
        <f>COUNTIFS(Table2[Sub-Sector],Table3[[#This Row],[Sub-Sector]],Table2[% Price above 200 EMA],"&gt;=0")/Table3[[#This Row],[Count]]</f>
        <v>0.72727272727272729</v>
      </c>
      <c r="U67" s="2">
        <f>COUNTIFS(Table2[Sub-Sector],Table3[[#This Row],[Sub-Sector]],Table2[Rate of Change - Zone],"Positive")/Table3[[#This Row],[Count]]</f>
        <v>0.36363636363636365</v>
      </c>
      <c r="V67" s="2">
        <f>COUNTIFS(Table2[Sub-Sector],Table3[[#This Row],[Sub-Sector]],Table2[Sharpe Ratio],"&gt;=0.10")/Table3[[#This Row],[Count]]</f>
        <v>0.36363636363636365</v>
      </c>
      <c r="W67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444</v>
      </c>
      <c r="X67" s="3">
        <f>_xlfn.RANK.AVG(Table3[[#This Row],[Score]],Table3[Score],1)</f>
        <v>70</v>
      </c>
      <c r="Y67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255.5</v>
      </c>
      <c r="Z67" s="3">
        <f>_xlfn.RANK.AVG(Table3[[#This Row],[Score 2 ]],Table3[[Score 2 ]],1)</f>
        <v>66</v>
      </c>
    </row>
    <row r="68" spans="1:26" x14ac:dyDescent="0.3">
      <c r="A68" t="s">
        <v>946</v>
      </c>
      <c r="B68">
        <f>COUNTIFS(Table2[Sub-Sector],Table3[[#This Row],[Sub-Sector]])</f>
        <v>3</v>
      </c>
      <c r="C68" s="2">
        <f>COUNTIFS(Table2[Sub-Sector],Table3[[#This Row],[Sub-Sector]],Table2[Uptrend],"Uptrend")/Table3[[#This Row],[Count]]</f>
        <v>1</v>
      </c>
      <c r="D68" s="2">
        <f>COUNTIFS(Table2[Sub-Sector],Table3[[#This Row],[Sub-Sector]],Table2[1W Return vs Nifty],"&gt;=5")/Table3[[#This Row],[Count]]</f>
        <v>0</v>
      </c>
      <c r="E68" s="2">
        <f>COUNTIFS(Table2[Sub-Sector],Table3[[#This Row],[Sub-Sector]],Table2[1M Return vs Nifty],"&gt;=5")/Table3[[#This Row],[Count]]</f>
        <v>0</v>
      </c>
      <c r="F68" s="2">
        <f>COUNTIFS(Table2[Sub-Sector],Table3[[#This Row],[Sub-Sector]],Table2[6M Return vs Nifty],"&gt;=10")/Table3[[#This Row],[Count]]</f>
        <v>0</v>
      </c>
      <c r="G68" s="2">
        <f>COUNTIFS(Table2[Sub-Sector],Table3[[#This Row],[Sub-Sector]],Table2[1Y Return vs Nifty],"&gt;=10")/Table3[[#This Row],[Count]]</f>
        <v>1</v>
      </c>
      <c r="H68" s="2">
        <f>COUNTIFS(Table2[Sub-Sector],Table3[[#This Row],[Sub-Sector]],Table2[RSI Exponential â€“ 14D],"&gt;=50")/Table3[[#This Row],[Count]]</f>
        <v>0</v>
      </c>
      <c r="I68" s="2">
        <f>COUNTIFS(Table2[Sub-Sector],Table3[[#This Row],[Sub-Sector]],Table2[Relative Volume],"&gt;=1")/Table3[[#This Row],[Count]]</f>
        <v>0.33333333333333331</v>
      </c>
      <c r="J68" s="2">
        <f>COUNTIFS(Table2[Sub-Sector],Table3[[#This Row],[Sub-Sector]],Table2[% Away From Day Low],"&gt;=0.05")/Table3[[#This Row],[Count]]</f>
        <v>0.66666666666666663</v>
      </c>
      <c r="K68" s="2">
        <f>COUNTIFS(Table2[Sub-Sector],Table3[[#This Row],[Sub-Sector]],Table2[% Away From Day High],"&lt;=0.05")/Table3[[#This Row],[Count]]</f>
        <v>1</v>
      </c>
      <c r="L68" s="2">
        <f>COUNTIFS(Table2[Sub-Sector],Table3[[#This Row],[Sub-Sector]],Table2[% Away From Current Week Low],"&gt;=0.05")/Table3[[#This Row],[Count]]</f>
        <v>0.66666666666666663</v>
      </c>
      <c r="M68" s="2">
        <f>COUNTIFS(Table2[Sub-Sector],Table3[[#This Row],[Sub-Sector]],Table2[% Away From Current Week High],"&lt;=0.05")/Table3[[#This Row],[Count]]</f>
        <v>1</v>
      </c>
      <c r="N68" s="2">
        <f>COUNTIFS(Table2[Sub-Sector],Table3[[#This Row],[Sub-Sector]],Table2[% Away From Current Month Low],"&gt;=0.05")/Table3[[#This Row],[Count]]</f>
        <v>0.66666666666666663</v>
      </c>
      <c r="O68" s="2">
        <f>COUNTIFS(Table2[Sub-Sector],Table3[[#This Row],[Sub-Sector]],Table2[% Away From Current Month High],"&lt;=0.05")/Table3[[#This Row],[Count]]</f>
        <v>0</v>
      </c>
      <c r="P68" s="2">
        <f>COUNTIFS(Table2[Sub-Sector],Table3[[#This Row],[Sub-Sector]],Table2[% Away From 52W High],"&lt;=10")/Table3[[#This Row],[Count]]</f>
        <v>0</v>
      </c>
      <c r="Q68" s="2">
        <f>COUNTIFS(Table2[Sub-Sector],Table3[[#This Row],[Sub-Sector]],Table2[% Away From 52W Low],"&gt;=10")/Table3[[#This Row],[Count]]</f>
        <v>1</v>
      </c>
      <c r="R68" s="2">
        <f>COUNTIFS(Table2[Sub-Sector],Table3[[#This Row],[Sub-Sector]],Table2[% Price above 20 EMA],"&gt;=0")/Table3[[#This Row],[Count]]</f>
        <v>0</v>
      </c>
      <c r="S68" s="2">
        <f>COUNTIFS(Table2[Sub-Sector],Table3[[#This Row],[Sub-Sector]],Table2[% Price above 50 EMA],"&gt;=0")/Table3[[#This Row],[Count]]</f>
        <v>0.33333333333333331</v>
      </c>
      <c r="T68" s="2">
        <f>COUNTIFS(Table2[Sub-Sector],Table3[[#This Row],[Sub-Sector]],Table2[% Price above 200 EMA],"&gt;=0")/Table3[[#This Row],[Count]]</f>
        <v>1</v>
      </c>
      <c r="U68" s="2">
        <f>COUNTIFS(Table2[Sub-Sector],Table3[[#This Row],[Sub-Sector]],Table2[Rate of Change - Zone],"Positive")/Table3[[#This Row],[Count]]</f>
        <v>0.33333333333333331</v>
      </c>
      <c r="V68" s="2">
        <f>COUNTIFS(Table2[Sub-Sector],Table3[[#This Row],[Sub-Sector]],Table2[Sharpe Ratio],"&gt;=0.10")/Table3[[#This Row],[Count]]</f>
        <v>0</v>
      </c>
      <c r="W68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441</v>
      </c>
      <c r="X68" s="3">
        <f>_xlfn.RANK.AVG(Table3[[#This Row],[Score]],Table3[Score],1)</f>
        <v>67.5</v>
      </c>
      <c r="Y68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256.5</v>
      </c>
      <c r="Z68" s="3">
        <f>_xlfn.RANK.AVG(Table3[[#This Row],[Score 2 ]],Table3[[Score 2 ]],1)</f>
        <v>67</v>
      </c>
    </row>
    <row r="69" spans="1:26" x14ac:dyDescent="0.3">
      <c r="A69" t="s">
        <v>98</v>
      </c>
      <c r="B69">
        <f>COUNTIFS(Table2[Sub-Sector],Table3[[#This Row],[Sub-Sector]])</f>
        <v>4</v>
      </c>
      <c r="C69" s="2">
        <f>COUNTIFS(Table2[Sub-Sector],Table3[[#This Row],[Sub-Sector]],Table2[Uptrend],"Uptrend")/Table3[[#This Row],[Count]]</f>
        <v>0.25</v>
      </c>
      <c r="D69" s="2">
        <f>COUNTIFS(Table2[Sub-Sector],Table3[[#This Row],[Sub-Sector]],Table2[1W Return vs Nifty],"&gt;=5")/Table3[[#This Row],[Count]]</f>
        <v>0</v>
      </c>
      <c r="E69" s="2">
        <f>COUNTIFS(Table2[Sub-Sector],Table3[[#This Row],[Sub-Sector]],Table2[1M Return vs Nifty],"&gt;=5")/Table3[[#This Row],[Count]]</f>
        <v>0</v>
      </c>
      <c r="F69" s="2">
        <f>COUNTIFS(Table2[Sub-Sector],Table3[[#This Row],[Sub-Sector]],Table2[6M Return vs Nifty],"&gt;=10")/Table3[[#This Row],[Count]]</f>
        <v>0</v>
      </c>
      <c r="G69" s="2">
        <f>COUNTIFS(Table2[Sub-Sector],Table3[[#This Row],[Sub-Sector]],Table2[1Y Return vs Nifty],"&gt;=10")/Table3[[#This Row],[Count]]</f>
        <v>0</v>
      </c>
      <c r="H69" s="2">
        <f>COUNTIFS(Table2[Sub-Sector],Table3[[#This Row],[Sub-Sector]],Table2[RSI Exponential â€“ 14D],"&gt;=50")/Table3[[#This Row],[Count]]</f>
        <v>0.5</v>
      </c>
      <c r="I69" s="2">
        <f>COUNTIFS(Table2[Sub-Sector],Table3[[#This Row],[Sub-Sector]],Table2[Relative Volume],"&gt;=1")/Table3[[#This Row],[Count]]</f>
        <v>0.75</v>
      </c>
      <c r="J69" s="2">
        <f>COUNTIFS(Table2[Sub-Sector],Table3[[#This Row],[Sub-Sector]],Table2[% Away From Day Low],"&gt;=0.05")/Table3[[#This Row],[Count]]</f>
        <v>0</v>
      </c>
      <c r="K69" s="2">
        <f>COUNTIFS(Table2[Sub-Sector],Table3[[#This Row],[Sub-Sector]],Table2[% Away From Day High],"&lt;=0.05")/Table3[[#This Row],[Count]]</f>
        <v>1</v>
      </c>
      <c r="L69" s="2">
        <f>COUNTIFS(Table2[Sub-Sector],Table3[[#This Row],[Sub-Sector]],Table2[% Away From Current Week Low],"&gt;=0.05")/Table3[[#This Row],[Count]]</f>
        <v>0</v>
      </c>
      <c r="M69" s="2">
        <f>COUNTIFS(Table2[Sub-Sector],Table3[[#This Row],[Sub-Sector]],Table2[% Away From Current Week High],"&lt;=0.05")/Table3[[#This Row],[Count]]</f>
        <v>1</v>
      </c>
      <c r="N69" s="2">
        <f>COUNTIFS(Table2[Sub-Sector],Table3[[#This Row],[Sub-Sector]],Table2[% Away From Current Month Low],"&gt;=0.05")/Table3[[#This Row],[Count]]</f>
        <v>0.25</v>
      </c>
      <c r="O69" s="2">
        <f>COUNTIFS(Table2[Sub-Sector],Table3[[#This Row],[Sub-Sector]],Table2[% Away From Current Month High],"&lt;=0.05")/Table3[[#This Row],[Count]]</f>
        <v>0.5</v>
      </c>
      <c r="P69" s="2">
        <f>COUNTIFS(Table2[Sub-Sector],Table3[[#This Row],[Sub-Sector]],Table2[% Away From 52W High],"&lt;=10")/Table3[[#This Row],[Count]]</f>
        <v>0</v>
      </c>
      <c r="Q69" s="2">
        <f>COUNTIFS(Table2[Sub-Sector],Table3[[#This Row],[Sub-Sector]],Table2[% Away From 52W Low],"&gt;=10")/Table3[[#This Row],[Count]]</f>
        <v>0.5</v>
      </c>
      <c r="R69" s="2">
        <f>COUNTIFS(Table2[Sub-Sector],Table3[[#This Row],[Sub-Sector]],Table2[% Price above 20 EMA],"&gt;=0")/Table3[[#This Row],[Count]]</f>
        <v>0.5</v>
      </c>
      <c r="S69" s="2">
        <f>COUNTIFS(Table2[Sub-Sector],Table3[[#This Row],[Sub-Sector]],Table2[% Price above 50 EMA],"&gt;=0")/Table3[[#This Row],[Count]]</f>
        <v>0.5</v>
      </c>
      <c r="T69" s="2">
        <f>COUNTIFS(Table2[Sub-Sector],Table3[[#This Row],[Sub-Sector]],Table2[% Price above 200 EMA],"&gt;=0")/Table3[[#This Row],[Count]]</f>
        <v>0.25</v>
      </c>
      <c r="U69" s="2">
        <f>COUNTIFS(Table2[Sub-Sector],Table3[[#This Row],[Sub-Sector]],Table2[Rate of Change - Zone],"Positive")/Table3[[#This Row],[Count]]</f>
        <v>0.75</v>
      </c>
      <c r="V69" s="2">
        <f>COUNTIFS(Table2[Sub-Sector],Table3[[#This Row],[Sub-Sector]],Table2[Sharpe Ratio],"&gt;=0.10")/Table3[[#This Row],[Count]]</f>
        <v>0</v>
      </c>
      <c r="W69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530.5</v>
      </c>
      <c r="X69" s="3">
        <f>_xlfn.RANK.AVG(Table3[[#This Row],[Score]],Table3[Score],1)</f>
        <v>98</v>
      </c>
      <c r="Y69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258</v>
      </c>
      <c r="Z69" s="3">
        <f>_xlfn.RANK.AVG(Table3[[#This Row],[Score 2 ]],Table3[[Score 2 ]],1)</f>
        <v>68</v>
      </c>
    </row>
    <row r="70" spans="1:26" x14ac:dyDescent="0.3">
      <c r="A70" t="s">
        <v>993</v>
      </c>
      <c r="B70">
        <f>COUNTIFS(Table2[Sub-Sector],Table3[[#This Row],[Sub-Sector]])</f>
        <v>6</v>
      </c>
      <c r="C70" s="2">
        <f>COUNTIFS(Table2[Sub-Sector],Table3[[#This Row],[Sub-Sector]],Table2[Uptrend],"Uptrend")/Table3[[#This Row],[Count]]</f>
        <v>1</v>
      </c>
      <c r="D70" s="2">
        <f>COUNTIFS(Table2[Sub-Sector],Table3[[#This Row],[Sub-Sector]],Table2[1W Return vs Nifty],"&gt;=5")/Table3[[#This Row],[Count]]</f>
        <v>0</v>
      </c>
      <c r="E70" s="2">
        <f>COUNTIFS(Table2[Sub-Sector],Table3[[#This Row],[Sub-Sector]],Table2[1M Return vs Nifty],"&gt;=5")/Table3[[#This Row],[Count]]</f>
        <v>0</v>
      </c>
      <c r="F70" s="2">
        <f>COUNTIFS(Table2[Sub-Sector],Table3[[#This Row],[Sub-Sector]],Table2[6M Return vs Nifty],"&gt;=10")/Table3[[#This Row],[Count]]</f>
        <v>0.33333333333333331</v>
      </c>
      <c r="G70" s="2">
        <f>COUNTIFS(Table2[Sub-Sector],Table3[[#This Row],[Sub-Sector]],Table2[1Y Return vs Nifty],"&gt;=10")/Table3[[#This Row],[Count]]</f>
        <v>0.33333333333333331</v>
      </c>
      <c r="H70" s="2">
        <f>COUNTIFS(Table2[Sub-Sector],Table3[[#This Row],[Sub-Sector]],Table2[RSI Exponential â€“ 14D],"&gt;=50")/Table3[[#This Row],[Count]]</f>
        <v>0.16666666666666666</v>
      </c>
      <c r="I70" s="2">
        <f>COUNTIFS(Table2[Sub-Sector],Table3[[#This Row],[Sub-Sector]],Table2[Relative Volume],"&gt;=1")/Table3[[#This Row],[Count]]</f>
        <v>0.83333333333333337</v>
      </c>
      <c r="J70" s="2">
        <f>COUNTIFS(Table2[Sub-Sector],Table3[[#This Row],[Sub-Sector]],Table2[% Away From Day Low],"&gt;=0.05")/Table3[[#This Row],[Count]]</f>
        <v>0.33333333333333331</v>
      </c>
      <c r="K70" s="2">
        <f>COUNTIFS(Table2[Sub-Sector],Table3[[#This Row],[Sub-Sector]],Table2[% Away From Day High],"&lt;=0.05")/Table3[[#This Row],[Count]]</f>
        <v>0.83333333333333337</v>
      </c>
      <c r="L70" s="2">
        <f>COUNTIFS(Table2[Sub-Sector],Table3[[#This Row],[Sub-Sector]],Table2[% Away From Current Week Low],"&gt;=0.05")/Table3[[#This Row],[Count]]</f>
        <v>0.33333333333333331</v>
      </c>
      <c r="M70" s="2">
        <f>COUNTIFS(Table2[Sub-Sector],Table3[[#This Row],[Sub-Sector]],Table2[% Away From Current Week High],"&lt;=0.05")/Table3[[#This Row],[Count]]</f>
        <v>0.83333333333333337</v>
      </c>
      <c r="N70" s="2">
        <f>COUNTIFS(Table2[Sub-Sector],Table3[[#This Row],[Sub-Sector]],Table2[% Away From Current Month Low],"&gt;=0.05")/Table3[[#This Row],[Count]]</f>
        <v>0.5</v>
      </c>
      <c r="O70" s="2">
        <f>COUNTIFS(Table2[Sub-Sector],Table3[[#This Row],[Sub-Sector]],Table2[% Away From Current Month High],"&lt;=0.05")/Table3[[#This Row],[Count]]</f>
        <v>0.16666666666666666</v>
      </c>
      <c r="P70" s="2">
        <f>COUNTIFS(Table2[Sub-Sector],Table3[[#This Row],[Sub-Sector]],Table2[% Away From 52W High],"&lt;=10")/Table3[[#This Row],[Count]]</f>
        <v>0.16666666666666666</v>
      </c>
      <c r="Q70" s="2">
        <f>COUNTIFS(Table2[Sub-Sector],Table3[[#This Row],[Sub-Sector]],Table2[% Away From 52W Low],"&gt;=10")/Table3[[#This Row],[Count]]</f>
        <v>1</v>
      </c>
      <c r="R70" s="2">
        <f>COUNTIFS(Table2[Sub-Sector],Table3[[#This Row],[Sub-Sector]],Table2[% Price above 20 EMA],"&gt;=0")/Table3[[#This Row],[Count]]</f>
        <v>0.16666666666666666</v>
      </c>
      <c r="S70" s="2">
        <f>COUNTIFS(Table2[Sub-Sector],Table3[[#This Row],[Sub-Sector]],Table2[% Price above 50 EMA],"&gt;=0")/Table3[[#This Row],[Count]]</f>
        <v>0.83333333333333337</v>
      </c>
      <c r="T70" s="2">
        <f>COUNTIFS(Table2[Sub-Sector],Table3[[#This Row],[Sub-Sector]],Table2[% Price above 200 EMA],"&gt;=0")/Table3[[#This Row],[Count]]</f>
        <v>0.83333333333333337</v>
      </c>
      <c r="U70" s="2">
        <f>COUNTIFS(Table2[Sub-Sector],Table3[[#This Row],[Sub-Sector]],Table2[Rate of Change - Zone],"Positive")/Table3[[#This Row],[Count]]</f>
        <v>0.16666666666666666</v>
      </c>
      <c r="V70" s="2">
        <f>COUNTIFS(Table2[Sub-Sector],Table3[[#This Row],[Sub-Sector]],Table2[Sharpe Ratio],"&gt;=0.10")/Table3[[#This Row],[Count]]</f>
        <v>0</v>
      </c>
      <c r="W70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443</v>
      </c>
      <c r="X70" s="3">
        <f>_xlfn.RANK.AVG(Table3[[#This Row],[Score]],Table3[Score],1)</f>
        <v>69</v>
      </c>
      <c r="Y70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258.5</v>
      </c>
      <c r="Z70" s="3">
        <f>_xlfn.RANK.AVG(Table3[[#This Row],[Score 2 ]],Table3[[Score 2 ]],1)</f>
        <v>69</v>
      </c>
    </row>
    <row r="71" spans="1:26" x14ac:dyDescent="0.3">
      <c r="A71" t="s">
        <v>89</v>
      </c>
      <c r="B71">
        <f>COUNTIFS(Table2[Sub-Sector],Table3[[#This Row],[Sub-Sector]])</f>
        <v>3</v>
      </c>
      <c r="C71" s="2">
        <f>COUNTIFS(Table2[Sub-Sector],Table3[[#This Row],[Sub-Sector]],Table2[Uptrend],"Uptrend")/Table3[[#This Row],[Count]]</f>
        <v>0.66666666666666663</v>
      </c>
      <c r="D71" s="2">
        <f>COUNTIFS(Table2[Sub-Sector],Table3[[#This Row],[Sub-Sector]],Table2[1W Return vs Nifty],"&gt;=5")/Table3[[#This Row],[Count]]</f>
        <v>0</v>
      </c>
      <c r="E71" s="2">
        <f>COUNTIFS(Table2[Sub-Sector],Table3[[#This Row],[Sub-Sector]],Table2[1M Return vs Nifty],"&gt;=5")/Table3[[#This Row],[Count]]</f>
        <v>0</v>
      </c>
      <c r="F71" s="2">
        <f>COUNTIFS(Table2[Sub-Sector],Table3[[#This Row],[Sub-Sector]],Table2[6M Return vs Nifty],"&gt;=10")/Table3[[#This Row],[Count]]</f>
        <v>0.66666666666666663</v>
      </c>
      <c r="G71" s="2">
        <f>COUNTIFS(Table2[Sub-Sector],Table3[[#This Row],[Sub-Sector]],Table2[1Y Return vs Nifty],"&gt;=10")/Table3[[#This Row],[Count]]</f>
        <v>1</v>
      </c>
      <c r="H71" s="2">
        <f>COUNTIFS(Table2[Sub-Sector],Table3[[#This Row],[Sub-Sector]],Table2[RSI Exponential â€“ 14D],"&gt;=50")/Table3[[#This Row],[Count]]</f>
        <v>0</v>
      </c>
      <c r="I71" s="2">
        <f>COUNTIFS(Table2[Sub-Sector],Table3[[#This Row],[Sub-Sector]],Table2[Relative Volume],"&gt;=1")/Table3[[#This Row],[Count]]</f>
        <v>0</v>
      </c>
      <c r="J71" s="2">
        <f>COUNTIFS(Table2[Sub-Sector],Table3[[#This Row],[Sub-Sector]],Table2[% Away From Day Low],"&gt;=0.05")/Table3[[#This Row],[Count]]</f>
        <v>0</v>
      </c>
      <c r="K71" s="2">
        <f>COUNTIFS(Table2[Sub-Sector],Table3[[#This Row],[Sub-Sector]],Table2[% Away From Day High],"&lt;=0.05")/Table3[[#This Row],[Count]]</f>
        <v>0.66666666666666663</v>
      </c>
      <c r="L71" s="2">
        <f>COUNTIFS(Table2[Sub-Sector],Table3[[#This Row],[Sub-Sector]],Table2[% Away From Current Week Low],"&gt;=0.05")/Table3[[#This Row],[Count]]</f>
        <v>0</v>
      </c>
      <c r="M71" s="2">
        <f>COUNTIFS(Table2[Sub-Sector],Table3[[#This Row],[Sub-Sector]],Table2[% Away From Current Week High],"&lt;=0.05")/Table3[[#This Row],[Count]]</f>
        <v>0.66666666666666663</v>
      </c>
      <c r="N71" s="2">
        <f>COUNTIFS(Table2[Sub-Sector],Table3[[#This Row],[Sub-Sector]],Table2[% Away From Current Month Low],"&gt;=0.05")/Table3[[#This Row],[Count]]</f>
        <v>0</v>
      </c>
      <c r="O71" s="2">
        <f>COUNTIFS(Table2[Sub-Sector],Table3[[#This Row],[Sub-Sector]],Table2[% Away From Current Month High],"&lt;=0.05")/Table3[[#This Row],[Count]]</f>
        <v>0.33333333333333331</v>
      </c>
      <c r="P71" s="2">
        <f>COUNTIFS(Table2[Sub-Sector],Table3[[#This Row],[Sub-Sector]],Table2[% Away From 52W High],"&lt;=10")/Table3[[#This Row],[Count]]</f>
        <v>0.33333333333333331</v>
      </c>
      <c r="Q71" s="2">
        <f>COUNTIFS(Table2[Sub-Sector],Table3[[#This Row],[Sub-Sector]],Table2[% Away From 52W Low],"&gt;=10")/Table3[[#This Row],[Count]]</f>
        <v>1</v>
      </c>
      <c r="R71" s="2">
        <f>COUNTIFS(Table2[Sub-Sector],Table3[[#This Row],[Sub-Sector]],Table2[% Price above 20 EMA],"&gt;=0")/Table3[[#This Row],[Count]]</f>
        <v>0</v>
      </c>
      <c r="S71" s="2">
        <f>COUNTIFS(Table2[Sub-Sector],Table3[[#This Row],[Sub-Sector]],Table2[% Price above 50 EMA],"&gt;=0")/Table3[[#This Row],[Count]]</f>
        <v>0.66666666666666663</v>
      </c>
      <c r="T71" s="2">
        <f>COUNTIFS(Table2[Sub-Sector],Table3[[#This Row],[Sub-Sector]],Table2[% Price above 200 EMA],"&gt;=0")/Table3[[#This Row],[Count]]</f>
        <v>1</v>
      </c>
      <c r="U71" s="2">
        <f>COUNTIFS(Table2[Sub-Sector],Table3[[#This Row],[Sub-Sector]],Table2[Rate of Change - Zone],"Positive")/Table3[[#This Row],[Count]]</f>
        <v>0</v>
      </c>
      <c r="V71" s="2">
        <f>COUNTIFS(Table2[Sub-Sector],Table3[[#This Row],[Sub-Sector]],Table2[Sharpe Ratio],"&gt;=0.10")/Table3[[#This Row],[Count]]</f>
        <v>1</v>
      </c>
      <c r="W71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500</v>
      </c>
      <c r="X71" s="3">
        <f>_xlfn.RANK.AVG(Table3[[#This Row],[Score]],Table3[Score],1)</f>
        <v>85</v>
      </c>
      <c r="Y71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259</v>
      </c>
      <c r="Z71" s="3">
        <f>_xlfn.RANK.AVG(Table3[[#This Row],[Score 2 ]],Table3[[Score 2 ]],1)</f>
        <v>70</v>
      </c>
    </row>
    <row r="72" spans="1:26" x14ac:dyDescent="0.3">
      <c r="A72" t="s">
        <v>539</v>
      </c>
      <c r="B72">
        <f>COUNTIFS(Table2[Sub-Sector],Table3[[#This Row],[Sub-Sector]])</f>
        <v>9</v>
      </c>
      <c r="C72" s="2">
        <f>COUNTIFS(Table2[Sub-Sector],Table3[[#This Row],[Sub-Sector]],Table2[Uptrend],"Uptrend")/Table3[[#This Row],[Count]]</f>
        <v>0.66666666666666663</v>
      </c>
      <c r="D72" s="2">
        <f>COUNTIFS(Table2[Sub-Sector],Table3[[#This Row],[Sub-Sector]],Table2[1W Return vs Nifty],"&gt;=5")/Table3[[#This Row],[Count]]</f>
        <v>0</v>
      </c>
      <c r="E72" s="2">
        <f>COUNTIFS(Table2[Sub-Sector],Table3[[#This Row],[Sub-Sector]],Table2[1M Return vs Nifty],"&gt;=5")/Table3[[#This Row],[Count]]</f>
        <v>0.22222222222222221</v>
      </c>
      <c r="F72" s="2">
        <f>COUNTIFS(Table2[Sub-Sector],Table3[[#This Row],[Sub-Sector]],Table2[6M Return vs Nifty],"&gt;=10")/Table3[[#This Row],[Count]]</f>
        <v>0.33333333333333331</v>
      </c>
      <c r="G72" s="2">
        <f>COUNTIFS(Table2[Sub-Sector],Table3[[#This Row],[Sub-Sector]],Table2[1Y Return vs Nifty],"&gt;=10")/Table3[[#This Row],[Count]]</f>
        <v>0.55555555555555558</v>
      </c>
      <c r="H72" s="2">
        <f>COUNTIFS(Table2[Sub-Sector],Table3[[#This Row],[Sub-Sector]],Table2[RSI Exponential â€“ 14D],"&gt;=50")/Table3[[#This Row],[Count]]</f>
        <v>0.55555555555555558</v>
      </c>
      <c r="I72" s="2">
        <f>COUNTIFS(Table2[Sub-Sector],Table3[[#This Row],[Sub-Sector]],Table2[Relative Volume],"&gt;=1")/Table3[[#This Row],[Count]]</f>
        <v>0.33333333333333331</v>
      </c>
      <c r="J72" s="2">
        <f>COUNTIFS(Table2[Sub-Sector],Table3[[#This Row],[Sub-Sector]],Table2[% Away From Day Low],"&gt;=0.05")/Table3[[#This Row],[Count]]</f>
        <v>0.55555555555555558</v>
      </c>
      <c r="K72" s="2">
        <f>COUNTIFS(Table2[Sub-Sector],Table3[[#This Row],[Sub-Sector]],Table2[% Away From Day High],"&lt;=0.05")/Table3[[#This Row],[Count]]</f>
        <v>0.88888888888888884</v>
      </c>
      <c r="L72" s="2">
        <f>COUNTIFS(Table2[Sub-Sector],Table3[[#This Row],[Sub-Sector]],Table2[% Away From Current Week Low],"&gt;=0.05")/Table3[[#This Row],[Count]]</f>
        <v>0.55555555555555558</v>
      </c>
      <c r="M72" s="2">
        <f>COUNTIFS(Table2[Sub-Sector],Table3[[#This Row],[Sub-Sector]],Table2[% Away From Current Week High],"&lt;=0.05")/Table3[[#This Row],[Count]]</f>
        <v>0.88888888888888884</v>
      </c>
      <c r="N72" s="2">
        <f>COUNTIFS(Table2[Sub-Sector],Table3[[#This Row],[Sub-Sector]],Table2[% Away From Current Month Low],"&gt;=0.05")/Table3[[#This Row],[Count]]</f>
        <v>0.66666666666666663</v>
      </c>
      <c r="O72" s="2">
        <f>COUNTIFS(Table2[Sub-Sector],Table3[[#This Row],[Sub-Sector]],Table2[% Away From Current Month High],"&lt;=0.05")/Table3[[#This Row],[Count]]</f>
        <v>0.33333333333333331</v>
      </c>
      <c r="P72" s="2">
        <f>COUNTIFS(Table2[Sub-Sector],Table3[[#This Row],[Sub-Sector]],Table2[% Away From 52W High],"&lt;=10")/Table3[[#This Row],[Count]]</f>
        <v>0.22222222222222221</v>
      </c>
      <c r="Q72" s="2">
        <f>COUNTIFS(Table2[Sub-Sector],Table3[[#This Row],[Sub-Sector]],Table2[% Away From 52W Low],"&gt;=10")/Table3[[#This Row],[Count]]</f>
        <v>1</v>
      </c>
      <c r="R72" s="2">
        <f>COUNTIFS(Table2[Sub-Sector],Table3[[#This Row],[Sub-Sector]],Table2[% Price above 20 EMA],"&gt;=0")/Table3[[#This Row],[Count]]</f>
        <v>0.55555555555555558</v>
      </c>
      <c r="S72" s="2">
        <f>COUNTIFS(Table2[Sub-Sector],Table3[[#This Row],[Sub-Sector]],Table2[% Price above 50 EMA],"&gt;=0")/Table3[[#This Row],[Count]]</f>
        <v>0.66666666666666663</v>
      </c>
      <c r="T72" s="2">
        <f>COUNTIFS(Table2[Sub-Sector],Table3[[#This Row],[Sub-Sector]],Table2[% Price above 200 EMA],"&gt;=0")/Table3[[#This Row],[Count]]</f>
        <v>0.66666666666666663</v>
      </c>
      <c r="U72" s="2">
        <f>COUNTIFS(Table2[Sub-Sector],Table3[[#This Row],[Sub-Sector]],Table2[Rate of Change - Zone],"Positive")/Table3[[#This Row],[Count]]</f>
        <v>0.44444444444444442</v>
      </c>
      <c r="V72" s="2">
        <f>COUNTIFS(Table2[Sub-Sector],Table3[[#This Row],[Sub-Sector]],Table2[Sharpe Ratio],"&gt;=0.10")/Table3[[#This Row],[Count]]</f>
        <v>0.22222222222222221</v>
      </c>
      <c r="W72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446.5</v>
      </c>
      <c r="X72" s="3">
        <f>_xlfn.RANK.AVG(Table3[[#This Row],[Score]],Table3[Score],1)</f>
        <v>72.5</v>
      </c>
      <c r="Y72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259.5</v>
      </c>
      <c r="Z72" s="3">
        <f>_xlfn.RANK.AVG(Table3[[#This Row],[Score 2 ]],Table3[[Score 2 ]],1)</f>
        <v>71</v>
      </c>
    </row>
    <row r="73" spans="1:26" x14ac:dyDescent="0.3">
      <c r="A73" t="s">
        <v>268</v>
      </c>
      <c r="B73">
        <f>COUNTIFS(Table2[Sub-Sector],Table3[[#This Row],[Sub-Sector]])</f>
        <v>23</v>
      </c>
      <c r="C73" s="2">
        <f>COUNTIFS(Table2[Sub-Sector],Table3[[#This Row],[Sub-Sector]],Table2[Uptrend],"Uptrend")/Table3[[#This Row],[Count]]</f>
        <v>0.82608695652173914</v>
      </c>
      <c r="D73" s="2">
        <f>COUNTIFS(Table2[Sub-Sector],Table3[[#This Row],[Sub-Sector]],Table2[1W Return vs Nifty],"&gt;=5")/Table3[[#This Row],[Count]]</f>
        <v>0</v>
      </c>
      <c r="E73" s="2">
        <f>COUNTIFS(Table2[Sub-Sector],Table3[[#This Row],[Sub-Sector]],Table2[1M Return vs Nifty],"&gt;=5")/Table3[[#This Row],[Count]]</f>
        <v>0.13043478260869565</v>
      </c>
      <c r="F73" s="2">
        <f>COUNTIFS(Table2[Sub-Sector],Table3[[#This Row],[Sub-Sector]],Table2[6M Return vs Nifty],"&gt;=10")/Table3[[#This Row],[Count]]</f>
        <v>0.39130434782608697</v>
      </c>
      <c r="G73" s="2">
        <f>COUNTIFS(Table2[Sub-Sector],Table3[[#This Row],[Sub-Sector]],Table2[1Y Return vs Nifty],"&gt;=10")/Table3[[#This Row],[Count]]</f>
        <v>0.43478260869565216</v>
      </c>
      <c r="H73" s="2">
        <f>COUNTIFS(Table2[Sub-Sector],Table3[[#This Row],[Sub-Sector]],Table2[RSI Exponential â€“ 14D],"&gt;=50")/Table3[[#This Row],[Count]]</f>
        <v>8.6956521739130432E-2</v>
      </c>
      <c r="I73" s="2">
        <f>COUNTIFS(Table2[Sub-Sector],Table3[[#This Row],[Sub-Sector]],Table2[Relative Volume],"&gt;=1")/Table3[[#This Row],[Count]]</f>
        <v>0.52173913043478259</v>
      </c>
      <c r="J73" s="2">
        <f>COUNTIFS(Table2[Sub-Sector],Table3[[#This Row],[Sub-Sector]],Table2[% Away From Day Low],"&gt;=0.05")/Table3[[#This Row],[Count]]</f>
        <v>4.3478260869565216E-2</v>
      </c>
      <c r="K73" s="2">
        <f>COUNTIFS(Table2[Sub-Sector],Table3[[#This Row],[Sub-Sector]],Table2[% Away From Day High],"&lt;=0.05")/Table3[[#This Row],[Count]]</f>
        <v>0.95652173913043481</v>
      </c>
      <c r="L73" s="2">
        <f>COUNTIFS(Table2[Sub-Sector],Table3[[#This Row],[Sub-Sector]],Table2[% Away From Current Week Low],"&gt;=0.05")/Table3[[#This Row],[Count]]</f>
        <v>8.6956521739130432E-2</v>
      </c>
      <c r="M73" s="2">
        <f>COUNTIFS(Table2[Sub-Sector],Table3[[#This Row],[Sub-Sector]],Table2[% Away From Current Week High],"&lt;=0.05")/Table3[[#This Row],[Count]]</f>
        <v>0.86956521739130432</v>
      </c>
      <c r="N73" s="2">
        <f>COUNTIFS(Table2[Sub-Sector],Table3[[#This Row],[Sub-Sector]],Table2[% Away From Current Month Low],"&gt;=0.05")/Table3[[#This Row],[Count]]</f>
        <v>0.2608695652173913</v>
      </c>
      <c r="O73" s="2">
        <f>COUNTIFS(Table2[Sub-Sector],Table3[[#This Row],[Sub-Sector]],Table2[% Away From Current Month High],"&lt;=0.05")/Table3[[#This Row],[Count]]</f>
        <v>0</v>
      </c>
      <c r="P73" s="2">
        <f>COUNTIFS(Table2[Sub-Sector],Table3[[#This Row],[Sub-Sector]],Table2[% Away From 52W High],"&lt;=10")/Table3[[#This Row],[Count]]</f>
        <v>8.6956521739130432E-2</v>
      </c>
      <c r="Q73" s="2">
        <f>COUNTIFS(Table2[Sub-Sector],Table3[[#This Row],[Sub-Sector]],Table2[% Away From 52W Low],"&gt;=10")/Table3[[#This Row],[Count]]</f>
        <v>0.95652173913043481</v>
      </c>
      <c r="R73" s="2">
        <f>COUNTIFS(Table2[Sub-Sector],Table3[[#This Row],[Sub-Sector]],Table2[% Price above 20 EMA],"&gt;=0")/Table3[[#This Row],[Count]]</f>
        <v>0.21739130434782608</v>
      </c>
      <c r="S73" s="2">
        <f>COUNTIFS(Table2[Sub-Sector],Table3[[#This Row],[Sub-Sector]],Table2[% Price above 50 EMA],"&gt;=0")/Table3[[#This Row],[Count]]</f>
        <v>0.47826086956521741</v>
      </c>
      <c r="T73" s="2">
        <f>COUNTIFS(Table2[Sub-Sector],Table3[[#This Row],[Sub-Sector]],Table2[% Price above 200 EMA],"&gt;=0")/Table3[[#This Row],[Count]]</f>
        <v>0.82608695652173914</v>
      </c>
      <c r="U73" s="2">
        <f>COUNTIFS(Table2[Sub-Sector],Table3[[#This Row],[Sub-Sector]],Table2[Rate of Change - Zone],"Positive")/Table3[[#This Row],[Count]]</f>
        <v>0.13043478260869565</v>
      </c>
      <c r="V73" s="2">
        <f>COUNTIFS(Table2[Sub-Sector],Table3[[#This Row],[Sub-Sector]],Table2[Sharpe Ratio],"&gt;=0.10")/Table3[[#This Row],[Count]]</f>
        <v>0.43478260869565216</v>
      </c>
      <c r="W73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445</v>
      </c>
      <c r="X73" s="3">
        <f>_xlfn.RANK.AVG(Table3[[#This Row],[Score]],Table3[Score],1)</f>
        <v>71</v>
      </c>
      <c r="Y73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262</v>
      </c>
      <c r="Z73" s="3">
        <f>_xlfn.RANK.AVG(Table3[[#This Row],[Score 2 ]],Table3[[Score 2 ]],1)</f>
        <v>72</v>
      </c>
    </row>
    <row r="74" spans="1:26" x14ac:dyDescent="0.3">
      <c r="A74" t="s">
        <v>387</v>
      </c>
      <c r="B74">
        <f>COUNTIFS(Table2[Sub-Sector],Table3[[#This Row],[Sub-Sector]])</f>
        <v>6</v>
      </c>
      <c r="C74" s="2">
        <f>COUNTIFS(Table2[Sub-Sector],Table3[[#This Row],[Sub-Sector]],Table2[Uptrend],"Uptrend")/Table3[[#This Row],[Count]]</f>
        <v>1</v>
      </c>
      <c r="D74" s="2">
        <f>COUNTIFS(Table2[Sub-Sector],Table3[[#This Row],[Sub-Sector]],Table2[1W Return vs Nifty],"&gt;=5")/Table3[[#This Row],[Count]]</f>
        <v>0</v>
      </c>
      <c r="E74" s="2">
        <f>COUNTIFS(Table2[Sub-Sector],Table3[[#This Row],[Sub-Sector]],Table2[1M Return vs Nifty],"&gt;=5")/Table3[[#This Row],[Count]]</f>
        <v>0.33333333333333331</v>
      </c>
      <c r="F74" s="2">
        <f>COUNTIFS(Table2[Sub-Sector],Table3[[#This Row],[Sub-Sector]],Table2[6M Return vs Nifty],"&gt;=10")/Table3[[#This Row],[Count]]</f>
        <v>0.16666666666666666</v>
      </c>
      <c r="G74" s="2">
        <f>COUNTIFS(Table2[Sub-Sector],Table3[[#This Row],[Sub-Sector]],Table2[1Y Return vs Nifty],"&gt;=10")/Table3[[#This Row],[Count]]</f>
        <v>0.33333333333333331</v>
      </c>
      <c r="H74" s="2">
        <f>COUNTIFS(Table2[Sub-Sector],Table3[[#This Row],[Sub-Sector]],Table2[RSI Exponential â€“ 14D],"&gt;=50")/Table3[[#This Row],[Count]]</f>
        <v>0.33333333333333331</v>
      </c>
      <c r="I74" s="2">
        <f>COUNTIFS(Table2[Sub-Sector],Table3[[#This Row],[Sub-Sector]],Table2[Relative Volume],"&gt;=1")/Table3[[#This Row],[Count]]</f>
        <v>0.66666666666666663</v>
      </c>
      <c r="J74" s="2">
        <f>COUNTIFS(Table2[Sub-Sector],Table3[[#This Row],[Sub-Sector]],Table2[% Away From Day Low],"&gt;=0.05")/Table3[[#This Row],[Count]]</f>
        <v>0.16666666666666666</v>
      </c>
      <c r="K74" s="2">
        <f>COUNTIFS(Table2[Sub-Sector],Table3[[#This Row],[Sub-Sector]],Table2[% Away From Day High],"&lt;=0.05")/Table3[[#This Row],[Count]]</f>
        <v>1</v>
      </c>
      <c r="L74" s="2">
        <f>COUNTIFS(Table2[Sub-Sector],Table3[[#This Row],[Sub-Sector]],Table2[% Away From Current Week Low],"&gt;=0.05")/Table3[[#This Row],[Count]]</f>
        <v>0.16666666666666666</v>
      </c>
      <c r="M74" s="2">
        <f>COUNTIFS(Table2[Sub-Sector],Table3[[#This Row],[Sub-Sector]],Table2[% Away From Current Week High],"&lt;=0.05")/Table3[[#This Row],[Count]]</f>
        <v>1</v>
      </c>
      <c r="N74" s="2">
        <f>COUNTIFS(Table2[Sub-Sector],Table3[[#This Row],[Sub-Sector]],Table2[% Away From Current Month Low],"&gt;=0.05")/Table3[[#This Row],[Count]]</f>
        <v>0.16666666666666666</v>
      </c>
      <c r="O74" s="2">
        <f>COUNTIFS(Table2[Sub-Sector],Table3[[#This Row],[Sub-Sector]],Table2[% Away From Current Month High],"&lt;=0.05")/Table3[[#This Row],[Count]]</f>
        <v>0.5</v>
      </c>
      <c r="P74" s="2">
        <f>COUNTIFS(Table2[Sub-Sector],Table3[[#This Row],[Sub-Sector]],Table2[% Away From 52W High],"&lt;=10")/Table3[[#This Row],[Count]]</f>
        <v>0.5</v>
      </c>
      <c r="Q74" s="2">
        <f>COUNTIFS(Table2[Sub-Sector],Table3[[#This Row],[Sub-Sector]],Table2[% Away From 52W Low],"&gt;=10")/Table3[[#This Row],[Count]]</f>
        <v>1</v>
      </c>
      <c r="R74" s="2">
        <f>COUNTIFS(Table2[Sub-Sector],Table3[[#This Row],[Sub-Sector]],Table2[% Price above 20 EMA],"&gt;=0")/Table3[[#This Row],[Count]]</f>
        <v>0.5</v>
      </c>
      <c r="S74" s="2">
        <f>COUNTIFS(Table2[Sub-Sector],Table3[[#This Row],[Sub-Sector]],Table2[% Price above 50 EMA],"&gt;=0")/Table3[[#This Row],[Count]]</f>
        <v>0.66666666666666663</v>
      </c>
      <c r="T74" s="2">
        <f>COUNTIFS(Table2[Sub-Sector],Table3[[#This Row],[Sub-Sector]],Table2[% Price above 200 EMA],"&gt;=0")/Table3[[#This Row],[Count]]</f>
        <v>1</v>
      </c>
      <c r="U74" s="2">
        <f>COUNTIFS(Table2[Sub-Sector],Table3[[#This Row],[Sub-Sector]],Table2[Rate of Change - Zone],"Positive")/Table3[[#This Row],[Count]]</f>
        <v>0.33333333333333331</v>
      </c>
      <c r="V74" s="2">
        <f>COUNTIFS(Table2[Sub-Sector],Table3[[#This Row],[Sub-Sector]],Table2[Sharpe Ratio],"&gt;=0.10")/Table3[[#This Row],[Count]]</f>
        <v>0.16666666666666666</v>
      </c>
      <c r="W74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386</v>
      </c>
      <c r="X74" s="3">
        <f>_xlfn.RANK.AVG(Table3[[#This Row],[Score]],Table3[Score],1)</f>
        <v>46</v>
      </c>
      <c r="Y74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266.5</v>
      </c>
      <c r="Z74" s="3">
        <f>_xlfn.RANK.AVG(Table3[[#This Row],[Score 2 ]],Table3[[Score 2 ]],1)</f>
        <v>73</v>
      </c>
    </row>
    <row r="75" spans="1:26" x14ac:dyDescent="0.3">
      <c r="A75" t="s">
        <v>130</v>
      </c>
      <c r="B75">
        <f>COUNTIFS(Table2[Sub-Sector],Table3[[#This Row],[Sub-Sector]])</f>
        <v>21</v>
      </c>
      <c r="C75" s="2">
        <f>COUNTIFS(Table2[Sub-Sector],Table3[[#This Row],[Sub-Sector]],Table2[Uptrend],"Uptrend")/Table3[[#This Row],[Count]]</f>
        <v>0.80952380952380953</v>
      </c>
      <c r="D75" s="2">
        <f>COUNTIFS(Table2[Sub-Sector],Table3[[#This Row],[Sub-Sector]],Table2[1W Return vs Nifty],"&gt;=5")/Table3[[#This Row],[Count]]</f>
        <v>0</v>
      </c>
      <c r="E75" s="2">
        <f>COUNTIFS(Table2[Sub-Sector],Table3[[#This Row],[Sub-Sector]],Table2[1M Return vs Nifty],"&gt;=5")/Table3[[#This Row],[Count]]</f>
        <v>0.23809523809523808</v>
      </c>
      <c r="F75" s="2">
        <f>COUNTIFS(Table2[Sub-Sector],Table3[[#This Row],[Sub-Sector]],Table2[6M Return vs Nifty],"&gt;=10")/Table3[[#This Row],[Count]]</f>
        <v>0.33333333333333331</v>
      </c>
      <c r="G75" s="2">
        <f>COUNTIFS(Table2[Sub-Sector],Table3[[#This Row],[Sub-Sector]],Table2[1Y Return vs Nifty],"&gt;=10")/Table3[[#This Row],[Count]]</f>
        <v>0.61904761904761907</v>
      </c>
      <c r="H75" s="2">
        <f>COUNTIFS(Table2[Sub-Sector],Table3[[#This Row],[Sub-Sector]],Table2[RSI Exponential â€“ 14D],"&gt;=50")/Table3[[#This Row],[Count]]</f>
        <v>0.19047619047619047</v>
      </c>
      <c r="I75" s="2">
        <f>COUNTIFS(Table2[Sub-Sector],Table3[[#This Row],[Sub-Sector]],Table2[Relative Volume],"&gt;=1")/Table3[[#This Row],[Count]]</f>
        <v>0.38095238095238093</v>
      </c>
      <c r="J75" s="2">
        <f>COUNTIFS(Table2[Sub-Sector],Table3[[#This Row],[Sub-Sector]],Table2[% Away From Day Low],"&gt;=0.05")/Table3[[#This Row],[Count]]</f>
        <v>0.2857142857142857</v>
      </c>
      <c r="K75" s="2">
        <f>COUNTIFS(Table2[Sub-Sector],Table3[[#This Row],[Sub-Sector]],Table2[% Away From Day High],"&lt;=0.05")/Table3[[#This Row],[Count]]</f>
        <v>1</v>
      </c>
      <c r="L75" s="2">
        <f>COUNTIFS(Table2[Sub-Sector],Table3[[#This Row],[Sub-Sector]],Table2[% Away From Current Week Low],"&gt;=0.05")/Table3[[#This Row],[Count]]</f>
        <v>0.33333333333333331</v>
      </c>
      <c r="M75" s="2">
        <f>COUNTIFS(Table2[Sub-Sector],Table3[[#This Row],[Sub-Sector]],Table2[% Away From Current Week High],"&lt;=0.05")/Table3[[#This Row],[Count]]</f>
        <v>1</v>
      </c>
      <c r="N75" s="2">
        <f>COUNTIFS(Table2[Sub-Sector],Table3[[#This Row],[Sub-Sector]],Table2[% Away From Current Month Low],"&gt;=0.05")/Table3[[#This Row],[Count]]</f>
        <v>0.42857142857142855</v>
      </c>
      <c r="O75" s="2">
        <f>COUNTIFS(Table2[Sub-Sector],Table3[[#This Row],[Sub-Sector]],Table2[% Away From Current Month High],"&lt;=0.05")/Table3[[#This Row],[Count]]</f>
        <v>0.14285714285714285</v>
      </c>
      <c r="P75" s="2">
        <f>COUNTIFS(Table2[Sub-Sector],Table3[[#This Row],[Sub-Sector]],Table2[% Away From 52W High],"&lt;=10")/Table3[[#This Row],[Count]]</f>
        <v>0.23809523809523808</v>
      </c>
      <c r="Q75" s="2">
        <f>COUNTIFS(Table2[Sub-Sector],Table3[[#This Row],[Sub-Sector]],Table2[% Away From 52W Low],"&gt;=10")/Table3[[#This Row],[Count]]</f>
        <v>1</v>
      </c>
      <c r="R75" s="2">
        <f>COUNTIFS(Table2[Sub-Sector],Table3[[#This Row],[Sub-Sector]],Table2[% Price above 20 EMA],"&gt;=0")/Table3[[#This Row],[Count]]</f>
        <v>0.23809523809523808</v>
      </c>
      <c r="S75" s="2">
        <f>COUNTIFS(Table2[Sub-Sector],Table3[[#This Row],[Sub-Sector]],Table2[% Price above 50 EMA],"&gt;=0")/Table3[[#This Row],[Count]]</f>
        <v>0.38095238095238093</v>
      </c>
      <c r="T75" s="2">
        <f>COUNTIFS(Table2[Sub-Sector],Table3[[#This Row],[Sub-Sector]],Table2[% Price above 200 EMA],"&gt;=0")/Table3[[#This Row],[Count]]</f>
        <v>0.95238095238095233</v>
      </c>
      <c r="U75" s="2">
        <f>COUNTIFS(Table2[Sub-Sector],Table3[[#This Row],[Sub-Sector]],Table2[Rate of Change - Zone],"Positive")/Table3[[#This Row],[Count]]</f>
        <v>0.23809523809523808</v>
      </c>
      <c r="V75" s="2">
        <f>COUNTIFS(Table2[Sub-Sector],Table3[[#This Row],[Sub-Sector]],Table2[Sharpe Ratio],"&gt;=0.10")/Table3[[#This Row],[Count]]</f>
        <v>0.33333333333333331</v>
      </c>
      <c r="W75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433</v>
      </c>
      <c r="X75" s="3">
        <f>_xlfn.RANK.AVG(Table3[[#This Row],[Score]],Table3[Score],1)</f>
        <v>66</v>
      </c>
      <c r="Y75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267</v>
      </c>
      <c r="Z75" s="3">
        <f>_xlfn.RANK.AVG(Table3[[#This Row],[Score 2 ]],Table3[[Score 2 ]],1)</f>
        <v>74</v>
      </c>
    </row>
    <row r="76" spans="1:26" x14ac:dyDescent="0.3">
      <c r="A76" t="s">
        <v>1104</v>
      </c>
      <c r="B76">
        <f>COUNTIFS(Table2[Sub-Sector],Table3[[#This Row],[Sub-Sector]])</f>
        <v>2</v>
      </c>
      <c r="C76" s="2">
        <f>COUNTIFS(Table2[Sub-Sector],Table3[[#This Row],[Sub-Sector]],Table2[Uptrend],"Uptrend")/Table3[[#This Row],[Count]]</f>
        <v>0</v>
      </c>
      <c r="D76" s="2">
        <f>COUNTIFS(Table2[Sub-Sector],Table3[[#This Row],[Sub-Sector]],Table2[1W Return vs Nifty],"&gt;=5")/Table3[[#This Row],[Count]]</f>
        <v>0</v>
      </c>
      <c r="E76" s="2">
        <f>COUNTIFS(Table2[Sub-Sector],Table3[[#This Row],[Sub-Sector]],Table2[1M Return vs Nifty],"&gt;=5")/Table3[[#This Row],[Count]]</f>
        <v>0</v>
      </c>
      <c r="F76" s="2">
        <f>COUNTIFS(Table2[Sub-Sector],Table3[[#This Row],[Sub-Sector]],Table2[6M Return vs Nifty],"&gt;=10")/Table3[[#This Row],[Count]]</f>
        <v>0</v>
      </c>
      <c r="G76" s="2">
        <f>COUNTIFS(Table2[Sub-Sector],Table3[[#This Row],[Sub-Sector]],Table2[1Y Return vs Nifty],"&gt;=10")/Table3[[#This Row],[Count]]</f>
        <v>0</v>
      </c>
      <c r="H76" s="2">
        <f>COUNTIFS(Table2[Sub-Sector],Table3[[#This Row],[Sub-Sector]],Table2[RSI Exponential â€“ 14D],"&gt;=50")/Table3[[#This Row],[Count]]</f>
        <v>0</v>
      </c>
      <c r="I76" s="2">
        <f>COUNTIFS(Table2[Sub-Sector],Table3[[#This Row],[Sub-Sector]],Table2[Relative Volume],"&gt;=1")/Table3[[#This Row],[Count]]</f>
        <v>1</v>
      </c>
      <c r="J76" s="2">
        <f>COUNTIFS(Table2[Sub-Sector],Table3[[#This Row],[Sub-Sector]],Table2[% Away From Day Low],"&gt;=0.05")/Table3[[#This Row],[Count]]</f>
        <v>0.5</v>
      </c>
      <c r="K76" s="2">
        <f>COUNTIFS(Table2[Sub-Sector],Table3[[#This Row],[Sub-Sector]],Table2[% Away From Day High],"&lt;=0.05")/Table3[[#This Row],[Count]]</f>
        <v>1</v>
      </c>
      <c r="L76" s="2">
        <f>COUNTIFS(Table2[Sub-Sector],Table3[[#This Row],[Sub-Sector]],Table2[% Away From Current Week Low],"&gt;=0.05")/Table3[[#This Row],[Count]]</f>
        <v>0.5</v>
      </c>
      <c r="M76" s="2">
        <f>COUNTIFS(Table2[Sub-Sector],Table3[[#This Row],[Sub-Sector]],Table2[% Away From Current Week High],"&lt;=0.05")/Table3[[#This Row],[Count]]</f>
        <v>1</v>
      </c>
      <c r="N76" s="2">
        <f>COUNTIFS(Table2[Sub-Sector],Table3[[#This Row],[Sub-Sector]],Table2[% Away From Current Month Low],"&gt;=0.05")/Table3[[#This Row],[Count]]</f>
        <v>1</v>
      </c>
      <c r="O76" s="2">
        <f>COUNTIFS(Table2[Sub-Sector],Table3[[#This Row],[Sub-Sector]],Table2[% Away From Current Month High],"&lt;=0.05")/Table3[[#This Row],[Count]]</f>
        <v>0</v>
      </c>
      <c r="P76" s="2">
        <f>COUNTIFS(Table2[Sub-Sector],Table3[[#This Row],[Sub-Sector]],Table2[% Away From 52W High],"&lt;=10")/Table3[[#This Row],[Count]]</f>
        <v>0</v>
      </c>
      <c r="Q76" s="2">
        <f>COUNTIFS(Table2[Sub-Sector],Table3[[#This Row],[Sub-Sector]],Table2[% Away From 52W Low],"&gt;=10")/Table3[[#This Row],[Count]]</f>
        <v>1</v>
      </c>
      <c r="R76" s="2">
        <f>COUNTIFS(Table2[Sub-Sector],Table3[[#This Row],[Sub-Sector]],Table2[% Price above 20 EMA],"&gt;=0")/Table3[[#This Row],[Count]]</f>
        <v>1</v>
      </c>
      <c r="S76" s="2">
        <f>COUNTIFS(Table2[Sub-Sector],Table3[[#This Row],[Sub-Sector]],Table2[% Price above 50 EMA],"&gt;=0")/Table3[[#This Row],[Count]]</f>
        <v>1</v>
      </c>
      <c r="T76" s="2">
        <f>COUNTIFS(Table2[Sub-Sector],Table3[[#This Row],[Sub-Sector]],Table2[% Price above 200 EMA],"&gt;=0")/Table3[[#This Row],[Count]]</f>
        <v>0.5</v>
      </c>
      <c r="U76" s="2">
        <f>COUNTIFS(Table2[Sub-Sector],Table3[[#This Row],[Sub-Sector]],Table2[Rate of Change - Zone],"Positive")/Table3[[#This Row],[Count]]</f>
        <v>0.5</v>
      </c>
      <c r="V76" s="2">
        <f>COUNTIFS(Table2[Sub-Sector],Table3[[#This Row],[Sub-Sector]],Table2[Sharpe Ratio],"&gt;=0.10")/Table3[[#This Row],[Count]]</f>
        <v>0</v>
      </c>
      <c r="W76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546.5</v>
      </c>
      <c r="X76" s="3">
        <f>_xlfn.RANK.AVG(Table3[[#This Row],[Score]],Table3[Score],1)</f>
        <v>102</v>
      </c>
      <c r="Y76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269.5</v>
      </c>
      <c r="Z76" s="3">
        <f>_xlfn.RANK.AVG(Table3[[#This Row],[Score 2 ]],Table3[[Score 2 ]],1)</f>
        <v>75</v>
      </c>
    </row>
    <row r="77" spans="1:26" x14ac:dyDescent="0.3">
      <c r="A77" t="s">
        <v>177</v>
      </c>
      <c r="B77">
        <f>COUNTIFS(Table2[Sub-Sector],Table3[[#This Row],[Sub-Sector]])</f>
        <v>2</v>
      </c>
      <c r="C77" s="2">
        <f>COUNTIFS(Table2[Sub-Sector],Table3[[#This Row],[Sub-Sector]],Table2[Uptrend],"Uptrend")/Table3[[#This Row],[Count]]</f>
        <v>1</v>
      </c>
      <c r="D77" s="2">
        <f>COUNTIFS(Table2[Sub-Sector],Table3[[#This Row],[Sub-Sector]],Table2[1W Return vs Nifty],"&gt;=5")/Table3[[#This Row],[Count]]</f>
        <v>0</v>
      </c>
      <c r="E77" s="2">
        <f>COUNTIFS(Table2[Sub-Sector],Table3[[#This Row],[Sub-Sector]],Table2[1M Return vs Nifty],"&gt;=5")/Table3[[#This Row],[Count]]</f>
        <v>0</v>
      </c>
      <c r="F77" s="2">
        <f>COUNTIFS(Table2[Sub-Sector],Table3[[#This Row],[Sub-Sector]],Table2[6M Return vs Nifty],"&gt;=10")/Table3[[#This Row],[Count]]</f>
        <v>0.5</v>
      </c>
      <c r="G77" s="2">
        <f>COUNTIFS(Table2[Sub-Sector],Table3[[#This Row],[Sub-Sector]],Table2[1Y Return vs Nifty],"&gt;=10")/Table3[[#This Row],[Count]]</f>
        <v>1</v>
      </c>
      <c r="H77" s="2">
        <f>COUNTIFS(Table2[Sub-Sector],Table3[[#This Row],[Sub-Sector]],Table2[RSI Exponential â€“ 14D],"&gt;=50")/Table3[[#This Row],[Count]]</f>
        <v>0</v>
      </c>
      <c r="I77" s="2">
        <f>COUNTIFS(Table2[Sub-Sector],Table3[[#This Row],[Sub-Sector]],Table2[Relative Volume],"&gt;=1")/Table3[[#This Row],[Count]]</f>
        <v>0</v>
      </c>
      <c r="J77" s="2">
        <f>COUNTIFS(Table2[Sub-Sector],Table3[[#This Row],[Sub-Sector]],Table2[% Away From Day Low],"&gt;=0.05")/Table3[[#This Row],[Count]]</f>
        <v>0.5</v>
      </c>
      <c r="K77" s="2">
        <f>COUNTIFS(Table2[Sub-Sector],Table3[[#This Row],[Sub-Sector]],Table2[% Away From Day High],"&lt;=0.05")/Table3[[#This Row],[Count]]</f>
        <v>1</v>
      </c>
      <c r="L77" s="2">
        <f>COUNTIFS(Table2[Sub-Sector],Table3[[#This Row],[Sub-Sector]],Table2[% Away From Current Week Low],"&gt;=0.05")/Table3[[#This Row],[Count]]</f>
        <v>0.5</v>
      </c>
      <c r="M77" s="2">
        <f>COUNTIFS(Table2[Sub-Sector],Table3[[#This Row],[Sub-Sector]],Table2[% Away From Current Week High],"&lt;=0.05")/Table3[[#This Row],[Count]]</f>
        <v>1</v>
      </c>
      <c r="N77" s="2">
        <f>COUNTIFS(Table2[Sub-Sector],Table3[[#This Row],[Sub-Sector]],Table2[% Away From Current Month Low],"&gt;=0.05")/Table3[[#This Row],[Count]]</f>
        <v>0.5</v>
      </c>
      <c r="O77" s="2">
        <f>COUNTIFS(Table2[Sub-Sector],Table3[[#This Row],[Sub-Sector]],Table2[% Away From Current Month High],"&lt;=0.05")/Table3[[#This Row],[Count]]</f>
        <v>0</v>
      </c>
      <c r="P77" s="2">
        <f>COUNTIFS(Table2[Sub-Sector],Table3[[#This Row],[Sub-Sector]],Table2[% Away From 52W High],"&lt;=10")/Table3[[#This Row],[Count]]</f>
        <v>0.5</v>
      </c>
      <c r="Q77" s="2">
        <f>COUNTIFS(Table2[Sub-Sector],Table3[[#This Row],[Sub-Sector]],Table2[% Away From 52W Low],"&gt;=10")/Table3[[#This Row],[Count]]</f>
        <v>1</v>
      </c>
      <c r="R77" s="2">
        <f>COUNTIFS(Table2[Sub-Sector],Table3[[#This Row],[Sub-Sector]],Table2[% Price above 20 EMA],"&gt;=0")/Table3[[#This Row],[Count]]</f>
        <v>0</v>
      </c>
      <c r="S77" s="2">
        <f>COUNTIFS(Table2[Sub-Sector],Table3[[#This Row],[Sub-Sector]],Table2[% Price above 50 EMA],"&gt;=0")/Table3[[#This Row],[Count]]</f>
        <v>0</v>
      </c>
      <c r="T77" s="2">
        <f>COUNTIFS(Table2[Sub-Sector],Table3[[#This Row],[Sub-Sector]],Table2[% Price above 200 EMA],"&gt;=0")/Table3[[#This Row],[Count]]</f>
        <v>1</v>
      </c>
      <c r="U77" s="2">
        <f>COUNTIFS(Table2[Sub-Sector],Table3[[#This Row],[Sub-Sector]],Table2[Rate of Change - Zone],"Positive")/Table3[[#This Row],[Count]]</f>
        <v>0</v>
      </c>
      <c r="V77" s="2">
        <f>COUNTIFS(Table2[Sub-Sector],Table3[[#This Row],[Sub-Sector]],Table2[Sharpe Ratio],"&gt;=0.10")/Table3[[#This Row],[Count]]</f>
        <v>0</v>
      </c>
      <c r="W77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460</v>
      </c>
      <c r="X77" s="3">
        <f>_xlfn.RANK.AVG(Table3[[#This Row],[Score]],Table3[Score],1)</f>
        <v>78.5</v>
      </c>
      <c r="Y77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275.5</v>
      </c>
      <c r="Z77" s="3">
        <f>_xlfn.RANK.AVG(Table3[[#This Row],[Score 2 ]],Table3[[Score 2 ]],1)</f>
        <v>77</v>
      </c>
    </row>
    <row r="78" spans="1:26" x14ac:dyDescent="0.3">
      <c r="A78" t="s">
        <v>1186</v>
      </c>
      <c r="B78">
        <f>COUNTIFS(Table2[Sub-Sector],Table3[[#This Row],[Sub-Sector]])</f>
        <v>2</v>
      </c>
      <c r="C78" s="2">
        <f>COUNTIFS(Table2[Sub-Sector],Table3[[#This Row],[Sub-Sector]],Table2[Uptrend],"Uptrend")/Table3[[#This Row],[Count]]</f>
        <v>1</v>
      </c>
      <c r="D78" s="2">
        <f>COUNTIFS(Table2[Sub-Sector],Table3[[#This Row],[Sub-Sector]],Table2[1W Return vs Nifty],"&gt;=5")/Table3[[#This Row],[Count]]</f>
        <v>0</v>
      </c>
      <c r="E78" s="2">
        <f>COUNTIFS(Table2[Sub-Sector],Table3[[#This Row],[Sub-Sector]],Table2[1M Return vs Nifty],"&gt;=5")/Table3[[#This Row],[Count]]</f>
        <v>0</v>
      </c>
      <c r="F78" s="2">
        <f>COUNTIFS(Table2[Sub-Sector],Table3[[#This Row],[Sub-Sector]],Table2[6M Return vs Nifty],"&gt;=10")/Table3[[#This Row],[Count]]</f>
        <v>0.5</v>
      </c>
      <c r="G78" s="2">
        <f>COUNTIFS(Table2[Sub-Sector],Table3[[#This Row],[Sub-Sector]],Table2[1Y Return vs Nifty],"&gt;=10")/Table3[[#This Row],[Count]]</f>
        <v>1</v>
      </c>
      <c r="H78" s="2">
        <f>COUNTIFS(Table2[Sub-Sector],Table3[[#This Row],[Sub-Sector]],Table2[RSI Exponential â€“ 14D],"&gt;=50")/Table3[[#This Row],[Count]]</f>
        <v>0.5</v>
      </c>
      <c r="I78" s="2">
        <f>COUNTIFS(Table2[Sub-Sector],Table3[[#This Row],[Sub-Sector]],Table2[Relative Volume],"&gt;=1")/Table3[[#This Row],[Count]]</f>
        <v>0</v>
      </c>
      <c r="J78" s="2">
        <f>COUNTIFS(Table2[Sub-Sector],Table3[[#This Row],[Sub-Sector]],Table2[% Away From Day Low],"&gt;=0.05")/Table3[[#This Row],[Count]]</f>
        <v>0.5</v>
      </c>
      <c r="K78" s="2">
        <f>COUNTIFS(Table2[Sub-Sector],Table3[[#This Row],[Sub-Sector]],Table2[% Away From Day High],"&lt;=0.05")/Table3[[#This Row],[Count]]</f>
        <v>1</v>
      </c>
      <c r="L78" s="2">
        <f>COUNTIFS(Table2[Sub-Sector],Table3[[#This Row],[Sub-Sector]],Table2[% Away From Current Week Low],"&gt;=0.05")/Table3[[#This Row],[Count]]</f>
        <v>0.5</v>
      </c>
      <c r="M78" s="2">
        <f>COUNTIFS(Table2[Sub-Sector],Table3[[#This Row],[Sub-Sector]],Table2[% Away From Current Week High],"&lt;=0.05")/Table3[[#This Row],[Count]]</f>
        <v>0.5</v>
      </c>
      <c r="N78" s="2">
        <f>COUNTIFS(Table2[Sub-Sector],Table3[[#This Row],[Sub-Sector]],Table2[% Away From Current Month Low],"&gt;=0.05")/Table3[[#This Row],[Count]]</f>
        <v>0.5</v>
      </c>
      <c r="O78" s="2">
        <f>COUNTIFS(Table2[Sub-Sector],Table3[[#This Row],[Sub-Sector]],Table2[% Away From Current Month High],"&lt;=0.05")/Table3[[#This Row],[Count]]</f>
        <v>0</v>
      </c>
      <c r="P78" s="2">
        <f>COUNTIFS(Table2[Sub-Sector],Table3[[#This Row],[Sub-Sector]],Table2[% Away From 52W High],"&lt;=10")/Table3[[#This Row],[Count]]</f>
        <v>0</v>
      </c>
      <c r="Q78" s="2">
        <f>COUNTIFS(Table2[Sub-Sector],Table3[[#This Row],[Sub-Sector]],Table2[% Away From 52W Low],"&gt;=10")/Table3[[#This Row],[Count]]</f>
        <v>1</v>
      </c>
      <c r="R78" s="2">
        <f>COUNTIFS(Table2[Sub-Sector],Table3[[#This Row],[Sub-Sector]],Table2[% Price above 20 EMA],"&gt;=0")/Table3[[#This Row],[Count]]</f>
        <v>0.5</v>
      </c>
      <c r="S78" s="2">
        <f>COUNTIFS(Table2[Sub-Sector],Table3[[#This Row],[Sub-Sector]],Table2[% Price above 50 EMA],"&gt;=0")/Table3[[#This Row],[Count]]</f>
        <v>0.5</v>
      </c>
      <c r="T78" s="2">
        <f>COUNTIFS(Table2[Sub-Sector],Table3[[#This Row],[Sub-Sector]],Table2[% Price above 200 EMA],"&gt;=0")/Table3[[#This Row],[Count]]</f>
        <v>1</v>
      </c>
      <c r="U78" s="2">
        <f>COUNTIFS(Table2[Sub-Sector],Table3[[#This Row],[Sub-Sector]],Table2[Rate of Change - Zone],"Positive")/Table3[[#This Row],[Count]]</f>
        <v>0</v>
      </c>
      <c r="V78" s="2">
        <f>COUNTIFS(Table2[Sub-Sector],Table3[[#This Row],[Sub-Sector]],Table2[Sharpe Ratio],"&gt;=0.10")/Table3[[#This Row],[Count]]</f>
        <v>0</v>
      </c>
      <c r="W78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460</v>
      </c>
      <c r="X78" s="3">
        <f>_xlfn.RANK.AVG(Table3[[#This Row],[Score]],Table3[Score],1)</f>
        <v>78.5</v>
      </c>
      <c r="Y78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275.5</v>
      </c>
      <c r="Z78" s="3">
        <f>_xlfn.RANK.AVG(Table3[[#This Row],[Score 2 ]],Table3[[Score 2 ]],1)</f>
        <v>77</v>
      </c>
    </row>
    <row r="79" spans="1:26" x14ac:dyDescent="0.3">
      <c r="A79" t="s">
        <v>86</v>
      </c>
      <c r="B79">
        <f>COUNTIFS(Table2[Sub-Sector],Table3[[#This Row],[Sub-Sector]])</f>
        <v>5</v>
      </c>
      <c r="C79" s="2">
        <f>COUNTIFS(Table2[Sub-Sector],Table3[[#This Row],[Sub-Sector]],Table2[Uptrend],"Uptrend")/Table3[[#This Row],[Count]]</f>
        <v>0.8</v>
      </c>
      <c r="D79" s="2">
        <f>COUNTIFS(Table2[Sub-Sector],Table3[[#This Row],[Sub-Sector]],Table2[1W Return vs Nifty],"&gt;=5")/Table3[[#This Row],[Count]]</f>
        <v>0</v>
      </c>
      <c r="E79" s="2">
        <f>COUNTIFS(Table2[Sub-Sector],Table3[[#This Row],[Sub-Sector]],Table2[1M Return vs Nifty],"&gt;=5")/Table3[[#This Row],[Count]]</f>
        <v>0</v>
      </c>
      <c r="F79" s="2">
        <f>COUNTIFS(Table2[Sub-Sector],Table3[[#This Row],[Sub-Sector]],Table2[6M Return vs Nifty],"&gt;=10")/Table3[[#This Row],[Count]]</f>
        <v>0.8</v>
      </c>
      <c r="G79" s="2">
        <f>COUNTIFS(Table2[Sub-Sector],Table3[[#This Row],[Sub-Sector]],Table2[1Y Return vs Nifty],"&gt;=10")/Table3[[#This Row],[Count]]</f>
        <v>0.8</v>
      </c>
      <c r="H79" s="2">
        <f>COUNTIFS(Table2[Sub-Sector],Table3[[#This Row],[Sub-Sector]],Table2[RSI Exponential â€“ 14D],"&gt;=50")/Table3[[#This Row],[Count]]</f>
        <v>0</v>
      </c>
      <c r="I79" s="2">
        <f>COUNTIFS(Table2[Sub-Sector],Table3[[#This Row],[Sub-Sector]],Table2[Relative Volume],"&gt;=1")/Table3[[#This Row],[Count]]</f>
        <v>0</v>
      </c>
      <c r="J79" s="2">
        <f>COUNTIFS(Table2[Sub-Sector],Table3[[#This Row],[Sub-Sector]],Table2[% Away From Day Low],"&gt;=0.05")/Table3[[#This Row],[Count]]</f>
        <v>0.6</v>
      </c>
      <c r="K79" s="2">
        <f>COUNTIFS(Table2[Sub-Sector],Table3[[#This Row],[Sub-Sector]],Table2[% Away From Day High],"&lt;=0.05")/Table3[[#This Row],[Count]]</f>
        <v>0.8</v>
      </c>
      <c r="L79" s="2">
        <f>COUNTIFS(Table2[Sub-Sector],Table3[[#This Row],[Sub-Sector]],Table2[% Away From Current Week Low],"&gt;=0.05")/Table3[[#This Row],[Count]]</f>
        <v>0.8</v>
      </c>
      <c r="M79" s="2">
        <f>COUNTIFS(Table2[Sub-Sector],Table3[[#This Row],[Sub-Sector]],Table2[% Away From Current Week High],"&lt;=0.05")/Table3[[#This Row],[Count]]</f>
        <v>0.6</v>
      </c>
      <c r="N79" s="2">
        <f>COUNTIFS(Table2[Sub-Sector],Table3[[#This Row],[Sub-Sector]],Table2[% Away From Current Month Low],"&gt;=0.05")/Table3[[#This Row],[Count]]</f>
        <v>0.8</v>
      </c>
      <c r="O79" s="2">
        <f>COUNTIFS(Table2[Sub-Sector],Table3[[#This Row],[Sub-Sector]],Table2[% Away From Current Month High],"&lt;=0.05")/Table3[[#This Row],[Count]]</f>
        <v>0</v>
      </c>
      <c r="P79" s="2">
        <f>COUNTIFS(Table2[Sub-Sector],Table3[[#This Row],[Sub-Sector]],Table2[% Away From 52W High],"&lt;=10")/Table3[[#This Row],[Count]]</f>
        <v>0</v>
      </c>
      <c r="Q79" s="2">
        <f>COUNTIFS(Table2[Sub-Sector],Table3[[#This Row],[Sub-Sector]],Table2[% Away From 52W Low],"&gt;=10")/Table3[[#This Row],[Count]]</f>
        <v>1</v>
      </c>
      <c r="R79" s="2">
        <f>COUNTIFS(Table2[Sub-Sector],Table3[[#This Row],[Sub-Sector]],Table2[% Price above 20 EMA],"&gt;=0")/Table3[[#This Row],[Count]]</f>
        <v>0</v>
      </c>
      <c r="S79" s="2">
        <f>COUNTIFS(Table2[Sub-Sector],Table3[[#This Row],[Sub-Sector]],Table2[% Price above 50 EMA],"&gt;=0")/Table3[[#This Row],[Count]]</f>
        <v>0.8</v>
      </c>
      <c r="T79" s="2">
        <f>COUNTIFS(Table2[Sub-Sector],Table3[[#This Row],[Sub-Sector]],Table2[% Price above 200 EMA],"&gt;=0")/Table3[[#This Row],[Count]]</f>
        <v>0.8</v>
      </c>
      <c r="U79" s="2">
        <f>COUNTIFS(Table2[Sub-Sector],Table3[[#This Row],[Sub-Sector]],Table2[Rate of Change - Zone],"Positive")/Table3[[#This Row],[Count]]</f>
        <v>0</v>
      </c>
      <c r="V79" s="2">
        <f>COUNTIFS(Table2[Sub-Sector],Table3[[#This Row],[Sub-Sector]],Table2[Sharpe Ratio],"&gt;=0.10")/Table3[[#This Row],[Count]]</f>
        <v>0.6</v>
      </c>
      <c r="W79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498.5</v>
      </c>
      <c r="X79" s="3">
        <f>_xlfn.RANK.AVG(Table3[[#This Row],[Score]],Table3[Score],1)</f>
        <v>84</v>
      </c>
      <c r="Y79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275.5</v>
      </c>
      <c r="Z79" s="3">
        <f>_xlfn.RANK.AVG(Table3[[#This Row],[Score 2 ]],Table3[[Score 2 ]],1)</f>
        <v>77</v>
      </c>
    </row>
    <row r="80" spans="1:26" x14ac:dyDescent="0.3">
      <c r="A80" t="s">
        <v>291</v>
      </c>
      <c r="B80">
        <f>COUNTIFS(Table2[Sub-Sector],Table3[[#This Row],[Sub-Sector]])</f>
        <v>14</v>
      </c>
      <c r="C80" s="2">
        <f>COUNTIFS(Table2[Sub-Sector],Table3[[#This Row],[Sub-Sector]],Table2[Uptrend],"Uptrend")/Table3[[#This Row],[Count]]</f>
        <v>0.7142857142857143</v>
      </c>
      <c r="D80" s="2">
        <f>COUNTIFS(Table2[Sub-Sector],Table3[[#This Row],[Sub-Sector]],Table2[1W Return vs Nifty],"&gt;=5")/Table3[[#This Row],[Count]]</f>
        <v>0</v>
      </c>
      <c r="E80" s="2">
        <f>COUNTIFS(Table2[Sub-Sector],Table3[[#This Row],[Sub-Sector]],Table2[1M Return vs Nifty],"&gt;=5")/Table3[[#This Row],[Count]]</f>
        <v>7.1428571428571425E-2</v>
      </c>
      <c r="F80" s="2">
        <f>COUNTIFS(Table2[Sub-Sector],Table3[[#This Row],[Sub-Sector]],Table2[6M Return vs Nifty],"&gt;=10")/Table3[[#This Row],[Count]]</f>
        <v>0.14285714285714285</v>
      </c>
      <c r="G80" s="2">
        <f>COUNTIFS(Table2[Sub-Sector],Table3[[#This Row],[Sub-Sector]],Table2[1Y Return vs Nifty],"&gt;=10")/Table3[[#This Row],[Count]]</f>
        <v>0.42857142857142855</v>
      </c>
      <c r="H80" s="2">
        <f>COUNTIFS(Table2[Sub-Sector],Table3[[#This Row],[Sub-Sector]],Table2[RSI Exponential â€“ 14D],"&gt;=50")/Table3[[#This Row],[Count]]</f>
        <v>0.5</v>
      </c>
      <c r="I80" s="2">
        <f>COUNTIFS(Table2[Sub-Sector],Table3[[#This Row],[Sub-Sector]],Table2[Relative Volume],"&gt;=1")/Table3[[#This Row],[Count]]</f>
        <v>0.35714285714285715</v>
      </c>
      <c r="J80" s="2">
        <f>COUNTIFS(Table2[Sub-Sector],Table3[[#This Row],[Sub-Sector]],Table2[% Away From Day Low],"&gt;=0.05")/Table3[[#This Row],[Count]]</f>
        <v>7.1428571428571425E-2</v>
      </c>
      <c r="K80" s="2">
        <f>COUNTIFS(Table2[Sub-Sector],Table3[[#This Row],[Sub-Sector]],Table2[% Away From Day High],"&lt;=0.05")/Table3[[#This Row],[Count]]</f>
        <v>1</v>
      </c>
      <c r="L80" s="2">
        <f>COUNTIFS(Table2[Sub-Sector],Table3[[#This Row],[Sub-Sector]],Table2[% Away From Current Week Low],"&gt;=0.05")/Table3[[#This Row],[Count]]</f>
        <v>7.1428571428571425E-2</v>
      </c>
      <c r="M80" s="2">
        <f>COUNTIFS(Table2[Sub-Sector],Table3[[#This Row],[Sub-Sector]],Table2[% Away From Current Week High],"&lt;=0.05")/Table3[[#This Row],[Count]]</f>
        <v>0.9285714285714286</v>
      </c>
      <c r="N80" s="2">
        <f>COUNTIFS(Table2[Sub-Sector],Table3[[#This Row],[Sub-Sector]],Table2[% Away From Current Month Low],"&gt;=0.05")/Table3[[#This Row],[Count]]</f>
        <v>0.42857142857142855</v>
      </c>
      <c r="O80" s="2">
        <f>COUNTIFS(Table2[Sub-Sector],Table3[[#This Row],[Sub-Sector]],Table2[% Away From Current Month High],"&lt;=0.05")/Table3[[#This Row],[Count]]</f>
        <v>0.5714285714285714</v>
      </c>
      <c r="P80" s="2">
        <f>COUNTIFS(Table2[Sub-Sector],Table3[[#This Row],[Sub-Sector]],Table2[% Away From 52W High],"&lt;=10")/Table3[[#This Row],[Count]]</f>
        <v>0.35714285714285715</v>
      </c>
      <c r="Q80" s="2">
        <f>COUNTIFS(Table2[Sub-Sector],Table3[[#This Row],[Sub-Sector]],Table2[% Away From 52W Low],"&gt;=10")/Table3[[#This Row],[Count]]</f>
        <v>1</v>
      </c>
      <c r="R80" s="2">
        <f>COUNTIFS(Table2[Sub-Sector],Table3[[#This Row],[Sub-Sector]],Table2[% Price above 20 EMA],"&gt;=0")/Table3[[#This Row],[Count]]</f>
        <v>0.5714285714285714</v>
      </c>
      <c r="S80" s="2">
        <f>COUNTIFS(Table2[Sub-Sector],Table3[[#This Row],[Sub-Sector]],Table2[% Price above 50 EMA],"&gt;=0")/Table3[[#This Row],[Count]]</f>
        <v>0.7857142857142857</v>
      </c>
      <c r="T80" s="2">
        <f>COUNTIFS(Table2[Sub-Sector],Table3[[#This Row],[Sub-Sector]],Table2[% Price above 200 EMA],"&gt;=0")/Table3[[#This Row],[Count]]</f>
        <v>0.8571428571428571</v>
      </c>
      <c r="U80" s="2">
        <f>COUNTIFS(Table2[Sub-Sector],Table3[[#This Row],[Sub-Sector]],Table2[Rate of Change - Zone],"Positive")/Table3[[#This Row],[Count]]</f>
        <v>0.5</v>
      </c>
      <c r="V80" s="2">
        <f>COUNTIFS(Table2[Sub-Sector],Table3[[#This Row],[Sub-Sector]],Table2[Sharpe Ratio],"&gt;=0.10")/Table3[[#This Row],[Count]]</f>
        <v>0.21428571428571427</v>
      </c>
      <c r="W80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482.5</v>
      </c>
      <c r="X80" s="3">
        <f>_xlfn.RANK.AVG(Table3[[#This Row],[Score]],Table3[Score],1)</f>
        <v>80</v>
      </c>
      <c r="Y80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281.5</v>
      </c>
      <c r="Z80" s="3">
        <f>_xlfn.RANK.AVG(Table3[[#This Row],[Score 2 ]],Table3[[Score 2 ]],1)</f>
        <v>79</v>
      </c>
    </row>
    <row r="81" spans="1:26" x14ac:dyDescent="0.3">
      <c r="A81" t="s">
        <v>163</v>
      </c>
      <c r="B81">
        <f>COUNTIFS(Table2[Sub-Sector],Table3[[#This Row],[Sub-Sector]])</f>
        <v>9</v>
      </c>
      <c r="C81" s="2">
        <f>COUNTIFS(Table2[Sub-Sector],Table3[[#This Row],[Sub-Sector]],Table2[Uptrend],"Uptrend")/Table3[[#This Row],[Count]]</f>
        <v>0.77777777777777779</v>
      </c>
      <c r="D81" s="2">
        <f>COUNTIFS(Table2[Sub-Sector],Table3[[#This Row],[Sub-Sector]],Table2[1W Return vs Nifty],"&gt;=5")/Table3[[#This Row],[Count]]</f>
        <v>0</v>
      </c>
      <c r="E81" s="2">
        <f>COUNTIFS(Table2[Sub-Sector],Table3[[#This Row],[Sub-Sector]],Table2[1M Return vs Nifty],"&gt;=5")/Table3[[#This Row],[Count]]</f>
        <v>0.22222222222222221</v>
      </c>
      <c r="F81" s="2">
        <f>COUNTIFS(Table2[Sub-Sector],Table3[[#This Row],[Sub-Sector]],Table2[6M Return vs Nifty],"&gt;=10")/Table3[[#This Row],[Count]]</f>
        <v>0.33333333333333331</v>
      </c>
      <c r="G81" s="2">
        <f>COUNTIFS(Table2[Sub-Sector],Table3[[#This Row],[Sub-Sector]],Table2[1Y Return vs Nifty],"&gt;=10")/Table3[[#This Row],[Count]]</f>
        <v>0.33333333333333331</v>
      </c>
      <c r="H81" s="2">
        <f>COUNTIFS(Table2[Sub-Sector],Table3[[#This Row],[Sub-Sector]],Table2[RSI Exponential â€“ 14D],"&gt;=50")/Table3[[#This Row],[Count]]</f>
        <v>0.66666666666666663</v>
      </c>
      <c r="I81" s="2">
        <f>COUNTIFS(Table2[Sub-Sector],Table3[[#This Row],[Sub-Sector]],Table2[Relative Volume],"&gt;=1")/Table3[[#This Row],[Count]]</f>
        <v>0.1111111111111111</v>
      </c>
      <c r="J81" s="2">
        <f>COUNTIFS(Table2[Sub-Sector],Table3[[#This Row],[Sub-Sector]],Table2[% Away From Day Low],"&gt;=0.05")/Table3[[#This Row],[Count]]</f>
        <v>0.22222222222222221</v>
      </c>
      <c r="K81" s="2">
        <f>COUNTIFS(Table2[Sub-Sector],Table3[[#This Row],[Sub-Sector]],Table2[% Away From Day High],"&lt;=0.05")/Table3[[#This Row],[Count]]</f>
        <v>1</v>
      </c>
      <c r="L81" s="2">
        <f>COUNTIFS(Table2[Sub-Sector],Table3[[#This Row],[Sub-Sector]],Table2[% Away From Current Week Low],"&gt;=0.05")/Table3[[#This Row],[Count]]</f>
        <v>0.44444444444444442</v>
      </c>
      <c r="M81" s="2">
        <f>COUNTIFS(Table2[Sub-Sector],Table3[[#This Row],[Sub-Sector]],Table2[% Away From Current Week High],"&lt;=0.05")/Table3[[#This Row],[Count]]</f>
        <v>1</v>
      </c>
      <c r="N81" s="2">
        <f>COUNTIFS(Table2[Sub-Sector],Table3[[#This Row],[Sub-Sector]],Table2[% Away From Current Month Low],"&gt;=0.05")/Table3[[#This Row],[Count]]</f>
        <v>0.44444444444444442</v>
      </c>
      <c r="O81" s="2">
        <f>COUNTIFS(Table2[Sub-Sector],Table3[[#This Row],[Sub-Sector]],Table2[% Away From Current Month High],"&lt;=0.05")/Table3[[#This Row],[Count]]</f>
        <v>0.77777777777777779</v>
      </c>
      <c r="P81" s="2">
        <f>COUNTIFS(Table2[Sub-Sector],Table3[[#This Row],[Sub-Sector]],Table2[% Away From 52W High],"&lt;=10")/Table3[[#This Row],[Count]]</f>
        <v>0.55555555555555558</v>
      </c>
      <c r="Q81" s="2">
        <f>COUNTIFS(Table2[Sub-Sector],Table3[[#This Row],[Sub-Sector]],Table2[% Away From 52W Low],"&gt;=10")/Table3[[#This Row],[Count]]</f>
        <v>1</v>
      </c>
      <c r="R81" s="2">
        <f>COUNTIFS(Table2[Sub-Sector],Table3[[#This Row],[Sub-Sector]],Table2[% Price above 20 EMA],"&gt;=0")/Table3[[#This Row],[Count]]</f>
        <v>0.77777777777777779</v>
      </c>
      <c r="S81" s="2">
        <f>COUNTIFS(Table2[Sub-Sector],Table3[[#This Row],[Sub-Sector]],Table2[% Price above 50 EMA],"&gt;=0")/Table3[[#This Row],[Count]]</f>
        <v>0.77777777777777779</v>
      </c>
      <c r="T81" s="2">
        <f>COUNTIFS(Table2[Sub-Sector],Table3[[#This Row],[Sub-Sector]],Table2[% Price above 200 EMA],"&gt;=0")/Table3[[#This Row],[Count]]</f>
        <v>0.77777777777777779</v>
      </c>
      <c r="U81" s="2">
        <f>COUNTIFS(Table2[Sub-Sector],Table3[[#This Row],[Sub-Sector]],Table2[Rate of Change - Zone],"Positive")/Table3[[#This Row],[Count]]</f>
        <v>0.66666666666666663</v>
      </c>
      <c r="V81" s="2">
        <f>COUNTIFS(Table2[Sub-Sector],Table3[[#This Row],[Sub-Sector]],Table2[Sharpe Ratio],"&gt;=0.10")/Table3[[#This Row],[Count]]</f>
        <v>0</v>
      </c>
      <c r="W81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454.5</v>
      </c>
      <c r="X81" s="3">
        <f>_xlfn.RANK.AVG(Table3[[#This Row],[Score]],Table3[Score],1)</f>
        <v>76</v>
      </c>
      <c r="Y81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282.5</v>
      </c>
      <c r="Z81" s="3">
        <f>_xlfn.RANK.AVG(Table3[[#This Row],[Score 2 ]],Table3[[Score 2 ]],1)</f>
        <v>80</v>
      </c>
    </row>
    <row r="82" spans="1:26" x14ac:dyDescent="0.3">
      <c r="A82" t="s">
        <v>420</v>
      </c>
      <c r="B82">
        <f>COUNTIFS(Table2[Sub-Sector],Table3[[#This Row],[Sub-Sector]])</f>
        <v>11</v>
      </c>
      <c r="C82" s="2">
        <f>COUNTIFS(Table2[Sub-Sector],Table3[[#This Row],[Sub-Sector]],Table2[Uptrend],"Uptrend")/Table3[[#This Row],[Count]]</f>
        <v>0.36363636363636365</v>
      </c>
      <c r="D82" s="2">
        <f>COUNTIFS(Table2[Sub-Sector],Table3[[#This Row],[Sub-Sector]],Table2[1W Return vs Nifty],"&gt;=5")/Table3[[#This Row],[Count]]</f>
        <v>0</v>
      </c>
      <c r="E82" s="2">
        <f>COUNTIFS(Table2[Sub-Sector],Table3[[#This Row],[Sub-Sector]],Table2[1M Return vs Nifty],"&gt;=5")/Table3[[#This Row],[Count]]</f>
        <v>0.18181818181818182</v>
      </c>
      <c r="F82" s="2">
        <f>COUNTIFS(Table2[Sub-Sector],Table3[[#This Row],[Sub-Sector]],Table2[6M Return vs Nifty],"&gt;=10")/Table3[[#This Row],[Count]]</f>
        <v>0.45454545454545453</v>
      </c>
      <c r="G82" s="2">
        <f>COUNTIFS(Table2[Sub-Sector],Table3[[#This Row],[Sub-Sector]],Table2[1Y Return vs Nifty],"&gt;=10")/Table3[[#This Row],[Count]]</f>
        <v>0.45454545454545453</v>
      </c>
      <c r="H82" s="2">
        <f>COUNTIFS(Table2[Sub-Sector],Table3[[#This Row],[Sub-Sector]],Table2[RSI Exponential â€“ 14D],"&gt;=50")/Table3[[#This Row],[Count]]</f>
        <v>0.27272727272727271</v>
      </c>
      <c r="I82" s="2">
        <f>COUNTIFS(Table2[Sub-Sector],Table3[[#This Row],[Sub-Sector]],Table2[Relative Volume],"&gt;=1")/Table3[[#This Row],[Count]]</f>
        <v>0.27272727272727271</v>
      </c>
      <c r="J82" s="2">
        <f>COUNTIFS(Table2[Sub-Sector],Table3[[#This Row],[Sub-Sector]],Table2[% Away From Day Low],"&gt;=0.05")/Table3[[#This Row],[Count]]</f>
        <v>0.36363636363636365</v>
      </c>
      <c r="K82" s="2">
        <f>COUNTIFS(Table2[Sub-Sector],Table3[[#This Row],[Sub-Sector]],Table2[% Away From Day High],"&lt;=0.05")/Table3[[#This Row],[Count]]</f>
        <v>1</v>
      </c>
      <c r="L82" s="2">
        <f>COUNTIFS(Table2[Sub-Sector],Table3[[#This Row],[Sub-Sector]],Table2[% Away From Current Week Low],"&gt;=0.05")/Table3[[#This Row],[Count]]</f>
        <v>0.36363636363636365</v>
      </c>
      <c r="M82" s="2">
        <f>COUNTIFS(Table2[Sub-Sector],Table3[[#This Row],[Sub-Sector]],Table2[% Away From Current Week High],"&lt;=0.05")/Table3[[#This Row],[Count]]</f>
        <v>1</v>
      </c>
      <c r="N82" s="2">
        <f>COUNTIFS(Table2[Sub-Sector],Table3[[#This Row],[Sub-Sector]],Table2[% Away From Current Month Low],"&gt;=0.05")/Table3[[#This Row],[Count]]</f>
        <v>0.45454545454545453</v>
      </c>
      <c r="O82" s="2">
        <f>COUNTIFS(Table2[Sub-Sector],Table3[[#This Row],[Sub-Sector]],Table2[% Away From Current Month High],"&lt;=0.05")/Table3[[#This Row],[Count]]</f>
        <v>0</v>
      </c>
      <c r="P82" s="2">
        <f>COUNTIFS(Table2[Sub-Sector],Table3[[#This Row],[Sub-Sector]],Table2[% Away From 52W High],"&lt;=10")/Table3[[#This Row],[Count]]</f>
        <v>0.18181818181818182</v>
      </c>
      <c r="Q82" s="2">
        <f>COUNTIFS(Table2[Sub-Sector],Table3[[#This Row],[Sub-Sector]],Table2[% Away From 52W Low],"&gt;=10")/Table3[[#This Row],[Count]]</f>
        <v>0.90909090909090906</v>
      </c>
      <c r="R82" s="2">
        <f>COUNTIFS(Table2[Sub-Sector],Table3[[#This Row],[Sub-Sector]],Table2[% Price above 20 EMA],"&gt;=0")/Table3[[#This Row],[Count]]</f>
        <v>0.36363636363636365</v>
      </c>
      <c r="S82" s="2">
        <f>COUNTIFS(Table2[Sub-Sector],Table3[[#This Row],[Sub-Sector]],Table2[% Price above 50 EMA],"&gt;=0")/Table3[[#This Row],[Count]]</f>
        <v>0.45454545454545453</v>
      </c>
      <c r="T82" s="2">
        <f>COUNTIFS(Table2[Sub-Sector],Table3[[#This Row],[Sub-Sector]],Table2[% Price above 200 EMA],"&gt;=0")/Table3[[#This Row],[Count]]</f>
        <v>0.63636363636363635</v>
      </c>
      <c r="U82" s="2">
        <f>COUNTIFS(Table2[Sub-Sector],Table3[[#This Row],[Sub-Sector]],Table2[Rate of Change - Zone],"Positive")/Table3[[#This Row],[Count]]</f>
        <v>0.27272727272727271</v>
      </c>
      <c r="V82" s="2">
        <f>COUNTIFS(Table2[Sub-Sector],Table3[[#This Row],[Sub-Sector]],Table2[Sharpe Ratio],"&gt;=0.10")/Table3[[#This Row],[Count]]</f>
        <v>0</v>
      </c>
      <c r="W82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507.5</v>
      </c>
      <c r="X82" s="3">
        <f>_xlfn.RANK.AVG(Table3[[#This Row],[Score]],Table3[Score],1)</f>
        <v>88</v>
      </c>
      <c r="Y82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284</v>
      </c>
      <c r="Z82" s="3">
        <f>_xlfn.RANK.AVG(Table3[[#This Row],[Score 2 ]],Table3[[Score 2 ]],1)</f>
        <v>81</v>
      </c>
    </row>
    <row r="83" spans="1:26" x14ac:dyDescent="0.3">
      <c r="A83" t="s">
        <v>380</v>
      </c>
      <c r="B83">
        <f>COUNTIFS(Table2[Sub-Sector],Table3[[#This Row],[Sub-Sector]])</f>
        <v>10</v>
      </c>
      <c r="C83" s="2">
        <f>COUNTIFS(Table2[Sub-Sector],Table3[[#This Row],[Sub-Sector]],Table2[Uptrend],"Uptrend")/Table3[[#This Row],[Count]]</f>
        <v>0.5</v>
      </c>
      <c r="D83" s="2">
        <f>COUNTIFS(Table2[Sub-Sector],Table3[[#This Row],[Sub-Sector]],Table2[1W Return vs Nifty],"&gt;=5")/Table3[[#This Row],[Count]]</f>
        <v>0</v>
      </c>
      <c r="E83" s="2">
        <f>COUNTIFS(Table2[Sub-Sector],Table3[[#This Row],[Sub-Sector]],Table2[1M Return vs Nifty],"&gt;=5")/Table3[[#This Row],[Count]]</f>
        <v>0.2</v>
      </c>
      <c r="F83" s="2">
        <f>COUNTIFS(Table2[Sub-Sector],Table3[[#This Row],[Sub-Sector]],Table2[6M Return vs Nifty],"&gt;=10")/Table3[[#This Row],[Count]]</f>
        <v>0.1</v>
      </c>
      <c r="G83" s="2">
        <f>COUNTIFS(Table2[Sub-Sector],Table3[[#This Row],[Sub-Sector]],Table2[1Y Return vs Nifty],"&gt;=10")/Table3[[#This Row],[Count]]</f>
        <v>0.3</v>
      </c>
      <c r="H83" s="2">
        <f>COUNTIFS(Table2[Sub-Sector],Table3[[#This Row],[Sub-Sector]],Table2[RSI Exponential â€“ 14D],"&gt;=50")/Table3[[#This Row],[Count]]</f>
        <v>0</v>
      </c>
      <c r="I83" s="2">
        <f>COUNTIFS(Table2[Sub-Sector],Table3[[#This Row],[Sub-Sector]],Table2[Relative Volume],"&gt;=1")/Table3[[#This Row],[Count]]</f>
        <v>0.7</v>
      </c>
      <c r="J83" s="2">
        <f>COUNTIFS(Table2[Sub-Sector],Table3[[#This Row],[Sub-Sector]],Table2[% Away From Day Low],"&gt;=0.05")/Table3[[#This Row],[Count]]</f>
        <v>0.2</v>
      </c>
      <c r="K83" s="2">
        <f>COUNTIFS(Table2[Sub-Sector],Table3[[#This Row],[Sub-Sector]],Table2[% Away From Day High],"&lt;=0.05")/Table3[[#This Row],[Count]]</f>
        <v>0.8</v>
      </c>
      <c r="L83" s="2">
        <f>COUNTIFS(Table2[Sub-Sector],Table3[[#This Row],[Sub-Sector]],Table2[% Away From Current Week Low],"&gt;=0.05")/Table3[[#This Row],[Count]]</f>
        <v>0.2</v>
      </c>
      <c r="M83" s="2">
        <f>COUNTIFS(Table2[Sub-Sector],Table3[[#This Row],[Sub-Sector]],Table2[% Away From Current Week High],"&lt;=0.05")/Table3[[#This Row],[Count]]</f>
        <v>0.8</v>
      </c>
      <c r="N83" s="2">
        <f>COUNTIFS(Table2[Sub-Sector],Table3[[#This Row],[Sub-Sector]],Table2[% Away From Current Month Low],"&gt;=0.05")/Table3[[#This Row],[Count]]</f>
        <v>0.2</v>
      </c>
      <c r="O83" s="2">
        <f>COUNTIFS(Table2[Sub-Sector],Table3[[#This Row],[Sub-Sector]],Table2[% Away From Current Month High],"&lt;=0.05")/Table3[[#This Row],[Count]]</f>
        <v>0.1</v>
      </c>
      <c r="P83" s="2">
        <f>COUNTIFS(Table2[Sub-Sector],Table3[[#This Row],[Sub-Sector]],Table2[% Away From 52W High],"&lt;=10")/Table3[[#This Row],[Count]]</f>
        <v>0.1</v>
      </c>
      <c r="Q83" s="2">
        <f>COUNTIFS(Table2[Sub-Sector],Table3[[#This Row],[Sub-Sector]],Table2[% Away From 52W Low],"&gt;=10")/Table3[[#This Row],[Count]]</f>
        <v>0.7</v>
      </c>
      <c r="R83" s="2">
        <f>COUNTIFS(Table2[Sub-Sector],Table3[[#This Row],[Sub-Sector]],Table2[% Price above 20 EMA],"&gt;=0")/Table3[[#This Row],[Count]]</f>
        <v>0.3</v>
      </c>
      <c r="S83" s="2">
        <f>COUNTIFS(Table2[Sub-Sector],Table3[[#This Row],[Sub-Sector]],Table2[% Price above 50 EMA],"&gt;=0")/Table3[[#This Row],[Count]]</f>
        <v>0.5</v>
      </c>
      <c r="T83" s="2">
        <f>COUNTIFS(Table2[Sub-Sector],Table3[[#This Row],[Sub-Sector]],Table2[% Price above 200 EMA],"&gt;=0")/Table3[[#This Row],[Count]]</f>
        <v>0.5</v>
      </c>
      <c r="U83" s="2">
        <f>COUNTIFS(Table2[Sub-Sector],Table3[[#This Row],[Sub-Sector]],Table2[Rate of Change - Zone],"Positive")/Table3[[#This Row],[Count]]</f>
        <v>0.2</v>
      </c>
      <c r="V83" s="2">
        <f>COUNTIFS(Table2[Sub-Sector],Table3[[#This Row],[Sub-Sector]],Table2[Sharpe Ratio],"&gt;=0.10")/Table3[[#This Row],[Count]]</f>
        <v>0.1</v>
      </c>
      <c r="W83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493</v>
      </c>
      <c r="X83" s="3">
        <f>_xlfn.RANK.AVG(Table3[[#This Row],[Score]],Table3[Score],1)</f>
        <v>82</v>
      </c>
      <c r="Y83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285.5</v>
      </c>
      <c r="Z83" s="3">
        <f>_xlfn.RANK.AVG(Table3[[#This Row],[Score 2 ]],Table3[[Score 2 ]],1)</f>
        <v>82</v>
      </c>
    </row>
    <row r="84" spans="1:26" x14ac:dyDescent="0.3">
      <c r="A84" t="s">
        <v>235</v>
      </c>
      <c r="B84">
        <f>COUNTIFS(Table2[Sub-Sector],Table3[[#This Row],[Sub-Sector]])</f>
        <v>9</v>
      </c>
      <c r="C84" s="2">
        <f>COUNTIFS(Table2[Sub-Sector],Table3[[#This Row],[Sub-Sector]],Table2[Uptrend],"Uptrend")/Table3[[#This Row],[Count]]</f>
        <v>0.66666666666666663</v>
      </c>
      <c r="D84" s="2">
        <f>COUNTIFS(Table2[Sub-Sector],Table3[[#This Row],[Sub-Sector]],Table2[1W Return vs Nifty],"&gt;=5")/Table3[[#This Row],[Count]]</f>
        <v>0</v>
      </c>
      <c r="E84" s="2">
        <f>COUNTIFS(Table2[Sub-Sector],Table3[[#This Row],[Sub-Sector]],Table2[1M Return vs Nifty],"&gt;=5")/Table3[[#This Row],[Count]]</f>
        <v>0</v>
      </c>
      <c r="F84" s="2">
        <f>COUNTIFS(Table2[Sub-Sector],Table3[[#This Row],[Sub-Sector]],Table2[6M Return vs Nifty],"&gt;=10")/Table3[[#This Row],[Count]]</f>
        <v>0.55555555555555558</v>
      </c>
      <c r="G84" s="2">
        <f>COUNTIFS(Table2[Sub-Sector],Table3[[#This Row],[Sub-Sector]],Table2[1Y Return vs Nifty],"&gt;=10")/Table3[[#This Row],[Count]]</f>
        <v>0.55555555555555558</v>
      </c>
      <c r="H84" s="2">
        <f>COUNTIFS(Table2[Sub-Sector],Table3[[#This Row],[Sub-Sector]],Table2[RSI Exponential â€“ 14D],"&gt;=50")/Table3[[#This Row],[Count]]</f>
        <v>0.1111111111111111</v>
      </c>
      <c r="I84" s="2">
        <f>COUNTIFS(Table2[Sub-Sector],Table3[[#This Row],[Sub-Sector]],Table2[Relative Volume],"&gt;=1")/Table3[[#This Row],[Count]]</f>
        <v>0.1111111111111111</v>
      </c>
      <c r="J84" s="2">
        <f>COUNTIFS(Table2[Sub-Sector],Table3[[#This Row],[Sub-Sector]],Table2[% Away From Day Low],"&gt;=0.05")/Table3[[#This Row],[Count]]</f>
        <v>0.22222222222222221</v>
      </c>
      <c r="K84" s="2">
        <f>COUNTIFS(Table2[Sub-Sector],Table3[[#This Row],[Sub-Sector]],Table2[% Away From Day High],"&lt;=0.05")/Table3[[#This Row],[Count]]</f>
        <v>1</v>
      </c>
      <c r="L84" s="2">
        <f>COUNTIFS(Table2[Sub-Sector],Table3[[#This Row],[Sub-Sector]],Table2[% Away From Current Week Low],"&gt;=0.05")/Table3[[#This Row],[Count]]</f>
        <v>0.33333333333333331</v>
      </c>
      <c r="M84" s="2">
        <f>COUNTIFS(Table2[Sub-Sector],Table3[[#This Row],[Sub-Sector]],Table2[% Away From Current Week High],"&lt;=0.05")/Table3[[#This Row],[Count]]</f>
        <v>1</v>
      </c>
      <c r="N84" s="2">
        <f>COUNTIFS(Table2[Sub-Sector],Table3[[#This Row],[Sub-Sector]],Table2[% Away From Current Month Low],"&gt;=0.05")/Table3[[#This Row],[Count]]</f>
        <v>0.44444444444444442</v>
      </c>
      <c r="O84" s="2">
        <f>COUNTIFS(Table2[Sub-Sector],Table3[[#This Row],[Sub-Sector]],Table2[% Away From Current Month High],"&lt;=0.05")/Table3[[#This Row],[Count]]</f>
        <v>0</v>
      </c>
      <c r="P84" s="2">
        <f>COUNTIFS(Table2[Sub-Sector],Table3[[#This Row],[Sub-Sector]],Table2[% Away From 52W High],"&lt;=10")/Table3[[#This Row],[Count]]</f>
        <v>0</v>
      </c>
      <c r="Q84" s="2">
        <f>COUNTIFS(Table2[Sub-Sector],Table3[[#This Row],[Sub-Sector]],Table2[% Away From 52W Low],"&gt;=10")/Table3[[#This Row],[Count]]</f>
        <v>1</v>
      </c>
      <c r="R84" s="2">
        <f>COUNTIFS(Table2[Sub-Sector],Table3[[#This Row],[Sub-Sector]],Table2[% Price above 20 EMA],"&gt;=0")/Table3[[#This Row],[Count]]</f>
        <v>0.22222222222222221</v>
      </c>
      <c r="S84" s="2">
        <f>COUNTIFS(Table2[Sub-Sector],Table3[[#This Row],[Sub-Sector]],Table2[% Price above 50 EMA],"&gt;=0")/Table3[[#This Row],[Count]]</f>
        <v>0.22222222222222221</v>
      </c>
      <c r="T84" s="2">
        <f>COUNTIFS(Table2[Sub-Sector],Table3[[#This Row],[Sub-Sector]],Table2[% Price above 200 EMA],"&gt;=0")/Table3[[#This Row],[Count]]</f>
        <v>0.77777777777777779</v>
      </c>
      <c r="U84" s="2">
        <f>COUNTIFS(Table2[Sub-Sector],Table3[[#This Row],[Sub-Sector]],Table2[Rate of Change - Zone],"Positive")/Table3[[#This Row],[Count]]</f>
        <v>0.1111111111111111</v>
      </c>
      <c r="V84" s="2">
        <f>COUNTIFS(Table2[Sub-Sector],Table3[[#This Row],[Sub-Sector]],Table2[Sharpe Ratio],"&gt;=0.10")/Table3[[#This Row],[Count]]</f>
        <v>0.33333333333333331</v>
      </c>
      <c r="W84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529</v>
      </c>
      <c r="X84" s="3">
        <f>_xlfn.RANK.AVG(Table3[[#This Row],[Score]],Table3[Score],1)</f>
        <v>97</v>
      </c>
      <c r="Y84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288</v>
      </c>
      <c r="Z84" s="3">
        <f>_xlfn.RANK.AVG(Table3[[#This Row],[Score 2 ]],Table3[[Score 2 ]],1)</f>
        <v>83</v>
      </c>
    </row>
    <row r="85" spans="1:26" x14ac:dyDescent="0.3">
      <c r="A85" t="s">
        <v>198</v>
      </c>
      <c r="B85">
        <f>COUNTIFS(Table2[Sub-Sector],Table3[[#This Row],[Sub-Sector]])</f>
        <v>25</v>
      </c>
      <c r="C85" s="2">
        <f>COUNTIFS(Table2[Sub-Sector],Table3[[#This Row],[Sub-Sector]],Table2[Uptrend],"Uptrend")/Table3[[#This Row],[Count]]</f>
        <v>0.92</v>
      </c>
      <c r="D85" s="2">
        <f>COUNTIFS(Table2[Sub-Sector],Table3[[#This Row],[Sub-Sector]],Table2[1W Return vs Nifty],"&gt;=5")/Table3[[#This Row],[Count]]</f>
        <v>0.04</v>
      </c>
      <c r="E85" s="2">
        <f>COUNTIFS(Table2[Sub-Sector],Table3[[#This Row],[Sub-Sector]],Table2[1M Return vs Nifty],"&gt;=5")/Table3[[#This Row],[Count]]</f>
        <v>0.12</v>
      </c>
      <c r="F85" s="2">
        <f>COUNTIFS(Table2[Sub-Sector],Table3[[#This Row],[Sub-Sector]],Table2[6M Return vs Nifty],"&gt;=10")/Table3[[#This Row],[Count]]</f>
        <v>0.44</v>
      </c>
      <c r="G85" s="2">
        <f>COUNTIFS(Table2[Sub-Sector],Table3[[#This Row],[Sub-Sector]],Table2[1Y Return vs Nifty],"&gt;=10")/Table3[[#This Row],[Count]]</f>
        <v>0.6</v>
      </c>
      <c r="H85" s="2">
        <f>COUNTIFS(Table2[Sub-Sector],Table3[[#This Row],[Sub-Sector]],Table2[RSI Exponential â€“ 14D],"&gt;=50")/Table3[[#This Row],[Count]]</f>
        <v>0.2</v>
      </c>
      <c r="I85" s="2">
        <f>COUNTIFS(Table2[Sub-Sector],Table3[[#This Row],[Sub-Sector]],Table2[Relative Volume],"&gt;=1")/Table3[[#This Row],[Count]]</f>
        <v>0.24</v>
      </c>
      <c r="J85" s="2">
        <f>COUNTIFS(Table2[Sub-Sector],Table3[[#This Row],[Sub-Sector]],Table2[% Away From Day Low],"&gt;=0.05")/Table3[[#This Row],[Count]]</f>
        <v>0.28000000000000003</v>
      </c>
      <c r="K85" s="2">
        <f>COUNTIFS(Table2[Sub-Sector],Table3[[#This Row],[Sub-Sector]],Table2[% Away From Day High],"&lt;=0.05")/Table3[[#This Row],[Count]]</f>
        <v>1</v>
      </c>
      <c r="L85" s="2">
        <f>COUNTIFS(Table2[Sub-Sector],Table3[[#This Row],[Sub-Sector]],Table2[% Away From Current Week Low],"&gt;=0.05")/Table3[[#This Row],[Count]]</f>
        <v>0.32</v>
      </c>
      <c r="M85" s="2">
        <f>COUNTIFS(Table2[Sub-Sector],Table3[[#This Row],[Sub-Sector]],Table2[% Away From Current Week High],"&lt;=0.05")/Table3[[#This Row],[Count]]</f>
        <v>0.96</v>
      </c>
      <c r="N85" s="2">
        <f>COUNTIFS(Table2[Sub-Sector],Table3[[#This Row],[Sub-Sector]],Table2[% Away From Current Month Low],"&gt;=0.05")/Table3[[#This Row],[Count]]</f>
        <v>0.44</v>
      </c>
      <c r="O85" s="2">
        <f>COUNTIFS(Table2[Sub-Sector],Table3[[#This Row],[Sub-Sector]],Table2[% Away From Current Month High],"&lt;=0.05")/Table3[[#This Row],[Count]]</f>
        <v>0.08</v>
      </c>
      <c r="P85" s="2">
        <f>COUNTIFS(Table2[Sub-Sector],Table3[[#This Row],[Sub-Sector]],Table2[% Away From 52W High],"&lt;=10")/Table3[[#This Row],[Count]]</f>
        <v>0.56000000000000005</v>
      </c>
      <c r="Q85" s="2">
        <f>COUNTIFS(Table2[Sub-Sector],Table3[[#This Row],[Sub-Sector]],Table2[% Away From 52W Low],"&gt;=10")/Table3[[#This Row],[Count]]</f>
        <v>1</v>
      </c>
      <c r="R85" s="2">
        <f>COUNTIFS(Table2[Sub-Sector],Table3[[#This Row],[Sub-Sector]],Table2[% Price above 20 EMA],"&gt;=0")/Table3[[#This Row],[Count]]</f>
        <v>0.32</v>
      </c>
      <c r="S85" s="2">
        <f>COUNTIFS(Table2[Sub-Sector],Table3[[#This Row],[Sub-Sector]],Table2[% Price above 50 EMA],"&gt;=0")/Table3[[#This Row],[Count]]</f>
        <v>0.84</v>
      </c>
      <c r="T85" s="2">
        <f>COUNTIFS(Table2[Sub-Sector],Table3[[#This Row],[Sub-Sector]],Table2[% Price above 200 EMA],"&gt;=0")/Table3[[#This Row],[Count]]</f>
        <v>0.96</v>
      </c>
      <c r="U85" s="2">
        <f>COUNTIFS(Table2[Sub-Sector],Table3[[#This Row],[Sub-Sector]],Table2[Rate of Change - Zone],"Positive")/Table3[[#This Row],[Count]]</f>
        <v>0.12</v>
      </c>
      <c r="V85" s="2">
        <f>COUNTIFS(Table2[Sub-Sector],Table3[[#This Row],[Sub-Sector]],Table2[Sharpe Ratio],"&gt;=0.10")/Table3[[#This Row],[Count]]</f>
        <v>0.44</v>
      </c>
      <c r="W85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409.5</v>
      </c>
      <c r="X85" s="3">
        <f>_xlfn.RANK.AVG(Table3[[#This Row],[Score]],Table3[Score],1)</f>
        <v>55</v>
      </c>
      <c r="Y85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290.5</v>
      </c>
      <c r="Z85" s="3">
        <f>_xlfn.RANK.AVG(Table3[[#This Row],[Score 2 ]],Table3[[Score 2 ]],1)</f>
        <v>84</v>
      </c>
    </row>
    <row r="86" spans="1:26" x14ac:dyDescent="0.3">
      <c r="A86" t="s">
        <v>72</v>
      </c>
      <c r="B86">
        <f>COUNTIFS(Table2[Sub-Sector],Table3[[#This Row],[Sub-Sector]])</f>
        <v>3</v>
      </c>
      <c r="C86" s="2">
        <f>COUNTIFS(Table2[Sub-Sector],Table3[[#This Row],[Sub-Sector]],Table2[Uptrend],"Uptrend")/Table3[[#This Row],[Count]]</f>
        <v>0.33333333333333331</v>
      </c>
      <c r="D86" s="2">
        <f>COUNTIFS(Table2[Sub-Sector],Table3[[#This Row],[Sub-Sector]],Table2[1W Return vs Nifty],"&gt;=5")/Table3[[#This Row],[Count]]</f>
        <v>0</v>
      </c>
      <c r="E86" s="2">
        <f>COUNTIFS(Table2[Sub-Sector],Table3[[#This Row],[Sub-Sector]],Table2[1M Return vs Nifty],"&gt;=5")/Table3[[#This Row],[Count]]</f>
        <v>0</v>
      </c>
      <c r="F86" s="2">
        <f>COUNTIFS(Table2[Sub-Sector],Table3[[#This Row],[Sub-Sector]],Table2[6M Return vs Nifty],"&gt;=10")/Table3[[#This Row],[Count]]</f>
        <v>0</v>
      </c>
      <c r="G86" s="2">
        <f>COUNTIFS(Table2[Sub-Sector],Table3[[#This Row],[Sub-Sector]],Table2[1Y Return vs Nifty],"&gt;=10")/Table3[[#This Row],[Count]]</f>
        <v>0.66666666666666663</v>
      </c>
      <c r="H86" s="2">
        <f>COUNTIFS(Table2[Sub-Sector],Table3[[#This Row],[Sub-Sector]],Table2[RSI Exponential â€“ 14D],"&gt;=50")/Table3[[#This Row],[Count]]</f>
        <v>0</v>
      </c>
      <c r="I86" s="2">
        <f>COUNTIFS(Table2[Sub-Sector],Table3[[#This Row],[Sub-Sector]],Table2[Relative Volume],"&gt;=1")/Table3[[#This Row],[Count]]</f>
        <v>0.66666666666666663</v>
      </c>
      <c r="J86" s="2">
        <f>COUNTIFS(Table2[Sub-Sector],Table3[[#This Row],[Sub-Sector]],Table2[% Away From Day Low],"&gt;=0.05")/Table3[[#This Row],[Count]]</f>
        <v>0.66666666666666663</v>
      </c>
      <c r="K86" s="2">
        <f>COUNTIFS(Table2[Sub-Sector],Table3[[#This Row],[Sub-Sector]],Table2[% Away From Day High],"&lt;=0.05")/Table3[[#This Row],[Count]]</f>
        <v>1</v>
      </c>
      <c r="L86" s="2">
        <f>COUNTIFS(Table2[Sub-Sector],Table3[[#This Row],[Sub-Sector]],Table2[% Away From Current Week Low],"&gt;=0.05")/Table3[[#This Row],[Count]]</f>
        <v>0.66666666666666663</v>
      </c>
      <c r="M86" s="2">
        <f>COUNTIFS(Table2[Sub-Sector],Table3[[#This Row],[Sub-Sector]],Table2[% Away From Current Week High],"&lt;=0.05")/Table3[[#This Row],[Count]]</f>
        <v>0.66666666666666663</v>
      </c>
      <c r="N86" s="2">
        <f>COUNTIFS(Table2[Sub-Sector],Table3[[#This Row],[Sub-Sector]],Table2[% Away From Current Month Low],"&gt;=0.05")/Table3[[#This Row],[Count]]</f>
        <v>0.66666666666666663</v>
      </c>
      <c r="O86" s="2">
        <f>COUNTIFS(Table2[Sub-Sector],Table3[[#This Row],[Sub-Sector]],Table2[% Away From Current Month High],"&lt;=0.05")/Table3[[#This Row],[Count]]</f>
        <v>0</v>
      </c>
      <c r="P86" s="2">
        <f>COUNTIFS(Table2[Sub-Sector],Table3[[#This Row],[Sub-Sector]],Table2[% Away From 52W High],"&lt;=10")/Table3[[#This Row],[Count]]</f>
        <v>0</v>
      </c>
      <c r="Q86" s="2">
        <f>COUNTIFS(Table2[Sub-Sector],Table3[[#This Row],[Sub-Sector]],Table2[% Away From 52W Low],"&gt;=10")/Table3[[#This Row],[Count]]</f>
        <v>1</v>
      </c>
      <c r="R86" s="2">
        <f>COUNTIFS(Table2[Sub-Sector],Table3[[#This Row],[Sub-Sector]],Table2[% Price above 20 EMA],"&gt;=0")/Table3[[#This Row],[Count]]</f>
        <v>0.33333333333333331</v>
      </c>
      <c r="S86" s="2">
        <f>COUNTIFS(Table2[Sub-Sector],Table3[[#This Row],[Sub-Sector]],Table2[% Price above 50 EMA],"&gt;=0")/Table3[[#This Row],[Count]]</f>
        <v>0.33333333333333331</v>
      </c>
      <c r="T86" s="2">
        <f>COUNTIFS(Table2[Sub-Sector],Table3[[#This Row],[Sub-Sector]],Table2[% Price above 200 EMA],"&gt;=0")/Table3[[#This Row],[Count]]</f>
        <v>1</v>
      </c>
      <c r="U86" s="2">
        <f>COUNTIFS(Table2[Sub-Sector],Table3[[#This Row],[Sub-Sector]],Table2[Rate of Change - Zone],"Positive")/Table3[[#This Row],[Count]]</f>
        <v>0</v>
      </c>
      <c r="V86" s="2">
        <f>COUNTIFS(Table2[Sub-Sector],Table3[[#This Row],[Sub-Sector]],Table2[Sharpe Ratio],"&gt;=0.10")/Table3[[#This Row],[Count]]</f>
        <v>0</v>
      </c>
      <c r="W86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564</v>
      </c>
      <c r="X86" s="3">
        <f>_xlfn.RANK.AVG(Table3[[#This Row],[Score]],Table3[Score],1)</f>
        <v>107.5</v>
      </c>
      <c r="Y86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294</v>
      </c>
      <c r="Z86" s="3">
        <f>_xlfn.RANK.AVG(Table3[[#This Row],[Score 2 ]],Table3[[Score 2 ]],1)</f>
        <v>85.5</v>
      </c>
    </row>
    <row r="87" spans="1:26" x14ac:dyDescent="0.3">
      <c r="A87" t="s">
        <v>1800</v>
      </c>
      <c r="B87">
        <f>COUNTIFS(Table2[Sub-Sector],Table3[[#This Row],[Sub-Sector]])</f>
        <v>3</v>
      </c>
      <c r="C87" s="2">
        <f>COUNTIFS(Table2[Sub-Sector],Table3[[#This Row],[Sub-Sector]],Table2[Uptrend],"Uptrend")/Table3[[#This Row],[Count]]</f>
        <v>0.66666666666666663</v>
      </c>
      <c r="D87" s="2">
        <f>COUNTIFS(Table2[Sub-Sector],Table3[[#This Row],[Sub-Sector]],Table2[1W Return vs Nifty],"&gt;=5")/Table3[[#This Row],[Count]]</f>
        <v>0</v>
      </c>
      <c r="E87" s="2">
        <f>COUNTIFS(Table2[Sub-Sector],Table3[[#This Row],[Sub-Sector]],Table2[1M Return vs Nifty],"&gt;=5")/Table3[[#This Row],[Count]]</f>
        <v>0</v>
      </c>
      <c r="F87" s="2">
        <f>COUNTIFS(Table2[Sub-Sector],Table3[[#This Row],[Sub-Sector]],Table2[6M Return vs Nifty],"&gt;=10")/Table3[[#This Row],[Count]]</f>
        <v>0</v>
      </c>
      <c r="G87" s="2">
        <f>COUNTIFS(Table2[Sub-Sector],Table3[[#This Row],[Sub-Sector]],Table2[1Y Return vs Nifty],"&gt;=10")/Table3[[#This Row],[Count]]</f>
        <v>0.66666666666666663</v>
      </c>
      <c r="H87" s="2">
        <f>COUNTIFS(Table2[Sub-Sector],Table3[[#This Row],[Sub-Sector]],Table2[RSI Exponential â€“ 14D],"&gt;=50")/Table3[[#This Row],[Count]]</f>
        <v>0</v>
      </c>
      <c r="I87" s="2">
        <f>COUNTIFS(Table2[Sub-Sector],Table3[[#This Row],[Sub-Sector]],Table2[Relative Volume],"&gt;=1")/Table3[[#This Row],[Count]]</f>
        <v>0.66666666666666663</v>
      </c>
      <c r="J87" s="2">
        <f>COUNTIFS(Table2[Sub-Sector],Table3[[#This Row],[Sub-Sector]],Table2[% Away From Day Low],"&gt;=0.05")/Table3[[#This Row],[Count]]</f>
        <v>0.33333333333333331</v>
      </c>
      <c r="K87" s="2">
        <f>COUNTIFS(Table2[Sub-Sector],Table3[[#This Row],[Sub-Sector]],Table2[% Away From Day High],"&lt;=0.05")/Table3[[#This Row],[Count]]</f>
        <v>1</v>
      </c>
      <c r="L87" s="2">
        <f>COUNTIFS(Table2[Sub-Sector],Table3[[#This Row],[Sub-Sector]],Table2[% Away From Current Week Low],"&gt;=0.05")/Table3[[#This Row],[Count]]</f>
        <v>0.33333333333333331</v>
      </c>
      <c r="M87" s="2">
        <f>COUNTIFS(Table2[Sub-Sector],Table3[[#This Row],[Sub-Sector]],Table2[% Away From Current Week High],"&lt;=0.05")/Table3[[#This Row],[Count]]</f>
        <v>1</v>
      </c>
      <c r="N87" s="2">
        <f>COUNTIFS(Table2[Sub-Sector],Table3[[#This Row],[Sub-Sector]],Table2[% Away From Current Month Low],"&gt;=0.05")/Table3[[#This Row],[Count]]</f>
        <v>0.33333333333333331</v>
      </c>
      <c r="O87" s="2">
        <f>COUNTIFS(Table2[Sub-Sector],Table3[[#This Row],[Sub-Sector]],Table2[% Away From Current Month High],"&lt;=0.05")/Table3[[#This Row],[Count]]</f>
        <v>0</v>
      </c>
      <c r="P87" s="2">
        <f>COUNTIFS(Table2[Sub-Sector],Table3[[#This Row],[Sub-Sector]],Table2[% Away From 52W High],"&lt;=10")/Table3[[#This Row],[Count]]</f>
        <v>0</v>
      </c>
      <c r="Q87" s="2">
        <f>COUNTIFS(Table2[Sub-Sector],Table3[[#This Row],[Sub-Sector]],Table2[% Away From 52W Low],"&gt;=10")/Table3[[#This Row],[Count]]</f>
        <v>1</v>
      </c>
      <c r="R87" s="2">
        <f>COUNTIFS(Table2[Sub-Sector],Table3[[#This Row],[Sub-Sector]],Table2[% Price above 20 EMA],"&gt;=0")/Table3[[#This Row],[Count]]</f>
        <v>0</v>
      </c>
      <c r="S87" s="2">
        <f>COUNTIFS(Table2[Sub-Sector],Table3[[#This Row],[Sub-Sector]],Table2[% Price above 50 EMA],"&gt;=0")/Table3[[#This Row],[Count]]</f>
        <v>0.33333333333333331</v>
      </c>
      <c r="T87" s="2">
        <f>COUNTIFS(Table2[Sub-Sector],Table3[[#This Row],[Sub-Sector]],Table2[% Price above 200 EMA],"&gt;=0")/Table3[[#This Row],[Count]]</f>
        <v>0.66666666666666663</v>
      </c>
      <c r="U87" s="2">
        <f>COUNTIFS(Table2[Sub-Sector],Table3[[#This Row],[Sub-Sector]],Table2[Rate of Change - Zone],"Positive")/Table3[[#This Row],[Count]]</f>
        <v>0</v>
      </c>
      <c r="V87" s="2">
        <f>COUNTIFS(Table2[Sub-Sector],Table3[[#This Row],[Sub-Sector]],Table2[Sharpe Ratio],"&gt;=0.10")/Table3[[#This Row],[Count]]</f>
        <v>0</v>
      </c>
      <c r="W87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535</v>
      </c>
      <c r="X87" s="3">
        <f>_xlfn.RANK.AVG(Table3[[#This Row],[Score]],Table3[Score],1)</f>
        <v>99</v>
      </c>
      <c r="Y87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294</v>
      </c>
      <c r="Z87" s="3">
        <f>_xlfn.RANK.AVG(Table3[[#This Row],[Score 2 ]],Table3[[Score 2 ]],1)</f>
        <v>85.5</v>
      </c>
    </row>
    <row r="88" spans="1:26" x14ac:dyDescent="0.3">
      <c r="A88" t="s">
        <v>127</v>
      </c>
      <c r="B88">
        <f>COUNTIFS(Table2[Sub-Sector],Table3[[#This Row],[Sub-Sector]])</f>
        <v>6</v>
      </c>
      <c r="C88" s="2">
        <f>COUNTIFS(Table2[Sub-Sector],Table3[[#This Row],[Sub-Sector]],Table2[Uptrend],"Uptrend")/Table3[[#This Row],[Count]]</f>
        <v>0.83333333333333337</v>
      </c>
      <c r="D88" s="2">
        <f>COUNTIFS(Table2[Sub-Sector],Table3[[#This Row],[Sub-Sector]],Table2[1W Return vs Nifty],"&gt;=5")/Table3[[#This Row],[Count]]</f>
        <v>0</v>
      </c>
      <c r="E88" s="2">
        <f>COUNTIFS(Table2[Sub-Sector],Table3[[#This Row],[Sub-Sector]],Table2[1M Return vs Nifty],"&gt;=5")/Table3[[#This Row],[Count]]</f>
        <v>0.33333333333333331</v>
      </c>
      <c r="F88" s="2">
        <f>COUNTIFS(Table2[Sub-Sector],Table3[[#This Row],[Sub-Sector]],Table2[6M Return vs Nifty],"&gt;=10")/Table3[[#This Row],[Count]]</f>
        <v>0.66666666666666663</v>
      </c>
      <c r="G88" s="2">
        <f>COUNTIFS(Table2[Sub-Sector],Table3[[#This Row],[Sub-Sector]],Table2[1Y Return vs Nifty],"&gt;=10")/Table3[[#This Row],[Count]]</f>
        <v>0.5</v>
      </c>
      <c r="H88" s="2">
        <f>COUNTIFS(Table2[Sub-Sector],Table3[[#This Row],[Sub-Sector]],Table2[RSI Exponential â€“ 14D],"&gt;=50")/Table3[[#This Row],[Count]]</f>
        <v>0.33333333333333331</v>
      </c>
      <c r="I88" s="2">
        <f>COUNTIFS(Table2[Sub-Sector],Table3[[#This Row],[Sub-Sector]],Table2[Relative Volume],"&gt;=1")/Table3[[#This Row],[Count]]</f>
        <v>0</v>
      </c>
      <c r="J88" s="2">
        <f>COUNTIFS(Table2[Sub-Sector],Table3[[#This Row],[Sub-Sector]],Table2[% Away From Day Low],"&gt;=0.05")/Table3[[#This Row],[Count]]</f>
        <v>0.33333333333333331</v>
      </c>
      <c r="K88" s="2">
        <f>COUNTIFS(Table2[Sub-Sector],Table3[[#This Row],[Sub-Sector]],Table2[% Away From Day High],"&lt;=0.05")/Table3[[#This Row],[Count]]</f>
        <v>0.66666666666666663</v>
      </c>
      <c r="L88" s="2">
        <f>COUNTIFS(Table2[Sub-Sector],Table3[[#This Row],[Sub-Sector]],Table2[% Away From Current Week Low],"&gt;=0.05")/Table3[[#This Row],[Count]]</f>
        <v>0.66666666666666663</v>
      </c>
      <c r="M88" s="2">
        <f>COUNTIFS(Table2[Sub-Sector],Table3[[#This Row],[Sub-Sector]],Table2[% Away From Current Week High],"&lt;=0.05")/Table3[[#This Row],[Count]]</f>
        <v>0.66666666666666663</v>
      </c>
      <c r="N88" s="2">
        <f>COUNTIFS(Table2[Sub-Sector],Table3[[#This Row],[Sub-Sector]],Table2[% Away From Current Month Low],"&gt;=0.05")/Table3[[#This Row],[Count]]</f>
        <v>0.66666666666666663</v>
      </c>
      <c r="O88" s="2">
        <f>COUNTIFS(Table2[Sub-Sector],Table3[[#This Row],[Sub-Sector]],Table2[% Away From Current Month High],"&lt;=0.05")/Table3[[#This Row],[Count]]</f>
        <v>0.16666666666666666</v>
      </c>
      <c r="P88" s="2">
        <f>COUNTIFS(Table2[Sub-Sector],Table3[[#This Row],[Sub-Sector]],Table2[% Away From 52W High],"&lt;=10")/Table3[[#This Row],[Count]]</f>
        <v>0.16666666666666666</v>
      </c>
      <c r="Q88" s="2">
        <f>COUNTIFS(Table2[Sub-Sector],Table3[[#This Row],[Sub-Sector]],Table2[% Away From 52W Low],"&gt;=10")/Table3[[#This Row],[Count]]</f>
        <v>1</v>
      </c>
      <c r="R88" s="2">
        <f>COUNTIFS(Table2[Sub-Sector],Table3[[#This Row],[Sub-Sector]],Table2[% Price above 20 EMA],"&gt;=0")/Table3[[#This Row],[Count]]</f>
        <v>0.33333333333333331</v>
      </c>
      <c r="S88" s="2">
        <f>COUNTIFS(Table2[Sub-Sector],Table3[[#This Row],[Sub-Sector]],Table2[% Price above 50 EMA],"&gt;=0")/Table3[[#This Row],[Count]]</f>
        <v>0.83333333333333337</v>
      </c>
      <c r="T88" s="2">
        <f>COUNTIFS(Table2[Sub-Sector],Table3[[#This Row],[Sub-Sector]],Table2[% Price above 200 EMA],"&gt;=0")/Table3[[#This Row],[Count]]</f>
        <v>0.83333333333333337</v>
      </c>
      <c r="U88" s="2">
        <f>COUNTIFS(Table2[Sub-Sector],Table3[[#This Row],[Sub-Sector]],Table2[Rate of Change - Zone],"Positive")/Table3[[#This Row],[Count]]</f>
        <v>0.16666666666666666</v>
      </c>
      <c r="V88" s="2">
        <f>COUNTIFS(Table2[Sub-Sector],Table3[[#This Row],[Sub-Sector]],Table2[Sharpe Ratio],"&gt;=0.10")/Table3[[#This Row],[Count]]</f>
        <v>0.5</v>
      </c>
      <c r="W88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449</v>
      </c>
      <c r="X88" s="3">
        <f>_xlfn.RANK.AVG(Table3[[#This Row],[Score]],Table3[Score],1)</f>
        <v>75</v>
      </c>
      <c r="Y88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294.5</v>
      </c>
      <c r="Z88" s="3">
        <f>_xlfn.RANK.AVG(Table3[[#This Row],[Score 2 ]],Table3[[Score 2 ]],1)</f>
        <v>87</v>
      </c>
    </row>
    <row r="89" spans="1:26" x14ac:dyDescent="0.3">
      <c r="A89" t="s">
        <v>232</v>
      </c>
      <c r="B89">
        <f>COUNTIFS(Table2[Sub-Sector],Table3[[#This Row],[Sub-Sector]])</f>
        <v>3</v>
      </c>
      <c r="C89" s="2">
        <f>COUNTIFS(Table2[Sub-Sector],Table3[[#This Row],[Sub-Sector]],Table2[Uptrend],"Uptrend")/Table3[[#This Row],[Count]]</f>
        <v>0.33333333333333331</v>
      </c>
      <c r="D89" s="2">
        <f>COUNTIFS(Table2[Sub-Sector],Table3[[#This Row],[Sub-Sector]],Table2[1W Return vs Nifty],"&gt;=5")/Table3[[#This Row],[Count]]</f>
        <v>0</v>
      </c>
      <c r="E89" s="2">
        <f>COUNTIFS(Table2[Sub-Sector],Table3[[#This Row],[Sub-Sector]],Table2[1M Return vs Nifty],"&gt;=5")/Table3[[#This Row],[Count]]</f>
        <v>0.33333333333333331</v>
      </c>
      <c r="F89" s="2">
        <f>COUNTIFS(Table2[Sub-Sector],Table3[[#This Row],[Sub-Sector]],Table2[6M Return vs Nifty],"&gt;=10")/Table3[[#This Row],[Count]]</f>
        <v>0.33333333333333331</v>
      </c>
      <c r="G89" s="2">
        <f>COUNTIFS(Table2[Sub-Sector],Table3[[#This Row],[Sub-Sector]],Table2[1Y Return vs Nifty],"&gt;=10")/Table3[[#This Row],[Count]]</f>
        <v>0.33333333333333331</v>
      </c>
      <c r="H89" s="2">
        <f>COUNTIFS(Table2[Sub-Sector],Table3[[#This Row],[Sub-Sector]],Table2[RSI Exponential â€“ 14D],"&gt;=50")/Table3[[#This Row],[Count]]</f>
        <v>0.33333333333333331</v>
      </c>
      <c r="I89" s="2">
        <f>COUNTIFS(Table2[Sub-Sector],Table3[[#This Row],[Sub-Sector]],Table2[Relative Volume],"&gt;=1")/Table3[[#This Row],[Count]]</f>
        <v>0.33333333333333331</v>
      </c>
      <c r="J89" s="2">
        <f>COUNTIFS(Table2[Sub-Sector],Table3[[#This Row],[Sub-Sector]],Table2[% Away From Day Low],"&gt;=0.05")/Table3[[#This Row],[Count]]</f>
        <v>0.33333333333333331</v>
      </c>
      <c r="K89" s="2">
        <f>COUNTIFS(Table2[Sub-Sector],Table3[[#This Row],[Sub-Sector]],Table2[% Away From Day High],"&lt;=0.05")/Table3[[#This Row],[Count]]</f>
        <v>0.66666666666666663</v>
      </c>
      <c r="L89" s="2">
        <f>COUNTIFS(Table2[Sub-Sector],Table3[[#This Row],[Sub-Sector]],Table2[% Away From Current Week Low],"&gt;=0.05")/Table3[[#This Row],[Count]]</f>
        <v>0.33333333333333331</v>
      </c>
      <c r="M89" s="2">
        <f>COUNTIFS(Table2[Sub-Sector],Table3[[#This Row],[Sub-Sector]],Table2[% Away From Current Week High],"&lt;=0.05")/Table3[[#This Row],[Count]]</f>
        <v>0.66666666666666663</v>
      </c>
      <c r="N89" s="2">
        <f>COUNTIFS(Table2[Sub-Sector],Table3[[#This Row],[Sub-Sector]],Table2[% Away From Current Month Low],"&gt;=0.05")/Table3[[#This Row],[Count]]</f>
        <v>0.66666666666666663</v>
      </c>
      <c r="O89" s="2">
        <f>COUNTIFS(Table2[Sub-Sector],Table3[[#This Row],[Sub-Sector]],Table2[% Away From Current Month High],"&lt;=0.05")/Table3[[#This Row],[Count]]</f>
        <v>0.33333333333333331</v>
      </c>
      <c r="P89" s="2">
        <f>COUNTIFS(Table2[Sub-Sector],Table3[[#This Row],[Sub-Sector]],Table2[% Away From 52W High],"&lt;=10")/Table3[[#This Row],[Count]]</f>
        <v>0</v>
      </c>
      <c r="Q89" s="2">
        <f>COUNTIFS(Table2[Sub-Sector],Table3[[#This Row],[Sub-Sector]],Table2[% Away From 52W Low],"&gt;=10")/Table3[[#This Row],[Count]]</f>
        <v>1</v>
      </c>
      <c r="R89" s="2">
        <f>COUNTIFS(Table2[Sub-Sector],Table3[[#This Row],[Sub-Sector]],Table2[% Price above 20 EMA],"&gt;=0")/Table3[[#This Row],[Count]]</f>
        <v>0.33333333333333331</v>
      </c>
      <c r="S89" s="2">
        <f>COUNTIFS(Table2[Sub-Sector],Table3[[#This Row],[Sub-Sector]],Table2[% Price above 50 EMA],"&gt;=0")/Table3[[#This Row],[Count]]</f>
        <v>0.33333333333333331</v>
      </c>
      <c r="T89" s="2">
        <f>COUNTIFS(Table2[Sub-Sector],Table3[[#This Row],[Sub-Sector]],Table2[% Price above 200 EMA],"&gt;=0")/Table3[[#This Row],[Count]]</f>
        <v>0.33333333333333331</v>
      </c>
      <c r="U89" s="2">
        <f>COUNTIFS(Table2[Sub-Sector],Table3[[#This Row],[Sub-Sector]],Table2[Rate of Change - Zone],"Positive")/Table3[[#This Row],[Count]]</f>
        <v>0.33333333333333331</v>
      </c>
      <c r="V89" s="2">
        <f>COUNTIFS(Table2[Sub-Sector],Table3[[#This Row],[Sub-Sector]],Table2[Sharpe Ratio],"&gt;=0.10")/Table3[[#This Row],[Count]]</f>
        <v>0.33333333333333331</v>
      </c>
      <c r="W89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500.5</v>
      </c>
      <c r="X89" s="3">
        <f>_xlfn.RANK.AVG(Table3[[#This Row],[Score]],Table3[Score],1)</f>
        <v>86</v>
      </c>
      <c r="Y89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295.5</v>
      </c>
      <c r="Z89" s="3">
        <f>_xlfn.RANK.AVG(Table3[[#This Row],[Score 2 ]],Table3[[Score 2 ]],1)</f>
        <v>88</v>
      </c>
    </row>
    <row r="90" spans="1:26" x14ac:dyDescent="0.3">
      <c r="A90" t="s">
        <v>302</v>
      </c>
      <c r="B90">
        <f>COUNTIFS(Table2[Sub-Sector],Table3[[#This Row],[Sub-Sector]])</f>
        <v>6</v>
      </c>
      <c r="C90" s="2">
        <f>COUNTIFS(Table2[Sub-Sector],Table3[[#This Row],[Sub-Sector]],Table2[Uptrend],"Uptrend")/Table3[[#This Row],[Count]]</f>
        <v>0.5</v>
      </c>
      <c r="D90" s="2">
        <f>COUNTIFS(Table2[Sub-Sector],Table3[[#This Row],[Sub-Sector]],Table2[1W Return vs Nifty],"&gt;=5")/Table3[[#This Row],[Count]]</f>
        <v>0.16666666666666666</v>
      </c>
      <c r="E90" s="2">
        <f>COUNTIFS(Table2[Sub-Sector],Table3[[#This Row],[Sub-Sector]],Table2[1M Return vs Nifty],"&gt;=5")/Table3[[#This Row],[Count]]</f>
        <v>0</v>
      </c>
      <c r="F90" s="2">
        <f>COUNTIFS(Table2[Sub-Sector],Table3[[#This Row],[Sub-Sector]],Table2[6M Return vs Nifty],"&gt;=10")/Table3[[#This Row],[Count]]</f>
        <v>0.33333333333333331</v>
      </c>
      <c r="G90" s="2">
        <f>COUNTIFS(Table2[Sub-Sector],Table3[[#This Row],[Sub-Sector]],Table2[1Y Return vs Nifty],"&gt;=10")/Table3[[#This Row],[Count]]</f>
        <v>0.66666666666666663</v>
      </c>
      <c r="H90" s="2">
        <f>COUNTIFS(Table2[Sub-Sector],Table3[[#This Row],[Sub-Sector]],Table2[RSI Exponential â€“ 14D],"&gt;=50")/Table3[[#This Row],[Count]]</f>
        <v>0.16666666666666666</v>
      </c>
      <c r="I90" s="2">
        <f>COUNTIFS(Table2[Sub-Sector],Table3[[#This Row],[Sub-Sector]],Table2[Relative Volume],"&gt;=1")/Table3[[#This Row],[Count]]</f>
        <v>0.16666666666666666</v>
      </c>
      <c r="J90" s="2">
        <f>COUNTIFS(Table2[Sub-Sector],Table3[[#This Row],[Sub-Sector]],Table2[% Away From Day Low],"&gt;=0.05")/Table3[[#This Row],[Count]]</f>
        <v>0</v>
      </c>
      <c r="K90" s="2">
        <f>COUNTIFS(Table2[Sub-Sector],Table3[[#This Row],[Sub-Sector]],Table2[% Away From Day High],"&lt;=0.05")/Table3[[#This Row],[Count]]</f>
        <v>1</v>
      </c>
      <c r="L90" s="2">
        <f>COUNTIFS(Table2[Sub-Sector],Table3[[#This Row],[Sub-Sector]],Table2[% Away From Current Week Low],"&gt;=0.05")/Table3[[#This Row],[Count]]</f>
        <v>0.33333333333333331</v>
      </c>
      <c r="M90" s="2">
        <f>COUNTIFS(Table2[Sub-Sector],Table3[[#This Row],[Sub-Sector]],Table2[% Away From Current Week High],"&lt;=0.05")/Table3[[#This Row],[Count]]</f>
        <v>0.83333333333333337</v>
      </c>
      <c r="N90" s="2">
        <f>COUNTIFS(Table2[Sub-Sector],Table3[[#This Row],[Sub-Sector]],Table2[% Away From Current Month Low],"&gt;=0.05")/Table3[[#This Row],[Count]]</f>
        <v>0.33333333333333331</v>
      </c>
      <c r="O90" s="2">
        <f>COUNTIFS(Table2[Sub-Sector],Table3[[#This Row],[Sub-Sector]],Table2[% Away From Current Month High],"&lt;=0.05")/Table3[[#This Row],[Count]]</f>
        <v>0.16666666666666666</v>
      </c>
      <c r="P90" s="2">
        <f>COUNTIFS(Table2[Sub-Sector],Table3[[#This Row],[Sub-Sector]],Table2[% Away From 52W High],"&lt;=10")/Table3[[#This Row],[Count]]</f>
        <v>0.16666666666666666</v>
      </c>
      <c r="Q90" s="2">
        <f>COUNTIFS(Table2[Sub-Sector],Table3[[#This Row],[Sub-Sector]],Table2[% Away From 52W Low],"&gt;=10")/Table3[[#This Row],[Count]]</f>
        <v>1</v>
      </c>
      <c r="R90" s="2">
        <f>COUNTIFS(Table2[Sub-Sector],Table3[[#This Row],[Sub-Sector]],Table2[% Price above 20 EMA],"&gt;=0")/Table3[[#This Row],[Count]]</f>
        <v>0.33333333333333331</v>
      </c>
      <c r="S90" s="2">
        <f>COUNTIFS(Table2[Sub-Sector],Table3[[#This Row],[Sub-Sector]],Table2[% Price above 50 EMA],"&gt;=0")/Table3[[#This Row],[Count]]</f>
        <v>0.33333333333333331</v>
      </c>
      <c r="T90" s="2">
        <f>COUNTIFS(Table2[Sub-Sector],Table3[[#This Row],[Sub-Sector]],Table2[% Price above 200 EMA],"&gt;=0")/Table3[[#This Row],[Count]]</f>
        <v>0.83333333333333337</v>
      </c>
      <c r="U90" s="2">
        <f>COUNTIFS(Table2[Sub-Sector],Table3[[#This Row],[Sub-Sector]],Table2[Rate of Change - Zone],"Positive")/Table3[[#This Row],[Count]]</f>
        <v>0.16666666666666666</v>
      </c>
      <c r="V90" s="2">
        <f>COUNTIFS(Table2[Sub-Sector],Table3[[#This Row],[Sub-Sector]],Table2[Sharpe Ratio],"&gt;=0.10")/Table3[[#This Row],[Count]]</f>
        <v>0.66666666666666663</v>
      </c>
      <c r="W90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490</v>
      </c>
      <c r="X90" s="3">
        <f>_xlfn.RANK.AVG(Table3[[#This Row],[Score]],Table3[Score],1)</f>
        <v>81</v>
      </c>
      <c r="Y90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297</v>
      </c>
      <c r="Z90" s="3">
        <f>_xlfn.RANK.AVG(Table3[[#This Row],[Score 2 ]],Table3[[Score 2 ]],1)</f>
        <v>89</v>
      </c>
    </row>
    <row r="91" spans="1:26" x14ac:dyDescent="0.3">
      <c r="A91" t="s">
        <v>77</v>
      </c>
      <c r="B91">
        <f>COUNTIFS(Table2[Sub-Sector],Table3[[#This Row],[Sub-Sector]])</f>
        <v>19</v>
      </c>
      <c r="C91" s="2">
        <f>COUNTIFS(Table2[Sub-Sector],Table3[[#This Row],[Sub-Sector]],Table2[Uptrend],"Uptrend")/Table3[[#This Row],[Count]]</f>
        <v>0.73684210526315785</v>
      </c>
      <c r="D91" s="2">
        <f>COUNTIFS(Table2[Sub-Sector],Table3[[#This Row],[Sub-Sector]],Table2[1W Return vs Nifty],"&gt;=5")/Table3[[#This Row],[Count]]</f>
        <v>0.10526315789473684</v>
      </c>
      <c r="E91" s="2">
        <f>COUNTIFS(Table2[Sub-Sector],Table3[[#This Row],[Sub-Sector]],Table2[1M Return vs Nifty],"&gt;=5")/Table3[[#This Row],[Count]]</f>
        <v>0.15789473684210525</v>
      </c>
      <c r="F91" s="2">
        <f>COUNTIFS(Table2[Sub-Sector],Table3[[#This Row],[Sub-Sector]],Table2[6M Return vs Nifty],"&gt;=10")/Table3[[#This Row],[Count]]</f>
        <v>0.21052631578947367</v>
      </c>
      <c r="G91" s="2">
        <f>COUNTIFS(Table2[Sub-Sector],Table3[[#This Row],[Sub-Sector]],Table2[1Y Return vs Nifty],"&gt;=10")/Table3[[#This Row],[Count]]</f>
        <v>0.42105263157894735</v>
      </c>
      <c r="H91" s="2">
        <f>COUNTIFS(Table2[Sub-Sector],Table3[[#This Row],[Sub-Sector]],Table2[RSI Exponential â€“ 14D],"&gt;=50")/Table3[[#This Row],[Count]]</f>
        <v>0.42105263157894735</v>
      </c>
      <c r="I91" s="2">
        <f>COUNTIFS(Table2[Sub-Sector],Table3[[#This Row],[Sub-Sector]],Table2[Relative Volume],"&gt;=1")/Table3[[#This Row],[Count]]</f>
        <v>0.42105263157894735</v>
      </c>
      <c r="J91" s="2">
        <f>COUNTIFS(Table2[Sub-Sector],Table3[[#This Row],[Sub-Sector]],Table2[% Away From Day Low],"&gt;=0.05")/Table3[[#This Row],[Count]]</f>
        <v>5.2631578947368418E-2</v>
      </c>
      <c r="K91" s="2">
        <f>COUNTIFS(Table2[Sub-Sector],Table3[[#This Row],[Sub-Sector]],Table2[% Away From Day High],"&lt;=0.05")/Table3[[#This Row],[Count]]</f>
        <v>1</v>
      </c>
      <c r="L91" s="2">
        <f>COUNTIFS(Table2[Sub-Sector],Table3[[#This Row],[Sub-Sector]],Table2[% Away From Current Week Low],"&gt;=0.05")/Table3[[#This Row],[Count]]</f>
        <v>0.10526315789473684</v>
      </c>
      <c r="M91" s="2">
        <f>COUNTIFS(Table2[Sub-Sector],Table3[[#This Row],[Sub-Sector]],Table2[% Away From Current Week High],"&lt;=0.05")/Table3[[#This Row],[Count]]</f>
        <v>1</v>
      </c>
      <c r="N91" s="2">
        <f>COUNTIFS(Table2[Sub-Sector],Table3[[#This Row],[Sub-Sector]],Table2[% Away From Current Month Low],"&gt;=0.05")/Table3[[#This Row],[Count]]</f>
        <v>0.31578947368421051</v>
      </c>
      <c r="O91" s="2">
        <f>COUNTIFS(Table2[Sub-Sector],Table3[[#This Row],[Sub-Sector]],Table2[% Away From Current Month High],"&lt;=0.05")/Table3[[#This Row],[Count]]</f>
        <v>0.42105263157894735</v>
      </c>
      <c r="P91" s="2">
        <f>COUNTIFS(Table2[Sub-Sector],Table3[[#This Row],[Sub-Sector]],Table2[% Away From 52W High],"&lt;=10")/Table3[[#This Row],[Count]]</f>
        <v>0.47368421052631576</v>
      </c>
      <c r="Q91" s="2">
        <f>COUNTIFS(Table2[Sub-Sector],Table3[[#This Row],[Sub-Sector]],Table2[% Away From 52W Low],"&gt;=10")/Table3[[#This Row],[Count]]</f>
        <v>0.94736842105263153</v>
      </c>
      <c r="R91" s="2">
        <f>COUNTIFS(Table2[Sub-Sector],Table3[[#This Row],[Sub-Sector]],Table2[% Price above 20 EMA],"&gt;=0")/Table3[[#This Row],[Count]]</f>
        <v>0.42105263157894735</v>
      </c>
      <c r="S91" s="2">
        <f>COUNTIFS(Table2[Sub-Sector],Table3[[#This Row],[Sub-Sector]],Table2[% Price above 50 EMA],"&gt;=0")/Table3[[#This Row],[Count]]</f>
        <v>0.47368421052631576</v>
      </c>
      <c r="T91" s="2">
        <f>COUNTIFS(Table2[Sub-Sector],Table3[[#This Row],[Sub-Sector]],Table2[% Price above 200 EMA],"&gt;=0")/Table3[[#This Row],[Count]]</f>
        <v>0.68421052631578949</v>
      </c>
      <c r="U91" s="2">
        <f>COUNTIFS(Table2[Sub-Sector],Table3[[#This Row],[Sub-Sector]],Table2[Rate of Change - Zone],"Positive")/Table3[[#This Row],[Count]]</f>
        <v>0.31578947368421051</v>
      </c>
      <c r="V91" s="2">
        <f>COUNTIFS(Table2[Sub-Sector],Table3[[#This Row],[Sub-Sector]],Table2[Sharpe Ratio],"&gt;=0.10")/Table3[[#This Row],[Count]]</f>
        <v>0</v>
      </c>
      <c r="W91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428</v>
      </c>
      <c r="X91" s="3">
        <f>_xlfn.RANK.AVG(Table3[[#This Row],[Score]],Table3[Score],1)</f>
        <v>63</v>
      </c>
      <c r="Y91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298</v>
      </c>
      <c r="Z91" s="3">
        <f>_xlfn.RANK.AVG(Table3[[#This Row],[Score 2 ]],Table3[[Score 2 ]],1)</f>
        <v>90</v>
      </c>
    </row>
    <row r="92" spans="1:26" x14ac:dyDescent="0.3">
      <c r="A92" t="s">
        <v>40</v>
      </c>
      <c r="B92">
        <f>COUNTIFS(Table2[Sub-Sector],Table3[[#This Row],[Sub-Sector]])</f>
        <v>2</v>
      </c>
      <c r="C92" s="2">
        <f>COUNTIFS(Table2[Sub-Sector],Table3[[#This Row],[Sub-Sector]],Table2[Uptrend],"Uptrend")/Table3[[#This Row],[Count]]</f>
        <v>1</v>
      </c>
      <c r="D92" s="2">
        <f>COUNTIFS(Table2[Sub-Sector],Table3[[#This Row],[Sub-Sector]],Table2[1W Return vs Nifty],"&gt;=5")/Table3[[#This Row],[Count]]</f>
        <v>0</v>
      </c>
      <c r="E92" s="2">
        <f>COUNTIFS(Table2[Sub-Sector],Table3[[#This Row],[Sub-Sector]],Table2[1M Return vs Nifty],"&gt;=5")/Table3[[#This Row],[Count]]</f>
        <v>1</v>
      </c>
      <c r="F92" s="2">
        <f>COUNTIFS(Table2[Sub-Sector],Table3[[#This Row],[Sub-Sector]],Table2[6M Return vs Nifty],"&gt;=10")/Table3[[#This Row],[Count]]</f>
        <v>0</v>
      </c>
      <c r="G92" s="2">
        <f>COUNTIFS(Table2[Sub-Sector],Table3[[#This Row],[Sub-Sector]],Table2[1Y Return vs Nifty],"&gt;=10")/Table3[[#This Row],[Count]]</f>
        <v>0.5</v>
      </c>
      <c r="H92" s="2">
        <f>COUNTIFS(Table2[Sub-Sector],Table3[[#This Row],[Sub-Sector]],Table2[RSI Exponential â€“ 14D],"&gt;=50")/Table3[[#This Row],[Count]]</f>
        <v>1</v>
      </c>
      <c r="I92" s="2">
        <f>COUNTIFS(Table2[Sub-Sector],Table3[[#This Row],[Sub-Sector]],Table2[Relative Volume],"&gt;=1")/Table3[[#This Row],[Count]]</f>
        <v>0</v>
      </c>
      <c r="J92" s="2">
        <f>COUNTIFS(Table2[Sub-Sector],Table3[[#This Row],[Sub-Sector]],Table2[% Away From Day Low],"&gt;=0.05")/Table3[[#This Row],[Count]]</f>
        <v>0.5</v>
      </c>
      <c r="K92" s="2">
        <f>COUNTIFS(Table2[Sub-Sector],Table3[[#This Row],[Sub-Sector]],Table2[% Away From Day High],"&lt;=0.05")/Table3[[#This Row],[Count]]</f>
        <v>1</v>
      </c>
      <c r="L92" s="2">
        <f>COUNTIFS(Table2[Sub-Sector],Table3[[#This Row],[Sub-Sector]],Table2[% Away From Current Week Low],"&gt;=0.05")/Table3[[#This Row],[Count]]</f>
        <v>0.5</v>
      </c>
      <c r="M92" s="2">
        <f>COUNTIFS(Table2[Sub-Sector],Table3[[#This Row],[Sub-Sector]],Table2[% Away From Current Week High],"&lt;=0.05")/Table3[[#This Row],[Count]]</f>
        <v>1</v>
      </c>
      <c r="N92" s="2">
        <f>COUNTIFS(Table2[Sub-Sector],Table3[[#This Row],[Sub-Sector]],Table2[% Away From Current Month Low],"&gt;=0.05")/Table3[[#This Row],[Count]]</f>
        <v>1</v>
      </c>
      <c r="O92" s="2">
        <f>COUNTIFS(Table2[Sub-Sector],Table3[[#This Row],[Sub-Sector]],Table2[% Away From Current Month High],"&lt;=0.05")/Table3[[#This Row],[Count]]</f>
        <v>1</v>
      </c>
      <c r="P92" s="2">
        <f>COUNTIFS(Table2[Sub-Sector],Table3[[#This Row],[Sub-Sector]],Table2[% Away From 52W High],"&lt;=10")/Table3[[#This Row],[Count]]</f>
        <v>0.5</v>
      </c>
      <c r="Q92" s="2">
        <f>COUNTIFS(Table2[Sub-Sector],Table3[[#This Row],[Sub-Sector]],Table2[% Away From 52W Low],"&gt;=10")/Table3[[#This Row],[Count]]</f>
        <v>1</v>
      </c>
      <c r="R92" s="2">
        <f>COUNTIFS(Table2[Sub-Sector],Table3[[#This Row],[Sub-Sector]],Table2[% Price above 20 EMA],"&gt;=0")/Table3[[#This Row],[Count]]</f>
        <v>1</v>
      </c>
      <c r="S92" s="2">
        <f>COUNTIFS(Table2[Sub-Sector],Table3[[#This Row],[Sub-Sector]],Table2[% Price above 50 EMA],"&gt;=0")/Table3[[#This Row],[Count]]</f>
        <v>1</v>
      </c>
      <c r="T92" s="2">
        <f>COUNTIFS(Table2[Sub-Sector],Table3[[#This Row],[Sub-Sector]],Table2[% Price above 200 EMA],"&gt;=0")/Table3[[#This Row],[Count]]</f>
        <v>1</v>
      </c>
      <c r="U92" s="2">
        <f>COUNTIFS(Table2[Sub-Sector],Table3[[#This Row],[Sub-Sector]],Table2[Rate of Change - Zone],"Positive")/Table3[[#This Row],[Count]]</f>
        <v>1</v>
      </c>
      <c r="V92" s="2">
        <f>COUNTIFS(Table2[Sub-Sector],Table3[[#This Row],[Sub-Sector]],Table2[Sharpe Ratio],"&gt;=0.10")/Table3[[#This Row],[Count]]</f>
        <v>0.5</v>
      </c>
      <c r="W92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398.5</v>
      </c>
      <c r="X92" s="3">
        <f>_xlfn.RANK.AVG(Table3[[#This Row],[Score]],Table3[Score],1)</f>
        <v>50</v>
      </c>
      <c r="Y92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301.5</v>
      </c>
      <c r="Z92" s="3">
        <f>_xlfn.RANK.AVG(Table3[[#This Row],[Score 2 ]],Table3[[Score 2 ]],1)</f>
        <v>91</v>
      </c>
    </row>
    <row r="93" spans="1:26" x14ac:dyDescent="0.3">
      <c r="A93" t="s">
        <v>1462</v>
      </c>
      <c r="B93">
        <f>COUNTIFS(Table2[Sub-Sector],Table3[[#This Row],[Sub-Sector]])</f>
        <v>2</v>
      </c>
      <c r="C93" s="2">
        <f>COUNTIFS(Table2[Sub-Sector],Table3[[#This Row],[Sub-Sector]],Table2[Uptrend],"Uptrend")/Table3[[#This Row],[Count]]</f>
        <v>0</v>
      </c>
      <c r="D93" s="2">
        <f>COUNTIFS(Table2[Sub-Sector],Table3[[#This Row],[Sub-Sector]],Table2[1W Return vs Nifty],"&gt;=5")/Table3[[#This Row],[Count]]</f>
        <v>0</v>
      </c>
      <c r="E93" s="2">
        <f>COUNTIFS(Table2[Sub-Sector],Table3[[#This Row],[Sub-Sector]],Table2[1M Return vs Nifty],"&gt;=5")/Table3[[#This Row],[Count]]</f>
        <v>0</v>
      </c>
      <c r="F93" s="2">
        <f>COUNTIFS(Table2[Sub-Sector],Table3[[#This Row],[Sub-Sector]],Table2[6M Return vs Nifty],"&gt;=10")/Table3[[#This Row],[Count]]</f>
        <v>0</v>
      </c>
      <c r="G93" s="2">
        <f>COUNTIFS(Table2[Sub-Sector],Table3[[#This Row],[Sub-Sector]],Table2[1Y Return vs Nifty],"&gt;=10")/Table3[[#This Row],[Count]]</f>
        <v>0</v>
      </c>
      <c r="H93" s="2">
        <f>COUNTIFS(Table2[Sub-Sector],Table3[[#This Row],[Sub-Sector]],Table2[RSI Exponential â€“ 14D],"&gt;=50")/Table3[[#This Row],[Count]]</f>
        <v>0.5</v>
      </c>
      <c r="I93" s="2">
        <f>COUNTIFS(Table2[Sub-Sector],Table3[[#This Row],[Sub-Sector]],Table2[Relative Volume],"&gt;=1")/Table3[[#This Row],[Count]]</f>
        <v>0.5</v>
      </c>
      <c r="J93" s="2">
        <f>COUNTIFS(Table2[Sub-Sector],Table3[[#This Row],[Sub-Sector]],Table2[% Away From Day Low],"&gt;=0.05")/Table3[[#This Row],[Count]]</f>
        <v>0.5</v>
      </c>
      <c r="K93" s="2">
        <f>COUNTIFS(Table2[Sub-Sector],Table3[[#This Row],[Sub-Sector]],Table2[% Away From Day High],"&lt;=0.05")/Table3[[#This Row],[Count]]</f>
        <v>1</v>
      </c>
      <c r="L93" s="2">
        <f>COUNTIFS(Table2[Sub-Sector],Table3[[#This Row],[Sub-Sector]],Table2[% Away From Current Week Low],"&gt;=0.05")/Table3[[#This Row],[Count]]</f>
        <v>0.5</v>
      </c>
      <c r="M93" s="2">
        <f>COUNTIFS(Table2[Sub-Sector],Table3[[#This Row],[Sub-Sector]],Table2[% Away From Current Week High],"&lt;=0.05")/Table3[[#This Row],[Count]]</f>
        <v>1</v>
      </c>
      <c r="N93" s="2">
        <f>COUNTIFS(Table2[Sub-Sector],Table3[[#This Row],[Sub-Sector]],Table2[% Away From Current Month Low],"&gt;=0.05")/Table3[[#This Row],[Count]]</f>
        <v>0.5</v>
      </c>
      <c r="O93" s="2">
        <f>COUNTIFS(Table2[Sub-Sector],Table3[[#This Row],[Sub-Sector]],Table2[% Away From Current Month High],"&lt;=0.05")/Table3[[#This Row],[Count]]</f>
        <v>0.5</v>
      </c>
      <c r="P93" s="2">
        <f>COUNTIFS(Table2[Sub-Sector],Table3[[#This Row],[Sub-Sector]],Table2[% Away From 52W High],"&lt;=10")/Table3[[#This Row],[Count]]</f>
        <v>0</v>
      </c>
      <c r="Q93" s="2">
        <f>COUNTIFS(Table2[Sub-Sector],Table3[[#This Row],[Sub-Sector]],Table2[% Away From 52W Low],"&gt;=10")/Table3[[#This Row],[Count]]</f>
        <v>0.5</v>
      </c>
      <c r="R93" s="2">
        <f>COUNTIFS(Table2[Sub-Sector],Table3[[#This Row],[Sub-Sector]],Table2[% Price above 20 EMA],"&gt;=0")/Table3[[#This Row],[Count]]</f>
        <v>0.5</v>
      </c>
      <c r="S93" s="2">
        <f>COUNTIFS(Table2[Sub-Sector],Table3[[#This Row],[Sub-Sector]],Table2[% Price above 50 EMA],"&gt;=0")/Table3[[#This Row],[Count]]</f>
        <v>0.5</v>
      </c>
      <c r="T93" s="2">
        <f>COUNTIFS(Table2[Sub-Sector],Table3[[#This Row],[Sub-Sector]],Table2[% Price above 200 EMA],"&gt;=0")/Table3[[#This Row],[Count]]</f>
        <v>0.5</v>
      </c>
      <c r="U93" s="2">
        <f>COUNTIFS(Table2[Sub-Sector],Table3[[#This Row],[Sub-Sector]],Table2[Rate of Change - Zone],"Positive")/Table3[[#This Row],[Count]]</f>
        <v>0.5</v>
      </c>
      <c r="V93" s="2">
        <f>COUNTIFS(Table2[Sub-Sector],Table3[[#This Row],[Sub-Sector]],Table2[Sharpe Ratio],"&gt;=0.10")/Table3[[#This Row],[Count]]</f>
        <v>0</v>
      </c>
      <c r="W93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584.5</v>
      </c>
      <c r="X93" s="3">
        <f>_xlfn.RANK.AVG(Table3[[#This Row],[Score]],Table3[Score],1)</f>
        <v>111</v>
      </c>
      <c r="Y93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307.5</v>
      </c>
      <c r="Z93" s="3">
        <f>_xlfn.RANK.AVG(Table3[[#This Row],[Score 2 ]],Table3[[Score 2 ]],1)</f>
        <v>92</v>
      </c>
    </row>
    <row r="94" spans="1:26" x14ac:dyDescent="0.3">
      <c r="A94" t="s">
        <v>274</v>
      </c>
      <c r="B94">
        <f>COUNTIFS(Table2[Sub-Sector],Table3[[#This Row],[Sub-Sector]])</f>
        <v>5</v>
      </c>
      <c r="C94" s="2">
        <f>COUNTIFS(Table2[Sub-Sector],Table3[[#This Row],[Sub-Sector]],Table2[Uptrend],"Uptrend")/Table3[[#This Row],[Count]]</f>
        <v>0.4</v>
      </c>
      <c r="D94" s="2">
        <f>COUNTIFS(Table2[Sub-Sector],Table3[[#This Row],[Sub-Sector]],Table2[1W Return vs Nifty],"&gt;=5")/Table3[[#This Row],[Count]]</f>
        <v>0</v>
      </c>
      <c r="E94" s="2">
        <f>COUNTIFS(Table2[Sub-Sector],Table3[[#This Row],[Sub-Sector]],Table2[1M Return vs Nifty],"&gt;=5")/Table3[[#This Row],[Count]]</f>
        <v>0</v>
      </c>
      <c r="F94" s="2">
        <f>COUNTIFS(Table2[Sub-Sector],Table3[[#This Row],[Sub-Sector]],Table2[6M Return vs Nifty],"&gt;=10")/Table3[[#This Row],[Count]]</f>
        <v>0</v>
      </c>
      <c r="G94" s="2">
        <f>COUNTIFS(Table2[Sub-Sector],Table3[[#This Row],[Sub-Sector]],Table2[1Y Return vs Nifty],"&gt;=10")/Table3[[#This Row],[Count]]</f>
        <v>0.4</v>
      </c>
      <c r="H94" s="2">
        <f>COUNTIFS(Table2[Sub-Sector],Table3[[#This Row],[Sub-Sector]],Table2[RSI Exponential â€“ 14D],"&gt;=50")/Table3[[#This Row],[Count]]</f>
        <v>0.4</v>
      </c>
      <c r="I94" s="2">
        <f>COUNTIFS(Table2[Sub-Sector],Table3[[#This Row],[Sub-Sector]],Table2[Relative Volume],"&gt;=1")/Table3[[#This Row],[Count]]</f>
        <v>0.4</v>
      </c>
      <c r="J94" s="2">
        <f>COUNTIFS(Table2[Sub-Sector],Table3[[#This Row],[Sub-Sector]],Table2[% Away From Day Low],"&gt;=0.05")/Table3[[#This Row],[Count]]</f>
        <v>0.2</v>
      </c>
      <c r="K94" s="2">
        <f>COUNTIFS(Table2[Sub-Sector],Table3[[#This Row],[Sub-Sector]],Table2[% Away From Day High],"&lt;=0.05")/Table3[[#This Row],[Count]]</f>
        <v>1</v>
      </c>
      <c r="L94" s="2">
        <f>COUNTIFS(Table2[Sub-Sector],Table3[[#This Row],[Sub-Sector]],Table2[% Away From Current Week Low],"&gt;=0.05")/Table3[[#This Row],[Count]]</f>
        <v>0.2</v>
      </c>
      <c r="M94" s="2">
        <f>COUNTIFS(Table2[Sub-Sector],Table3[[#This Row],[Sub-Sector]],Table2[% Away From Current Week High],"&lt;=0.05")/Table3[[#This Row],[Count]]</f>
        <v>1</v>
      </c>
      <c r="N94" s="2">
        <f>COUNTIFS(Table2[Sub-Sector],Table3[[#This Row],[Sub-Sector]],Table2[% Away From Current Month Low],"&gt;=0.05")/Table3[[#This Row],[Count]]</f>
        <v>0.2</v>
      </c>
      <c r="O94" s="2">
        <f>COUNTIFS(Table2[Sub-Sector],Table3[[#This Row],[Sub-Sector]],Table2[% Away From Current Month High],"&lt;=0.05")/Table3[[#This Row],[Count]]</f>
        <v>0.2</v>
      </c>
      <c r="P94" s="2">
        <f>COUNTIFS(Table2[Sub-Sector],Table3[[#This Row],[Sub-Sector]],Table2[% Away From 52W High],"&lt;=10")/Table3[[#This Row],[Count]]</f>
        <v>0.2</v>
      </c>
      <c r="Q94" s="2">
        <f>COUNTIFS(Table2[Sub-Sector],Table3[[#This Row],[Sub-Sector]],Table2[% Away From 52W Low],"&gt;=10")/Table3[[#This Row],[Count]]</f>
        <v>0.8</v>
      </c>
      <c r="R94" s="2">
        <f>COUNTIFS(Table2[Sub-Sector],Table3[[#This Row],[Sub-Sector]],Table2[% Price above 20 EMA],"&gt;=0")/Table3[[#This Row],[Count]]</f>
        <v>0.2</v>
      </c>
      <c r="S94" s="2">
        <f>COUNTIFS(Table2[Sub-Sector],Table3[[#This Row],[Sub-Sector]],Table2[% Price above 50 EMA],"&gt;=0")/Table3[[#This Row],[Count]]</f>
        <v>0.4</v>
      </c>
      <c r="T94" s="2">
        <f>COUNTIFS(Table2[Sub-Sector],Table3[[#This Row],[Sub-Sector]],Table2[% Price above 200 EMA],"&gt;=0")/Table3[[#This Row],[Count]]</f>
        <v>0.8</v>
      </c>
      <c r="U94" s="2">
        <f>COUNTIFS(Table2[Sub-Sector],Table3[[#This Row],[Sub-Sector]],Table2[Rate of Change - Zone],"Positive")/Table3[[#This Row],[Count]]</f>
        <v>0.4</v>
      </c>
      <c r="V94" s="2">
        <f>COUNTIFS(Table2[Sub-Sector],Table3[[#This Row],[Sub-Sector]],Table2[Sharpe Ratio],"&gt;=0.10")/Table3[[#This Row],[Count]]</f>
        <v>0.2</v>
      </c>
      <c r="W94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574</v>
      </c>
      <c r="X94" s="3">
        <f>_xlfn.RANK.AVG(Table3[[#This Row],[Score]],Table3[Score],1)</f>
        <v>109</v>
      </c>
      <c r="Y94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308</v>
      </c>
      <c r="Z94" s="3">
        <f>_xlfn.RANK.AVG(Table3[[#This Row],[Score 2 ]],Table3[[Score 2 ]],1)</f>
        <v>93.5</v>
      </c>
    </row>
    <row r="95" spans="1:26" x14ac:dyDescent="0.3">
      <c r="A95" t="s">
        <v>122</v>
      </c>
      <c r="B95">
        <f>COUNTIFS(Table2[Sub-Sector],Table3[[#This Row],[Sub-Sector]])</f>
        <v>4</v>
      </c>
      <c r="C95" s="2">
        <f>COUNTIFS(Table2[Sub-Sector],Table3[[#This Row],[Sub-Sector]],Table2[Uptrend],"Uptrend")/Table3[[#This Row],[Count]]</f>
        <v>0.5</v>
      </c>
      <c r="D95" s="2">
        <f>COUNTIFS(Table2[Sub-Sector],Table3[[#This Row],[Sub-Sector]],Table2[1W Return vs Nifty],"&gt;=5")/Table3[[#This Row],[Count]]</f>
        <v>0</v>
      </c>
      <c r="E95" s="2">
        <f>COUNTIFS(Table2[Sub-Sector],Table3[[#This Row],[Sub-Sector]],Table2[1M Return vs Nifty],"&gt;=5")/Table3[[#This Row],[Count]]</f>
        <v>0</v>
      </c>
      <c r="F95" s="2">
        <f>COUNTIFS(Table2[Sub-Sector],Table3[[#This Row],[Sub-Sector]],Table2[6M Return vs Nifty],"&gt;=10")/Table3[[#This Row],[Count]]</f>
        <v>0.25</v>
      </c>
      <c r="G95" s="2">
        <f>COUNTIFS(Table2[Sub-Sector],Table3[[#This Row],[Sub-Sector]],Table2[1Y Return vs Nifty],"&gt;=10")/Table3[[#This Row],[Count]]</f>
        <v>0.5</v>
      </c>
      <c r="H95" s="2">
        <f>COUNTIFS(Table2[Sub-Sector],Table3[[#This Row],[Sub-Sector]],Table2[RSI Exponential â€“ 14D],"&gt;=50")/Table3[[#This Row],[Count]]</f>
        <v>0</v>
      </c>
      <c r="I95" s="2">
        <f>COUNTIFS(Table2[Sub-Sector],Table3[[#This Row],[Sub-Sector]],Table2[Relative Volume],"&gt;=1")/Table3[[#This Row],[Count]]</f>
        <v>0.5</v>
      </c>
      <c r="J95" s="2">
        <f>COUNTIFS(Table2[Sub-Sector],Table3[[#This Row],[Sub-Sector]],Table2[% Away From Day Low],"&gt;=0.05")/Table3[[#This Row],[Count]]</f>
        <v>0.5</v>
      </c>
      <c r="K95" s="2">
        <f>COUNTIFS(Table2[Sub-Sector],Table3[[#This Row],[Sub-Sector]],Table2[% Away From Day High],"&lt;=0.05")/Table3[[#This Row],[Count]]</f>
        <v>0.75</v>
      </c>
      <c r="L95" s="2">
        <f>COUNTIFS(Table2[Sub-Sector],Table3[[#This Row],[Sub-Sector]],Table2[% Away From Current Week Low],"&gt;=0.05")/Table3[[#This Row],[Count]]</f>
        <v>0.5</v>
      </c>
      <c r="M95" s="2">
        <f>COUNTIFS(Table2[Sub-Sector],Table3[[#This Row],[Sub-Sector]],Table2[% Away From Current Week High],"&lt;=0.05")/Table3[[#This Row],[Count]]</f>
        <v>0.75</v>
      </c>
      <c r="N95" s="2">
        <f>COUNTIFS(Table2[Sub-Sector],Table3[[#This Row],[Sub-Sector]],Table2[% Away From Current Month Low],"&gt;=0.05")/Table3[[#This Row],[Count]]</f>
        <v>0.5</v>
      </c>
      <c r="O95" s="2">
        <f>COUNTIFS(Table2[Sub-Sector],Table3[[#This Row],[Sub-Sector]],Table2[% Away From Current Month High],"&lt;=0.05")/Table3[[#This Row],[Count]]</f>
        <v>0</v>
      </c>
      <c r="P95" s="2">
        <f>COUNTIFS(Table2[Sub-Sector],Table3[[#This Row],[Sub-Sector]],Table2[% Away From 52W High],"&lt;=10")/Table3[[#This Row],[Count]]</f>
        <v>0</v>
      </c>
      <c r="Q95" s="2">
        <f>COUNTIFS(Table2[Sub-Sector],Table3[[#This Row],[Sub-Sector]],Table2[% Away From 52W Low],"&gt;=10")/Table3[[#This Row],[Count]]</f>
        <v>0.5</v>
      </c>
      <c r="R95" s="2">
        <f>COUNTIFS(Table2[Sub-Sector],Table3[[#This Row],[Sub-Sector]],Table2[% Price above 20 EMA],"&gt;=0")/Table3[[#This Row],[Count]]</f>
        <v>0</v>
      </c>
      <c r="S95" s="2">
        <f>COUNTIFS(Table2[Sub-Sector],Table3[[#This Row],[Sub-Sector]],Table2[% Price above 50 EMA],"&gt;=0")/Table3[[#This Row],[Count]]</f>
        <v>0</v>
      </c>
      <c r="T95" s="2">
        <f>COUNTIFS(Table2[Sub-Sector],Table3[[#This Row],[Sub-Sector]],Table2[% Price above 200 EMA],"&gt;=0")/Table3[[#This Row],[Count]]</f>
        <v>0.5</v>
      </c>
      <c r="U95" s="2">
        <f>COUNTIFS(Table2[Sub-Sector],Table3[[#This Row],[Sub-Sector]],Table2[Rate of Change - Zone],"Positive")/Table3[[#This Row],[Count]]</f>
        <v>0</v>
      </c>
      <c r="V95" s="2">
        <f>COUNTIFS(Table2[Sub-Sector],Table3[[#This Row],[Sub-Sector]],Table2[Sharpe Ratio],"&gt;=0.10")/Table3[[#This Row],[Count]]</f>
        <v>0.25</v>
      </c>
      <c r="W95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564</v>
      </c>
      <c r="X95" s="3">
        <f>_xlfn.RANK.AVG(Table3[[#This Row],[Score]],Table3[Score],1)</f>
        <v>107.5</v>
      </c>
      <c r="Y95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308</v>
      </c>
      <c r="Z95" s="3">
        <f>_xlfn.RANK.AVG(Table3[[#This Row],[Score 2 ]],Table3[[Score 2 ]],1)</f>
        <v>93.5</v>
      </c>
    </row>
    <row r="96" spans="1:26" x14ac:dyDescent="0.3">
      <c r="A96" t="s">
        <v>523</v>
      </c>
      <c r="B96">
        <f>COUNTIFS(Table2[Sub-Sector],Table3[[#This Row],[Sub-Sector]])</f>
        <v>5</v>
      </c>
      <c r="C96" s="2">
        <f>COUNTIFS(Table2[Sub-Sector],Table3[[#This Row],[Sub-Sector]],Table2[Uptrend],"Uptrend")/Table3[[#This Row],[Count]]</f>
        <v>1</v>
      </c>
      <c r="D96" s="2">
        <f>COUNTIFS(Table2[Sub-Sector],Table3[[#This Row],[Sub-Sector]],Table2[1W Return vs Nifty],"&gt;=5")/Table3[[#This Row],[Count]]</f>
        <v>0</v>
      </c>
      <c r="E96" s="2">
        <f>COUNTIFS(Table2[Sub-Sector],Table3[[#This Row],[Sub-Sector]],Table2[1M Return vs Nifty],"&gt;=5")/Table3[[#This Row],[Count]]</f>
        <v>0</v>
      </c>
      <c r="F96" s="2">
        <f>COUNTIFS(Table2[Sub-Sector],Table3[[#This Row],[Sub-Sector]],Table2[6M Return vs Nifty],"&gt;=10")/Table3[[#This Row],[Count]]</f>
        <v>0.4</v>
      </c>
      <c r="G96" s="2">
        <f>COUNTIFS(Table2[Sub-Sector],Table3[[#This Row],[Sub-Sector]],Table2[1Y Return vs Nifty],"&gt;=10")/Table3[[#This Row],[Count]]</f>
        <v>0.8</v>
      </c>
      <c r="H96" s="2">
        <f>COUNTIFS(Table2[Sub-Sector],Table3[[#This Row],[Sub-Sector]],Table2[RSI Exponential â€“ 14D],"&gt;=50")/Table3[[#This Row],[Count]]</f>
        <v>0</v>
      </c>
      <c r="I96" s="2">
        <f>COUNTIFS(Table2[Sub-Sector],Table3[[#This Row],[Sub-Sector]],Table2[Relative Volume],"&gt;=1")/Table3[[#This Row],[Count]]</f>
        <v>0</v>
      </c>
      <c r="J96" s="2">
        <f>COUNTIFS(Table2[Sub-Sector],Table3[[#This Row],[Sub-Sector]],Table2[% Away From Day Low],"&gt;=0.05")/Table3[[#This Row],[Count]]</f>
        <v>0</v>
      </c>
      <c r="K96" s="2">
        <f>COUNTIFS(Table2[Sub-Sector],Table3[[#This Row],[Sub-Sector]],Table2[% Away From Day High],"&lt;=0.05")/Table3[[#This Row],[Count]]</f>
        <v>0.8</v>
      </c>
      <c r="L96" s="2">
        <f>COUNTIFS(Table2[Sub-Sector],Table3[[#This Row],[Sub-Sector]],Table2[% Away From Current Week Low],"&gt;=0.05")/Table3[[#This Row],[Count]]</f>
        <v>0.2</v>
      </c>
      <c r="M96" s="2">
        <f>COUNTIFS(Table2[Sub-Sector],Table3[[#This Row],[Sub-Sector]],Table2[% Away From Current Week High],"&lt;=0.05")/Table3[[#This Row],[Count]]</f>
        <v>0.8</v>
      </c>
      <c r="N96" s="2">
        <f>COUNTIFS(Table2[Sub-Sector],Table3[[#This Row],[Sub-Sector]],Table2[% Away From Current Month Low],"&gt;=0.05")/Table3[[#This Row],[Count]]</f>
        <v>0.4</v>
      </c>
      <c r="O96" s="2">
        <f>COUNTIFS(Table2[Sub-Sector],Table3[[#This Row],[Sub-Sector]],Table2[% Away From Current Month High],"&lt;=0.05")/Table3[[#This Row],[Count]]</f>
        <v>0</v>
      </c>
      <c r="P96" s="2">
        <f>COUNTIFS(Table2[Sub-Sector],Table3[[#This Row],[Sub-Sector]],Table2[% Away From 52W High],"&lt;=10")/Table3[[#This Row],[Count]]</f>
        <v>0.2</v>
      </c>
      <c r="Q96" s="2">
        <f>COUNTIFS(Table2[Sub-Sector],Table3[[#This Row],[Sub-Sector]],Table2[% Away From 52W Low],"&gt;=10")/Table3[[#This Row],[Count]]</f>
        <v>1</v>
      </c>
      <c r="R96" s="2">
        <f>COUNTIFS(Table2[Sub-Sector],Table3[[#This Row],[Sub-Sector]],Table2[% Price above 20 EMA],"&gt;=0")/Table3[[#This Row],[Count]]</f>
        <v>0</v>
      </c>
      <c r="S96" s="2">
        <f>COUNTIFS(Table2[Sub-Sector],Table3[[#This Row],[Sub-Sector]],Table2[% Price above 50 EMA],"&gt;=0")/Table3[[#This Row],[Count]]</f>
        <v>0.6</v>
      </c>
      <c r="T96" s="2">
        <f>COUNTIFS(Table2[Sub-Sector],Table3[[#This Row],[Sub-Sector]],Table2[% Price above 200 EMA],"&gt;=0")/Table3[[#This Row],[Count]]</f>
        <v>1</v>
      </c>
      <c r="U96" s="2">
        <f>COUNTIFS(Table2[Sub-Sector],Table3[[#This Row],[Sub-Sector]],Table2[Rate of Change - Zone],"Positive")/Table3[[#This Row],[Count]]</f>
        <v>0</v>
      </c>
      <c r="V96" s="2">
        <f>COUNTIFS(Table2[Sub-Sector],Table3[[#This Row],[Sub-Sector]],Table2[Sharpe Ratio],"&gt;=0.10")/Table3[[#This Row],[Count]]</f>
        <v>0.4</v>
      </c>
      <c r="W96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494</v>
      </c>
      <c r="X96" s="3">
        <f>_xlfn.RANK.AVG(Table3[[#This Row],[Score]],Table3[Score],1)</f>
        <v>83</v>
      </c>
      <c r="Y96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309.5</v>
      </c>
      <c r="Z96" s="3">
        <f>_xlfn.RANK.AVG(Table3[[#This Row],[Score 2 ]],Table3[[Score 2 ]],1)</f>
        <v>95</v>
      </c>
    </row>
    <row r="97" spans="1:26" x14ac:dyDescent="0.3">
      <c r="A97" t="s">
        <v>631</v>
      </c>
      <c r="B97">
        <f>COUNTIFS(Table2[Sub-Sector],Table3[[#This Row],[Sub-Sector]])</f>
        <v>4</v>
      </c>
      <c r="C97" s="2">
        <f>COUNTIFS(Table2[Sub-Sector],Table3[[#This Row],[Sub-Sector]],Table2[Uptrend],"Uptrend")/Table3[[#This Row],[Count]]</f>
        <v>0.75</v>
      </c>
      <c r="D97" s="2">
        <f>COUNTIFS(Table2[Sub-Sector],Table3[[#This Row],[Sub-Sector]],Table2[1W Return vs Nifty],"&gt;=5")/Table3[[#This Row],[Count]]</f>
        <v>0</v>
      </c>
      <c r="E97" s="2">
        <f>COUNTIFS(Table2[Sub-Sector],Table3[[#This Row],[Sub-Sector]],Table2[1M Return vs Nifty],"&gt;=5")/Table3[[#This Row],[Count]]</f>
        <v>0</v>
      </c>
      <c r="F97" s="2">
        <f>COUNTIFS(Table2[Sub-Sector],Table3[[#This Row],[Sub-Sector]],Table2[6M Return vs Nifty],"&gt;=10")/Table3[[#This Row],[Count]]</f>
        <v>0.25</v>
      </c>
      <c r="G97" s="2">
        <f>COUNTIFS(Table2[Sub-Sector],Table3[[#This Row],[Sub-Sector]],Table2[1Y Return vs Nifty],"&gt;=10")/Table3[[#This Row],[Count]]</f>
        <v>0.75</v>
      </c>
      <c r="H97" s="2">
        <f>COUNTIFS(Table2[Sub-Sector],Table3[[#This Row],[Sub-Sector]],Table2[RSI Exponential â€“ 14D],"&gt;=50")/Table3[[#This Row],[Count]]</f>
        <v>0.25</v>
      </c>
      <c r="I97" s="2">
        <f>COUNTIFS(Table2[Sub-Sector],Table3[[#This Row],[Sub-Sector]],Table2[Relative Volume],"&gt;=1")/Table3[[#This Row],[Count]]</f>
        <v>0.25</v>
      </c>
      <c r="J97" s="2">
        <f>COUNTIFS(Table2[Sub-Sector],Table3[[#This Row],[Sub-Sector]],Table2[% Away From Day Low],"&gt;=0.05")/Table3[[#This Row],[Count]]</f>
        <v>0.5</v>
      </c>
      <c r="K97" s="2">
        <f>COUNTIFS(Table2[Sub-Sector],Table3[[#This Row],[Sub-Sector]],Table2[% Away From Day High],"&lt;=0.05")/Table3[[#This Row],[Count]]</f>
        <v>0.5</v>
      </c>
      <c r="L97" s="2">
        <f>COUNTIFS(Table2[Sub-Sector],Table3[[#This Row],[Sub-Sector]],Table2[% Away From Current Week Low],"&gt;=0.05")/Table3[[#This Row],[Count]]</f>
        <v>0.5</v>
      </c>
      <c r="M97" s="2">
        <f>COUNTIFS(Table2[Sub-Sector],Table3[[#This Row],[Sub-Sector]],Table2[% Away From Current Week High],"&lt;=0.05")/Table3[[#This Row],[Count]]</f>
        <v>0.25</v>
      </c>
      <c r="N97" s="2">
        <f>COUNTIFS(Table2[Sub-Sector],Table3[[#This Row],[Sub-Sector]],Table2[% Away From Current Month Low],"&gt;=0.05")/Table3[[#This Row],[Count]]</f>
        <v>0.5</v>
      </c>
      <c r="O97" s="2">
        <f>COUNTIFS(Table2[Sub-Sector],Table3[[#This Row],[Sub-Sector]],Table2[% Away From Current Month High],"&lt;=0.05")/Table3[[#This Row],[Count]]</f>
        <v>0</v>
      </c>
      <c r="P97" s="2">
        <f>COUNTIFS(Table2[Sub-Sector],Table3[[#This Row],[Sub-Sector]],Table2[% Away From 52W High],"&lt;=10")/Table3[[#This Row],[Count]]</f>
        <v>0</v>
      </c>
      <c r="Q97" s="2">
        <f>COUNTIFS(Table2[Sub-Sector],Table3[[#This Row],[Sub-Sector]],Table2[% Away From 52W Low],"&gt;=10")/Table3[[#This Row],[Count]]</f>
        <v>1</v>
      </c>
      <c r="R97" s="2">
        <f>COUNTIFS(Table2[Sub-Sector],Table3[[#This Row],[Sub-Sector]],Table2[% Price above 20 EMA],"&gt;=0")/Table3[[#This Row],[Count]]</f>
        <v>0.25</v>
      </c>
      <c r="S97" s="2">
        <f>COUNTIFS(Table2[Sub-Sector],Table3[[#This Row],[Sub-Sector]],Table2[% Price above 50 EMA],"&gt;=0")/Table3[[#This Row],[Count]]</f>
        <v>0.25</v>
      </c>
      <c r="T97" s="2">
        <f>COUNTIFS(Table2[Sub-Sector],Table3[[#This Row],[Sub-Sector]],Table2[% Price above 200 EMA],"&gt;=0")/Table3[[#This Row],[Count]]</f>
        <v>1</v>
      </c>
      <c r="U97" s="2">
        <f>COUNTIFS(Table2[Sub-Sector],Table3[[#This Row],[Sub-Sector]],Table2[Rate of Change - Zone],"Positive")/Table3[[#This Row],[Count]]</f>
        <v>0</v>
      </c>
      <c r="V97" s="2">
        <f>COUNTIFS(Table2[Sub-Sector],Table3[[#This Row],[Sub-Sector]],Table2[Sharpe Ratio],"&gt;=0.10")/Table3[[#This Row],[Count]]</f>
        <v>0.25</v>
      </c>
      <c r="W97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546</v>
      </c>
      <c r="X97" s="3">
        <f>_xlfn.RANK.AVG(Table3[[#This Row],[Score]],Table3[Score],1)</f>
        <v>101</v>
      </c>
      <c r="Y97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317</v>
      </c>
      <c r="Z97" s="3">
        <f>_xlfn.RANK.AVG(Table3[[#This Row],[Score 2 ]],Table3[[Score 2 ]],1)</f>
        <v>96</v>
      </c>
    </row>
    <row r="98" spans="1:26" x14ac:dyDescent="0.3">
      <c r="A98" t="s">
        <v>51</v>
      </c>
      <c r="B98">
        <f>COUNTIFS(Table2[Sub-Sector],Table3[[#This Row],[Sub-Sector]])</f>
        <v>17</v>
      </c>
      <c r="C98" s="2">
        <f>COUNTIFS(Table2[Sub-Sector],Table3[[#This Row],[Sub-Sector]],Table2[Uptrend],"Uptrend")/Table3[[#This Row],[Count]]</f>
        <v>0.47058823529411764</v>
      </c>
      <c r="D98" s="2">
        <f>COUNTIFS(Table2[Sub-Sector],Table3[[#This Row],[Sub-Sector]],Table2[1W Return vs Nifty],"&gt;=5")/Table3[[#This Row],[Count]]</f>
        <v>0</v>
      </c>
      <c r="E98" s="2">
        <f>COUNTIFS(Table2[Sub-Sector],Table3[[#This Row],[Sub-Sector]],Table2[1M Return vs Nifty],"&gt;=5")/Table3[[#This Row],[Count]]</f>
        <v>5.8823529411764705E-2</v>
      </c>
      <c r="F98" s="2">
        <f>COUNTIFS(Table2[Sub-Sector],Table3[[#This Row],[Sub-Sector]],Table2[6M Return vs Nifty],"&gt;=10")/Table3[[#This Row],[Count]]</f>
        <v>0.23529411764705882</v>
      </c>
      <c r="G98" s="2">
        <f>COUNTIFS(Table2[Sub-Sector],Table3[[#This Row],[Sub-Sector]],Table2[1Y Return vs Nifty],"&gt;=10")/Table3[[#This Row],[Count]]</f>
        <v>0.29411764705882354</v>
      </c>
      <c r="H98" s="2">
        <f>COUNTIFS(Table2[Sub-Sector],Table3[[#This Row],[Sub-Sector]],Table2[RSI Exponential â€“ 14D],"&gt;=50")/Table3[[#This Row],[Count]]</f>
        <v>0.17647058823529413</v>
      </c>
      <c r="I98" s="2">
        <f>COUNTIFS(Table2[Sub-Sector],Table3[[#This Row],[Sub-Sector]],Table2[Relative Volume],"&gt;=1")/Table3[[#This Row],[Count]]</f>
        <v>0.41176470588235292</v>
      </c>
      <c r="J98" s="2">
        <f>COUNTIFS(Table2[Sub-Sector],Table3[[#This Row],[Sub-Sector]],Table2[% Away From Day Low],"&gt;=0.05")/Table3[[#This Row],[Count]]</f>
        <v>0.17647058823529413</v>
      </c>
      <c r="K98" s="2">
        <f>COUNTIFS(Table2[Sub-Sector],Table3[[#This Row],[Sub-Sector]],Table2[% Away From Day High],"&lt;=0.05")/Table3[[#This Row],[Count]]</f>
        <v>0.88235294117647056</v>
      </c>
      <c r="L98" s="2">
        <f>COUNTIFS(Table2[Sub-Sector],Table3[[#This Row],[Sub-Sector]],Table2[% Away From Current Week Low],"&gt;=0.05")/Table3[[#This Row],[Count]]</f>
        <v>0.29411764705882354</v>
      </c>
      <c r="M98" s="2">
        <f>COUNTIFS(Table2[Sub-Sector],Table3[[#This Row],[Sub-Sector]],Table2[% Away From Current Week High],"&lt;=0.05")/Table3[[#This Row],[Count]]</f>
        <v>0.82352941176470584</v>
      </c>
      <c r="N98" s="2">
        <f>COUNTIFS(Table2[Sub-Sector],Table3[[#This Row],[Sub-Sector]],Table2[% Away From Current Month Low],"&gt;=0.05")/Table3[[#This Row],[Count]]</f>
        <v>0.29411764705882354</v>
      </c>
      <c r="O98" s="2">
        <f>COUNTIFS(Table2[Sub-Sector],Table3[[#This Row],[Sub-Sector]],Table2[% Away From Current Month High],"&lt;=0.05")/Table3[[#This Row],[Count]]</f>
        <v>0.23529411764705882</v>
      </c>
      <c r="P98" s="2">
        <f>COUNTIFS(Table2[Sub-Sector],Table3[[#This Row],[Sub-Sector]],Table2[% Away From 52W High],"&lt;=10")/Table3[[#This Row],[Count]]</f>
        <v>0.23529411764705882</v>
      </c>
      <c r="Q98" s="2">
        <f>COUNTIFS(Table2[Sub-Sector],Table3[[#This Row],[Sub-Sector]],Table2[% Away From 52W Low],"&gt;=10")/Table3[[#This Row],[Count]]</f>
        <v>0.76470588235294112</v>
      </c>
      <c r="R98" s="2">
        <f>COUNTIFS(Table2[Sub-Sector],Table3[[#This Row],[Sub-Sector]],Table2[% Price above 20 EMA],"&gt;=0")/Table3[[#This Row],[Count]]</f>
        <v>0.11764705882352941</v>
      </c>
      <c r="S98" s="2">
        <f>COUNTIFS(Table2[Sub-Sector],Table3[[#This Row],[Sub-Sector]],Table2[% Price above 50 EMA],"&gt;=0")/Table3[[#This Row],[Count]]</f>
        <v>0.35294117647058826</v>
      </c>
      <c r="T98" s="2">
        <f>COUNTIFS(Table2[Sub-Sector],Table3[[#This Row],[Sub-Sector]],Table2[% Price above 200 EMA],"&gt;=0")/Table3[[#This Row],[Count]]</f>
        <v>0.6470588235294118</v>
      </c>
      <c r="U98" s="2">
        <f>COUNTIFS(Table2[Sub-Sector],Table3[[#This Row],[Sub-Sector]],Table2[Rate of Change - Zone],"Positive")/Table3[[#This Row],[Count]]</f>
        <v>0.11764705882352941</v>
      </c>
      <c r="V98" s="2">
        <f>COUNTIFS(Table2[Sub-Sector],Table3[[#This Row],[Sub-Sector]],Table2[Sharpe Ratio],"&gt;=0.10")/Table3[[#This Row],[Count]]</f>
        <v>5.8823529411764705E-2</v>
      </c>
      <c r="W98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557</v>
      </c>
      <c r="X98" s="3">
        <f>_xlfn.RANK.AVG(Table3[[#This Row],[Score]],Table3[Score],1)</f>
        <v>105</v>
      </c>
      <c r="Y98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326</v>
      </c>
      <c r="Z98" s="3">
        <f>_xlfn.RANK.AVG(Table3[[#This Row],[Score 2 ]],Table3[[Score 2 ]],1)</f>
        <v>97.5</v>
      </c>
    </row>
    <row r="99" spans="1:26" x14ac:dyDescent="0.3">
      <c r="A99" t="s">
        <v>528</v>
      </c>
      <c r="B99">
        <f>COUNTIFS(Table2[Sub-Sector],Table3[[#This Row],[Sub-Sector]])</f>
        <v>6</v>
      </c>
      <c r="C99" s="2">
        <f>COUNTIFS(Table2[Sub-Sector],Table3[[#This Row],[Sub-Sector]],Table2[Uptrend],"Uptrend")/Table3[[#This Row],[Count]]</f>
        <v>0.5</v>
      </c>
      <c r="D99" s="2">
        <f>COUNTIFS(Table2[Sub-Sector],Table3[[#This Row],[Sub-Sector]],Table2[1W Return vs Nifty],"&gt;=5")/Table3[[#This Row],[Count]]</f>
        <v>0</v>
      </c>
      <c r="E99" s="2">
        <f>COUNTIFS(Table2[Sub-Sector],Table3[[#This Row],[Sub-Sector]],Table2[1M Return vs Nifty],"&gt;=5")/Table3[[#This Row],[Count]]</f>
        <v>0</v>
      </c>
      <c r="F99" s="2">
        <f>COUNTIFS(Table2[Sub-Sector],Table3[[#This Row],[Sub-Sector]],Table2[6M Return vs Nifty],"&gt;=10")/Table3[[#This Row],[Count]]</f>
        <v>0</v>
      </c>
      <c r="G99" s="2">
        <f>COUNTIFS(Table2[Sub-Sector],Table3[[#This Row],[Sub-Sector]],Table2[1Y Return vs Nifty],"&gt;=10")/Table3[[#This Row],[Count]]</f>
        <v>0</v>
      </c>
      <c r="H99" s="2">
        <f>COUNTIFS(Table2[Sub-Sector],Table3[[#This Row],[Sub-Sector]],Table2[RSI Exponential â€“ 14D],"&gt;=50")/Table3[[#This Row],[Count]]</f>
        <v>0.33333333333333331</v>
      </c>
      <c r="I99" s="2">
        <f>COUNTIFS(Table2[Sub-Sector],Table3[[#This Row],[Sub-Sector]],Table2[Relative Volume],"&gt;=1")/Table3[[#This Row],[Count]]</f>
        <v>0.5</v>
      </c>
      <c r="J99" s="2">
        <f>COUNTIFS(Table2[Sub-Sector],Table3[[#This Row],[Sub-Sector]],Table2[% Away From Day Low],"&gt;=0.05")/Table3[[#This Row],[Count]]</f>
        <v>0.16666666666666666</v>
      </c>
      <c r="K99" s="2">
        <f>COUNTIFS(Table2[Sub-Sector],Table3[[#This Row],[Sub-Sector]],Table2[% Away From Day High],"&lt;=0.05")/Table3[[#This Row],[Count]]</f>
        <v>1</v>
      </c>
      <c r="L99" s="2">
        <f>COUNTIFS(Table2[Sub-Sector],Table3[[#This Row],[Sub-Sector]],Table2[% Away From Current Week Low],"&gt;=0.05")/Table3[[#This Row],[Count]]</f>
        <v>0.16666666666666666</v>
      </c>
      <c r="M99" s="2">
        <f>COUNTIFS(Table2[Sub-Sector],Table3[[#This Row],[Sub-Sector]],Table2[% Away From Current Week High],"&lt;=0.05")/Table3[[#This Row],[Count]]</f>
        <v>1</v>
      </c>
      <c r="N99" s="2">
        <f>COUNTIFS(Table2[Sub-Sector],Table3[[#This Row],[Sub-Sector]],Table2[% Away From Current Month Low],"&gt;=0.05")/Table3[[#This Row],[Count]]</f>
        <v>0.5</v>
      </c>
      <c r="O99" s="2">
        <f>COUNTIFS(Table2[Sub-Sector],Table3[[#This Row],[Sub-Sector]],Table2[% Away From Current Month High],"&lt;=0.05")/Table3[[#This Row],[Count]]</f>
        <v>0.33333333333333331</v>
      </c>
      <c r="P99" s="2">
        <f>COUNTIFS(Table2[Sub-Sector],Table3[[#This Row],[Sub-Sector]],Table2[% Away From 52W High],"&lt;=10")/Table3[[#This Row],[Count]]</f>
        <v>0.33333333333333331</v>
      </c>
      <c r="Q99" s="2">
        <f>COUNTIFS(Table2[Sub-Sector],Table3[[#This Row],[Sub-Sector]],Table2[% Away From 52W Low],"&gt;=10")/Table3[[#This Row],[Count]]</f>
        <v>1</v>
      </c>
      <c r="R99" s="2">
        <f>COUNTIFS(Table2[Sub-Sector],Table3[[#This Row],[Sub-Sector]],Table2[% Price above 20 EMA],"&gt;=0")/Table3[[#This Row],[Count]]</f>
        <v>0.33333333333333331</v>
      </c>
      <c r="S99" s="2">
        <f>COUNTIFS(Table2[Sub-Sector],Table3[[#This Row],[Sub-Sector]],Table2[% Price above 50 EMA],"&gt;=0")/Table3[[#This Row],[Count]]</f>
        <v>0.66666666666666663</v>
      </c>
      <c r="T99" s="2">
        <f>COUNTIFS(Table2[Sub-Sector],Table3[[#This Row],[Sub-Sector]],Table2[% Price above 200 EMA],"&gt;=0")/Table3[[#This Row],[Count]]</f>
        <v>0.66666666666666663</v>
      </c>
      <c r="U99" s="2">
        <f>COUNTIFS(Table2[Sub-Sector],Table3[[#This Row],[Sub-Sector]],Table2[Rate of Change - Zone],"Positive")/Table3[[#This Row],[Count]]</f>
        <v>0.33333333333333331</v>
      </c>
      <c r="V99" s="2">
        <f>COUNTIFS(Table2[Sub-Sector],Table3[[#This Row],[Sub-Sector]],Table2[Sharpe Ratio],"&gt;=0.10")/Table3[[#This Row],[Count]]</f>
        <v>0</v>
      </c>
      <c r="W99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582</v>
      </c>
      <c r="X99" s="3">
        <f>_xlfn.RANK.AVG(Table3[[#This Row],[Score]],Table3[Score],1)</f>
        <v>110</v>
      </c>
      <c r="Y99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326</v>
      </c>
      <c r="Z99" s="3">
        <f>_xlfn.RANK.AVG(Table3[[#This Row],[Score 2 ]],Table3[[Score 2 ]],1)</f>
        <v>97.5</v>
      </c>
    </row>
    <row r="100" spans="1:26" x14ac:dyDescent="0.3">
      <c r="A100" t="s">
        <v>1364</v>
      </c>
      <c r="B100">
        <f>COUNTIFS(Table2[Sub-Sector],Table3[[#This Row],[Sub-Sector]])</f>
        <v>1</v>
      </c>
      <c r="C100" s="2">
        <f>COUNTIFS(Table2[Sub-Sector],Table3[[#This Row],[Sub-Sector]],Table2[Uptrend],"Uptrend")/Table3[[#This Row],[Count]]</f>
        <v>1</v>
      </c>
      <c r="D100" s="2">
        <f>COUNTIFS(Table2[Sub-Sector],Table3[[#This Row],[Sub-Sector]],Table2[1W Return vs Nifty],"&gt;=5")/Table3[[#This Row],[Count]]</f>
        <v>0</v>
      </c>
      <c r="E100" s="2">
        <f>COUNTIFS(Table2[Sub-Sector],Table3[[#This Row],[Sub-Sector]],Table2[1M Return vs Nifty],"&gt;=5")/Table3[[#This Row],[Count]]</f>
        <v>1</v>
      </c>
      <c r="F100" s="2">
        <f>COUNTIFS(Table2[Sub-Sector],Table3[[#This Row],[Sub-Sector]],Table2[6M Return vs Nifty],"&gt;=10")/Table3[[#This Row],[Count]]</f>
        <v>0</v>
      </c>
      <c r="G100" s="2">
        <f>COUNTIFS(Table2[Sub-Sector],Table3[[#This Row],[Sub-Sector]],Table2[1Y Return vs Nifty],"&gt;=10")/Table3[[#This Row],[Count]]</f>
        <v>0</v>
      </c>
      <c r="H100" s="2">
        <f>COUNTIFS(Table2[Sub-Sector],Table3[[#This Row],[Sub-Sector]],Table2[RSI Exponential â€“ 14D],"&gt;=50")/Table3[[#This Row],[Count]]</f>
        <v>0</v>
      </c>
      <c r="I100" s="2">
        <f>COUNTIFS(Table2[Sub-Sector],Table3[[#This Row],[Sub-Sector]],Table2[Relative Volume],"&gt;=1")/Table3[[#This Row],[Count]]</f>
        <v>1</v>
      </c>
      <c r="J100" s="2">
        <f>COUNTIFS(Table2[Sub-Sector],Table3[[#This Row],[Sub-Sector]],Table2[% Away From Day Low],"&gt;=0.05")/Table3[[#This Row],[Count]]</f>
        <v>1</v>
      </c>
      <c r="K100" s="2">
        <f>COUNTIFS(Table2[Sub-Sector],Table3[[#This Row],[Sub-Sector]],Table2[% Away From Day High],"&lt;=0.05")/Table3[[#This Row],[Count]]</f>
        <v>1</v>
      </c>
      <c r="L100" s="2">
        <f>COUNTIFS(Table2[Sub-Sector],Table3[[#This Row],[Sub-Sector]],Table2[% Away From Current Week Low],"&gt;=0.05")/Table3[[#This Row],[Count]]</f>
        <v>1</v>
      </c>
      <c r="M100" s="2">
        <f>COUNTIFS(Table2[Sub-Sector],Table3[[#This Row],[Sub-Sector]],Table2[% Away From Current Week High],"&lt;=0.05")/Table3[[#This Row],[Count]]</f>
        <v>0</v>
      </c>
      <c r="N100" s="2">
        <f>COUNTIFS(Table2[Sub-Sector],Table3[[#This Row],[Sub-Sector]],Table2[% Away From Current Month Low],"&gt;=0.05")/Table3[[#This Row],[Count]]</f>
        <v>1</v>
      </c>
      <c r="O100" s="2">
        <f>COUNTIFS(Table2[Sub-Sector],Table3[[#This Row],[Sub-Sector]],Table2[% Away From Current Month High],"&lt;=0.05")/Table3[[#This Row],[Count]]</f>
        <v>0</v>
      </c>
      <c r="P100" s="2">
        <f>COUNTIFS(Table2[Sub-Sector],Table3[[#This Row],[Sub-Sector]],Table2[% Away From 52W High],"&lt;=10")/Table3[[#This Row],[Count]]</f>
        <v>0</v>
      </c>
      <c r="Q100" s="2">
        <f>COUNTIFS(Table2[Sub-Sector],Table3[[#This Row],[Sub-Sector]],Table2[% Away From 52W Low],"&gt;=10")/Table3[[#This Row],[Count]]</f>
        <v>1</v>
      </c>
      <c r="R100" s="2">
        <f>COUNTIFS(Table2[Sub-Sector],Table3[[#This Row],[Sub-Sector]],Table2[% Price above 20 EMA],"&gt;=0")/Table3[[#This Row],[Count]]</f>
        <v>0</v>
      </c>
      <c r="S100" s="2">
        <f>COUNTIFS(Table2[Sub-Sector],Table3[[#This Row],[Sub-Sector]],Table2[% Price above 50 EMA],"&gt;=0")/Table3[[#This Row],[Count]]</f>
        <v>1</v>
      </c>
      <c r="T100" s="2">
        <f>COUNTIFS(Table2[Sub-Sector],Table3[[#This Row],[Sub-Sector]],Table2[% Price above 200 EMA],"&gt;=0")/Table3[[#This Row],[Count]]</f>
        <v>1</v>
      </c>
      <c r="U100" s="2">
        <f>COUNTIFS(Table2[Sub-Sector],Table3[[#This Row],[Sub-Sector]],Table2[Rate of Change - Zone],"Positive")/Table3[[#This Row],[Count]]</f>
        <v>0</v>
      </c>
      <c r="V100" s="2">
        <f>COUNTIFS(Table2[Sub-Sector],Table3[[#This Row],[Sub-Sector]],Table2[Sharpe Ratio],"&gt;=0.10")/Table3[[#This Row],[Count]]</f>
        <v>1</v>
      </c>
      <c r="W100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429</v>
      </c>
      <c r="X100" s="3">
        <f>_xlfn.RANK.AVG(Table3[[#This Row],[Score]],Table3[Score],1)</f>
        <v>64</v>
      </c>
      <c r="Y100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332</v>
      </c>
      <c r="Z100" s="3">
        <f>_xlfn.RANK.AVG(Table3[[#This Row],[Score 2 ]],Table3[[Score 2 ]],1)</f>
        <v>100.5</v>
      </c>
    </row>
    <row r="101" spans="1:26" x14ac:dyDescent="0.3">
      <c r="A101" t="s">
        <v>326</v>
      </c>
      <c r="B101">
        <f>COUNTIFS(Table2[Sub-Sector],Table3[[#This Row],[Sub-Sector]])</f>
        <v>1</v>
      </c>
      <c r="C101" s="2">
        <f>COUNTIFS(Table2[Sub-Sector],Table3[[#This Row],[Sub-Sector]],Table2[Uptrend],"Uptrend")/Table3[[#This Row],[Count]]</f>
        <v>1</v>
      </c>
      <c r="D101" s="2">
        <f>COUNTIFS(Table2[Sub-Sector],Table3[[#This Row],[Sub-Sector]],Table2[1W Return vs Nifty],"&gt;=5")/Table3[[#This Row],[Count]]</f>
        <v>0</v>
      </c>
      <c r="E101" s="2">
        <f>COUNTIFS(Table2[Sub-Sector],Table3[[#This Row],[Sub-Sector]],Table2[1M Return vs Nifty],"&gt;=5")/Table3[[#This Row],[Count]]</f>
        <v>0</v>
      </c>
      <c r="F101" s="2">
        <f>COUNTIFS(Table2[Sub-Sector],Table3[[#This Row],[Sub-Sector]],Table2[6M Return vs Nifty],"&gt;=10")/Table3[[#This Row],[Count]]</f>
        <v>0</v>
      </c>
      <c r="G101" s="2">
        <f>COUNTIFS(Table2[Sub-Sector],Table3[[#This Row],[Sub-Sector]],Table2[1Y Return vs Nifty],"&gt;=10")/Table3[[#This Row],[Count]]</f>
        <v>0</v>
      </c>
      <c r="H101" s="2">
        <f>COUNTIFS(Table2[Sub-Sector],Table3[[#This Row],[Sub-Sector]],Table2[RSI Exponential â€“ 14D],"&gt;=50")/Table3[[#This Row],[Count]]</f>
        <v>0</v>
      </c>
      <c r="I101" s="2">
        <f>COUNTIFS(Table2[Sub-Sector],Table3[[#This Row],[Sub-Sector]],Table2[Relative Volume],"&gt;=1")/Table3[[#This Row],[Count]]</f>
        <v>1</v>
      </c>
      <c r="J101" s="2">
        <f>COUNTIFS(Table2[Sub-Sector],Table3[[#This Row],[Sub-Sector]],Table2[% Away From Day Low],"&gt;=0.05")/Table3[[#This Row],[Count]]</f>
        <v>0</v>
      </c>
      <c r="K101" s="2">
        <f>COUNTIFS(Table2[Sub-Sector],Table3[[#This Row],[Sub-Sector]],Table2[% Away From Day High],"&lt;=0.05")/Table3[[#This Row],[Count]]</f>
        <v>1</v>
      </c>
      <c r="L101" s="2">
        <f>COUNTIFS(Table2[Sub-Sector],Table3[[#This Row],[Sub-Sector]],Table2[% Away From Current Week Low],"&gt;=0.05")/Table3[[#This Row],[Count]]</f>
        <v>0</v>
      </c>
      <c r="M101" s="2">
        <f>COUNTIFS(Table2[Sub-Sector],Table3[[#This Row],[Sub-Sector]],Table2[% Away From Current Week High],"&lt;=0.05")/Table3[[#This Row],[Count]]</f>
        <v>1</v>
      </c>
      <c r="N101" s="2">
        <f>COUNTIFS(Table2[Sub-Sector],Table3[[#This Row],[Sub-Sector]],Table2[% Away From Current Month Low],"&gt;=0.05")/Table3[[#This Row],[Count]]</f>
        <v>0</v>
      </c>
      <c r="O101" s="2">
        <f>COUNTIFS(Table2[Sub-Sector],Table3[[#This Row],[Sub-Sector]],Table2[% Away From Current Month High],"&lt;=0.05")/Table3[[#This Row],[Count]]</f>
        <v>0</v>
      </c>
      <c r="P101" s="2">
        <f>COUNTIFS(Table2[Sub-Sector],Table3[[#This Row],[Sub-Sector]],Table2[% Away From 52W High],"&lt;=10")/Table3[[#This Row],[Count]]</f>
        <v>0</v>
      </c>
      <c r="Q101" s="2">
        <f>COUNTIFS(Table2[Sub-Sector],Table3[[#This Row],[Sub-Sector]],Table2[% Away From 52W Low],"&gt;=10")/Table3[[#This Row],[Count]]</f>
        <v>1</v>
      </c>
      <c r="R101" s="2">
        <f>COUNTIFS(Table2[Sub-Sector],Table3[[#This Row],[Sub-Sector]],Table2[% Price above 20 EMA],"&gt;=0")/Table3[[#This Row],[Count]]</f>
        <v>0</v>
      </c>
      <c r="S101" s="2">
        <f>COUNTIFS(Table2[Sub-Sector],Table3[[#This Row],[Sub-Sector]],Table2[% Price above 50 EMA],"&gt;=0")/Table3[[#This Row],[Count]]</f>
        <v>0</v>
      </c>
      <c r="T101" s="2">
        <f>COUNTIFS(Table2[Sub-Sector],Table3[[#This Row],[Sub-Sector]],Table2[% Price above 200 EMA],"&gt;=0")/Table3[[#This Row],[Count]]</f>
        <v>1</v>
      </c>
      <c r="U101" s="2">
        <f>COUNTIFS(Table2[Sub-Sector],Table3[[#This Row],[Sub-Sector]],Table2[Rate of Change - Zone],"Positive")/Table3[[#This Row],[Count]]</f>
        <v>0</v>
      </c>
      <c r="V101" s="2">
        <f>COUNTIFS(Table2[Sub-Sector],Table3[[#This Row],[Sub-Sector]],Table2[Sharpe Ratio],"&gt;=0.10")/Table3[[#This Row],[Count]]</f>
        <v>1</v>
      </c>
      <c r="W101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516.5</v>
      </c>
      <c r="X101" s="3">
        <f>_xlfn.RANK.AVG(Table3[[#This Row],[Score]],Table3[Score],1)</f>
        <v>91.5</v>
      </c>
      <c r="Y101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332</v>
      </c>
      <c r="Z101" s="3">
        <f>_xlfn.RANK.AVG(Table3[[#This Row],[Score 2 ]],Table3[[Score 2 ]],1)</f>
        <v>100.5</v>
      </c>
    </row>
    <row r="102" spans="1:26" x14ac:dyDescent="0.3">
      <c r="A102" t="s">
        <v>1508</v>
      </c>
      <c r="B102">
        <f>COUNTIFS(Table2[Sub-Sector],Table3[[#This Row],[Sub-Sector]])</f>
        <v>1</v>
      </c>
      <c r="C102" s="2">
        <f>COUNTIFS(Table2[Sub-Sector],Table3[[#This Row],[Sub-Sector]],Table2[Uptrend],"Uptrend")/Table3[[#This Row],[Count]]</f>
        <v>1</v>
      </c>
      <c r="D102" s="2">
        <f>COUNTIFS(Table2[Sub-Sector],Table3[[#This Row],[Sub-Sector]],Table2[1W Return vs Nifty],"&gt;=5")/Table3[[#This Row],[Count]]</f>
        <v>0</v>
      </c>
      <c r="E102" s="2">
        <f>COUNTIFS(Table2[Sub-Sector],Table3[[#This Row],[Sub-Sector]],Table2[1M Return vs Nifty],"&gt;=5")/Table3[[#This Row],[Count]]</f>
        <v>0</v>
      </c>
      <c r="F102" s="2">
        <f>COUNTIFS(Table2[Sub-Sector],Table3[[#This Row],[Sub-Sector]],Table2[6M Return vs Nifty],"&gt;=10")/Table3[[#This Row],[Count]]</f>
        <v>0</v>
      </c>
      <c r="G102" s="2">
        <f>COUNTIFS(Table2[Sub-Sector],Table3[[#This Row],[Sub-Sector]],Table2[1Y Return vs Nifty],"&gt;=10")/Table3[[#This Row],[Count]]</f>
        <v>0</v>
      </c>
      <c r="H102" s="2">
        <f>COUNTIFS(Table2[Sub-Sector],Table3[[#This Row],[Sub-Sector]],Table2[RSI Exponential â€“ 14D],"&gt;=50")/Table3[[#This Row],[Count]]</f>
        <v>1</v>
      </c>
      <c r="I102" s="2">
        <f>COUNTIFS(Table2[Sub-Sector],Table3[[#This Row],[Sub-Sector]],Table2[Relative Volume],"&gt;=1")/Table3[[#This Row],[Count]]</f>
        <v>1</v>
      </c>
      <c r="J102" s="2">
        <f>COUNTIFS(Table2[Sub-Sector],Table3[[#This Row],[Sub-Sector]],Table2[% Away From Day Low],"&gt;=0.05")/Table3[[#This Row],[Count]]</f>
        <v>0</v>
      </c>
      <c r="K102" s="2">
        <f>COUNTIFS(Table2[Sub-Sector],Table3[[#This Row],[Sub-Sector]],Table2[% Away From Day High],"&lt;=0.05")/Table3[[#This Row],[Count]]</f>
        <v>1</v>
      </c>
      <c r="L102" s="2">
        <f>COUNTIFS(Table2[Sub-Sector],Table3[[#This Row],[Sub-Sector]],Table2[% Away From Current Week Low],"&gt;=0.05")/Table3[[#This Row],[Count]]</f>
        <v>0</v>
      </c>
      <c r="M102" s="2">
        <f>COUNTIFS(Table2[Sub-Sector],Table3[[#This Row],[Sub-Sector]],Table2[% Away From Current Week High],"&lt;=0.05")/Table3[[#This Row],[Count]]</f>
        <v>1</v>
      </c>
      <c r="N102" s="2">
        <f>COUNTIFS(Table2[Sub-Sector],Table3[[#This Row],[Sub-Sector]],Table2[% Away From Current Month Low],"&gt;=0.05")/Table3[[#This Row],[Count]]</f>
        <v>1</v>
      </c>
      <c r="O102" s="2">
        <f>COUNTIFS(Table2[Sub-Sector],Table3[[#This Row],[Sub-Sector]],Table2[% Away From Current Month High],"&lt;=0.05")/Table3[[#This Row],[Count]]</f>
        <v>0</v>
      </c>
      <c r="P102" s="2">
        <f>COUNTIFS(Table2[Sub-Sector],Table3[[#This Row],[Sub-Sector]],Table2[% Away From 52W High],"&lt;=10")/Table3[[#This Row],[Count]]</f>
        <v>0</v>
      </c>
      <c r="Q102" s="2">
        <f>COUNTIFS(Table2[Sub-Sector],Table3[[#This Row],[Sub-Sector]],Table2[% Away From 52W Low],"&gt;=10")/Table3[[#This Row],[Count]]</f>
        <v>1</v>
      </c>
      <c r="R102" s="2">
        <f>COUNTIFS(Table2[Sub-Sector],Table3[[#This Row],[Sub-Sector]],Table2[% Price above 20 EMA],"&gt;=0")/Table3[[#This Row],[Count]]</f>
        <v>1</v>
      </c>
      <c r="S102" s="2">
        <f>COUNTIFS(Table2[Sub-Sector],Table3[[#This Row],[Sub-Sector]],Table2[% Price above 50 EMA],"&gt;=0")/Table3[[#This Row],[Count]]</f>
        <v>1</v>
      </c>
      <c r="T102" s="2">
        <f>COUNTIFS(Table2[Sub-Sector],Table3[[#This Row],[Sub-Sector]],Table2[% Price above 200 EMA],"&gt;=0")/Table3[[#This Row],[Count]]</f>
        <v>1</v>
      </c>
      <c r="U102" s="2">
        <f>COUNTIFS(Table2[Sub-Sector],Table3[[#This Row],[Sub-Sector]],Table2[Rate of Change - Zone],"Positive")/Table3[[#This Row],[Count]]</f>
        <v>0</v>
      </c>
      <c r="V102" s="2">
        <f>COUNTIFS(Table2[Sub-Sector],Table3[[#This Row],[Sub-Sector]],Table2[Sharpe Ratio],"&gt;=0.10")/Table3[[#This Row],[Count]]</f>
        <v>0</v>
      </c>
      <c r="W102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516.5</v>
      </c>
      <c r="X102" s="3">
        <f>_xlfn.RANK.AVG(Table3[[#This Row],[Score]],Table3[Score],1)</f>
        <v>91.5</v>
      </c>
      <c r="Y102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332</v>
      </c>
      <c r="Z102" s="3">
        <f>_xlfn.RANK.AVG(Table3[[#This Row],[Score 2 ]],Table3[[Score 2 ]],1)</f>
        <v>100.5</v>
      </c>
    </row>
    <row r="103" spans="1:26" x14ac:dyDescent="0.3">
      <c r="A103" t="s">
        <v>1556</v>
      </c>
      <c r="B103">
        <f>COUNTIFS(Table2[Sub-Sector],Table3[[#This Row],[Sub-Sector]])</f>
        <v>1</v>
      </c>
      <c r="C103" s="2">
        <f>COUNTIFS(Table2[Sub-Sector],Table3[[#This Row],[Sub-Sector]],Table2[Uptrend],"Uptrend")/Table3[[#This Row],[Count]]</f>
        <v>0</v>
      </c>
      <c r="D103" s="2">
        <f>COUNTIFS(Table2[Sub-Sector],Table3[[#This Row],[Sub-Sector]],Table2[1W Return vs Nifty],"&gt;=5")/Table3[[#This Row],[Count]]</f>
        <v>0</v>
      </c>
      <c r="E103" s="2">
        <f>COUNTIFS(Table2[Sub-Sector],Table3[[#This Row],[Sub-Sector]],Table2[1M Return vs Nifty],"&gt;=5")/Table3[[#This Row],[Count]]</f>
        <v>0</v>
      </c>
      <c r="F103" s="2">
        <f>COUNTIFS(Table2[Sub-Sector],Table3[[#This Row],[Sub-Sector]],Table2[6M Return vs Nifty],"&gt;=10")/Table3[[#This Row],[Count]]</f>
        <v>0</v>
      </c>
      <c r="G103" s="2">
        <f>COUNTIFS(Table2[Sub-Sector],Table3[[#This Row],[Sub-Sector]],Table2[1Y Return vs Nifty],"&gt;=10")/Table3[[#This Row],[Count]]</f>
        <v>0</v>
      </c>
      <c r="H103" s="2">
        <f>COUNTIFS(Table2[Sub-Sector],Table3[[#This Row],[Sub-Sector]],Table2[RSI Exponential â€“ 14D],"&gt;=50")/Table3[[#This Row],[Count]]</f>
        <v>0</v>
      </c>
      <c r="I103" s="2">
        <f>COUNTIFS(Table2[Sub-Sector],Table3[[#This Row],[Sub-Sector]],Table2[Relative Volume],"&gt;=1")/Table3[[#This Row],[Count]]</f>
        <v>1</v>
      </c>
      <c r="J103" s="2">
        <f>COUNTIFS(Table2[Sub-Sector],Table3[[#This Row],[Sub-Sector]],Table2[% Away From Day Low],"&gt;=0.05")/Table3[[#This Row],[Count]]</f>
        <v>0</v>
      </c>
      <c r="K103" s="2">
        <f>COUNTIFS(Table2[Sub-Sector],Table3[[#This Row],[Sub-Sector]],Table2[% Away From Day High],"&lt;=0.05")/Table3[[#This Row],[Count]]</f>
        <v>1</v>
      </c>
      <c r="L103" s="2">
        <f>COUNTIFS(Table2[Sub-Sector],Table3[[#This Row],[Sub-Sector]],Table2[% Away From Current Week Low],"&gt;=0.05")/Table3[[#This Row],[Count]]</f>
        <v>0</v>
      </c>
      <c r="M103" s="2">
        <f>COUNTIFS(Table2[Sub-Sector],Table3[[#This Row],[Sub-Sector]],Table2[% Away From Current Week High],"&lt;=0.05")/Table3[[#This Row],[Count]]</f>
        <v>1</v>
      </c>
      <c r="N103" s="2">
        <f>COUNTIFS(Table2[Sub-Sector],Table3[[#This Row],[Sub-Sector]],Table2[% Away From Current Month Low],"&gt;=0.05")/Table3[[#This Row],[Count]]</f>
        <v>0</v>
      </c>
      <c r="O103" s="2">
        <f>COUNTIFS(Table2[Sub-Sector],Table3[[#This Row],[Sub-Sector]],Table2[% Away From Current Month High],"&lt;=0.05")/Table3[[#This Row],[Count]]</f>
        <v>0</v>
      </c>
      <c r="P103" s="2">
        <f>COUNTIFS(Table2[Sub-Sector],Table3[[#This Row],[Sub-Sector]],Table2[% Away From 52W High],"&lt;=10")/Table3[[#This Row],[Count]]</f>
        <v>0</v>
      </c>
      <c r="Q103" s="2">
        <f>COUNTIFS(Table2[Sub-Sector],Table3[[#This Row],[Sub-Sector]],Table2[% Away From 52W Low],"&gt;=10")/Table3[[#This Row],[Count]]</f>
        <v>0</v>
      </c>
      <c r="R103" s="2">
        <f>COUNTIFS(Table2[Sub-Sector],Table3[[#This Row],[Sub-Sector]],Table2[% Price above 20 EMA],"&gt;=0")/Table3[[#This Row],[Count]]</f>
        <v>0</v>
      </c>
      <c r="S103" s="2">
        <f>COUNTIFS(Table2[Sub-Sector],Table3[[#This Row],[Sub-Sector]],Table2[% Price above 50 EMA],"&gt;=0")/Table3[[#This Row],[Count]]</f>
        <v>0</v>
      </c>
      <c r="T103" s="2">
        <f>COUNTIFS(Table2[Sub-Sector],Table3[[#This Row],[Sub-Sector]],Table2[% Price above 200 EMA],"&gt;=0")/Table3[[#This Row],[Count]]</f>
        <v>0</v>
      </c>
      <c r="U103" s="2">
        <f>COUNTIFS(Table2[Sub-Sector],Table3[[#This Row],[Sub-Sector]],Table2[Rate of Change - Zone],"Positive")/Table3[[#This Row],[Count]]</f>
        <v>0</v>
      </c>
      <c r="V103" s="2">
        <f>COUNTIFS(Table2[Sub-Sector],Table3[[#This Row],[Sub-Sector]],Table2[Sharpe Ratio],"&gt;=0.10")/Table3[[#This Row],[Count]]</f>
        <v>0</v>
      </c>
      <c r="W103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609</v>
      </c>
      <c r="X103" s="3">
        <f>_xlfn.RANK.AVG(Table3[[#This Row],[Score]],Table3[Score],1)</f>
        <v>115</v>
      </c>
      <c r="Y103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332</v>
      </c>
      <c r="Z103" s="3">
        <f>_xlfn.RANK.AVG(Table3[[#This Row],[Score 2 ]],Table3[[Score 2 ]],1)</f>
        <v>100.5</v>
      </c>
    </row>
    <row r="104" spans="1:26" x14ac:dyDescent="0.3">
      <c r="A104" t="s">
        <v>400</v>
      </c>
      <c r="B104">
        <f>COUNTIFS(Table2[Sub-Sector],Table3[[#This Row],[Sub-Sector]])</f>
        <v>9</v>
      </c>
      <c r="C104" s="2">
        <f>COUNTIFS(Table2[Sub-Sector],Table3[[#This Row],[Sub-Sector]],Table2[Uptrend],"Uptrend")/Table3[[#This Row],[Count]]</f>
        <v>0.77777777777777779</v>
      </c>
      <c r="D104" s="2">
        <f>COUNTIFS(Table2[Sub-Sector],Table3[[#This Row],[Sub-Sector]],Table2[1W Return vs Nifty],"&gt;=5")/Table3[[#This Row],[Count]]</f>
        <v>0</v>
      </c>
      <c r="E104" s="2">
        <f>COUNTIFS(Table2[Sub-Sector],Table3[[#This Row],[Sub-Sector]],Table2[1M Return vs Nifty],"&gt;=5")/Table3[[#This Row],[Count]]</f>
        <v>0</v>
      </c>
      <c r="F104" s="2">
        <f>COUNTIFS(Table2[Sub-Sector],Table3[[#This Row],[Sub-Sector]],Table2[6M Return vs Nifty],"&gt;=10")/Table3[[#This Row],[Count]]</f>
        <v>0.33333333333333331</v>
      </c>
      <c r="G104" s="2">
        <f>COUNTIFS(Table2[Sub-Sector],Table3[[#This Row],[Sub-Sector]],Table2[1Y Return vs Nifty],"&gt;=10")/Table3[[#This Row],[Count]]</f>
        <v>0.44444444444444442</v>
      </c>
      <c r="H104" s="2">
        <f>COUNTIFS(Table2[Sub-Sector],Table3[[#This Row],[Sub-Sector]],Table2[RSI Exponential â€“ 14D],"&gt;=50")/Table3[[#This Row],[Count]]</f>
        <v>0.1111111111111111</v>
      </c>
      <c r="I104" s="2">
        <f>COUNTIFS(Table2[Sub-Sector],Table3[[#This Row],[Sub-Sector]],Table2[Relative Volume],"&gt;=1")/Table3[[#This Row],[Count]]</f>
        <v>0.1111111111111111</v>
      </c>
      <c r="J104" s="2">
        <f>COUNTIFS(Table2[Sub-Sector],Table3[[#This Row],[Sub-Sector]],Table2[% Away From Day Low],"&gt;=0.05")/Table3[[#This Row],[Count]]</f>
        <v>0.22222222222222221</v>
      </c>
      <c r="K104" s="2">
        <f>COUNTIFS(Table2[Sub-Sector],Table3[[#This Row],[Sub-Sector]],Table2[% Away From Day High],"&lt;=0.05")/Table3[[#This Row],[Count]]</f>
        <v>1</v>
      </c>
      <c r="L104" s="2">
        <f>COUNTIFS(Table2[Sub-Sector],Table3[[#This Row],[Sub-Sector]],Table2[% Away From Current Week Low],"&gt;=0.05")/Table3[[#This Row],[Count]]</f>
        <v>0.33333333333333331</v>
      </c>
      <c r="M104" s="2">
        <f>COUNTIFS(Table2[Sub-Sector],Table3[[#This Row],[Sub-Sector]],Table2[% Away From Current Week High],"&lt;=0.05")/Table3[[#This Row],[Count]]</f>
        <v>0.77777777777777779</v>
      </c>
      <c r="N104" s="2">
        <f>COUNTIFS(Table2[Sub-Sector],Table3[[#This Row],[Sub-Sector]],Table2[% Away From Current Month Low],"&gt;=0.05")/Table3[[#This Row],[Count]]</f>
        <v>0.33333333333333331</v>
      </c>
      <c r="O104" s="2">
        <f>COUNTIFS(Table2[Sub-Sector],Table3[[#This Row],[Sub-Sector]],Table2[% Away From Current Month High],"&lt;=0.05")/Table3[[#This Row],[Count]]</f>
        <v>0.22222222222222221</v>
      </c>
      <c r="P104" s="2">
        <f>COUNTIFS(Table2[Sub-Sector],Table3[[#This Row],[Sub-Sector]],Table2[% Away From 52W High],"&lt;=10")/Table3[[#This Row],[Count]]</f>
        <v>0.33333333333333331</v>
      </c>
      <c r="Q104" s="2">
        <f>COUNTIFS(Table2[Sub-Sector],Table3[[#This Row],[Sub-Sector]],Table2[% Away From 52W Low],"&gt;=10")/Table3[[#This Row],[Count]]</f>
        <v>1</v>
      </c>
      <c r="R104" s="2">
        <f>COUNTIFS(Table2[Sub-Sector],Table3[[#This Row],[Sub-Sector]],Table2[% Price above 20 EMA],"&gt;=0")/Table3[[#This Row],[Count]]</f>
        <v>0.1111111111111111</v>
      </c>
      <c r="S104" s="2">
        <f>COUNTIFS(Table2[Sub-Sector],Table3[[#This Row],[Sub-Sector]],Table2[% Price above 50 EMA],"&gt;=0")/Table3[[#This Row],[Count]]</f>
        <v>0.55555555555555558</v>
      </c>
      <c r="T104" s="2">
        <f>COUNTIFS(Table2[Sub-Sector],Table3[[#This Row],[Sub-Sector]],Table2[% Price above 200 EMA],"&gt;=0")/Table3[[#This Row],[Count]]</f>
        <v>0.77777777777777779</v>
      </c>
      <c r="U104" s="2">
        <f>COUNTIFS(Table2[Sub-Sector],Table3[[#This Row],[Sub-Sector]],Table2[Rate of Change - Zone],"Positive")/Table3[[#This Row],[Count]]</f>
        <v>0.1111111111111111</v>
      </c>
      <c r="V104" s="2">
        <f>COUNTIFS(Table2[Sub-Sector],Table3[[#This Row],[Sub-Sector]],Table2[Sharpe Ratio],"&gt;=0.10")/Table3[[#This Row],[Count]]</f>
        <v>0.33333333333333331</v>
      </c>
      <c r="W104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558.5</v>
      </c>
      <c r="X104" s="3">
        <f>_xlfn.RANK.AVG(Table3[[#This Row],[Score]],Table3[Score],1)</f>
        <v>106</v>
      </c>
      <c r="Y104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332.5</v>
      </c>
      <c r="Z104" s="3">
        <f>_xlfn.RANK.AVG(Table3[[#This Row],[Score 2 ]],Table3[[Score 2 ]],1)</f>
        <v>103</v>
      </c>
    </row>
    <row r="105" spans="1:26" x14ac:dyDescent="0.3">
      <c r="A105" t="s">
        <v>1541</v>
      </c>
      <c r="B105">
        <f>COUNTIFS(Table2[Sub-Sector],Table3[[#This Row],[Sub-Sector]])</f>
        <v>2</v>
      </c>
      <c r="C105" s="2">
        <f>COUNTIFS(Table2[Sub-Sector],Table3[[#This Row],[Sub-Sector]],Table2[Uptrend],"Uptrend")/Table3[[#This Row],[Count]]</f>
        <v>1</v>
      </c>
      <c r="D105" s="2">
        <f>COUNTIFS(Table2[Sub-Sector],Table3[[#This Row],[Sub-Sector]],Table2[1W Return vs Nifty],"&gt;=5")/Table3[[#This Row],[Count]]</f>
        <v>0</v>
      </c>
      <c r="E105" s="2">
        <f>COUNTIFS(Table2[Sub-Sector],Table3[[#This Row],[Sub-Sector]],Table2[1M Return vs Nifty],"&gt;=5")/Table3[[#This Row],[Count]]</f>
        <v>0.5</v>
      </c>
      <c r="F105" s="2">
        <f>COUNTIFS(Table2[Sub-Sector],Table3[[#This Row],[Sub-Sector]],Table2[6M Return vs Nifty],"&gt;=10")/Table3[[#This Row],[Count]]</f>
        <v>0</v>
      </c>
      <c r="G105" s="2">
        <f>COUNTIFS(Table2[Sub-Sector],Table3[[#This Row],[Sub-Sector]],Table2[1Y Return vs Nifty],"&gt;=10")/Table3[[#This Row],[Count]]</f>
        <v>0.5</v>
      </c>
      <c r="H105" s="2">
        <f>COUNTIFS(Table2[Sub-Sector],Table3[[#This Row],[Sub-Sector]],Table2[RSI Exponential â€“ 14D],"&gt;=50")/Table3[[#This Row],[Count]]</f>
        <v>0.5</v>
      </c>
      <c r="I105" s="2">
        <f>COUNTIFS(Table2[Sub-Sector],Table3[[#This Row],[Sub-Sector]],Table2[Relative Volume],"&gt;=1")/Table3[[#This Row],[Count]]</f>
        <v>0.5</v>
      </c>
      <c r="J105" s="2">
        <f>COUNTIFS(Table2[Sub-Sector],Table3[[#This Row],[Sub-Sector]],Table2[% Away From Day Low],"&gt;=0.05")/Table3[[#This Row],[Count]]</f>
        <v>0</v>
      </c>
      <c r="K105" s="2">
        <f>COUNTIFS(Table2[Sub-Sector],Table3[[#This Row],[Sub-Sector]],Table2[% Away From Day High],"&lt;=0.05")/Table3[[#This Row],[Count]]</f>
        <v>1</v>
      </c>
      <c r="L105" s="2">
        <f>COUNTIFS(Table2[Sub-Sector],Table3[[#This Row],[Sub-Sector]],Table2[% Away From Current Week Low],"&gt;=0.05")/Table3[[#This Row],[Count]]</f>
        <v>0</v>
      </c>
      <c r="M105" s="2">
        <f>COUNTIFS(Table2[Sub-Sector],Table3[[#This Row],[Sub-Sector]],Table2[% Away From Current Week High],"&lt;=0.05")/Table3[[#This Row],[Count]]</f>
        <v>1</v>
      </c>
      <c r="N105" s="2">
        <f>COUNTIFS(Table2[Sub-Sector],Table3[[#This Row],[Sub-Sector]],Table2[% Away From Current Month Low],"&gt;=0.05")/Table3[[#This Row],[Count]]</f>
        <v>0.5</v>
      </c>
      <c r="O105" s="2">
        <f>COUNTIFS(Table2[Sub-Sector],Table3[[#This Row],[Sub-Sector]],Table2[% Away From Current Month High],"&lt;=0.05")/Table3[[#This Row],[Count]]</f>
        <v>0</v>
      </c>
      <c r="P105" s="2">
        <f>COUNTIFS(Table2[Sub-Sector],Table3[[#This Row],[Sub-Sector]],Table2[% Away From 52W High],"&lt;=10")/Table3[[#This Row],[Count]]</f>
        <v>0</v>
      </c>
      <c r="Q105" s="2">
        <f>COUNTIFS(Table2[Sub-Sector],Table3[[#This Row],[Sub-Sector]],Table2[% Away From 52W Low],"&gt;=10")/Table3[[#This Row],[Count]]</f>
        <v>1</v>
      </c>
      <c r="R105" s="2">
        <f>COUNTIFS(Table2[Sub-Sector],Table3[[#This Row],[Sub-Sector]],Table2[% Price above 20 EMA],"&gt;=0")/Table3[[#This Row],[Count]]</f>
        <v>0.5</v>
      </c>
      <c r="S105" s="2">
        <f>COUNTIFS(Table2[Sub-Sector],Table3[[#This Row],[Sub-Sector]],Table2[% Price above 50 EMA],"&gt;=0")/Table3[[#This Row],[Count]]</f>
        <v>1</v>
      </c>
      <c r="T105" s="2">
        <f>COUNTIFS(Table2[Sub-Sector],Table3[[#This Row],[Sub-Sector]],Table2[% Price above 200 EMA],"&gt;=0")/Table3[[#This Row],[Count]]</f>
        <v>1</v>
      </c>
      <c r="U105" s="2">
        <f>COUNTIFS(Table2[Sub-Sector],Table3[[#This Row],[Sub-Sector]],Table2[Rate of Change - Zone],"Positive")/Table3[[#This Row],[Count]]</f>
        <v>0</v>
      </c>
      <c r="V105" s="2">
        <f>COUNTIFS(Table2[Sub-Sector],Table3[[#This Row],[Sub-Sector]],Table2[Sharpe Ratio],"&gt;=0.10")/Table3[[#This Row],[Count]]</f>
        <v>0.5</v>
      </c>
      <c r="W105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441</v>
      </c>
      <c r="X105" s="3">
        <f>_xlfn.RANK.AVG(Table3[[#This Row],[Score]],Table3[Score],1)</f>
        <v>67.5</v>
      </c>
      <c r="Y105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334.5</v>
      </c>
      <c r="Z105" s="3">
        <f>_xlfn.RANK.AVG(Table3[[#This Row],[Score 2 ]],Table3[[Score 2 ]],1)</f>
        <v>104</v>
      </c>
    </row>
    <row r="106" spans="1:26" x14ac:dyDescent="0.3">
      <c r="A106" t="s">
        <v>799</v>
      </c>
      <c r="B106">
        <f>COUNTIFS(Table2[Sub-Sector],Table3[[#This Row],[Sub-Sector]])</f>
        <v>2</v>
      </c>
      <c r="C106" s="2">
        <f>COUNTIFS(Table2[Sub-Sector],Table3[[#This Row],[Sub-Sector]],Table2[Uptrend],"Uptrend")/Table3[[#This Row],[Count]]</f>
        <v>0.5</v>
      </c>
      <c r="D106" s="2">
        <f>COUNTIFS(Table2[Sub-Sector],Table3[[#This Row],[Sub-Sector]],Table2[1W Return vs Nifty],"&gt;=5")/Table3[[#This Row],[Count]]</f>
        <v>0</v>
      </c>
      <c r="E106" s="2">
        <f>COUNTIFS(Table2[Sub-Sector],Table3[[#This Row],[Sub-Sector]],Table2[1M Return vs Nifty],"&gt;=5")/Table3[[#This Row],[Count]]</f>
        <v>0</v>
      </c>
      <c r="F106" s="2">
        <f>COUNTIFS(Table2[Sub-Sector],Table3[[#This Row],[Sub-Sector]],Table2[6M Return vs Nifty],"&gt;=10")/Table3[[#This Row],[Count]]</f>
        <v>0.5</v>
      </c>
      <c r="G106" s="2">
        <f>COUNTIFS(Table2[Sub-Sector],Table3[[#This Row],[Sub-Sector]],Table2[1Y Return vs Nifty],"&gt;=10")/Table3[[#This Row],[Count]]</f>
        <v>0.5</v>
      </c>
      <c r="H106" s="2">
        <f>COUNTIFS(Table2[Sub-Sector],Table3[[#This Row],[Sub-Sector]],Table2[RSI Exponential â€“ 14D],"&gt;=50")/Table3[[#This Row],[Count]]</f>
        <v>0</v>
      </c>
      <c r="I106" s="2">
        <f>COUNTIFS(Table2[Sub-Sector],Table3[[#This Row],[Sub-Sector]],Table2[Relative Volume],"&gt;=1")/Table3[[#This Row],[Count]]</f>
        <v>0</v>
      </c>
      <c r="J106" s="2">
        <f>COUNTIFS(Table2[Sub-Sector],Table3[[#This Row],[Sub-Sector]],Table2[% Away From Day Low],"&gt;=0.05")/Table3[[#This Row],[Count]]</f>
        <v>0</v>
      </c>
      <c r="K106" s="2">
        <f>COUNTIFS(Table2[Sub-Sector],Table3[[#This Row],[Sub-Sector]],Table2[% Away From Day High],"&lt;=0.05")/Table3[[#This Row],[Count]]</f>
        <v>1</v>
      </c>
      <c r="L106" s="2">
        <f>COUNTIFS(Table2[Sub-Sector],Table3[[#This Row],[Sub-Sector]],Table2[% Away From Current Week Low],"&gt;=0.05")/Table3[[#This Row],[Count]]</f>
        <v>0</v>
      </c>
      <c r="M106" s="2">
        <f>COUNTIFS(Table2[Sub-Sector],Table3[[#This Row],[Sub-Sector]],Table2[% Away From Current Week High],"&lt;=0.05")/Table3[[#This Row],[Count]]</f>
        <v>0.5</v>
      </c>
      <c r="N106" s="2">
        <f>COUNTIFS(Table2[Sub-Sector],Table3[[#This Row],[Sub-Sector]],Table2[% Away From Current Month Low],"&gt;=0.05")/Table3[[#This Row],[Count]]</f>
        <v>0.5</v>
      </c>
      <c r="O106" s="2">
        <f>COUNTIFS(Table2[Sub-Sector],Table3[[#This Row],[Sub-Sector]],Table2[% Away From Current Month High],"&lt;=0.05")/Table3[[#This Row],[Count]]</f>
        <v>0</v>
      </c>
      <c r="P106" s="2">
        <f>COUNTIFS(Table2[Sub-Sector],Table3[[#This Row],[Sub-Sector]],Table2[% Away From 52W High],"&lt;=10")/Table3[[#This Row],[Count]]</f>
        <v>0.5</v>
      </c>
      <c r="Q106" s="2">
        <f>COUNTIFS(Table2[Sub-Sector],Table3[[#This Row],[Sub-Sector]],Table2[% Away From 52W Low],"&gt;=10")/Table3[[#This Row],[Count]]</f>
        <v>1</v>
      </c>
      <c r="R106" s="2">
        <f>COUNTIFS(Table2[Sub-Sector],Table3[[#This Row],[Sub-Sector]],Table2[% Price above 20 EMA],"&gt;=0")/Table3[[#This Row],[Count]]</f>
        <v>0</v>
      </c>
      <c r="S106" s="2">
        <f>COUNTIFS(Table2[Sub-Sector],Table3[[#This Row],[Sub-Sector]],Table2[% Price above 50 EMA],"&gt;=0")/Table3[[#This Row],[Count]]</f>
        <v>0.5</v>
      </c>
      <c r="T106" s="2">
        <f>COUNTIFS(Table2[Sub-Sector],Table3[[#This Row],[Sub-Sector]],Table2[% Price above 200 EMA],"&gt;=0")/Table3[[#This Row],[Count]]</f>
        <v>0.5</v>
      </c>
      <c r="U106" s="2">
        <f>COUNTIFS(Table2[Sub-Sector],Table3[[#This Row],[Sub-Sector]],Table2[Rate of Change - Zone],"Positive")/Table3[[#This Row],[Count]]</f>
        <v>0</v>
      </c>
      <c r="V106" s="2">
        <f>COUNTIFS(Table2[Sub-Sector],Table3[[#This Row],[Sub-Sector]],Table2[Sharpe Ratio],"&gt;=0.10")/Table3[[#This Row],[Count]]</f>
        <v>0</v>
      </c>
      <c r="W106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591.5</v>
      </c>
      <c r="X106" s="3">
        <f>_xlfn.RANK.AVG(Table3[[#This Row],[Score]],Table3[Score],1)</f>
        <v>112</v>
      </c>
      <c r="Y106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335.5</v>
      </c>
      <c r="Z106" s="3">
        <f>_xlfn.RANK.AVG(Table3[[#This Row],[Score 2 ]],Table3[[Score 2 ]],1)</f>
        <v>105</v>
      </c>
    </row>
    <row r="107" spans="1:26" x14ac:dyDescent="0.3">
      <c r="A107" t="s">
        <v>24</v>
      </c>
      <c r="B107">
        <f>COUNTIFS(Table2[Sub-Sector],Table3[[#This Row],[Sub-Sector]])</f>
        <v>20</v>
      </c>
      <c r="C107" s="2">
        <f>COUNTIFS(Table2[Sub-Sector],Table3[[#This Row],[Sub-Sector]],Table2[Uptrend],"Uptrend")/Table3[[#This Row],[Count]]</f>
        <v>0.5</v>
      </c>
      <c r="D107" s="2">
        <f>COUNTIFS(Table2[Sub-Sector],Table3[[#This Row],[Sub-Sector]],Table2[1W Return vs Nifty],"&gt;=5")/Table3[[#This Row],[Count]]</f>
        <v>0.05</v>
      </c>
      <c r="E107" s="2">
        <f>COUNTIFS(Table2[Sub-Sector],Table3[[#This Row],[Sub-Sector]],Table2[1M Return vs Nifty],"&gt;=5")/Table3[[#This Row],[Count]]</f>
        <v>0.05</v>
      </c>
      <c r="F107" s="2">
        <f>COUNTIFS(Table2[Sub-Sector],Table3[[#This Row],[Sub-Sector]],Table2[6M Return vs Nifty],"&gt;=10")/Table3[[#This Row],[Count]]</f>
        <v>0.05</v>
      </c>
      <c r="G107" s="2">
        <f>COUNTIFS(Table2[Sub-Sector],Table3[[#This Row],[Sub-Sector]],Table2[1Y Return vs Nifty],"&gt;=10")/Table3[[#This Row],[Count]]</f>
        <v>0.25</v>
      </c>
      <c r="H107" s="2">
        <f>COUNTIFS(Table2[Sub-Sector],Table3[[#This Row],[Sub-Sector]],Table2[RSI Exponential â€“ 14D],"&gt;=50")/Table3[[#This Row],[Count]]</f>
        <v>0.15</v>
      </c>
      <c r="I107" s="2">
        <f>COUNTIFS(Table2[Sub-Sector],Table3[[#This Row],[Sub-Sector]],Table2[Relative Volume],"&gt;=1")/Table3[[#This Row],[Count]]</f>
        <v>0.35</v>
      </c>
      <c r="J107" s="2">
        <f>COUNTIFS(Table2[Sub-Sector],Table3[[#This Row],[Sub-Sector]],Table2[% Away From Day Low],"&gt;=0.05")/Table3[[#This Row],[Count]]</f>
        <v>0</v>
      </c>
      <c r="K107" s="2">
        <f>COUNTIFS(Table2[Sub-Sector],Table3[[#This Row],[Sub-Sector]],Table2[% Away From Day High],"&lt;=0.05")/Table3[[#This Row],[Count]]</f>
        <v>1</v>
      </c>
      <c r="L107" s="2">
        <f>COUNTIFS(Table2[Sub-Sector],Table3[[#This Row],[Sub-Sector]],Table2[% Away From Current Week Low],"&gt;=0.05")/Table3[[#This Row],[Count]]</f>
        <v>0</v>
      </c>
      <c r="M107" s="2">
        <f>COUNTIFS(Table2[Sub-Sector],Table3[[#This Row],[Sub-Sector]],Table2[% Away From Current Week High],"&lt;=0.05")/Table3[[#This Row],[Count]]</f>
        <v>1</v>
      </c>
      <c r="N107" s="2">
        <f>COUNTIFS(Table2[Sub-Sector],Table3[[#This Row],[Sub-Sector]],Table2[% Away From Current Month Low],"&gt;=0.05")/Table3[[#This Row],[Count]]</f>
        <v>0.15</v>
      </c>
      <c r="O107" s="2">
        <f>COUNTIFS(Table2[Sub-Sector],Table3[[#This Row],[Sub-Sector]],Table2[% Away From Current Month High],"&lt;=0.05")/Table3[[#This Row],[Count]]</f>
        <v>0.3</v>
      </c>
      <c r="P107" s="2">
        <f>COUNTIFS(Table2[Sub-Sector],Table3[[#This Row],[Sub-Sector]],Table2[% Away From 52W High],"&lt;=10")/Table3[[#This Row],[Count]]</f>
        <v>0.2</v>
      </c>
      <c r="Q107" s="2">
        <f>COUNTIFS(Table2[Sub-Sector],Table3[[#This Row],[Sub-Sector]],Table2[% Away From 52W Low],"&gt;=10")/Table3[[#This Row],[Count]]</f>
        <v>0.8</v>
      </c>
      <c r="R107" s="2">
        <f>COUNTIFS(Table2[Sub-Sector],Table3[[#This Row],[Sub-Sector]],Table2[% Price above 20 EMA],"&gt;=0")/Table3[[#This Row],[Count]]</f>
        <v>0.2</v>
      </c>
      <c r="S107" s="2">
        <f>COUNTIFS(Table2[Sub-Sector],Table3[[#This Row],[Sub-Sector]],Table2[% Price above 50 EMA],"&gt;=0")/Table3[[#This Row],[Count]]</f>
        <v>0.35</v>
      </c>
      <c r="T107" s="2">
        <f>COUNTIFS(Table2[Sub-Sector],Table3[[#This Row],[Sub-Sector]],Table2[% Price above 200 EMA],"&gt;=0")/Table3[[#This Row],[Count]]</f>
        <v>0.6</v>
      </c>
      <c r="U107" s="2">
        <f>COUNTIFS(Table2[Sub-Sector],Table3[[#This Row],[Sub-Sector]],Table2[Rate of Change - Zone],"Positive")/Table3[[#This Row],[Count]]</f>
        <v>0.2</v>
      </c>
      <c r="V107" s="2">
        <f>COUNTIFS(Table2[Sub-Sector],Table3[[#This Row],[Sub-Sector]],Table2[Sharpe Ratio],"&gt;=0.10")/Table3[[#This Row],[Count]]</f>
        <v>0.15</v>
      </c>
      <c r="W107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505.5</v>
      </c>
      <c r="X107" s="3">
        <f>_xlfn.RANK.AVG(Table3[[#This Row],[Score]],Table3[Score],1)</f>
        <v>87</v>
      </c>
      <c r="Y107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336</v>
      </c>
      <c r="Z107" s="3">
        <f>_xlfn.RANK.AVG(Table3[[#This Row],[Score 2 ]],Table3[[Score 2 ]],1)</f>
        <v>106</v>
      </c>
    </row>
    <row r="108" spans="1:26" x14ac:dyDescent="0.3">
      <c r="A108" t="s">
        <v>542</v>
      </c>
      <c r="B108">
        <f>COUNTIFS(Table2[Sub-Sector],Table3[[#This Row],[Sub-Sector]])</f>
        <v>2</v>
      </c>
      <c r="C108" s="2">
        <f>COUNTIFS(Table2[Sub-Sector],Table3[[#This Row],[Sub-Sector]],Table2[Uptrend],"Uptrend")/Table3[[#This Row],[Count]]</f>
        <v>0.5</v>
      </c>
      <c r="D108" s="2">
        <f>COUNTIFS(Table2[Sub-Sector],Table3[[#This Row],[Sub-Sector]],Table2[1W Return vs Nifty],"&gt;=5")/Table3[[#This Row],[Count]]</f>
        <v>0</v>
      </c>
      <c r="E108" s="2">
        <f>COUNTIFS(Table2[Sub-Sector],Table3[[#This Row],[Sub-Sector]],Table2[1M Return vs Nifty],"&gt;=5")/Table3[[#This Row],[Count]]</f>
        <v>0</v>
      </c>
      <c r="F108" s="2">
        <f>COUNTIFS(Table2[Sub-Sector],Table3[[#This Row],[Sub-Sector]],Table2[6M Return vs Nifty],"&gt;=10")/Table3[[#This Row],[Count]]</f>
        <v>0</v>
      </c>
      <c r="G108" s="2">
        <f>COUNTIFS(Table2[Sub-Sector],Table3[[#This Row],[Sub-Sector]],Table2[1Y Return vs Nifty],"&gt;=10")/Table3[[#This Row],[Count]]</f>
        <v>0</v>
      </c>
      <c r="H108" s="2">
        <f>COUNTIFS(Table2[Sub-Sector],Table3[[#This Row],[Sub-Sector]],Table2[RSI Exponential â€“ 14D],"&gt;=50")/Table3[[#This Row],[Count]]</f>
        <v>1</v>
      </c>
      <c r="I108" s="2">
        <f>COUNTIFS(Table2[Sub-Sector],Table3[[#This Row],[Sub-Sector]],Table2[Relative Volume],"&gt;=1")/Table3[[#This Row],[Count]]</f>
        <v>0</v>
      </c>
      <c r="J108" s="2">
        <f>COUNTIFS(Table2[Sub-Sector],Table3[[#This Row],[Sub-Sector]],Table2[% Away From Day Low],"&gt;=0.05")/Table3[[#This Row],[Count]]</f>
        <v>0</v>
      </c>
      <c r="K108" s="2">
        <f>COUNTIFS(Table2[Sub-Sector],Table3[[#This Row],[Sub-Sector]],Table2[% Away From Day High],"&lt;=0.05")/Table3[[#This Row],[Count]]</f>
        <v>1</v>
      </c>
      <c r="L108" s="2">
        <f>COUNTIFS(Table2[Sub-Sector],Table3[[#This Row],[Sub-Sector]],Table2[% Away From Current Week Low],"&gt;=0.05")/Table3[[#This Row],[Count]]</f>
        <v>0</v>
      </c>
      <c r="M108" s="2">
        <f>COUNTIFS(Table2[Sub-Sector],Table3[[#This Row],[Sub-Sector]],Table2[% Away From Current Week High],"&lt;=0.05")/Table3[[#This Row],[Count]]</f>
        <v>1</v>
      </c>
      <c r="N108" s="2">
        <f>COUNTIFS(Table2[Sub-Sector],Table3[[#This Row],[Sub-Sector]],Table2[% Away From Current Month Low],"&gt;=0.05")/Table3[[#This Row],[Count]]</f>
        <v>1</v>
      </c>
      <c r="O108" s="2">
        <f>COUNTIFS(Table2[Sub-Sector],Table3[[#This Row],[Sub-Sector]],Table2[% Away From Current Month High],"&lt;=0.05")/Table3[[#This Row],[Count]]</f>
        <v>0.5</v>
      </c>
      <c r="P108" s="2">
        <f>COUNTIFS(Table2[Sub-Sector],Table3[[#This Row],[Sub-Sector]],Table2[% Away From 52W High],"&lt;=10")/Table3[[#This Row],[Count]]</f>
        <v>0.5</v>
      </c>
      <c r="Q108" s="2">
        <f>COUNTIFS(Table2[Sub-Sector],Table3[[#This Row],[Sub-Sector]],Table2[% Away From 52W Low],"&gt;=10")/Table3[[#This Row],[Count]]</f>
        <v>1</v>
      </c>
      <c r="R108" s="2">
        <f>COUNTIFS(Table2[Sub-Sector],Table3[[#This Row],[Sub-Sector]],Table2[% Price above 20 EMA],"&gt;=0")/Table3[[#This Row],[Count]]</f>
        <v>1</v>
      </c>
      <c r="S108" s="2">
        <f>COUNTIFS(Table2[Sub-Sector],Table3[[#This Row],[Sub-Sector]],Table2[% Price above 50 EMA],"&gt;=0")/Table3[[#This Row],[Count]]</f>
        <v>1</v>
      </c>
      <c r="T108" s="2">
        <f>COUNTIFS(Table2[Sub-Sector],Table3[[#This Row],[Sub-Sector]],Table2[% Price above 200 EMA],"&gt;=0")/Table3[[#This Row],[Count]]</f>
        <v>1</v>
      </c>
      <c r="U108" s="2">
        <f>COUNTIFS(Table2[Sub-Sector],Table3[[#This Row],[Sub-Sector]],Table2[Rate of Change - Zone],"Positive")/Table3[[#This Row],[Count]]</f>
        <v>1</v>
      </c>
      <c r="V108" s="2">
        <f>COUNTIFS(Table2[Sub-Sector],Table3[[#This Row],[Sub-Sector]],Table2[Sharpe Ratio],"&gt;=0.10")/Table3[[#This Row],[Count]]</f>
        <v>0.5</v>
      </c>
      <c r="W108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593</v>
      </c>
      <c r="X108" s="3">
        <f>_xlfn.RANK.AVG(Table3[[#This Row],[Score]],Table3[Score],1)</f>
        <v>113</v>
      </c>
      <c r="Y108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337</v>
      </c>
      <c r="Z108" s="3">
        <f>_xlfn.RANK.AVG(Table3[[#This Row],[Score 2 ]],Table3[[Score 2 ]],1)</f>
        <v>107.5</v>
      </c>
    </row>
    <row r="109" spans="1:26" x14ac:dyDescent="0.3">
      <c r="A109" t="s">
        <v>350</v>
      </c>
      <c r="B109">
        <f>COUNTIFS(Table2[Sub-Sector],Table3[[#This Row],[Sub-Sector]])</f>
        <v>1</v>
      </c>
      <c r="C109" s="2">
        <f>COUNTIFS(Table2[Sub-Sector],Table3[[#This Row],[Sub-Sector]],Table2[Uptrend],"Uptrend")/Table3[[#This Row],[Count]]</f>
        <v>0</v>
      </c>
      <c r="D109" s="2">
        <f>COUNTIFS(Table2[Sub-Sector],Table3[[#This Row],[Sub-Sector]],Table2[1W Return vs Nifty],"&gt;=5")/Table3[[#This Row],[Count]]</f>
        <v>0</v>
      </c>
      <c r="E109" s="2">
        <f>COUNTIFS(Table2[Sub-Sector],Table3[[#This Row],[Sub-Sector]],Table2[1M Return vs Nifty],"&gt;=5")/Table3[[#This Row],[Count]]</f>
        <v>0</v>
      </c>
      <c r="F109" s="2">
        <f>COUNTIFS(Table2[Sub-Sector],Table3[[#This Row],[Sub-Sector]],Table2[6M Return vs Nifty],"&gt;=10")/Table3[[#This Row],[Count]]</f>
        <v>0</v>
      </c>
      <c r="G109" s="2">
        <f>COUNTIFS(Table2[Sub-Sector],Table3[[#This Row],[Sub-Sector]],Table2[1Y Return vs Nifty],"&gt;=10")/Table3[[#This Row],[Count]]</f>
        <v>0</v>
      </c>
      <c r="H109" s="2">
        <f>COUNTIFS(Table2[Sub-Sector],Table3[[#This Row],[Sub-Sector]],Table2[RSI Exponential â€“ 14D],"&gt;=50")/Table3[[#This Row],[Count]]</f>
        <v>1</v>
      </c>
      <c r="I109" s="2">
        <f>COUNTIFS(Table2[Sub-Sector],Table3[[#This Row],[Sub-Sector]],Table2[Relative Volume],"&gt;=1")/Table3[[#This Row],[Count]]</f>
        <v>0</v>
      </c>
      <c r="J109" s="2">
        <f>COUNTIFS(Table2[Sub-Sector],Table3[[#This Row],[Sub-Sector]],Table2[% Away From Day Low],"&gt;=0.05")/Table3[[#This Row],[Count]]</f>
        <v>0</v>
      </c>
      <c r="K109" s="2">
        <f>COUNTIFS(Table2[Sub-Sector],Table3[[#This Row],[Sub-Sector]],Table2[% Away From Day High],"&lt;=0.05")/Table3[[#This Row],[Count]]</f>
        <v>1</v>
      </c>
      <c r="L109" s="2">
        <f>COUNTIFS(Table2[Sub-Sector],Table3[[#This Row],[Sub-Sector]],Table2[% Away From Current Week Low],"&gt;=0.05")/Table3[[#This Row],[Count]]</f>
        <v>0</v>
      </c>
      <c r="M109" s="2">
        <f>COUNTIFS(Table2[Sub-Sector],Table3[[#This Row],[Sub-Sector]],Table2[% Away From Current Week High],"&lt;=0.05")/Table3[[#This Row],[Count]]</f>
        <v>1</v>
      </c>
      <c r="N109" s="2">
        <f>COUNTIFS(Table2[Sub-Sector],Table3[[#This Row],[Sub-Sector]],Table2[% Away From Current Month Low],"&gt;=0.05")/Table3[[#This Row],[Count]]</f>
        <v>0</v>
      </c>
      <c r="O109" s="2">
        <f>COUNTIFS(Table2[Sub-Sector],Table3[[#This Row],[Sub-Sector]],Table2[% Away From Current Month High],"&lt;=0.05")/Table3[[#This Row],[Count]]</f>
        <v>1</v>
      </c>
      <c r="P109" s="2">
        <f>COUNTIFS(Table2[Sub-Sector],Table3[[#This Row],[Sub-Sector]],Table2[% Away From 52W High],"&lt;=10")/Table3[[#This Row],[Count]]</f>
        <v>0</v>
      </c>
      <c r="Q109" s="2">
        <f>COUNTIFS(Table2[Sub-Sector],Table3[[#This Row],[Sub-Sector]],Table2[% Away From 52W Low],"&gt;=10")/Table3[[#This Row],[Count]]</f>
        <v>1</v>
      </c>
      <c r="R109" s="2">
        <f>COUNTIFS(Table2[Sub-Sector],Table3[[#This Row],[Sub-Sector]],Table2[% Price above 20 EMA],"&gt;=0")/Table3[[#This Row],[Count]]</f>
        <v>1</v>
      </c>
      <c r="S109" s="2">
        <f>COUNTIFS(Table2[Sub-Sector],Table3[[#This Row],[Sub-Sector]],Table2[% Price above 50 EMA],"&gt;=0")/Table3[[#This Row],[Count]]</f>
        <v>1</v>
      </c>
      <c r="T109" s="2">
        <f>COUNTIFS(Table2[Sub-Sector],Table3[[#This Row],[Sub-Sector]],Table2[% Price above 200 EMA],"&gt;=0")/Table3[[#This Row],[Count]]</f>
        <v>0</v>
      </c>
      <c r="U109" s="2">
        <f>COUNTIFS(Table2[Sub-Sector],Table3[[#This Row],[Sub-Sector]],Table2[Rate of Change - Zone],"Positive")/Table3[[#This Row],[Count]]</f>
        <v>1</v>
      </c>
      <c r="V109" s="2">
        <f>COUNTIFS(Table2[Sub-Sector],Table3[[#This Row],[Sub-Sector]],Table2[Sharpe Ratio],"&gt;=0.10")/Table3[[#This Row],[Count]]</f>
        <v>0</v>
      </c>
      <c r="W109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614</v>
      </c>
      <c r="X109" s="3">
        <f>_xlfn.RANK.AVG(Table3[[#This Row],[Score]],Table3[Score],1)</f>
        <v>117</v>
      </c>
      <c r="Y109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337</v>
      </c>
      <c r="Z109" s="3">
        <f>_xlfn.RANK.AVG(Table3[[#This Row],[Score 2 ]],Table3[[Score 2 ]],1)</f>
        <v>107.5</v>
      </c>
    </row>
    <row r="110" spans="1:26" x14ac:dyDescent="0.3">
      <c r="A110" t="s">
        <v>135</v>
      </c>
      <c r="B110">
        <f>COUNTIFS(Table2[Sub-Sector],Table3[[#This Row],[Sub-Sector]])</f>
        <v>1</v>
      </c>
      <c r="C110" s="2">
        <f>COUNTIFS(Table2[Sub-Sector],Table3[[#This Row],[Sub-Sector]],Table2[Uptrend],"Uptrend")/Table3[[#This Row],[Count]]</f>
        <v>1</v>
      </c>
      <c r="D110" s="2">
        <f>COUNTIFS(Table2[Sub-Sector],Table3[[#This Row],[Sub-Sector]],Table2[1W Return vs Nifty],"&gt;=5")/Table3[[#This Row],[Count]]</f>
        <v>0</v>
      </c>
      <c r="E110" s="2">
        <f>COUNTIFS(Table2[Sub-Sector],Table3[[#This Row],[Sub-Sector]],Table2[1M Return vs Nifty],"&gt;=5")/Table3[[#This Row],[Count]]</f>
        <v>0</v>
      </c>
      <c r="F110" s="2">
        <f>COUNTIFS(Table2[Sub-Sector],Table3[[#This Row],[Sub-Sector]],Table2[6M Return vs Nifty],"&gt;=10")/Table3[[#This Row],[Count]]</f>
        <v>0</v>
      </c>
      <c r="G110" s="2">
        <f>COUNTIFS(Table2[Sub-Sector],Table3[[#This Row],[Sub-Sector]],Table2[1Y Return vs Nifty],"&gt;=10")/Table3[[#This Row],[Count]]</f>
        <v>1</v>
      </c>
      <c r="H110" s="2">
        <f>COUNTIFS(Table2[Sub-Sector],Table3[[#This Row],[Sub-Sector]],Table2[RSI Exponential â€“ 14D],"&gt;=50")/Table3[[#This Row],[Count]]</f>
        <v>0</v>
      </c>
      <c r="I110" s="2">
        <f>COUNTIFS(Table2[Sub-Sector],Table3[[#This Row],[Sub-Sector]],Table2[Relative Volume],"&gt;=1")/Table3[[#This Row],[Count]]</f>
        <v>0</v>
      </c>
      <c r="J110" s="2">
        <f>COUNTIFS(Table2[Sub-Sector],Table3[[#This Row],[Sub-Sector]],Table2[% Away From Day Low],"&gt;=0.05")/Table3[[#This Row],[Count]]</f>
        <v>0</v>
      </c>
      <c r="K110" s="2">
        <f>COUNTIFS(Table2[Sub-Sector],Table3[[#This Row],[Sub-Sector]],Table2[% Away From Day High],"&lt;=0.05")/Table3[[#This Row],[Count]]</f>
        <v>1</v>
      </c>
      <c r="L110" s="2">
        <f>COUNTIFS(Table2[Sub-Sector],Table3[[#This Row],[Sub-Sector]],Table2[% Away From Current Week Low],"&gt;=0.05")/Table3[[#This Row],[Count]]</f>
        <v>0</v>
      </c>
      <c r="M110" s="2">
        <f>COUNTIFS(Table2[Sub-Sector],Table3[[#This Row],[Sub-Sector]],Table2[% Away From Current Week High],"&lt;=0.05")/Table3[[#This Row],[Count]]</f>
        <v>1</v>
      </c>
      <c r="N110" s="2">
        <f>COUNTIFS(Table2[Sub-Sector],Table3[[#This Row],[Sub-Sector]],Table2[% Away From Current Month Low],"&gt;=0.05")/Table3[[#This Row],[Count]]</f>
        <v>0</v>
      </c>
      <c r="O110" s="2">
        <f>COUNTIFS(Table2[Sub-Sector],Table3[[#This Row],[Sub-Sector]],Table2[% Away From Current Month High],"&lt;=0.05")/Table3[[#This Row],[Count]]</f>
        <v>0</v>
      </c>
      <c r="P110" s="2">
        <f>COUNTIFS(Table2[Sub-Sector],Table3[[#This Row],[Sub-Sector]],Table2[% Away From 52W High],"&lt;=10")/Table3[[#This Row],[Count]]</f>
        <v>1</v>
      </c>
      <c r="Q110" s="2">
        <f>COUNTIFS(Table2[Sub-Sector],Table3[[#This Row],[Sub-Sector]],Table2[% Away From 52W Low],"&gt;=10")/Table3[[#This Row],[Count]]</f>
        <v>1</v>
      </c>
      <c r="R110" s="2">
        <f>COUNTIFS(Table2[Sub-Sector],Table3[[#This Row],[Sub-Sector]],Table2[% Price above 20 EMA],"&gt;=0")/Table3[[#This Row],[Count]]</f>
        <v>0</v>
      </c>
      <c r="S110" s="2">
        <f>COUNTIFS(Table2[Sub-Sector],Table3[[#This Row],[Sub-Sector]],Table2[% Price above 50 EMA],"&gt;=0")/Table3[[#This Row],[Count]]</f>
        <v>1</v>
      </c>
      <c r="T110" s="2">
        <f>COUNTIFS(Table2[Sub-Sector],Table3[[#This Row],[Sub-Sector]],Table2[% Price above 200 EMA],"&gt;=0")/Table3[[#This Row],[Count]]</f>
        <v>1</v>
      </c>
      <c r="U110" s="2">
        <f>COUNTIFS(Table2[Sub-Sector],Table3[[#This Row],[Sub-Sector]],Table2[Rate of Change - Zone],"Positive")/Table3[[#This Row],[Count]]</f>
        <v>0</v>
      </c>
      <c r="V110" s="2">
        <f>COUNTIFS(Table2[Sub-Sector],Table3[[#This Row],[Sub-Sector]],Table2[Sharpe Ratio],"&gt;=0.10")/Table3[[#This Row],[Count]]</f>
        <v>1</v>
      </c>
      <c r="W110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522</v>
      </c>
      <c r="X110" s="3">
        <f>_xlfn.RANK.AVG(Table3[[#This Row],[Score]],Table3[Score],1)</f>
        <v>95</v>
      </c>
      <c r="Y110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337.5</v>
      </c>
      <c r="Z110" s="3">
        <f>_xlfn.RANK.AVG(Table3[[#This Row],[Score 2 ]],Table3[[Score 2 ]],1)</f>
        <v>111</v>
      </c>
    </row>
    <row r="111" spans="1:26" x14ac:dyDescent="0.3">
      <c r="A111" t="s">
        <v>486</v>
      </c>
      <c r="B111">
        <f>COUNTIFS(Table2[Sub-Sector],Table3[[#This Row],[Sub-Sector]])</f>
        <v>1</v>
      </c>
      <c r="C111" s="2">
        <f>COUNTIFS(Table2[Sub-Sector],Table3[[#This Row],[Sub-Sector]],Table2[Uptrend],"Uptrend")/Table3[[#This Row],[Count]]</f>
        <v>1</v>
      </c>
      <c r="D111" s="2">
        <f>COUNTIFS(Table2[Sub-Sector],Table3[[#This Row],[Sub-Sector]],Table2[1W Return vs Nifty],"&gt;=5")/Table3[[#This Row],[Count]]</f>
        <v>0</v>
      </c>
      <c r="E111" s="2">
        <f>COUNTIFS(Table2[Sub-Sector],Table3[[#This Row],[Sub-Sector]],Table2[1M Return vs Nifty],"&gt;=5")/Table3[[#This Row],[Count]]</f>
        <v>0</v>
      </c>
      <c r="F111" s="2">
        <f>COUNTIFS(Table2[Sub-Sector],Table3[[#This Row],[Sub-Sector]],Table2[6M Return vs Nifty],"&gt;=10")/Table3[[#This Row],[Count]]</f>
        <v>0</v>
      </c>
      <c r="G111" s="2">
        <f>COUNTIFS(Table2[Sub-Sector],Table3[[#This Row],[Sub-Sector]],Table2[1Y Return vs Nifty],"&gt;=10")/Table3[[#This Row],[Count]]</f>
        <v>1</v>
      </c>
      <c r="H111" s="2">
        <f>COUNTIFS(Table2[Sub-Sector],Table3[[#This Row],[Sub-Sector]],Table2[RSI Exponential â€“ 14D],"&gt;=50")/Table3[[#This Row],[Count]]</f>
        <v>1</v>
      </c>
      <c r="I111" s="2">
        <f>COUNTIFS(Table2[Sub-Sector],Table3[[#This Row],[Sub-Sector]],Table2[Relative Volume],"&gt;=1")/Table3[[#This Row],[Count]]</f>
        <v>0</v>
      </c>
      <c r="J111" s="2">
        <f>COUNTIFS(Table2[Sub-Sector],Table3[[#This Row],[Sub-Sector]],Table2[% Away From Day Low],"&gt;=0.05")/Table3[[#This Row],[Count]]</f>
        <v>0</v>
      </c>
      <c r="K111" s="2">
        <f>COUNTIFS(Table2[Sub-Sector],Table3[[#This Row],[Sub-Sector]],Table2[% Away From Day High],"&lt;=0.05")/Table3[[#This Row],[Count]]</f>
        <v>1</v>
      </c>
      <c r="L111" s="2">
        <f>COUNTIFS(Table2[Sub-Sector],Table3[[#This Row],[Sub-Sector]],Table2[% Away From Current Week Low],"&gt;=0.05")/Table3[[#This Row],[Count]]</f>
        <v>0</v>
      </c>
      <c r="M111" s="2">
        <f>COUNTIFS(Table2[Sub-Sector],Table3[[#This Row],[Sub-Sector]],Table2[% Away From Current Week High],"&lt;=0.05")/Table3[[#This Row],[Count]]</f>
        <v>1</v>
      </c>
      <c r="N111" s="2">
        <f>COUNTIFS(Table2[Sub-Sector],Table3[[#This Row],[Sub-Sector]],Table2[% Away From Current Month Low],"&gt;=0.05")/Table3[[#This Row],[Count]]</f>
        <v>0</v>
      </c>
      <c r="O111" s="2">
        <f>COUNTIFS(Table2[Sub-Sector],Table3[[#This Row],[Sub-Sector]],Table2[% Away From Current Month High],"&lt;=0.05")/Table3[[#This Row],[Count]]</f>
        <v>0</v>
      </c>
      <c r="P111" s="2">
        <f>COUNTIFS(Table2[Sub-Sector],Table3[[#This Row],[Sub-Sector]],Table2[% Away From 52W High],"&lt;=10")/Table3[[#This Row],[Count]]</f>
        <v>1</v>
      </c>
      <c r="Q111" s="2">
        <f>COUNTIFS(Table2[Sub-Sector],Table3[[#This Row],[Sub-Sector]],Table2[% Away From 52W Low],"&gt;=10")/Table3[[#This Row],[Count]]</f>
        <v>1</v>
      </c>
      <c r="R111" s="2">
        <f>COUNTIFS(Table2[Sub-Sector],Table3[[#This Row],[Sub-Sector]],Table2[% Price above 20 EMA],"&gt;=0")/Table3[[#This Row],[Count]]</f>
        <v>1</v>
      </c>
      <c r="S111" s="2">
        <f>COUNTIFS(Table2[Sub-Sector],Table3[[#This Row],[Sub-Sector]],Table2[% Price above 50 EMA],"&gt;=0")/Table3[[#This Row],[Count]]</f>
        <v>1</v>
      </c>
      <c r="T111" s="2">
        <f>COUNTIFS(Table2[Sub-Sector],Table3[[#This Row],[Sub-Sector]],Table2[% Price above 200 EMA],"&gt;=0")/Table3[[#This Row],[Count]]</f>
        <v>1</v>
      </c>
      <c r="U111" s="2">
        <f>COUNTIFS(Table2[Sub-Sector],Table3[[#This Row],[Sub-Sector]],Table2[Rate of Change - Zone],"Positive")/Table3[[#This Row],[Count]]</f>
        <v>0</v>
      </c>
      <c r="V111" s="2">
        <f>COUNTIFS(Table2[Sub-Sector],Table3[[#This Row],[Sub-Sector]],Table2[Sharpe Ratio],"&gt;=0.10")/Table3[[#This Row],[Count]]</f>
        <v>0</v>
      </c>
      <c r="W111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522</v>
      </c>
      <c r="X111" s="3">
        <f>_xlfn.RANK.AVG(Table3[[#This Row],[Score]],Table3[Score],1)</f>
        <v>95</v>
      </c>
      <c r="Y111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337.5</v>
      </c>
      <c r="Z111" s="3">
        <f>_xlfn.RANK.AVG(Table3[[#This Row],[Score 2 ]],Table3[[Score 2 ]],1)</f>
        <v>111</v>
      </c>
    </row>
    <row r="112" spans="1:26" x14ac:dyDescent="0.3">
      <c r="A112" t="s">
        <v>1665</v>
      </c>
      <c r="B112">
        <f>COUNTIFS(Table2[Sub-Sector],Table3[[#This Row],[Sub-Sector]])</f>
        <v>1</v>
      </c>
      <c r="C112" s="2">
        <f>COUNTIFS(Table2[Sub-Sector],Table3[[#This Row],[Sub-Sector]],Table2[Uptrend],"Uptrend")/Table3[[#This Row],[Count]]</f>
        <v>1</v>
      </c>
      <c r="D112" s="2">
        <f>COUNTIFS(Table2[Sub-Sector],Table3[[#This Row],[Sub-Sector]],Table2[1W Return vs Nifty],"&gt;=5")/Table3[[#This Row],[Count]]</f>
        <v>0</v>
      </c>
      <c r="E112" s="2">
        <f>COUNTIFS(Table2[Sub-Sector],Table3[[#This Row],[Sub-Sector]],Table2[1M Return vs Nifty],"&gt;=5")/Table3[[#This Row],[Count]]</f>
        <v>0</v>
      </c>
      <c r="F112" s="2">
        <f>COUNTIFS(Table2[Sub-Sector],Table3[[#This Row],[Sub-Sector]],Table2[6M Return vs Nifty],"&gt;=10")/Table3[[#This Row],[Count]]</f>
        <v>0</v>
      </c>
      <c r="G112" s="2">
        <f>COUNTIFS(Table2[Sub-Sector],Table3[[#This Row],[Sub-Sector]],Table2[1Y Return vs Nifty],"&gt;=10")/Table3[[#This Row],[Count]]</f>
        <v>1</v>
      </c>
      <c r="H112" s="2">
        <f>COUNTIFS(Table2[Sub-Sector],Table3[[#This Row],[Sub-Sector]],Table2[RSI Exponential â€“ 14D],"&gt;=50")/Table3[[#This Row],[Count]]</f>
        <v>0</v>
      </c>
      <c r="I112" s="2">
        <f>COUNTIFS(Table2[Sub-Sector],Table3[[#This Row],[Sub-Sector]],Table2[Relative Volume],"&gt;=1")/Table3[[#This Row],[Count]]</f>
        <v>0</v>
      </c>
      <c r="J112" s="2">
        <f>COUNTIFS(Table2[Sub-Sector],Table3[[#This Row],[Sub-Sector]],Table2[% Away From Day Low],"&gt;=0.05")/Table3[[#This Row],[Count]]</f>
        <v>1</v>
      </c>
      <c r="K112" s="2">
        <f>COUNTIFS(Table2[Sub-Sector],Table3[[#This Row],[Sub-Sector]],Table2[% Away From Day High],"&lt;=0.05")/Table3[[#This Row],[Count]]</f>
        <v>1</v>
      </c>
      <c r="L112" s="2">
        <f>COUNTIFS(Table2[Sub-Sector],Table3[[#This Row],[Sub-Sector]],Table2[% Away From Current Week Low],"&gt;=0.05")/Table3[[#This Row],[Count]]</f>
        <v>1</v>
      </c>
      <c r="M112" s="2">
        <f>COUNTIFS(Table2[Sub-Sector],Table3[[#This Row],[Sub-Sector]],Table2[% Away From Current Week High],"&lt;=0.05")/Table3[[#This Row],[Count]]</f>
        <v>1</v>
      </c>
      <c r="N112" s="2">
        <f>COUNTIFS(Table2[Sub-Sector],Table3[[#This Row],[Sub-Sector]],Table2[% Away From Current Month Low],"&gt;=0.05")/Table3[[#This Row],[Count]]</f>
        <v>1</v>
      </c>
      <c r="O112" s="2">
        <f>COUNTIFS(Table2[Sub-Sector],Table3[[#This Row],[Sub-Sector]],Table2[% Away From Current Month High],"&lt;=0.05")/Table3[[#This Row],[Count]]</f>
        <v>0</v>
      </c>
      <c r="P112" s="2">
        <f>COUNTIFS(Table2[Sub-Sector],Table3[[#This Row],[Sub-Sector]],Table2[% Away From 52W High],"&lt;=10")/Table3[[#This Row],[Count]]</f>
        <v>0</v>
      </c>
      <c r="Q112" s="2">
        <f>COUNTIFS(Table2[Sub-Sector],Table3[[#This Row],[Sub-Sector]],Table2[% Away From 52W Low],"&gt;=10")/Table3[[#This Row],[Count]]</f>
        <v>1</v>
      </c>
      <c r="R112" s="2">
        <f>COUNTIFS(Table2[Sub-Sector],Table3[[#This Row],[Sub-Sector]],Table2[% Price above 20 EMA],"&gt;=0")/Table3[[#This Row],[Count]]</f>
        <v>0</v>
      </c>
      <c r="S112" s="2">
        <f>COUNTIFS(Table2[Sub-Sector],Table3[[#This Row],[Sub-Sector]],Table2[% Price above 50 EMA],"&gt;=0")/Table3[[#This Row],[Count]]</f>
        <v>1</v>
      </c>
      <c r="T112" s="2">
        <f>COUNTIFS(Table2[Sub-Sector],Table3[[#This Row],[Sub-Sector]],Table2[% Price above 200 EMA],"&gt;=0")/Table3[[#This Row],[Count]]</f>
        <v>1</v>
      </c>
      <c r="U112" s="2">
        <f>COUNTIFS(Table2[Sub-Sector],Table3[[#This Row],[Sub-Sector]],Table2[Rate of Change - Zone],"Positive")/Table3[[#This Row],[Count]]</f>
        <v>0</v>
      </c>
      <c r="V112" s="2">
        <f>COUNTIFS(Table2[Sub-Sector],Table3[[#This Row],[Sub-Sector]],Table2[Sharpe Ratio],"&gt;=0.10")/Table3[[#This Row],[Count]]</f>
        <v>0</v>
      </c>
      <c r="W112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522</v>
      </c>
      <c r="X112" s="3">
        <f>_xlfn.RANK.AVG(Table3[[#This Row],[Score]],Table3[Score],1)</f>
        <v>95</v>
      </c>
      <c r="Y112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337.5</v>
      </c>
      <c r="Z112" s="3">
        <f>_xlfn.RANK.AVG(Table3[[#This Row],[Score 2 ]],Table3[[Score 2 ]],1)</f>
        <v>111</v>
      </c>
    </row>
    <row r="113" spans="1:26" x14ac:dyDescent="0.3">
      <c r="A113" t="s">
        <v>353</v>
      </c>
      <c r="B113">
        <f>COUNTIFS(Table2[Sub-Sector],Table3[[#This Row],[Sub-Sector]])</f>
        <v>1</v>
      </c>
      <c r="C113" s="2">
        <f>COUNTIFS(Table2[Sub-Sector],Table3[[#This Row],[Sub-Sector]],Table2[Uptrend],"Uptrend")/Table3[[#This Row],[Count]]</f>
        <v>0</v>
      </c>
      <c r="D113" s="2">
        <f>COUNTIFS(Table2[Sub-Sector],Table3[[#This Row],[Sub-Sector]],Table2[1W Return vs Nifty],"&gt;=5")/Table3[[#This Row],[Count]]</f>
        <v>0</v>
      </c>
      <c r="E113" s="2">
        <f>COUNTIFS(Table2[Sub-Sector],Table3[[#This Row],[Sub-Sector]],Table2[1M Return vs Nifty],"&gt;=5")/Table3[[#This Row],[Count]]</f>
        <v>0</v>
      </c>
      <c r="F113" s="2">
        <f>COUNTIFS(Table2[Sub-Sector],Table3[[#This Row],[Sub-Sector]],Table2[6M Return vs Nifty],"&gt;=10")/Table3[[#This Row],[Count]]</f>
        <v>0</v>
      </c>
      <c r="G113" s="2">
        <f>COUNTIFS(Table2[Sub-Sector],Table3[[#This Row],[Sub-Sector]],Table2[1Y Return vs Nifty],"&gt;=10")/Table3[[#This Row],[Count]]</f>
        <v>1</v>
      </c>
      <c r="H113" s="2">
        <f>COUNTIFS(Table2[Sub-Sector],Table3[[#This Row],[Sub-Sector]],Table2[RSI Exponential â€“ 14D],"&gt;=50")/Table3[[#This Row],[Count]]</f>
        <v>0</v>
      </c>
      <c r="I113" s="2">
        <f>COUNTIFS(Table2[Sub-Sector],Table3[[#This Row],[Sub-Sector]],Table2[Relative Volume],"&gt;=1")/Table3[[#This Row],[Count]]</f>
        <v>0</v>
      </c>
      <c r="J113" s="2">
        <f>COUNTIFS(Table2[Sub-Sector],Table3[[#This Row],[Sub-Sector]],Table2[% Away From Day Low],"&gt;=0.05")/Table3[[#This Row],[Count]]</f>
        <v>1</v>
      </c>
      <c r="K113" s="2">
        <f>COUNTIFS(Table2[Sub-Sector],Table3[[#This Row],[Sub-Sector]],Table2[% Away From Day High],"&lt;=0.05")/Table3[[#This Row],[Count]]</f>
        <v>1</v>
      </c>
      <c r="L113" s="2">
        <f>COUNTIFS(Table2[Sub-Sector],Table3[[#This Row],[Sub-Sector]],Table2[% Away From Current Week Low],"&gt;=0.05")/Table3[[#This Row],[Count]]</f>
        <v>1</v>
      </c>
      <c r="M113" s="2">
        <f>COUNTIFS(Table2[Sub-Sector],Table3[[#This Row],[Sub-Sector]],Table2[% Away From Current Week High],"&lt;=0.05")/Table3[[#This Row],[Count]]</f>
        <v>1</v>
      </c>
      <c r="N113" s="2">
        <f>COUNTIFS(Table2[Sub-Sector],Table3[[#This Row],[Sub-Sector]],Table2[% Away From Current Month Low],"&gt;=0.05")/Table3[[#This Row],[Count]]</f>
        <v>1</v>
      </c>
      <c r="O113" s="2">
        <f>COUNTIFS(Table2[Sub-Sector],Table3[[#This Row],[Sub-Sector]],Table2[% Away From Current Month High],"&lt;=0.05")/Table3[[#This Row],[Count]]</f>
        <v>0</v>
      </c>
      <c r="P113" s="2">
        <f>COUNTIFS(Table2[Sub-Sector],Table3[[#This Row],[Sub-Sector]],Table2[% Away From 52W High],"&lt;=10")/Table3[[#This Row],[Count]]</f>
        <v>0</v>
      </c>
      <c r="Q113" s="2">
        <f>COUNTIFS(Table2[Sub-Sector],Table3[[#This Row],[Sub-Sector]],Table2[% Away From 52W Low],"&gt;=10")/Table3[[#This Row],[Count]]</f>
        <v>1</v>
      </c>
      <c r="R113" s="2">
        <f>COUNTIFS(Table2[Sub-Sector],Table3[[#This Row],[Sub-Sector]],Table2[% Price above 20 EMA],"&gt;=0")/Table3[[#This Row],[Count]]</f>
        <v>0</v>
      </c>
      <c r="S113" s="2">
        <f>COUNTIFS(Table2[Sub-Sector],Table3[[#This Row],[Sub-Sector]],Table2[% Price above 50 EMA],"&gt;=0")/Table3[[#This Row],[Count]]</f>
        <v>0</v>
      </c>
      <c r="T113" s="2">
        <f>COUNTIFS(Table2[Sub-Sector],Table3[[#This Row],[Sub-Sector]],Table2[% Price above 200 EMA],"&gt;=0")/Table3[[#This Row],[Count]]</f>
        <v>1</v>
      </c>
      <c r="U113" s="2">
        <f>COUNTIFS(Table2[Sub-Sector],Table3[[#This Row],[Sub-Sector]],Table2[Rate of Change - Zone],"Positive")/Table3[[#This Row],[Count]]</f>
        <v>0</v>
      </c>
      <c r="V113" s="2">
        <f>COUNTIFS(Table2[Sub-Sector],Table3[[#This Row],[Sub-Sector]],Table2[Sharpe Ratio],"&gt;=0.10")/Table3[[#This Row],[Count]]</f>
        <v>0</v>
      </c>
      <c r="W113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614.5</v>
      </c>
      <c r="X113" s="3">
        <f>_xlfn.RANK.AVG(Table3[[#This Row],[Score]],Table3[Score],1)</f>
        <v>118.5</v>
      </c>
      <c r="Y113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337.5</v>
      </c>
      <c r="Z113" s="3">
        <f>_xlfn.RANK.AVG(Table3[[#This Row],[Score 2 ]],Table3[[Score 2 ]],1)</f>
        <v>111</v>
      </c>
    </row>
    <row r="114" spans="1:26" x14ac:dyDescent="0.3">
      <c r="A114" t="s">
        <v>604</v>
      </c>
      <c r="B114">
        <f>COUNTIFS(Table2[Sub-Sector],Table3[[#This Row],[Sub-Sector]])</f>
        <v>1</v>
      </c>
      <c r="C114" s="2">
        <f>COUNTIFS(Table2[Sub-Sector],Table3[[#This Row],[Sub-Sector]],Table2[Uptrend],"Uptrend")/Table3[[#This Row],[Count]]</f>
        <v>0</v>
      </c>
      <c r="D114" s="2">
        <f>COUNTIFS(Table2[Sub-Sector],Table3[[#This Row],[Sub-Sector]],Table2[1W Return vs Nifty],"&gt;=5")/Table3[[#This Row],[Count]]</f>
        <v>0</v>
      </c>
      <c r="E114" s="2">
        <f>COUNTIFS(Table2[Sub-Sector],Table3[[#This Row],[Sub-Sector]],Table2[1M Return vs Nifty],"&gt;=5")/Table3[[#This Row],[Count]]</f>
        <v>0</v>
      </c>
      <c r="F114" s="2">
        <f>COUNTIFS(Table2[Sub-Sector],Table3[[#This Row],[Sub-Sector]],Table2[6M Return vs Nifty],"&gt;=10")/Table3[[#This Row],[Count]]</f>
        <v>0</v>
      </c>
      <c r="G114" s="2">
        <f>COUNTIFS(Table2[Sub-Sector],Table3[[#This Row],[Sub-Sector]],Table2[1Y Return vs Nifty],"&gt;=10")/Table3[[#This Row],[Count]]</f>
        <v>1</v>
      </c>
      <c r="H114" s="2">
        <f>COUNTIFS(Table2[Sub-Sector],Table3[[#This Row],[Sub-Sector]],Table2[RSI Exponential â€“ 14D],"&gt;=50")/Table3[[#This Row],[Count]]</f>
        <v>0</v>
      </c>
      <c r="I114" s="2">
        <f>COUNTIFS(Table2[Sub-Sector],Table3[[#This Row],[Sub-Sector]],Table2[Relative Volume],"&gt;=1")/Table3[[#This Row],[Count]]</f>
        <v>0</v>
      </c>
      <c r="J114" s="2">
        <f>COUNTIFS(Table2[Sub-Sector],Table3[[#This Row],[Sub-Sector]],Table2[% Away From Day Low],"&gt;=0.05")/Table3[[#This Row],[Count]]</f>
        <v>0</v>
      </c>
      <c r="K114" s="2">
        <f>COUNTIFS(Table2[Sub-Sector],Table3[[#This Row],[Sub-Sector]],Table2[% Away From Day High],"&lt;=0.05")/Table3[[#This Row],[Count]]</f>
        <v>1</v>
      </c>
      <c r="L114" s="2">
        <f>COUNTIFS(Table2[Sub-Sector],Table3[[#This Row],[Sub-Sector]],Table2[% Away From Current Week Low],"&gt;=0.05")/Table3[[#This Row],[Count]]</f>
        <v>0</v>
      </c>
      <c r="M114" s="2">
        <f>COUNTIFS(Table2[Sub-Sector],Table3[[#This Row],[Sub-Sector]],Table2[% Away From Current Week High],"&lt;=0.05")/Table3[[#This Row],[Count]]</f>
        <v>1</v>
      </c>
      <c r="N114" s="2">
        <f>COUNTIFS(Table2[Sub-Sector],Table3[[#This Row],[Sub-Sector]],Table2[% Away From Current Month Low],"&gt;=0.05")/Table3[[#This Row],[Count]]</f>
        <v>0</v>
      </c>
      <c r="O114" s="2">
        <f>COUNTIFS(Table2[Sub-Sector],Table3[[#This Row],[Sub-Sector]],Table2[% Away From Current Month High],"&lt;=0.05")/Table3[[#This Row],[Count]]</f>
        <v>0</v>
      </c>
      <c r="P114" s="2">
        <f>COUNTIFS(Table2[Sub-Sector],Table3[[#This Row],[Sub-Sector]],Table2[% Away From 52W High],"&lt;=10")/Table3[[#This Row],[Count]]</f>
        <v>0</v>
      </c>
      <c r="Q114" s="2">
        <f>COUNTIFS(Table2[Sub-Sector],Table3[[#This Row],[Sub-Sector]],Table2[% Away From 52W Low],"&gt;=10")/Table3[[#This Row],[Count]]</f>
        <v>1</v>
      </c>
      <c r="R114" s="2">
        <f>COUNTIFS(Table2[Sub-Sector],Table3[[#This Row],[Sub-Sector]],Table2[% Price above 20 EMA],"&gt;=0")/Table3[[#This Row],[Count]]</f>
        <v>0</v>
      </c>
      <c r="S114" s="2">
        <f>COUNTIFS(Table2[Sub-Sector],Table3[[#This Row],[Sub-Sector]],Table2[% Price above 50 EMA],"&gt;=0")/Table3[[#This Row],[Count]]</f>
        <v>0</v>
      </c>
      <c r="T114" s="2">
        <f>COUNTIFS(Table2[Sub-Sector],Table3[[#This Row],[Sub-Sector]],Table2[% Price above 200 EMA],"&gt;=0")/Table3[[#This Row],[Count]]</f>
        <v>1</v>
      </c>
      <c r="U114" s="2">
        <f>COUNTIFS(Table2[Sub-Sector],Table3[[#This Row],[Sub-Sector]],Table2[Rate of Change - Zone],"Positive")/Table3[[#This Row],[Count]]</f>
        <v>0</v>
      </c>
      <c r="V114" s="2">
        <f>COUNTIFS(Table2[Sub-Sector],Table3[[#This Row],[Sub-Sector]],Table2[Sharpe Ratio],"&gt;=0.10")/Table3[[#This Row],[Count]]</f>
        <v>0</v>
      </c>
      <c r="W114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614.5</v>
      </c>
      <c r="X114" s="3">
        <f>_xlfn.RANK.AVG(Table3[[#This Row],[Score]],Table3[Score],1)</f>
        <v>118.5</v>
      </c>
      <c r="Y114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337.5</v>
      </c>
      <c r="Z114" s="3">
        <f>_xlfn.RANK.AVG(Table3[[#This Row],[Score 2 ]],Table3[[Score 2 ]],1)</f>
        <v>111</v>
      </c>
    </row>
    <row r="115" spans="1:26" x14ac:dyDescent="0.3">
      <c r="A115" t="s">
        <v>1471</v>
      </c>
      <c r="B115">
        <f>COUNTIFS(Table2[Sub-Sector],Table3[[#This Row],[Sub-Sector]])</f>
        <v>3</v>
      </c>
      <c r="C115" s="2">
        <f>COUNTIFS(Table2[Sub-Sector],Table3[[#This Row],[Sub-Sector]],Table2[Uptrend],"Uptrend")/Table3[[#This Row],[Count]]</f>
        <v>0.33333333333333331</v>
      </c>
      <c r="D115" s="2">
        <f>COUNTIFS(Table2[Sub-Sector],Table3[[#This Row],[Sub-Sector]],Table2[1W Return vs Nifty],"&gt;=5")/Table3[[#This Row],[Count]]</f>
        <v>0</v>
      </c>
      <c r="E115" s="2">
        <f>COUNTIFS(Table2[Sub-Sector],Table3[[#This Row],[Sub-Sector]],Table2[1M Return vs Nifty],"&gt;=5")/Table3[[#This Row],[Count]]</f>
        <v>0</v>
      </c>
      <c r="F115" s="2">
        <f>COUNTIFS(Table2[Sub-Sector],Table3[[#This Row],[Sub-Sector]],Table2[6M Return vs Nifty],"&gt;=10")/Table3[[#This Row],[Count]]</f>
        <v>0</v>
      </c>
      <c r="G115" s="2">
        <f>COUNTIFS(Table2[Sub-Sector],Table3[[#This Row],[Sub-Sector]],Table2[1Y Return vs Nifty],"&gt;=10")/Table3[[#This Row],[Count]]</f>
        <v>0.66666666666666663</v>
      </c>
      <c r="H115" s="2">
        <f>COUNTIFS(Table2[Sub-Sector],Table3[[#This Row],[Sub-Sector]],Table2[RSI Exponential â€“ 14D],"&gt;=50")/Table3[[#This Row],[Count]]</f>
        <v>0</v>
      </c>
      <c r="I115" s="2">
        <f>COUNTIFS(Table2[Sub-Sector],Table3[[#This Row],[Sub-Sector]],Table2[Relative Volume],"&gt;=1")/Table3[[#This Row],[Count]]</f>
        <v>0.33333333333333331</v>
      </c>
      <c r="J115" s="2">
        <f>COUNTIFS(Table2[Sub-Sector],Table3[[#This Row],[Sub-Sector]],Table2[% Away From Day Low],"&gt;=0.05")/Table3[[#This Row],[Count]]</f>
        <v>0.33333333333333331</v>
      </c>
      <c r="K115" s="2">
        <f>COUNTIFS(Table2[Sub-Sector],Table3[[#This Row],[Sub-Sector]],Table2[% Away From Day High],"&lt;=0.05")/Table3[[#This Row],[Count]]</f>
        <v>1</v>
      </c>
      <c r="L115" s="2">
        <f>COUNTIFS(Table2[Sub-Sector],Table3[[#This Row],[Sub-Sector]],Table2[% Away From Current Week Low],"&gt;=0.05")/Table3[[#This Row],[Count]]</f>
        <v>0.33333333333333331</v>
      </c>
      <c r="M115" s="2">
        <f>COUNTIFS(Table2[Sub-Sector],Table3[[#This Row],[Sub-Sector]],Table2[% Away From Current Week High],"&lt;=0.05")/Table3[[#This Row],[Count]]</f>
        <v>1</v>
      </c>
      <c r="N115" s="2">
        <f>COUNTIFS(Table2[Sub-Sector],Table3[[#This Row],[Sub-Sector]],Table2[% Away From Current Month Low],"&gt;=0.05")/Table3[[#This Row],[Count]]</f>
        <v>0.33333333333333331</v>
      </c>
      <c r="O115" s="2">
        <f>COUNTIFS(Table2[Sub-Sector],Table3[[#This Row],[Sub-Sector]],Table2[% Away From Current Month High],"&lt;=0.05")/Table3[[#This Row],[Count]]</f>
        <v>0</v>
      </c>
      <c r="P115" s="2">
        <f>COUNTIFS(Table2[Sub-Sector],Table3[[#This Row],[Sub-Sector]],Table2[% Away From 52W High],"&lt;=10")/Table3[[#This Row],[Count]]</f>
        <v>0</v>
      </c>
      <c r="Q115" s="2">
        <f>COUNTIFS(Table2[Sub-Sector],Table3[[#This Row],[Sub-Sector]],Table2[% Away From 52W Low],"&gt;=10")/Table3[[#This Row],[Count]]</f>
        <v>1</v>
      </c>
      <c r="R115" s="2">
        <f>COUNTIFS(Table2[Sub-Sector],Table3[[#This Row],[Sub-Sector]],Table2[% Price above 20 EMA],"&gt;=0")/Table3[[#This Row],[Count]]</f>
        <v>0</v>
      </c>
      <c r="S115" s="2">
        <f>COUNTIFS(Table2[Sub-Sector],Table3[[#This Row],[Sub-Sector]],Table2[% Price above 50 EMA],"&gt;=0")/Table3[[#This Row],[Count]]</f>
        <v>0.33333333333333331</v>
      </c>
      <c r="T115" s="2">
        <f>COUNTIFS(Table2[Sub-Sector],Table3[[#This Row],[Sub-Sector]],Table2[% Price above 200 EMA],"&gt;=0")/Table3[[#This Row],[Count]]</f>
        <v>0.66666666666666663</v>
      </c>
      <c r="U115" s="2">
        <f>COUNTIFS(Table2[Sub-Sector],Table3[[#This Row],[Sub-Sector]],Table2[Rate of Change - Zone],"Positive")/Table3[[#This Row],[Count]]</f>
        <v>0</v>
      </c>
      <c r="V115" s="2">
        <f>COUNTIFS(Table2[Sub-Sector],Table3[[#This Row],[Sub-Sector]],Table2[Sharpe Ratio],"&gt;=0.10")/Table3[[#This Row],[Count]]</f>
        <v>0.33333333333333331</v>
      </c>
      <c r="W115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611</v>
      </c>
      <c r="X115" s="3">
        <f>_xlfn.RANK.AVG(Table3[[#This Row],[Score]],Table3[Score],1)</f>
        <v>116</v>
      </c>
      <c r="Y115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341</v>
      </c>
      <c r="Z115" s="3">
        <f>_xlfn.RANK.AVG(Table3[[#This Row],[Score 2 ]],Table3[[Score 2 ]],1)</f>
        <v>114</v>
      </c>
    </row>
    <row r="116" spans="1:26" x14ac:dyDescent="0.3">
      <c r="A116" t="s">
        <v>551</v>
      </c>
      <c r="B116">
        <f>COUNTIFS(Table2[Sub-Sector],Table3[[#This Row],[Sub-Sector]])</f>
        <v>17</v>
      </c>
      <c r="C116" s="2">
        <f>COUNTIFS(Table2[Sub-Sector],Table3[[#This Row],[Sub-Sector]],Table2[Uptrend],"Uptrend")/Table3[[#This Row],[Count]]</f>
        <v>0.58823529411764708</v>
      </c>
      <c r="D116" s="2">
        <f>COUNTIFS(Table2[Sub-Sector],Table3[[#This Row],[Sub-Sector]],Table2[1W Return vs Nifty],"&gt;=5")/Table3[[#This Row],[Count]]</f>
        <v>5.8823529411764705E-2</v>
      </c>
      <c r="E116" s="2">
        <f>COUNTIFS(Table2[Sub-Sector],Table3[[#This Row],[Sub-Sector]],Table2[1M Return vs Nifty],"&gt;=5")/Table3[[#This Row],[Count]]</f>
        <v>0.11764705882352941</v>
      </c>
      <c r="F116" s="2">
        <f>COUNTIFS(Table2[Sub-Sector],Table3[[#This Row],[Sub-Sector]],Table2[6M Return vs Nifty],"&gt;=10")/Table3[[#This Row],[Count]]</f>
        <v>5.8823529411764705E-2</v>
      </c>
      <c r="G116" s="2">
        <f>COUNTIFS(Table2[Sub-Sector],Table3[[#This Row],[Sub-Sector]],Table2[1Y Return vs Nifty],"&gt;=10")/Table3[[#This Row],[Count]]</f>
        <v>0.17647058823529413</v>
      </c>
      <c r="H116" s="2">
        <f>COUNTIFS(Table2[Sub-Sector],Table3[[#This Row],[Sub-Sector]],Table2[RSI Exponential â€“ 14D],"&gt;=50")/Table3[[#This Row],[Count]]</f>
        <v>0.17647058823529413</v>
      </c>
      <c r="I116" s="2">
        <f>COUNTIFS(Table2[Sub-Sector],Table3[[#This Row],[Sub-Sector]],Table2[Relative Volume],"&gt;=1")/Table3[[#This Row],[Count]]</f>
        <v>0.23529411764705882</v>
      </c>
      <c r="J116" s="2">
        <f>COUNTIFS(Table2[Sub-Sector],Table3[[#This Row],[Sub-Sector]],Table2[% Away From Day Low],"&gt;=0.05")/Table3[[#This Row],[Count]]</f>
        <v>0.23529411764705882</v>
      </c>
      <c r="K116" s="2">
        <f>COUNTIFS(Table2[Sub-Sector],Table3[[#This Row],[Sub-Sector]],Table2[% Away From Day High],"&lt;=0.05")/Table3[[#This Row],[Count]]</f>
        <v>1</v>
      </c>
      <c r="L116" s="2">
        <f>COUNTIFS(Table2[Sub-Sector],Table3[[#This Row],[Sub-Sector]],Table2[% Away From Current Week Low],"&gt;=0.05")/Table3[[#This Row],[Count]]</f>
        <v>0.35294117647058826</v>
      </c>
      <c r="M116" s="2">
        <f>COUNTIFS(Table2[Sub-Sector],Table3[[#This Row],[Sub-Sector]],Table2[% Away From Current Week High],"&lt;=0.05")/Table3[[#This Row],[Count]]</f>
        <v>0.94117647058823528</v>
      </c>
      <c r="N116" s="2">
        <f>COUNTIFS(Table2[Sub-Sector],Table3[[#This Row],[Sub-Sector]],Table2[% Away From Current Month Low],"&gt;=0.05")/Table3[[#This Row],[Count]]</f>
        <v>0.47058823529411764</v>
      </c>
      <c r="O116" s="2">
        <f>COUNTIFS(Table2[Sub-Sector],Table3[[#This Row],[Sub-Sector]],Table2[% Away From Current Month High],"&lt;=0.05")/Table3[[#This Row],[Count]]</f>
        <v>0.17647058823529413</v>
      </c>
      <c r="P116" s="2">
        <f>COUNTIFS(Table2[Sub-Sector],Table3[[#This Row],[Sub-Sector]],Table2[% Away From 52W High],"&lt;=10")/Table3[[#This Row],[Count]]</f>
        <v>0.17647058823529413</v>
      </c>
      <c r="Q116" s="2">
        <f>COUNTIFS(Table2[Sub-Sector],Table3[[#This Row],[Sub-Sector]],Table2[% Away From 52W Low],"&gt;=10")/Table3[[#This Row],[Count]]</f>
        <v>1</v>
      </c>
      <c r="R116" s="2">
        <f>COUNTIFS(Table2[Sub-Sector],Table3[[#This Row],[Sub-Sector]],Table2[% Price above 20 EMA],"&gt;=0")/Table3[[#This Row],[Count]]</f>
        <v>0.41176470588235292</v>
      </c>
      <c r="S116" s="2">
        <f>COUNTIFS(Table2[Sub-Sector],Table3[[#This Row],[Sub-Sector]],Table2[% Price above 50 EMA],"&gt;=0")/Table3[[#This Row],[Count]]</f>
        <v>0.70588235294117652</v>
      </c>
      <c r="T116" s="2">
        <f>COUNTIFS(Table2[Sub-Sector],Table3[[#This Row],[Sub-Sector]],Table2[% Price above 200 EMA],"&gt;=0")/Table3[[#This Row],[Count]]</f>
        <v>0.6470588235294118</v>
      </c>
      <c r="U116" s="2">
        <f>COUNTIFS(Table2[Sub-Sector],Table3[[#This Row],[Sub-Sector]],Table2[Rate of Change - Zone],"Positive")/Table3[[#This Row],[Count]]</f>
        <v>0.23529411764705882</v>
      </c>
      <c r="V116" s="2">
        <f>COUNTIFS(Table2[Sub-Sector],Table3[[#This Row],[Sub-Sector]],Table2[Sharpe Ratio],"&gt;=0.10")/Table3[[#This Row],[Count]]</f>
        <v>0.11764705882352941</v>
      </c>
      <c r="W116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513</v>
      </c>
      <c r="X116" s="3">
        <f>_xlfn.RANK.AVG(Table3[[#This Row],[Score]],Table3[Score],1)</f>
        <v>89</v>
      </c>
      <c r="Y116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357</v>
      </c>
      <c r="Z116" s="3">
        <f>_xlfn.RANK.AVG(Table3[[#This Row],[Score 2 ]],Table3[[Score 2 ]],1)</f>
        <v>115</v>
      </c>
    </row>
    <row r="117" spans="1:26" x14ac:dyDescent="0.3">
      <c r="A117" t="s">
        <v>213</v>
      </c>
      <c r="B117">
        <f>COUNTIFS(Table2[Sub-Sector],Table3[[#This Row],[Sub-Sector]])</f>
        <v>4</v>
      </c>
      <c r="C117" s="2">
        <f>COUNTIFS(Table2[Sub-Sector],Table3[[#This Row],[Sub-Sector]],Table2[Uptrend],"Uptrend")/Table3[[#This Row],[Count]]</f>
        <v>0.75</v>
      </c>
      <c r="D117" s="2">
        <f>COUNTIFS(Table2[Sub-Sector],Table3[[#This Row],[Sub-Sector]],Table2[1W Return vs Nifty],"&gt;=5")/Table3[[#This Row],[Count]]</f>
        <v>0</v>
      </c>
      <c r="E117" s="2">
        <f>COUNTIFS(Table2[Sub-Sector],Table3[[#This Row],[Sub-Sector]],Table2[1M Return vs Nifty],"&gt;=5")/Table3[[#This Row],[Count]]</f>
        <v>0</v>
      </c>
      <c r="F117" s="2">
        <f>COUNTIFS(Table2[Sub-Sector],Table3[[#This Row],[Sub-Sector]],Table2[6M Return vs Nifty],"&gt;=10")/Table3[[#This Row],[Count]]</f>
        <v>0</v>
      </c>
      <c r="G117" s="2">
        <f>COUNTIFS(Table2[Sub-Sector],Table3[[#This Row],[Sub-Sector]],Table2[1Y Return vs Nifty],"&gt;=10")/Table3[[#This Row],[Count]]</f>
        <v>0.25</v>
      </c>
      <c r="H117" s="2">
        <f>COUNTIFS(Table2[Sub-Sector],Table3[[#This Row],[Sub-Sector]],Table2[RSI Exponential â€“ 14D],"&gt;=50")/Table3[[#This Row],[Count]]</f>
        <v>0.25</v>
      </c>
      <c r="I117" s="2">
        <f>COUNTIFS(Table2[Sub-Sector],Table3[[#This Row],[Sub-Sector]],Table2[Relative Volume],"&gt;=1")/Table3[[#This Row],[Count]]</f>
        <v>0.25</v>
      </c>
      <c r="J117" s="2">
        <f>COUNTIFS(Table2[Sub-Sector],Table3[[#This Row],[Sub-Sector]],Table2[% Away From Day Low],"&gt;=0.05")/Table3[[#This Row],[Count]]</f>
        <v>0</v>
      </c>
      <c r="K117" s="2">
        <f>COUNTIFS(Table2[Sub-Sector],Table3[[#This Row],[Sub-Sector]],Table2[% Away From Day High],"&lt;=0.05")/Table3[[#This Row],[Count]]</f>
        <v>1</v>
      </c>
      <c r="L117" s="2">
        <f>COUNTIFS(Table2[Sub-Sector],Table3[[#This Row],[Sub-Sector]],Table2[% Away From Current Week Low],"&gt;=0.05")/Table3[[#This Row],[Count]]</f>
        <v>0</v>
      </c>
      <c r="M117" s="2">
        <f>COUNTIFS(Table2[Sub-Sector],Table3[[#This Row],[Sub-Sector]],Table2[% Away From Current Week High],"&lt;=0.05")/Table3[[#This Row],[Count]]</f>
        <v>1</v>
      </c>
      <c r="N117" s="2">
        <f>COUNTIFS(Table2[Sub-Sector],Table3[[#This Row],[Sub-Sector]],Table2[% Away From Current Month Low],"&gt;=0.05")/Table3[[#This Row],[Count]]</f>
        <v>0.25</v>
      </c>
      <c r="O117" s="2">
        <f>COUNTIFS(Table2[Sub-Sector],Table3[[#This Row],[Sub-Sector]],Table2[% Away From Current Month High],"&lt;=0.05")/Table3[[#This Row],[Count]]</f>
        <v>0.5</v>
      </c>
      <c r="P117" s="2">
        <f>COUNTIFS(Table2[Sub-Sector],Table3[[#This Row],[Sub-Sector]],Table2[% Away From 52W High],"&lt;=10")/Table3[[#This Row],[Count]]</f>
        <v>0.25</v>
      </c>
      <c r="Q117" s="2">
        <f>COUNTIFS(Table2[Sub-Sector],Table3[[#This Row],[Sub-Sector]],Table2[% Away From 52W Low],"&gt;=10")/Table3[[#This Row],[Count]]</f>
        <v>1</v>
      </c>
      <c r="R117" s="2">
        <f>COUNTIFS(Table2[Sub-Sector],Table3[[#This Row],[Sub-Sector]],Table2[% Price above 20 EMA],"&gt;=0")/Table3[[#This Row],[Count]]</f>
        <v>0.25</v>
      </c>
      <c r="S117" s="2">
        <f>COUNTIFS(Table2[Sub-Sector],Table3[[#This Row],[Sub-Sector]],Table2[% Price above 50 EMA],"&gt;=0")/Table3[[#This Row],[Count]]</f>
        <v>0.5</v>
      </c>
      <c r="T117" s="2">
        <f>COUNTIFS(Table2[Sub-Sector],Table3[[#This Row],[Sub-Sector]],Table2[% Price above 200 EMA],"&gt;=0")/Table3[[#This Row],[Count]]</f>
        <v>0.75</v>
      </c>
      <c r="U117" s="2">
        <f>COUNTIFS(Table2[Sub-Sector],Table3[[#This Row],[Sub-Sector]],Table2[Rate of Change - Zone],"Positive")/Table3[[#This Row],[Count]]</f>
        <v>0.25</v>
      </c>
      <c r="V117" s="2">
        <f>COUNTIFS(Table2[Sub-Sector],Table3[[#This Row],[Sub-Sector]],Table2[Sharpe Ratio],"&gt;=0.10")/Table3[[#This Row],[Count]]</f>
        <v>0</v>
      </c>
      <c r="W117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594</v>
      </c>
      <c r="X117" s="3">
        <f>_xlfn.RANK.AVG(Table3[[#This Row],[Score]],Table3[Score],1)</f>
        <v>114</v>
      </c>
      <c r="Y117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365</v>
      </c>
      <c r="Z117" s="3">
        <f>_xlfn.RANK.AVG(Table3[[#This Row],[Score 2 ]],Table3[[Score 2 ]],1)</f>
        <v>116</v>
      </c>
    </row>
    <row r="118" spans="1:26" x14ac:dyDescent="0.3">
      <c r="A118" t="s">
        <v>708</v>
      </c>
      <c r="B118">
        <f>COUNTIFS(Table2[Sub-Sector],Table3[[#This Row],[Sub-Sector]])</f>
        <v>2</v>
      </c>
      <c r="C118" s="2">
        <f>COUNTIFS(Table2[Sub-Sector],Table3[[#This Row],[Sub-Sector]],Table2[Uptrend],"Uptrend")/Table3[[#This Row],[Count]]</f>
        <v>1</v>
      </c>
      <c r="D118" s="2">
        <f>COUNTIFS(Table2[Sub-Sector],Table3[[#This Row],[Sub-Sector]],Table2[1W Return vs Nifty],"&gt;=5")/Table3[[#This Row],[Count]]</f>
        <v>0</v>
      </c>
      <c r="E118" s="2">
        <f>COUNTIFS(Table2[Sub-Sector],Table3[[#This Row],[Sub-Sector]],Table2[1M Return vs Nifty],"&gt;=5")/Table3[[#This Row],[Count]]</f>
        <v>0</v>
      </c>
      <c r="F118" s="2">
        <f>COUNTIFS(Table2[Sub-Sector],Table3[[#This Row],[Sub-Sector]],Table2[6M Return vs Nifty],"&gt;=10")/Table3[[#This Row],[Count]]</f>
        <v>0</v>
      </c>
      <c r="G118" s="2">
        <f>COUNTIFS(Table2[Sub-Sector],Table3[[#This Row],[Sub-Sector]],Table2[1Y Return vs Nifty],"&gt;=10")/Table3[[#This Row],[Count]]</f>
        <v>0</v>
      </c>
      <c r="H118" s="2">
        <f>COUNTIFS(Table2[Sub-Sector],Table3[[#This Row],[Sub-Sector]],Table2[RSI Exponential â€“ 14D],"&gt;=50")/Table3[[#This Row],[Count]]</f>
        <v>1</v>
      </c>
      <c r="I118" s="2">
        <f>COUNTIFS(Table2[Sub-Sector],Table3[[#This Row],[Sub-Sector]],Table2[Relative Volume],"&gt;=1")/Table3[[#This Row],[Count]]</f>
        <v>0.5</v>
      </c>
      <c r="J118" s="2">
        <f>COUNTIFS(Table2[Sub-Sector],Table3[[#This Row],[Sub-Sector]],Table2[% Away From Day Low],"&gt;=0.05")/Table3[[#This Row],[Count]]</f>
        <v>0.5</v>
      </c>
      <c r="K118" s="2">
        <f>COUNTIFS(Table2[Sub-Sector],Table3[[#This Row],[Sub-Sector]],Table2[% Away From Day High],"&lt;=0.05")/Table3[[#This Row],[Count]]</f>
        <v>1</v>
      </c>
      <c r="L118" s="2">
        <f>COUNTIFS(Table2[Sub-Sector],Table3[[#This Row],[Sub-Sector]],Table2[% Away From Current Week Low],"&gt;=0.05")/Table3[[#This Row],[Count]]</f>
        <v>0.5</v>
      </c>
      <c r="M118" s="2">
        <f>COUNTIFS(Table2[Sub-Sector],Table3[[#This Row],[Sub-Sector]],Table2[% Away From Current Week High],"&lt;=0.05")/Table3[[#This Row],[Count]]</f>
        <v>1</v>
      </c>
      <c r="N118" s="2">
        <f>COUNTIFS(Table2[Sub-Sector],Table3[[#This Row],[Sub-Sector]],Table2[% Away From Current Month Low],"&gt;=0.05")/Table3[[#This Row],[Count]]</f>
        <v>0.5</v>
      </c>
      <c r="O118" s="2">
        <f>COUNTIFS(Table2[Sub-Sector],Table3[[#This Row],[Sub-Sector]],Table2[% Away From Current Month High],"&lt;=0.05")/Table3[[#This Row],[Count]]</f>
        <v>0</v>
      </c>
      <c r="P118" s="2">
        <f>COUNTIFS(Table2[Sub-Sector],Table3[[#This Row],[Sub-Sector]],Table2[% Away From 52W High],"&lt;=10")/Table3[[#This Row],[Count]]</f>
        <v>1</v>
      </c>
      <c r="Q118" s="2">
        <f>COUNTIFS(Table2[Sub-Sector],Table3[[#This Row],[Sub-Sector]],Table2[% Away From 52W Low],"&gt;=10")/Table3[[#This Row],[Count]]</f>
        <v>1</v>
      </c>
      <c r="R118" s="2">
        <f>COUNTIFS(Table2[Sub-Sector],Table3[[#This Row],[Sub-Sector]],Table2[% Price above 20 EMA],"&gt;=0")/Table3[[#This Row],[Count]]</f>
        <v>1</v>
      </c>
      <c r="S118" s="2">
        <f>COUNTIFS(Table2[Sub-Sector],Table3[[#This Row],[Sub-Sector]],Table2[% Price above 50 EMA],"&gt;=0")/Table3[[#This Row],[Count]]</f>
        <v>1</v>
      </c>
      <c r="T118" s="2">
        <f>COUNTIFS(Table2[Sub-Sector],Table3[[#This Row],[Sub-Sector]],Table2[% Price above 200 EMA],"&gt;=0")/Table3[[#This Row],[Count]]</f>
        <v>1</v>
      </c>
      <c r="U118" s="2">
        <f>COUNTIFS(Table2[Sub-Sector],Table3[[#This Row],[Sub-Sector]],Table2[Rate of Change - Zone],"Positive")/Table3[[#This Row],[Count]]</f>
        <v>0</v>
      </c>
      <c r="V118" s="2">
        <f>COUNTIFS(Table2[Sub-Sector],Table3[[#This Row],[Sub-Sector]],Table2[Sharpe Ratio],"&gt;=0.10")/Table3[[#This Row],[Count]]</f>
        <v>0</v>
      </c>
      <c r="W118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554.5</v>
      </c>
      <c r="X118" s="3">
        <f>_xlfn.RANK.AVG(Table3[[#This Row],[Score]],Table3[Score],1)</f>
        <v>104</v>
      </c>
      <c r="Y118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370</v>
      </c>
      <c r="Z118" s="3">
        <f>_xlfn.RANK.AVG(Table3[[#This Row],[Score 2 ]],Table3[[Score 2 ]],1)</f>
        <v>117</v>
      </c>
    </row>
    <row r="119" spans="1:26" x14ac:dyDescent="0.3">
      <c r="A119" t="s">
        <v>489</v>
      </c>
      <c r="B119">
        <f>COUNTIFS(Table2[Sub-Sector],Table3[[#This Row],[Sub-Sector]])</f>
        <v>7</v>
      </c>
      <c r="C119" s="2">
        <f>COUNTIFS(Table2[Sub-Sector],Table3[[#This Row],[Sub-Sector]],Table2[Uptrend],"Uptrend")/Table3[[#This Row],[Count]]</f>
        <v>0.8571428571428571</v>
      </c>
      <c r="D119" s="2">
        <f>COUNTIFS(Table2[Sub-Sector],Table3[[#This Row],[Sub-Sector]],Table2[1W Return vs Nifty],"&gt;=5")/Table3[[#This Row],[Count]]</f>
        <v>0</v>
      </c>
      <c r="E119" s="2">
        <f>COUNTIFS(Table2[Sub-Sector],Table3[[#This Row],[Sub-Sector]],Table2[1M Return vs Nifty],"&gt;=5")/Table3[[#This Row],[Count]]</f>
        <v>0.14285714285714285</v>
      </c>
      <c r="F119" s="2">
        <f>COUNTIFS(Table2[Sub-Sector],Table3[[#This Row],[Sub-Sector]],Table2[6M Return vs Nifty],"&gt;=10")/Table3[[#This Row],[Count]]</f>
        <v>0.14285714285714285</v>
      </c>
      <c r="G119" s="2">
        <f>COUNTIFS(Table2[Sub-Sector],Table3[[#This Row],[Sub-Sector]],Table2[1Y Return vs Nifty],"&gt;=10")/Table3[[#This Row],[Count]]</f>
        <v>0.2857142857142857</v>
      </c>
      <c r="H119" s="2">
        <f>COUNTIFS(Table2[Sub-Sector],Table3[[#This Row],[Sub-Sector]],Table2[RSI Exponential â€“ 14D],"&gt;=50")/Table3[[#This Row],[Count]]</f>
        <v>0</v>
      </c>
      <c r="I119" s="2">
        <f>COUNTIFS(Table2[Sub-Sector],Table3[[#This Row],[Sub-Sector]],Table2[Relative Volume],"&gt;=1")/Table3[[#This Row],[Count]]</f>
        <v>0.2857142857142857</v>
      </c>
      <c r="J119" s="2">
        <f>COUNTIFS(Table2[Sub-Sector],Table3[[#This Row],[Sub-Sector]],Table2[% Away From Day Low],"&gt;=0.05")/Table3[[#This Row],[Count]]</f>
        <v>0.14285714285714285</v>
      </c>
      <c r="K119" s="2">
        <f>COUNTIFS(Table2[Sub-Sector],Table3[[#This Row],[Sub-Sector]],Table2[% Away From Day High],"&lt;=0.05")/Table3[[#This Row],[Count]]</f>
        <v>0.5714285714285714</v>
      </c>
      <c r="L119" s="2">
        <f>COUNTIFS(Table2[Sub-Sector],Table3[[#This Row],[Sub-Sector]],Table2[% Away From Current Week Low],"&gt;=0.05")/Table3[[#This Row],[Count]]</f>
        <v>0.14285714285714285</v>
      </c>
      <c r="M119" s="2">
        <f>COUNTIFS(Table2[Sub-Sector],Table3[[#This Row],[Sub-Sector]],Table2[% Away From Current Week High],"&lt;=0.05")/Table3[[#This Row],[Count]]</f>
        <v>0.5714285714285714</v>
      </c>
      <c r="N119" s="2">
        <f>COUNTIFS(Table2[Sub-Sector],Table3[[#This Row],[Sub-Sector]],Table2[% Away From Current Month Low],"&gt;=0.05")/Table3[[#This Row],[Count]]</f>
        <v>0.14285714285714285</v>
      </c>
      <c r="O119" s="2">
        <f>COUNTIFS(Table2[Sub-Sector],Table3[[#This Row],[Sub-Sector]],Table2[% Away From Current Month High],"&lt;=0.05")/Table3[[#This Row],[Count]]</f>
        <v>0</v>
      </c>
      <c r="P119" s="2">
        <f>COUNTIFS(Table2[Sub-Sector],Table3[[#This Row],[Sub-Sector]],Table2[% Away From 52W High],"&lt;=10")/Table3[[#This Row],[Count]]</f>
        <v>0.14285714285714285</v>
      </c>
      <c r="Q119" s="2">
        <f>COUNTIFS(Table2[Sub-Sector],Table3[[#This Row],[Sub-Sector]],Table2[% Away From 52W Low],"&gt;=10")/Table3[[#This Row],[Count]]</f>
        <v>1</v>
      </c>
      <c r="R119" s="2">
        <f>COUNTIFS(Table2[Sub-Sector],Table3[[#This Row],[Sub-Sector]],Table2[% Price above 20 EMA],"&gt;=0")/Table3[[#This Row],[Count]]</f>
        <v>0.14285714285714285</v>
      </c>
      <c r="S119" s="2">
        <f>COUNTIFS(Table2[Sub-Sector],Table3[[#This Row],[Sub-Sector]],Table2[% Price above 50 EMA],"&gt;=0")/Table3[[#This Row],[Count]]</f>
        <v>0.5714285714285714</v>
      </c>
      <c r="T119" s="2">
        <f>COUNTIFS(Table2[Sub-Sector],Table3[[#This Row],[Sub-Sector]],Table2[% Price above 200 EMA],"&gt;=0")/Table3[[#This Row],[Count]]</f>
        <v>0.8571428571428571</v>
      </c>
      <c r="U119" s="2">
        <f>COUNTIFS(Table2[Sub-Sector],Table3[[#This Row],[Sub-Sector]],Table2[Rate of Change - Zone],"Positive")/Table3[[#This Row],[Count]]</f>
        <v>0</v>
      </c>
      <c r="V119" s="2">
        <f>COUNTIFS(Table2[Sub-Sector],Table3[[#This Row],[Sub-Sector]],Table2[Sharpe Ratio],"&gt;=0.10")/Table3[[#This Row],[Count]]</f>
        <v>0</v>
      </c>
      <c r="W119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550</v>
      </c>
      <c r="X119" s="3">
        <f>_xlfn.RANK.AVG(Table3[[#This Row],[Score]],Table3[Score],1)</f>
        <v>103</v>
      </c>
      <c r="Y119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374</v>
      </c>
      <c r="Z119" s="3">
        <f>_xlfn.RANK.AVG(Table3[[#This Row],[Score 2 ]],Table3[[Score 2 ]],1)</f>
        <v>118</v>
      </c>
    </row>
    <row r="120" spans="1:26" x14ac:dyDescent="0.3">
      <c r="A120" t="s">
        <v>941</v>
      </c>
      <c r="B120">
        <f>COUNTIFS(Table2[Sub-Sector],Table3[[#This Row],[Sub-Sector]])</f>
        <v>3</v>
      </c>
      <c r="C120" s="2">
        <f>COUNTIFS(Table2[Sub-Sector],Table3[[#This Row],[Sub-Sector]],Table2[Uptrend],"Uptrend")/Table3[[#This Row],[Count]]</f>
        <v>0.66666666666666663</v>
      </c>
      <c r="D120" s="2">
        <f>COUNTIFS(Table2[Sub-Sector],Table3[[#This Row],[Sub-Sector]],Table2[1W Return vs Nifty],"&gt;=5")/Table3[[#This Row],[Count]]</f>
        <v>0</v>
      </c>
      <c r="E120" s="2">
        <f>COUNTIFS(Table2[Sub-Sector],Table3[[#This Row],[Sub-Sector]],Table2[1M Return vs Nifty],"&gt;=5")/Table3[[#This Row],[Count]]</f>
        <v>0</v>
      </c>
      <c r="F120" s="2">
        <f>COUNTIFS(Table2[Sub-Sector],Table3[[#This Row],[Sub-Sector]],Table2[6M Return vs Nifty],"&gt;=10")/Table3[[#This Row],[Count]]</f>
        <v>0.33333333333333331</v>
      </c>
      <c r="G120" s="2">
        <f>COUNTIFS(Table2[Sub-Sector],Table3[[#This Row],[Sub-Sector]],Table2[1Y Return vs Nifty],"&gt;=10")/Table3[[#This Row],[Count]]</f>
        <v>0.33333333333333331</v>
      </c>
      <c r="H120" s="2">
        <f>COUNTIFS(Table2[Sub-Sector],Table3[[#This Row],[Sub-Sector]],Table2[RSI Exponential â€“ 14D],"&gt;=50")/Table3[[#This Row],[Count]]</f>
        <v>0</v>
      </c>
      <c r="I120" s="2">
        <f>COUNTIFS(Table2[Sub-Sector],Table3[[#This Row],[Sub-Sector]],Table2[Relative Volume],"&gt;=1")/Table3[[#This Row],[Count]]</f>
        <v>0</v>
      </c>
      <c r="J120" s="2">
        <f>COUNTIFS(Table2[Sub-Sector],Table3[[#This Row],[Sub-Sector]],Table2[% Away From Day Low],"&gt;=0.05")/Table3[[#This Row],[Count]]</f>
        <v>0</v>
      </c>
      <c r="K120" s="2">
        <f>COUNTIFS(Table2[Sub-Sector],Table3[[#This Row],[Sub-Sector]],Table2[% Away From Day High],"&lt;=0.05")/Table3[[#This Row],[Count]]</f>
        <v>1</v>
      </c>
      <c r="L120" s="2">
        <f>COUNTIFS(Table2[Sub-Sector],Table3[[#This Row],[Sub-Sector]],Table2[% Away From Current Week Low],"&gt;=0.05")/Table3[[#This Row],[Count]]</f>
        <v>0</v>
      </c>
      <c r="M120" s="2">
        <f>COUNTIFS(Table2[Sub-Sector],Table3[[#This Row],[Sub-Sector]],Table2[% Away From Current Week High],"&lt;=0.05")/Table3[[#This Row],[Count]]</f>
        <v>1</v>
      </c>
      <c r="N120" s="2">
        <f>COUNTIFS(Table2[Sub-Sector],Table3[[#This Row],[Sub-Sector]],Table2[% Away From Current Month Low],"&gt;=0.05")/Table3[[#This Row],[Count]]</f>
        <v>0</v>
      </c>
      <c r="O120" s="2">
        <f>COUNTIFS(Table2[Sub-Sector],Table3[[#This Row],[Sub-Sector]],Table2[% Away From Current Month High],"&lt;=0.05")/Table3[[#This Row],[Count]]</f>
        <v>0</v>
      </c>
      <c r="P120" s="2">
        <f>COUNTIFS(Table2[Sub-Sector],Table3[[#This Row],[Sub-Sector]],Table2[% Away From 52W High],"&lt;=10")/Table3[[#This Row],[Count]]</f>
        <v>0</v>
      </c>
      <c r="Q120" s="2">
        <f>COUNTIFS(Table2[Sub-Sector],Table3[[#This Row],[Sub-Sector]],Table2[% Away From 52W Low],"&gt;=10")/Table3[[#This Row],[Count]]</f>
        <v>1</v>
      </c>
      <c r="R120" s="2">
        <f>COUNTIFS(Table2[Sub-Sector],Table3[[#This Row],[Sub-Sector]],Table2[% Price above 20 EMA],"&gt;=0")/Table3[[#This Row],[Count]]</f>
        <v>0</v>
      </c>
      <c r="S120" s="2">
        <f>COUNTIFS(Table2[Sub-Sector],Table3[[#This Row],[Sub-Sector]],Table2[% Price above 50 EMA],"&gt;=0")/Table3[[#This Row],[Count]]</f>
        <v>0.33333333333333331</v>
      </c>
      <c r="T120" s="2">
        <f>COUNTIFS(Table2[Sub-Sector],Table3[[#This Row],[Sub-Sector]],Table2[% Price above 200 EMA],"&gt;=0")/Table3[[#This Row],[Count]]</f>
        <v>0.33333333333333331</v>
      </c>
      <c r="U120" s="2">
        <f>COUNTIFS(Table2[Sub-Sector],Table3[[#This Row],[Sub-Sector]],Table2[Rate of Change - Zone],"Positive")/Table3[[#This Row],[Count]]</f>
        <v>0</v>
      </c>
      <c r="V120" s="2">
        <f>COUNTIFS(Table2[Sub-Sector],Table3[[#This Row],[Sub-Sector]],Table2[Sharpe Ratio],"&gt;=0.10")/Table3[[#This Row],[Count]]</f>
        <v>0</v>
      </c>
      <c r="W120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617.5</v>
      </c>
      <c r="X120" s="3">
        <f>_xlfn.RANK.AVG(Table3[[#This Row],[Score]],Table3[Score],1)</f>
        <v>120</v>
      </c>
      <c r="Y120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376.5</v>
      </c>
      <c r="Z120" s="3">
        <f>_xlfn.RANK.AVG(Table3[[#This Row],[Score 2 ]],Table3[[Score 2 ]],1)</f>
        <v>119</v>
      </c>
    </row>
    <row r="121" spans="1:26" x14ac:dyDescent="0.3">
      <c r="A121" t="s">
        <v>1435</v>
      </c>
      <c r="B121">
        <f>COUNTIFS(Table2[Sub-Sector],Table3[[#This Row],[Sub-Sector]])</f>
        <v>3</v>
      </c>
      <c r="C121" s="2">
        <f>COUNTIFS(Table2[Sub-Sector],Table3[[#This Row],[Sub-Sector]],Table2[Uptrend],"Uptrend")/Table3[[#This Row],[Count]]</f>
        <v>1</v>
      </c>
      <c r="D121" s="2">
        <f>COUNTIFS(Table2[Sub-Sector],Table3[[#This Row],[Sub-Sector]],Table2[1W Return vs Nifty],"&gt;=5")/Table3[[#This Row],[Count]]</f>
        <v>0</v>
      </c>
      <c r="E121" s="2">
        <f>COUNTIFS(Table2[Sub-Sector],Table3[[#This Row],[Sub-Sector]],Table2[1M Return vs Nifty],"&gt;=5")/Table3[[#This Row],[Count]]</f>
        <v>0.66666666666666663</v>
      </c>
      <c r="F121" s="2">
        <f>COUNTIFS(Table2[Sub-Sector],Table3[[#This Row],[Sub-Sector]],Table2[6M Return vs Nifty],"&gt;=10")/Table3[[#This Row],[Count]]</f>
        <v>0</v>
      </c>
      <c r="G121" s="2">
        <f>COUNTIFS(Table2[Sub-Sector],Table3[[#This Row],[Sub-Sector]],Table2[1Y Return vs Nifty],"&gt;=10")/Table3[[#This Row],[Count]]</f>
        <v>0</v>
      </c>
      <c r="H121" s="2">
        <f>COUNTIFS(Table2[Sub-Sector],Table3[[#This Row],[Sub-Sector]],Table2[RSI Exponential â€“ 14D],"&gt;=50")/Table3[[#This Row],[Count]]</f>
        <v>0</v>
      </c>
      <c r="I121" s="2">
        <f>COUNTIFS(Table2[Sub-Sector],Table3[[#This Row],[Sub-Sector]],Table2[Relative Volume],"&gt;=1")/Table3[[#This Row],[Count]]</f>
        <v>0</v>
      </c>
      <c r="J121" s="2">
        <f>COUNTIFS(Table2[Sub-Sector],Table3[[#This Row],[Sub-Sector]],Table2[% Away From Day Low],"&gt;=0.05")/Table3[[#This Row],[Count]]</f>
        <v>0.33333333333333331</v>
      </c>
      <c r="K121" s="2">
        <f>COUNTIFS(Table2[Sub-Sector],Table3[[#This Row],[Sub-Sector]],Table2[% Away From Day High],"&lt;=0.05")/Table3[[#This Row],[Count]]</f>
        <v>1</v>
      </c>
      <c r="L121" s="2">
        <f>COUNTIFS(Table2[Sub-Sector],Table3[[#This Row],[Sub-Sector]],Table2[% Away From Current Week Low],"&gt;=0.05")/Table3[[#This Row],[Count]]</f>
        <v>0.33333333333333331</v>
      </c>
      <c r="M121" s="2">
        <f>COUNTIFS(Table2[Sub-Sector],Table3[[#This Row],[Sub-Sector]],Table2[% Away From Current Week High],"&lt;=0.05")/Table3[[#This Row],[Count]]</f>
        <v>1</v>
      </c>
      <c r="N121" s="2">
        <f>COUNTIFS(Table2[Sub-Sector],Table3[[#This Row],[Sub-Sector]],Table2[% Away From Current Month Low],"&gt;=0.05")/Table3[[#This Row],[Count]]</f>
        <v>0.66666666666666663</v>
      </c>
      <c r="O121" s="2">
        <f>COUNTIFS(Table2[Sub-Sector],Table3[[#This Row],[Sub-Sector]],Table2[% Away From Current Month High],"&lt;=0.05")/Table3[[#This Row],[Count]]</f>
        <v>0</v>
      </c>
      <c r="P121" s="2">
        <f>COUNTIFS(Table2[Sub-Sector],Table3[[#This Row],[Sub-Sector]],Table2[% Away From 52W High],"&lt;=10")/Table3[[#This Row],[Count]]</f>
        <v>0.33333333333333331</v>
      </c>
      <c r="Q121" s="2">
        <f>COUNTIFS(Table2[Sub-Sector],Table3[[#This Row],[Sub-Sector]],Table2[% Away From 52W Low],"&gt;=10")/Table3[[#This Row],[Count]]</f>
        <v>1</v>
      </c>
      <c r="R121" s="2">
        <f>COUNTIFS(Table2[Sub-Sector],Table3[[#This Row],[Sub-Sector]],Table2[% Price above 20 EMA],"&gt;=0")/Table3[[#This Row],[Count]]</f>
        <v>0.33333333333333331</v>
      </c>
      <c r="S121" s="2">
        <f>COUNTIFS(Table2[Sub-Sector],Table3[[#This Row],[Sub-Sector]],Table2[% Price above 50 EMA],"&gt;=0")/Table3[[#This Row],[Count]]</f>
        <v>0.66666666666666663</v>
      </c>
      <c r="T121" s="2">
        <f>COUNTIFS(Table2[Sub-Sector],Table3[[#This Row],[Sub-Sector]],Table2[% Price above 200 EMA],"&gt;=0")/Table3[[#This Row],[Count]]</f>
        <v>1</v>
      </c>
      <c r="U121" s="2">
        <f>COUNTIFS(Table2[Sub-Sector],Table3[[#This Row],[Sub-Sector]],Table2[Rate of Change - Zone],"Positive")/Table3[[#This Row],[Count]]</f>
        <v>0</v>
      </c>
      <c r="V121" s="2">
        <f>COUNTIFS(Table2[Sub-Sector],Table3[[#This Row],[Sub-Sector]],Table2[Sharpe Ratio],"&gt;=0.10")/Table3[[#This Row],[Count]]</f>
        <v>0</v>
      </c>
      <c r="W121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535.5</v>
      </c>
      <c r="X121" s="3">
        <f>_xlfn.RANK.AVG(Table3[[#This Row],[Score]],Table3[Score],1)</f>
        <v>100</v>
      </c>
      <c r="Y121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433</v>
      </c>
      <c r="Z121" s="3">
        <f>_xlfn.RANK.AVG(Table3[[#This Row],[Score 2 ]],Table3[[Score 2 ]],1)</f>
        <v>120.5</v>
      </c>
    </row>
    <row r="122" spans="1:26" x14ac:dyDescent="0.3">
      <c r="A122" t="s">
        <v>973</v>
      </c>
      <c r="B122">
        <f>COUNTIFS(Table2[Sub-Sector],Table3[[#This Row],[Sub-Sector]])</f>
        <v>1</v>
      </c>
      <c r="C122" s="2">
        <f>COUNTIFS(Table2[Sub-Sector],Table3[[#This Row],[Sub-Sector]],Table2[Uptrend],"Uptrend")/Table3[[#This Row],[Count]]</f>
        <v>0</v>
      </c>
      <c r="D122" s="2">
        <f>COUNTIFS(Table2[Sub-Sector],Table3[[#This Row],[Sub-Sector]],Table2[1W Return vs Nifty],"&gt;=5")/Table3[[#This Row],[Count]]</f>
        <v>0</v>
      </c>
      <c r="E122" s="2">
        <f>COUNTIFS(Table2[Sub-Sector],Table3[[#This Row],[Sub-Sector]],Table2[1M Return vs Nifty],"&gt;=5")/Table3[[#This Row],[Count]]</f>
        <v>0</v>
      </c>
      <c r="F122" s="2">
        <f>COUNTIFS(Table2[Sub-Sector],Table3[[#This Row],[Sub-Sector]],Table2[6M Return vs Nifty],"&gt;=10")/Table3[[#This Row],[Count]]</f>
        <v>0</v>
      </c>
      <c r="G122" s="2">
        <f>COUNTIFS(Table2[Sub-Sector],Table3[[#This Row],[Sub-Sector]],Table2[1Y Return vs Nifty],"&gt;=10")/Table3[[#This Row],[Count]]</f>
        <v>0</v>
      </c>
      <c r="H122" s="2">
        <f>COUNTIFS(Table2[Sub-Sector],Table3[[#This Row],[Sub-Sector]],Table2[RSI Exponential â€“ 14D],"&gt;=50")/Table3[[#This Row],[Count]]</f>
        <v>0</v>
      </c>
      <c r="I122" s="2">
        <f>COUNTIFS(Table2[Sub-Sector],Table3[[#This Row],[Sub-Sector]],Table2[Relative Volume],"&gt;=1")/Table3[[#This Row],[Count]]</f>
        <v>0</v>
      </c>
      <c r="J122" s="2">
        <f>COUNTIFS(Table2[Sub-Sector],Table3[[#This Row],[Sub-Sector]],Table2[% Away From Day Low],"&gt;=0.05")/Table3[[#This Row],[Count]]</f>
        <v>0</v>
      </c>
      <c r="K122" s="2">
        <f>COUNTIFS(Table2[Sub-Sector],Table3[[#This Row],[Sub-Sector]],Table2[% Away From Day High],"&lt;=0.05")/Table3[[#This Row],[Count]]</f>
        <v>1</v>
      </c>
      <c r="L122" s="2">
        <f>COUNTIFS(Table2[Sub-Sector],Table3[[#This Row],[Sub-Sector]],Table2[% Away From Current Week Low],"&gt;=0.05")/Table3[[#This Row],[Count]]</f>
        <v>1</v>
      </c>
      <c r="M122" s="2">
        <f>COUNTIFS(Table2[Sub-Sector],Table3[[#This Row],[Sub-Sector]],Table2[% Away From Current Week High],"&lt;=0.05")/Table3[[#This Row],[Count]]</f>
        <v>1</v>
      </c>
      <c r="N122" s="2">
        <f>COUNTIFS(Table2[Sub-Sector],Table3[[#This Row],[Sub-Sector]],Table2[% Away From Current Month Low],"&gt;=0.05")/Table3[[#This Row],[Count]]</f>
        <v>1</v>
      </c>
      <c r="O122" s="2">
        <f>COUNTIFS(Table2[Sub-Sector],Table3[[#This Row],[Sub-Sector]],Table2[% Away From Current Month High],"&lt;=0.05")/Table3[[#This Row],[Count]]</f>
        <v>0</v>
      </c>
      <c r="P122" s="2">
        <f>COUNTIFS(Table2[Sub-Sector],Table3[[#This Row],[Sub-Sector]],Table2[% Away From 52W High],"&lt;=10")/Table3[[#This Row],[Count]]</f>
        <v>0</v>
      </c>
      <c r="Q122" s="2">
        <f>COUNTIFS(Table2[Sub-Sector],Table3[[#This Row],[Sub-Sector]],Table2[% Away From 52W Low],"&gt;=10")/Table3[[#This Row],[Count]]</f>
        <v>1</v>
      </c>
      <c r="R122" s="2">
        <f>COUNTIFS(Table2[Sub-Sector],Table3[[#This Row],[Sub-Sector]],Table2[% Price above 20 EMA],"&gt;=0")/Table3[[#This Row],[Count]]</f>
        <v>0</v>
      </c>
      <c r="S122" s="2">
        <f>COUNTIFS(Table2[Sub-Sector],Table3[[#This Row],[Sub-Sector]],Table2[% Price above 50 EMA],"&gt;=0")/Table3[[#This Row],[Count]]</f>
        <v>1</v>
      </c>
      <c r="T122" s="2">
        <f>COUNTIFS(Table2[Sub-Sector],Table3[[#This Row],[Sub-Sector]],Table2[% Price above 200 EMA],"&gt;=0")/Table3[[#This Row],[Count]]</f>
        <v>0</v>
      </c>
      <c r="U122" s="2">
        <f>COUNTIFS(Table2[Sub-Sector],Table3[[#This Row],[Sub-Sector]],Table2[Rate of Change - Zone],"Positive")/Table3[[#This Row],[Count]]</f>
        <v>0</v>
      </c>
      <c r="V122" s="2">
        <f>COUNTIFS(Table2[Sub-Sector],Table3[[#This Row],[Sub-Sector]],Table2[Sharpe Ratio],"&gt;=0.10")/Table3[[#This Row],[Count]]</f>
        <v>0</v>
      </c>
      <c r="W122" s="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710</v>
      </c>
      <c r="X122" s="3">
        <f>_xlfn.RANK.AVG(Table3[[#This Row],[Score]],Table3[Score],1)</f>
        <v>121</v>
      </c>
      <c r="Y122" s="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433</v>
      </c>
      <c r="Z122" s="3">
        <f>_xlfn.RANK.AVG(Table3[[#This Row],[Score 2 ]],Table3[[Score 2 ]],1)</f>
        <v>120.5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B8B4C-2FA0-4B8E-A160-F9CBB42E3C90}">
  <dimension ref="A1:AV732"/>
  <sheetViews>
    <sheetView tabSelected="1" topLeftCell="AJ1" workbookViewId="0">
      <selection activeCell="AK2" sqref="AK2"/>
    </sheetView>
  </sheetViews>
  <sheetFormatPr defaultRowHeight="14.4" x14ac:dyDescent="0.3"/>
  <cols>
    <col min="1" max="1" width="46" bestFit="1" customWidth="1"/>
    <col min="2" max="2" width="13.5546875" bestFit="1" customWidth="1"/>
    <col min="3" max="3" width="30" bestFit="1" customWidth="1"/>
    <col min="4" max="4" width="34.44140625" bestFit="1" customWidth="1"/>
    <col min="5" max="5" width="12" bestFit="1" customWidth="1"/>
    <col min="6" max="6" width="10" bestFit="1" customWidth="1"/>
    <col min="7" max="7" width="16" bestFit="1" customWidth="1"/>
    <col min="8" max="8" width="23" bestFit="1" customWidth="1"/>
    <col min="9" max="9" width="16.6640625" bestFit="1" customWidth="1"/>
    <col min="10" max="10" width="23.6640625" bestFit="1" customWidth="1"/>
    <col min="11" max="11" width="16.6640625" bestFit="1" customWidth="1"/>
    <col min="12" max="12" width="23.6640625" bestFit="1" customWidth="1"/>
    <col min="13" max="13" width="16.6640625" bestFit="1" customWidth="1"/>
    <col min="14" max="14" width="23.6640625" bestFit="1" customWidth="1"/>
    <col min="15" max="15" width="10" bestFit="1" customWidth="1"/>
    <col min="16" max="17" width="12" bestFit="1" customWidth="1"/>
    <col min="18" max="18" width="21.33203125" bestFit="1" customWidth="1"/>
    <col min="19" max="20" width="19.6640625" bestFit="1" customWidth="1"/>
    <col min="21" max="21" width="20.6640625" bestFit="1" customWidth="1"/>
    <col min="22" max="22" width="14.6640625" bestFit="1" customWidth="1"/>
    <col min="23" max="23" width="9" bestFit="1" customWidth="1"/>
    <col min="24" max="24" width="10" bestFit="1" customWidth="1"/>
    <col min="25" max="25" width="16.5546875" bestFit="1" customWidth="1"/>
    <col min="26" max="26" width="16.88671875" bestFit="1" customWidth="1"/>
    <col min="27" max="27" width="17.6640625" bestFit="1" customWidth="1"/>
    <col min="28" max="28" width="18" bestFit="1" customWidth="1"/>
    <col min="29" max="29" width="20.109375" bestFit="1" customWidth="1"/>
    <col min="30" max="30" width="20.44140625" bestFit="1" customWidth="1"/>
    <col min="31" max="31" width="28.6640625" bestFit="1" customWidth="1"/>
    <col min="32" max="32" width="29" bestFit="1" customWidth="1"/>
    <col min="33" max="33" width="29.6640625" bestFit="1" customWidth="1"/>
    <col min="34" max="34" width="30.109375" bestFit="1" customWidth="1"/>
    <col min="35" max="35" width="21" bestFit="1" customWidth="1"/>
    <col min="36" max="36" width="20.6640625" bestFit="1" customWidth="1"/>
    <col min="37" max="37" width="18.33203125" bestFit="1" customWidth="1"/>
    <col min="38" max="38" width="26.6640625" bestFit="1" customWidth="1"/>
    <col min="39" max="39" width="32.5546875" bestFit="1" customWidth="1"/>
    <col min="40" max="40" width="13.88671875" bestFit="1" customWidth="1"/>
    <col min="41" max="41" width="19.6640625" bestFit="1" customWidth="1"/>
    <col min="42" max="42" width="12.6640625" bestFit="1" customWidth="1"/>
    <col min="43" max="43" width="18.6640625" bestFit="1" customWidth="1"/>
    <col min="44" max="44" width="12.6640625" bestFit="1" customWidth="1"/>
    <col min="45" max="45" width="7.6640625" bestFit="1" customWidth="1"/>
    <col min="46" max="46" width="8.44140625" bestFit="1" customWidth="1"/>
    <col min="47" max="47" width="11.5546875" bestFit="1" customWidth="1"/>
    <col min="48" max="48" width="12" bestFit="1" customWidth="1"/>
  </cols>
  <sheetData>
    <row r="1" spans="1:48" x14ac:dyDescent="0.3">
      <c r="A1" t="s">
        <v>0</v>
      </c>
      <c r="B1" t="s">
        <v>1</v>
      </c>
      <c r="C1" t="s">
        <v>10152</v>
      </c>
      <c r="D1" t="s">
        <v>2</v>
      </c>
      <c r="E1" t="s">
        <v>3</v>
      </c>
      <c r="F1" t="s">
        <v>4</v>
      </c>
      <c r="G1" t="s">
        <v>5</v>
      </c>
      <c r="H1" t="s">
        <v>10174</v>
      </c>
      <c r="I1" t="s">
        <v>6</v>
      </c>
      <c r="J1" t="s">
        <v>10175</v>
      </c>
      <c r="K1" t="s">
        <v>7</v>
      </c>
      <c r="L1" t="s">
        <v>10176</v>
      </c>
      <c r="M1" t="s">
        <v>8</v>
      </c>
      <c r="N1" t="s">
        <v>10177</v>
      </c>
      <c r="O1" t="s">
        <v>10178</v>
      </c>
      <c r="P1" t="s">
        <v>9</v>
      </c>
      <c r="Q1" t="s">
        <v>10</v>
      </c>
      <c r="R1" t="s">
        <v>11</v>
      </c>
      <c r="S1" s="2" t="s">
        <v>10179</v>
      </c>
      <c r="T1" s="2" t="s">
        <v>10180</v>
      </c>
      <c r="U1" s="2" t="s">
        <v>10181</v>
      </c>
      <c r="V1" t="s">
        <v>12</v>
      </c>
      <c r="W1" t="s">
        <v>10182</v>
      </c>
      <c r="X1" t="s">
        <v>10183</v>
      </c>
      <c r="Y1" t="s">
        <v>10184</v>
      </c>
      <c r="Z1" t="s">
        <v>10185</v>
      </c>
      <c r="AA1" t="s">
        <v>10186</v>
      </c>
      <c r="AB1" t="s">
        <v>10187</v>
      </c>
      <c r="AC1" s="2" t="s">
        <v>10188</v>
      </c>
      <c r="AD1" s="2" t="s">
        <v>10189</v>
      </c>
      <c r="AE1" s="2" t="s">
        <v>10190</v>
      </c>
      <c r="AF1" s="2" t="s">
        <v>10191</v>
      </c>
      <c r="AG1" s="2" t="s">
        <v>10192</v>
      </c>
      <c r="AH1" s="2" t="s">
        <v>10193</v>
      </c>
      <c r="AI1" t="s">
        <v>13</v>
      </c>
      <c r="AJ1" t="s">
        <v>14</v>
      </c>
      <c r="AK1" t="s">
        <v>10194</v>
      </c>
      <c r="AL1" t="s">
        <v>10195</v>
      </c>
      <c r="AM1" t="s">
        <v>10196</v>
      </c>
      <c r="AN1" t="s">
        <v>10197</v>
      </c>
      <c r="AO1" t="s">
        <v>10198</v>
      </c>
      <c r="AP1" t="s">
        <v>15</v>
      </c>
      <c r="AQ1" t="s">
        <v>10207</v>
      </c>
      <c r="AR1" t="s">
        <v>10208</v>
      </c>
      <c r="AS1" t="s">
        <v>10209</v>
      </c>
      <c r="AT1" t="s">
        <v>10210</v>
      </c>
      <c r="AU1" t="s">
        <v>10211</v>
      </c>
      <c r="AV1" t="s">
        <v>10212</v>
      </c>
    </row>
    <row r="2" spans="1:48" x14ac:dyDescent="0.3">
      <c r="A2" t="s">
        <v>354</v>
      </c>
      <c r="B2" t="s">
        <v>355</v>
      </c>
      <c r="C2" t="s">
        <v>10166</v>
      </c>
      <c r="D2" t="s">
        <v>261</v>
      </c>
      <c r="E2">
        <v>68352.332855700006</v>
      </c>
      <c r="F2">
        <v>2598.15</v>
      </c>
      <c r="G2">
        <v>639.39999325914005</v>
      </c>
      <c r="H2">
        <f>(Table2[[#This Row],[1Y Return vs Nifty]]-AVERAGE(Table2[1Y Return vs Nifty]))/_xlfn.STDEV.P(Table2[1Y Return vs Nifty])</f>
        <v>8.366232208742586</v>
      </c>
      <c r="I2">
        <v>20.825833903460101</v>
      </c>
      <c r="J2">
        <f>(Table2[[#This Row],[1M Return vs Nifty]]-AVERAGE(Table2[1M Return vs Nifty]))/_xlfn.STDEV.P(Table2[1M Return vs Nifty])</f>
        <v>2.3403135614465507</v>
      </c>
      <c r="K2">
        <v>190.91270796015601</v>
      </c>
      <c r="L2">
        <f>(Table2[[#This Row],[6M Return vs Nifty]]-AVERAGE(Table2[6M Return vs Nifty]))/_xlfn.STDEV.P(Table2[6M Return vs Nifty])</f>
        <v>6.199069723932455</v>
      </c>
      <c r="M2">
        <v>-2.34684218870321</v>
      </c>
      <c r="N2">
        <f>(Table2[[#This Row],[1W Return vs Nifty]]-AVERAGE(Table2[1W Return vs Nifty]))/_xlfn.STDEV.P(Table2[1W Return vs Nifty])</f>
        <v>-0.12639342825473196</v>
      </c>
      <c r="O2">
        <v>2545.5100000000002</v>
      </c>
      <c r="P2">
        <v>2180.2848355537699</v>
      </c>
      <c r="Q2">
        <v>1321.1772083071</v>
      </c>
      <c r="R2">
        <v>48.454615920685598</v>
      </c>
      <c r="S2" s="2">
        <f>(Table2[[#This Row],[Close Price]]-Table2[[#This Row],[20D EMA]])/Table2[[#This Row],[20D EMA]]</f>
        <v>2.0679549481243391E-2</v>
      </c>
      <c r="T2" s="2">
        <f>(Table2[[#This Row],[Close Price]]-Table2[[#This Row],[50D EMA]])/Table2[[#This Row],[50D EMA]]</f>
        <v>0.191656226577431</v>
      </c>
      <c r="U2" s="2">
        <f>(Table2[[#This Row],[Close Price]]-Table2[[#This Row],[200D EMA]])/Table2[[#This Row],[200D EMA]]</f>
        <v>0.96654164457556635</v>
      </c>
      <c r="V2">
        <v>0.46455739599072199</v>
      </c>
      <c r="W2">
        <v>2536.85</v>
      </c>
      <c r="X2">
        <v>2774.5</v>
      </c>
      <c r="Y2">
        <v>2462</v>
      </c>
      <c r="Z2">
        <v>2774.5</v>
      </c>
      <c r="AA2">
        <v>2210.0500000000002</v>
      </c>
      <c r="AB2">
        <v>2979.45</v>
      </c>
      <c r="AC2" s="2">
        <f>(Table2[[#This Row],[Close Price]]/Table2[[#This Row],[Day Low]])-1</f>
        <v>2.4163825216311663E-2</v>
      </c>
      <c r="AD2" s="2">
        <f>(Table2[[#This Row],[Day High]]/Table2[[#This Row],[Close Price]])-1</f>
        <v>6.7875218905759871E-2</v>
      </c>
      <c r="AE2" s="2">
        <f>(Table2[[#This Row],[Close Price]]/Table2[[#This Row],[Current Week Low]])-1</f>
        <v>5.53005686433794E-2</v>
      </c>
      <c r="AF2" s="2">
        <f>(Table2[[#This Row],[Current Week High]]/Table2[[#This Row],[Close Price]])-1</f>
        <v>6.7875218905759871E-2</v>
      </c>
      <c r="AG2" s="2">
        <f>(Table2[[#This Row],[Close Price]]/Table2[[#This Row],[Current Month Low]])-1</f>
        <v>0.17560688672201974</v>
      </c>
      <c r="AH2" s="2">
        <f>(Table2[[#This Row],[Current Month High]]/Table2[[#This Row],[Close Price]])-1</f>
        <v>0.14675827030771882</v>
      </c>
      <c r="AI2">
        <v>14.675827030771799</v>
      </c>
      <c r="AJ2">
        <v>721.93925972793397</v>
      </c>
      <c r="AK2" t="str">
        <f>IF(AND(Table2[[#This Row],[20D EMA]]&gt;Table2[[#This Row],[50D EMA]],Table2[[#This Row],[50D EMA]]&gt;Table2[[#This Row],[200D EMA]]),"Uptrend","Downtrend/NoTrend")</f>
        <v>Uptrend</v>
      </c>
      <c r="AL2">
        <v>0.84</v>
      </c>
      <c r="AM2" t="s">
        <v>10199</v>
      </c>
      <c r="AN2">
        <v>-3.05</v>
      </c>
      <c r="AO2" t="s">
        <v>10200</v>
      </c>
      <c r="AP2">
        <v>0.23250811689735501</v>
      </c>
      <c r="AQ2">
        <f>(Table2[[#This Row],[Sharpe Ratio]]-AVERAGE(Table2[Sharpe Ratio]))/_xlfn.STDEV.P(Table2[Sharpe Ratio])</f>
        <v>2.1071537225836492</v>
      </c>
      <c r="AR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18.886375788450504</v>
      </c>
      <c r="AS2">
        <f>_xlfn.RANK.AVG(Table2[[#This Row],[1Y Return vs Nifty Z-Score]],Table2[1Y Return vs Nifty Z-Score])</f>
        <v>1</v>
      </c>
      <c r="AT2">
        <f>_xlfn.RANK.AVG(Table2[[#This Row],[6M Return vs Nifty Z-Score]],Table2[6M Return vs Nifty Z-Score])</f>
        <v>1</v>
      </c>
      <c r="AU2">
        <f>_xlfn.RANK.AVG(Table2[[#This Row],[Sharpe Ratio Z-Score]],Table2[Sharpe Ratio Z-Score])</f>
        <v>11</v>
      </c>
      <c r="AV2">
        <f>(Table2[[#This Row],[Rank 1Y]]+Table2[[#This Row],[Rank 6M]]+Table2[[#This Row],[Rank Sharpe]])/3</f>
        <v>4.333333333333333</v>
      </c>
    </row>
    <row r="3" spans="1:48" x14ac:dyDescent="0.3">
      <c r="A3" t="s">
        <v>203</v>
      </c>
      <c r="B3" t="s">
        <v>204</v>
      </c>
      <c r="C3" t="s">
        <v>10158</v>
      </c>
      <c r="D3" t="s">
        <v>116</v>
      </c>
      <c r="E3">
        <v>123078.73650299999</v>
      </c>
      <c r="F3">
        <v>590.29999999999995</v>
      </c>
      <c r="G3">
        <v>310.867518969998</v>
      </c>
      <c r="H3">
        <f>(Table2[[#This Row],[1Y Return vs Nifty]]-AVERAGE(Table2[1Y Return vs Nifty]))/_xlfn.STDEV.P(Table2[1Y Return vs Nifty])</f>
        <v>3.7911139899801669</v>
      </c>
      <c r="I3">
        <v>48.1882721255826</v>
      </c>
      <c r="J3">
        <f>(Table2[[#This Row],[1M Return vs Nifty]]-AVERAGE(Table2[1M Return vs Nifty]))/_xlfn.STDEV.P(Table2[1M Return vs Nifty])</f>
        <v>5.1779456554322127</v>
      </c>
      <c r="K3">
        <v>89.176624183771395</v>
      </c>
      <c r="L3">
        <f>(Table2[[#This Row],[6M Return vs Nifty]]-AVERAGE(Table2[6M Return vs Nifty]))/_xlfn.STDEV.P(Table2[6M Return vs Nifty])</f>
        <v>2.7815458657244432</v>
      </c>
      <c r="M3">
        <v>1.2786285996631499</v>
      </c>
      <c r="N3">
        <f>(Table2[[#This Row],[1W Return vs Nifty]]-AVERAGE(Table2[1W Return vs Nifty]))/_xlfn.STDEV.P(Table2[1W Return vs Nifty])</f>
        <v>0.8496414014748318</v>
      </c>
      <c r="O3">
        <v>539.66</v>
      </c>
      <c r="P3">
        <v>449.69326509896803</v>
      </c>
      <c r="Q3">
        <v>298.65529997622002</v>
      </c>
      <c r="R3">
        <v>58.015119586581399</v>
      </c>
      <c r="S3" s="2">
        <f>(Table2[[#This Row],[Close Price]]-Table2[[#This Row],[20D EMA]])/Table2[[#This Row],[20D EMA]]</f>
        <v>9.3836860245339632E-2</v>
      </c>
      <c r="T3" s="2">
        <f>(Table2[[#This Row],[Close Price]]-Table2[[#This Row],[50D EMA]])/Table2[[#This Row],[50D EMA]]</f>
        <v>0.31267253884731261</v>
      </c>
      <c r="U3" s="2">
        <f>(Table2[[#This Row],[Close Price]]-Table2[[#This Row],[200D EMA]])/Table2[[#This Row],[200D EMA]]</f>
        <v>0.97652611571601677</v>
      </c>
      <c r="V3">
        <v>1.8756912790095499</v>
      </c>
      <c r="W3">
        <v>561.70000000000005</v>
      </c>
      <c r="X3">
        <v>639</v>
      </c>
      <c r="Y3">
        <v>561.70000000000005</v>
      </c>
      <c r="Z3">
        <v>639</v>
      </c>
      <c r="AA3">
        <v>404.3</v>
      </c>
      <c r="AB3">
        <v>647</v>
      </c>
      <c r="AC3" s="2">
        <f>(Table2[[#This Row],[Close Price]]/Table2[[#This Row],[Day Low]])-1</f>
        <v>5.0916859533558734E-2</v>
      </c>
      <c r="AD3" s="2">
        <f>(Table2[[#This Row],[Day High]]/Table2[[#This Row],[Close Price]])-1</f>
        <v>8.2500423513467869E-2</v>
      </c>
      <c r="AE3" s="2">
        <f>(Table2[[#This Row],[Close Price]]/Table2[[#This Row],[Current Week Low]])-1</f>
        <v>5.0916859533558734E-2</v>
      </c>
      <c r="AF3" s="2">
        <f>(Table2[[#This Row],[Current Week High]]/Table2[[#This Row],[Close Price]])-1</f>
        <v>8.2500423513467869E-2</v>
      </c>
      <c r="AG3" s="2">
        <f>(Table2[[#This Row],[Close Price]]/Table2[[#This Row],[Current Month Low]])-1</f>
        <v>0.46005441503833766</v>
      </c>
      <c r="AH3" s="2">
        <f>(Table2[[#This Row],[Current Month High]]/Table2[[#This Row],[Close Price]])-1</f>
        <v>9.6052854480772609E-2</v>
      </c>
      <c r="AI3">
        <v>9.6052854480772591</v>
      </c>
      <c r="AJ3">
        <v>393.35562055996598</v>
      </c>
      <c r="AK3" t="str">
        <f>IF(AND(Table2[[#This Row],[20D EMA]]&gt;Table2[[#This Row],[50D EMA]],Table2[[#This Row],[50D EMA]]&gt;Table2[[#This Row],[200D EMA]]),"Uptrend","Downtrend/NoTrend")</f>
        <v>Uptrend</v>
      </c>
      <c r="AL3">
        <v>0.95</v>
      </c>
      <c r="AM3" t="s">
        <v>10199</v>
      </c>
      <c r="AN3">
        <v>40.97</v>
      </c>
      <c r="AO3" t="s">
        <v>10199</v>
      </c>
      <c r="AP3">
        <v>0.222543491945008</v>
      </c>
      <c r="AQ3">
        <f>(Table2[[#This Row],[Sharpe Ratio]]-AVERAGE(Table2[Sharpe Ratio]))/_xlfn.STDEV.P(Table2[Sharpe Ratio])</f>
        <v>1.9927642524606988</v>
      </c>
      <c r="AR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14.593011165072353</v>
      </c>
      <c r="AS3">
        <f>_xlfn.RANK.AVG(Table2[[#This Row],[1Y Return vs Nifty Z-Score]],Table2[1Y Return vs Nifty Z-Score])</f>
        <v>6</v>
      </c>
      <c r="AT3">
        <f>_xlfn.RANK.AVG(Table2[[#This Row],[6M Return vs Nifty Z-Score]],Table2[6M Return vs Nifty Z-Score])</f>
        <v>9</v>
      </c>
      <c r="AU3">
        <f>_xlfn.RANK.AVG(Table2[[#This Row],[Sharpe Ratio Z-Score]],Table2[Sharpe Ratio Z-Score])</f>
        <v>15</v>
      </c>
      <c r="AV3">
        <f>(Table2[[#This Row],[Rank 1Y]]+Table2[[#This Row],[Rank 6M]]+Table2[[#This Row],[Rank Sharpe]])/3</f>
        <v>10</v>
      </c>
    </row>
    <row r="4" spans="1:48" x14ac:dyDescent="0.3">
      <c r="A4" t="s">
        <v>642</v>
      </c>
      <c r="B4" t="s">
        <v>643</v>
      </c>
      <c r="C4" t="s">
        <v>10166</v>
      </c>
      <c r="D4" t="s">
        <v>261</v>
      </c>
      <c r="E4">
        <v>27964.434239999999</v>
      </c>
      <c r="F4">
        <v>2441.1999999999998</v>
      </c>
      <c r="G4">
        <v>277.27323489547598</v>
      </c>
      <c r="H4">
        <f>(Table2[[#This Row],[1Y Return vs Nifty]]-AVERAGE(Table2[1Y Return vs Nifty]))/_xlfn.STDEV.P(Table2[1Y Return vs Nifty])</f>
        <v>3.3232825482081241</v>
      </c>
      <c r="I4">
        <v>44.899908591282802</v>
      </c>
      <c r="J4">
        <f>(Table2[[#This Row],[1M Return vs Nifty]]-AVERAGE(Table2[1M Return vs Nifty]))/_xlfn.STDEV.P(Table2[1M Return vs Nifty])</f>
        <v>4.836924660670241</v>
      </c>
      <c r="K4">
        <v>157.07750331356601</v>
      </c>
      <c r="L4">
        <f>(Table2[[#This Row],[6M Return vs Nifty]]-AVERAGE(Table2[6M Return vs Nifty]))/_xlfn.STDEV.P(Table2[6M Return vs Nifty])</f>
        <v>5.062475756139948</v>
      </c>
      <c r="M4">
        <v>2.9873837511255799</v>
      </c>
      <c r="N4">
        <f>(Table2[[#This Row],[1W Return vs Nifty]]-AVERAGE(Table2[1W Return vs Nifty]))/_xlfn.STDEV.P(Table2[1W Return vs Nifty])</f>
        <v>1.3096656688496799</v>
      </c>
      <c r="O4">
        <v>2355.7600000000002</v>
      </c>
      <c r="P4">
        <v>1925.6647922109901</v>
      </c>
      <c r="Q4">
        <v>1215.97220232477</v>
      </c>
      <c r="R4">
        <v>49.386174025763403</v>
      </c>
      <c r="S4" s="2">
        <f>(Table2[[#This Row],[Close Price]]-Table2[[#This Row],[20D EMA]])/Table2[[#This Row],[20D EMA]]</f>
        <v>3.6268550276768258E-2</v>
      </c>
      <c r="T4" s="2">
        <f>(Table2[[#This Row],[Close Price]]-Table2[[#This Row],[50D EMA]])/Table2[[#This Row],[50D EMA]]</f>
        <v>0.26771804203632338</v>
      </c>
      <c r="U4" s="2">
        <f>(Table2[[#This Row],[Close Price]]-Table2[[#This Row],[200D EMA]])/Table2[[#This Row],[200D EMA]]</f>
        <v>1.0076116833368101</v>
      </c>
      <c r="V4">
        <v>0.53653491980360601</v>
      </c>
      <c r="W4">
        <v>2439.85</v>
      </c>
      <c r="X4">
        <v>2635</v>
      </c>
      <c r="Y4">
        <v>2380.1999999999998</v>
      </c>
      <c r="Z4">
        <v>2635</v>
      </c>
      <c r="AA4">
        <v>2127.6999999999998</v>
      </c>
      <c r="AB4">
        <v>2833.8</v>
      </c>
      <c r="AC4" s="2">
        <f>(Table2[[#This Row],[Close Price]]/Table2[[#This Row],[Day Low]])-1</f>
        <v>5.5331270364966656E-4</v>
      </c>
      <c r="AD4" s="2">
        <f>(Table2[[#This Row],[Day High]]/Table2[[#This Row],[Close Price]])-1</f>
        <v>7.9387186629526596E-2</v>
      </c>
      <c r="AE4" s="2">
        <f>(Table2[[#This Row],[Close Price]]/Table2[[#This Row],[Current Week Low]])-1</f>
        <v>2.562809847911951E-2</v>
      </c>
      <c r="AF4" s="2">
        <f>(Table2[[#This Row],[Current Week High]]/Table2[[#This Row],[Close Price]])-1</f>
        <v>7.9387186629526596E-2</v>
      </c>
      <c r="AG4" s="2">
        <f>(Table2[[#This Row],[Close Price]]/Table2[[#This Row],[Current Month Low]])-1</f>
        <v>0.14734220049819058</v>
      </c>
      <c r="AH4" s="2">
        <f>(Table2[[#This Row],[Current Month High]]/Table2[[#This Row],[Close Price]])-1</f>
        <v>0.16082254628871073</v>
      </c>
      <c r="AI4">
        <v>16.082254628870999</v>
      </c>
      <c r="AJ4">
        <v>323.04826271553497</v>
      </c>
      <c r="AK4" t="str">
        <f>IF(AND(Table2[[#This Row],[20D EMA]]&gt;Table2[[#This Row],[50D EMA]],Table2[[#This Row],[50D EMA]]&gt;Table2[[#This Row],[200D EMA]]),"Uptrend","Downtrend/NoTrend")</f>
        <v>Uptrend</v>
      </c>
      <c r="AL4">
        <v>1.28</v>
      </c>
      <c r="AM4" t="s">
        <v>10199</v>
      </c>
      <c r="AN4">
        <v>-8.5299999999999994</v>
      </c>
      <c r="AO4" t="s">
        <v>10200</v>
      </c>
      <c r="AP4">
        <v>0.21183356575868001</v>
      </c>
      <c r="AQ4">
        <f>(Table2[[#This Row],[Sharpe Ratio]]-AVERAGE(Table2[Sharpe Ratio]))/_xlfn.STDEV.P(Table2[Sharpe Ratio])</f>
        <v>1.869819055088126</v>
      </c>
      <c r="AR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16.402167688956119</v>
      </c>
      <c r="AS4">
        <f>_xlfn.RANK.AVG(Table2[[#This Row],[1Y Return vs Nifty Z-Score]],Table2[1Y Return vs Nifty Z-Score])</f>
        <v>9</v>
      </c>
      <c r="AT4">
        <f>_xlfn.RANK.AVG(Table2[[#This Row],[6M Return vs Nifty Z-Score]],Table2[6M Return vs Nifty Z-Score])</f>
        <v>2</v>
      </c>
      <c r="AU4">
        <f>_xlfn.RANK.AVG(Table2[[#This Row],[Sharpe Ratio Z-Score]],Table2[Sharpe Ratio Z-Score])</f>
        <v>22</v>
      </c>
      <c r="AV4">
        <f>(Table2[[#This Row],[Rank 1Y]]+Table2[[#This Row],[Rank 6M]]+Table2[[#This Row],[Rank Sharpe]])/3</f>
        <v>11</v>
      </c>
    </row>
    <row r="5" spans="1:48" x14ac:dyDescent="0.3">
      <c r="A5" t="s">
        <v>1084</v>
      </c>
      <c r="B5" t="s">
        <v>1085</v>
      </c>
      <c r="C5" t="s">
        <v>10161</v>
      </c>
      <c r="D5" t="s">
        <v>101</v>
      </c>
      <c r="E5">
        <v>11232.458348639901</v>
      </c>
      <c r="F5">
        <v>931.65</v>
      </c>
      <c r="G5">
        <v>208.16309415637599</v>
      </c>
      <c r="H5">
        <f>(Table2[[#This Row],[1Y Return vs Nifty]]-AVERAGE(Table2[1Y Return vs Nifty]))/_xlfn.STDEV.P(Table2[1Y Return vs Nifty])</f>
        <v>2.3608599911052472</v>
      </c>
      <c r="I5">
        <v>5.6207891226147497</v>
      </c>
      <c r="J5">
        <f>(Table2[[#This Row],[1M Return vs Nifty]]-AVERAGE(Table2[1M Return vs Nifty]))/_xlfn.STDEV.P(Table2[1M Return vs Nifty])</f>
        <v>0.76346859206322237</v>
      </c>
      <c r="K5">
        <v>74.508465577940996</v>
      </c>
      <c r="L5">
        <f>(Table2[[#This Row],[6M Return vs Nifty]]-AVERAGE(Table2[6M Return vs Nifty]))/_xlfn.STDEV.P(Table2[6M Return vs Nifty])</f>
        <v>2.2888123130786844</v>
      </c>
      <c r="M5">
        <v>-4.7939757511194001</v>
      </c>
      <c r="N5">
        <f>(Table2[[#This Row],[1W Return vs Nifty]]-AVERAGE(Table2[1W Return vs Nifty]))/_xlfn.STDEV.P(Table2[1W Return vs Nifty])</f>
        <v>-0.78520099542165456</v>
      </c>
      <c r="O5">
        <v>945.75</v>
      </c>
      <c r="P5">
        <v>918.41862320629502</v>
      </c>
      <c r="Q5">
        <v>714.76782148262396</v>
      </c>
      <c r="R5">
        <v>44.002154516091302</v>
      </c>
      <c r="S5" s="2">
        <f>(Table2[[#This Row],[Close Price]]-Table2[[#This Row],[20D EMA]])/Table2[[#This Row],[20D EMA]]</f>
        <v>-1.490880253766854E-2</v>
      </c>
      <c r="T5" s="2">
        <f>(Table2[[#This Row],[Close Price]]-Table2[[#This Row],[50D EMA]])/Table2[[#This Row],[50D EMA]]</f>
        <v>1.4406694789694965E-2</v>
      </c>
      <c r="U5" s="2">
        <f>(Table2[[#This Row],[Close Price]]-Table2[[#This Row],[200D EMA]])/Table2[[#This Row],[200D EMA]]</f>
        <v>0.30343024965436055</v>
      </c>
      <c r="V5">
        <v>1.15328727730585</v>
      </c>
      <c r="W5">
        <v>917.7</v>
      </c>
      <c r="X5">
        <v>987</v>
      </c>
      <c r="Y5">
        <v>917.7</v>
      </c>
      <c r="Z5">
        <v>989.8</v>
      </c>
      <c r="AA5">
        <v>875.55</v>
      </c>
      <c r="AB5">
        <v>1080</v>
      </c>
      <c r="AC5" s="2">
        <f>(Table2[[#This Row],[Close Price]]/Table2[[#This Row],[Day Low]])-1</f>
        <v>1.5201046093494597E-2</v>
      </c>
      <c r="AD5" s="2">
        <f>(Table2[[#This Row],[Day High]]/Table2[[#This Row],[Close Price]])-1</f>
        <v>5.9410722910964386E-2</v>
      </c>
      <c r="AE5" s="2">
        <f>(Table2[[#This Row],[Close Price]]/Table2[[#This Row],[Current Week Low]])-1</f>
        <v>1.5201046093494597E-2</v>
      </c>
      <c r="AF5" s="2">
        <f>(Table2[[#This Row],[Current Week High]]/Table2[[#This Row],[Close Price]])-1</f>
        <v>6.2416143401492041E-2</v>
      </c>
      <c r="AG5" s="2">
        <f>(Table2[[#This Row],[Close Price]]/Table2[[#This Row],[Current Month Low]])-1</f>
        <v>6.4074010621894883E-2</v>
      </c>
      <c r="AH5" s="2">
        <f>(Table2[[#This Row],[Current Month High]]/Table2[[#This Row],[Close Price]])-1</f>
        <v>0.1592336177749154</v>
      </c>
      <c r="AI5">
        <v>15.9233617774915</v>
      </c>
      <c r="AJ5">
        <v>274.658176943699</v>
      </c>
      <c r="AK5" t="str">
        <f>IF(AND(Table2[[#This Row],[20D EMA]]&gt;Table2[[#This Row],[50D EMA]],Table2[[#This Row],[50D EMA]]&gt;Table2[[#This Row],[200D EMA]]),"Uptrend","Downtrend/NoTrend")</f>
        <v>Uptrend</v>
      </c>
      <c r="AL5">
        <v>-0.03</v>
      </c>
      <c r="AM5" t="s">
        <v>10200</v>
      </c>
      <c r="AN5">
        <v>4.3600000000000003</v>
      </c>
      <c r="AO5" t="s">
        <v>10199</v>
      </c>
      <c r="AP5">
        <v>0.29060296684151898</v>
      </c>
      <c r="AQ5">
        <f>(Table2[[#This Row],[Sharpe Ratio]]-AVERAGE(Table2[Sharpe Ratio]))/_xlfn.STDEV.P(Table2[Sharpe Ratio])</f>
        <v>2.774056805616393</v>
      </c>
      <c r="AR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7.4019967064418921</v>
      </c>
      <c r="AS5">
        <f>_xlfn.RANK.AVG(Table2[[#This Row],[1Y Return vs Nifty Z-Score]],Table2[1Y Return vs Nifty Z-Score])</f>
        <v>16</v>
      </c>
      <c r="AT5">
        <f>_xlfn.RANK.AVG(Table2[[#This Row],[6M Return vs Nifty Z-Score]],Table2[6M Return vs Nifty Z-Score])</f>
        <v>20</v>
      </c>
      <c r="AU5">
        <f>_xlfn.RANK.AVG(Table2[[#This Row],[Sharpe Ratio Z-Score]],Table2[Sharpe Ratio Z-Score])</f>
        <v>2</v>
      </c>
      <c r="AV5">
        <f>(Table2[[#This Row],[Rank 1Y]]+Table2[[#This Row],[Rank 6M]]+Table2[[#This Row],[Rank Sharpe]])/3</f>
        <v>12.666666666666666</v>
      </c>
    </row>
    <row r="6" spans="1:48" x14ac:dyDescent="0.3">
      <c r="A6" t="s">
        <v>383</v>
      </c>
      <c r="B6" t="s">
        <v>384</v>
      </c>
      <c r="C6" t="s">
        <v>10155</v>
      </c>
      <c r="D6" t="s">
        <v>116</v>
      </c>
      <c r="E6">
        <v>61518.387000000002</v>
      </c>
      <c r="F6">
        <v>307.3</v>
      </c>
      <c r="G6">
        <v>366.91862541331602</v>
      </c>
      <c r="H6">
        <f>(Table2[[#This Row],[1Y Return vs Nifty]]-AVERAGE(Table2[1Y Return vs Nifty]))/_xlfn.STDEV.P(Table2[1Y Return vs Nifty])</f>
        <v>4.5716774299429455</v>
      </c>
      <c r="I6">
        <v>13.704303673983899</v>
      </c>
      <c r="J6">
        <f>(Table2[[#This Row],[1M Return vs Nifty]]-AVERAGE(Table2[1M Return vs Nifty]))/_xlfn.STDEV.P(Table2[1M Return vs Nifty])</f>
        <v>1.6017725522936317</v>
      </c>
      <c r="K6">
        <v>89.747059307908998</v>
      </c>
      <c r="L6">
        <f>(Table2[[#This Row],[6M Return vs Nifty]]-AVERAGE(Table2[6M Return vs Nifty]))/_xlfn.STDEV.P(Table2[6M Return vs Nifty])</f>
        <v>2.8007079523109986</v>
      </c>
      <c r="M6">
        <v>-2.84434086077315</v>
      </c>
      <c r="N6">
        <f>(Table2[[#This Row],[1W Return vs Nifty]]-AVERAGE(Table2[1W Return vs Nifty]))/_xlfn.STDEV.P(Table2[1W Return vs Nifty])</f>
        <v>-0.26032804255161579</v>
      </c>
      <c r="O6">
        <v>312.52</v>
      </c>
      <c r="P6">
        <v>284.08524989830403</v>
      </c>
      <c r="Q6">
        <v>198.57838231105899</v>
      </c>
      <c r="R6">
        <v>39.013570343922197</v>
      </c>
      <c r="S6" s="2">
        <f>(Table2[[#This Row],[Close Price]]-Table2[[#This Row],[20D EMA]])/Table2[[#This Row],[20D EMA]]</f>
        <v>-1.6702931012415111E-2</v>
      </c>
      <c r="T6" s="2">
        <f>(Table2[[#This Row],[Close Price]]-Table2[[#This Row],[50D EMA]])/Table2[[#This Row],[50D EMA]]</f>
        <v>8.1717548200782433E-2</v>
      </c>
      <c r="U6" s="2">
        <f>(Table2[[#This Row],[Close Price]]-Table2[[#This Row],[200D EMA]])/Table2[[#This Row],[200D EMA]]</f>
        <v>0.5474997651991963</v>
      </c>
      <c r="V6">
        <v>1.1138700894338001</v>
      </c>
      <c r="W6">
        <v>271.14999999999998</v>
      </c>
      <c r="X6">
        <v>328.9</v>
      </c>
      <c r="Y6">
        <v>271.14999999999998</v>
      </c>
      <c r="Z6">
        <v>329.4</v>
      </c>
      <c r="AA6">
        <v>271.14999999999998</v>
      </c>
      <c r="AB6">
        <v>353.7</v>
      </c>
      <c r="AC6" s="2">
        <f>(Table2[[#This Row],[Close Price]]/Table2[[#This Row],[Day Low]])-1</f>
        <v>0.1333210400147522</v>
      </c>
      <c r="AD6" s="2">
        <f>(Table2[[#This Row],[Day High]]/Table2[[#This Row],[Close Price]])-1</f>
        <v>7.028961926456212E-2</v>
      </c>
      <c r="AE6" s="2">
        <f>(Table2[[#This Row],[Close Price]]/Table2[[#This Row],[Current Week Low]])-1</f>
        <v>0.1333210400147522</v>
      </c>
      <c r="AF6" s="2">
        <f>(Table2[[#This Row],[Current Week High]]/Table2[[#This Row],[Close Price]])-1</f>
        <v>7.1916693784575214E-2</v>
      </c>
      <c r="AG6" s="2">
        <f>(Table2[[#This Row],[Close Price]]/Table2[[#This Row],[Current Month Low]])-1</f>
        <v>0.1333210400147522</v>
      </c>
      <c r="AH6" s="2">
        <f>(Table2[[#This Row],[Current Month High]]/Table2[[#This Row],[Close Price]])-1</f>
        <v>0.15099251545720782</v>
      </c>
      <c r="AI6">
        <v>15.099251545720699</v>
      </c>
      <c r="AJ6">
        <v>408.35401157981801</v>
      </c>
      <c r="AK6" t="str">
        <f>IF(AND(Table2[[#This Row],[20D EMA]]&gt;Table2[[#This Row],[50D EMA]],Table2[[#This Row],[50D EMA]]&gt;Table2[[#This Row],[200D EMA]]),"Uptrend","Downtrend/NoTrend")</f>
        <v>Uptrend</v>
      </c>
      <c r="AL6">
        <v>0.31</v>
      </c>
      <c r="AM6" t="s">
        <v>10199</v>
      </c>
      <c r="AN6">
        <v>-5.46</v>
      </c>
      <c r="AO6" t="s">
        <v>10200</v>
      </c>
      <c r="AP6">
        <v>0.17780738981642599</v>
      </c>
      <c r="AQ6">
        <f>(Table2[[#This Row],[Sharpe Ratio]]-AVERAGE(Table2[Sharpe Ratio]))/_xlfn.STDEV.P(Table2[Sharpe Ratio])</f>
        <v>1.4792136630178541</v>
      </c>
      <c r="AR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10.193043555013816</v>
      </c>
      <c r="AS6">
        <f>_xlfn.RANK.AVG(Table2[[#This Row],[1Y Return vs Nifty Z-Score]],Table2[1Y Return vs Nifty Z-Score])</f>
        <v>5</v>
      </c>
      <c r="AT6">
        <f>_xlfn.RANK.AVG(Table2[[#This Row],[6M Return vs Nifty Z-Score]],Table2[6M Return vs Nifty Z-Score])</f>
        <v>7</v>
      </c>
      <c r="AU6">
        <f>_xlfn.RANK.AVG(Table2[[#This Row],[Sharpe Ratio Z-Score]],Table2[Sharpe Ratio Z-Score])</f>
        <v>54</v>
      </c>
      <c r="AV6">
        <f>(Table2[[#This Row],[Rank 1Y]]+Table2[[#This Row],[Rank 6M]]+Table2[[#This Row],[Rank Sharpe]])/3</f>
        <v>22</v>
      </c>
    </row>
    <row r="7" spans="1:48" x14ac:dyDescent="0.3">
      <c r="A7" t="s">
        <v>259</v>
      </c>
      <c r="B7" t="s">
        <v>260</v>
      </c>
      <c r="C7" t="s">
        <v>10166</v>
      </c>
      <c r="D7" t="s">
        <v>261</v>
      </c>
      <c r="E7">
        <v>102080.35125000001</v>
      </c>
      <c r="F7">
        <v>5061.25</v>
      </c>
      <c r="G7">
        <v>134.91152475391101</v>
      </c>
      <c r="H7">
        <f>(Table2[[#This Row],[1Y Return vs Nifty]]-AVERAGE(Table2[1Y Return vs Nifty]))/_xlfn.STDEV.P(Table2[1Y Return vs Nifty])</f>
        <v>1.3407642138116922</v>
      </c>
      <c r="I7">
        <v>31.7537130792672</v>
      </c>
      <c r="J7">
        <f>(Table2[[#This Row],[1M Return vs Nifty]]-AVERAGE(Table2[1M Return vs Nifty]))/_xlfn.STDEV.P(Table2[1M Return vs Nifty])</f>
        <v>3.4735934401160184</v>
      </c>
      <c r="K7">
        <v>107.006200970202</v>
      </c>
      <c r="L7">
        <f>(Table2[[#This Row],[6M Return vs Nifty]]-AVERAGE(Table2[6M Return vs Nifty]))/_xlfn.STDEV.P(Table2[6M Return vs Nifty])</f>
        <v>3.3804779435829619</v>
      </c>
      <c r="M7">
        <v>-0.56627782202045096</v>
      </c>
      <c r="N7">
        <f>(Table2[[#This Row],[1W Return vs Nifty]]-AVERAGE(Table2[1W Return vs Nifty]))/_xlfn.STDEV.P(Table2[1W Return vs Nifty])</f>
        <v>0.35296303050764333</v>
      </c>
      <c r="O7">
        <v>4964.6899999999996</v>
      </c>
      <c r="P7">
        <v>4152.8874398257703</v>
      </c>
      <c r="Q7">
        <v>2780.0203259751001</v>
      </c>
      <c r="R7">
        <v>46.661687344733501</v>
      </c>
      <c r="S7" s="2">
        <f>(Table2[[#This Row],[Close Price]]-Table2[[#This Row],[20D EMA]])/Table2[[#This Row],[20D EMA]]</f>
        <v>1.9449351319014964E-2</v>
      </c>
      <c r="T7" s="2">
        <f>(Table2[[#This Row],[Close Price]]-Table2[[#This Row],[50D EMA]])/Table2[[#This Row],[50D EMA]]</f>
        <v>0.21873035889755274</v>
      </c>
      <c r="U7" s="2">
        <f>(Table2[[#This Row],[Close Price]]-Table2[[#This Row],[200D EMA]])/Table2[[#This Row],[200D EMA]]</f>
        <v>0.82058021400428138</v>
      </c>
      <c r="V7">
        <v>0.69387727938451005</v>
      </c>
      <c r="W7">
        <v>4792.6499999999996</v>
      </c>
      <c r="X7">
        <v>5434</v>
      </c>
      <c r="Y7">
        <v>4792.6499999999996</v>
      </c>
      <c r="Z7">
        <v>5478</v>
      </c>
      <c r="AA7">
        <v>4182.1499999999996</v>
      </c>
      <c r="AB7">
        <v>5860</v>
      </c>
      <c r="AC7" s="2">
        <f>(Table2[[#This Row],[Close Price]]/Table2[[#This Row],[Day Low]])-1</f>
        <v>5.6044150939459358E-2</v>
      </c>
      <c r="AD7" s="2">
        <f>(Table2[[#This Row],[Day High]]/Table2[[#This Row],[Close Price]])-1</f>
        <v>7.3647814275129564E-2</v>
      </c>
      <c r="AE7" s="2">
        <f>(Table2[[#This Row],[Close Price]]/Table2[[#This Row],[Current Week Low]])-1</f>
        <v>5.6044150939459358E-2</v>
      </c>
      <c r="AF7" s="2">
        <f>(Table2[[#This Row],[Current Week High]]/Table2[[#This Row],[Close Price]])-1</f>
        <v>8.2341318844159073E-2</v>
      </c>
      <c r="AG7" s="2">
        <f>(Table2[[#This Row],[Close Price]]/Table2[[#This Row],[Current Month Low]])-1</f>
        <v>0.21020288607534421</v>
      </c>
      <c r="AH7" s="2">
        <f>(Table2[[#This Row],[Current Month High]]/Table2[[#This Row],[Close Price]])-1</f>
        <v>0.15781674487527786</v>
      </c>
      <c r="AI7">
        <v>15.781674487527701</v>
      </c>
      <c r="AJ7">
        <v>195.28018435868199</v>
      </c>
      <c r="AK7" t="str">
        <f>IF(AND(Table2[[#This Row],[20D EMA]]&gt;Table2[[#This Row],[50D EMA]],Table2[[#This Row],[50D EMA]]&gt;Table2[[#This Row],[200D EMA]]),"Uptrend","Downtrend/NoTrend")</f>
        <v>Uptrend</v>
      </c>
      <c r="AL7">
        <v>1.01</v>
      </c>
      <c r="AM7" t="s">
        <v>10199</v>
      </c>
      <c r="AN7">
        <v>-9.39</v>
      </c>
      <c r="AO7" t="s">
        <v>10200</v>
      </c>
      <c r="AP7">
        <v>0.26069023959082399</v>
      </c>
      <c r="AQ7">
        <f>(Table2[[#This Row],[Sharpe Ratio]]-AVERAGE(Table2[Sharpe Ratio]))/_xlfn.STDEV.P(Table2[Sharpe Ratio])</f>
        <v>2.4306719781389265</v>
      </c>
      <c r="AR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10.978470606157243</v>
      </c>
      <c r="AS7">
        <f>_xlfn.RANK.AVG(Table2[[#This Row],[1Y Return vs Nifty Z-Score]],Table2[1Y Return vs Nifty Z-Score])</f>
        <v>68</v>
      </c>
      <c r="AT7">
        <f>_xlfn.RANK.AVG(Table2[[#This Row],[6M Return vs Nifty Z-Score]],Table2[6M Return vs Nifty Z-Score])</f>
        <v>4</v>
      </c>
      <c r="AU7">
        <f>_xlfn.RANK.AVG(Table2[[#This Row],[Sharpe Ratio Z-Score]],Table2[Sharpe Ratio Z-Score])</f>
        <v>4</v>
      </c>
      <c r="AV7">
        <f>(Table2[[#This Row],[Rank 1Y]]+Table2[[#This Row],[Rank 6M]]+Table2[[#This Row],[Rank Sharpe]])/3</f>
        <v>25.333333333333332</v>
      </c>
    </row>
    <row r="8" spans="1:48" x14ac:dyDescent="0.3">
      <c r="A8" t="s">
        <v>146</v>
      </c>
      <c r="B8" t="s">
        <v>147</v>
      </c>
      <c r="C8" t="s">
        <v>10164</v>
      </c>
      <c r="D8" t="s">
        <v>148</v>
      </c>
      <c r="E8">
        <v>187121.48972118</v>
      </c>
      <c r="F8">
        <v>5263.8</v>
      </c>
      <c r="G8">
        <v>183.99269702277601</v>
      </c>
      <c r="H8">
        <f>(Table2[[#This Row],[1Y Return vs Nifty]]-AVERAGE(Table2[1Y Return vs Nifty]))/_xlfn.STDEV.P(Table2[1Y Return vs Nifty])</f>
        <v>2.0242648812308657</v>
      </c>
      <c r="I8">
        <v>-4.6654384878713504</v>
      </c>
      <c r="J8">
        <f>(Table2[[#This Row],[1M Return vs Nifty]]-AVERAGE(Table2[1M Return vs Nifty]))/_xlfn.STDEV.P(Table2[1M Return vs Nifty])</f>
        <v>-0.30326856624885795</v>
      </c>
      <c r="K8">
        <v>51.101197321972201</v>
      </c>
      <c r="L8">
        <f>(Table2[[#This Row],[6M Return vs Nifty]]-AVERAGE(Table2[6M Return vs Nifty]))/_xlfn.STDEV.P(Table2[6M Return vs Nifty])</f>
        <v>1.5025141310484345</v>
      </c>
      <c r="M8">
        <v>-8.0230925448959791</v>
      </c>
      <c r="N8">
        <f>(Table2[[#This Row],[1W Return vs Nifty]]-AVERAGE(Table2[1W Return vs Nifty]))/_xlfn.STDEV.P(Table2[1W Return vs Nifty])</f>
        <v>-1.6545309787452191</v>
      </c>
      <c r="O8">
        <v>5391.79</v>
      </c>
      <c r="P8">
        <v>5101.31880803082</v>
      </c>
      <c r="Q8">
        <v>3912.7225815284601</v>
      </c>
      <c r="R8">
        <v>35.502269947585198</v>
      </c>
      <c r="S8" s="2">
        <f>(Table2[[#This Row],[Close Price]]-Table2[[#This Row],[20D EMA]])/Table2[[#This Row],[20D EMA]]</f>
        <v>-2.3737942316002621E-2</v>
      </c>
      <c r="T8" s="2">
        <f>(Table2[[#This Row],[Close Price]]-Table2[[#This Row],[50D EMA]])/Table2[[#This Row],[50D EMA]]</f>
        <v>3.1850820951121885E-2</v>
      </c>
      <c r="U8" s="2">
        <f>(Table2[[#This Row],[Close Price]]-Table2[[#This Row],[200D EMA]])/Table2[[#This Row],[200D EMA]]</f>
        <v>0.34530365757333026</v>
      </c>
      <c r="V8">
        <v>0.803751645646964</v>
      </c>
      <c r="W8">
        <v>4955.6499999999996</v>
      </c>
      <c r="X8">
        <v>5310.25</v>
      </c>
      <c r="Y8">
        <v>4955.6499999999996</v>
      </c>
      <c r="Z8">
        <v>5310.25</v>
      </c>
      <c r="AA8">
        <v>4955.6499999999996</v>
      </c>
      <c r="AB8">
        <v>5754.95</v>
      </c>
      <c r="AC8" s="2">
        <f>(Table2[[#This Row],[Close Price]]/Table2[[#This Row],[Day Low]])-1</f>
        <v>6.2181550351618986E-2</v>
      </c>
      <c r="AD8" s="2">
        <f>(Table2[[#This Row],[Day High]]/Table2[[#This Row],[Close Price]])-1</f>
        <v>8.8244234203427308E-3</v>
      </c>
      <c r="AE8" s="2">
        <f>(Table2[[#This Row],[Close Price]]/Table2[[#This Row],[Current Week Low]])-1</f>
        <v>6.2181550351618986E-2</v>
      </c>
      <c r="AF8" s="2">
        <f>(Table2[[#This Row],[Current Week High]]/Table2[[#This Row],[Close Price]])-1</f>
        <v>8.8244234203427308E-3</v>
      </c>
      <c r="AG8" s="2">
        <f>(Table2[[#This Row],[Close Price]]/Table2[[#This Row],[Current Month Low]])-1</f>
        <v>6.2181550351618986E-2</v>
      </c>
      <c r="AH8" s="2">
        <f>(Table2[[#This Row],[Current Month High]]/Table2[[#This Row],[Close Price]])-1</f>
        <v>9.3307116531783141E-2</v>
      </c>
      <c r="AI8">
        <v>9.3307116531783105</v>
      </c>
      <c r="AJ8">
        <v>215.122126436781</v>
      </c>
      <c r="AK8" t="str">
        <f>IF(AND(Table2[[#This Row],[20D EMA]]&gt;Table2[[#This Row],[50D EMA]],Table2[[#This Row],[50D EMA]]&gt;Table2[[#This Row],[200D EMA]]),"Uptrend","Downtrend/NoTrend")</f>
        <v>Uptrend</v>
      </c>
      <c r="AL8">
        <v>0.04</v>
      </c>
      <c r="AM8" t="s">
        <v>10199</v>
      </c>
      <c r="AN8">
        <v>-5.96</v>
      </c>
      <c r="AO8" t="s">
        <v>10200</v>
      </c>
      <c r="AP8">
        <v>0.23320807073420299</v>
      </c>
      <c r="AQ8">
        <f>(Table2[[#This Row],[Sharpe Ratio]]-AVERAGE(Table2[Sharpe Ratio]))/_xlfn.STDEV.P(Table2[Sharpe Ratio])</f>
        <v>2.1151888818485958</v>
      </c>
      <c r="AR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3.6841683491338184</v>
      </c>
      <c r="AS8">
        <f>_xlfn.RANK.AVG(Table2[[#This Row],[1Y Return vs Nifty Z-Score]],Table2[1Y Return vs Nifty Z-Score])</f>
        <v>27</v>
      </c>
      <c r="AT8">
        <f>_xlfn.RANK.AVG(Table2[[#This Row],[6M Return vs Nifty Z-Score]],Table2[6M Return vs Nifty Z-Score])</f>
        <v>58</v>
      </c>
      <c r="AU8">
        <f>_xlfn.RANK.AVG(Table2[[#This Row],[Sharpe Ratio Z-Score]],Table2[Sharpe Ratio Z-Score])</f>
        <v>10</v>
      </c>
      <c r="AV8">
        <f>(Table2[[#This Row],[Rank 1Y]]+Table2[[#This Row],[Rank 6M]]+Table2[[#This Row],[Rank Sharpe]])/3</f>
        <v>31.666666666666668</v>
      </c>
    </row>
    <row r="9" spans="1:48" x14ac:dyDescent="0.3">
      <c r="A9" t="s">
        <v>842</v>
      </c>
      <c r="B9" t="s">
        <v>843</v>
      </c>
      <c r="C9" t="s">
        <v>10158</v>
      </c>
      <c r="D9" t="s">
        <v>46</v>
      </c>
      <c r="E9">
        <v>17945.024268199999</v>
      </c>
      <c r="F9">
        <v>1543</v>
      </c>
      <c r="G9">
        <v>212.11641133006</v>
      </c>
      <c r="H9">
        <f>(Table2[[#This Row],[1Y Return vs Nifty]]-AVERAGE(Table2[1Y Return vs Nifty]))/_xlfn.STDEV.P(Table2[1Y Return vs Nifty])</f>
        <v>2.4159135850155704</v>
      </c>
      <c r="I9">
        <v>3.5299447014410101</v>
      </c>
      <c r="J9">
        <f>(Table2[[#This Row],[1M Return vs Nifty]]-AVERAGE(Table2[1M Return vs Nifty]))/_xlfn.STDEV.P(Table2[1M Return vs Nifty])</f>
        <v>0.54663677375484465</v>
      </c>
      <c r="K9">
        <v>78.587944856398593</v>
      </c>
      <c r="L9">
        <f>(Table2[[#This Row],[6M Return vs Nifty]]-AVERAGE(Table2[6M Return vs Nifty]))/_xlfn.STDEV.P(Table2[6M Return vs Nifty])</f>
        <v>2.4258503948062833</v>
      </c>
      <c r="M9">
        <v>4.7649383544028101</v>
      </c>
      <c r="N9">
        <f>(Table2[[#This Row],[1W Return vs Nifty]]-AVERAGE(Table2[1W Return vs Nifty]))/_xlfn.STDEV.P(Table2[1W Return vs Nifty])</f>
        <v>1.7882118510757037</v>
      </c>
      <c r="O9">
        <v>1487.5</v>
      </c>
      <c r="P9">
        <v>1360.84803555704</v>
      </c>
      <c r="Q9">
        <v>968.45714883762105</v>
      </c>
      <c r="R9">
        <v>60.163164120789602</v>
      </c>
      <c r="S9" s="2">
        <f>(Table2[[#This Row],[Close Price]]-Table2[[#This Row],[20D EMA]])/Table2[[#This Row],[20D EMA]]</f>
        <v>3.7310924369747901E-2</v>
      </c>
      <c r="T9" s="2">
        <f>(Table2[[#This Row],[Close Price]]-Table2[[#This Row],[50D EMA]])/Table2[[#This Row],[50D EMA]]</f>
        <v>0.13385180393665275</v>
      </c>
      <c r="U9" s="2">
        <f>(Table2[[#This Row],[Close Price]]-Table2[[#This Row],[200D EMA]])/Table2[[#This Row],[200D EMA]]</f>
        <v>0.59325583155844019</v>
      </c>
      <c r="V9">
        <v>0.45917023680691499</v>
      </c>
      <c r="W9">
        <v>1485.55</v>
      </c>
      <c r="X9">
        <v>1574</v>
      </c>
      <c r="Y9">
        <v>1420</v>
      </c>
      <c r="Z9">
        <v>1574</v>
      </c>
      <c r="AA9">
        <v>1375</v>
      </c>
      <c r="AB9">
        <v>1599.1</v>
      </c>
      <c r="AC9" s="2">
        <f>(Table2[[#This Row],[Close Price]]/Table2[[#This Row],[Day Low]])-1</f>
        <v>3.8672545521860613E-2</v>
      </c>
      <c r="AD9" s="2">
        <f>(Table2[[#This Row],[Day High]]/Table2[[#This Row],[Close Price]])-1</f>
        <v>2.0090732339598238E-2</v>
      </c>
      <c r="AE9" s="2">
        <f>(Table2[[#This Row],[Close Price]]/Table2[[#This Row],[Current Week Low]])-1</f>
        <v>8.6619718309859151E-2</v>
      </c>
      <c r="AF9" s="2">
        <f>(Table2[[#This Row],[Current Week High]]/Table2[[#This Row],[Close Price]])-1</f>
        <v>2.0090732339598238E-2</v>
      </c>
      <c r="AG9" s="2">
        <f>(Table2[[#This Row],[Close Price]]/Table2[[#This Row],[Current Month Low]])-1</f>
        <v>0.12218181818181817</v>
      </c>
      <c r="AH9" s="2">
        <f>(Table2[[#This Row],[Current Month High]]/Table2[[#This Row],[Close Price]])-1</f>
        <v>3.6357744653272794E-2</v>
      </c>
      <c r="AI9">
        <v>3.6357744653272701</v>
      </c>
      <c r="AJ9">
        <v>257.17592592592501</v>
      </c>
      <c r="AK9" t="str">
        <f>IF(AND(Table2[[#This Row],[20D EMA]]&gt;Table2[[#This Row],[50D EMA]],Table2[[#This Row],[50D EMA]]&gt;Table2[[#This Row],[200D EMA]]),"Uptrend","Downtrend/NoTrend")</f>
        <v>Uptrend</v>
      </c>
      <c r="AL9">
        <v>0.42</v>
      </c>
      <c r="AM9" t="s">
        <v>10199</v>
      </c>
      <c r="AN9">
        <v>4.2699999999999996</v>
      </c>
      <c r="AO9" t="s">
        <v>10199</v>
      </c>
      <c r="AP9">
        <v>0.16347952225208001</v>
      </c>
      <c r="AQ9">
        <f>(Table2[[#This Row],[Sharpe Ratio]]-AVERAGE(Table2[Sharpe Ratio]))/_xlfn.STDEV.P(Table2[Sharpe Ratio])</f>
        <v>1.3147361050048638</v>
      </c>
      <c r="AR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8.4913487096572666</v>
      </c>
      <c r="AS9">
        <f>_xlfn.RANK.AVG(Table2[[#This Row],[1Y Return vs Nifty Z-Score]],Table2[1Y Return vs Nifty Z-Score])</f>
        <v>15</v>
      </c>
      <c r="AT9">
        <f>_xlfn.RANK.AVG(Table2[[#This Row],[6M Return vs Nifty Z-Score]],Table2[6M Return vs Nifty Z-Score])</f>
        <v>18</v>
      </c>
      <c r="AU9">
        <f>_xlfn.RANK.AVG(Table2[[#This Row],[Sharpe Ratio Z-Score]],Table2[Sharpe Ratio Z-Score])</f>
        <v>70</v>
      </c>
      <c r="AV9">
        <f>(Table2[[#This Row],[Rank 1Y]]+Table2[[#This Row],[Rank 6M]]+Table2[[#This Row],[Rank Sharpe]])/3</f>
        <v>34.333333333333336</v>
      </c>
    </row>
    <row r="10" spans="1:48" x14ac:dyDescent="0.3">
      <c r="A10" t="s">
        <v>1056</v>
      </c>
      <c r="B10" t="s">
        <v>1057</v>
      </c>
      <c r="C10" t="s">
        <v>10162</v>
      </c>
      <c r="D10" t="s">
        <v>1058</v>
      </c>
      <c r="E10">
        <v>11760.693624469999</v>
      </c>
      <c r="F10">
        <v>1728.55</v>
      </c>
      <c r="G10">
        <v>146.363437392598</v>
      </c>
      <c r="H10">
        <f>(Table2[[#This Row],[1Y Return vs Nifty]]-AVERAGE(Table2[1Y Return vs Nifty]))/_xlfn.STDEV.P(Table2[1Y Return vs Nifty])</f>
        <v>1.5002426771395536</v>
      </c>
      <c r="I10">
        <v>-7.6770756404253397</v>
      </c>
      <c r="J10">
        <f>(Table2[[#This Row],[1M Return vs Nifty]]-AVERAGE(Table2[1M Return vs Nifty]))/_xlfn.STDEV.P(Table2[1M Return vs Nifty])</f>
        <v>-0.615591546026933</v>
      </c>
      <c r="K10">
        <v>63.423690672516599</v>
      </c>
      <c r="L10">
        <f>(Table2[[#This Row],[6M Return vs Nifty]]-AVERAGE(Table2[6M Return vs Nifty]))/_xlfn.STDEV.P(Table2[6M Return vs Nifty])</f>
        <v>1.9164519735022283</v>
      </c>
      <c r="M10">
        <v>2.3320086577321399</v>
      </c>
      <c r="N10">
        <f>(Table2[[#This Row],[1W Return vs Nifty]]-AVERAGE(Table2[1W Return vs Nifty]))/_xlfn.STDEV.P(Table2[1W Return vs Nifty])</f>
        <v>1.1332281921661349</v>
      </c>
      <c r="O10">
        <v>1417.02</v>
      </c>
      <c r="P10">
        <v>1293.7653526433501</v>
      </c>
      <c r="Q10">
        <v>1044.24663663671</v>
      </c>
      <c r="R10">
        <v>80.839986095430106</v>
      </c>
      <c r="S10" s="2">
        <f>(Table2[[#This Row],[Close Price]]-Table2[[#This Row],[20D EMA]])/Table2[[#This Row],[20D EMA]]</f>
        <v>0.21984869656038727</v>
      </c>
      <c r="T10" s="2">
        <f>(Table2[[#This Row],[Close Price]]-Table2[[#This Row],[50D EMA]])/Table2[[#This Row],[50D EMA]]</f>
        <v>0.33606143994219806</v>
      </c>
      <c r="U10" s="2">
        <f>(Table2[[#This Row],[Close Price]]-Table2[[#This Row],[200D EMA]])/Table2[[#This Row],[200D EMA]]</f>
        <v>0.65530818041921723</v>
      </c>
      <c r="V10">
        <v>0.98436659435522</v>
      </c>
      <c r="W10">
        <v>1422</v>
      </c>
      <c r="X10">
        <v>1738.8</v>
      </c>
      <c r="Y10">
        <v>1331.15</v>
      </c>
      <c r="Z10">
        <v>1738.8</v>
      </c>
      <c r="AA10">
        <v>1310.0999999999999</v>
      </c>
      <c r="AB10">
        <v>1738.8</v>
      </c>
      <c r="AC10" s="2">
        <f>(Table2[[#This Row],[Close Price]]/Table2[[#This Row],[Day Low]])-1</f>
        <v>0.21557665260196912</v>
      </c>
      <c r="AD10" s="2">
        <f>(Table2[[#This Row],[Day High]]/Table2[[#This Row],[Close Price]])-1</f>
        <v>5.9298255763500229E-3</v>
      </c>
      <c r="AE10" s="2">
        <f>(Table2[[#This Row],[Close Price]]/Table2[[#This Row],[Current Week Low]])-1</f>
        <v>0.29853885737895802</v>
      </c>
      <c r="AF10" s="2">
        <f>(Table2[[#This Row],[Current Week High]]/Table2[[#This Row],[Close Price]])-1</f>
        <v>5.9298255763500229E-3</v>
      </c>
      <c r="AG10" s="2">
        <f>(Table2[[#This Row],[Close Price]]/Table2[[#This Row],[Current Month Low]])-1</f>
        <v>0.31940309900007646</v>
      </c>
      <c r="AH10" s="2">
        <f>(Table2[[#This Row],[Current Month High]]/Table2[[#This Row],[Close Price]])-1</f>
        <v>5.9298255763500229E-3</v>
      </c>
      <c r="AI10">
        <v>0.59298255763500196</v>
      </c>
      <c r="AJ10">
        <v>183.36885245901601</v>
      </c>
      <c r="AK10" t="str">
        <f>IF(AND(Table2[[#This Row],[20D EMA]]&gt;Table2[[#This Row],[50D EMA]],Table2[[#This Row],[50D EMA]]&gt;Table2[[#This Row],[200D EMA]]),"Uptrend","Downtrend/NoTrend")</f>
        <v>Uptrend</v>
      </c>
      <c r="AL10">
        <v>0.83</v>
      </c>
      <c r="AM10" t="s">
        <v>10199</v>
      </c>
      <c r="AN10">
        <v>18.89</v>
      </c>
      <c r="AO10" t="s">
        <v>10199</v>
      </c>
      <c r="AP10">
        <v>0.21992052465923501</v>
      </c>
      <c r="AQ10">
        <f>(Table2[[#This Row],[Sharpe Ratio]]-AVERAGE(Table2[Sharpe Ratio]))/_xlfn.STDEV.P(Table2[Sharpe Ratio])</f>
        <v>1.9626537526271115</v>
      </c>
      <c r="AR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5.8969850494080962</v>
      </c>
      <c r="AS10">
        <f>_xlfn.RANK.AVG(Table2[[#This Row],[1Y Return vs Nifty Z-Score]],Table2[1Y Return vs Nifty Z-Score])</f>
        <v>56</v>
      </c>
      <c r="AT10">
        <f>_xlfn.RANK.AVG(Table2[[#This Row],[6M Return vs Nifty Z-Score]],Table2[6M Return vs Nifty Z-Score])</f>
        <v>34</v>
      </c>
      <c r="AU10">
        <f>_xlfn.RANK.AVG(Table2[[#This Row],[Sharpe Ratio Z-Score]],Table2[Sharpe Ratio Z-Score])</f>
        <v>16</v>
      </c>
      <c r="AV10">
        <f>(Table2[[#This Row],[Rank 1Y]]+Table2[[#This Row],[Rank 6M]]+Table2[[#This Row],[Rank Sharpe]])/3</f>
        <v>35.333333333333336</v>
      </c>
    </row>
    <row r="11" spans="1:48" x14ac:dyDescent="0.3">
      <c r="A11" t="s">
        <v>1191</v>
      </c>
      <c r="B11" t="s">
        <v>1192</v>
      </c>
      <c r="C11" t="s">
        <v>10167</v>
      </c>
      <c r="D11" t="s">
        <v>127</v>
      </c>
      <c r="E11">
        <v>9674.3221200999997</v>
      </c>
      <c r="F11">
        <v>370.7</v>
      </c>
      <c r="G11">
        <v>126.47164649452699</v>
      </c>
      <c r="H11">
        <f>(Table2[[#This Row],[1Y Return vs Nifty]]-AVERAGE(Table2[1Y Return vs Nifty]))/_xlfn.STDEV.P(Table2[1Y Return vs Nifty])</f>
        <v>1.22323111187955</v>
      </c>
      <c r="I11">
        <v>11.9202101244937</v>
      </c>
      <c r="J11">
        <f>(Table2[[#This Row],[1M Return vs Nifty]]-AVERAGE(Table2[1M Return vs Nifty]))/_xlfn.STDEV.P(Table2[1M Return vs Nifty])</f>
        <v>1.4167524501518174</v>
      </c>
      <c r="K11">
        <v>64.233386269633399</v>
      </c>
      <c r="L11">
        <f>(Table2[[#This Row],[6M Return vs Nifty]]-AVERAGE(Table2[6M Return vs Nifty]))/_xlfn.STDEV.P(Table2[6M Return vs Nifty])</f>
        <v>1.9436513104367503</v>
      </c>
      <c r="M11">
        <v>2.27499382752704</v>
      </c>
      <c r="N11">
        <f>(Table2[[#This Row],[1W Return vs Nifty]]-AVERAGE(Table2[1W Return vs Nifty]))/_xlfn.STDEV.P(Table2[1W Return vs Nifty])</f>
        <v>1.1178788862856786</v>
      </c>
      <c r="O11">
        <v>358.56</v>
      </c>
      <c r="P11">
        <v>316.10140818318803</v>
      </c>
      <c r="Q11">
        <v>236.848524123961</v>
      </c>
      <c r="R11">
        <v>54.691045965152099</v>
      </c>
      <c r="S11" s="2">
        <f>(Table2[[#This Row],[Close Price]]-Table2[[#This Row],[20D EMA]])/Table2[[#This Row],[20D EMA]]</f>
        <v>3.3857652833556406E-2</v>
      </c>
      <c r="T11" s="2">
        <f>(Table2[[#This Row],[Close Price]]-Table2[[#This Row],[50D EMA]])/Table2[[#This Row],[50D EMA]]</f>
        <v>0.17272492435456291</v>
      </c>
      <c r="U11" s="2">
        <f>(Table2[[#This Row],[Close Price]]-Table2[[#This Row],[200D EMA]])/Table2[[#This Row],[200D EMA]]</f>
        <v>0.56513535970350504</v>
      </c>
      <c r="V11">
        <v>0.63273592662834999</v>
      </c>
      <c r="W11">
        <v>337</v>
      </c>
      <c r="X11">
        <v>381.9</v>
      </c>
      <c r="Y11">
        <v>337</v>
      </c>
      <c r="Z11">
        <v>381.9</v>
      </c>
      <c r="AA11">
        <v>337</v>
      </c>
      <c r="AB11">
        <v>407.8</v>
      </c>
      <c r="AC11" s="2">
        <f>(Table2[[#This Row],[Close Price]]/Table2[[#This Row],[Day Low]])-1</f>
        <v>9.9999999999999867E-2</v>
      </c>
      <c r="AD11" s="2">
        <f>(Table2[[#This Row],[Day High]]/Table2[[#This Row],[Close Price]])-1</f>
        <v>3.0213110331804627E-2</v>
      </c>
      <c r="AE11" s="2">
        <f>(Table2[[#This Row],[Close Price]]/Table2[[#This Row],[Current Week Low]])-1</f>
        <v>9.9999999999999867E-2</v>
      </c>
      <c r="AF11" s="2">
        <f>(Table2[[#This Row],[Current Week High]]/Table2[[#This Row],[Close Price]])-1</f>
        <v>3.0213110331804627E-2</v>
      </c>
      <c r="AG11" s="2">
        <f>(Table2[[#This Row],[Close Price]]/Table2[[#This Row],[Current Month Low]])-1</f>
        <v>9.9999999999999867E-2</v>
      </c>
      <c r="AH11" s="2">
        <f>(Table2[[#This Row],[Current Month High]]/Table2[[#This Row],[Close Price]])-1</f>
        <v>0.10008092797410306</v>
      </c>
      <c r="AI11">
        <v>10.008092797410299</v>
      </c>
      <c r="AJ11">
        <v>155.45257209799101</v>
      </c>
      <c r="AK11" t="str">
        <f>IF(AND(Table2[[#This Row],[20D EMA]]&gt;Table2[[#This Row],[50D EMA]],Table2[[#This Row],[50D EMA]]&gt;Table2[[#This Row],[200D EMA]]),"Uptrend","Downtrend/NoTrend")</f>
        <v>Uptrend</v>
      </c>
      <c r="AL11">
        <v>0.54</v>
      </c>
      <c r="AM11" t="s">
        <v>10199</v>
      </c>
      <c r="AN11">
        <v>0.22</v>
      </c>
      <c r="AO11" t="s">
        <v>10199</v>
      </c>
      <c r="AP11">
        <v>0.22948238669462601</v>
      </c>
      <c r="AQ11">
        <f>(Table2[[#This Row],[Sharpe Ratio]]-AVERAGE(Table2[Sharpe Ratio]))/_xlfn.STDEV.P(Table2[Sharpe Ratio])</f>
        <v>2.072419683291618</v>
      </c>
      <c r="AR1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7.773933442045414</v>
      </c>
      <c r="AS11">
        <f>_xlfn.RANK.AVG(Table2[[#This Row],[1Y Return vs Nifty Z-Score]],Table2[1Y Return vs Nifty Z-Score])</f>
        <v>78</v>
      </c>
      <c r="AT11">
        <f>_xlfn.RANK.AVG(Table2[[#This Row],[6M Return vs Nifty Z-Score]],Table2[6M Return vs Nifty Z-Score])</f>
        <v>32</v>
      </c>
      <c r="AU11">
        <f>_xlfn.RANK.AVG(Table2[[#This Row],[Sharpe Ratio Z-Score]],Table2[Sharpe Ratio Z-Score])</f>
        <v>12</v>
      </c>
      <c r="AV11">
        <f>(Table2[[#This Row],[Rank 1Y]]+Table2[[#This Row],[Rank 6M]]+Table2[[#This Row],[Rank Sharpe]])/3</f>
        <v>40.666666666666664</v>
      </c>
    </row>
    <row r="12" spans="1:48" x14ac:dyDescent="0.3">
      <c r="A12" t="s">
        <v>296</v>
      </c>
      <c r="B12" t="s">
        <v>297</v>
      </c>
      <c r="C12" t="s">
        <v>10153</v>
      </c>
      <c r="D12" t="s">
        <v>57</v>
      </c>
      <c r="E12">
        <v>89195.038219484995</v>
      </c>
      <c r="F12">
        <v>548.35</v>
      </c>
      <c r="G12">
        <v>193.785308413389</v>
      </c>
      <c r="H12">
        <f>(Table2[[#This Row],[1Y Return vs Nifty]]-AVERAGE(Table2[1Y Return vs Nifty]))/_xlfn.STDEV.P(Table2[1Y Return vs Nifty])</f>
        <v>2.1606360417360619</v>
      </c>
      <c r="I12">
        <v>15.136134341586001</v>
      </c>
      <c r="J12">
        <f>(Table2[[#This Row],[1M Return vs Nifty]]-AVERAGE(Table2[1M Return vs Nifty]))/_xlfn.STDEV.P(Table2[1M Return vs Nifty])</f>
        <v>1.7502610978888009</v>
      </c>
      <c r="K12">
        <v>92.321010817117099</v>
      </c>
      <c r="L12">
        <f>(Table2[[#This Row],[6M Return vs Nifty]]-AVERAGE(Table2[6M Return vs Nifty]))/_xlfn.STDEV.P(Table2[6M Return vs Nifty])</f>
        <v>2.8871722663092054</v>
      </c>
      <c r="M12">
        <v>-12.5893799088742</v>
      </c>
      <c r="N12">
        <f>(Table2[[#This Row],[1W Return vs Nifty]]-AVERAGE(Table2[1W Return vs Nifty]))/_xlfn.STDEV.P(Table2[1W Return vs Nifty])</f>
        <v>-2.8838487060037541</v>
      </c>
      <c r="O12">
        <v>534.53</v>
      </c>
      <c r="P12">
        <v>485.764185434718</v>
      </c>
      <c r="Q12">
        <v>368.17750664132501</v>
      </c>
      <c r="R12">
        <v>49.422113074466601</v>
      </c>
      <c r="S12" s="2">
        <f>(Table2[[#This Row],[Close Price]]-Table2[[#This Row],[20D EMA]])/Table2[[#This Row],[20D EMA]]</f>
        <v>2.5854488990328047E-2</v>
      </c>
      <c r="T12" s="2">
        <f>(Table2[[#This Row],[Close Price]]-Table2[[#This Row],[50D EMA]])/Table2[[#This Row],[50D EMA]]</f>
        <v>0.12883991130238018</v>
      </c>
      <c r="U12" s="2">
        <f>(Table2[[#This Row],[Close Price]]-Table2[[#This Row],[200D EMA]])/Table2[[#This Row],[200D EMA]]</f>
        <v>0.48936311998602711</v>
      </c>
      <c r="V12">
        <v>1.70425601814102</v>
      </c>
      <c r="W12">
        <v>512</v>
      </c>
      <c r="X12">
        <v>575.79999999999995</v>
      </c>
      <c r="Y12">
        <v>512</v>
      </c>
      <c r="Z12">
        <v>575.79999999999995</v>
      </c>
      <c r="AA12">
        <v>470.03</v>
      </c>
      <c r="AB12">
        <v>653</v>
      </c>
      <c r="AC12" s="2">
        <f>(Table2[[#This Row],[Close Price]]/Table2[[#This Row],[Day Low]])-1</f>
        <v>7.0996093750000044E-2</v>
      </c>
      <c r="AD12" s="2">
        <f>(Table2[[#This Row],[Day High]]/Table2[[#This Row],[Close Price]])-1</f>
        <v>5.0059268715236582E-2</v>
      </c>
      <c r="AE12" s="2">
        <f>(Table2[[#This Row],[Close Price]]/Table2[[#This Row],[Current Week Low]])-1</f>
        <v>7.0996093750000044E-2</v>
      </c>
      <c r="AF12" s="2">
        <f>(Table2[[#This Row],[Current Week High]]/Table2[[#This Row],[Close Price]])-1</f>
        <v>5.0059268715236582E-2</v>
      </c>
      <c r="AG12" s="2">
        <f>(Table2[[#This Row],[Close Price]]/Table2[[#This Row],[Current Month Low]])-1</f>
        <v>0.16662766206412361</v>
      </c>
      <c r="AH12" s="2">
        <f>(Table2[[#This Row],[Current Month High]]/Table2[[#This Row],[Close Price]])-1</f>
        <v>0.19084526306191307</v>
      </c>
      <c r="AI12">
        <v>19.0845263061913</v>
      </c>
      <c r="AJ12">
        <v>218.746366983142</v>
      </c>
      <c r="AK12" t="str">
        <f>IF(AND(Table2[[#This Row],[20D EMA]]&gt;Table2[[#This Row],[50D EMA]],Table2[[#This Row],[50D EMA]]&gt;Table2[[#This Row],[200D EMA]]),"Uptrend","Downtrend/NoTrend")</f>
        <v>Uptrend</v>
      </c>
      <c r="AL12">
        <v>0.27</v>
      </c>
      <c r="AM12" t="s">
        <v>10199</v>
      </c>
      <c r="AN12">
        <v>11.37</v>
      </c>
      <c r="AO12" t="s">
        <v>10199</v>
      </c>
      <c r="AP12">
        <v>0.148071580360602</v>
      </c>
      <c r="AQ12">
        <f>(Table2[[#This Row],[Sharpe Ratio]]-AVERAGE(Table2[Sharpe Ratio]))/_xlfn.STDEV.P(Table2[Sharpe Ratio])</f>
        <v>1.1378597732733573</v>
      </c>
      <c r="AR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5.0520804732036719</v>
      </c>
      <c r="AS12">
        <f>_xlfn.RANK.AVG(Table2[[#This Row],[1Y Return vs Nifty Z-Score]],Table2[1Y Return vs Nifty Z-Score])</f>
        <v>21</v>
      </c>
      <c r="AT12">
        <f>_xlfn.RANK.AVG(Table2[[#This Row],[6M Return vs Nifty Z-Score]],Table2[6M Return vs Nifty Z-Score])</f>
        <v>5</v>
      </c>
      <c r="AU12">
        <f>_xlfn.RANK.AVG(Table2[[#This Row],[Sharpe Ratio Z-Score]],Table2[Sharpe Ratio Z-Score])</f>
        <v>97</v>
      </c>
      <c r="AV12">
        <f>(Table2[[#This Row],[Rank 1Y]]+Table2[[#This Row],[Rank 6M]]+Table2[[#This Row],[Rank Sharpe]])/3</f>
        <v>41</v>
      </c>
    </row>
    <row r="13" spans="1:48" x14ac:dyDescent="0.3">
      <c r="A13" t="s">
        <v>854</v>
      </c>
      <c r="B13" t="s">
        <v>855</v>
      </c>
      <c r="C13" t="s">
        <v>10166</v>
      </c>
      <c r="D13" t="s">
        <v>268</v>
      </c>
      <c r="E13">
        <v>17620.443634769999</v>
      </c>
      <c r="F13">
        <v>2218.9499999999998</v>
      </c>
      <c r="G13">
        <v>190.14495140045699</v>
      </c>
      <c r="H13">
        <f>(Table2[[#This Row],[1Y Return vs Nifty]]-AVERAGE(Table2[1Y Return vs Nifty]))/_xlfn.STDEV.P(Table2[1Y Return vs Nifty])</f>
        <v>2.109940707192036</v>
      </c>
      <c r="I13">
        <v>2.1865840411942998</v>
      </c>
      <c r="J13">
        <f>(Table2[[#This Row],[1M Return vs Nifty]]-AVERAGE(Table2[1M Return vs Nifty]))/_xlfn.STDEV.P(Table2[1M Return vs Nifty])</f>
        <v>0.40732304402180247</v>
      </c>
      <c r="K13">
        <v>142.28202458652501</v>
      </c>
      <c r="L13">
        <f>(Table2[[#This Row],[6M Return vs Nifty]]-AVERAGE(Table2[6M Return vs Nifty]))/_xlfn.STDEV.P(Table2[6M Return vs Nifty])</f>
        <v>4.5654652593096303</v>
      </c>
      <c r="M13">
        <v>4.1454831132475496</v>
      </c>
      <c r="N13">
        <f>(Table2[[#This Row],[1W Return vs Nifty]]-AVERAGE(Table2[1W Return vs Nifty]))/_xlfn.STDEV.P(Table2[1W Return vs Nifty])</f>
        <v>1.6214445741840593</v>
      </c>
      <c r="O13">
        <v>2237.9899999999998</v>
      </c>
      <c r="P13">
        <v>2008.080648502</v>
      </c>
      <c r="Q13">
        <v>1375.7798700415201</v>
      </c>
      <c r="R13">
        <v>45.708533829619697</v>
      </c>
      <c r="S13" s="2">
        <f>(Table2[[#This Row],[Close Price]]-Table2[[#This Row],[20D EMA]])/Table2[[#This Row],[20D EMA]]</f>
        <v>-8.5076340823685391E-3</v>
      </c>
      <c r="T13" s="2">
        <f>(Table2[[#This Row],[Close Price]]-Table2[[#This Row],[50D EMA]])/Table2[[#This Row],[50D EMA]]</f>
        <v>0.10501039968454721</v>
      </c>
      <c r="U13" s="2">
        <f>(Table2[[#This Row],[Close Price]]-Table2[[#This Row],[200D EMA]])/Table2[[#This Row],[200D EMA]]</f>
        <v>0.61286703514060969</v>
      </c>
      <c r="V13">
        <v>0.61047805494020002</v>
      </c>
      <c r="W13">
        <v>2156</v>
      </c>
      <c r="X13">
        <v>2323.5500000000002</v>
      </c>
      <c r="Y13">
        <v>2148.3000000000002</v>
      </c>
      <c r="Z13">
        <v>2323.5500000000002</v>
      </c>
      <c r="AA13">
        <v>2120.0500000000002</v>
      </c>
      <c r="AB13">
        <v>2684</v>
      </c>
      <c r="AC13" s="2">
        <f>(Table2[[#This Row],[Close Price]]/Table2[[#This Row],[Day Low]])-1</f>
        <v>2.9197588126159468E-2</v>
      </c>
      <c r="AD13" s="2">
        <f>(Table2[[#This Row],[Day High]]/Table2[[#This Row],[Close Price]])-1</f>
        <v>4.7139412785326629E-2</v>
      </c>
      <c r="AE13" s="2">
        <f>(Table2[[#This Row],[Close Price]]/Table2[[#This Row],[Current Week Low]])-1</f>
        <v>3.288646837033915E-2</v>
      </c>
      <c r="AF13" s="2">
        <f>(Table2[[#This Row],[Current Week High]]/Table2[[#This Row],[Close Price]])-1</f>
        <v>4.7139412785326629E-2</v>
      </c>
      <c r="AG13" s="2">
        <f>(Table2[[#This Row],[Close Price]]/Table2[[#This Row],[Current Month Low]])-1</f>
        <v>4.6649843164076055E-2</v>
      </c>
      <c r="AH13" s="2">
        <f>(Table2[[#This Row],[Current Month High]]/Table2[[#This Row],[Close Price]])-1</f>
        <v>0.20958110818179776</v>
      </c>
      <c r="AI13">
        <v>20.958110818179701</v>
      </c>
      <c r="AJ13">
        <v>225.64572938068599</v>
      </c>
      <c r="AK13" t="str">
        <f>IF(AND(Table2[[#This Row],[20D EMA]]&gt;Table2[[#This Row],[50D EMA]],Table2[[#This Row],[50D EMA]]&gt;Table2[[#This Row],[200D EMA]]),"Uptrend","Downtrend/NoTrend")</f>
        <v>Uptrend</v>
      </c>
      <c r="AL13">
        <v>0.49</v>
      </c>
      <c r="AM13" t="s">
        <v>10199</v>
      </c>
      <c r="AN13">
        <v>-5.71</v>
      </c>
      <c r="AO13" t="s">
        <v>10200</v>
      </c>
      <c r="AP13">
        <v>0.14475151502575301</v>
      </c>
      <c r="AQ13">
        <f>(Table2[[#This Row],[Sharpe Ratio]]-AVERAGE(Table2[Sharpe Ratio]))/_xlfn.STDEV.P(Table2[Sharpe Ratio])</f>
        <v>1.0997468973504656</v>
      </c>
      <c r="AR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9.8039204820579933</v>
      </c>
      <c r="AS13">
        <f>_xlfn.RANK.AVG(Table2[[#This Row],[1Y Return vs Nifty Z-Score]],Table2[1Y Return vs Nifty Z-Score])</f>
        <v>23</v>
      </c>
      <c r="AT13">
        <f>_xlfn.RANK.AVG(Table2[[#This Row],[6M Return vs Nifty Z-Score]],Table2[6M Return vs Nifty Z-Score])</f>
        <v>3</v>
      </c>
      <c r="AU13">
        <f>_xlfn.RANK.AVG(Table2[[#This Row],[Sharpe Ratio Z-Score]],Table2[Sharpe Ratio Z-Score])</f>
        <v>103</v>
      </c>
      <c r="AV13">
        <f>(Table2[[#This Row],[Rank 1Y]]+Table2[[#This Row],[Rank 6M]]+Table2[[#This Row],[Rank Sharpe]])/3</f>
        <v>43</v>
      </c>
    </row>
    <row r="14" spans="1:48" x14ac:dyDescent="0.3">
      <c r="A14" t="s">
        <v>414</v>
      </c>
      <c r="B14" t="s">
        <v>415</v>
      </c>
      <c r="C14" t="s">
        <v>10167</v>
      </c>
      <c r="D14" t="s">
        <v>92</v>
      </c>
      <c r="E14">
        <v>56967.15557445</v>
      </c>
      <c r="F14">
        <v>552.75</v>
      </c>
      <c r="G14">
        <v>195.90252894544301</v>
      </c>
      <c r="H14">
        <f>(Table2[[#This Row],[1Y Return vs Nifty]]-AVERAGE(Table2[1Y Return vs Nifty]))/_xlfn.STDEV.P(Table2[1Y Return vs Nifty])</f>
        <v>2.1901202936362658</v>
      </c>
      <c r="I14">
        <v>12.8110811129071</v>
      </c>
      <c r="J14">
        <f>(Table2[[#This Row],[1M Return vs Nifty]]-AVERAGE(Table2[1M Return vs Nifty]))/_xlfn.STDEV.P(Table2[1M Return vs Nifty])</f>
        <v>1.5091405658526593</v>
      </c>
      <c r="K14">
        <v>41.708085528522602</v>
      </c>
      <c r="L14">
        <f>(Table2[[#This Row],[6M Return vs Nifty]]-AVERAGE(Table2[6M Return vs Nifty]))/_xlfn.STDEV.P(Table2[6M Return vs Nifty])</f>
        <v>1.1869802273895589</v>
      </c>
      <c r="M14">
        <v>2.92333484820848</v>
      </c>
      <c r="N14">
        <f>(Table2[[#This Row],[1W Return vs Nifty]]-AVERAGE(Table2[1W Return vs Nifty]))/_xlfn.STDEV.P(Table2[1W Return vs Nifty])</f>
        <v>1.2924226778831949</v>
      </c>
      <c r="O14">
        <v>499.8</v>
      </c>
      <c r="P14">
        <v>461.47758545224002</v>
      </c>
      <c r="Q14">
        <v>373.86448765656303</v>
      </c>
      <c r="R14">
        <v>86.487586280955497</v>
      </c>
      <c r="S14" s="2">
        <f>(Table2[[#This Row],[Close Price]]-Table2[[#This Row],[20D EMA]])/Table2[[#This Row],[20D EMA]]</f>
        <v>0.10594237695078029</v>
      </c>
      <c r="T14" s="2">
        <f>(Table2[[#This Row],[Close Price]]-Table2[[#This Row],[50D EMA]])/Table2[[#This Row],[50D EMA]]</f>
        <v>0.1977829854039706</v>
      </c>
      <c r="U14" s="2">
        <f>(Table2[[#This Row],[Close Price]]-Table2[[#This Row],[200D EMA]])/Table2[[#This Row],[200D EMA]]</f>
        <v>0.47847687664778588</v>
      </c>
      <c r="V14">
        <v>1.08544197938283</v>
      </c>
      <c r="W14">
        <v>497.55</v>
      </c>
      <c r="X14">
        <v>561.65</v>
      </c>
      <c r="Y14">
        <v>497.55</v>
      </c>
      <c r="Z14">
        <v>561.65</v>
      </c>
      <c r="AA14">
        <v>483</v>
      </c>
      <c r="AB14">
        <v>561.65</v>
      </c>
      <c r="AC14" s="2">
        <f>(Table2[[#This Row],[Close Price]]/Table2[[#This Row],[Day Low]])-1</f>
        <v>0.11094362375640632</v>
      </c>
      <c r="AD14" s="2">
        <f>(Table2[[#This Row],[Day High]]/Table2[[#This Row],[Close Price]])-1</f>
        <v>1.6101311623699655E-2</v>
      </c>
      <c r="AE14" s="2">
        <f>(Table2[[#This Row],[Close Price]]/Table2[[#This Row],[Current Week Low]])-1</f>
        <v>0.11094362375640632</v>
      </c>
      <c r="AF14" s="2">
        <f>(Table2[[#This Row],[Current Week High]]/Table2[[#This Row],[Close Price]])-1</f>
        <v>1.6101311623699655E-2</v>
      </c>
      <c r="AG14" s="2">
        <f>(Table2[[#This Row],[Close Price]]/Table2[[#This Row],[Current Month Low]])-1</f>
        <v>0.14440993788819867</v>
      </c>
      <c r="AH14" s="2">
        <f>(Table2[[#This Row],[Current Month High]]/Table2[[#This Row],[Close Price]])-1</f>
        <v>1.6101311623699655E-2</v>
      </c>
      <c r="AI14">
        <v>1.6101311623699599</v>
      </c>
      <c r="AJ14">
        <v>239.84014755610201</v>
      </c>
      <c r="AK14" t="str">
        <f>IF(AND(Table2[[#This Row],[20D EMA]]&gt;Table2[[#This Row],[50D EMA]],Table2[[#This Row],[50D EMA]]&gt;Table2[[#This Row],[200D EMA]]),"Uptrend","Downtrend/NoTrend")</f>
        <v>Uptrend</v>
      </c>
      <c r="AL14">
        <v>0.22</v>
      </c>
      <c r="AM14" t="s">
        <v>10199</v>
      </c>
      <c r="AN14">
        <v>12.68</v>
      </c>
      <c r="AO14" t="s">
        <v>10199</v>
      </c>
      <c r="AP14">
        <v>0.206583970710538</v>
      </c>
      <c r="AQ14">
        <f>(Table2[[#This Row],[Sharpe Ratio]]-AVERAGE(Table2[Sharpe Ratio]))/_xlfn.STDEV.P(Table2[Sharpe Ratio])</f>
        <v>1.8095560347748936</v>
      </c>
      <c r="AR1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7.9882197995365729</v>
      </c>
      <c r="AS14">
        <f>_xlfn.RANK.AVG(Table2[[#This Row],[1Y Return vs Nifty Z-Score]],Table2[1Y Return vs Nifty Z-Score])</f>
        <v>19</v>
      </c>
      <c r="AT14">
        <f>_xlfn.RANK.AVG(Table2[[#This Row],[6M Return vs Nifty Z-Score]],Table2[6M Return vs Nifty Z-Score])</f>
        <v>84</v>
      </c>
      <c r="AU14">
        <f>_xlfn.RANK.AVG(Table2[[#This Row],[Sharpe Ratio Z-Score]],Table2[Sharpe Ratio Z-Score])</f>
        <v>28</v>
      </c>
      <c r="AV14">
        <f>(Table2[[#This Row],[Rank 1Y]]+Table2[[#This Row],[Rank 6M]]+Table2[[#This Row],[Rank Sharpe]])/3</f>
        <v>43.666666666666664</v>
      </c>
    </row>
    <row r="15" spans="1:48" x14ac:dyDescent="0.3">
      <c r="A15" t="s">
        <v>1048</v>
      </c>
      <c r="B15" t="s">
        <v>1049</v>
      </c>
      <c r="C15" t="s">
        <v>10166</v>
      </c>
      <c r="D15" t="s">
        <v>127</v>
      </c>
      <c r="E15">
        <v>11898.364728</v>
      </c>
      <c r="F15">
        <v>1423.2</v>
      </c>
      <c r="G15">
        <v>110.08551242458201</v>
      </c>
      <c r="H15">
        <f>(Table2[[#This Row],[1Y Return vs Nifty]]-AVERAGE(Table2[1Y Return vs Nifty]))/_xlfn.STDEV.P(Table2[1Y Return vs Nifty])</f>
        <v>0.99503905664756409</v>
      </c>
      <c r="I15">
        <v>21.240452147190201</v>
      </c>
      <c r="J15">
        <f>(Table2[[#This Row],[1M Return vs Nifty]]-AVERAGE(Table2[1M Return vs Nifty]))/_xlfn.STDEV.P(Table2[1M Return vs Nifty])</f>
        <v>2.3833117045802013</v>
      </c>
      <c r="K15">
        <v>84.673484234118902</v>
      </c>
      <c r="L15">
        <f>(Table2[[#This Row],[6M Return vs Nifty]]-AVERAGE(Table2[6M Return vs Nifty]))/_xlfn.STDEV.P(Table2[6M Return vs Nifty])</f>
        <v>2.6302761525259948</v>
      </c>
      <c r="M15">
        <v>2.7435911222569298</v>
      </c>
      <c r="N15">
        <f>(Table2[[#This Row],[1W Return vs Nifty]]-AVERAGE(Table2[1W Return vs Nifty]))/_xlfn.STDEV.P(Table2[1W Return vs Nifty])</f>
        <v>1.2440327866952614</v>
      </c>
      <c r="O15">
        <v>1319.64</v>
      </c>
      <c r="P15">
        <v>1187.0007022967</v>
      </c>
      <c r="Q15">
        <v>924.71414092969303</v>
      </c>
      <c r="R15">
        <v>66.959342045196195</v>
      </c>
      <c r="S15" s="2">
        <f>(Table2[[#This Row],[Close Price]]-Table2[[#This Row],[20D EMA]])/Table2[[#This Row],[20D EMA]]</f>
        <v>7.8475947985814268E-2</v>
      </c>
      <c r="T15" s="2">
        <f>(Table2[[#This Row],[Close Price]]-Table2[[#This Row],[50D EMA]])/Table2[[#This Row],[50D EMA]]</f>
        <v>0.19898833863053625</v>
      </c>
      <c r="U15" s="2">
        <f>(Table2[[#This Row],[Close Price]]-Table2[[#This Row],[200D EMA]])/Table2[[#This Row],[200D EMA]]</f>
        <v>0.53907022398201587</v>
      </c>
      <c r="V15">
        <v>0.99716935851517197</v>
      </c>
      <c r="W15">
        <v>1364.05</v>
      </c>
      <c r="X15">
        <v>1479</v>
      </c>
      <c r="Y15">
        <v>1345</v>
      </c>
      <c r="Z15">
        <v>1479</v>
      </c>
      <c r="AA15">
        <v>1180</v>
      </c>
      <c r="AB15">
        <v>1486.35</v>
      </c>
      <c r="AC15" s="2">
        <f>(Table2[[#This Row],[Close Price]]/Table2[[#This Row],[Day Low]])-1</f>
        <v>4.3363513067702808E-2</v>
      </c>
      <c r="AD15" s="2">
        <f>(Table2[[#This Row],[Day High]]/Table2[[#This Row],[Close Price]])-1</f>
        <v>3.9207419898819484E-2</v>
      </c>
      <c r="AE15" s="2">
        <f>(Table2[[#This Row],[Close Price]]/Table2[[#This Row],[Current Week Low]])-1</f>
        <v>5.8141263940520549E-2</v>
      </c>
      <c r="AF15" s="2">
        <f>(Table2[[#This Row],[Current Week High]]/Table2[[#This Row],[Close Price]])-1</f>
        <v>3.9207419898819484E-2</v>
      </c>
      <c r="AG15" s="2">
        <f>(Table2[[#This Row],[Close Price]]/Table2[[#This Row],[Current Month Low]])-1</f>
        <v>0.20610169491525432</v>
      </c>
      <c r="AH15" s="2">
        <f>(Table2[[#This Row],[Current Month High]]/Table2[[#This Row],[Close Price]])-1</f>
        <v>4.4371838111298301E-2</v>
      </c>
      <c r="AI15">
        <v>4.4371838111298301</v>
      </c>
      <c r="AJ15">
        <v>145.442786927653</v>
      </c>
      <c r="AK15" t="str">
        <f>IF(AND(Table2[[#This Row],[20D EMA]]&gt;Table2[[#This Row],[50D EMA]],Table2[[#This Row],[50D EMA]]&gt;Table2[[#This Row],[200D EMA]]),"Uptrend","Downtrend/NoTrend")</f>
        <v>Uptrend</v>
      </c>
      <c r="AL15">
        <v>7.0000000000000007E-2</v>
      </c>
      <c r="AM15" t="s">
        <v>10199</v>
      </c>
      <c r="AN15">
        <v>-1.1399999999999999</v>
      </c>
      <c r="AO15" t="s">
        <v>10200</v>
      </c>
      <c r="AP15">
        <v>0.214598957651189</v>
      </c>
      <c r="AQ15">
        <f>(Table2[[#This Row],[Sharpe Ratio]]-AVERAGE(Table2[Sharpe Ratio]))/_xlfn.STDEV.P(Table2[Sharpe Ratio])</f>
        <v>1.9015645261699952</v>
      </c>
      <c r="AR1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9.1542242266190161</v>
      </c>
      <c r="AS15">
        <f>_xlfn.RANK.AVG(Table2[[#This Row],[1Y Return vs Nifty Z-Score]],Table2[1Y Return vs Nifty Z-Score])</f>
        <v>97</v>
      </c>
      <c r="AT15">
        <f>_xlfn.RANK.AVG(Table2[[#This Row],[6M Return vs Nifty Z-Score]],Table2[6M Return vs Nifty Z-Score])</f>
        <v>13</v>
      </c>
      <c r="AU15">
        <f>_xlfn.RANK.AVG(Table2[[#This Row],[Sharpe Ratio Z-Score]],Table2[Sharpe Ratio Z-Score])</f>
        <v>21</v>
      </c>
      <c r="AV15">
        <f>(Table2[[#This Row],[Rank 1Y]]+Table2[[#This Row],[Rank 6M]]+Table2[[#This Row],[Rank Sharpe]])/3</f>
        <v>43.666666666666664</v>
      </c>
    </row>
    <row r="16" spans="1:48" x14ac:dyDescent="0.3">
      <c r="A16" t="s">
        <v>459</v>
      </c>
      <c r="B16" t="s">
        <v>460</v>
      </c>
      <c r="C16" t="s">
        <v>10166</v>
      </c>
      <c r="D16" t="s">
        <v>168</v>
      </c>
      <c r="E16">
        <v>48301.547363999998</v>
      </c>
      <c r="F16">
        <v>11396.8</v>
      </c>
      <c r="G16">
        <v>152.53132314241699</v>
      </c>
      <c r="H16">
        <f>(Table2[[#This Row],[1Y Return vs Nifty]]-AVERAGE(Table2[1Y Return vs Nifty]))/_xlfn.STDEV.P(Table2[1Y Return vs Nifty])</f>
        <v>1.5861361843987676</v>
      </c>
      <c r="I16">
        <v>-2.3653769478059901</v>
      </c>
      <c r="J16">
        <f>(Table2[[#This Row],[1M Return vs Nifty]]-AVERAGE(Table2[1M Return vs Nifty]))/_xlfn.STDEV.P(Table2[1M Return vs Nifty])</f>
        <v>-6.4739806814155865E-2</v>
      </c>
      <c r="K16">
        <v>81.153922715119407</v>
      </c>
      <c r="L16">
        <f>(Table2[[#This Row],[6M Return vs Nifty]]-AVERAGE(Table2[6M Return vs Nifty]))/_xlfn.STDEV.P(Table2[6M Return vs Nifty])</f>
        <v>2.5120468575194219</v>
      </c>
      <c r="M16">
        <v>-7.4778794506173201</v>
      </c>
      <c r="N16">
        <f>(Table2[[#This Row],[1W Return vs Nifty]]-AVERAGE(Table2[1W Return vs Nifty]))/_xlfn.STDEV.P(Table2[1W Return vs Nifty])</f>
        <v>-1.5077508774275679</v>
      </c>
      <c r="O16">
        <v>12102.54</v>
      </c>
      <c r="P16">
        <v>11323.1105773204</v>
      </c>
      <c r="Q16">
        <v>8119.6525676425599</v>
      </c>
      <c r="R16">
        <v>30.248503747984799</v>
      </c>
      <c r="S16" s="2">
        <f>(Table2[[#This Row],[Close Price]]-Table2[[#This Row],[20D EMA]])/Table2[[#This Row],[20D EMA]]</f>
        <v>-5.8313378844441044E-2</v>
      </c>
      <c r="T16" s="2">
        <f>(Table2[[#This Row],[Close Price]]-Table2[[#This Row],[50D EMA]])/Table2[[#This Row],[50D EMA]]</f>
        <v>6.5078780407916747E-3</v>
      </c>
      <c r="U16" s="2">
        <f>(Table2[[#This Row],[Close Price]]-Table2[[#This Row],[200D EMA]])/Table2[[#This Row],[200D EMA]]</f>
        <v>0.40360685448748435</v>
      </c>
      <c r="V16">
        <v>0.45927002904506498</v>
      </c>
      <c r="W16">
        <v>10915.85</v>
      </c>
      <c r="X16">
        <v>11549.9</v>
      </c>
      <c r="Y16">
        <v>10915.85</v>
      </c>
      <c r="Z16">
        <v>11620.1</v>
      </c>
      <c r="AA16">
        <v>10915.85</v>
      </c>
      <c r="AB16">
        <v>14382</v>
      </c>
      <c r="AC16" s="2">
        <f>(Table2[[#This Row],[Close Price]]/Table2[[#This Row],[Day Low]])-1</f>
        <v>4.4059784625109177E-2</v>
      </c>
      <c r="AD16" s="2">
        <f>(Table2[[#This Row],[Day High]]/Table2[[#This Row],[Close Price]])-1</f>
        <v>1.3433595395198727E-2</v>
      </c>
      <c r="AE16" s="2">
        <f>(Table2[[#This Row],[Close Price]]/Table2[[#This Row],[Current Week Low]])-1</f>
        <v>4.4059784625109177E-2</v>
      </c>
      <c r="AF16" s="2">
        <f>(Table2[[#This Row],[Current Week High]]/Table2[[#This Row],[Close Price]])-1</f>
        <v>1.9593219149234953E-2</v>
      </c>
      <c r="AG16" s="2">
        <f>(Table2[[#This Row],[Close Price]]/Table2[[#This Row],[Current Month Low]])-1</f>
        <v>4.4059784625109177E-2</v>
      </c>
      <c r="AH16" s="2">
        <f>(Table2[[#This Row],[Current Month High]]/Table2[[#This Row],[Close Price]])-1</f>
        <v>0.26193317422434381</v>
      </c>
      <c r="AI16">
        <v>26.193317422434301</v>
      </c>
      <c r="AJ16">
        <v>192.53317590287199</v>
      </c>
      <c r="AK16" t="str">
        <f>IF(AND(Table2[[#This Row],[20D EMA]]&gt;Table2[[#This Row],[50D EMA]],Table2[[#This Row],[50D EMA]]&gt;Table2[[#This Row],[200D EMA]]),"Uptrend","Downtrend/NoTrend")</f>
        <v>Uptrend</v>
      </c>
      <c r="AL16">
        <v>0.1</v>
      </c>
      <c r="AM16" t="s">
        <v>10199</v>
      </c>
      <c r="AN16">
        <v>-17.12</v>
      </c>
      <c r="AO16" t="s">
        <v>10200</v>
      </c>
      <c r="AP16">
        <v>0.16441806596814901</v>
      </c>
      <c r="AQ16">
        <f>(Table2[[#This Row],[Sharpe Ratio]]-AVERAGE(Table2[Sharpe Ratio]))/_xlfn.STDEV.P(Table2[Sharpe Ratio])</f>
        <v>1.3255101701484868</v>
      </c>
      <c r="AR1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3.8512025278249533</v>
      </c>
      <c r="AS16">
        <f>_xlfn.RANK.AVG(Table2[[#This Row],[1Y Return vs Nifty Z-Score]],Table2[1Y Return vs Nifty Z-Score])</f>
        <v>48</v>
      </c>
      <c r="AT16">
        <f>_xlfn.RANK.AVG(Table2[[#This Row],[6M Return vs Nifty Z-Score]],Table2[6M Return vs Nifty Z-Score])</f>
        <v>16</v>
      </c>
      <c r="AU16">
        <f>_xlfn.RANK.AVG(Table2[[#This Row],[Sharpe Ratio Z-Score]],Table2[Sharpe Ratio Z-Score])</f>
        <v>68</v>
      </c>
      <c r="AV16">
        <f>(Table2[[#This Row],[Rank 1Y]]+Table2[[#This Row],[Rank 6M]]+Table2[[#This Row],[Rank Sharpe]])/3</f>
        <v>44</v>
      </c>
    </row>
    <row r="17" spans="1:48" x14ac:dyDescent="0.3">
      <c r="A17" t="s">
        <v>658</v>
      </c>
      <c r="B17" t="s">
        <v>659</v>
      </c>
      <c r="C17" t="s">
        <v>10166</v>
      </c>
      <c r="D17" t="s">
        <v>660</v>
      </c>
      <c r="E17">
        <v>26350.716391675</v>
      </c>
      <c r="F17">
        <v>620.75</v>
      </c>
      <c r="G17">
        <v>170.98723087385</v>
      </c>
      <c r="H17">
        <f>(Table2[[#This Row],[1Y Return vs Nifty]]-AVERAGE(Table2[1Y Return vs Nifty]))/_xlfn.STDEV.P(Table2[1Y Return vs Nifty])</f>
        <v>1.8431517500245973</v>
      </c>
      <c r="I17">
        <v>-11.393953537238099</v>
      </c>
      <c r="J17">
        <f>(Table2[[#This Row],[1M Return vs Nifty]]-AVERAGE(Table2[1M Return vs Nifty]))/_xlfn.STDEV.P(Table2[1M Return vs Nifty])</f>
        <v>-1.0010517862219925</v>
      </c>
      <c r="K17">
        <v>40.671882504952897</v>
      </c>
      <c r="L17">
        <f>(Table2[[#This Row],[6M Return vs Nifty]]-AVERAGE(Table2[6M Return vs Nifty]))/_xlfn.STDEV.P(Table2[6M Return vs Nifty])</f>
        <v>1.1521720411143686</v>
      </c>
      <c r="M17">
        <v>-2.1906238880906601</v>
      </c>
      <c r="N17">
        <f>(Table2[[#This Row],[1W Return vs Nifty]]-AVERAGE(Table2[1W Return vs Nifty]))/_xlfn.STDEV.P(Table2[1W Return vs Nifty])</f>
        <v>-8.4336958532708034E-2</v>
      </c>
      <c r="O17">
        <v>664.23</v>
      </c>
      <c r="P17">
        <v>617.64416280982505</v>
      </c>
      <c r="Q17">
        <v>446.87522469856498</v>
      </c>
      <c r="R17">
        <v>31.557600660667099</v>
      </c>
      <c r="S17" s="2">
        <f>(Table2[[#This Row],[Close Price]]-Table2[[#This Row],[20D EMA]])/Table2[[#This Row],[20D EMA]]</f>
        <v>-6.5459253571804973E-2</v>
      </c>
      <c r="T17" s="2">
        <f>(Table2[[#This Row],[Close Price]]-Table2[[#This Row],[50D EMA]])/Table2[[#This Row],[50D EMA]]</f>
        <v>5.0285218855557314E-3</v>
      </c>
      <c r="U17" s="2">
        <f>(Table2[[#This Row],[Close Price]]-Table2[[#This Row],[200D EMA]])/Table2[[#This Row],[200D EMA]]</f>
        <v>0.38909021062584176</v>
      </c>
      <c r="V17">
        <v>0.59362333111068899</v>
      </c>
      <c r="W17">
        <v>581.04999999999995</v>
      </c>
      <c r="X17">
        <v>649</v>
      </c>
      <c r="Y17">
        <v>581.04999999999995</v>
      </c>
      <c r="Z17">
        <v>649</v>
      </c>
      <c r="AA17">
        <v>581.04999999999995</v>
      </c>
      <c r="AB17">
        <v>748.1</v>
      </c>
      <c r="AC17" s="2">
        <f>(Table2[[#This Row],[Close Price]]/Table2[[#This Row],[Day Low]])-1</f>
        <v>6.8324584803373334E-2</v>
      </c>
      <c r="AD17" s="2">
        <f>(Table2[[#This Row],[Day High]]/Table2[[#This Row],[Close Price]])-1</f>
        <v>4.5509464357631924E-2</v>
      </c>
      <c r="AE17" s="2">
        <f>(Table2[[#This Row],[Close Price]]/Table2[[#This Row],[Current Week Low]])-1</f>
        <v>6.8324584803373334E-2</v>
      </c>
      <c r="AF17" s="2">
        <f>(Table2[[#This Row],[Current Week High]]/Table2[[#This Row],[Close Price]])-1</f>
        <v>4.5509464357631924E-2</v>
      </c>
      <c r="AG17" s="2">
        <f>(Table2[[#This Row],[Close Price]]/Table2[[#This Row],[Current Month Low]])-1</f>
        <v>6.8324584803373334E-2</v>
      </c>
      <c r="AH17" s="2">
        <f>(Table2[[#This Row],[Current Month High]]/Table2[[#This Row],[Close Price]])-1</f>
        <v>0.20515505436971404</v>
      </c>
      <c r="AI17">
        <v>20.515505436971399</v>
      </c>
      <c r="AJ17">
        <v>218.25173032555699</v>
      </c>
      <c r="AK17" t="str">
        <f>IF(AND(Table2[[#This Row],[20D EMA]]&gt;Table2[[#This Row],[50D EMA]],Table2[[#This Row],[50D EMA]]&gt;Table2[[#This Row],[200D EMA]]),"Uptrend","Downtrend/NoTrend")</f>
        <v>Uptrend</v>
      </c>
      <c r="AL17">
        <v>0.36</v>
      </c>
      <c r="AM17" t="s">
        <v>10199</v>
      </c>
      <c r="AN17">
        <v>-13.93</v>
      </c>
      <c r="AO17" t="s">
        <v>10200</v>
      </c>
      <c r="AP17">
        <v>0.23608319719284901</v>
      </c>
      <c r="AQ17">
        <f>(Table2[[#This Row],[Sharpe Ratio]]-AVERAGE(Table2[Sharpe Ratio]))/_xlfn.STDEV.P(Table2[Sharpe Ratio])</f>
        <v>2.1481940570271685</v>
      </c>
      <c r="AR1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4.0581291034114333</v>
      </c>
      <c r="AS17">
        <f>_xlfn.RANK.AVG(Table2[[#This Row],[1Y Return vs Nifty Z-Score]],Table2[1Y Return vs Nifty Z-Score])</f>
        <v>34</v>
      </c>
      <c r="AT17">
        <f>_xlfn.RANK.AVG(Table2[[#This Row],[6M Return vs Nifty Z-Score]],Table2[6M Return vs Nifty Z-Score])</f>
        <v>90</v>
      </c>
      <c r="AU17">
        <f>_xlfn.RANK.AVG(Table2[[#This Row],[Sharpe Ratio Z-Score]],Table2[Sharpe Ratio Z-Score])</f>
        <v>8</v>
      </c>
      <c r="AV17">
        <f>(Table2[[#This Row],[Rank 1Y]]+Table2[[#This Row],[Rank 6M]]+Table2[[#This Row],[Rank Sharpe]])/3</f>
        <v>44</v>
      </c>
    </row>
    <row r="18" spans="1:48" x14ac:dyDescent="0.3">
      <c r="A18" t="s">
        <v>1268</v>
      </c>
      <c r="B18" t="s">
        <v>1269</v>
      </c>
      <c r="C18" t="s">
        <v>10158</v>
      </c>
      <c r="D18" t="s">
        <v>46</v>
      </c>
      <c r="E18">
        <v>8632.3260960000007</v>
      </c>
      <c r="F18">
        <v>502.5</v>
      </c>
      <c r="G18">
        <v>161.53542035958401</v>
      </c>
      <c r="H18">
        <f>(Table2[[#This Row],[1Y Return vs Nifty]]-AVERAGE(Table2[1Y Return vs Nifty]))/_xlfn.STDEV.P(Table2[1Y Return vs Nifty])</f>
        <v>1.7115265565709663</v>
      </c>
      <c r="I18">
        <v>1.23841012594838</v>
      </c>
      <c r="J18">
        <f>(Table2[[#This Row],[1M Return vs Nifty]]-AVERAGE(Table2[1M Return vs Nifty]))/_xlfn.STDEV.P(Table2[1M Return vs Nifty])</f>
        <v>0.30899230643400438</v>
      </c>
      <c r="K18">
        <v>51.714981434871703</v>
      </c>
      <c r="L18">
        <f>(Table2[[#This Row],[6M Return vs Nifty]]-AVERAGE(Table2[6M Return vs Nifty]))/_xlfn.STDEV.P(Table2[6M Return vs Nifty])</f>
        <v>1.5231323991374013</v>
      </c>
      <c r="M18">
        <v>-4.2664888967837898E-2</v>
      </c>
      <c r="N18">
        <f>(Table2[[#This Row],[1W Return vs Nifty]]-AVERAGE(Table2[1W Return vs Nifty]))/_xlfn.STDEV.P(Table2[1W Return vs Nifty])</f>
        <v>0.49392802230847116</v>
      </c>
      <c r="O18">
        <v>496.73</v>
      </c>
      <c r="P18">
        <v>462.16744759938399</v>
      </c>
      <c r="Q18">
        <v>353.08893059814801</v>
      </c>
      <c r="R18">
        <v>50.692558700233697</v>
      </c>
      <c r="S18" s="2">
        <f>(Table2[[#This Row],[Close Price]]-Table2[[#This Row],[20D EMA]])/Table2[[#This Row],[20D EMA]]</f>
        <v>1.1615968433555416E-2</v>
      </c>
      <c r="T18" s="2">
        <f>(Table2[[#This Row],[Close Price]]-Table2[[#This Row],[50D EMA]])/Table2[[#This Row],[50D EMA]]</f>
        <v>8.7268267399864721E-2</v>
      </c>
      <c r="U18" s="2">
        <f>(Table2[[#This Row],[Close Price]]-Table2[[#This Row],[200D EMA]])/Table2[[#This Row],[200D EMA]]</f>
        <v>0.42315421542313192</v>
      </c>
      <c r="V18">
        <v>1.27390084326598</v>
      </c>
      <c r="W18">
        <v>480.05</v>
      </c>
      <c r="X18">
        <v>512.95000000000005</v>
      </c>
      <c r="Y18">
        <v>480.05</v>
      </c>
      <c r="Z18">
        <v>512.95000000000005</v>
      </c>
      <c r="AA18">
        <v>445.55</v>
      </c>
      <c r="AB18">
        <v>589.95000000000005</v>
      </c>
      <c r="AC18" s="2">
        <f>(Table2[[#This Row],[Close Price]]/Table2[[#This Row],[Day Low]])-1</f>
        <v>4.6765961878970863E-2</v>
      </c>
      <c r="AD18" s="2">
        <f>(Table2[[#This Row],[Day High]]/Table2[[#This Row],[Close Price]])-1</f>
        <v>2.0796019900497509E-2</v>
      </c>
      <c r="AE18" s="2">
        <f>(Table2[[#This Row],[Close Price]]/Table2[[#This Row],[Current Week Low]])-1</f>
        <v>4.6765961878970863E-2</v>
      </c>
      <c r="AF18" s="2">
        <f>(Table2[[#This Row],[Current Week High]]/Table2[[#This Row],[Close Price]])-1</f>
        <v>2.0796019900497509E-2</v>
      </c>
      <c r="AG18" s="2">
        <f>(Table2[[#This Row],[Close Price]]/Table2[[#This Row],[Current Month Low]])-1</f>
        <v>0.1278195488721805</v>
      </c>
      <c r="AH18" s="2">
        <f>(Table2[[#This Row],[Current Month High]]/Table2[[#This Row],[Close Price]])-1</f>
        <v>0.17402985074626875</v>
      </c>
      <c r="AI18">
        <v>17.402985074626798</v>
      </c>
      <c r="AJ18">
        <v>187.142857142857</v>
      </c>
      <c r="AK18" t="str">
        <f>IF(AND(Table2[[#This Row],[20D EMA]]&gt;Table2[[#This Row],[50D EMA]],Table2[[#This Row],[50D EMA]]&gt;Table2[[#This Row],[200D EMA]]),"Uptrend","Downtrend/NoTrend")</f>
        <v>Uptrend</v>
      </c>
      <c r="AL18">
        <v>0.26</v>
      </c>
      <c r="AM18" t="s">
        <v>10199</v>
      </c>
      <c r="AN18">
        <v>3.12</v>
      </c>
      <c r="AO18" t="s">
        <v>10199</v>
      </c>
      <c r="AP18">
        <v>0.19402825257515299</v>
      </c>
      <c r="AQ18">
        <f>(Table2[[#This Row],[Sharpe Ratio]]-AVERAGE(Table2[Sharpe Ratio]))/_xlfn.STDEV.P(Table2[Sharpe Ratio])</f>
        <v>1.6654219653655351</v>
      </c>
      <c r="AR1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5.7030012498163787</v>
      </c>
      <c r="AS18">
        <f>_xlfn.RANK.AVG(Table2[[#This Row],[1Y Return vs Nifty Z-Score]],Table2[1Y Return vs Nifty Z-Score])</f>
        <v>43</v>
      </c>
      <c r="AT18">
        <f>_xlfn.RANK.AVG(Table2[[#This Row],[6M Return vs Nifty Z-Score]],Table2[6M Return vs Nifty Z-Score])</f>
        <v>56</v>
      </c>
      <c r="AU18">
        <f>_xlfn.RANK.AVG(Table2[[#This Row],[Sharpe Ratio Z-Score]],Table2[Sharpe Ratio Z-Score])</f>
        <v>34</v>
      </c>
      <c r="AV18">
        <f>(Table2[[#This Row],[Rank 1Y]]+Table2[[#This Row],[Rank 6M]]+Table2[[#This Row],[Rank Sharpe]])/3</f>
        <v>44.333333333333336</v>
      </c>
    </row>
    <row r="19" spans="1:48" x14ac:dyDescent="0.3">
      <c r="A19" t="s">
        <v>84</v>
      </c>
      <c r="B19" t="s">
        <v>85</v>
      </c>
      <c r="C19" t="s">
        <v>10166</v>
      </c>
      <c r="D19" t="s">
        <v>86</v>
      </c>
      <c r="E19">
        <v>324763.82775</v>
      </c>
      <c r="F19">
        <v>4856.1000000000004</v>
      </c>
      <c r="G19">
        <v>126.00024873145701</v>
      </c>
      <c r="H19">
        <f>(Table2[[#This Row],[1Y Return vs Nifty]]-AVERAGE(Table2[1Y Return vs Nifty]))/_xlfn.STDEV.P(Table2[1Y Return vs Nifty])</f>
        <v>1.2166664625286085</v>
      </c>
      <c r="I19">
        <v>-7.61380088089133</v>
      </c>
      <c r="J19">
        <f>(Table2[[#This Row],[1M Return vs Nifty]]-AVERAGE(Table2[1M Return vs Nifty]))/_xlfn.STDEV.P(Table2[1M Return vs Nifty])</f>
        <v>-0.60902961295154778</v>
      </c>
      <c r="K19">
        <v>52.745799516309503</v>
      </c>
      <c r="L19">
        <f>(Table2[[#This Row],[6M Return vs Nifty]]-AVERAGE(Table2[6M Return vs Nifty]))/_xlfn.STDEV.P(Table2[6M Return vs Nifty])</f>
        <v>1.5577596941542715</v>
      </c>
      <c r="M19">
        <v>-8.5082173240196592</v>
      </c>
      <c r="N19">
        <f>(Table2[[#This Row],[1W Return vs Nifty]]-AVERAGE(Table2[1W Return vs Nifty]))/_xlfn.STDEV.P(Table2[1W Return vs Nifty])</f>
        <v>-1.7851343427852677</v>
      </c>
      <c r="O19">
        <v>5215.53</v>
      </c>
      <c r="P19">
        <v>4953.5306679177102</v>
      </c>
      <c r="Q19">
        <v>3682.8804376626199</v>
      </c>
      <c r="R19">
        <v>30.478818904898802</v>
      </c>
      <c r="S19" s="2">
        <f>(Table2[[#This Row],[Close Price]]-Table2[[#This Row],[20D EMA]])/Table2[[#This Row],[20D EMA]]</f>
        <v>-6.89153355459559E-2</v>
      </c>
      <c r="T19" s="2">
        <f>(Table2[[#This Row],[Close Price]]-Table2[[#This Row],[50D EMA]])/Table2[[#This Row],[50D EMA]]</f>
        <v>-1.9668934028961249E-2</v>
      </c>
      <c r="U19" s="2">
        <f>(Table2[[#This Row],[Close Price]]-Table2[[#This Row],[200D EMA]])/Table2[[#This Row],[200D EMA]]</f>
        <v>0.31856031771750293</v>
      </c>
      <c r="V19">
        <v>0.97721184243298098</v>
      </c>
      <c r="W19">
        <v>4510</v>
      </c>
      <c r="X19">
        <v>5069</v>
      </c>
      <c r="Y19">
        <v>4510</v>
      </c>
      <c r="Z19">
        <v>5073.8500000000004</v>
      </c>
      <c r="AA19">
        <v>4510</v>
      </c>
      <c r="AB19">
        <v>5674.75</v>
      </c>
      <c r="AC19" s="2">
        <f>(Table2[[#This Row],[Close Price]]/Table2[[#This Row],[Day Low]])-1</f>
        <v>7.6740576496674207E-2</v>
      </c>
      <c r="AD19" s="2">
        <f>(Table2[[#This Row],[Day High]]/Table2[[#This Row],[Close Price]])-1</f>
        <v>4.3841766026234907E-2</v>
      </c>
      <c r="AE19" s="2">
        <f>(Table2[[#This Row],[Close Price]]/Table2[[#This Row],[Current Week Low]])-1</f>
        <v>7.6740576496674207E-2</v>
      </c>
      <c r="AF19" s="2">
        <f>(Table2[[#This Row],[Current Week High]]/Table2[[#This Row],[Close Price]])-1</f>
        <v>4.4840509874178869E-2</v>
      </c>
      <c r="AG19" s="2">
        <f>(Table2[[#This Row],[Close Price]]/Table2[[#This Row],[Current Month Low]])-1</f>
        <v>7.6740576496674207E-2</v>
      </c>
      <c r="AH19" s="2">
        <f>(Table2[[#This Row],[Current Month High]]/Table2[[#This Row],[Close Price]])-1</f>
        <v>0.16858178373591959</v>
      </c>
      <c r="AI19">
        <v>16.858178373591901</v>
      </c>
      <c r="AJ19">
        <v>174.697363955198</v>
      </c>
      <c r="AK19" t="str">
        <f>IF(AND(Table2[[#This Row],[20D EMA]]&gt;Table2[[#This Row],[50D EMA]],Table2[[#This Row],[50D EMA]]&gt;Table2[[#This Row],[200D EMA]]),"Uptrend","Downtrend/NoTrend")</f>
        <v>Uptrend</v>
      </c>
      <c r="AL19">
        <v>0</v>
      </c>
      <c r="AM19">
        <v>0</v>
      </c>
      <c r="AN19">
        <v>-11.95</v>
      </c>
      <c r="AO19" t="s">
        <v>10200</v>
      </c>
      <c r="AP19">
        <v>0.25807160631286702</v>
      </c>
      <c r="AQ19">
        <f>(Table2[[#This Row],[Sharpe Ratio]]-AVERAGE(Table2[Sharpe Ratio]))/_xlfn.STDEV.P(Table2[Sharpe Ratio])</f>
        <v>2.4006112307907514</v>
      </c>
      <c r="AR1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2.7808734317368158</v>
      </c>
      <c r="AS19">
        <f>_xlfn.RANK.AVG(Table2[[#This Row],[1Y Return vs Nifty Z-Score]],Table2[1Y Return vs Nifty Z-Score])</f>
        <v>80</v>
      </c>
      <c r="AT19">
        <f>_xlfn.RANK.AVG(Table2[[#This Row],[6M Return vs Nifty Z-Score]],Table2[6M Return vs Nifty Z-Score])</f>
        <v>53</v>
      </c>
      <c r="AU19">
        <f>_xlfn.RANK.AVG(Table2[[#This Row],[Sharpe Ratio Z-Score]],Table2[Sharpe Ratio Z-Score])</f>
        <v>6</v>
      </c>
      <c r="AV19">
        <f>(Table2[[#This Row],[Rank 1Y]]+Table2[[#This Row],[Rank 6M]]+Table2[[#This Row],[Rank Sharpe]])/3</f>
        <v>46.333333333333336</v>
      </c>
    </row>
    <row r="20" spans="1:48" x14ac:dyDescent="0.3">
      <c r="A20" t="s">
        <v>856</v>
      </c>
      <c r="B20" t="s">
        <v>857</v>
      </c>
      <c r="C20" t="s">
        <v>10168</v>
      </c>
      <c r="D20" t="s">
        <v>138</v>
      </c>
      <c r="E20">
        <v>17617.63050209</v>
      </c>
      <c r="F20">
        <v>515.29999999999995</v>
      </c>
      <c r="G20">
        <v>147.52036863049099</v>
      </c>
      <c r="H20">
        <f>(Table2[[#This Row],[1Y Return vs Nifty]]-AVERAGE(Table2[1Y Return vs Nifty]))/_xlfn.STDEV.P(Table2[1Y Return vs Nifty])</f>
        <v>1.5163540134565872</v>
      </c>
      <c r="I20">
        <v>12.5454224379762</v>
      </c>
      <c r="J20">
        <f>(Table2[[#This Row],[1M Return vs Nifty]]-AVERAGE(Table2[1M Return vs Nifty]))/_xlfn.STDEV.P(Table2[1M Return vs Nifty])</f>
        <v>1.4815903316260857</v>
      </c>
      <c r="K20">
        <v>50.089464164796901</v>
      </c>
      <c r="L20">
        <f>(Table2[[#This Row],[6M Return vs Nifty]]-AVERAGE(Table2[6M Return vs Nifty]))/_xlfn.STDEV.P(Table2[6M Return vs Nifty])</f>
        <v>1.4685279378076317</v>
      </c>
      <c r="M20">
        <v>5.0421754164299397</v>
      </c>
      <c r="N20">
        <f>(Table2[[#This Row],[1W Return vs Nifty]]-AVERAGE(Table2[1W Return vs Nifty]))/_xlfn.STDEV.P(Table2[1W Return vs Nifty])</f>
        <v>1.862848510540364</v>
      </c>
      <c r="O20">
        <v>482.38</v>
      </c>
      <c r="P20">
        <v>441.91317324489</v>
      </c>
      <c r="Q20">
        <v>343.88647168376298</v>
      </c>
      <c r="R20">
        <v>66.777646408384598</v>
      </c>
      <c r="S20" s="2">
        <f>(Table2[[#This Row],[Close Price]]-Table2[[#This Row],[20D EMA]])/Table2[[#This Row],[20D EMA]]</f>
        <v>6.8244952112442386E-2</v>
      </c>
      <c r="T20" s="2">
        <f>(Table2[[#This Row],[Close Price]]-Table2[[#This Row],[50D EMA]])/Table2[[#This Row],[50D EMA]]</f>
        <v>0.1660661668359952</v>
      </c>
      <c r="U20" s="2">
        <f>(Table2[[#This Row],[Close Price]]-Table2[[#This Row],[200D EMA]])/Table2[[#This Row],[200D EMA]]</f>
        <v>0.49845964418707456</v>
      </c>
      <c r="V20">
        <v>1.0221317994952599</v>
      </c>
      <c r="W20">
        <v>480</v>
      </c>
      <c r="X20">
        <v>526</v>
      </c>
      <c r="Y20">
        <v>480</v>
      </c>
      <c r="Z20">
        <v>540.75</v>
      </c>
      <c r="AA20">
        <v>430.6</v>
      </c>
      <c r="AB20">
        <v>552</v>
      </c>
      <c r="AC20" s="2">
        <f>(Table2[[#This Row],[Close Price]]/Table2[[#This Row],[Day Low]])-1</f>
        <v>7.3541666666666616E-2</v>
      </c>
      <c r="AD20" s="2">
        <f>(Table2[[#This Row],[Day High]]/Table2[[#This Row],[Close Price]])-1</f>
        <v>2.0764603143799798E-2</v>
      </c>
      <c r="AE20" s="2">
        <f>(Table2[[#This Row],[Close Price]]/Table2[[#This Row],[Current Week Low]])-1</f>
        <v>7.3541666666666616E-2</v>
      </c>
      <c r="AF20" s="2">
        <f>(Table2[[#This Row],[Current Week High]]/Table2[[#This Row],[Close Price]])-1</f>
        <v>4.9388705608383487E-2</v>
      </c>
      <c r="AG20" s="2">
        <f>(Table2[[#This Row],[Close Price]]/Table2[[#This Row],[Current Month Low]])-1</f>
        <v>0.19670227589410105</v>
      </c>
      <c r="AH20" s="2">
        <f>(Table2[[#This Row],[Current Month High]]/Table2[[#This Row],[Close Price]])-1</f>
        <v>7.122064816611684E-2</v>
      </c>
      <c r="AI20">
        <v>7.1220648166116796</v>
      </c>
      <c r="AJ20">
        <v>184.225041367898</v>
      </c>
      <c r="AK20" t="str">
        <f>IF(AND(Table2[[#This Row],[20D EMA]]&gt;Table2[[#This Row],[50D EMA]],Table2[[#This Row],[50D EMA]]&gt;Table2[[#This Row],[200D EMA]]),"Uptrend","Downtrend/NoTrend")</f>
        <v>Uptrend</v>
      </c>
      <c r="AL20">
        <v>0.3</v>
      </c>
      <c r="AM20" t="s">
        <v>10199</v>
      </c>
      <c r="AN20">
        <v>5.03</v>
      </c>
      <c r="AO20" t="s">
        <v>10199</v>
      </c>
      <c r="AP20">
        <v>0.20685957357224599</v>
      </c>
      <c r="AQ20">
        <f>(Table2[[#This Row],[Sharpe Ratio]]-AVERAGE(Table2[Sharpe Ratio]))/_xlfn.STDEV.P(Table2[Sharpe Ratio])</f>
        <v>1.812719833258621</v>
      </c>
      <c r="AR2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8.1420406266892886</v>
      </c>
      <c r="AS20">
        <f>_xlfn.RANK.AVG(Table2[[#This Row],[1Y Return vs Nifty Z-Score]],Table2[1Y Return vs Nifty Z-Score])</f>
        <v>55</v>
      </c>
      <c r="AT20">
        <f>_xlfn.RANK.AVG(Table2[[#This Row],[6M Return vs Nifty Z-Score]],Table2[6M Return vs Nifty Z-Score])</f>
        <v>63</v>
      </c>
      <c r="AU20">
        <f>_xlfn.RANK.AVG(Table2[[#This Row],[Sharpe Ratio Z-Score]],Table2[Sharpe Ratio Z-Score])</f>
        <v>27</v>
      </c>
      <c r="AV20">
        <f>(Table2[[#This Row],[Rank 1Y]]+Table2[[#This Row],[Rank 6M]]+Table2[[#This Row],[Rank Sharpe]])/3</f>
        <v>48.333333333333336</v>
      </c>
    </row>
    <row r="21" spans="1:48" x14ac:dyDescent="0.3">
      <c r="A21" t="s">
        <v>627</v>
      </c>
      <c r="B21" t="s">
        <v>628</v>
      </c>
      <c r="C21" t="s">
        <v>10155</v>
      </c>
      <c r="D21" t="s">
        <v>198</v>
      </c>
      <c r="E21">
        <v>28569.347002940001</v>
      </c>
      <c r="F21">
        <v>12850.6</v>
      </c>
      <c r="G21">
        <v>186.42454444269001</v>
      </c>
      <c r="H21">
        <f>(Table2[[#This Row],[1Y Return vs Nifty]]-AVERAGE(Table2[1Y Return vs Nifty]))/_xlfn.STDEV.P(Table2[1Y Return vs Nifty])</f>
        <v>2.058130603212148</v>
      </c>
      <c r="I21">
        <v>2.5341309261717599</v>
      </c>
      <c r="J21">
        <f>(Table2[[#This Row],[1M Return vs Nifty]]-AVERAGE(Table2[1M Return vs Nifty]))/_xlfn.STDEV.P(Table2[1M Return vs Nifty])</f>
        <v>0.44336552630978199</v>
      </c>
      <c r="K21">
        <v>46.3631121412296</v>
      </c>
      <c r="L21">
        <f>(Table2[[#This Row],[6M Return vs Nifty]]-AVERAGE(Table2[6M Return vs Nifty]))/_xlfn.STDEV.P(Table2[6M Return vs Nifty])</f>
        <v>1.3433521253337195</v>
      </c>
      <c r="M21">
        <v>-1.8835914019565301</v>
      </c>
      <c r="N21">
        <f>(Table2[[#This Row],[1W Return vs Nifty]]-AVERAGE(Table2[1W Return vs Nifty]))/_xlfn.STDEV.P(Table2[1W Return vs Nifty])</f>
        <v>-1.6788934651354513E-3</v>
      </c>
      <c r="O21">
        <v>13050.39</v>
      </c>
      <c r="P21">
        <v>12135.460741655401</v>
      </c>
      <c r="Q21">
        <v>9170.6134107420803</v>
      </c>
      <c r="R21">
        <v>39.679929081873098</v>
      </c>
      <c r="S21" s="2">
        <f>(Table2[[#This Row],[Close Price]]-Table2[[#This Row],[20D EMA]])/Table2[[#This Row],[20D EMA]]</f>
        <v>-1.5309121030099411E-2</v>
      </c>
      <c r="T21" s="2">
        <f>(Table2[[#This Row],[Close Price]]-Table2[[#This Row],[50D EMA]])/Table2[[#This Row],[50D EMA]]</f>
        <v>5.8929716272729436E-2</v>
      </c>
      <c r="U21" s="2">
        <f>(Table2[[#This Row],[Close Price]]-Table2[[#This Row],[200D EMA]])/Table2[[#This Row],[200D EMA]]</f>
        <v>0.40128030966252864</v>
      </c>
      <c r="V21">
        <v>0.423650458160512</v>
      </c>
      <c r="W21">
        <v>12282.8</v>
      </c>
      <c r="X21">
        <v>12945</v>
      </c>
      <c r="Y21">
        <v>12282.8</v>
      </c>
      <c r="Z21">
        <v>12945</v>
      </c>
      <c r="AA21">
        <v>12282.8</v>
      </c>
      <c r="AB21">
        <v>14605.8</v>
      </c>
      <c r="AC21" s="2">
        <f>(Table2[[#This Row],[Close Price]]/Table2[[#This Row],[Day Low]])-1</f>
        <v>4.6227244602208062E-2</v>
      </c>
      <c r="AD21" s="2">
        <f>(Table2[[#This Row],[Day High]]/Table2[[#This Row],[Close Price]])-1</f>
        <v>7.3459604998988848E-3</v>
      </c>
      <c r="AE21" s="2">
        <f>(Table2[[#This Row],[Close Price]]/Table2[[#This Row],[Current Week Low]])-1</f>
        <v>4.6227244602208062E-2</v>
      </c>
      <c r="AF21" s="2">
        <f>(Table2[[#This Row],[Current Week High]]/Table2[[#This Row],[Close Price]])-1</f>
        <v>7.3459604998988848E-3</v>
      </c>
      <c r="AG21" s="2">
        <f>(Table2[[#This Row],[Close Price]]/Table2[[#This Row],[Current Month Low]])-1</f>
        <v>4.6227244602208062E-2</v>
      </c>
      <c r="AH21" s="2">
        <f>(Table2[[#This Row],[Current Month High]]/Table2[[#This Row],[Close Price]])-1</f>
        <v>0.13658506217608513</v>
      </c>
      <c r="AI21">
        <v>13.658506217608499</v>
      </c>
      <c r="AJ21">
        <v>227.101881980944</v>
      </c>
      <c r="AK21" t="str">
        <f>IF(AND(Table2[[#This Row],[20D EMA]]&gt;Table2[[#This Row],[50D EMA]],Table2[[#This Row],[50D EMA]]&gt;Table2[[#This Row],[200D EMA]]),"Uptrend","Downtrend/NoTrend")</f>
        <v>Uptrend</v>
      </c>
      <c r="AL21">
        <v>0.27</v>
      </c>
      <c r="AM21" t="s">
        <v>10199</v>
      </c>
      <c r="AN21">
        <v>-7.47</v>
      </c>
      <c r="AO21" t="s">
        <v>10200</v>
      </c>
      <c r="AP21">
        <v>0.17622196702201001</v>
      </c>
      <c r="AQ21">
        <f>(Table2[[#This Row],[Sharpe Ratio]]-AVERAGE(Table2[Sharpe Ratio]))/_xlfn.STDEV.P(Table2[Sharpe Ratio])</f>
        <v>1.4610137132714889</v>
      </c>
      <c r="AR2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5.3041830746620029</v>
      </c>
      <c r="AS21">
        <f>_xlfn.RANK.AVG(Table2[[#This Row],[1Y Return vs Nifty Z-Score]],Table2[1Y Return vs Nifty Z-Score])</f>
        <v>25</v>
      </c>
      <c r="AT21">
        <f>_xlfn.RANK.AVG(Table2[[#This Row],[6M Return vs Nifty Z-Score]],Table2[6M Return vs Nifty Z-Score])</f>
        <v>68</v>
      </c>
      <c r="AU21">
        <f>_xlfn.RANK.AVG(Table2[[#This Row],[Sharpe Ratio Z-Score]],Table2[Sharpe Ratio Z-Score])</f>
        <v>57</v>
      </c>
      <c r="AV21">
        <f>(Table2[[#This Row],[Rank 1Y]]+Table2[[#This Row],[Rank 6M]]+Table2[[#This Row],[Rank Sharpe]])/3</f>
        <v>50</v>
      </c>
    </row>
    <row r="22" spans="1:48" x14ac:dyDescent="0.3">
      <c r="A22" t="s">
        <v>1228</v>
      </c>
      <c r="B22" t="s">
        <v>1229</v>
      </c>
      <c r="C22" t="s">
        <v>10166</v>
      </c>
      <c r="D22" t="s">
        <v>268</v>
      </c>
      <c r="E22">
        <v>9146.3323663859992</v>
      </c>
      <c r="F22">
        <v>79.930000000000007</v>
      </c>
      <c r="G22">
        <v>121.142016265731</v>
      </c>
      <c r="H22">
        <f>(Table2[[#This Row],[1Y Return vs Nifty]]-AVERAGE(Table2[1Y Return vs Nifty]))/_xlfn.STDEV.P(Table2[1Y Return vs Nifty])</f>
        <v>1.1490110871718209</v>
      </c>
      <c r="I22">
        <v>11.0924539805462</v>
      </c>
      <c r="J22">
        <f>(Table2[[#This Row],[1M Return vs Nifty]]-AVERAGE(Table2[1M Return vs Nifty]))/_xlfn.STDEV.P(Table2[1M Return vs Nifty])</f>
        <v>1.3309096834732184</v>
      </c>
      <c r="K22">
        <v>56.636196869150602</v>
      </c>
      <c r="L22">
        <f>(Table2[[#This Row],[6M Return vs Nifty]]-AVERAGE(Table2[6M Return vs Nifty]))/_xlfn.STDEV.P(Table2[6M Return vs Nifty])</f>
        <v>1.6884461259267707</v>
      </c>
      <c r="M22">
        <v>-1.3698858326900401</v>
      </c>
      <c r="N22">
        <f>(Table2[[#This Row],[1W Return vs Nifty]]-AVERAGE(Table2[1W Return vs Nifty]))/_xlfn.STDEV.P(Table2[1W Return vs Nifty])</f>
        <v>0.13661887725171978</v>
      </c>
      <c r="O22">
        <v>77.83</v>
      </c>
      <c r="P22">
        <v>71.585444225125599</v>
      </c>
      <c r="Q22">
        <v>56.119307102928303</v>
      </c>
      <c r="R22">
        <v>53.357065666310902</v>
      </c>
      <c r="S22" s="2">
        <f>(Table2[[#This Row],[Close Price]]-Table2[[#This Row],[20D EMA]])/Table2[[#This Row],[20D EMA]]</f>
        <v>2.6981883592445181E-2</v>
      </c>
      <c r="T22" s="2">
        <f>(Table2[[#This Row],[Close Price]]-Table2[[#This Row],[50D EMA]])/Table2[[#This Row],[50D EMA]]</f>
        <v>0.11656777247385681</v>
      </c>
      <c r="U22" s="2">
        <f>(Table2[[#This Row],[Close Price]]-Table2[[#This Row],[200D EMA]])/Table2[[#This Row],[200D EMA]]</f>
        <v>0.42428700791691104</v>
      </c>
      <c r="V22">
        <v>1.1694697339659299</v>
      </c>
      <c r="W22">
        <v>72.75</v>
      </c>
      <c r="X22">
        <v>81.900000000000006</v>
      </c>
      <c r="Y22">
        <v>72.75</v>
      </c>
      <c r="Z22">
        <v>81.900000000000006</v>
      </c>
      <c r="AA22">
        <v>70</v>
      </c>
      <c r="AB22">
        <v>88.55</v>
      </c>
      <c r="AC22" s="2">
        <f>(Table2[[#This Row],[Close Price]]/Table2[[#This Row],[Day Low]])-1</f>
        <v>9.8694158075601557E-2</v>
      </c>
      <c r="AD22" s="2">
        <f>(Table2[[#This Row],[Day High]]/Table2[[#This Row],[Close Price]])-1</f>
        <v>2.4646565745026772E-2</v>
      </c>
      <c r="AE22" s="2">
        <f>(Table2[[#This Row],[Close Price]]/Table2[[#This Row],[Current Week Low]])-1</f>
        <v>9.8694158075601557E-2</v>
      </c>
      <c r="AF22" s="2">
        <f>(Table2[[#This Row],[Current Week High]]/Table2[[#This Row],[Close Price]])-1</f>
        <v>2.4646565745026772E-2</v>
      </c>
      <c r="AG22" s="2">
        <f>(Table2[[#This Row],[Close Price]]/Table2[[#This Row],[Current Month Low]])-1</f>
        <v>0.1418571428571429</v>
      </c>
      <c r="AH22" s="2">
        <f>(Table2[[#This Row],[Current Month High]]/Table2[[#This Row],[Close Price]])-1</f>
        <v>0.10784436381834084</v>
      </c>
      <c r="AI22">
        <v>10.784436381834</v>
      </c>
      <c r="AJ22">
        <v>153.33837891741101</v>
      </c>
      <c r="AK22" t="str">
        <f>IF(AND(Table2[[#This Row],[20D EMA]]&gt;Table2[[#This Row],[50D EMA]],Table2[[#This Row],[50D EMA]]&gt;Table2[[#This Row],[200D EMA]]),"Uptrend","Downtrend/NoTrend")</f>
        <v>Uptrend</v>
      </c>
      <c r="AL22">
        <v>0.16</v>
      </c>
      <c r="AM22" t="s">
        <v>10199</v>
      </c>
      <c r="AN22">
        <v>8.06</v>
      </c>
      <c r="AO22" t="s">
        <v>10199</v>
      </c>
      <c r="AP22">
        <v>0.21824791654197501</v>
      </c>
      <c r="AQ22">
        <f>(Table2[[#This Row],[Sharpe Ratio]]-AVERAGE(Table2[Sharpe Ratio]))/_xlfn.STDEV.P(Table2[Sharpe Ratio])</f>
        <v>1.9434529540850998</v>
      </c>
      <c r="AR2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6.2484387279086286</v>
      </c>
      <c r="AS22">
        <f>_xlfn.RANK.AVG(Table2[[#This Row],[1Y Return vs Nifty Z-Score]],Table2[1Y Return vs Nifty Z-Score])</f>
        <v>87</v>
      </c>
      <c r="AT22">
        <f>_xlfn.RANK.AVG(Table2[[#This Row],[6M Return vs Nifty Z-Score]],Table2[6M Return vs Nifty Z-Score])</f>
        <v>46</v>
      </c>
      <c r="AU22">
        <f>_xlfn.RANK.AVG(Table2[[#This Row],[Sharpe Ratio Z-Score]],Table2[Sharpe Ratio Z-Score])</f>
        <v>18</v>
      </c>
      <c r="AV22">
        <f>(Table2[[#This Row],[Rank 1Y]]+Table2[[#This Row],[Rank 6M]]+Table2[[#This Row],[Rank Sharpe]])/3</f>
        <v>50.333333333333336</v>
      </c>
    </row>
    <row r="23" spans="1:48" x14ac:dyDescent="0.3">
      <c r="A23" t="s">
        <v>1050</v>
      </c>
      <c r="B23" t="s">
        <v>1051</v>
      </c>
      <c r="C23" t="s">
        <v>10166</v>
      </c>
      <c r="D23" t="s">
        <v>168</v>
      </c>
      <c r="E23">
        <v>11882.000998400001</v>
      </c>
      <c r="F23">
        <v>11744.45</v>
      </c>
      <c r="G23">
        <v>135.528389402426</v>
      </c>
      <c r="H23">
        <f>(Table2[[#This Row],[1Y Return vs Nifty]]-AVERAGE(Table2[1Y Return vs Nifty]))/_xlfn.STDEV.P(Table2[1Y Return vs Nifty])</f>
        <v>1.3493546239318424</v>
      </c>
      <c r="I23">
        <v>-0.465651022939995</v>
      </c>
      <c r="J23">
        <f>(Table2[[#This Row],[1M Return vs Nifty]]-AVERAGE(Table2[1M Return vs Nifty]))/_xlfn.STDEV.P(Table2[1M Return vs Nifty])</f>
        <v>0.13227199492717978</v>
      </c>
      <c r="K23">
        <v>52.1401561655832</v>
      </c>
      <c r="L23">
        <f>(Table2[[#This Row],[6M Return vs Nifty]]-AVERAGE(Table2[6M Return vs Nifty]))/_xlfn.STDEV.P(Table2[6M Return vs Nifty])</f>
        <v>1.5374148909748844</v>
      </c>
      <c r="M23">
        <v>-5.6316363726299397</v>
      </c>
      <c r="N23">
        <f>(Table2[[#This Row],[1W Return vs Nifty]]-AVERAGE(Table2[1W Return vs Nifty]))/_xlfn.STDEV.P(Table2[1W Return vs Nifty])</f>
        <v>-1.0107126571652056</v>
      </c>
      <c r="O23">
        <v>11859.38</v>
      </c>
      <c r="P23">
        <v>11328.823974028401</v>
      </c>
      <c r="Q23">
        <v>8739.9403101303305</v>
      </c>
      <c r="R23">
        <v>45.615209066360997</v>
      </c>
      <c r="S23" s="2">
        <f>(Table2[[#This Row],[Close Price]]-Table2[[#This Row],[20D EMA]])/Table2[[#This Row],[20D EMA]]</f>
        <v>-9.6910631078520534E-3</v>
      </c>
      <c r="T23" s="2">
        <f>(Table2[[#This Row],[Close Price]]-Table2[[#This Row],[50D EMA]])/Table2[[#This Row],[50D EMA]]</f>
        <v>3.668748203030011E-2</v>
      </c>
      <c r="U23" s="2">
        <f>(Table2[[#This Row],[Close Price]]-Table2[[#This Row],[200D EMA]])/Table2[[#This Row],[200D EMA]]</f>
        <v>0.34376775850370389</v>
      </c>
      <c r="V23">
        <v>0.73793507805060998</v>
      </c>
      <c r="W23">
        <v>11111.1</v>
      </c>
      <c r="X23">
        <v>11978.95</v>
      </c>
      <c r="Y23">
        <v>11022</v>
      </c>
      <c r="Z23">
        <v>11978.95</v>
      </c>
      <c r="AA23">
        <v>11022</v>
      </c>
      <c r="AB23">
        <v>13468.9</v>
      </c>
      <c r="AC23" s="2">
        <f>(Table2[[#This Row],[Close Price]]/Table2[[#This Row],[Day Low]])-1</f>
        <v>5.7001557001556957E-2</v>
      </c>
      <c r="AD23" s="2">
        <f>(Table2[[#This Row],[Day High]]/Table2[[#This Row],[Close Price]])-1</f>
        <v>1.9966877972148467E-2</v>
      </c>
      <c r="AE23" s="2">
        <f>(Table2[[#This Row],[Close Price]]/Table2[[#This Row],[Current Week Low]])-1</f>
        <v>6.5546180366539808E-2</v>
      </c>
      <c r="AF23" s="2">
        <f>(Table2[[#This Row],[Current Week High]]/Table2[[#This Row],[Close Price]])-1</f>
        <v>1.9966877972148467E-2</v>
      </c>
      <c r="AG23" s="2">
        <f>(Table2[[#This Row],[Close Price]]/Table2[[#This Row],[Current Month Low]])-1</f>
        <v>6.5546180366539808E-2</v>
      </c>
      <c r="AH23" s="2">
        <f>(Table2[[#This Row],[Current Month High]]/Table2[[#This Row],[Close Price]])-1</f>
        <v>0.14683105637130711</v>
      </c>
      <c r="AI23">
        <v>14.6831056371307</v>
      </c>
      <c r="AJ23">
        <v>178.82978597120101</v>
      </c>
      <c r="AK23" t="str">
        <f>IF(AND(Table2[[#This Row],[20D EMA]]&gt;Table2[[#This Row],[50D EMA]],Table2[[#This Row],[50D EMA]]&gt;Table2[[#This Row],[200D EMA]]),"Uptrend","Downtrend/NoTrend")</f>
        <v>Uptrend</v>
      </c>
      <c r="AL23">
        <v>0.1</v>
      </c>
      <c r="AM23" t="s">
        <v>10199</v>
      </c>
      <c r="AN23">
        <v>-9.24</v>
      </c>
      <c r="AO23" t="s">
        <v>10200</v>
      </c>
      <c r="AP23">
        <v>0.19711942772989399</v>
      </c>
      <c r="AQ23">
        <f>(Table2[[#This Row],[Sharpe Ratio]]-AVERAGE(Table2[Sharpe Ratio]))/_xlfn.STDEV.P(Table2[Sharpe Ratio])</f>
        <v>1.7009072836488659</v>
      </c>
      <c r="AR2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3.7092361363175668</v>
      </c>
      <c r="AS23">
        <f>_xlfn.RANK.AVG(Table2[[#This Row],[1Y Return vs Nifty Z-Score]],Table2[1Y Return vs Nifty Z-Score])</f>
        <v>67</v>
      </c>
      <c r="AT23">
        <f>_xlfn.RANK.AVG(Table2[[#This Row],[6M Return vs Nifty Z-Score]],Table2[6M Return vs Nifty Z-Score])</f>
        <v>55</v>
      </c>
      <c r="AU23">
        <f>_xlfn.RANK.AVG(Table2[[#This Row],[Sharpe Ratio Z-Score]],Table2[Sharpe Ratio Z-Score])</f>
        <v>31</v>
      </c>
      <c r="AV23">
        <f>(Table2[[#This Row],[Rank 1Y]]+Table2[[#This Row],[Rank 6M]]+Table2[[#This Row],[Rank Sharpe]])/3</f>
        <v>51</v>
      </c>
    </row>
    <row r="24" spans="1:48" x14ac:dyDescent="0.3">
      <c r="A24" t="s">
        <v>846</v>
      </c>
      <c r="B24" t="s">
        <v>847</v>
      </c>
      <c r="C24" t="s">
        <v>10166</v>
      </c>
      <c r="D24" t="s">
        <v>268</v>
      </c>
      <c r="E24">
        <v>17723.99921446</v>
      </c>
      <c r="F24">
        <v>1221.8499999999999</v>
      </c>
      <c r="G24">
        <v>168.08811791600201</v>
      </c>
      <c r="H24">
        <f>(Table2[[#This Row],[1Y Return vs Nifty]]-AVERAGE(Table2[1Y Return vs Nifty]))/_xlfn.STDEV.P(Table2[1Y Return vs Nifty])</f>
        <v>1.802778923744943</v>
      </c>
      <c r="I24">
        <v>-14.642406740157799</v>
      </c>
      <c r="J24">
        <f>(Table2[[#This Row],[1M Return vs Nifty]]-AVERAGE(Table2[1M Return vs Nifty]))/_xlfn.STDEV.P(Table2[1M Return vs Nifty])</f>
        <v>-1.3379338648432897</v>
      </c>
      <c r="K24">
        <v>64.295523897821795</v>
      </c>
      <c r="L24">
        <f>(Table2[[#This Row],[6M Return vs Nifty]]-AVERAGE(Table2[6M Return vs Nifty]))/_xlfn.STDEV.P(Table2[6M Return vs Nifty])</f>
        <v>1.9457386408994901</v>
      </c>
      <c r="M24">
        <v>-7.3560300086038701</v>
      </c>
      <c r="N24">
        <f>(Table2[[#This Row],[1W Return vs Nifty]]-AVERAGE(Table2[1W Return vs Nifty]))/_xlfn.STDEV.P(Table2[1W Return vs Nifty])</f>
        <v>-1.4749470551571284</v>
      </c>
      <c r="O24">
        <v>1312.52</v>
      </c>
      <c r="P24">
        <v>1261.51197825913</v>
      </c>
      <c r="Q24">
        <v>941.80356527396998</v>
      </c>
      <c r="R24">
        <v>14.6978570135959</v>
      </c>
      <c r="S24" s="2">
        <f>(Table2[[#This Row],[Close Price]]-Table2[[#This Row],[20D EMA]])/Table2[[#This Row],[20D EMA]]</f>
        <v>-6.9080852101301368E-2</v>
      </c>
      <c r="T24" s="2">
        <f>(Table2[[#This Row],[Close Price]]-Table2[[#This Row],[50D EMA]])/Table2[[#This Row],[50D EMA]]</f>
        <v>-3.1440033025975027E-2</v>
      </c>
      <c r="U24" s="2">
        <f>(Table2[[#This Row],[Close Price]]-Table2[[#This Row],[200D EMA]])/Table2[[#This Row],[200D EMA]]</f>
        <v>0.29735121531905079</v>
      </c>
      <c r="V24">
        <v>0.42336467694415297</v>
      </c>
      <c r="W24">
        <v>1192.05</v>
      </c>
      <c r="X24">
        <v>1243.55</v>
      </c>
      <c r="Y24">
        <v>1192.05</v>
      </c>
      <c r="Z24">
        <v>1292</v>
      </c>
      <c r="AA24">
        <v>1192.05</v>
      </c>
      <c r="AB24">
        <v>1450</v>
      </c>
      <c r="AC24" s="2">
        <f>(Table2[[#This Row],[Close Price]]/Table2[[#This Row],[Day Low]])-1</f>
        <v>2.4998951386267398E-2</v>
      </c>
      <c r="AD24" s="2">
        <f>(Table2[[#This Row],[Day High]]/Table2[[#This Row],[Close Price]])-1</f>
        <v>1.7759954167860359E-2</v>
      </c>
      <c r="AE24" s="2">
        <f>(Table2[[#This Row],[Close Price]]/Table2[[#This Row],[Current Week Low]])-1</f>
        <v>2.4998951386267398E-2</v>
      </c>
      <c r="AF24" s="2">
        <f>(Table2[[#This Row],[Current Week High]]/Table2[[#This Row],[Close Price]])-1</f>
        <v>5.7412939395179441E-2</v>
      </c>
      <c r="AG24" s="2">
        <f>(Table2[[#This Row],[Close Price]]/Table2[[#This Row],[Current Month Low]])-1</f>
        <v>2.4998951386267398E-2</v>
      </c>
      <c r="AH24" s="2">
        <f>(Table2[[#This Row],[Current Month High]]/Table2[[#This Row],[Close Price]])-1</f>
        <v>0.18672504808282531</v>
      </c>
      <c r="AI24">
        <v>18.6725048082825</v>
      </c>
      <c r="AJ24">
        <v>199.47303921568599</v>
      </c>
      <c r="AK24" t="str">
        <f>IF(AND(Table2[[#This Row],[20D EMA]]&gt;Table2[[#This Row],[50D EMA]],Table2[[#This Row],[50D EMA]]&gt;Table2[[#This Row],[200D EMA]]),"Uptrend","Downtrend/NoTrend")</f>
        <v>Uptrend</v>
      </c>
      <c r="AL24">
        <v>0.13</v>
      </c>
      <c r="AM24" t="s">
        <v>10199</v>
      </c>
      <c r="AN24">
        <v>-12.01</v>
      </c>
      <c r="AO24" t="s">
        <v>10200</v>
      </c>
      <c r="AP24">
        <v>0.15332808248847701</v>
      </c>
      <c r="AQ24">
        <f>(Table2[[#This Row],[Sharpe Ratio]]-AVERAGE(Table2[Sharpe Ratio]))/_xlfn.STDEV.P(Table2[Sharpe Ratio])</f>
        <v>1.1982020837951557</v>
      </c>
      <c r="AR2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2.1338387284391707</v>
      </c>
      <c r="AS24">
        <f>_xlfn.RANK.AVG(Table2[[#This Row],[1Y Return vs Nifty Z-Score]],Table2[1Y Return vs Nifty Z-Score])</f>
        <v>41</v>
      </c>
      <c r="AT24">
        <f>_xlfn.RANK.AVG(Table2[[#This Row],[6M Return vs Nifty Z-Score]],Table2[6M Return vs Nifty Z-Score])</f>
        <v>31</v>
      </c>
      <c r="AU24">
        <f>_xlfn.RANK.AVG(Table2[[#This Row],[Sharpe Ratio Z-Score]],Table2[Sharpe Ratio Z-Score])</f>
        <v>86</v>
      </c>
      <c r="AV24">
        <f>(Table2[[#This Row],[Rank 1Y]]+Table2[[#This Row],[Rank 6M]]+Table2[[#This Row],[Rank Sharpe]])/3</f>
        <v>52.666666666666664</v>
      </c>
    </row>
    <row r="25" spans="1:48" x14ac:dyDescent="0.3">
      <c r="A25" t="s">
        <v>337</v>
      </c>
      <c r="B25" t="s">
        <v>338</v>
      </c>
      <c r="C25" t="s">
        <v>10168</v>
      </c>
      <c r="D25" t="s">
        <v>138</v>
      </c>
      <c r="E25">
        <v>70641.844976149994</v>
      </c>
      <c r="F25">
        <v>1762.25</v>
      </c>
      <c r="G25">
        <v>197.54385238094699</v>
      </c>
      <c r="H25">
        <f>(Table2[[#This Row],[1Y Return vs Nifty]]-AVERAGE(Table2[1Y Return vs Nifty]))/_xlfn.STDEV.P(Table2[1Y Return vs Nifty])</f>
        <v>2.2129772388101148</v>
      </c>
      <c r="I25">
        <v>-16.106704006981001</v>
      </c>
      <c r="J25">
        <f>(Table2[[#This Row],[1M Return vs Nifty]]-AVERAGE(Table2[1M Return vs Nifty]))/_xlfn.STDEV.P(Table2[1M Return vs Nifty])</f>
        <v>-1.4897893714959674</v>
      </c>
      <c r="K25">
        <v>39.809938718533402</v>
      </c>
      <c r="L25">
        <f>(Table2[[#This Row],[6M Return vs Nifty]]-AVERAGE(Table2[6M Return vs Nifty]))/_xlfn.STDEV.P(Table2[6M Return vs Nifty])</f>
        <v>1.123217580266461</v>
      </c>
      <c r="M25">
        <v>1.4169043204566001</v>
      </c>
      <c r="N25">
        <f>(Table2[[#This Row],[1W Return vs Nifty]]-AVERAGE(Table2[1W Return vs Nifty]))/_xlfn.STDEV.P(Table2[1W Return vs Nifty])</f>
        <v>0.88686744120281469</v>
      </c>
      <c r="O25">
        <v>1793.97</v>
      </c>
      <c r="P25">
        <v>1719.71408074687</v>
      </c>
      <c r="Q25">
        <v>1319.2076085767901</v>
      </c>
      <c r="R25">
        <v>42.036209428093002</v>
      </c>
      <c r="S25" s="2">
        <f>(Table2[[#This Row],[Close Price]]-Table2[[#This Row],[20D EMA]])/Table2[[#This Row],[20D EMA]]</f>
        <v>-1.7681455096796507E-2</v>
      </c>
      <c r="T25" s="2">
        <f>(Table2[[#This Row],[Close Price]]-Table2[[#This Row],[50D EMA]])/Table2[[#This Row],[50D EMA]]</f>
        <v>2.4734297247049772E-2</v>
      </c>
      <c r="U25" s="2">
        <f>(Table2[[#This Row],[Close Price]]-Table2[[#This Row],[200D EMA]])/Table2[[#This Row],[200D EMA]]</f>
        <v>0.3358397787753668</v>
      </c>
      <c r="V25">
        <v>0.90572306865869001</v>
      </c>
      <c r="W25">
        <v>1669.2</v>
      </c>
      <c r="X25">
        <v>1834.95</v>
      </c>
      <c r="Y25">
        <v>1669.2</v>
      </c>
      <c r="Z25">
        <v>1834.95</v>
      </c>
      <c r="AA25">
        <v>1669.2</v>
      </c>
      <c r="AB25">
        <v>1893.4</v>
      </c>
      <c r="AC25" s="2">
        <f>(Table2[[#This Row],[Close Price]]/Table2[[#This Row],[Day Low]])-1</f>
        <v>5.5745267193865189E-2</v>
      </c>
      <c r="AD25" s="2">
        <f>(Table2[[#This Row],[Day High]]/Table2[[#This Row],[Close Price]])-1</f>
        <v>4.1254078592708243E-2</v>
      </c>
      <c r="AE25" s="2">
        <f>(Table2[[#This Row],[Close Price]]/Table2[[#This Row],[Current Week Low]])-1</f>
        <v>5.5745267193865189E-2</v>
      </c>
      <c r="AF25" s="2">
        <f>(Table2[[#This Row],[Current Week High]]/Table2[[#This Row],[Close Price]])-1</f>
        <v>4.1254078592708243E-2</v>
      </c>
      <c r="AG25" s="2">
        <f>(Table2[[#This Row],[Close Price]]/Table2[[#This Row],[Current Month Low]])-1</f>
        <v>5.5745267193865189E-2</v>
      </c>
      <c r="AH25" s="2">
        <f>(Table2[[#This Row],[Current Month High]]/Table2[[#This Row],[Close Price]])-1</f>
        <v>7.4421903816144219E-2</v>
      </c>
      <c r="AI25">
        <v>17.735849056603701</v>
      </c>
      <c r="AJ25">
        <v>225.588914549653</v>
      </c>
      <c r="AK25" t="str">
        <f>IF(AND(Table2[[#This Row],[20D EMA]]&gt;Table2[[#This Row],[50D EMA]],Table2[[#This Row],[50D EMA]]&gt;Table2[[#This Row],[200D EMA]]),"Uptrend","Downtrend/NoTrend")</f>
        <v>Uptrend</v>
      </c>
      <c r="AL25">
        <v>0.09</v>
      </c>
      <c r="AM25" t="s">
        <v>10199</v>
      </c>
      <c r="AN25">
        <v>-1.84</v>
      </c>
      <c r="AO25" t="s">
        <v>10200</v>
      </c>
      <c r="AP25">
        <v>0.17691265400946601</v>
      </c>
      <c r="AQ25">
        <f>(Table2[[#This Row],[Sharpe Ratio]]-AVERAGE(Table2[Sharpe Ratio]))/_xlfn.STDEV.P(Table2[Sharpe Ratio])</f>
        <v>1.4689424932199304</v>
      </c>
      <c r="AR2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4.2022153820033532</v>
      </c>
      <c r="AS25">
        <f>_xlfn.RANK.AVG(Table2[[#This Row],[1Y Return vs Nifty Z-Score]],Table2[1Y Return vs Nifty Z-Score])</f>
        <v>18</v>
      </c>
      <c r="AT25">
        <f>_xlfn.RANK.AVG(Table2[[#This Row],[6M Return vs Nifty Z-Score]],Table2[6M Return vs Nifty Z-Score])</f>
        <v>91</v>
      </c>
      <c r="AU25">
        <f>_xlfn.RANK.AVG(Table2[[#This Row],[Sharpe Ratio Z-Score]],Table2[Sharpe Ratio Z-Score])</f>
        <v>56</v>
      </c>
      <c r="AV25">
        <f>(Table2[[#This Row],[Rank 1Y]]+Table2[[#This Row],[Rank 6M]]+Table2[[#This Row],[Rank Sharpe]])/3</f>
        <v>55</v>
      </c>
    </row>
    <row r="26" spans="1:48" x14ac:dyDescent="0.3">
      <c r="A26" t="s">
        <v>433</v>
      </c>
      <c r="B26" t="s">
        <v>434</v>
      </c>
      <c r="C26" t="s">
        <v>10166</v>
      </c>
      <c r="D26" t="s">
        <v>86</v>
      </c>
      <c r="E26">
        <v>53807.709374999999</v>
      </c>
      <c r="F26">
        <v>1467.9</v>
      </c>
      <c r="G26">
        <v>125.13733631592299</v>
      </c>
      <c r="H26">
        <f>(Table2[[#This Row],[1Y Return vs Nifty]]-AVERAGE(Table2[1Y Return vs Nifty]))/_xlfn.STDEV.P(Table2[1Y Return vs Nifty])</f>
        <v>1.2046496099418189</v>
      </c>
      <c r="I26">
        <v>-6.5273849728115696</v>
      </c>
      <c r="J26">
        <f>(Table2[[#This Row],[1M Return vs Nifty]]-AVERAGE(Table2[1M Return vs Nifty]))/_xlfn.STDEV.P(Table2[1M Return vs Nifty])</f>
        <v>-0.49636243676067654</v>
      </c>
      <c r="K26">
        <v>60.576982218214503</v>
      </c>
      <c r="L26">
        <f>(Table2[[#This Row],[6M Return vs Nifty]]-AVERAGE(Table2[6M Return vs Nifty]))/_xlfn.STDEV.P(Table2[6M Return vs Nifty])</f>
        <v>1.8208251939092228</v>
      </c>
      <c r="M26">
        <v>-8.0837421270004395</v>
      </c>
      <c r="N26">
        <f>(Table2[[#This Row],[1W Return vs Nifty]]-AVERAGE(Table2[1W Return vs Nifty]))/_xlfn.STDEV.P(Table2[1W Return vs Nifty])</f>
        <v>-1.6708588180792026</v>
      </c>
      <c r="O26">
        <v>1568.34</v>
      </c>
      <c r="P26">
        <v>1456.0268794106801</v>
      </c>
      <c r="Q26">
        <v>1047.3416886114701</v>
      </c>
      <c r="R26">
        <v>28.5816205444997</v>
      </c>
      <c r="S26" s="2">
        <f>(Table2[[#This Row],[Close Price]]-Table2[[#This Row],[20D EMA]])/Table2[[#This Row],[20D EMA]]</f>
        <v>-6.4042235739699194E-2</v>
      </c>
      <c r="T26" s="2">
        <f>(Table2[[#This Row],[Close Price]]-Table2[[#This Row],[50D EMA]])/Table2[[#This Row],[50D EMA]]</f>
        <v>8.1544652486948681E-3</v>
      </c>
      <c r="U26" s="2">
        <f>(Table2[[#This Row],[Close Price]]-Table2[[#This Row],[200D EMA]])/Table2[[#This Row],[200D EMA]]</f>
        <v>0.40154833514370258</v>
      </c>
      <c r="V26">
        <v>0.73847097109347604</v>
      </c>
      <c r="W26">
        <v>1350</v>
      </c>
      <c r="X26">
        <v>1528</v>
      </c>
      <c r="Y26">
        <v>1350</v>
      </c>
      <c r="Z26">
        <v>1528</v>
      </c>
      <c r="AA26">
        <v>1350</v>
      </c>
      <c r="AB26">
        <v>1794.7</v>
      </c>
      <c r="AC26" s="2">
        <f>(Table2[[#This Row],[Close Price]]/Table2[[#This Row],[Day Low]])-1</f>
        <v>8.7333333333333485E-2</v>
      </c>
      <c r="AD26" s="2">
        <f>(Table2[[#This Row],[Day High]]/Table2[[#This Row],[Close Price]])-1</f>
        <v>4.0942843517950855E-2</v>
      </c>
      <c r="AE26" s="2">
        <f>(Table2[[#This Row],[Close Price]]/Table2[[#This Row],[Current Week Low]])-1</f>
        <v>8.7333333333333485E-2</v>
      </c>
      <c r="AF26" s="2">
        <f>(Table2[[#This Row],[Current Week High]]/Table2[[#This Row],[Close Price]])-1</f>
        <v>4.0942843517950855E-2</v>
      </c>
      <c r="AG26" s="2">
        <f>(Table2[[#This Row],[Close Price]]/Table2[[#This Row],[Current Month Low]])-1</f>
        <v>8.7333333333333485E-2</v>
      </c>
      <c r="AH26" s="2">
        <f>(Table2[[#This Row],[Current Month High]]/Table2[[#This Row],[Close Price]])-1</f>
        <v>0.22263096941208516</v>
      </c>
      <c r="AI26">
        <v>22.263096941208499</v>
      </c>
      <c r="AJ26">
        <v>226.2</v>
      </c>
      <c r="AK26" t="str">
        <f>IF(AND(Table2[[#This Row],[20D EMA]]&gt;Table2[[#This Row],[50D EMA]],Table2[[#This Row],[50D EMA]]&gt;Table2[[#This Row],[200D EMA]]),"Uptrend","Downtrend/NoTrend")</f>
        <v>Uptrend</v>
      </c>
      <c r="AL26">
        <v>0</v>
      </c>
      <c r="AM26">
        <v>0</v>
      </c>
      <c r="AN26">
        <v>-12.83</v>
      </c>
      <c r="AO26" t="s">
        <v>10200</v>
      </c>
      <c r="AP26">
        <v>0.18429146256946199</v>
      </c>
      <c r="AQ26">
        <f>(Table2[[#This Row],[Sharpe Ratio]]-AVERAGE(Table2[Sharpe Ratio]))/_xlfn.STDEV.P(Table2[Sharpe Ratio])</f>
        <v>1.5536479392706446</v>
      </c>
      <c r="AR2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2.4119014882818073</v>
      </c>
      <c r="AS26">
        <f>_xlfn.RANK.AVG(Table2[[#This Row],[1Y Return vs Nifty Z-Score]],Table2[1Y Return vs Nifty Z-Score])</f>
        <v>81</v>
      </c>
      <c r="AT26">
        <f>_xlfn.RANK.AVG(Table2[[#This Row],[6M Return vs Nifty Z-Score]],Table2[6M Return vs Nifty Z-Score])</f>
        <v>40</v>
      </c>
      <c r="AU26">
        <f>_xlfn.RANK.AVG(Table2[[#This Row],[Sharpe Ratio Z-Score]],Table2[Sharpe Ratio Z-Score])</f>
        <v>48</v>
      </c>
      <c r="AV26">
        <f>(Table2[[#This Row],[Rank 1Y]]+Table2[[#This Row],[Rank 6M]]+Table2[[#This Row],[Rank Sharpe]])/3</f>
        <v>56.333333333333336</v>
      </c>
    </row>
    <row r="27" spans="1:48" x14ac:dyDescent="0.3">
      <c r="A27" t="s">
        <v>832</v>
      </c>
      <c r="B27" t="s">
        <v>833</v>
      </c>
      <c r="C27" t="s">
        <v>10166</v>
      </c>
      <c r="D27" t="s">
        <v>168</v>
      </c>
      <c r="E27">
        <v>18318.955641525001</v>
      </c>
      <c r="F27">
        <v>766.15</v>
      </c>
      <c r="G27">
        <v>147.756633421217</v>
      </c>
      <c r="H27">
        <f>(Table2[[#This Row],[1Y Return vs Nifty]]-AVERAGE(Table2[1Y Return vs Nifty]))/_xlfn.STDEV.P(Table2[1Y Return vs Nifty])</f>
        <v>1.5196442189403572</v>
      </c>
      <c r="I27">
        <v>-16.4762903889265</v>
      </c>
      <c r="J27">
        <f>(Table2[[#This Row],[1M Return vs Nifty]]-AVERAGE(Table2[1M Return vs Nifty]))/_xlfn.STDEV.P(Table2[1M Return vs Nifty])</f>
        <v>-1.5281174682245944</v>
      </c>
      <c r="K27">
        <v>65.184138258643003</v>
      </c>
      <c r="L27">
        <f>(Table2[[#This Row],[6M Return vs Nifty]]-AVERAGE(Table2[6M Return vs Nifty]))/_xlfn.STDEV.P(Table2[6M Return vs Nifty])</f>
        <v>1.9755890210805058</v>
      </c>
      <c r="M27">
        <v>-4.1598725200858802</v>
      </c>
      <c r="N27">
        <f>(Table2[[#This Row],[1W Return vs Nifty]]-AVERAGE(Table2[1W Return vs Nifty]))/_xlfn.STDEV.P(Table2[1W Return vs Nifty])</f>
        <v>-0.61449024493960536</v>
      </c>
      <c r="O27">
        <v>828.81</v>
      </c>
      <c r="P27">
        <v>819.45352260701702</v>
      </c>
      <c r="Q27">
        <v>633.82959527591402</v>
      </c>
      <c r="R27">
        <v>32.487374800699101</v>
      </c>
      <c r="S27" s="2">
        <f>(Table2[[#This Row],[Close Price]]-Table2[[#This Row],[20D EMA]])/Table2[[#This Row],[20D EMA]]</f>
        <v>-7.5602369662528174E-2</v>
      </c>
      <c r="T27" s="2">
        <f>(Table2[[#This Row],[Close Price]]-Table2[[#This Row],[50D EMA]])/Table2[[#This Row],[50D EMA]]</f>
        <v>-6.5047645945113183E-2</v>
      </c>
      <c r="U27" s="2">
        <f>(Table2[[#This Row],[Close Price]]-Table2[[#This Row],[200D EMA]])/Table2[[#This Row],[200D EMA]]</f>
        <v>0.20876337379999624</v>
      </c>
      <c r="V27">
        <v>1.06366946509508</v>
      </c>
      <c r="W27">
        <v>730</v>
      </c>
      <c r="X27">
        <v>796.5</v>
      </c>
      <c r="Y27">
        <v>730</v>
      </c>
      <c r="Z27">
        <v>796.5</v>
      </c>
      <c r="AA27">
        <v>730</v>
      </c>
      <c r="AB27">
        <v>980</v>
      </c>
      <c r="AC27" s="2">
        <f>(Table2[[#This Row],[Close Price]]/Table2[[#This Row],[Day Low]])-1</f>
        <v>4.952054794520544E-2</v>
      </c>
      <c r="AD27" s="2">
        <f>(Table2[[#This Row],[Day High]]/Table2[[#This Row],[Close Price]])-1</f>
        <v>3.9613652678979427E-2</v>
      </c>
      <c r="AE27" s="2">
        <f>(Table2[[#This Row],[Close Price]]/Table2[[#This Row],[Current Week Low]])-1</f>
        <v>4.952054794520544E-2</v>
      </c>
      <c r="AF27" s="2">
        <f>(Table2[[#This Row],[Current Week High]]/Table2[[#This Row],[Close Price]])-1</f>
        <v>3.9613652678979427E-2</v>
      </c>
      <c r="AG27" s="2">
        <f>(Table2[[#This Row],[Close Price]]/Table2[[#This Row],[Current Month Low]])-1</f>
        <v>4.952054794520544E-2</v>
      </c>
      <c r="AH27" s="2">
        <f>(Table2[[#This Row],[Current Month High]]/Table2[[#This Row],[Close Price]])-1</f>
        <v>0.2791228871630882</v>
      </c>
      <c r="AI27">
        <v>27.912288716308801</v>
      </c>
      <c r="AJ27">
        <v>181.56927600147</v>
      </c>
      <c r="AK27" t="str">
        <f>IF(AND(Table2[[#This Row],[20D EMA]]&gt;Table2[[#This Row],[50D EMA]],Table2[[#This Row],[50D EMA]]&gt;Table2[[#This Row],[200D EMA]]),"Uptrend","Downtrend/NoTrend")</f>
        <v>Uptrend</v>
      </c>
      <c r="AL27">
        <v>-0.12</v>
      </c>
      <c r="AM27" t="s">
        <v>10200</v>
      </c>
      <c r="AN27">
        <v>-16.86</v>
      </c>
      <c r="AO27" t="s">
        <v>10200</v>
      </c>
      <c r="AP27">
        <v>0.15322966440608299</v>
      </c>
      <c r="AQ27">
        <f>(Table2[[#This Row],[Sharpe Ratio]]-AVERAGE(Table2[Sharpe Ratio]))/_xlfn.STDEV.P(Table2[Sharpe Ratio])</f>
        <v>1.1970722879072615</v>
      </c>
      <c r="AR2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2.5496978147639249</v>
      </c>
      <c r="AS27">
        <f>_xlfn.RANK.AVG(Table2[[#This Row],[1Y Return vs Nifty Z-Score]],Table2[1Y Return vs Nifty Z-Score])</f>
        <v>53</v>
      </c>
      <c r="AT27">
        <f>_xlfn.RANK.AVG(Table2[[#This Row],[6M Return vs Nifty Z-Score]],Table2[6M Return vs Nifty Z-Score])</f>
        <v>29</v>
      </c>
      <c r="AU27">
        <f>_xlfn.RANK.AVG(Table2[[#This Row],[Sharpe Ratio Z-Score]],Table2[Sharpe Ratio Z-Score])</f>
        <v>87</v>
      </c>
      <c r="AV27">
        <f>(Table2[[#This Row],[Rank 1Y]]+Table2[[#This Row],[Rank 6M]]+Table2[[#This Row],[Rank Sharpe]])/3</f>
        <v>56.333333333333336</v>
      </c>
    </row>
    <row r="28" spans="1:48" x14ac:dyDescent="0.3">
      <c r="A28" t="s">
        <v>269</v>
      </c>
      <c r="B28" t="s">
        <v>270</v>
      </c>
      <c r="C28" t="s">
        <v>10169</v>
      </c>
      <c r="D28" t="s">
        <v>271</v>
      </c>
      <c r="E28">
        <v>97022.984520725004</v>
      </c>
      <c r="F28">
        <v>10721.95</v>
      </c>
      <c r="G28">
        <v>160.852778813356</v>
      </c>
      <c r="H28">
        <f>(Table2[[#This Row],[1Y Return vs Nifty]]-AVERAGE(Table2[1Y Return vs Nifty]))/_xlfn.STDEV.P(Table2[1Y Return vs Nifty])</f>
        <v>1.7020201423822634</v>
      </c>
      <c r="I28">
        <v>5.0624753110375398</v>
      </c>
      <c r="J28">
        <f>(Table2[[#This Row],[1M Return vs Nifty]]-AVERAGE(Table2[1M Return vs Nifty]))/_xlfn.STDEV.P(Table2[1M Return vs Nifty])</f>
        <v>0.70556844524932993</v>
      </c>
      <c r="K28">
        <v>41.416064860382903</v>
      </c>
      <c r="L28">
        <f>(Table2[[#This Row],[6M Return vs Nifty]]-AVERAGE(Table2[6M Return vs Nifty]))/_xlfn.STDEV.P(Table2[6M Return vs Nifty])</f>
        <v>1.1771706538005966</v>
      </c>
      <c r="M28">
        <v>-8.4368023425692602</v>
      </c>
      <c r="N28">
        <f>(Table2[[#This Row],[1W Return vs Nifty]]-AVERAGE(Table2[1W Return vs Nifty]))/_xlfn.STDEV.P(Table2[1W Return vs Nifty])</f>
        <v>-1.7659082854456942</v>
      </c>
      <c r="O28">
        <v>11141.59</v>
      </c>
      <c r="P28">
        <v>10352.624639803</v>
      </c>
      <c r="Q28">
        <v>8099.7285781748797</v>
      </c>
      <c r="R28">
        <v>31.635900454324201</v>
      </c>
      <c r="S28" s="2">
        <f>(Table2[[#This Row],[Close Price]]-Table2[[#This Row],[20D EMA]])/Table2[[#This Row],[20D EMA]]</f>
        <v>-3.766428310501458E-2</v>
      </c>
      <c r="T28" s="2">
        <f>(Table2[[#This Row],[Close Price]]-Table2[[#This Row],[50D EMA]])/Table2[[#This Row],[50D EMA]]</f>
        <v>3.5674563025983409E-2</v>
      </c>
      <c r="U28" s="2">
        <f>(Table2[[#This Row],[Close Price]]-Table2[[#This Row],[200D EMA]])/Table2[[#This Row],[200D EMA]]</f>
        <v>0.323741887955459</v>
      </c>
      <c r="V28">
        <v>0.461715845638275</v>
      </c>
      <c r="W28">
        <v>10450</v>
      </c>
      <c r="X28">
        <v>11175</v>
      </c>
      <c r="Y28">
        <v>10450</v>
      </c>
      <c r="Z28">
        <v>11175</v>
      </c>
      <c r="AA28">
        <v>9925</v>
      </c>
      <c r="AB28">
        <v>13298</v>
      </c>
      <c r="AC28" s="2">
        <f>(Table2[[#This Row],[Close Price]]/Table2[[#This Row],[Day Low]])-1</f>
        <v>2.6023923444976171E-2</v>
      </c>
      <c r="AD28" s="2">
        <f>(Table2[[#This Row],[Day High]]/Table2[[#This Row],[Close Price]])-1</f>
        <v>4.2254440656783521E-2</v>
      </c>
      <c r="AE28" s="2">
        <f>(Table2[[#This Row],[Close Price]]/Table2[[#This Row],[Current Week Low]])-1</f>
        <v>2.6023923444976171E-2</v>
      </c>
      <c r="AF28" s="2">
        <f>(Table2[[#This Row],[Current Week High]]/Table2[[#This Row],[Close Price]])-1</f>
        <v>4.2254440656783521E-2</v>
      </c>
      <c r="AG28" s="2">
        <f>(Table2[[#This Row],[Close Price]]/Table2[[#This Row],[Current Month Low]])-1</f>
        <v>8.0297229219143729E-2</v>
      </c>
      <c r="AH28" s="2">
        <f>(Table2[[#This Row],[Current Month High]]/Table2[[#This Row],[Close Price]])-1</f>
        <v>0.2402594677274188</v>
      </c>
      <c r="AI28">
        <v>24.025946772741801</v>
      </c>
      <c r="AJ28">
        <v>189.23132949380201</v>
      </c>
      <c r="AK28" t="str">
        <f>IF(AND(Table2[[#This Row],[20D EMA]]&gt;Table2[[#This Row],[50D EMA]],Table2[[#This Row],[50D EMA]]&gt;Table2[[#This Row],[200D EMA]]),"Uptrend","Downtrend/NoTrend")</f>
        <v>Uptrend</v>
      </c>
      <c r="AL28">
        <v>0.15</v>
      </c>
      <c r="AM28" t="s">
        <v>10199</v>
      </c>
      <c r="AN28">
        <v>-11.9</v>
      </c>
      <c r="AO28" t="s">
        <v>10200</v>
      </c>
      <c r="AP28">
        <v>0.186301739494518</v>
      </c>
      <c r="AQ28">
        <f>(Table2[[#This Row],[Sharpe Ratio]]-AVERAGE(Table2[Sharpe Ratio]))/_xlfn.STDEV.P(Table2[Sharpe Ratio])</f>
        <v>1.5767250257999665</v>
      </c>
      <c r="AR2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3.3955759817864619</v>
      </c>
      <c r="AS28">
        <f>_xlfn.RANK.AVG(Table2[[#This Row],[1Y Return vs Nifty Z-Score]],Table2[1Y Return vs Nifty Z-Score])</f>
        <v>45</v>
      </c>
      <c r="AT28">
        <f>_xlfn.RANK.AVG(Table2[[#This Row],[6M Return vs Nifty Z-Score]],Table2[6M Return vs Nifty Z-Score])</f>
        <v>86</v>
      </c>
      <c r="AU28">
        <f>_xlfn.RANK.AVG(Table2[[#This Row],[Sharpe Ratio Z-Score]],Table2[Sharpe Ratio Z-Score])</f>
        <v>47</v>
      </c>
      <c r="AV28">
        <f>(Table2[[#This Row],[Rank 1Y]]+Table2[[#This Row],[Rank 6M]]+Table2[[#This Row],[Rank Sharpe]])/3</f>
        <v>59.333333333333336</v>
      </c>
    </row>
    <row r="29" spans="1:48" x14ac:dyDescent="0.3">
      <c r="A29" t="s">
        <v>834</v>
      </c>
      <c r="B29" t="s">
        <v>835</v>
      </c>
      <c r="C29" t="s">
        <v>10155</v>
      </c>
      <c r="D29" t="s">
        <v>116</v>
      </c>
      <c r="E29">
        <v>18284.682992795999</v>
      </c>
      <c r="F29">
        <v>69.959999999999994</v>
      </c>
      <c r="G29">
        <v>424.729939076162</v>
      </c>
      <c r="H29">
        <f>(Table2[[#This Row],[1Y Return vs Nifty]]-AVERAGE(Table2[1Y Return vs Nifty]))/_xlfn.STDEV.P(Table2[1Y Return vs Nifty])</f>
        <v>5.3767533816027324</v>
      </c>
      <c r="I29">
        <v>13.5901847122402</v>
      </c>
      <c r="J29">
        <f>(Table2[[#This Row],[1M Return vs Nifty]]-AVERAGE(Table2[1M Return vs Nifty]))/_xlfn.STDEV.P(Table2[1M Return vs Nifty])</f>
        <v>1.5899378018321604</v>
      </c>
      <c r="K29">
        <v>59.643723750870997</v>
      </c>
      <c r="L29">
        <f>(Table2[[#This Row],[6M Return vs Nifty]]-AVERAGE(Table2[6M Return vs Nifty]))/_xlfn.STDEV.P(Table2[6M Return vs Nifty])</f>
        <v>1.7894751265621109</v>
      </c>
      <c r="M29">
        <v>-6.2958274188468701</v>
      </c>
      <c r="N29">
        <f>(Table2[[#This Row],[1W Return vs Nifty]]-AVERAGE(Table2[1W Return vs Nifty]))/_xlfn.STDEV.P(Table2[1W Return vs Nifty])</f>
        <v>-1.1895235296131272</v>
      </c>
      <c r="O29">
        <v>66.42</v>
      </c>
      <c r="P29">
        <v>61.449862608444498</v>
      </c>
      <c r="Q29">
        <v>45.4715365855984</v>
      </c>
      <c r="R29">
        <v>56.586809117482296</v>
      </c>
      <c r="S29" s="2">
        <f>(Table2[[#This Row],[Close Price]]-Table2[[#This Row],[20D EMA]])/Table2[[#This Row],[20D EMA]]</f>
        <v>5.3297199638662932E-2</v>
      </c>
      <c r="T29" s="2">
        <f>(Table2[[#This Row],[Close Price]]-Table2[[#This Row],[50D EMA]])/Table2[[#This Row],[50D EMA]]</f>
        <v>0.13848911991523355</v>
      </c>
      <c r="U29" s="2">
        <f>(Table2[[#This Row],[Close Price]]-Table2[[#This Row],[200D EMA]])/Table2[[#This Row],[200D EMA]]</f>
        <v>0.53854488440923942</v>
      </c>
      <c r="V29">
        <v>1.9688168702039599</v>
      </c>
      <c r="W29">
        <v>62.52</v>
      </c>
      <c r="X29">
        <v>72.239999999999995</v>
      </c>
      <c r="Y29">
        <v>62.52</v>
      </c>
      <c r="Z29">
        <v>73.5</v>
      </c>
      <c r="AA29">
        <v>59.35</v>
      </c>
      <c r="AB29">
        <v>78.900000000000006</v>
      </c>
      <c r="AC29" s="2">
        <f>(Table2[[#This Row],[Close Price]]/Table2[[#This Row],[Day Low]])-1</f>
        <v>0.1190019193857963</v>
      </c>
      <c r="AD29" s="2">
        <f>(Table2[[#This Row],[Day High]]/Table2[[#This Row],[Close Price]])-1</f>
        <v>3.2590051457975999E-2</v>
      </c>
      <c r="AE29" s="2">
        <f>(Table2[[#This Row],[Close Price]]/Table2[[#This Row],[Current Week Low]])-1</f>
        <v>0.1190019193857963</v>
      </c>
      <c r="AF29" s="2">
        <f>(Table2[[#This Row],[Current Week High]]/Table2[[#This Row],[Close Price]])-1</f>
        <v>5.0600343053173402E-2</v>
      </c>
      <c r="AG29" s="2">
        <f>(Table2[[#This Row],[Close Price]]/Table2[[#This Row],[Current Month Low]])-1</f>
        <v>0.17877000842459978</v>
      </c>
      <c r="AH29" s="2">
        <f>(Table2[[#This Row],[Current Month High]]/Table2[[#This Row],[Close Price]])-1</f>
        <v>0.12778730703259034</v>
      </c>
      <c r="AI29">
        <v>12.778730703259001</v>
      </c>
      <c r="AJ29">
        <v>457.45019920318703</v>
      </c>
      <c r="AK29" t="str">
        <f>IF(AND(Table2[[#This Row],[20D EMA]]&gt;Table2[[#This Row],[50D EMA]],Table2[[#This Row],[50D EMA]]&gt;Table2[[#This Row],[200D EMA]]),"Uptrend","Downtrend/NoTrend")</f>
        <v>Uptrend</v>
      </c>
      <c r="AL29">
        <v>0.25</v>
      </c>
      <c r="AM29" t="s">
        <v>10199</v>
      </c>
      <c r="AN29">
        <v>14.93</v>
      </c>
      <c r="AO29" t="s">
        <v>10199</v>
      </c>
      <c r="AP29">
        <v>0.12972471091837401</v>
      </c>
      <c r="AQ29">
        <f>(Table2[[#This Row],[Sharpe Ratio]]-AVERAGE(Table2[Sharpe Ratio]))/_xlfn.STDEV.P(Table2[Sharpe Ratio])</f>
        <v>0.92724585815384275</v>
      </c>
      <c r="AR2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8.4938886385377188</v>
      </c>
      <c r="AS29">
        <f>_xlfn.RANK.AVG(Table2[[#This Row],[1Y Return vs Nifty Z-Score]],Table2[1Y Return vs Nifty Z-Score])</f>
        <v>4</v>
      </c>
      <c r="AT29">
        <f>_xlfn.RANK.AVG(Table2[[#This Row],[6M Return vs Nifty Z-Score]],Table2[6M Return vs Nifty Z-Score])</f>
        <v>43</v>
      </c>
      <c r="AU29">
        <f>_xlfn.RANK.AVG(Table2[[#This Row],[Sharpe Ratio Z-Score]],Table2[Sharpe Ratio Z-Score])</f>
        <v>137</v>
      </c>
      <c r="AV29">
        <f>(Table2[[#This Row],[Rank 1Y]]+Table2[[#This Row],[Rank 6M]]+Table2[[#This Row],[Rank Sharpe]])/3</f>
        <v>61.333333333333336</v>
      </c>
    </row>
    <row r="30" spans="1:48" x14ac:dyDescent="0.3">
      <c r="A30" t="s">
        <v>125</v>
      </c>
      <c r="B30" t="s">
        <v>126</v>
      </c>
      <c r="C30" t="s">
        <v>10166</v>
      </c>
      <c r="D30" t="s">
        <v>127</v>
      </c>
      <c r="E30">
        <v>220353.28280020499</v>
      </c>
      <c r="F30">
        <v>301.45</v>
      </c>
      <c r="G30">
        <v>115.270088469252</v>
      </c>
      <c r="H30">
        <f>(Table2[[#This Row],[1Y Return vs Nifty]]-AVERAGE(Table2[1Y Return vs Nifty]))/_xlfn.STDEV.P(Table2[1Y Return vs Nifty])</f>
        <v>1.0672390678332249</v>
      </c>
      <c r="I30">
        <v>-1.04093796551637</v>
      </c>
      <c r="J30">
        <f>(Table2[[#This Row],[1M Return vs Nifty]]-AVERAGE(Table2[1M Return vs Nifty]))/_xlfn.STDEV.P(Table2[1M Return vs Nifty])</f>
        <v>7.2611643088147687E-2</v>
      </c>
      <c r="K30">
        <v>45.8607734569106</v>
      </c>
      <c r="L30">
        <f>(Table2[[#This Row],[6M Return vs Nifty]]-AVERAGE(Table2[6M Return vs Nifty]))/_xlfn.STDEV.P(Table2[6M Return vs Nifty])</f>
        <v>1.3264775379224876</v>
      </c>
      <c r="M30">
        <v>-5.8406674895731197</v>
      </c>
      <c r="N30">
        <f>(Table2[[#This Row],[1W Return vs Nifty]]-AVERAGE(Table2[1W Return vs Nifty]))/_xlfn.STDEV.P(Table2[1W Return vs Nifty])</f>
        <v>-1.0669871833008167</v>
      </c>
      <c r="O30">
        <v>314.91000000000003</v>
      </c>
      <c r="P30">
        <v>295.38830663582303</v>
      </c>
      <c r="Q30">
        <v>224.989171578232</v>
      </c>
      <c r="R30">
        <v>30.6826920809361</v>
      </c>
      <c r="S30" s="2">
        <f>(Table2[[#This Row],[Close Price]]-Table2[[#This Row],[20D EMA]])/Table2[[#This Row],[20D EMA]]</f>
        <v>-4.2742370836112015E-2</v>
      </c>
      <c r="T30" s="2">
        <f>(Table2[[#This Row],[Close Price]]-Table2[[#This Row],[50D EMA]])/Table2[[#This Row],[50D EMA]]</f>
        <v>2.0521101302937741E-2</v>
      </c>
      <c r="U30" s="2">
        <f>(Table2[[#This Row],[Close Price]]-Table2[[#This Row],[200D EMA]])/Table2[[#This Row],[200D EMA]]</f>
        <v>0.33984225945372415</v>
      </c>
      <c r="V30">
        <v>0.84868050971817999</v>
      </c>
      <c r="W30">
        <v>281.10000000000002</v>
      </c>
      <c r="X30">
        <v>317</v>
      </c>
      <c r="Y30">
        <v>281.10000000000002</v>
      </c>
      <c r="Z30">
        <v>317</v>
      </c>
      <c r="AA30">
        <v>281.10000000000002</v>
      </c>
      <c r="AB30">
        <v>340.5</v>
      </c>
      <c r="AC30" s="2">
        <f>(Table2[[#This Row],[Close Price]]/Table2[[#This Row],[Day Low]])-1</f>
        <v>7.2394165777303288E-2</v>
      </c>
      <c r="AD30" s="2">
        <f>(Table2[[#This Row],[Day High]]/Table2[[#This Row],[Close Price]])-1</f>
        <v>5.158401061535911E-2</v>
      </c>
      <c r="AE30" s="2">
        <f>(Table2[[#This Row],[Close Price]]/Table2[[#This Row],[Current Week Low]])-1</f>
        <v>7.2394165777303288E-2</v>
      </c>
      <c r="AF30" s="2">
        <f>(Table2[[#This Row],[Current Week High]]/Table2[[#This Row],[Close Price]])-1</f>
        <v>5.158401061535911E-2</v>
      </c>
      <c r="AG30" s="2">
        <f>(Table2[[#This Row],[Close Price]]/Table2[[#This Row],[Current Month Low]])-1</f>
        <v>7.2394165777303288E-2</v>
      </c>
      <c r="AH30" s="2">
        <f>(Table2[[#This Row],[Current Month High]]/Table2[[#This Row],[Close Price]])-1</f>
        <v>0.12954055398905306</v>
      </c>
      <c r="AI30">
        <v>12.9540553989053</v>
      </c>
      <c r="AJ30">
        <v>144.08906882591</v>
      </c>
      <c r="AK30" t="str">
        <f>IF(AND(Table2[[#This Row],[20D EMA]]&gt;Table2[[#This Row],[50D EMA]],Table2[[#This Row],[50D EMA]]&gt;Table2[[#This Row],[200D EMA]]),"Uptrend","Downtrend/NoTrend")</f>
        <v>Uptrend</v>
      </c>
      <c r="AL30">
        <v>0.21</v>
      </c>
      <c r="AM30" t="s">
        <v>10199</v>
      </c>
      <c r="AN30">
        <v>-5.01</v>
      </c>
      <c r="AO30" t="s">
        <v>10200</v>
      </c>
      <c r="AP30">
        <v>0.20752190912564</v>
      </c>
      <c r="AQ30">
        <f>(Table2[[#This Row],[Sharpe Ratio]]-AVERAGE(Table2[Sharpe Ratio]))/_xlfn.STDEV.P(Table2[Sharpe Ratio])</f>
        <v>1.8203231513321714</v>
      </c>
      <c r="AR3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3.2196642168752154</v>
      </c>
      <c r="AS30">
        <f>_xlfn.RANK.AVG(Table2[[#This Row],[1Y Return vs Nifty Z-Score]],Table2[1Y Return vs Nifty Z-Score])</f>
        <v>95</v>
      </c>
      <c r="AT30">
        <f>_xlfn.RANK.AVG(Table2[[#This Row],[6M Return vs Nifty Z-Score]],Table2[6M Return vs Nifty Z-Score])</f>
        <v>70</v>
      </c>
      <c r="AU30">
        <f>_xlfn.RANK.AVG(Table2[[#This Row],[Sharpe Ratio Z-Score]],Table2[Sharpe Ratio Z-Score])</f>
        <v>26</v>
      </c>
      <c r="AV30">
        <f>(Table2[[#This Row],[Rank 1Y]]+Table2[[#This Row],[Rank 6M]]+Table2[[#This Row],[Rank Sharpe]])/3</f>
        <v>63.666666666666664</v>
      </c>
    </row>
    <row r="31" spans="1:48" x14ac:dyDescent="0.3">
      <c r="A31" t="s">
        <v>1054</v>
      </c>
      <c r="B31" t="s">
        <v>1055</v>
      </c>
      <c r="C31" t="s">
        <v>10161</v>
      </c>
      <c r="D31" t="s">
        <v>130</v>
      </c>
      <c r="E31">
        <v>11779.99529603</v>
      </c>
      <c r="F31">
        <v>811.85</v>
      </c>
      <c r="G31">
        <v>122.824482319816</v>
      </c>
      <c r="H31">
        <f>(Table2[[#This Row],[1Y Return vs Nifty]]-AVERAGE(Table2[1Y Return vs Nifty]))/_xlfn.STDEV.P(Table2[1Y Return vs Nifty])</f>
        <v>1.172440981318964</v>
      </c>
      <c r="I31">
        <v>6.17382606573101</v>
      </c>
      <c r="J31">
        <f>(Table2[[#This Row],[1M Return vs Nifty]]-AVERAGE(Table2[1M Return vs Nifty]))/_xlfn.STDEV.P(Table2[1M Return vs Nifty])</f>
        <v>0.82082149922036429</v>
      </c>
      <c r="K31">
        <v>63.762466860022002</v>
      </c>
      <c r="L31">
        <f>(Table2[[#This Row],[6M Return vs Nifty]]-AVERAGE(Table2[6M Return vs Nifty]))/_xlfn.STDEV.P(Table2[6M Return vs Nifty])</f>
        <v>1.9278321609481817</v>
      </c>
      <c r="M31">
        <v>4.1700586644904103</v>
      </c>
      <c r="N31">
        <f>(Table2[[#This Row],[1W Return vs Nifty]]-AVERAGE(Table2[1W Return vs Nifty]))/_xlfn.STDEV.P(Table2[1W Return vs Nifty])</f>
        <v>1.6280607063702035</v>
      </c>
      <c r="O31">
        <v>758.25</v>
      </c>
      <c r="P31">
        <v>677.69026991975102</v>
      </c>
      <c r="Q31">
        <v>526.23242477355302</v>
      </c>
      <c r="R31">
        <v>60.277909170982703</v>
      </c>
      <c r="S31" s="2">
        <f>(Table2[[#This Row],[Close Price]]-Table2[[#This Row],[20D EMA]])/Table2[[#This Row],[20D EMA]]</f>
        <v>7.0689086712825616E-2</v>
      </c>
      <c r="T31" s="2">
        <f>(Table2[[#This Row],[Close Price]]-Table2[[#This Row],[50D EMA]])/Table2[[#This Row],[50D EMA]]</f>
        <v>0.19796614476423807</v>
      </c>
      <c r="U31" s="2">
        <f>(Table2[[#This Row],[Close Price]]-Table2[[#This Row],[200D EMA]])/Table2[[#This Row],[200D EMA]]</f>
        <v>0.54275936217604459</v>
      </c>
      <c r="V31">
        <v>1.0332395762264499</v>
      </c>
      <c r="W31">
        <v>780.45</v>
      </c>
      <c r="X31">
        <v>838.8</v>
      </c>
      <c r="Y31">
        <v>756.1</v>
      </c>
      <c r="Z31">
        <v>838.8</v>
      </c>
      <c r="AA31">
        <v>703.5</v>
      </c>
      <c r="AB31">
        <v>850</v>
      </c>
      <c r="AC31" s="2">
        <f>(Table2[[#This Row],[Close Price]]/Table2[[#This Row],[Day Low]])-1</f>
        <v>4.0233198795566638E-2</v>
      </c>
      <c r="AD31" s="2">
        <f>(Table2[[#This Row],[Day High]]/Table2[[#This Row],[Close Price]])-1</f>
        <v>3.3195787399149967E-2</v>
      </c>
      <c r="AE31" s="2">
        <f>(Table2[[#This Row],[Close Price]]/Table2[[#This Row],[Current Week Low]])-1</f>
        <v>7.3733633117312625E-2</v>
      </c>
      <c r="AF31" s="2">
        <f>(Table2[[#This Row],[Current Week High]]/Table2[[#This Row],[Close Price]])-1</f>
        <v>3.3195787399149967E-2</v>
      </c>
      <c r="AG31" s="2">
        <f>(Table2[[#This Row],[Close Price]]/Table2[[#This Row],[Current Month Low]])-1</f>
        <v>0.15401563610518831</v>
      </c>
      <c r="AH31" s="2">
        <f>(Table2[[#This Row],[Current Month High]]/Table2[[#This Row],[Close Price]])-1</f>
        <v>4.6991439305290372E-2</v>
      </c>
      <c r="AI31">
        <v>4.6991439305290301</v>
      </c>
      <c r="AJ31">
        <v>149.80000000000001</v>
      </c>
      <c r="AK31" t="str">
        <f>IF(AND(Table2[[#This Row],[20D EMA]]&gt;Table2[[#This Row],[50D EMA]],Table2[[#This Row],[50D EMA]]&gt;Table2[[#This Row],[200D EMA]]),"Uptrend","Downtrend/NoTrend")</f>
        <v>Uptrend</v>
      </c>
      <c r="AL31">
        <v>0.52</v>
      </c>
      <c r="AM31" t="s">
        <v>10199</v>
      </c>
      <c r="AN31">
        <v>12.11</v>
      </c>
      <c r="AO31" t="s">
        <v>10199</v>
      </c>
      <c r="AP31">
        <v>0.16276061302504899</v>
      </c>
      <c r="AQ31">
        <f>(Table2[[#This Row],[Sharpe Ratio]]-AVERAGE(Table2[Sharpe Ratio]))/_xlfn.STDEV.P(Table2[Sharpe Ratio])</f>
        <v>1.306483346276879</v>
      </c>
      <c r="AR3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6.8556386941345924</v>
      </c>
      <c r="AS31">
        <f>_xlfn.RANK.AVG(Table2[[#This Row],[1Y Return vs Nifty Z-Score]],Table2[1Y Return vs Nifty Z-Score])</f>
        <v>84</v>
      </c>
      <c r="AT31">
        <f>_xlfn.RANK.AVG(Table2[[#This Row],[6M Return vs Nifty Z-Score]],Table2[6M Return vs Nifty Z-Score])</f>
        <v>33</v>
      </c>
      <c r="AU31">
        <f>_xlfn.RANK.AVG(Table2[[#This Row],[Sharpe Ratio Z-Score]],Table2[Sharpe Ratio Z-Score])</f>
        <v>74</v>
      </c>
      <c r="AV31">
        <f>(Table2[[#This Row],[Rank 1Y]]+Table2[[#This Row],[Rank 6M]]+Table2[[#This Row],[Rank Sharpe]])/3</f>
        <v>63.666666666666664</v>
      </c>
    </row>
    <row r="32" spans="1:48" x14ac:dyDescent="0.3">
      <c r="A32" t="s">
        <v>243</v>
      </c>
      <c r="B32" t="s">
        <v>244</v>
      </c>
      <c r="C32" t="s">
        <v>10166</v>
      </c>
      <c r="D32" t="s">
        <v>168</v>
      </c>
      <c r="E32">
        <v>107021.217215925</v>
      </c>
      <c r="F32">
        <v>307.35000000000002</v>
      </c>
      <c r="G32">
        <v>189.48657584611701</v>
      </c>
      <c r="H32">
        <f>(Table2[[#This Row],[1Y Return vs Nifty]]-AVERAGE(Table2[1Y Return vs Nifty]))/_xlfn.STDEV.P(Table2[1Y Return vs Nifty])</f>
        <v>2.1007722193584777</v>
      </c>
      <c r="I32">
        <v>0.20290189671320699</v>
      </c>
      <c r="J32">
        <f>(Table2[[#This Row],[1M Return vs Nifty]]-AVERAGE(Table2[1M Return vs Nifty]))/_xlfn.STDEV.P(Table2[1M Return vs Nifty])</f>
        <v>0.2016045304978562</v>
      </c>
      <c r="K32">
        <v>36.184965436015098</v>
      </c>
      <c r="L32">
        <f>(Table2[[#This Row],[6M Return vs Nifty]]-AVERAGE(Table2[6M Return vs Nifty]))/_xlfn.STDEV.P(Table2[6M Return vs Nifty])</f>
        <v>1.0014472877751299</v>
      </c>
      <c r="M32">
        <v>-5.7845004416446502</v>
      </c>
      <c r="N32">
        <f>(Table2[[#This Row],[1W Return vs Nifty]]-AVERAGE(Table2[1W Return vs Nifty]))/_xlfn.STDEV.P(Table2[1W Return vs Nifty])</f>
        <v>-1.0518661139938486</v>
      </c>
      <c r="O32">
        <v>310.20999999999998</v>
      </c>
      <c r="P32">
        <v>298.874351189479</v>
      </c>
      <c r="Q32">
        <v>235.713099773967</v>
      </c>
      <c r="R32">
        <v>45.021607060847501</v>
      </c>
      <c r="S32" s="2">
        <f>(Table2[[#This Row],[Close Price]]-Table2[[#This Row],[20D EMA]])/Table2[[#This Row],[20D EMA]]</f>
        <v>-9.2195609425871402E-3</v>
      </c>
      <c r="T32" s="2">
        <f>(Table2[[#This Row],[Close Price]]-Table2[[#This Row],[50D EMA]])/Table2[[#This Row],[50D EMA]]</f>
        <v>2.8358568665357534E-2</v>
      </c>
      <c r="U32" s="2">
        <f>(Table2[[#This Row],[Close Price]]-Table2[[#This Row],[200D EMA]])/Table2[[#This Row],[200D EMA]]</f>
        <v>0.30391565125030379</v>
      </c>
      <c r="V32">
        <v>0.82873042622364801</v>
      </c>
      <c r="W32">
        <v>283</v>
      </c>
      <c r="X32">
        <v>315.55</v>
      </c>
      <c r="Y32">
        <v>283</v>
      </c>
      <c r="Z32">
        <v>315.55</v>
      </c>
      <c r="AA32">
        <v>283</v>
      </c>
      <c r="AB32">
        <v>335.35</v>
      </c>
      <c r="AC32" s="2">
        <f>(Table2[[#This Row],[Close Price]]/Table2[[#This Row],[Day Low]])-1</f>
        <v>8.6042402826855158E-2</v>
      </c>
      <c r="AD32" s="2">
        <f>(Table2[[#This Row],[Day High]]/Table2[[#This Row],[Close Price]])-1</f>
        <v>2.6679681145274081E-2</v>
      </c>
      <c r="AE32" s="2">
        <f>(Table2[[#This Row],[Close Price]]/Table2[[#This Row],[Current Week Low]])-1</f>
        <v>8.6042402826855158E-2</v>
      </c>
      <c r="AF32" s="2">
        <f>(Table2[[#This Row],[Current Week High]]/Table2[[#This Row],[Close Price]])-1</f>
        <v>2.6679681145274081E-2</v>
      </c>
      <c r="AG32" s="2">
        <f>(Table2[[#This Row],[Close Price]]/Table2[[#This Row],[Current Month Low]])-1</f>
        <v>8.6042402826855158E-2</v>
      </c>
      <c r="AH32" s="2">
        <f>(Table2[[#This Row],[Current Month High]]/Table2[[#This Row],[Close Price]])-1</f>
        <v>9.11013502521556E-2</v>
      </c>
      <c r="AI32">
        <v>9.1101350252155502</v>
      </c>
      <c r="AJ32">
        <v>224.20886075949301</v>
      </c>
      <c r="AK32" t="str">
        <f>IF(AND(Table2[[#This Row],[20D EMA]]&gt;Table2[[#This Row],[50D EMA]],Table2[[#This Row],[50D EMA]]&gt;Table2[[#This Row],[200D EMA]]),"Uptrend","Downtrend/NoTrend")</f>
        <v>Uptrend</v>
      </c>
      <c r="AL32">
        <v>-0.06</v>
      </c>
      <c r="AM32" t="s">
        <v>10200</v>
      </c>
      <c r="AN32">
        <v>-1.19</v>
      </c>
      <c r="AO32" t="s">
        <v>10200</v>
      </c>
      <c r="AP32">
        <v>0.16547027685439</v>
      </c>
      <c r="AQ32">
        <f>(Table2[[#This Row],[Sharpe Ratio]]-AVERAGE(Table2[Sharpe Ratio]))/_xlfn.STDEV.P(Table2[Sharpe Ratio])</f>
        <v>1.3375890839370443</v>
      </c>
      <c r="AR3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3.5895470075746596</v>
      </c>
      <c r="AS32">
        <f>_xlfn.RANK.AVG(Table2[[#This Row],[1Y Return vs Nifty Z-Score]],Table2[1Y Return vs Nifty Z-Score])</f>
        <v>24</v>
      </c>
      <c r="AT32">
        <f>_xlfn.RANK.AVG(Table2[[#This Row],[6M Return vs Nifty Z-Score]],Table2[6M Return vs Nifty Z-Score])</f>
        <v>101</v>
      </c>
      <c r="AU32">
        <f>_xlfn.RANK.AVG(Table2[[#This Row],[Sharpe Ratio Z-Score]],Table2[Sharpe Ratio Z-Score])</f>
        <v>67</v>
      </c>
      <c r="AV32">
        <f>(Table2[[#This Row],[Rank 1Y]]+Table2[[#This Row],[Rank 6M]]+Table2[[#This Row],[Rank Sharpe]])/3</f>
        <v>64</v>
      </c>
    </row>
    <row r="33" spans="1:48" x14ac:dyDescent="0.3">
      <c r="A33" t="s">
        <v>1180</v>
      </c>
      <c r="B33" t="s">
        <v>1181</v>
      </c>
      <c r="C33" t="s">
        <v>10168</v>
      </c>
      <c r="D33" t="s">
        <v>138</v>
      </c>
      <c r="E33">
        <v>9785.9817927899894</v>
      </c>
      <c r="F33">
        <v>412.65</v>
      </c>
      <c r="G33">
        <v>285.80558601815602</v>
      </c>
      <c r="H33">
        <f>(Table2[[#This Row],[1Y Return vs Nifty]]-AVERAGE(Table2[1Y Return vs Nifty]))/_xlfn.STDEV.P(Table2[1Y Return vs Nifty])</f>
        <v>3.4421034201925944</v>
      </c>
      <c r="I33">
        <v>-9.8442798567146497</v>
      </c>
      <c r="J33">
        <f>(Table2[[#This Row],[1M Return vs Nifty]]-AVERAGE(Table2[1M Return vs Nifty]))/_xlfn.STDEV.P(Table2[1M Return vs Nifty])</f>
        <v>-0.84034228601733141</v>
      </c>
      <c r="K33">
        <v>71.759359372896796</v>
      </c>
      <c r="L33">
        <f>(Table2[[#This Row],[6M Return vs Nifty]]-AVERAGE(Table2[6M Return vs Nifty]))/_xlfn.STDEV.P(Table2[6M Return vs Nifty])</f>
        <v>2.1964641933580875</v>
      </c>
      <c r="M33">
        <v>-5.1064603347490296</v>
      </c>
      <c r="N33">
        <f>(Table2[[#This Row],[1W Return vs Nifty]]-AVERAGE(Table2[1W Return vs Nifty]))/_xlfn.STDEV.P(Table2[1W Return vs Nifty])</f>
        <v>-0.86932685249785802</v>
      </c>
      <c r="O33">
        <v>452.87</v>
      </c>
      <c r="P33">
        <v>431.69981268897499</v>
      </c>
      <c r="Q33">
        <v>303.52086706128699</v>
      </c>
      <c r="R33">
        <v>26.816020300467699</v>
      </c>
      <c r="S33" s="2">
        <f>(Table2[[#This Row],[Close Price]]-Table2[[#This Row],[20D EMA]])/Table2[[#This Row],[20D EMA]]</f>
        <v>-8.8811358668050497E-2</v>
      </c>
      <c r="T33" s="2">
        <f>(Table2[[#This Row],[Close Price]]-Table2[[#This Row],[50D EMA]])/Table2[[#This Row],[50D EMA]]</f>
        <v>-4.4127451828893313E-2</v>
      </c>
      <c r="U33" s="2">
        <f>(Table2[[#This Row],[Close Price]]-Table2[[#This Row],[200D EMA]])/Table2[[#This Row],[200D EMA]]</f>
        <v>0.35954408668935967</v>
      </c>
      <c r="V33">
        <v>0.78711727419549404</v>
      </c>
      <c r="W33">
        <v>395.25</v>
      </c>
      <c r="X33">
        <v>433.9</v>
      </c>
      <c r="Y33">
        <v>390</v>
      </c>
      <c r="Z33">
        <v>433.9</v>
      </c>
      <c r="AA33">
        <v>390</v>
      </c>
      <c r="AB33">
        <v>569.6</v>
      </c>
      <c r="AC33" s="2">
        <f>(Table2[[#This Row],[Close Price]]/Table2[[#This Row],[Day Low]])-1</f>
        <v>4.4022770398481903E-2</v>
      </c>
      <c r="AD33" s="2">
        <f>(Table2[[#This Row],[Day High]]/Table2[[#This Row],[Close Price]])-1</f>
        <v>5.1496425542226998E-2</v>
      </c>
      <c r="AE33" s="2">
        <f>(Table2[[#This Row],[Close Price]]/Table2[[#This Row],[Current Week Low]])-1</f>
        <v>5.8076923076922915E-2</v>
      </c>
      <c r="AF33" s="2">
        <f>(Table2[[#This Row],[Current Week High]]/Table2[[#This Row],[Close Price]])-1</f>
        <v>5.1496425542226998E-2</v>
      </c>
      <c r="AG33" s="2">
        <f>(Table2[[#This Row],[Close Price]]/Table2[[#This Row],[Current Month Low]])-1</f>
        <v>5.8076923076922915E-2</v>
      </c>
      <c r="AH33" s="2">
        <f>(Table2[[#This Row],[Current Month High]]/Table2[[#This Row],[Close Price]])-1</f>
        <v>0.38034654065188422</v>
      </c>
      <c r="AI33">
        <v>38.034654065188398</v>
      </c>
      <c r="AJ33">
        <v>337.82493368700199</v>
      </c>
      <c r="AK33" t="str">
        <f>IF(AND(Table2[[#This Row],[20D EMA]]&gt;Table2[[#This Row],[50D EMA]],Table2[[#This Row],[50D EMA]]&gt;Table2[[#This Row],[200D EMA]]),"Uptrend","Downtrend/NoTrend")</f>
        <v>Uptrend</v>
      </c>
      <c r="AL33">
        <v>-0.05</v>
      </c>
      <c r="AM33" t="s">
        <v>10200</v>
      </c>
      <c r="AN33">
        <v>-22.99</v>
      </c>
      <c r="AO33" t="s">
        <v>10200</v>
      </c>
      <c r="AP33">
        <v>0.117346436034797</v>
      </c>
      <c r="AQ33">
        <f>(Table2[[#This Row],[Sharpe Ratio]]-AVERAGE(Table2[Sharpe Ratio]))/_xlfn.STDEV.P(Table2[Sharpe Ratio])</f>
        <v>0.78514875848978605</v>
      </c>
      <c r="AR3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4.714047233525279</v>
      </c>
      <c r="AS33">
        <f>_xlfn.RANK.AVG(Table2[[#This Row],[1Y Return vs Nifty Z-Score]],Table2[1Y Return vs Nifty Z-Score])</f>
        <v>8</v>
      </c>
      <c r="AT33">
        <f>_xlfn.RANK.AVG(Table2[[#This Row],[6M Return vs Nifty Z-Score]],Table2[6M Return vs Nifty Z-Score])</f>
        <v>22</v>
      </c>
      <c r="AU33">
        <f>_xlfn.RANK.AVG(Table2[[#This Row],[Sharpe Ratio Z-Score]],Table2[Sharpe Ratio Z-Score])</f>
        <v>163</v>
      </c>
      <c r="AV33">
        <f>(Table2[[#This Row],[Rank 1Y]]+Table2[[#This Row],[Rank 6M]]+Table2[[#This Row],[Rank Sharpe]])/3</f>
        <v>64.333333333333329</v>
      </c>
    </row>
    <row r="34" spans="1:48" x14ac:dyDescent="0.3">
      <c r="A34" t="s">
        <v>1444</v>
      </c>
      <c r="B34" t="s">
        <v>1445</v>
      </c>
      <c r="C34" t="s">
        <v>10159</v>
      </c>
      <c r="D34" t="s">
        <v>198</v>
      </c>
      <c r="E34">
        <v>6893.6608557449999</v>
      </c>
      <c r="F34">
        <v>2401.65</v>
      </c>
      <c r="G34">
        <v>170.18169038113001</v>
      </c>
      <c r="H34">
        <f>(Table2[[#This Row],[1Y Return vs Nifty]]-AVERAGE(Table2[1Y Return vs Nifty]))/_xlfn.STDEV.P(Table2[1Y Return vs Nifty])</f>
        <v>1.8319338544659673</v>
      </c>
      <c r="I34">
        <v>29.008604056058701</v>
      </c>
      <c r="J34">
        <f>(Table2[[#This Row],[1M Return vs Nifty]]-AVERAGE(Table2[1M Return vs Nifty]))/_xlfn.STDEV.P(Table2[1M Return vs Nifty])</f>
        <v>3.18891086166626</v>
      </c>
      <c r="K34">
        <v>67.2745996771488</v>
      </c>
      <c r="L34">
        <f>(Table2[[#This Row],[6M Return vs Nifty]]-AVERAGE(Table2[6M Return vs Nifty]))/_xlfn.STDEV.P(Table2[6M Return vs Nifty])</f>
        <v>2.0458119106121084</v>
      </c>
      <c r="M34">
        <v>-8.8540250612321003</v>
      </c>
      <c r="N34">
        <f>(Table2[[#This Row],[1W Return vs Nifty]]-AVERAGE(Table2[1W Return vs Nifty]))/_xlfn.STDEV.P(Table2[1W Return vs Nifty])</f>
        <v>-1.8782313267665942</v>
      </c>
      <c r="O34">
        <v>2422.69</v>
      </c>
      <c r="P34">
        <v>2100.4827380144902</v>
      </c>
      <c r="Q34">
        <v>1544.07582319566</v>
      </c>
      <c r="R34">
        <v>40.559126551898402</v>
      </c>
      <c r="S34" s="2">
        <f>(Table2[[#This Row],[Close Price]]-Table2[[#This Row],[20D EMA]])/Table2[[#This Row],[20D EMA]]</f>
        <v>-8.6845613759911344E-3</v>
      </c>
      <c r="T34" s="2">
        <f>(Table2[[#This Row],[Close Price]]-Table2[[#This Row],[50D EMA]])/Table2[[#This Row],[50D EMA]]</f>
        <v>0.14338002238008979</v>
      </c>
      <c r="U34" s="2">
        <f>(Table2[[#This Row],[Close Price]]-Table2[[#This Row],[200D EMA]])/Table2[[#This Row],[200D EMA]]</f>
        <v>0.55539641507337512</v>
      </c>
      <c r="V34">
        <v>0.98925898916402</v>
      </c>
      <c r="W34">
        <v>2303.35</v>
      </c>
      <c r="X34">
        <v>2464.6</v>
      </c>
      <c r="Y34">
        <v>2303.35</v>
      </c>
      <c r="Z34">
        <v>2561.9</v>
      </c>
      <c r="AA34">
        <v>2145.6999999999998</v>
      </c>
      <c r="AB34">
        <v>2952.1</v>
      </c>
      <c r="AC34" s="2">
        <f>(Table2[[#This Row],[Close Price]]/Table2[[#This Row],[Day Low]])-1</f>
        <v>4.2676970499490041E-2</v>
      </c>
      <c r="AD34" s="2">
        <f>(Table2[[#This Row],[Day High]]/Table2[[#This Row],[Close Price]])-1</f>
        <v>2.6211146503445582E-2</v>
      </c>
      <c r="AE34" s="2">
        <f>(Table2[[#This Row],[Close Price]]/Table2[[#This Row],[Current Week Low]])-1</f>
        <v>4.2676970499490041E-2</v>
      </c>
      <c r="AF34" s="2">
        <f>(Table2[[#This Row],[Current Week High]]/Table2[[#This Row],[Close Price]])-1</f>
        <v>6.6724959923385896E-2</v>
      </c>
      <c r="AG34" s="2">
        <f>(Table2[[#This Row],[Close Price]]/Table2[[#This Row],[Current Month Low]])-1</f>
        <v>0.11928508179149011</v>
      </c>
      <c r="AH34" s="2">
        <f>(Table2[[#This Row],[Current Month High]]/Table2[[#This Row],[Close Price]])-1</f>
        <v>0.22919659400828585</v>
      </c>
      <c r="AI34">
        <v>22.9196594008285</v>
      </c>
      <c r="AJ34">
        <v>198.34161490683201</v>
      </c>
      <c r="AK34" t="str">
        <f>IF(AND(Table2[[#This Row],[20D EMA]]&gt;Table2[[#This Row],[50D EMA]],Table2[[#This Row],[50D EMA]]&gt;Table2[[#This Row],[200D EMA]]),"Uptrend","Downtrend/NoTrend")</f>
        <v>Uptrend</v>
      </c>
      <c r="AL34">
        <v>0.41</v>
      </c>
      <c r="AM34" t="s">
        <v>10199</v>
      </c>
      <c r="AN34">
        <v>-7.14</v>
      </c>
      <c r="AO34" t="s">
        <v>10200</v>
      </c>
      <c r="AP34">
        <v>0.13105696564323399</v>
      </c>
      <c r="AQ34">
        <f>(Table2[[#This Row],[Sharpe Ratio]]-AVERAGE(Table2[Sharpe Ratio]))/_xlfn.STDEV.P(Table2[Sharpe Ratio])</f>
        <v>0.94253955086925556</v>
      </c>
      <c r="AR3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6.1309648508469969</v>
      </c>
      <c r="AS34">
        <f>_xlfn.RANK.AVG(Table2[[#This Row],[1Y Return vs Nifty Z-Score]],Table2[1Y Return vs Nifty Z-Score])</f>
        <v>36</v>
      </c>
      <c r="AT34">
        <f>_xlfn.RANK.AVG(Table2[[#This Row],[6M Return vs Nifty Z-Score]],Table2[6M Return vs Nifty Z-Score])</f>
        <v>26</v>
      </c>
      <c r="AU34">
        <f>_xlfn.RANK.AVG(Table2[[#This Row],[Sharpe Ratio Z-Score]],Table2[Sharpe Ratio Z-Score])</f>
        <v>133</v>
      </c>
      <c r="AV34">
        <f>(Table2[[#This Row],[Rank 1Y]]+Table2[[#This Row],[Rank 6M]]+Table2[[#This Row],[Rank Sharpe]])/3</f>
        <v>65</v>
      </c>
    </row>
    <row r="35" spans="1:48" x14ac:dyDescent="0.3">
      <c r="A35" t="s">
        <v>1059</v>
      </c>
      <c r="B35" t="s">
        <v>1060</v>
      </c>
      <c r="C35" t="s">
        <v>10164</v>
      </c>
      <c r="D35" t="s">
        <v>821</v>
      </c>
      <c r="E35">
        <v>11742.474064288001</v>
      </c>
      <c r="F35">
        <v>252.32</v>
      </c>
      <c r="G35">
        <v>178.56602315007899</v>
      </c>
      <c r="H35">
        <f>(Table2[[#This Row],[1Y Return vs Nifty]]-AVERAGE(Table2[1Y Return vs Nifty]))/_xlfn.STDEV.P(Table2[1Y Return vs Nifty])</f>
        <v>1.9486934341281748</v>
      </c>
      <c r="I35">
        <v>-2.3446634476366501</v>
      </c>
      <c r="J35">
        <f>(Table2[[#This Row],[1M Return vs Nifty]]-AVERAGE(Table2[1M Return vs Nifty]))/_xlfn.STDEV.P(Table2[1M Return vs Nifty])</f>
        <v>-6.2591705377355714E-2</v>
      </c>
      <c r="K35">
        <v>46.435489210659497</v>
      </c>
      <c r="L35">
        <f>(Table2[[#This Row],[6M Return vs Nifty]]-AVERAGE(Table2[6M Return vs Nifty]))/_xlfn.STDEV.P(Table2[6M Return vs Nifty])</f>
        <v>1.3457834196432932</v>
      </c>
      <c r="M35">
        <v>-5.1252471744088801</v>
      </c>
      <c r="N35">
        <f>(Table2[[#This Row],[1W Return vs Nifty]]-AVERAGE(Table2[1W Return vs Nifty]))/_xlfn.STDEV.P(Table2[1W Return vs Nifty])</f>
        <v>-0.87438457076920595</v>
      </c>
      <c r="O35">
        <v>244.92</v>
      </c>
      <c r="P35">
        <v>230.110361676167</v>
      </c>
      <c r="Q35">
        <v>181.13069157414901</v>
      </c>
      <c r="R35">
        <v>57.933771628749803</v>
      </c>
      <c r="S35" s="2">
        <f>(Table2[[#This Row],[Close Price]]-Table2[[#This Row],[20D EMA]])/Table2[[#This Row],[20D EMA]]</f>
        <v>3.0213947411399666E-2</v>
      </c>
      <c r="T35" s="2">
        <f>(Table2[[#This Row],[Close Price]]-Table2[[#This Row],[50D EMA]])/Table2[[#This Row],[50D EMA]]</f>
        <v>9.6517332648794349E-2</v>
      </c>
      <c r="U35" s="2">
        <f>(Table2[[#This Row],[Close Price]]-Table2[[#This Row],[200D EMA]])/Table2[[#This Row],[200D EMA]]</f>
        <v>0.39302730976825312</v>
      </c>
      <c r="V35">
        <v>0.74225734894411599</v>
      </c>
      <c r="W35">
        <v>234.01</v>
      </c>
      <c r="X35">
        <v>255.09</v>
      </c>
      <c r="Y35">
        <v>234.01</v>
      </c>
      <c r="Z35">
        <v>255.09</v>
      </c>
      <c r="AA35">
        <v>234.01</v>
      </c>
      <c r="AB35">
        <v>260.75</v>
      </c>
      <c r="AC35" s="2">
        <f>(Table2[[#This Row],[Close Price]]/Table2[[#This Row],[Day Low]])-1</f>
        <v>7.8244519464980122E-2</v>
      </c>
      <c r="AD35" s="2">
        <f>(Table2[[#This Row],[Day High]]/Table2[[#This Row],[Close Price]])-1</f>
        <v>1.0978123018389407E-2</v>
      </c>
      <c r="AE35" s="2">
        <f>(Table2[[#This Row],[Close Price]]/Table2[[#This Row],[Current Week Low]])-1</f>
        <v>7.8244519464980122E-2</v>
      </c>
      <c r="AF35" s="2">
        <f>(Table2[[#This Row],[Current Week High]]/Table2[[#This Row],[Close Price]])-1</f>
        <v>1.0978123018389407E-2</v>
      </c>
      <c r="AG35" s="2">
        <f>(Table2[[#This Row],[Close Price]]/Table2[[#This Row],[Current Month Low]])-1</f>
        <v>7.8244519464980122E-2</v>
      </c>
      <c r="AH35" s="2">
        <f>(Table2[[#This Row],[Current Month High]]/Table2[[#This Row],[Close Price]])-1</f>
        <v>3.3409955611921394E-2</v>
      </c>
      <c r="AI35">
        <v>3.34099556119213</v>
      </c>
      <c r="AJ35">
        <v>212.27722772277201</v>
      </c>
      <c r="AK35" t="str">
        <f>IF(AND(Table2[[#This Row],[20D EMA]]&gt;Table2[[#This Row],[50D EMA]],Table2[[#This Row],[50D EMA]]&gt;Table2[[#This Row],[200D EMA]]),"Uptrend","Downtrend/NoTrend")</f>
        <v>Uptrend</v>
      </c>
      <c r="AL35">
        <v>0.12</v>
      </c>
      <c r="AM35" t="s">
        <v>10199</v>
      </c>
      <c r="AN35">
        <v>1.49</v>
      </c>
      <c r="AO35" t="s">
        <v>10199</v>
      </c>
      <c r="AP35">
        <v>0.14415396149441601</v>
      </c>
      <c r="AQ35">
        <f>(Table2[[#This Row],[Sharpe Ratio]]-AVERAGE(Table2[Sharpe Ratio]))/_xlfn.STDEV.P(Table2[Sharpe Ratio])</f>
        <v>1.0928872481266743</v>
      </c>
      <c r="AR3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3.4503878257515801</v>
      </c>
      <c r="AS35">
        <f>_xlfn.RANK.AVG(Table2[[#This Row],[1Y Return vs Nifty Z-Score]],Table2[1Y Return vs Nifty Z-Score])</f>
        <v>29</v>
      </c>
      <c r="AT35">
        <f>_xlfn.RANK.AVG(Table2[[#This Row],[6M Return vs Nifty Z-Score]],Table2[6M Return vs Nifty Z-Score])</f>
        <v>67</v>
      </c>
      <c r="AU35">
        <f>_xlfn.RANK.AVG(Table2[[#This Row],[Sharpe Ratio Z-Score]],Table2[Sharpe Ratio Z-Score])</f>
        <v>104</v>
      </c>
      <c r="AV35">
        <f>(Table2[[#This Row],[Rank 1Y]]+Table2[[#This Row],[Rank 6M]]+Table2[[#This Row],[Rank Sharpe]])/3</f>
        <v>66.666666666666671</v>
      </c>
    </row>
    <row r="36" spans="1:48" x14ac:dyDescent="0.3">
      <c r="A36" t="s">
        <v>574</v>
      </c>
      <c r="B36" t="s">
        <v>575</v>
      </c>
      <c r="C36" t="s">
        <v>10158</v>
      </c>
      <c r="D36" t="s">
        <v>46</v>
      </c>
      <c r="E36">
        <v>31906.799999999999</v>
      </c>
      <c r="F36">
        <v>177.26</v>
      </c>
      <c r="G36">
        <v>299.58439125129701</v>
      </c>
      <c r="H36">
        <f>(Table2[[#This Row],[1Y Return vs Nifty]]-AVERAGE(Table2[1Y Return vs Nifty]))/_xlfn.STDEV.P(Table2[1Y Return vs Nifty])</f>
        <v>3.6339860125948329</v>
      </c>
      <c r="I36">
        <v>8.4109685513689296</v>
      </c>
      <c r="J36">
        <f>(Table2[[#This Row],[1M Return vs Nifty]]-AVERAGE(Table2[1M Return vs Nifty]))/_xlfn.STDEV.P(Table2[1M Return vs Nifty])</f>
        <v>1.0528252141134515</v>
      </c>
      <c r="K36">
        <v>64.520600018619504</v>
      </c>
      <c r="L36">
        <f>(Table2[[#This Row],[6M Return vs Nifty]]-AVERAGE(Table2[6M Return vs Nifty]))/_xlfn.STDEV.P(Table2[6M Return vs Nifty])</f>
        <v>1.9532994097455743</v>
      </c>
      <c r="M36">
        <v>-1.2657541718196701</v>
      </c>
      <c r="N36">
        <f>(Table2[[#This Row],[1W Return vs Nifty]]-AVERAGE(Table2[1W Return vs Nifty]))/_xlfn.STDEV.P(Table2[1W Return vs Nifty])</f>
        <v>0.16465278893381211</v>
      </c>
      <c r="O36">
        <v>176.6</v>
      </c>
      <c r="P36">
        <v>162.581898550587</v>
      </c>
      <c r="Q36">
        <v>122.439720262199</v>
      </c>
      <c r="R36">
        <v>46.945326725885202</v>
      </c>
      <c r="S36" s="2">
        <f>(Table2[[#This Row],[Close Price]]-Table2[[#This Row],[20D EMA]])/Table2[[#This Row],[20D EMA]]</f>
        <v>3.7372593431483389E-3</v>
      </c>
      <c r="T36" s="2">
        <f>(Table2[[#This Row],[Close Price]]-Table2[[#This Row],[50D EMA]])/Table2[[#This Row],[50D EMA]]</f>
        <v>9.0281277191789799E-2</v>
      </c>
      <c r="U36" s="2">
        <f>(Table2[[#This Row],[Close Price]]-Table2[[#This Row],[200D EMA]])/Table2[[#This Row],[200D EMA]]</f>
        <v>0.44773280778823971</v>
      </c>
      <c r="V36">
        <v>1.1394818040731001</v>
      </c>
      <c r="W36">
        <v>150.15</v>
      </c>
      <c r="X36">
        <v>186.8</v>
      </c>
      <c r="Y36">
        <v>150.15</v>
      </c>
      <c r="Z36">
        <v>186.8</v>
      </c>
      <c r="AA36">
        <v>150.15</v>
      </c>
      <c r="AB36">
        <v>198.3</v>
      </c>
      <c r="AC36" s="2">
        <f>(Table2[[#This Row],[Close Price]]/Table2[[#This Row],[Day Low]])-1</f>
        <v>0.18055278055278046</v>
      </c>
      <c r="AD36" s="2">
        <f>(Table2[[#This Row],[Day High]]/Table2[[#This Row],[Close Price]])-1</f>
        <v>5.3819248561435273E-2</v>
      </c>
      <c r="AE36" s="2">
        <f>(Table2[[#This Row],[Close Price]]/Table2[[#This Row],[Current Week Low]])-1</f>
        <v>0.18055278055278046</v>
      </c>
      <c r="AF36" s="2">
        <f>(Table2[[#This Row],[Current Week High]]/Table2[[#This Row],[Close Price]])-1</f>
        <v>5.3819248561435273E-2</v>
      </c>
      <c r="AG36" s="2">
        <f>(Table2[[#This Row],[Close Price]]/Table2[[#This Row],[Current Month Low]])-1</f>
        <v>0.18055278055278046</v>
      </c>
      <c r="AH36" s="2">
        <f>(Table2[[#This Row],[Current Month High]]/Table2[[#This Row],[Close Price]])-1</f>
        <v>0.11869570122983197</v>
      </c>
      <c r="AI36">
        <v>11.869570122983101</v>
      </c>
      <c r="AJ36">
        <v>328.16425120772902</v>
      </c>
      <c r="AK36" t="str">
        <f>IF(AND(Table2[[#This Row],[20D EMA]]&gt;Table2[[#This Row],[50D EMA]],Table2[[#This Row],[50D EMA]]&gt;Table2[[#This Row],[200D EMA]]),"Uptrend","Downtrend/NoTrend")</f>
        <v>Uptrend</v>
      </c>
      <c r="AL36">
        <v>0.15</v>
      </c>
      <c r="AM36" t="s">
        <v>10199</v>
      </c>
      <c r="AN36">
        <v>-5.05</v>
      </c>
      <c r="AO36" t="s">
        <v>10200</v>
      </c>
      <c r="AP36">
        <v>0.113726531456777</v>
      </c>
      <c r="AQ36">
        <f>(Table2[[#This Row],[Sharpe Ratio]]-AVERAGE(Table2[Sharpe Ratio]))/_xlfn.STDEV.P(Table2[Sharpe Ratio])</f>
        <v>0.74359386118501392</v>
      </c>
      <c r="AR3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7.548357286572684</v>
      </c>
      <c r="AS36">
        <f>_xlfn.RANK.AVG(Table2[[#This Row],[1Y Return vs Nifty Z-Score]],Table2[1Y Return vs Nifty Z-Score])</f>
        <v>7</v>
      </c>
      <c r="AT36">
        <f>_xlfn.RANK.AVG(Table2[[#This Row],[6M Return vs Nifty Z-Score]],Table2[6M Return vs Nifty Z-Score])</f>
        <v>30</v>
      </c>
      <c r="AU36">
        <f>_xlfn.RANK.AVG(Table2[[#This Row],[Sharpe Ratio Z-Score]],Table2[Sharpe Ratio Z-Score])</f>
        <v>170</v>
      </c>
      <c r="AV36">
        <f>(Table2[[#This Row],[Rank 1Y]]+Table2[[#This Row],[Rank 6M]]+Table2[[#This Row],[Rank Sharpe]])/3</f>
        <v>69</v>
      </c>
    </row>
    <row r="37" spans="1:48" x14ac:dyDescent="0.3">
      <c r="A37" t="s">
        <v>733</v>
      </c>
      <c r="B37" t="s">
        <v>734</v>
      </c>
      <c r="C37" t="s">
        <v>10166</v>
      </c>
      <c r="D37" t="s">
        <v>660</v>
      </c>
      <c r="E37">
        <v>21388.88783376</v>
      </c>
      <c r="F37">
        <v>1588.2</v>
      </c>
      <c r="G37">
        <v>126.370841086398</v>
      </c>
      <c r="H37">
        <f>(Table2[[#This Row],[1Y Return vs Nifty]]-AVERAGE(Table2[1Y Return vs Nifty]))/_xlfn.STDEV.P(Table2[1Y Return vs Nifty])</f>
        <v>1.2218273034424125</v>
      </c>
      <c r="I37">
        <v>-2.3290227488799999</v>
      </c>
      <c r="J37">
        <f>(Table2[[#This Row],[1M Return vs Nifty]]-AVERAGE(Table2[1M Return vs Nifty]))/_xlfn.STDEV.P(Table2[1M Return vs Nifty])</f>
        <v>-6.0969680746219265E-2</v>
      </c>
      <c r="K37">
        <v>31.731229535230099</v>
      </c>
      <c r="L37">
        <f>(Table2[[#This Row],[6M Return vs Nifty]]-AVERAGE(Table2[6M Return vs Nifty]))/_xlfn.STDEV.P(Table2[6M Return vs Nifty])</f>
        <v>0.85183715797550641</v>
      </c>
      <c r="M37">
        <v>-4.7958360658646804</v>
      </c>
      <c r="N37">
        <f>(Table2[[#This Row],[1W Return vs Nifty]]-AVERAGE(Table2[1W Return vs Nifty]))/_xlfn.STDEV.P(Table2[1W Return vs Nifty])</f>
        <v>-0.78570182196023253</v>
      </c>
      <c r="O37">
        <v>1660.39</v>
      </c>
      <c r="P37">
        <v>1509.78650903176</v>
      </c>
      <c r="Q37">
        <v>1116.30163269727</v>
      </c>
      <c r="R37">
        <v>32.418199822032904</v>
      </c>
      <c r="S37" s="2">
        <f>(Table2[[#This Row],[Close Price]]-Table2[[#This Row],[20D EMA]])/Table2[[#This Row],[20D EMA]]</f>
        <v>-4.3477737158137575E-2</v>
      </c>
      <c r="T37" s="2">
        <f>(Table2[[#This Row],[Close Price]]-Table2[[#This Row],[50D EMA]])/Table2[[#This Row],[50D EMA]]</f>
        <v>5.1936807289745424E-2</v>
      </c>
      <c r="U37" s="2">
        <f>(Table2[[#This Row],[Close Price]]-Table2[[#This Row],[200D EMA]])/Table2[[#This Row],[200D EMA]]</f>
        <v>0.42273374281689713</v>
      </c>
      <c r="V37">
        <v>0.47648308258481298</v>
      </c>
      <c r="W37">
        <v>1459.4</v>
      </c>
      <c r="X37">
        <v>1645.6</v>
      </c>
      <c r="Y37">
        <v>1459.4</v>
      </c>
      <c r="Z37">
        <v>1654.9</v>
      </c>
      <c r="AA37">
        <v>1459.4</v>
      </c>
      <c r="AB37">
        <v>1866</v>
      </c>
      <c r="AC37" s="2">
        <f>(Table2[[#This Row],[Close Price]]/Table2[[#This Row],[Day Low]])-1</f>
        <v>8.8255447444155033E-2</v>
      </c>
      <c r="AD37" s="2">
        <f>(Table2[[#This Row],[Day High]]/Table2[[#This Row],[Close Price]])-1</f>
        <v>3.614154388616031E-2</v>
      </c>
      <c r="AE37" s="2">
        <f>(Table2[[#This Row],[Close Price]]/Table2[[#This Row],[Current Week Low]])-1</f>
        <v>8.8255447444155033E-2</v>
      </c>
      <c r="AF37" s="2">
        <f>(Table2[[#This Row],[Current Week High]]/Table2[[#This Row],[Close Price]])-1</f>
        <v>4.1997229568064398E-2</v>
      </c>
      <c r="AG37" s="2">
        <f>(Table2[[#This Row],[Close Price]]/Table2[[#This Row],[Current Month Low]])-1</f>
        <v>8.8255447444155033E-2</v>
      </c>
      <c r="AH37" s="2">
        <f>(Table2[[#This Row],[Current Month High]]/Table2[[#This Row],[Close Price]])-1</f>
        <v>0.17491499811106914</v>
      </c>
      <c r="AI37">
        <v>19.440246820299699</v>
      </c>
      <c r="AJ37">
        <v>160.317980658908</v>
      </c>
      <c r="AK37" t="str">
        <f>IF(AND(Table2[[#This Row],[20D EMA]]&gt;Table2[[#This Row],[50D EMA]],Table2[[#This Row],[50D EMA]]&gt;Table2[[#This Row],[200D EMA]]),"Uptrend","Downtrend/NoTrend")</f>
        <v>Uptrend</v>
      </c>
      <c r="AL37">
        <v>0.33</v>
      </c>
      <c r="AM37" t="s">
        <v>10199</v>
      </c>
      <c r="AN37">
        <v>-11.22</v>
      </c>
      <c r="AO37" t="s">
        <v>10200</v>
      </c>
      <c r="AP37">
        <v>0.26037422845053698</v>
      </c>
      <c r="AQ37">
        <f>(Table2[[#This Row],[Sharpe Ratio]]-AVERAGE(Table2[Sharpe Ratio]))/_xlfn.STDEV.P(Table2[Sharpe Ratio])</f>
        <v>2.4270443105585358</v>
      </c>
      <c r="AR3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3.6540372692700025</v>
      </c>
      <c r="AS37">
        <f>_xlfn.RANK.AVG(Table2[[#This Row],[1Y Return vs Nifty Z-Score]],Table2[1Y Return vs Nifty Z-Score])</f>
        <v>79</v>
      </c>
      <c r="AT37">
        <f>_xlfn.RANK.AVG(Table2[[#This Row],[6M Return vs Nifty Z-Score]],Table2[6M Return vs Nifty Z-Score])</f>
        <v>125</v>
      </c>
      <c r="AU37">
        <f>_xlfn.RANK.AVG(Table2[[#This Row],[Sharpe Ratio Z-Score]],Table2[Sharpe Ratio Z-Score])</f>
        <v>5</v>
      </c>
      <c r="AV37">
        <f>(Table2[[#This Row],[Rank 1Y]]+Table2[[#This Row],[Rank 6M]]+Table2[[#This Row],[Rank Sharpe]])/3</f>
        <v>69.666666666666671</v>
      </c>
    </row>
    <row r="38" spans="1:48" x14ac:dyDescent="0.3">
      <c r="A38" t="s">
        <v>925</v>
      </c>
      <c r="B38" t="s">
        <v>926</v>
      </c>
      <c r="C38" t="s">
        <v>10155</v>
      </c>
      <c r="D38" t="s">
        <v>242</v>
      </c>
      <c r="E38">
        <v>15674.918353954999</v>
      </c>
      <c r="F38">
        <v>3776.15</v>
      </c>
      <c r="G38">
        <v>232.73575141432201</v>
      </c>
      <c r="H38">
        <f>(Table2[[#This Row],[1Y Return vs Nifty]]-AVERAGE(Table2[1Y Return vs Nifty]))/_xlfn.STDEV.P(Table2[1Y Return vs Nifty])</f>
        <v>2.7030569448386244</v>
      </c>
      <c r="I38">
        <v>-5.1885673049733496</v>
      </c>
      <c r="J38">
        <f>(Table2[[#This Row],[1M Return vs Nifty]]-AVERAGE(Table2[1M Return vs Nifty]))/_xlfn.STDEV.P(Table2[1M Return vs Nifty])</f>
        <v>-0.35751983978840735</v>
      </c>
      <c r="K38">
        <v>19.493130498778999</v>
      </c>
      <c r="L38">
        <f>(Table2[[#This Row],[6M Return vs Nifty]]-AVERAGE(Table2[6M Return vs Nifty]))/_xlfn.STDEV.P(Table2[6M Return vs Nifty])</f>
        <v>0.44073429374384365</v>
      </c>
      <c r="M38">
        <v>-2.5359854984972401</v>
      </c>
      <c r="N38">
        <f>(Table2[[#This Row],[1W Return vs Nifty]]-AVERAGE(Table2[1W Return vs Nifty]))/_xlfn.STDEV.P(Table2[1W Return vs Nifty])</f>
        <v>-0.17731383802928921</v>
      </c>
      <c r="O38">
        <v>3924.31</v>
      </c>
      <c r="P38">
        <v>3926.4597968019898</v>
      </c>
      <c r="Q38">
        <v>3249.7058525842199</v>
      </c>
      <c r="R38">
        <v>25.051027200151999</v>
      </c>
      <c r="S38" s="2">
        <f>(Table2[[#This Row],[Close Price]]-Table2[[#This Row],[20D EMA]])/Table2[[#This Row],[20D EMA]]</f>
        <v>-3.7754407781240486E-2</v>
      </c>
      <c r="T38" s="2">
        <f>(Table2[[#This Row],[Close Price]]-Table2[[#This Row],[50D EMA]])/Table2[[#This Row],[50D EMA]]</f>
        <v>-3.8281251962496481E-2</v>
      </c>
      <c r="U38" s="2">
        <f>(Table2[[#This Row],[Close Price]]-Table2[[#This Row],[200D EMA]])/Table2[[#This Row],[200D EMA]]</f>
        <v>0.16199747647841514</v>
      </c>
      <c r="V38">
        <v>1.7312265134835301</v>
      </c>
      <c r="W38">
        <v>3747.95</v>
      </c>
      <c r="X38">
        <v>3847.4</v>
      </c>
      <c r="Y38">
        <v>3420.3</v>
      </c>
      <c r="Z38">
        <v>3939</v>
      </c>
      <c r="AA38">
        <v>3420.3</v>
      </c>
      <c r="AB38">
        <v>4294.2</v>
      </c>
      <c r="AC38" s="2">
        <f>(Table2[[#This Row],[Close Price]]/Table2[[#This Row],[Day Low]])-1</f>
        <v>7.5241131818728491E-3</v>
      </c>
      <c r="AD38" s="2">
        <f>(Table2[[#This Row],[Day High]]/Table2[[#This Row],[Close Price]])-1</f>
        <v>1.8868424188657862E-2</v>
      </c>
      <c r="AE38" s="2">
        <f>(Table2[[#This Row],[Close Price]]/Table2[[#This Row],[Current Week Low]])-1</f>
        <v>0.10404058123556403</v>
      </c>
      <c r="AF38" s="2">
        <f>(Table2[[#This Row],[Current Week High]]/Table2[[#This Row],[Close Price]])-1</f>
        <v>4.3125935145584826E-2</v>
      </c>
      <c r="AG38" s="2">
        <f>(Table2[[#This Row],[Close Price]]/Table2[[#This Row],[Current Month Low]])-1</f>
        <v>0.10404058123556403</v>
      </c>
      <c r="AH38" s="2">
        <f>(Table2[[#This Row],[Current Month High]]/Table2[[#This Row],[Close Price]])-1</f>
        <v>0.13718999510083019</v>
      </c>
      <c r="AI38">
        <v>13.8712710035353</v>
      </c>
      <c r="AJ38">
        <v>260.81888108547099</v>
      </c>
      <c r="AK38" t="str">
        <f>IF(AND(Table2[[#This Row],[20D EMA]]&gt;Table2[[#This Row],[50D EMA]],Table2[[#This Row],[50D EMA]]&gt;Table2[[#This Row],[200D EMA]]),"Uptrend","Downtrend/NoTrend")</f>
        <v>Downtrend/NoTrend</v>
      </c>
      <c r="AL38">
        <v>-0.12</v>
      </c>
      <c r="AM38" t="s">
        <v>10200</v>
      </c>
      <c r="AN38">
        <v>-3.16</v>
      </c>
      <c r="AO38" t="s">
        <v>10200</v>
      </c>
      <c r="AP38">
        <v>0.27642339143753702</v>
      </c>
      <c r="AQ38">
        <f>(Table2[[#This Row],[Sharpe Ratio]]-AVERAGE(Table2[Sharpe Ratio]))/_xlfn.STDEV.P(Table2[Sharpe Ratio])</f>
        <v>2.6112815757621193</v>
      </c>
      <c r="AR3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8">
        <f>_xlfn.RANK.AVG(Table2[[#This Row],[1Y Return vs Nifty Z-Score]],Table2[1Y Return vs Nifty Z-Score])</f>
        <v>10</v>
      </c>
      <c r="AT38">
        <f>_xlfn.RANK.AVG(Table2[[#This Row],[6M Return vs Nifty Z-Score]],Table2[6M Return vs Nifty Z-Score])</f>
        <v>198</v>
      </c>
      <c r="AU38">
        <f>_xlfn.RANK.AVG(Table2[[#This Row],[Sharpe Ratio Z-Score]],Table2[Sharpe Ratio Z-Score])</f>
        <v>3</v>
      </c>
      <c r="AV38">
        <f>(Table2[[#This Row],[Rank 1Y]]+Table2[[#This Row],[Rank 6M]]+Table2[[#This Row],[Rank Sharpe]])/3</f>
        <v>70.333333333333329</v>
      </c>
    </row>
    <row r="39" spans="1:48" x14ac:dyDescent="0.3">
      <c r="A39" t="s">
        <v>358</v>
      </c>
      <c r="B39" t="s">
        <v>359</v>
      </c>
      <c r="C39" t="s">
        <v>10168</v>
      </c>
      <c r="D39" t="s">
        <v>138</v>
      </c>
      <c r="E39">
        <v>67585.988662200005</v>
      </c>
      <c r="F39">
        <v>3781.5</v>
      </c>
      <c r="G39">
        <v>107.95389204475801</v>
      </c>
      <c r="H39">
        <f>(Table2[[#This Row],[1Y Return vs Nifty]]-AVERAGE(Table2[1Y Return vs Nifty]))/_xlfn.STDEV.P(Table2[1Y Return vs Nifty])</f>
        <v>0.96535427356388348</v>
      </c>
      <c r="I39">
        <v>0.55560694959664703</v>
      </c>
      <c r="J39">
        <f>(Table2[[#This Row],[1M Return vs Nifty]]-AVERAGE(Table2[1M Return vs Nifty]))/_xlfn.STDEV.P(Table2[1M Return vs Nifty])</f>
        <v>0.2381819425562515</v>
      </c>
      <c r="K39">
        <v>42.552800433187102</v>
      </c>
      <c r="L39">
        <f>(Table2[[#This Row],[6M Return vs Nifty]]-AVERAGE(Table2[6M Return vs Nifty]))/_xlfn.STDEV.P(Table2[6M Return vs Nifty])</f>
        <v>1.2153559347385863</v>
      </c>
      <c r="M39">
        <v>-7.3011695294071099</v>
      </c>
      <c r="N39">
        <f>(Table2[[#This Row],[1W Return vs Nifty]]-AVERAGE(Table2[1W Return vs Nifty]))/_xlfn.STDEV.P(Table2[1W Return vs Nifty])</f>
        <v>-1.4601777350888181</v>
      </c>
      <c r="O39">
        <v>3800.25</v>
      </c>
      <c r="P39">
        <v>3548.8347179166999</v>
      </c>
      <c r="Q39">
        <v>2837.1727540494398</v>
      </c>
      <c r="R39">
        <v>43.982913972664299</v>
      </c>
      <c r="S39" s="2">
        <f>(Table2[[#This Row],[Close Price]]-Table2[[#This Row],[20D EMA]])/Table2[[#This Row],[20D EMA]]</f>
        <v>-4.9338859285573316E-3</v>
      </c>
      <c r="T39" s="2">
        <f>(Table2[[#This Row],[Close Price]]-Table2[[#This Row],[50D EMA]])/Table2[[#This Row],[50D EMA]]</f>
        <v>6.5561036389962787E-2</v>
      </c>
      <c r="U39" s="2">
        <f>(Table2[[#This Row],[Close Price]]-Table2[[#This Row],[200D EMA]])/Table2[[#This Row],[200D EMA]]</f>
        <v>0.3328409398415168</v>
      </c>
      <c r="V39">
        <v>0.63985766424467805</v>
      </c>
      <c r="W39">
        <v>3585</v>
      </c>
      <c r="X39">
        <v>3825.85</v>
      </c>
      <c r="Y39">
        <v>3585</v>
      </c>
      <c r="Z39">
        <v>3950</v>
      </c>
      <c r="AA39">
        <v>3519</v>
      </c>
      <c r="AB39">
        <v>4137</v>
      </c>
      <c r="AC39" s="2">
        <f>(Table2[[#This Row],[Close Price]]/Table2[[#This Row],[Day Low]])-1</f>
        <v>5.4811715481171586E-2</v>
      </c>
      <c r="AD39" s="2">
        <f>(Table2[[#This Row],[Day High]]/Table2[[#This Row],[Close Price]])-1</f>
        <v>1.1728150204945109E-2</v>
      </c>
      <c r="AE39" s="2">
        <f>(Table2[[#This Row],[Close Price]]/Table2[[#This Row],[Current Week Low]])-1</f>
        <v>5.4811715481171586E-2</v>
      </c>
      <c r="AF39" s="2">
        <f>(Table2[[#This Row],[Current Week High]]/Table2[[#This Row],[Close Price]])-1</f>
        <v>4.4559037419013681E-2</v>
      </c>
      <c r="AG39" s="2">
        <f>(Table2[[#This Row],[Close Price]]/Table2[[#This Row],[Current Month Low]])-1</f>
        <v>7.459505541346978E-2</v>
      </c>
      <c r="AH39" s="2">
        <f>(Table2[[#This Row],[Current Month High]]/Table2[[#This Row],[Close Price]])-1</f>
        <v>9.4010313367711262E-2</v>
      </c>
      <c r="AI39">
        <v>9.4010313367711191</v>
      </c>
      <c r="AJ39">
        <v>134.21386764113799</v>
      </c>
      <c r="AK39" t="str">
        <f>IF(AND(Table2[[#This Row],[20D EMA]]&gt;Table2[[#This Row],[50D EMA]],Table2[[#This Row],[50D EMA]]&gt;Table2[[#This Row],[200D EMA]]),"Uptrend","Downtrend/NoTrend")</f>
        <v>Uptrend</v>
      </c>
      <c r="AL39">
        <v>0.11</v>
      </c>
      <c r="AM39" t="s">
        <v>10199</v>
      </c>
      <c r="AN39">
        <v>1.36</v>
      </c>
      <c r="AO39" t="s">
        <v>10199</v>
      </c>
      <c r="AP39">
        <v>0.187718947783205</v>
      </c>
      <c r="AQ39">
        <f>(Table2[[#This Row],[Sharpe Ratio]]-AVERAGE(Table2[Sharpe Ratio]))/_xlfn.STDEV.P(Table2[Sharpe Ratio])</f>
        <v>1.5929939477084196</v>
      </c>
      <c r="AR3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2.5517083634783226</v>
      </c>
      <c r="AS39">
        <f>_xlfn.RANK.AVG(Table2[[#This Row],[1Y Return vs Nifty Z-Score]],Table2[1Y Return vs Nifty Z-Score])</f>
        <v>100</v>
      </c>
      <c r="AT39">
        <f>_xlfn.RANK.AVG(Table2[[#This Row],[6M Return vs Nifty Z-Score]],Table2[6M Return vs Nifty Z-Score])</f>
        <v>77</v>
      </c>
      <c r="AU39">
        <f>_xlfn.RANK.AVG(Table2[[#This Row],[Sharpe Ratio Z-Score]],Table2[Sharpe Ratio Z-Score])</f>
        <v>44</v>
      </c>
      <c r="AV39">
        <f>(Table2[[#This Row],[Rank 1Y]]+Table2[[#This Row],[Rank 6M]]+Table2[[#This Row],[Rank Sharpe]])/3</f>
        <v>73.666666666666671</v>
      </c>
    </row>
    <row r="40" spans="1:48" x14ac:dyDescent="0.3">
      <c r="A40" t="s">
        <v>1333</v>
      </c>
      <c r="B40" t="s">
        <v>1334</v>
      </c>
      <c r="C40" t="s">
        <v>10173</v>
      </c>
      <c r="D40" t="s">
        <v>1335</v>
      </c>
      <c r="E40">
        <v>7995.2014236799996</v>
      </c>
      <c r="F40">
        <v>1285.5999999999999</v>
      </c>
      <c r="G40">
        <v>119.826763136243</v>
      </c>
      <c r="H40">
        <f>(Table2[[#This Row],[1Y Return vs Nifty]]-AVERAGE(Table2[1Y Return vs Nifty]))/_xlfn.STDEV.P(Table2[1Y Return vs Nifty])</f>
        <v>1.1306949722488595</v>
      </c>
      <c r="I40">
        <v>3.0946477888927202</v>
      </c>
      <c r="J40">
        <f>(Table2[[#This Row],[1M Return vs Nifty]]-AVERAGE(Table2[1M Return vs Nifty]))/_xlfn.STDEV.P(Table2[1M Return vs Nifty])</f>
        <v>0.50149414138295201</v>
      </c>
      <c r="K40">
        <v>91.814674866277301</v>
      </c>
      <c r="L40">
        <f>(Table2[[#This Row],[6M Return vs Nifty]]-AVERAGE(Table2[6M Return vs Nifty]))/_xlfn.STDEV.P(Table2[6M Return vs Nifty])</f>
        <v>2.8701634025115101</v>
      </c>
      <c r="M40">
        <v>-0.94943625902664797</v>
      </c>
      <c r="N40">
        <f>(Table2[[#This Row],[1W Return vs Nifty]]-AVERAGE(Table2[1W Return vs Nifty]))/_xlfn.STDEV.P(Table2[1W Return vs Nifty])</f>
        <v>0.24981063964496503</v>
      </c>
      <c r="O40">
        <v>1250.92</v>
      </c>
      <c r="P40">
        <v>1146.16939952641</v>
      </c>
      <c r="Q40">
        <v>844.82591878301696</v>
      </c>
      <c r="R40">
        <v>57.615331571885598</v>
      </c>
      <c r="S40" s="2">
        <f>(Table2[[#This Row],[Close Price]]-Table2[[#This Row],[20D EMA]])/Table2[[#This Row],[20D EMA]]</f>
        <v>2.7723595433760618E-2</v>
      </c>
      <c r="T40" s="2">
        <f>(Table2[[#This Row],[Close Price]]-Table2[[#This Row],[50D EMA]])/Table2[[#This Row],[50D EMA]]</f>
        <v>0.12164920868695482</v>
      </c>
      <c r="U40" s="2">
        <f>(Table2[[#This Row],[Close Price]]-Table2[[#This Row],[200D EMA]])/Table2[[#This Row],[200D EMA]]</f>
        <v>0.52173361566833076</v>
      </c>
      <c r="V40">
        <v>0.64305794650255699</v>
      </c>
      <c r="W40">
        <v>1207.55</v>
      </c>
      <c r="X40">
        <v>1317.3</v>
      </c>
      <c r="Y40">
        <v>1184.95</v>
      </c>
      <c r="Z40">
        <v>1317.3</v>
      </c>
      <c r="AA40">
        <v>1184.95</v>
      </c>
      <c r="AB40">
        <v>1379</v>
      </c>
      <c r="AC40" s="2">
        <f>(Table2[[#This Row],[Close Price]]/Table2[[#This Row],[Day Low]])-1</f>
        <v>6.4635004761707471E-2</v>
      </c>
      <c r="AD40" s="2">
        <f>(Table2[[#This Row],[Day High]]/Table2[[#This Row],[Close Price]])-1</f>
        <v>2.4657747355320447E-2</v>
      </c>
      <c r="AE40" s="2">
        <f>(Table2[[#This Row],[Close Price]]/Table2[[#This Row],[Current Week Low]])-1</f>
        <v>8.494029283936011E-2</v>
      </c>
      <c r="AF40" s="2">
        <f>(Table2[[#This Row],[Current Week High]]/Table2[[#This Row],[Close Price]])-1</f>
        <v>2.4657747355320447E-2</v>
      </c>
      <c r="AG40" s="2">
        <f>(Table2[[#This Row],[Close Price]]/Table2[[#This Row],[Current Month Low]])-1</f>
        <v>8.494029283936011E-2</v>
      </c>
      <c r="AH40" s="2">
        <f>(Table2[[#This Row],[Current Month High]]/Table2[[#This Row],[Close Price]])-1</f>
        <v>7.2650902302426879E-2</v>
      </c>
      <c r="AI40">
        <v>7.2650902302426799</v>
      </c>
      <c r="AJ40">
        <v>195.23481455965</v>
      </c>
      <c r="AK40" t="str">
        <f>IF(AND(Table2[[#This Row],[20D EMA]]&gt;Table2[[#This Row],[50D EMA]],Table2[[#This Row],[50D EMA]]&gt;Table2[[#This Row],[200D EMA]]),"Uptrend","Downtrend/NoTrend")</f>
        <v>Uptrend</v>
      </c>
      <c r="AL40">
        <v>0</v>
      </c>
      <c r="AM40">
        <v>0</v>
      </c>
      <c r="AN40">
        <v>-3.39</v>
      </c>
      <c r="AO40" t="s">
        <v>10200</v>
      </c>
      <c r="AP40">
        <v>0.13253514953854301</v>
      </c>
      <c r="AQ40">
        <f>(Table2[[#This Row],[Sharpe Ratio]]-AVERAGE(Table2[Sharpe Ratio]))/_xlfn.STDEV.P(Table2[Sharpe Ratio])</f>
        <v>0.95950844566833682</v>
      </c>
      <c r="AR4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5.7116716014566231</v>
      </c>
      <c r="AS40">
        <f>_xlfn.RANK.AVG(Table2[[#This Row],[1Y Return vs Nifty Z-Score]],Table2[1Y Return vs Nifty Z-Score])</f>
        <v>90</v>
      </c>
      <c r="AT40">
        <f>_xlfn.RANK.AVG(Table2[[#This Row],[6M Return vs Nifty Z-Score]],Table2[6M Return vs Nifty Z-Score])</f>
        <v>6</v>
      </c>
      <c r="AU40">
        <f>_xlfn.RANK.AVG(Table2[[#This Row],[Sharpe Ratio Z-Score]],Table2[Sharpe Ratio Z-Score])</f>
        <v>128</v>
      </c>
      <c r="AV40">
        <f>(Table2[[#This Row],[Rank 1Y]]+Table2[[#This Row],[Rank 6M]]+Table2[[#This Row],[Rank Sharpe]])/3</f>
        <v>74.666666666666671</v>
      </c>
    </row>
    <row r="41" spans="1:48" x14ac:dyDescent="0.3">
      <c r="A41" t="s">
        <v>570</v>
      </c>
      <c r="B41" t="s">
        <v>571</v>
      </c>
      <c r="C41" t="s">
        <v>10166</v>
      </c>
      <c r="D41" t="s">
        <v>235</v>
      </c>
      <c r="E41">
        <v>32508.016487925001</v>
      </c>
      <c r="F41">
        <v>8092.95</v>
      </c>
      <c r="G41">
        <v>88.309291358480607</v>
      </c>
      <c r="H41">
        <f>(Table2[[#This Row],[1Y Return vs Nifty]]-AVERAGE(Table2[1Y Return vs Nifty]))/_xlfn.STDEV.P(Table2[1Y Return vs Nifty])</f>
        <v>0.69178506036945175</v>
      </c>
      <c r="I41">
        <v>-5.7442177572487996</v>
      </c>
      <c r="J41">
        <f>(Table2[[#This Row],[1M Return vs Nifty]]-AVERAGE(Table2[1M Return vs Nifty]))/_xlfn.STDEV.P(Table2[1M Return vs Nifty])</f>
        <v>-0.41514378190989853</v>
      </c>
      <c r="K41">
        <v>35.965765345130798</v>
      </c>
      <c r="L41">
        <f>(Table2[[#This Row],[6M Return vs Nifty]]-AVERAGE(Table2[6M Return vs Nifty]))/_xlfn.STDEV.P(Table2[6M Return vs Nifty])</f>
        <v>0.99408390683386016</v>
      </c>
      <c r="M41">
        <v>-7.4016785077429397</v>
      </c>
      <c r="N41">
        <f>(Table2[[#This Row],[1W Return vs Nifty]]-AVERAGE(Table2[1W Return vs Nifty]))/_xlfn.STDEV.P(Table2[1W Return vs Nifty])</f>
        <v>-1.487236362583789</v>
      </c>
      <c r="O41">
        <v>8472.06</v>
      </c>
      <c r="P41">
        <v>8209.9704467785305</v>
      </c>
      <c r="Q41">
        <v>6696.6460541838796</v>
      </c>
      <c r="R41">
        <v>34.8606467180173</v>
      </c>
      <c r="S41" s="2">
        <f>(Table2[[#This Row],[Close Price]]-Table2[[#This Row],[20D EMA]])/Table2[[#This Row],[20D EMA]]</f>
        <v>-4.4748266655335267E-2</v>
      </c>
      <c r="T41" s="2">
        <f>(Table2[[#This Row],[Close Price]]-Table2[[#This Row],[50D EMA]])/Table2[[#This Row],[50D EMA]]</f>
        <v>-1.4253455300128117E-2</v>
      </c>
      <c r="U41" s="2">
        <f>(Table2[[#This Row],[Close Price]]-Table2[[#This Row],[200D EMA]])/Table2[[#This Row],[200D EMA]]</f>
        <v>0.20850795077391734</v>
      </c>
      <c r="V41">
        <v>0.94832948788569704</v>
      </c>
      <c r="W41">
        <v>7756</v>
      </c>
      <c r="X41">
        <v>8398</v>
      </c>
      <c r="Y41">
        <v>7595</v>
      </c>
      <c r="Z41">
        <v>8398</v>
      </c>
      <c r="AA41">
        <v>7595</v>
      </c>
      <c r="AB41">
        <v>9099</v>
      </c>
      <c r="AC41" s="2">
        <f>(Table2[[#This Row],[Close Price]]/Table2[[#This Row],[Day Low]])-1</f>
        <v>4.3443785456420914E-2</v>
      </c>
      <c r="AD41" s="2">
        <f>(Table2[[#This Row],[Day High]]/Table2[[#This Row],[Close Price]])-1</f>
        <v>3.7693300959477094E-2</v>
      </c>
      <c r="AE41" s="2">
        <f>(Table2[[#This Row],[Close Price]]/Table2[[#This Row],[Current Week Low]])-1</f>
        <v>6.556287030941399E-2</v>
      </c>
      <c r="AF41" s="2">
        <f>(Table2[[#This Row],[Current Week High]]/Table2[[#This Row],[Close Price]])-1</f>
        <v>3.7693300959477094E-2</v>
      </c>
      <c r="AG41" s="2">
        <f>(Table2[[#This Row],[Close Price]]/Table2[[#This Row],[Current Month Low]])-1</f>
        <v>6.556287030941399E-2</v>
      </c>
      <c r="AH41" s="2">
        <f>(Table2[[#This Row],[Current Month High]]/Table2[[#This Row],[Close Price]])-1</f>
        <v>0.12431190109910473</v>
      </c>
      <c r="AI41">
        <v>12.4311901099104</v>
      </c>
      <c r="AJ41">
        <v>144.99962158480199</v>
      </c>
      <c r="AK41" t="str">
        <f>IF(AND(Table2[[#This Row],[20D EMA]]&gt;Table2[[#This Row],[50D EMA]],Table2[[#This Row],[50D EMA]]&gt;Table2[[#This Row],[200D EMA]]),"Uptrend","Downtrend/NoTrend")</f>
        <v>Uptrend</v>
      </c>
      <c r="AL41">
        <v>-0.05</v>
      </c>
      <c r="AM41" t="s">
        <v>10200</v>
      </c>
      <c r="AN41">
        <v>-5.85</v>
      </c>
      <c r="AO41" t="s">
        <v>10200</v>
      </c>
      <c r="AP41">
        <v>0.25704532486928999</v>
      </c>
      <c r="AQ41">
        <f>(Table2[[#This Row],[Sharpe Ratio]]-AVERAGE(Table2[Sharpe Ratio]))/_xlfn.STDEV.P(Table2[Sharpe Ratio])</f>
        <v>2.388829975491209</v>
      </c>
      <c r="AR4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2.1723187982008336</v>
      </c>
      <c r="AS41">
        <f>_xlfn.RANK.AVG(Table2[[#This Row],[1Y Return vs Nifty Z-Score]],Table2[1Y Return vs Nifty Z-Score])</f>
        <v>116</v>
      </c>
      <c r="AT41">
        <f>_xlfn.RANK.AVG(Table2[[#This Row],[6M Return vs Nifty Z-Score]],Table2[6M Return vs Nifty Z-Score])</f>
        <v>102</v>
      </c>
      <c r="AU41">
        <f>_xlfn.RANK.AVG(Table2[[#This Row],[Sharpe Ratio Z-Score]],Table2[Sharpe Ratio Z-Score])</f>
        <v>7</v>
      </c>
      <c r="AV41">
        <f>(Table2[[#This Row],[Rank 1Y]]+Table2[[#This Row],[Rank 6M]]+Table2[[#This Row],[Rank Sharpe]])/3</f>
        <v>75</v>
      </c>
    </row>
    <row r="42" spans="1:48" x14ac:dyDescent="0.3">
      <c r="A42" t="s">
        <v>1280</v>
      </c>
      <c r="B42" t="s">
        <v>1281</v>
      </c>
      <c r="C42" t="s">
        <v>10166</v>
      </c>
      <c r="D42" t="s">
        <v>924</v>
      </c>
      <c r="E42">
        <v>8557.8682960799997</v>
      </c>
      <c r="F42">
        <v>901.35</v>
      </c>
      <c r="G42">
        <v>121.69045083605801</v>
      </c>
      <c r="H42">
        <f>(Table2[[#This Row],[1Y Return vs Nifty]]-AVERAGE(Table2[1Y Return vs Nifty]))/_xlfn.STDEV.P(Table2[1Y Return vs Nifty])</f>
        <v>1.1566485452341673</v>
      </c>
      <c r="I42">
        <v>-10.073211676146199</v>
      </c>
      <c r="J42">
        <f>(Table2[[#This Row],[1M Return vs Nifty]]-AVERAGE(Table2[1M Return vs Nifty]))/_xlfn.STDEV.P(Table2[1M Return vs Nifty])</f>
        <v>-0.86408374768386786</v>
      </c>
      <c r="K42">
        <v>49.720387061935298</v>
      </c>
      <c r="L42">
        <f>(Table2[[#This Row],[6M Return vs Nifty]]-AVERAGE(Table2[6M Return vs Nifty]))/_xlfn.STDEV.P(Table2[6M Return vs Nifty])</f>
        <v>1.4561298804249609</v>
      </c>
      <c r="M42">
        <v>-2.1145800132663002</v>
      </c>
      <c r="N42">
        <f>(Table2[[#This Row],[1W Return vs Nifty]]-AVERAGE(Table2[1W Return vs Nifty]))/_xlfn.STDEV.P(Table2[1W Return vs Nifty])</f>
        <v>-6.3864728924808017E-2</v>
      </c>
      <c r="O42">
        <v>919.02</v>
      </c>
      <c r="P42">
        <v>871.32947704859998</v>
      </c>
      <c r="Q42">
        <v>680.43453285284897</v>
      </c>
      <c r="R42">
        <v>37.384802980542602</v>
      </c>
      <c r="S42" s="2">
        <f>(Table2[[#This Row],[Close Price]]-Table2[[#This Row],[20D EMA]])/Table2[[#This Row],[20D EMA]]</f>
        <v>-1.9227002676764336E-2</v>
      </c>
      <c r="T42" s="2">
        <f>(Table2[[#This Row],[Close Price]]-Table2[[#This Row],[50D EMA]])/Table2[[#This Row],[50D EMA]]</f>
        <v>3.4453698333593262E-2</v>
      </c>
      <c r="U42" s="2">
        <f>(Table2[[#This Row],[Close Price]]-Table2[[#This Row],[200D EMA]])/Table2[[#This Row],[200D EMA]]</f>
        <v>0.32466821785326161</v>
      </c>
      <c r="V42">
        <v>0.66247117427211999</v>
      </c>
      <c r="W42">
        <v>857.05</v>
      </c>
      <c r="X42">
        <v>918.45</v>
      </c>
      <c r="Y42">
        <v>857.05</v>
      </c>
      <c r="Z42">
        <v>918.45</v>
      </c>
      <c r="AA42">
        <v>857.05</v>
      </c>
      <c r="AB42">
        <v>978.5</v>
      </c>
      <c r="AC42" s="2">
        <f>(Table2[[#This Row],[Close Price]]/Table2[[#This Row],[Day Low]])-1</f>
        <v>5.1688932967738355E-2</v>
      </c>
      <c r="AD42" s="2">
        <f>(Table2[[#This Row],[Day High]]/Table2[[#This Row],[Close Price]])-1</f>
        <v>1.8971542685971121E-2</v>
      </c>
      <c r="AE42" s="2">
        <f>(Table2[[#This Row],[Close Price]]/Table2[[#This Row],[Current Week Low]])-1</f>
        <v>5.1688932967738355E-2</v>
      </c>
      <c r="AF42" s="2">
        <f>(Table2[[#This Row],[Current Week High]]/Table2[[#This Row],[Close Price]])-1</f>
        <v>1.8971542685971121E-2</v>
      </c>
      <c r="AG42" s="2">
        <f>(Table2[[#This Row],[Close Price]]/Table2[[#This Row],[Current Month Low]])-1</f>
        <v>5.1688932967738355E-2</v>
      </c>
      <c r="AH42" s="2">
        <f>(Table2[[#This Row],[Current Month High]]/Table2[[#This Row],[Close Price]])-1</f>
        <v>8.5593831475009763E-2</v>
      </c>
      <c r="AI42">
        <v>17.490431020136398</v>
      </c>
      <c r="AJ42">
        <v>163.899868247694</v>
      </c>
      <c r="AK42" t="str">
        <f>IF(AND(Table2[[#This Row],[20D EMA]]&gt;Table2[[#This Row],[50D EMA]],Table2[[#This Row],[50D EMA]]&gt;Table2[[#This Row],[200D EMA]]),"Uptrend","Downtrend/NoTrend")</f>
        <v>Uptrend</v>
      </c>
      <c r="AL42">
        <v>0</v>
      </c>
      <c r="AM42">
        <v>0</v>
      </c>
      <c r="AN42">
        <v>-4.57</v>
      </c>
      <c r="AO42" t="s">
        <v>10200</v>
      </c>
      <c r="AP42">
        <v>0.16074508917754701</v>
      </c>
      <c r="AQ42">
        <f>(Table2[[#This Row],[Sharpe Ratio]]-AVERAGE(Table2[Sharpe Ratio]))/_xlfn.STDEV.P(Table2[Sharpe Ratio])</f>
        <v>1.2833460274075303</v>
      </c>
      <c r="AR4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2.9681759764579825</v>
      </c>
      <c r="AS42">
        <f>_xlfn.RANK.AVG(Table2[[#This Row],[1Y Return vs Nifty Z-Score]],Table2[1Y Return vs Nifty Z-Score])</f>
        <v>86</v>
      </c>
      <c r="AT42">
        <f>_xlfn.RANK.AVG(Table2[[#This Row],[6M Return vs Nifty Z-Score]],Table2[6M Return vs Nifty Z-Score])</f>
        <v>64</v>
      </c>
      <c r="AU42">
        <f>_xlfn.RANK.AVG(Table2[[#This Row],[Sharpe Ratio Z-Score]],Table2[Sharpe Ratio Z-Score])</f>
        <v>75</v>
      </c>
      <c r="AV42">
        <f>(Table2[[#This Row],[Rank 1Y]]+Table2[[#This Row],[Rank 6M]]+Table2[[#This Row],[Rank Sharpe]])/3</f>
        <v>75</v>
      </c>
    </row>
    <row r="43" spans="1:48" x14ac:dyDescent="0.3">
      <c r="A43" t="s">
        <v>729</v>
      </c>
      <c r="B43" t="s">
        <v>730</v>
      </c>
      <c r="C43" t="s">
        <v>10157</v>
      </c>
      <c r="D43" t="s">
        <v>43</v>
      </c>
      <c r="E43">
        <v>21441.805561500001</v>
      </c>
      <c r="F43">
        <v>4140.75</v>
      </c>
      <c r="G43">
        <v>127.30603020381599</v>
      </c>
      <c r="H43">
        <f>(Table2[[#This Row],[1Y Return vs Nifty]]-AVERAGE(Table2[1Y Return vs Nifty]))/_xlfn.STDEV.P(Table2[1Y Return vs Nifty])</f>
        <v>1.234850675875671</v>
      </c>
      <c r="I43">
        <v>-3.5379045119506101</v>
      </c>
      <c r="J43">
        <f>(Table2[[#This Row],[1M Return vs Nifty]]-AVERAGE(Table2[1M Return vs Nifty]))/_xlfn.STDEV.P(Table2[1M Return vs Nifty])</f>
        <v>-0.18633722514691128</v>
      </c>
      <c r="K43">
        <v>73.814749526538193</v>
      </c>
      <c r="L43">
        <f>(Table2[[#This Row],[6M Return vs Nifty]]-AVERAGE(Table2[6M Return vs Nifty]))/_xlfn.STDEV.P(Table2[6M Return vs Nifty])</f>
        <v>2.2655089671222788</v>
      </c>
      <c r="M43">
        <v>-7.2415297256670597</v>
      </c>
      <c r="N43">
        <f>(Table2[[#This Row],[1W Return vs Nifty]]-AVERAGE(Table2[1W Return vs Nifty]))/_xlfn.STDEV.P(Table2[1W Return vs Nifty])</f>
        <v>-1.444121744270932</v>
      </c>
      <c r="O43">
        <v>4221.04</v>
      </c>
      <c r="P43">
        <v>4002.50732909208</v>
      </c>
      <c r="Q43">
        <v>3124.2076006012699</v>
      </c>
      <c r="R43">
        <v>44.615551902508102</v>
      </c>
      <c r="S43" s="2">
        <f>(Table2[[#This Row],[Close Price]]-Table2[[#This Row],[20D EMA]])/Table2[[#This Row],[20D EMA]]</f>
        <v>-1.9021378617591865E-2</v>
      </c>
      <c r="T43" s="2">
        <f>(Table2[[#This Row],[Close Price]]-Table2[[#This Row],[50D EMA]])/Table2[[#This Row],[50D EMA]]</f>
        <v>3.4539017556097437E-2</v>
      </c>
      <c r="U43" s="2">
        <f>(Table2[[#This Row],[Close Price]]-Table2[[#This Row],[200D EMA]])/Table2[[#This Row],[200D EMA]]</f>
        <v>0.32537607270499286</v>
      </c>
      <c r="V43">
        <v>2.26517973742608</v>
      </c>
      <c r="W43">
        <v>4053.25</v>
      </c>
      <c r="X43">
        <v>4268.6499999999996</v>
      </c>
      <c r="Y43">
        <v>4053.25</v>
      </c>
      <c r="Z43">
        <v>4340</v>
      </c>
      <c r="AA43">
        <v>3950.05</v>
      </c>
      <c r="AB43">
        <v>4821.3</v>
      </c>
      <c r="AC43" s="2">
        <f>(Table2[[#This Row],[Close Price]]/Table2[[#This Row],[Day Low]])-1</f>
        <v>2.1587614876950489E-2</v>
      </c>
      <c r="AD43" s="2">
        <f>(Table2[[#This Row],[Day High]]/Table2[[#This Row],[Close Price]])-1</f>
        <v>3.0888124132101513E-2</v>
      </c>
      <c r="AE43" s="2">
        <f>(Table2[[#This Row],[Close Price]]/Table2[[#This Row],[Current Week Low]])-1</f>
        <v>2.1587614876950489E-2</v>
      </c>
      <c r="AF43" s="2">
        <f>(Table2[[#This Row],[Current Week High]]/Table2[[#This Row],[Close Price]])-1</f>
        <v>4.8119302058805768E-2</v>
      </c>
      <c r="AG43" s="2">
        <f>(Table2[[#This Row],[Close Price]]/Table2[[#This Row],[Current Month Low]])-1</f>
        <v>4.8277869900380965E-2</v>
      </c>
      <c r="AH43" s="2">
        <f>(Table2[[#This Row],[Current Month High]]/Table2[[#This Row],[Close Price]])-1</f>
        <v>0.1643542836442673</v>
      </c>
      <c r="AI43">
        <v>16.435428364426699</v>
      </c>
      <c r="AJ43">
        <v>153.256880733944</v>
      </c>
      <c r="AK43" t="str">
        <f>IF(AND(Table2[[#This Row],[20D EMA]]&gt;Table2[[#This Row],[50D EMA]],Table2[[#This Row],[50D EMA]]&gt;Table2[[#This Row],[200D EMA]]),"Uptrend","Downtrend/NoTrend")</f>
        <v>Uptrend</v>
      </c>
      <c r="AL43">
        <v>0.06</v>
      </c>
      <c r="AM43" t="s">
        <v>10199</v>
      </c>
      <c r="AN43">
        <v>-4.95</v>
      </c>
      <c r="AO43" t="s">
        <v>10200</v>
      </c>
      <c r="AP43">
        <v>0.132383050994058</v>
      </c>
      <c r="AQ43">
        <f>(Table2[[#This Row],[Sharpe Ratio]]-AVERAGE(Table2[Sharpe Ratio]))/_xlfn.STDEV.P(Table2[Sharpe Ratio])</f>
        <v>0.95776242190996008</v>
      </c>
      <c r="AR4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2.8276630954900668</v>
      </c>
      <c r="AS43">
        <f>_xlfn.RANK.AVG(Table2[[#This Row],[1Y Return vs Nifty Z-Score]],Table2[1Y Return vs Nifty Z-Score])</f>
        <v>76</v>
      </c>
      <c r="AT43">
        <f>_xlfn.RANK.AVG(Table2[[#This Row],[6M Return vs Nifty Z-Score]],Table2[6M Return vs Nifty Z-Score])</f>
        <v>21</v>
      </c>
      <c r="AU43">
        <f>_xlfn.RANK.AVG(Table2[[#This Row],[Sharpe Ratio Z-Score]],Table2[Sharpe Ratio Z-Score])</f>
        <v>129</v>
      </c>
      <c r="AV43">
        <f>(Table2[[#This Row],[Rank 1Y]]+Table2[[#This Row],[Rank 6M]]+Table2[[#This Row],[Rank Sharpe]])/3</f>
        <v>75.333333333333329</v>
      </c>
    </row>
    <row r="44" spans="1:48" x14ac:dyDescent="0.3">
      <c r="A44" t="s">
        <v>1358</v>
      </c>
      <c r="B44" t="s">
        <v>1359</v>
      </c>
      <c r="C44" t="s">
        <v>10166</v>
      </c>
      <c r="D44" t="s">
        <v>343</v>
      </c>
      <c r="E44">
        <v>7618.0087456199999</v>
      </c>
      <c r="F44">
        <v>335.7</v>
      </c>
      <c r="G44">
        <v>120.169511268675</v>
      </c>
      <c r="H44">
        <f>(Table2[[#This Row],[1Y Return vs Nifty]]-AVERAGE(Table2[1Y Return vs Nifty]))/_xlfn.STDEV.P(Table2[1Y Return vs Nifty])</f>
        <v>1.1354680566403779</v>
      </c>
      <c r="I44">
        <v>-5.0100140535791198</v>
      </c>
      <c r="J44">
        <f>(Table2[[#This Row],[1M Return vs Nifty]]-AVERAGE(Table2[1M Return vs Nifty]))/_xlfn.STDEV.P(Table2[1M Return vs Nifty])</f>
        <v>-0.3390029067384821</v>
      </c>
      <c r="K44">
        <v>89.501271783807894</v>
      </c>
      <c r="L44">
        <f>(Table2[[#This Row],[6M Return vs Nifty]]-AVERAGE(Table2[6M Return vs Nifty]))/_xlfn.STDEV.P(Table2[6M Return vs Nifty])</f>
        <v>2.7924514449196614</v>
      </c>
      <c r="M44">
        <v>-0.18624648255047099</v>
      </c>
      <c r="N44">
        <f>(Table2[[#This Row],[1W Return vs Nifty]]-AVERAGE(Table2[1W Return vs Nifty]))/_xlfn.STDEV.P(Table2[1W Return vs Nifty])</f>
        <v>0.45527355660586039</v>
      </c>
      <c r="O44">
        <v>327.71</v>
      </c>
      <c r="P44">
        <v>307.64785528349501</v>
      </c>
      <c r="Q44">
        <v>237.61691224078899</v>
      </c>
      <c r="R44">
        <v>54.733922518829601</v>
      </c>
      <c r="S44" s="2">
        <f>(Table2[[#This Row],[Close Price]]-Table2[[#This Row],[20D EMA]])/Table2[[#This Row],[20D EMA]]</f>
        <v>2.438131274602548E-2</v>
      </c>
      <c r="T44" s="2">
        <f>(Table2[[#This Row],[Close Price]]-Table2[[#This Row],[50D EMA]])/Table2[[#This Row],[50D EMA]]</f>
        <v>9.1182643515116207E-2</v>
      </c>
      <c r="U44" s="2">
        <f>(Table2[[#This Row],[Close Price]]-Table2[[#This Row],[200D EMA]])/Table2[[#This Row],[200D EMA]]</f>
        <v>0.41277822708098549</v>
      </c>
      <c r="V44">
        <v>1.0680942709330701</v>
      </c>
      <c r="W44">
        <v>307.35000000000002</v>
      </c>
      <c r="X44">
        <v>337.4</v>
      </c>
      <c r="Y44">
        <v>307.35000000000002</v>
      </c>
      <c r="Z44">
        <v>337.4</v>
      </c>
      <c r="AA44">
        <v>307.35000000000002</v>
      </c>
      <c r="AB44">
        <v>362.5</v>
      </c>
      <c r="AC44" s="2">
        <f>(Table2[[#This Row],[Close Price]]/Table2[[#This Row],[Day Low]])-1</f>
        <v>9.2240117130307331E-2</v>
      </c>
      <c r="AD44" s="2">
        <f>(Table2[[#This Row],[Day High]]/Table2[[#This Row],[Close Price]])-1</f>
        <v>5.0640452785224443E-3</v>
      </c>
      <c r="AE44" s="2">
        <f>(Table2[[#This Row],[Close Price]]/Table2[[#This Row],[Current Week Low]])-1</f>
        <v>9.2240117130307331E-2</v>
      </c>
      <c r="AF44" s="2">
        <f>(Table2[[#This Row],[Current Week High]]/Table2[[#This Row],[Close Price]])-1</f>
        <v>5.0640452785224443E-3</v>
      </c>
      <c r="AG44" s="2">
        <f>(Table2[[#This Row],[Close Price]]/Table2[[#This Row],[Current Month Low]])-1</f>
        <v>9.2240117130307331E-2</v>
      </c>
      <c r="AH44" s="2">
        <f>(Table2[[#This Row],[Current Month High]]/Table2[[#This Row],[Close Price]])-1</f>
        <v>7.9833184390825096E-2</v>
      </c>
      <c r="AI44">
        <v>7.9833184390825096</v>
      </c>
      <c r="AJ44">
        <v>159.22779922779901</v>
      </c>
      <c r="AK44" t="str">
        <f>IF(AND(Table2[[#This Row],[20D EMA]]&gt;Table2[[#This Row],[50D EMA]],Table2[[#This Row],[50D EMA]]&gt;Table2[[#This Row],[200D EMA]]),"Uptrend","Downtrend/NoTrend")</f>
        <v>Uptrend</v>
      </c>
      <c r="AL44">
        <v>0.1</v>
      </c>
      <c r="AM44" t="s">
        <v>10199</v>
      </c>
      <c r="AN44">
        <v>1.28</v>
      </c>
      <c r="AO44" t="s">
        <v>10199</v>
      </c>
      <c r="AP44">
        <v>0.131290724185921</v>
      </c>
      <c r="AQ44">
        <f>(Table2[[#This Row],[Sharpe Ratio]]-AVERAGE(Table2[Sharpe Ratio]))/_xlfn.STDEV.P(Table2[Sharpe Ratio])</f>
        <v>0.9452229951496528</v>
      </c>
      <c r="AR4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4.9894131465770704</v>
      </c>
      <c r="AS44">
        <f>_xlfn.RANK.AVG(Table2[[#This Row],[1Y Return vs Nifty Z-Score]],Table2[1Y Return vs Nifty Z-Score])</f>
        <v>88</v>
      </c>
      <c r="AT44">
        <f>_xlfn.RANK.AVG(Table2[[#This Row],[6M Return vs Nifty Z-Score]],Table2[6M Return vs Nifty Z-Score])</f>
        <v>8</v>
      </c>
      <c r="AU44">
        <f>_xlfn.RANK.AVG(Table2[[#This Row],[Sharpe Ratio Z-Score]],Table2[Sharpe Ratio Z-Score])</f>
        <v>132</v>
      </c>
      <c r="AV44">
        <f>(Table2[[#This Row],[Rank 1Y]]+Table2[[#This Row],[Rank 6M]]+Table2[[#This Row],[Rank Sharpe]])/3</f>
        <v>76</v>
      </c>
    </row>
    <row r="45" spans="1:48" x14ac:dyDescent="0.3">
      <c r="A45" t="s">
        <v>737</v>
      </c>
      <c r="B45" t="s">
        <v>738</v>
      </c>
      <c r="C45" t="s">
        <v>10158</v>
      </c>
      <c r="D45" t="s">
        <v>46</v>
      </c>
      <c r="E45">
        <v>21205.518509699999</v>
      </c>
      <c r="F45">
        <v>337.75</v>
      </c>
      <c r="G45">
        <v>119.974941519176</v>
      </c>
      <c r="H45">
        <f>(Table2[[#This Row],[1Y Return vs Nifty]]-AVERAGE(Table2[1Y Return vs Nifty]))/_xlfn.STDEV.P(Table2[1Y Return vs Nifty])</f>
        <v>1.1327584931256018</v>
      </c>
      <c r="I45">
        <v>-5.42474801710165</v>
      </c>
      <c r="J45">
        <f>(Table2[[#This Row],[1M Return vs Nifty]]-AVERAGE(Table2[1M Return vs Nifty]))/_xlfn.STDEV.P(Table2[1M Return vs Nifty])</f>
        <v>-0.38201305063735147</v>
      </c>
      <c r="K45">
        <v>59.970701701584403</v>
      </c>
      <c r="L45">
        <f>(Table2[[#This Row],[6M Return vs Nifty]]-AVERAGE(Table2[6M Return vs Nifty]))/_xlfn.STDEV.P(Table2[6M Return vs Nifty])</f>
        <v>1.8004589870194017</v>
      </c>
      <c r="M45">
        <v>-5.0486165665531404</v>
      </c>
      <c r="N45">
        <f>(Table2[[#This Row],[1W Return vs Nifty]]-AVERAGE(Table2[1W Return vs Nifty]))/_xlfn.STDEV.P(Table2[1W Return vs Nifty])</f>
        <v>-0.85375438322761721</v>
      </c>
      <c r="O45">
        <v>324.97000000000003</v>
      </c>
      <c r="P45">
        <v>308.68491809785701</v>
      </c>
      <c r="Q45">
        <v>241.39456116650999</v>
      </c>
      <c r="R45">
        <v>60.543339835833102</v>
      </c>
      <c r="S45" s="2">
        <f>(Table2[[#This Row],[Close Price]]-Table2[[#This Row],[20D EMA]])/Table2[[#This Row],[20D EMA]]</f>
        <v>3.9326707080653514E-2</v>
      </c>
      <c r="T45" s="2">
        <f>(Table2[[#This Row],[Close Price]]-Table2[[#This Row],[50D EMA]])/Table2[[#This Row],[50D EMA]]</f>
        <v>9.4157764756517826E-2</v>
      </c>
      <c r="U45" s="2">
        <f>(Table2[[#This Row],[Close Price]]-Table2[[#This Row],[200D EMA]])/Table2[[#This Row],[200D EMA]]</f>
        <v>0.39916159820612368</v>
      </c>
      <c r="V45">
        <v>1.08364265158274</v>
      </c>
      <c r="W45">
        <v>295.5</v>
      </c>
      <c r="X45">
        <v>349.7</v>
      </c>
      <c r="Y45">
        <v>295.5</v>
      </c>
      <c r="Z45">
        <v>349.7</v>
      </c>
      <c r="AA45">
        <v>295.5</v>
      </c>
      <c r="AB45">
        <v>349.7</v>
      </c>
      <c r="AC45" s="2">
        <f>(Table2[[#This Row],[Close Price]]/Table2[[#This Row],[Day Low]])-1</f>
        <v>0.14297800338409483</v>
      </c>
      <c r="AD45" s="2">
        <f>(Table2[[#This Row],[Day High]]/Table2[[#This Row],[Close Price]])-1</f>
        <v>3.5381199111768957E-2</v>
      </c>
      <c r="AE45" s="2">
        <f>(Table2[[#This Row],[Close Price]]/Table2[[#This Row],[Current Week Low]])-1</f>
        <v>0.14297800338409483</v>
      </c>
      <c r="AF45" s="2">
        <f>(Table2[[#This Row],[Current Week High]]/Table2[[#This Row],[Close Price]])-1</f>
        <v>3.5381199111768957E-2</v>
      </c>
      <c r="AG45" s="2">
        <f>(Table2[[#This Row],[Close Price]]/Table2[[#This Row],[Current Month Low]])-1</f>
        <v>0.14297800338409483</v>
      </c>
      <c r="AH45" s="2">
        <f>(Table2[[#This Row],[Current Month High]]/Table2[[#This Row],[Close Price]])-1</f>
        <v>3.5381199111768957E-2</v>
      </c>
      <c r="AI45">
        <v>3.53811991117689</v>
      </c>
      <c r="AJ45">
        <v>148.89462048636699</v>
      </c>
      <c r="AK45" t="str">
        <f>IF(AND(Table2[[#This Row],[20D EMA]]&gt;Table2[[#This Row],[50D EMA]],Table2[[#This Row],[50D EMA]]&gt;Table2[[#This Row],[200D EMA]]),"Uptrend","Downtrend/NoTrend")</f>
        <v>Uptrend</v>
      </c>
      <c r="AL45">
        <v>0.28999999999999998</v>
      </c>
      <c r="AM45" t="s">
        <v>10199</v>
      </c>
      <c r="AN45">
        <v>-0.6</v>
      </c>
      <c r="AO45" t="s">
        <v>10200</v>
      </c>
      <c r="AP45">
        <v>0.14506023938668</v>
      </c>
      <c r="AQ45">
        <f>(Table2[[#This Row],[Sharpe Ratio]]-AVERAGE(Table2[Sharpe Ratio]))/_xlfn.STDEV.P(Table2[Sharpe Ratio])</f>
        <v>1.10329091593916</v>
      </c>
      <c r="AR4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2.8007409622191952</v>
      </c>
      <c r="AS45">
        <f>_xlfn.RANK.AVG(Table2[[#This Row],[1Y Return vs Nifty Z-Score]],Table2[1Y Return vs Nifty Z-Score])</f>
        <v>89</v>
      </c>
      <c r="AT45">
        <f>_xlfn.RANK.AVG(Table2[[#This Row],[6M Return vs Nifty Z-Score]],Table2[6M Return vs Nifty Z-Score])</f>
        <v>42</v>
      </c>
      <c r="AU45">
        <f>_xlfn.RANK.AVG(Table2[[#This Row],[Sharpe Ratio Z-Score]],Table2[Sharpe Ratio Z-Score])</f>
        <v>101</v>
      </c>
      <c r="AV45">
        <f>(Table2[[#This Row],[Rank 1Y]]+Table2[[#This Row],[Rank 6M]]+Table2[[#This Row],[Rank Sharpe]])/3</f>
        <v>77.333333333333329</v>
      </c>
    </row>
    <row r="46" spans="1:48" x14ac:dyDescent="0.3">
      <c r="A46" t="s">
        <v>317</v>
      </c>
      <c r="B46" t="s">
        <v>318</v>
      </c>
      <c r="C46" t="s">
        <v>10166</v>
      </c>
      <c r="D46" t="s">
        <v>319</v>
      </c>
      <c r="E46">
        <v>78851.604223621995</v>
      </c>
      <c r="F46">
        <v>57.83</v>
      </c>
      <c r="G46">
        <v>165.17405672322101</v>
      </c>
      <c r="H46">
        <f>(Table2[[#This Row],[1Y Return vs Nifty]]-AVERAGE(Table2[1Y Return vs Nifty]))/_xlfn.STDEV.P(Table2[1Y Return vs Nifty])</f>
        <v>1.7621979294839401</v>
      </c>
      <c r="I46">
        <v>-4.5411100958775004</v>
      </c>
      <c r="J46">
        <f>(Table2[[#This Row],[1M Return vs Nifty]]-AVERAGE(Table2[1M Return vs Nifty]))/_xlfn.STDEV.P(Table2[1M Return vs Nifty])</f>
        <v>-0.2903750429286247</v>
      </c>
      <c r="K46">
        <v>25.278353155488301</v>
      </c>
      <c r="L46">
        <f>(Table2[[#This Row],[6M Return vs Nifty]]-AVERAGE(Table2[6M Return vs Nifty]))/_xlfn.STDEV.P(Table2[6M Return vs Nifty])</f>
        <v>0.63507179643174383</v>
      </c>
      <c r="M46">
        <v>0.96355002975689596</v>
      </c>
      <c r="N46">
        <f>(Table2[[#This Row],[1W Return vs Nifty]]-AVERAGE(Table2[1W Return vs Nifty]))/_xlfn.STDEV.P(Table2[1W Return vs Nifty])</f>
        <v>0.76481720172767087</v>
      </c>
      <c r="O46">
        <v>54.21</v>
      </c>
      <c r="P46">
        <v>50.792234040052001</v>
      </c>
      <c r="Q46">
        <v>41.100342399493201</v>
      </c>
      <c r="R46">
        <v>75.586886284141599</v>
      </c>
      <c r="S46" s="2">
        <f>(Table2[[#This Row],[Close Price]]-Table2[[#This Row],[20D EMA]])/Table2[[#This Row],[20D EMA]]</f>
        <v>6.6777347352886873E-2</v>
      </c>
      <c r="T46" s="2">
        <f>(Table2[[#This Row],[Close Price]]-Table2[[#This Row],[50D EMA]])/Table2[[#This Row],[50D EMA]]</f>
        <v>0.13855988209532971</v>
      </c>
      <c r="U46" s="2">
        <f>(Table2[[#This Row],[Close Price]]-Table2[[#This Row],[200D EMA]])/Table2[[#This Row],[200D EMA]]</f>
        <v>0.40704423914271542</v>
      </c>
      <c r="V46">
        <v>1.2860016658148601</v>
      </c>
      <c r="W46">
        <v>54</v>
      </c>
      <c r="X46">
        <v>57.83</v>
      </c>
      <c r="Y46">
        <v>53.5</v>
      </c>
      <c r="Z46">
        <v>57.83</v>
      </c>
      <c r="AA46">
        <v>52.43</v>
      </c>
      <c r="AB46">
        <v>57.83</v>
      </c>
      <c r="AC46" s="2">
        <f>(Table2[[#This Row],[Close Price]]/Table2[[#This Row],[Day Low]])-1</f>
        <v>7.0925925925925837E-2</v>
      </c>
      <c r="AD46" s="2">
        <f>(Table2[[#This Row],[Day High]]/Table2[[#This Row],[Close Price]])-1</f>
        <v>0</v>
      </c>
      <c r="AE46" s="2">
        <f>(Table2[[#This Row],[Close Price]]/Table2[[#This Row],[Current Week Low]])-1</f>
        <v>8.0934579439252197E-2</v>
      </c>
      <c r="AF46" s="2">
        <f>(Table2[[#This Row],[Current Week High]]/Table2[[#This Row],[Close Price]])-1</f>
        <v>0</v>
      </c>
      <c r="AG46" s="2">
        <f>(Table2[[#This Row],[Close Price]]/Table2[[#This Row],[Current Month Low]])-1</f>
        <v>0.10299446881556351</v>
      </c>
      <c r="AH46" s="2">
        <f>(Table2[[#This Row],[Current Month High]]/Table2[[#This Row],[Close Price]])-1</f>
        <v>0</v>
      </c>
      <c r="AI46">
        <v>0</v>
      </c>
      <c r="AJ46">
        <v>231.40401146131799</v>
      </c>
      <c r="AK46" t="str">
        <f>IF(AND(Table2[[#This Row],[20D EMA]]&gt;Table2[[#This Row],[50D EMA]],Table2[[#This Row],[50D EMA]]&gt;Table2[[#This Row],[200D EMA]]),"Uptrend","Downtrend/NoTrend")</f>
        <v>Uptrend</v>
      </c>
      <c r="AL46">
        <v>0.31</v>
      </c>
      <c r="AM46" t="s">
        <v>10199</v>
      </c>
      <c r="AN46">
        <v>7.03</v>
      </c>
      <c r="AO46" t="s">
        <v>10199</v>
      </c>
      <c r="AP46">
        <v>0.193149337787409</v>
      </c>
      <c r="AQ46">
        <f>(Table2[[#This Row],[Sharpe Ratio]]-AVERAGE(Table2[Sharpe Ratio]))/_xlfn.STDEV.P(Table2[Sharpe Ratio])</f>
        <v>1.6553324138436207</v>
      </c>
      <c r="AR4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4.5270442985583506</v>
      </c>
      <c r="AS46">
        <f>_xlfn.RANK.AVG(Table2[[#This Row],[1Y Return vs Nifty Z-Score]],Table2[1Y Return vs Nifty Z-Score])</f>
        <v>42</v>
      </c>
      <c r="AT46">
        <f>_xlfn.RANK.AVG(Table2[[#This Row],[6M Return vs Nifty Z-Score]],Table2[6M Return vs Nifty Z-Score])</f>
        <v>158</v>
      </c>
      <c r="AU46">
        <f>_xlfn.RANK.AVG(Table2[[#This Row],[Sharpe Ratio Z-Score]],Table2[Sharpe Ratio Z-Score])</f>
        <v>35</v>
      </c>
      <c r="AV46">
        <f>(Table2[[#This Row],[Rank 1Y]]+Table2[[#This Row],[Rank 6M]]+Table2[[#This Row],[Rank Sharpe]])/3</f>
        <v>78.333333333333329</v>
      </c>
    </row>
    <row r="47" spans="1:48" x14ac:dyDescent="0.3">
      <c r="A47" t="s">
        <v>169</v>
      </c>
      <c r="B47" t="s">
        <v>170</v>
      </c>
      <c r="C47" t="s">
        <v>10155</v>
      </c>
      <c r="D47" t="s">
        <v>116</v>
      </c>
      <c r="E47">
        <v>156742.6586</v>
      </c>
      <c r="F47">
        <v>595.25</v>
      </c>
      <c r="G47">
        <v>220.198673664533</v>
      </c>
      <c r="H47">
        <f>(Table2[[#This Row],[1Y Return vs Nifty]]-AVERAGE(Table2[1Y Return vs Nifty]))/_xlfn.STDEV.P(Table2[1Y Return vs Nifty])</f>
        <v>2.5284665548103336</v>
      </c>
      <c r="I47">
        <v>18.4461950200802</v>
      </c>
      <c r="J47">
        <f>(Table2[[#This Row],[1M Return vs Nifty]]-AVERAGE(Table2[1M Return vs Nifty]))/_xlfn.STDEV.P(Table2[1M Return vs Nifty])</f>
        <v>2.0935322032664305</v>
      </c>
      <c r="K47">
        <v>21.661492583533398</v>
      </c>
      <c r="L47">
        <f>(Table2[[#This Row],[6M Return vs Nifty]]-AVERAGE(Table2[6M Return vs Nifty]))/_xlfn.STDEV.P(Table2[6M Return vs Nifty])</f>
        <v>0.51357402653884587</v>
      </c>
      <c r="M47">
        <v>-1.85325174393619</v>
      </c>
      <c r="N47">
        <f>(Table2[[#This Row],[1W Return vs Nifty]]-AVERAGE(Table2[1W Return vs Nifty]))/_xlfn.STDEV.P(Table2[1W Return vs Nifty])</f>
        <v>6.4890286278954778E-3</v>
      </c>
      <c r="O47">
        <v>590.03</v>
      </c>
      <c r="P47">
        <v>554.695744025463</v>
      </c>
      <c r="Q47">
        <v>447.54376528337002</v>
      </c>
      <c r="R47">
        <v>47.3309596826644</v>
      </c>
      <c r="S47" s="2">
        <f>(Table2[[#This Row],[Close Price]]-Table2[[#This Row],[20D EMA]])/Table2[[#This Row],[20D EMA]]</f>
        <v>8.8470077792655085E-3</v>
      </c>
      <c r="T47" s="2">
        <f>(Table2[[#This Row],[Close Price]]-Table2[[#This Row],[50D EMA]])/Table2[[#This Row],[50D EMA]]</f>
        <v>7.3110811487811553E-2</v>
      </c>
      <c r="U47" s="2">
        <f>(Table2[[#This Row],[Close Price]]-Table2[[#This Row],[200D EMA]])/Table2[[#This Row],[200D EMA]]</f>
        <v>0.33003752073969178</v>
      </c>
      <c r="V47">
        <v>0.66697547854958905</v>
      </c>
      <c r="W47">
        <v>0</v>
      </c>
      <c r="X47">
        <v>0</v>
      </c>
      <c r="Y47">
        <v>566.54999999999995</v>
      </c>
      <c r="Z47">
        <v>624.1</v>
      </c>
      <c r="AA47">
        <v>526.25</v>
      </c>
      <c r="AB47">
        <v>654</v>
      </c>
      <c r="AC47" s="2" t="e">
        <f>(Table2[[#This Row],[Close Price]]/Table2[[#This Row],[Day Low]])-1</f>
        <v>#DIV/0!</v>
      </c>
      <c r="AD47" s="2">
        <f>(Table2[[#This Row],[Day High]]/Table2[[#This Row],[Close Price]])-1</f>
        <v>-1</v>
      </c>
      <c r="AE47" s="2">
        <f>(Table2[[#This Row],[Close Price]]/Table2[[#This Row],[Current Week Low]])-1</f>
        <v>5.0657488306416143E-2</v>
      </c>
      <c r="AF47" s="2">
        <f>(Table2[[#This Row],[Current Week High]]/Table2[[#This Row],[Close Price]])-1</f>
        <v>4.8467030659386845E-2</v>
      </c>
      <c r="AG47" s="2">
        <f>(Table2[[#This Row],[Close Price]]/Table2[[#This Row],[Current Month Low]])-1</f>
        <v>0.13111638954869353</v>
      </c>
      <c r="AH47" s="2">
        <f>(Table2[[#This Row],[Current Month High]]/Table2[[#This Row],[Close Price]])-1</f>
        <v>9.8698026039479192E-2</v>
      </c>
      <c r="AI47">
        <v>9.8698026039479192</v>
      </c>
      <c r="AJ47">
        <v>266.64613489374801</v>
      </c>
      <c r="AK47" t="str">
        <f>IF(AND(Table2[[#This Row],[20D EMA]]&gt;Table2[[#This Row],[50D EMA]],Table2[[#This Row],[50D EMA]]&gt;Table2[[#This Row],[200D EMA]]),"Uptrend","Downtrend/NoTrend")</f>
        <v>Uptrend</v>
      </c>
      <c r="AL47">
        <v>0</v>
      </c>
      <c r="AM47" t="s">
        <v>10201</v>
      </c>
      <c r="AN47">
        <v>3.4</v>
      </c>
      <c r="AO47" t="s">
        <v>10199</v>
      </c>
      <c r="AP47">
        <v>0.18790149449636501</v>
      </c>
      <c r="AQ47">
        <f>(Table2[[#This Row],[Sharpe Ratio]]-AVERAGE(Table2[Sharpe Ratio]))/_xlfn.STDEV.P(Table2[Sharpe Ratio])</f>
        <v>1.595089502924087</v>
      </c>
      <c r="AR4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6.7371513161675933</v>
      </c>
      <c r="AS47">
        <f>_xlfn.RANK.AVG(Table2[[#This Row],[1Y Return vs Nifty Z-Score]],Table2[1Y Return vs Nifty Z-Score])</f>
        <v>13</v>
      </c>
      <c r="AT47">
        <f>_xlfn.RANK.AVG(Table2[[#This Row],[6M Return vs Nifty Z-Score]],Table2[6M Return vs Nifty Z-Score])</f>
        <v>185</v>
      </c>
      <c r="AU47">
        <f>_xlfn.RANK.AVG(Table2[[#This Row],[Sharpe Ratio Z-Score]],Table2[Sharpe Ratio Z-Score])</f>
        <v>43</v>
      </c>
      <c r="AV47">
        <f>(Table2[[#This Row],[Rank 1Y]]+Table2[[#This Row],[Rank 6M]]+Table2[[#This Row],[Rank Sharpe]])/3</f>
        <v>80.333333333333329</v>
      </c>
    </row>
    <row r="48" spans="1:48" x14ac:dyDescent="0.3">
      <c r="A48" t="s">
        <v>902</v>
      </c>
      <c r="B48" t="s">
        <v>903</v>
      </c>
      <c r="C48" t="s">
        <v>10159</v>
      </c>
      <c r="D48" t="s">
        <v>467</v>
      </c>
      <c r="E48">
        <v>16455.6779692899</v>
      </c>
      <c r="F48">
        <v>593.65</v>
      </c>
      <c r="G48">
        <v>226.363389859839</v>
      </c>
      <c r="H48">
        <f>(Table2[[#This Row],[1Y Return vs Nifty]]-AVERAGE(Table2[1Y Return vs Nifty]))/_xlfn.STDEV.P(Table2[1Y Return vs Nifty])</f>
        <v>2.6143159230947659</v>
      </c>
      <c r="I48">
        <v>18.3337744558299</v>
      </c>
      <c r="J48">
        <f>(Table2[[#This Row],[1M Return vs Nifty]]-AVERAGE(Table2[1M Return vs Nifty]))/_xlfn.STDEV.P(Table2[1M Return vs Nifty])</f>
        <v>2.0818735857649133</v>
      </c>
      <c r="K48">
        <v>15.3023338234463</v>
      </c>
      <c r="L48">
        <f>(Table2[[#This Row],[6M Return vs Nifty]]-AVERAGE(Table2[6M Return vs Nifty]))/_xlfn.STDEV.P(Table2[6M Return vs Nifty])</f>
        <v>0.29995683218626767</v>
      </c>
      <c r="M48">
        <v>-3.6960036046144702</v>
      </c>
      <c r="N48">
        <f>(Table2[[#This Row],[1W Return vs Nifty]]-AVERAGE(Table2[1W Return vs Nifty]))/_xlfn.STDEV.P(Table2[1W Return vs Nifty])</f>
        <v>-0.48960929999259473</v>
      </c>
      <c r="O48">
        <v>572.6</v>
      </c>
      <c r="P48">
        <v>537.78221418759802</v>
      </c>
      <c r="Q48">
        <v>446.60366164012601</v>
      </c>
      <c r="R48">
        <v>52.770356097134702</v>
      </c>
      <c r="S48" s="2">
        <f>(Table2[[#This Row],[Close Price]]-Table2[[#This Row],[20D EMA]])/Table2[[#This Row],[20D EMA]]</f>
        <v>3.6762137617883259E-2</v>
      </c>
      <c r="T48" s="2">
        <f>(Table2[[#This Row],[Close Price]]-Table2[[#This Row],[50D EMA]])/Table2[[#This Row],[50D EMA]]</f>
        <v>0.10388552157084401</v>
      </c>
      <c r="U48" s="2">
        <f>(Table2[[#This Row],[Close Price]]-Table2[[#This Row],[200D EMA]])/Table2[[#This Row],[200D EMA]]</f>
        <v>0.32925466356423239</v>
      </c>
      <c r="V48">
        <v>2.1809002744576298</v>
      </c>
      <c r="W48">
        <v>550</v>
      </c>
      <c r="X48">
        <v>639</v>
      </c>
      <c r="Y48">
        <v>550</v>
      </c>
      <c r="Z48">
        <v>639</v>
      </c>
      <c r="AA48">
        <v>497.3</v>
      </c>
      <c r="AB48">
        <v>684.65</v>
      </c>
      <c r="AC48" s="2">
        <f>(Table2[[#This Row],[Close Price]]/Table2[[#This Row],[Day Low]])-1</f>
        <v>7.9363636363636303E-2</v>
      </c>
      <c r="AD48" s="2">
        <f>(Table2[[#This Row],[Day High]]/Table2[[#This Row],[Close Price]])-1</f>
        <v>7.639181335803924E-2</v>
      </c>
      <c r="AE48" s="2">
        <f>(Table2[[#This Row],[Close Price]]/Table2[[#This Row],[Current Week Low]])-1</f>
        <v>7.9363636363636303E-2</v>
      </c>
      <c r="AF48" s="2">
        <f>(Table2[[#This Row],[Current Week High]]/Table2[[#This Row],[Close Price]])-1</f>
        <v>7.639181335803924E-2</v>
      </c>
      <c r="AG48" s="2">
        <f>(Table2[[#This Row],[Close Price]]/Table2[[#This Row],[Current Month Low]])-1</f>
        <v>0.19374622964005628</v>
      </c>
      <c r="AH48" s="2">
        <f>(Table2[[#This Row],[Current Month High]]/Table2[[#This Row],[Close Price]])-1</f>
        <v>0.15328897498526062</v>
      </c>
      <c r="AI48">
        <v>15.328897498526</v>
      </c>
      <c r="AJ48">
        <v>257.40517760385302</v>
      </c>
      <c r="AK48" t="str">
        <f>IF(AND(Table2[[#This Row],[20D EMA]]&gt;Table2[[#This Row],[50D EMA]],Table2[[#This Row],[50D EMA]]&gt;Table2[[#This Row],[200D EMA]]),"Uptrend","Downtrend/NoTrend")</f>
        <v>Uptrend</v>
      </c>
      <c r="AL48">
        <v>-0.05</v>
      </c>
      <c r="AM48" t="s">
        <v>10200</v>
      </c>
      <c r="AN48">
        <v>12.01</v>
      </c>
      <c r="AO48" t="s">
        <v>10199</v>
      </c>
      <c r="AP48">
        <v>0.219300981189883</v>
      </c>
      <c r="AQ48">
        <f>(Table2[[#This Row],[Sharpe Ratio]]-AVERAGE(Table2[Sharpe Ratio]))/_xlfn.STDEV.P(Table2[Sharpe Ratio])</f>
        <v>1.9555416686785212</v>
      </c>
      <c r="AR4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6.4620787097318733</v>
      </c>
      <c r="AS48">
        <f>_xlfn.RANK.AVG(Table2[[#This Row],[1Y Return vs Nifty Z-Score]],Table2[1Y Return vs Nifty Z-Score])</f>
        <v>12</v>
      </c>
      <c r="AT48">
        <f>_xlfn.RANK.AVG(Table2[[#This Row],[6M Return vs Nifty Z-Score]],Table2[6M Return vs Nifty Z-Score])</f>
        <v>231</v>
      </c>
      <c r="AU48">
        <f>_xlfn.RANK.AVG(Table2[[#This Row],[Sharpe Ratio Z-Score]],Table2[Sharpe Ratio Z-Score])</f>
        <v>17</v>
      </c>
      <c r="AV48">
        <f>(Table2[[#This Row],[Rank 1Y]]+Table2[[#This Row],[Rank 6M]]+Table2[[#This Row],[Rank Sharpe]])/3</f>
        <v>86.666666666666671</v>
      </c>
    </row>
    <row r="49" spans="1:48" x14ac:dyDescent="0.3">
      <c r="A49" t="s">
        <v>899</v>
      </c>
      <c r="B49" t="s">
        <v>900</v>
      </c>
      <c r="C49" t="s">
        <v>10166</v>
      </c>
      <c r="D49" t="s">
        <v>901</v>
      </c>
      <c r="E49">
        <v>16481.8932305649</v>
      </c>
      <c r="F49">
        <v>1384.85</v>
      </c>
      <c r="G49">
        <v>83.523307547314502</v>
      </c>
      <c r="H49">
        <f>(Table2[[#This Row],[1Y Return vs Nifty]]-AVERAGE(Table2[1Y Return vs Nifty]))/_xlfn.STDEV.P(Table2[1Y Return vs Nifty])</f>
        <v>0.62513581427423337</v>
      </c>
      <c r="I49">
        <v>-8.8780199775379707</v>
      </c>
      <c r="J49">
        <f>(Table2[[#This Row],[1M Return vs Nifty]]-AVERAGE(Table2[1M Return vs Nifty]))/_xlfn.STDEV.P(Table2[1M Return vs Nifty])</f>
        <v>-0.74013593664070165</v>
      </c>
      <c r="K49">
        <v>43.284078644975203</v>
      </c>
      <c r="L49">
        <f>(Table2[[#This Row],[6M Return vs Nifty]]-AVERAGE(Table2[6M Return vs Nifty]))/_xlfn.STDEV.P(Table2[6M Return vs Nifty])</f>
        <v>1.2399210707552888</v>
      </c>
      <c r="M49">
        <v>-3.13791275552853</v>
      </c>
      <c r="N49">
        <f>(Table2[[#This Row],[1W Return vs Nifty]]-AVERAGE(Table2[1W Return vs Nifty]))/_xlfn.STDEV.P(Table2[1W Return vs Nifty])</f>
        <v>-0.33936230073138351</v>
      </c>
      <c r="O49">
        <v>1437.53</v>
      </c>
      <c r="P49">
        <v>1438.9842257646801</v>
      </c>
      <c r="Q49">
        <v>1191.9625159273901</v>
      </c>
      <c r="R49">
        <v>37.161121979611103</v>
      </c>
      <c r="S49" s="2">
        <f>(Table2[[#This Row],[Close Price]]-Table2[[#This Row],[20D EMA]])/Table2[[#This Row],[20D EMA]]</f>
        <v>-3.664619173165086E-2</v>
      </c>
      <c r="T49" s="2">
        <f>(Table2[[#This Row],[Close Price]]-Table2[[#This Row],[50D EMA]])/Table2[[#This Row],[50D EMA]]</f>
        <v>-3.7619749261610651E-2</v>
      </c>
      <c r="U49" s="2">
        <f>(Table2[[#This Row],[Close Price]]-Table2[[#This Row],[200D EMA]])/Table2[[#This Row],[200D EMA]]</f>
        <v>0.16182344788127534</v>
      </c>
      <c r="V49">
        <v>0.73884555619387504</v>
      </c>
      <c r="W49">
        <v>1335</v>
      </c>
      <c r="X49">
        <v>1417.8</v>
      </c>
      <c r="Y49">
        <v>1335</v>
      </c>
      <c r="Z49">
        <v>1417.8</v>
      </c>
      <c r="AA49">
        <v>1335</v>
      </c>
      <c r="AB49">
        <v>1603</v>
      </c>
      <c r="AC49" s="2">
        <f>(Table2[[#This Row],[Close Price]]/Table2[[#This Row],[Day Low]])-1</f>
        <v>3.7340823970037462E-2</v>
      </c>
      <c r="AD49" s="2">
        <f>(Table2[[#This Row],[Day High]]/Table2[[#This Row],[Close Price]])-1</f>
        <v>2.3793190598259795E-2</v>
      </c>
      <c r="AE49" s="2">
        <f>(Table2[[#This Row],[Close Price]]/Table2[[#This Row],[Current Week Low]])-1</f>
        <v>3.7340823970037462E-2</v>
      </c>
      <c r="AF49" s="2">
        <f>(Table2[[#This Row],[Current Week High]]/Table2[[#This Row],[Close Price]])-1</f>
        <v>2.3793190598259795E-2</v>
      </c>
      <c r="AG49" s="2">
        <f>(Table2[[#This Row],[Close Price]]/Table2[[#This Row],[Current Month Low]])-1</f>
        <v>3.7340823970037462E-2</v>
      </c>
      <c r="AH49" s="2">
        <f>(Table2[[#This Row],[Current Month High]]/Table2[[#This Row],[Close Price]])-1</f>
        <v>0.15752608585767414</v>
      </c>
      <c r="AI49">
        <v>22.395927356753401</v>
      </c>
      <c r="AJ49">
        <v>124.795065335605</v>
      </c>
      <c r="AK49" t="str">
        <f>IF(AND(Table2[[#This Row],[20D EMA]]&gt;Table2[[#This Row],[50D EMA]],Table2[[#This Row],[50D EMA]]&gt;Table2[[#This Row],[200D EMA]]),"Uptrend","Downtrend/NoTrend")</f>
        <v>Downtrend/NoTrend</v>
      </c>
      <c r="AL49">
        <v>-0.12</v>
      </c>
      <c r="AM49" t="s">
        <v>10200</v>
      </c>
      <c r="AN49">
        <v>-9.23</v>
      </c>
      <c r="AO49" t="s">
        <v>10200</v>
      </c>
      <c r="AP49">
        <v>0.16870075944598101</v>
      </c>
      <c r="AQ49">
        <f>(Table2[[#This Row],[Sharpe Ratio]]-AVERAGE(Table2[Sharpe Ratio]))/_xlfn.STDEV.P(Table2[Sharpe Ratio])</f>
        <v>1.3746735897424005</v>
      </c>
      <c r="AR4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">
        <f>_xlfn.RANK.AVG(Table2[[#This Row],[1Y Return vs Nifty Z-Score]],Table2[1Y Return vs Nifty Z-Score])</f>
        <v>128</v>
      </c>
      <c r="AT49">
        <f>_xlfn.RANK.AVG(Table2[[#This Row],[6M Return vs Nifty Z-Score]],Table2[6M Return vs Nifty Z-Score])</f>
        <v>75</v>
      </c>
      <c r="AU49">
        <f>_xlfn.RANK.AVG(Table2[[#This Row],[Sharpe Ratio Z-Score]],Table2[Sharpe Ratio Z-Score])</f>
        <v>64</v>
      </c>
      <c r="AV49">
        <f>(Table2[[#This Row],[Rank 1Y]]+Table2[[#This Row],[Rank 6M]]+Table2[[#This Row],[Rank Sharpe]])/3</f>
        <v>89</v>
      </c>
    </row>
    <row r="50" spans="1:48" x14ac:dyDescent="0.3">
      <c r="A50" t="s">
        <v>1384</v>
      </c>
      <c r="B50" t="s">
        <v>1385</v>
      </c>
      <c r="C50" t="s">
        <v>10155</v>
      </c>
      <c r="D50" t="s">
        <v>539</v>
      </c>
      <c r="E50">
        <v>7436.8366999999998</v>
      </c>
      <c r="F50">
        <v>373</v>
      </c>
      <c r="G50">
        <v>88.106501641486801</v>
      </c>
      <c r="H50">
        <f>(Table2[[#This Row],[1Y Return vs Nifty]]-AVERAGE(Table2[1Y Return vs Nifty]))/_xlfn.STDEV.P(Table2[1Y Return vs Nifty])</f>
        <v>0.68896102621330479</v>
      </c>
      <c r="I50">
        <v>-5.6712283525350502</v>
      </c>
      <c r="J50">
        <f>(Table2[[#This Row],[1M Return vs Nifty]]-AVERAGE(Table2[1M Return vs Nifty]))/_xlfn.STDEV.P(Table2[1M Return vs Nifty])</f>
        <v>-0.4075743878502277</v>
      </c>
      <c r="K50">
        <v>26.3265667950919</v>
      </c>
      <c r="L50">
        <f>(Table2[[#This Row],[6M Return vs Nifty]]-AVERAGE(Table2[6M Return vs Nifty]))/_xlfn.STDEV.P(Table2[6M Return vs Nifty])</f>
        <v>0.67028344395022121</v>
      </c>
      <c r="M50">
        <v>-2.07494774478225</v>
      </c>
      <c r="N50">
        <f>(Table2[[#This Row],[1W Return vs Nifty]]-AVERAGE(Table2[1W Return vs Nifty]))/_xlfn.STDEV.P(Table2[1W Return vs Nifty])</f>
        <v>-5.3195087192828526E-2</v>
      </c>
      <c r="O50">
        <v>381.16</v>
      </c>
      <c r="P50">
        <v>365.12456336589202</v>
      </c>
      <c r="Q50">
        <v>294.41781970674401</v>
      </c>
      <c r="R50">
        <v>30.224776454076199</v>
      </c>
      <c r="S50" s="2">
        <f>(Table2[[#This Row],[Close Price]]-Table2[[#This Row],[20D EMA]])/Table2[[#This Row],[20D EMA]]</f>
        <v>-2.1408332458810013E-2</v>
      </c>
      <c r="T50" s="2">
        <f>(Table2[[#This Row],[Close Price]]-Table2[[#This Row],[50D EMA]])/Table2[[#This Row],[50D EMA]]</f>
        <v>2.1569177821148106E-2</v>
      </c>
      <c r="U50" s="2">
        <f>(Table2[[#This Row],[Close Price]]-Table2[[#This Row],[200D EMA]])/Table2[[#This Row],[200D EMA]]</f>
        <v>0.26690701117047899</v>
      </c>
      <c r="V50">
        <v>0.75547802128602404</v>
      </c>
      <c r="W50">
        <v>358.1</v>
      </c>
      <c r="X50">
        <v>374.45</v>
      </c>
      <c r="Y50">
        <v>358.1</v>
      </c>
      <c r="Z50">
        <v>379.65</v>
      </c>
      <c r="AA50">
        <v>358.1</v>
      </c>
      <c r="AB50">
        <v>401</v>
      </c>
      <c r="AC50" s="2">
        <f>(Table2[[#This Row],[Close Price]]/Table2[[#This Row],[Day Low]])-1</f>
        <v>4.1608489248813108E-2</v>
      </c>
      <c r="AD50" s="2">
        <f>(Table2[[#This Row],[Day High]]/Table2[[#This Row],[Close Price]])-1</f>
        <v>3.8873994638068954E-3</v>
      </c>
      <c r="AE50" s="2">
        <f>(Table2[[#This Row],[Close Price]]/Table2[[#This Row],[Current Week Low]])-1</f>
        <v>4.1608489248813108E-2</v>
      </c>
      <c r="AF50" s="2">
        <f>(Table2[[#This Row],[Current Week High]]/Table2[[#This Row],[Close Price]])-1</f>
        <v>1.7828418230563026E-2</v>
      </c>
      <c r="AG50" s="2">
        <f>(Table2[[#This Row],[Close Price]]/Table2[[#This Row],[Current Month Low]])-1</f>
        <v>4.1608489248813108E-2</v>
      </c>
      <c r="AH50" s="2">
        <f>(Table2[[#This Row],[Current Month High]]/Table2[[#This Row],[Close Price]])-1</f>
        <v>7.5067024128686377E-2</v>
      </c>
      <c r="AI50">
        <v>20.965147453083102</v>
      </c>
      <c r="AJ50">
        <v>114.9236531259</v>
      </c>
      <c r="AK50" t="str">
        <f>IF(AND(Table2[[#This Row],[20D EMA]]&gt;Table2[[#This Row],[50D EMA]],Table2[[#This Row],[50D EMA]]&gt;Table2[[#This Row],[200D EMA]]),"Uptrend","Downtrend/NoTrend")</f>
        <v>Uptrend</v>
      </c>
      <c r="AL50">
        <v>0.04</v>
      </c>
      <c r="AM50" t="s">
        <v>10199</v>
      </c>
      <c r="AN50">
        <v>-5.27</v>
      </c>
      <c r="AO50" t="s">
        <v>10200</v>
      </c>
      <c r="AP50">
        <v>0.315092951416727</v>
      </c>
      <c r="AQ50">
        <f>(Table2[[#This Row],[Sharpe Ratio]]-AVERAGE(Table2[Sharpe Ratio]))/_xlfn.STDEV.P(Table2[Sharpe Ratio])</f>
        <v>3.0551909548968879</v>
      </c>
      <c r="AR5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3.9536659500173572</v>
      </c>
      <c r="AS50">
        <f>_xlfn.RANK.AVG(Table2[[#This Row],[1Y Return vs Nifty Z-Score]],Table2[1Y Return vs Nifty Z-Score])</f>
        <v>117</v>
      </c>
      <c r="AT50">
        <f>_xlfn.RANK.AVG(Table2[[#This Row],[6M Return vs Nifty Z-Score]],Table2[6M Return vs Nifty Z-Score])</f>
        <v>149</v>
      </c>
      <c r="AU50">
        <f>_xlfn.RANK.AVG(Table2[[#This Row],[Sharpe Ratio Z-Score]],Table2[Sharpe Ratio Z-Score])</f>
        <v>1</v>
      </c>
      <c r="AV50">
        <f>(Table2[[#This Row],[Rank 1Y]]+Table2[[#This Row],[Rank 6M]]+Table2[[#This Row],[Rank Sharpe]])/3</f>
        <v>89</v>
      </c>
    </row>
    <row r="51" spans="1:48" x14ac:dyDescent="0.3">
      <c r="A51" t="s">
        <v>1037</v>
      </c>
      <c r="B51" t="s">
        <v>1038</v>
      </c>
      <c r="C51" t="s">
        <v>10166</v>
      </c>
      <c r="D51" t="s">
        <v>400</v>
      </c>
      <c r="E51">
        <v>12042.854017271</v>
      </c>
      <c r="F51">
        <v>194.81</v>
      </c>
      <c r="G51">
        <v>226.71712603015101</v>
      </c>
      <c r="H51">
        <f>(Table2[[#This Row],[1Y Return vs Nifty]]-AVERAGE(Table2[1Y Return vs Nifty]))/_xlfn.STDEV.P(Table2[1Y Return vs Nifty])</f>
        <v>2.6192420260650477</v>
      </c>
      <c r="I51">
        <v>4.9903908155577996</v>
      </c>
      <c r="J51">
        <f>(Table2[[#This Row],[1M Return vs Nifty]]-AVERAGE(Table2[1M Return vs Nifty]))/_xlfn.STDEV.P(Table2[1M Return vs Nifty])</f>
        <v>0.69809289514697481</v>
      </c>
      <c r="K51">
        <v>20.4525360114074</v>
      </c>
      <c r="L51">
        <f>(Table2[[#This Row],[6M Return vs Nifty]]-AVERAGE(Table2[6M Return vs Nifty]))/_xlfn.STDEV.P(Table2[6M Return vs Nifty])</f>
        <v>0.47296269400653324</v>
      </c>
      <c r="M51">
        <v>-4.6755422211357498</v>
      </c>
      <c r="N51">
        <f>(Table2[[#This Row],[1W Return vs Nifty]]-AVERAGE(Table2[1W Return vs Nifty]))/_xlfn.STDEV.P(Table2[1W Return vs Nifty])</f>
        <v>-0.75331679140522922</v>
      </c>
      <c r="O51">
        <v>188.36</v>
      </c>
      <c r="P51">
        <v>181.18062169344799</v>
      </c>
      <c r="Q51">
        <v>149.52891273938701</v>
      </c>
      <c r="R51">
        <v>55.092465413541099</v>
      </c>
      <c r="S51" s="2">
        <f>(Table2[[#This Row],[Close Price]]-Table2[[#This Row],[20D EMA]])/Table2[[#This Row],[20D EMA]]</f>
        <v>3.4242939052877404E-2</v>
      </c>
      <c r="T51" s="2">
        <f>(Table2[[#This Row],[Close Price]]-Table2[[#This Row],[50D EMA]])/Table2[[#This Row],[50D EMA]]</f>
        <v>7.5225364496278743E-2</v>
      </c>
      <c r="U51" s="2">
        <f>(Table2[[#This Row],[Close Price]]-Table2[[#This Row],[200D EMA]])/Table2[[#This Row],[200D EMA]]</f>
        <v>0.30282496161483574</v>
      </c>
      <c r="V51">
        <v>2.0764448985592199</v>
      </c>
      <c r="W51">
        <v>184</v>
      </c>
      <c r="X51">
        <v>200.51</v>
      </c>
      <c r="Y51">
        <v>184</v>
      </c>
      <c r="Z51">
        <v>204.9</v>
      </c>
      <c r="AA51">
        <v>171.25</v>
      </c>
      <c r="AB51">
        <v>205</v>
      </c>
      <c r="AC51" s="2">
        <f>(Table2[[#This Row],[Close Price]]/Table2[[#This Row],[Day Low]])-1</f>
        <v>5.875000000000008E-2</v>
      </c>
      <c r="AD51" s="2">
        <f>(Table2[[#This Row],[Day High]]/Table2[[#This Row],[Close Price]])-1</f>
        <v>2.9259278271135836E-2</v>
      </c>
      <c r="AE51" s="2">
        <f>(Table2[[#This Row],[Close Price]]/Table2[[#This Row],[Current Week Low]])-1</f>
        <v>5.875000000000008E-2</v>
      </c>
      <c r="AF51" s="2">
        <f>(Table2[[#This Row],[Current Week High]]/Table2[[#This Row],[Close Price]])-1</f>
        <v>5.179405574662499E-2</v>
      </c>
      <c r="AG51" s="2">
        <f>(Table2[[#This Row],[Close Price]]/Table2[[#This Row],[Current Month Low]])-1</f>
        <v>0.1375766423357665</v>
      </c>
      <c r="AH51" s="2">
        <f>(Table2[[#This Row],[Current Month High]]/Table2[[#This Row],[Close Price]])-1</f>
        <v>5.230737641804839E-2</v>
      </c>
      <c r="AI51">
        <v>6.7706996560751502</v>
      </c>
      <c r="AJ51">
        <v>256.468435498627</v>
      </c>
      <c r="AK51" t="str">
        <f>IF(AND(Table2[[#This Row],[20D EMA]]&gt;Table2[[#This Row],[50D EMA]],Table2[[#This Row],[50D EMA]]&gt;Table2[[#This Row],[200D EMA]]),"Uptrend","Downtrend/NoTrend")</f>
        <v>Uptrend</v>
      </c>
      <c r="AL51">
        <v>-0.09</v>
      </c>
      <c r="AM51" t="s">
        <v>10200</v>
      </c>
      <c r="AN51">
        <v>5.7</v>
      </c>
      <c r="AO51" t="s">
        <v>10199</v>
      </c>
      <c r="AP51">
        <v>0.166272346595773</v>
      </c>
      <c r="AQ51">
        <f>(Table2[[#This Row],[Sharpe Ratio]]-AVERAGE(Table2[Sharpe Ratio]))/_xlfn.STDEV.P(Table2[Sharpe Ratio])</f>
        <v>1.3467964884462167</v>
      </c>
      <c r="AR5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4.3837773122595429</v>
      </c>
      <c r="AS51">
        <f>_xlfn.RANK.AVG(Table2[[#This Row],[1Y Return vs Nifty Z-Score]],Table2[1Y Return vs Nifty Z-Score])</f>
        <v>11</v>
      </c>
      <c r="AT51">
        <f>_xlfn.RANK.AVG(Table2[[#This Row],[6M Return vs Nifty Z-Score]],Table2[6M Return vs Nifty Z-Score])</f>
        <v>193</v>
      </c>
      <c r="AU51">
        <f>_xlfn.RANK.AVG(Table2[[#This Row],[Sharpe Ratio Z-Score]],Table2[Sharpe Ratio Z-Score])</f>
        <v>65</v>
      </c>
      <c r="AV51">
        <f>(Table2[[#This Row],[Rank 1Y]]+Table2[[#This Row],[Rank 6M]]+Table2[[#This Row],[Rank Sharpe]])/3</f>
        <v>89.666666666666671</v>
      </c>
    </row>
    <row r="52" spans="1:48" x14ac:dyDescent="0.3">
      <c r="A52" t="s">
        <v>809</v>
      </c>
      <c r="B52" t="s">
        <v>810</v>
      </c>
      <c r="C52" t="s">
        <v>10166</v>
      </c>
      <c r="D52" t="s">
        <v>660</v>
      </c>
      <c r="E52">
        <v>19237.884997500001</v>
      </c>
      <c r="F52">
        <v>4619.55</v>
      </c>
      <c r="G52">
        <v>136.64011832938101</v>
      </c>
      <c r="H52">
        <f>(Table2[[#This Row],[1Y Return vs Nifty]]-AVERAGE(Table2[1Y Return vs Nifty]))/_xlfn.STDEV.P(Table2[1Y Return vs Nifty])</f>
        <v>1.3648364763089702</v>
      </c>
      <c r="I52">
        <v>3.5407602168199301</v>
      </c>
      <c r="J52">
        <f>(Table2[[#This Row],[1M Return vs Nifty]]-AVERAGE(Table2[1M Return vs Nifty]))/_xlfn.STDEV.P(Table2[1M Return vs Nifty])</f>
        <v>0.54775840090309358</v>
      </c>
      <c r="K52">
        <v>37.365304297983499</v>
      </c>
      <c r="L52">
        <f>(Table2[[#This Row],[6M Return vs Nifty]]-AVERAGE(Table2[6M Return vs Nifty]))/_xlfn.STDEV.P(Table2[6M Return vs Nifty])</f>
        <v>1.0410972926879734</v>
      </c>
      <c r="M52">
        <v>-5.52769464343094</v>
      </c>
      <c r="N52">
        <f>(Table2[[#This Row],[1W Return vs Nifty]]-AVERAGE(Table2[1W Return vs Nifty]))/_xlfn.STDEV.P(Table2[1W Return vs Nifty])</f>
        <v>-0.98272987813245671</v>
      </c>
      <c r="O52">
        <v>4729.8999999999996</v>
      </c>
      <c r="P52">
        <v>4416.6814535030398</v>
      </c>
      <c r="Q52">
        <v>3433.40109311371</v>
      </c>
      <c r="R52">
        <v>39.849342527575203</v>
      </c>
      <c r="S52" s="2">
        <f>(Table2[[#This Row],[Close Price]]-Table2[[#This Row],[20D EMA]])/Table2[[#This Row],[20D EMA]]</f>
        <v>-2.333030296623596E-2</v>
      </c>
      <c r="T52" s="2">
        <f>(Table2[[#This Row],[Close Price]]-Table2[[#This Row],[50D EMA]])/Table2[[#This Row],[50D EMA]]</f>
        <v>4.5932347313854274E-2</v>
      </c>
      <c r="U52" s="2">
        <f>(Table2[[#This Row],[Close Price]]-Table2[[#This Row],[200D EMA]])/Table2[[#This Row],[200D EMA]]</f>
        <v>0.34547344592664125</v>
      </c>
      <c r="V52">
        <v>0.81064841550063704</v>
      </c>
      <c r="W52">
        <v>4280</v>
      </c>
      <c r="X52">
        <v>4810.1000000000004</v>
      </c>
      <c r="Y52">
        <v>4280</v>
      </c>
      <c r="Z52">
        <v>4810.1000000000004</v>
      </c>
      <c r="AA52">
        <v>4280</v>
      </c>
      <c r="AB52">
        <v>5488</v>
      </c>
      <c r="AC52" s="2">
        <f>(Table2[[#This Row],[Close Price]]/Table2[[#This Row],[Day Low]])-1</f>
        <v>7.9334112149532787E-2</v>
      </c>
      <c r="AD52" s="2">
        <f>(Table2[[#This Row],[Day High]]/Table2[[#This Row],[Close Price]])-1</f>
        <v>4.1248606465997817E-2</v>
      </c>
      <c r="AE52" s="2">
        <f>(Table2[[#This Row],[Close Price]]/Table2[[#This Row],[Current Week Low]])-1</f>
        <v>7.9334112149532787E-2</v>
      </c>
      <c r="AF52" s="2">
        <f>(Table2[[#This Row],[Current Week High]]/Table2[[#This Row],[Close Price]])-1</f>
        <v>4.1248606465997817E-2</v>
      </c>
      <c r="AG52" s="2">
        <f>(Table2[[#This Row],[Close Price]]/Table2[[#This Row],[Current Month Low]])-1</f>
        <v>7.9334112149532787E-2</v>
      </c>
      <c r="AH52" s="2">
        <f>(Table2[[#This Row],[Current Month High]]/Table2[[#This Row],[Close Price]])-1</f>
        <v>0.1879945016289466</v>
      </c>
      <c r="AI52">
        <v>18.799450162894601</v>
      </c>
      <c r="AJ52">
        <v>173.33806692109701</v>
      </c>
      <c r="AK52" t="str">
        <f>IF(AND(Table2[[#This Row],[20D EMA]]&gt;Table2[[#This Row],[50D EMA]],Table2[[#This Row],[50D EMA]]&gt;Table2[[#This Row],[200D EMA]]),"Uptrend","Downtrend/NoTrend")</f>
        <v>Uptrend</v>
      </c>
      <c r="AL52">
        <v>0.22</v>
      </c>
      <c r="AM52" t="s">
        <v>10199</v>
      </c>
      <c r="AN52">
        <v>-0.77</v>
      </c>
      <c r="AO52" t="s">
        <v>10200</v>
      </c>
      <c r="AP52">
        <v>0.141564222952104</v>
      </c>
      <c r="AQ52">
        <f>(Table2[[#This Row],[Sharpe Ratio]]-AVERAGE(Table2[Sharpe Ratio]))/_xlfn.STDEV.P(Table2[Sharpe Ratio])</f>
        <v>1.0631581995143351</v>
      </c>
      <c r="AR5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3.0341204912819153</v>
      </c>
      <c r="AS52">
        <f>_xlfn.RANK.AVG(Table2[[#This Row],[1Y Return vs Nifty Z-Score]],Table2[1Y Return vs Nifty Z-Score])</f>
        <v>66</v>
      </c>
      <c r="AT52">
        <f>_xlfn.RANK.AVG(Table2[[#This Row],[6M Return vs Nifty Z-Score]],Table2[6M Return vs Nifty Z-Score])</f>
        <v>97</v>
      </c>
      <c r="AU52">
        <f>_xlfn.RANK.AVG(Table2[[#This Row],[Sharpe Ratio Z-Score]],Table2[Sharpe Ratio Z-Score])</f>
        <v>108</v>
      </c>
      <c r="AV52">
        <f>(Table2[[#This Row],[Rank 1Y]]+Table2[[#This Row],[Rank 6M]]+Table2[[#This Row],[Rank Sharpe]])/3</f>
        <v>90.333333333333329</v>
      </c>
    </row>
    <row r="53" spans="1:48" x14ac:dyDescent="0.3">
      <c r="A53" t="s">
        <v>266</v>
      </c>
      <c r="B53" t="s">
        <v>267</v>
      </c>
      <c r="C53" t="s">
        <v>10166</v>
      </c>
      <c r="D53" t="s">
        <v>268</v>
      </c>
      <c r="E53">
        <v>99150.282000000007</v>
      </c>
      <c r="F53">
        <v>3576.85</v>
      </c>
      <c r="G53">
        <v>64.071477994447605</v>
      </c>
      <c r="H53">
        <f>(Table2[[#This Row],[1Y Return vs Nifty]]-AVERAGE(Table2[1Y Return vs Nifty]))/_xlfn.STDEV.P(Table2[1Y Return vs Nifty])</f>
        <v>0.35425111720389624</v>
      </c>
      <c r="I53">
        <v>-10.230136335285</v>
      </c>
      <c r="J53">
        <f>(Table2[[#This Row],[1M Return vs Nifty]]-AVERAGE(Table2[1M Return vs Nifty]))/_xlfn.STDEV.P(Table2[1M Return vs Nifty])</f>
        <v>-0.88035767932311781</v>
      </c>
      <c r="K53">
        <v>55.252602311233296</v>
      </c>
      <c r="L53">
        <f>(Table2[[#This Row],[6M Return vs Nifty]]-AVERAGE(Table2[6M Return vs Nifty]))/_xlfn.STDEV.P(Table2[6M Return vs Nifty])</f>
        <v>1.6419683450229736</v>
      </c>
      <c r="M53">
        <v>-7.4894889905308402</v>
      </c>
      <c r="N53">
        <f>(Table2[[#This Row],[1W Return vs Nifty]]-AVERAGE(Table2[1W Return vs Nifty]))/_xlfn.STDEV.P(Table2[1W Return vs Nifty])</f>
        <v>-1.5108763516002164</v>
      </c>
      <c r="O53">
        <v>3828.24</v>
      </c>
      <c r="P53">
        <v>3716.9667417780402</v>
      </c>
      <c r="Q53">
        <v>2925.4843858868999</v>
      </c>
      <c r="R53">
        <v>25.130590692697499</v>
      </c>
      <c r="S53" s="2">
        <f>(Table2[[#This Row],[Close Price]]-Table2[[#This Row],[20D EMA]])/Table2[[#This Row],[20D EMA]]</f>
        <v>-6.5667251791946143E-2</v>
      </c>
      <c r="T53" s="2">
        <f>(Table2[[#This Row],[Close Price]]-Table2[[#This Row],[50D EMA]])/Table2[[#This Row],[50D EMA]]</f>
        <v>-3.7696528247926776E-2</v>
      </c>
      <c r="U53" s="2">
        <f>(Table2[[#This Row],[Close Price]]-Table2[[#This Row],[200D EMA]])/Table2[[#This Row],[200D EMA]]</f>
        <v>0.22265222718515032</v>
      </c>
      <c r="V53">
        <v>0.82972142700969198</v>
      </c>
      <c r="W53">
        <v>3407.05</v>
      </c>
      <c r="X53">
        <v>3690.9</v>
      </c>
      <c r="Y53">
        <v>3407.05</v>
      </c>
      <c r="Z53">
        <v>3690.9</v>
      </c>
      <c r="AA53">
        <v>3407.05</v>
      </c>
      <c r="AB53">
        <v>4154</v>
      </c>
      <c r="AC53" s="2">
        <f>(Table2[[#This Row],[Close Price]]/Table2[[#This Row],[Day Low]])-1</f>
        <v>4.9837836251302337E-2</v>
      </c>
      <c r="AD53" s="2">
        <f>(Table2[[#This Row],[Day High]]/Table2[[#This Row],[Close Price]])-1</f>
        <v>3.18855976627479E-2</v>
      </c>
      <c r="AE53" s="2">
        <f>(Table2[[#This Row],[Close Price]]/Table2[[#This Row],[Current Week Low]])-1</f>
        <v>4.9837836251302337E-2</v>
      </c>
      <c r="AF53" s="2">
        <f>(Table2[[#This Row],[Current Week High]]/Table2[[#This Row],[Close Price]])-1</f>
        <v>3.18855976627479E-2</v>
      </c>
      <c r="AG53" s="2">
        <f>(Table2[[#This Row],[Close Price]]/Table2[[#This Row],[Current Month Low]])-1</f>
        <v>4.9837836251302337E-2</v>
      </c>
      <c r="AH53" s="2">
        <f>(Table2[[#This Row],[Current Month High]]/Table2[[#This Row],[Close Price]])-1</f>
        <v>0.16135705998294592</v>
      </c>
      <c r="AI53">
        <v>16.636146329871199</v>
      </c>
      <c r="AJ53">
        <v>116.346095687413</v>
      </c>
      <c r="AK53" t="str">
        <f>IF(AND(Table2[[#This Row],[20D EMA]]&gt;Table2[[#This Row],[50D EMA]],Table2[[#This Row],[50D EMA]]&gt;Table2[[#This Row],[200D EMA]]),"Uptrend","Downtrend/NoTrend")</f>
        <v>Uptrend</v>
      </c>
      <c r="AL53">
        <v>-7.0000000000000007E-2</v>
      </c>
      <c r="AM53" t="s">
        <v>10200</v>
      </c>
      <c r="AN53">
        <v>-11.99</v>
      </c>
      <c r="AO53" t="s">
        <v>10200</v>
      </c>
      <c r="AP53">
        <v>0.203672352212346</v>
      </c>
      <c r="AQ53">
        <f>(Table2[[#This Row],[Sharpe Ratio]]-AVERAGE(Table2[Sharpe Ratio]))/_xlfn.STDEV.P(Table2[Sharpe Ratio])</f>
        <v>1.7761319471849322</v>
      </c>
      <c r="AR5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1.3811173784884681</v>
      </c>
      <c r="AS53">
        <f>_xlfn.RANK.AVG(Table2[[#This Row],[1Y Return vs Nifty Z-Score]],Table2[1Y Return vs Nifty Z-Score])</f>
        <v>195</v>
      </c>
      <c r="AT53">
        <f>_xlfn.RANK.AVG(Table2[[#This Row],[6M Return vs Nifty Z-Score]],Table2[6M Return vs Nifty Z-Score])</f>
        <v>48</v>
      </c>
      <c r="AU53">
        <f>_xlfn.RANK.AVG(Table2[[#This Row],[Sharpe Ratio Z-Score]],Table2[Sharpe Ratio Z-Score])</f>
        <v>29</v>
      </c>
      <c r="AV53">
        <f>(Table2[[#This Row],[Rank 1Y]]+Table2[[#This Row],[Rank 6M]]+Table2[[#This Row],[Rank Sharpe]])/3</f>
        <v>90.666666666666671</v>
      </c>
    </row>
    <row r="54" spans="1:48" x14ac:dyDescent="0.3">
      <c r="A54" t="s">
        <v>558</v>
      </c>
      <c r="B54" t="s">
        <v>559</v>
      </c>
      <c r="C54" t="s">
        <v>10167</v>
      </c>
      <c r="D54" t="s">
        <v>375</v>
      </c>
      <c r="E54">
        <v>34571.04238038</v>
      </c>
      <c r="F54">
        <v>1681.35</v>
      </c>
      <c r="G54">
        <v>90.126947338272601</v>
      </c>
      <c r="H54">
        <f>(Table2[[#This Row],[1Y Return vs Nifty]]-AVERAGE(Table2[1Y Return vs Nifty]))/_xlfn.STDEV.P(Table2[1Y Return vs Nifty])</f>
        <v>0.71709759912709647</v>
      </c>
      <c r="I54">
        <v>-6.9651713968120301</v>
      </c>
      <c r="J54">
        <f>(Table2[[#This Row],[1M Return vs Nifty]]-AVERAGE(Table2[1M Return vs Nifty]))/_xlfn.STDEV.P(Table2[1M Return vs Nifty])</f>
        <v>-0.54176324486740957</v>
      </c>
      <c r="K54">
        <v>42.158759796185102</v>
      </c>
      <c r="L54">
        <f>(Table2[[#This Row],[6M Return vs Nifty]]-AVERAGE(Table2[6M Return vs Nifty]))/_xlfn.STDEV.P(Table2[6M Return vs Nifty])</f>
        <v>1.2021193010087317</v>
      </c>
      <c r="M54">
        <v>-2.1760364533756702</v>
      </c>
      <c r="N54">
        <f>(Table2[[#This Row],[1W Return vs Nifty]]-AVERAGE(Table2[1W Return vs Nifty]))/_xlfn.STDEV.P(Table2[1W Return vs Nifty])</f>
        <v>-8.0409787362573773E-2</v>
      </c>
      <c r="O54">
        <v>1675.48</v>
      </c>
      <c r="P54">
        <v>1612.3417208163801</v>
      </c>
      <c r="Q54">
        <v>1305.62341914729</v>
      </c>
      <c r="R54">
        <v>49.913793060794703</v>
      </c>
      <c r="S54" s="2">
        <f>(Table2[[#This Row],[Close Price]]-Table2[[#This Row],[20D EMA]])/Table2[[#This Row],[20D EMA]]</f>
        <v>3.5034736314368963E-3</v>
      </c>
      <c r="T54" s="2">
        <f>(Table2[[#This Row],[Close Price]]-Table2[[#This Row],[50D EMA]])/Table2[[#This Row],[50D EMA]]</f>
        <v>4.2800033201819486E-2</v>
      </c>
      <c r="U54" s="2">
        <f>(Table2[[#This Row],[Close Price]]-Table2[[#This Row],[200D EMA]])/Table2[[#This Row],[200D EMA]]</f>
        <v>0.28777561381221173</v>
      </c>
      <c r="V54">
        <v>1.3155419343305901</v>
      </c>
      <c r="W54">
        <v>1554.5</v>
      </c>
      <c r="X54">
        <v>1700</v>
      </c>
      <c r="Y54">
        <v>1554.5</v>
      </c>
      <c r="Z54">
        <v>1700</v>
      </c>
      <c r="AA54">
        <v>1554.5</v>
      </c>
      <c r="AB54">
        <v>1897.8</v>
      </c>
      <c r="AC54" s="2">
        <f>(Table2[[#This Row],[Close Price]]/Table2[[#This Row],[Day Low]])-1</f>
        <v>8.1601801222257908E-2</v>
      </c>
      <c r="AD54" s="2">
        <f>(Table2[[#This Row],[Day High]]/Table2[[#This Row],[Close Price]])-1</f>
        <v>1.109227703928406E-2</v>
      </c>
      <c r="AE54" s="2">
        <f>(Table2[[#This Row],[Close Price]]/Table2[[#This Row],[Current Week Low]])-1</f>
        <v>8.1601801222257908E-2</v>
      </c>
      <c r="AF54" s="2">
        <f>(Table2[[#This Row],[Current Week High]]/Table2[[#This Row],[Close Price]])-1</f>
        <v>1.109227703928406E-2</v>
      </c>
      <c r="AG54" s="2">
        <f>(Table2[[#This Row],[Close Price]]/Table2[[#This Row],[Current Month Low]])-1</f>
        <v>8.1601801222257908E-2</v>
      </c>
      <c r="AH54" s="2">
        <f>(Table2[[#This Row],[Current Month High]]/Table2[[#This Row],[Close Price]])-1</f>
        <v>0.12873583727361937</v>
      </c>
      <c r="AI54">
        <v>12.8735837273619</v>
      </c>
      <c r="AJ54">
        <v>139.61094484822499</v>
      </c>
      <c r="AK54" t="str">
        <f>IF(AND(Table2[[#This Row],[20D EMA]]&gt;Table2[[#This Row],[50D EMA]],Table2[[#This Row],[50D EMA]]&gt;Table2[[#This Row],[200D EMA]]),"Uptrend","Downtrend/NoTrend")</f>
        <v>Uptrend</v>
      </c>
      <c r="AL54">
        <v>0.04</v>
      </c>
      <c r="AM54" t="s">
        <v>10199</v>
      </c>
      <c r="AN54">
        <v>4.71</v>
      </c>
      <c r="AO54" t="s">
        <v>10199</v>
      </c>
      <c r="AP54">
        <v>0.15886543943637299</v>
      </c>
      <c r="AQ54">
        <f>(Table2[[#This Row],[Sharpe Ratio]]-AVERAGE(Table2[Sharpe Ratio]))/_xlfn.STDEV.P(Table2[Sharpe Ratio])</f>
        <v>1.2617684829502254</v>
      </c>
      <c r="AR5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2.5588123508560701</v>
      </c>
      <c r="AS54">
        <f>_xlfn.RANK.AVG(Table2[[#This Row],[1Y Return vs Nifty Z-Score]],Table2[1Y Return vs Nifty Z-Score])</f>
        <v>113</v>
      </c>
      <c r="AT54">
        <f>_xlfn.RANK.AVG(Table2[[#This Row],[6M Return vs Nifty Z-Score]],Table2[6M Return vs Nifty Z-Score])</f>
        <v>80</v>
      </c>
      <c r="AU54">
        <f>_xlfn.RANK.AVG(Table2[[#This Row],[Sharpe Ratio Z-Score]],Table2[Sharpe Ratio Z-Score])</f>
        <v>79</v>
      </c>
      <c r="AV54">
        <f>(Table2[[#This Row],[Rank 1Y]]+Table2[[#This Row],[Rank 6M]]+Table2[[#This Row],[Rank Sharpe]])/3</f>
        <v>90.666666666666671</v>
      </c>
    </row>
    <row r="55" spans="1:48" x14ac:dyDescent="0.3">
      <c r="A55" t="s">
        <v>410</v>
      </c>
      <c r="B55" t="s">
        <v>411</v>
      </c>
      <c r="C55" t="s">
        <v>10161</v>
      </c>
      <c r="D55" t="s">
        <v>101</v>
      </c>
      <c r="E55">
        <v>57606.867470325</v>
      </c>
      <c r="F55">
        <v>146.59</v>
      </c>
      <c r="G55">
        <v>132.749100506058</v>
      </c>
      <c r="H55">
        <f>(Table2[[#This Row],[1Y Return vs Nifty]]-AVERAGE(Table2[1Y Return vs Nifty]))/_xlfn.STDEV.P(Table2[1Y Return vs Nifty])</f>
        <v>1.3106504584075955</v>
      </c>
      <c r="I55">
        <v>5.3646853676047703</v>
      </c>
      <c r="J55">
        <f>(Table2[[#This Row],[1M Return vs Nifty]]-AVERAGE(Table2[1M Return vs Nifty]))/_xlfn.STDEV.P(Table2[1M Return vs Nifty])</f>
        <v>0.73690925445203681</v>
      </c>
      <c r="K55">
        <v>25.831307966462902</v>
      </c>
      <c r="L55">
        <f>(Table2[[#This Row],[6M Return vs Nifty]]-AVERAGE(Table2[6M Return vs Nifty]))/_xlfn.STDEV.P(Table2[6M Return vs Nifty])</f>
        <v>0.65364668342238341</v>
      </c>
      <c r="M55">
        <v>-6.1957495300209597</v>
      </c>
      <c r="N55">
        <f>(Table2[[#This Row],[1W Return vs Nifty]]-AVERAGE(Table2[1W Return vs Nifty]))/_xlfn.STDEV.P(Table2[1W Return vs Nifty])</f>
        <v>-1.1625809583218809</v>
      </c>
      <c r="O55">
        <v>142.61000000000001</v>
      </c>
      <c r="P55">
        <v>137.69457340222601</v>
      </c>
      <c r="Q55">
        <v>113.81686051787599</v>
      </c>
      <c r="R55">
        <v>55.953898319427999</v>
      </c>
      <c r="S55" s="2">
        <f>(Table2[[#This Row],[Close Price]]-Table2[[#This Row],[20D EMA]])/Table2[[#This Row],[20D EMA]]</f>
        <v>2.7908281326695109E-2</v>
      </c>
      <c r="T55" s="2">
        <f>(Table2[[#This Row],[Close Price]]-Table2[[#This Row],[50D EMA]])/Table2[[#This Row],[50D EMA]]</f>
        <v>6.4602593827638707E-2</v>
      </c>
      <c r="U55" s="2">
        <f>(Table2[[#This Row],[Close Price]]-Table2[[#This Row],[200D EMA]])/Table2[[#This Row],[200D EMA]]</f>
        <v>0.28794626150294034</v>
      </c>
      <c r="V55">
        <v>1.63064317162093</v>
      </c>
      <c r="W55">
        <v>130.1</v>
      </c>
      <c r="X55">
        <v>149.18</v>
      </c>
      <c r="Y55">
        <v>130.1</v>
      </c>
      <c r="Z55">
        <v>149.18</v>
      </c>
      <c r="AA55">
        <v>130.1</v>
      </c>
      <c r="AB55">
        <v>158</v>
      </c>
      <c r="AC55" s="2">
        <f>(Table2[[#This Row],[Close Price]]/Table2[[#This Row],[Day Low]])-1</f>
        <v>0.12674865488086096</v>
      </c>
      <c r="AD55" s="2">
        <f>(Table2[[#This Row],[Day High]]/Table2[[#This Row],[Close Price]])-1</f>
        <v>1.7668326625281505E-2</v>
      </c>
      <c r="AE55" s="2">
        <f>(Table2[[#This Row],[Close Price]]/Table2[[#This Row],[Current Week Low]])-1</f>
        <v>0.12674865488086096</v>
      </c>
      <c r="AF55" s="2">
        <f>(Table2[[#This Row],[Current Week High]]/Table2[[#This Row],[Close Price]])-1</f>
        <v>1.7668326625281505E-2</v>
      </c>
      <c r="AG55" s="2">
        <f>(Table2[[#This Row],[Close Price]]/Table2[[#This Row],[Current Month Low]])-1</f>
        <v>0.12674865488086096</v>
      </c>
      <c r="AH55" s="2">
        <f>(Table2[[#This Row],[Current Month High]]/Table2[[#This Row],[Close Price]])-1</f>
        <v>7.7836141619482824E-2</v>
      </c>
      <c r="AI55">
        <v>16.310798826659301</v>
      </c>
      <c r="AJ55">
        <v>177.89573459715601</v>
      </c>
      <c r="AK55" t="str">
        <f>IF(AND(Table2[[#This Row],[20D EMA]]&gt;Table2[[#This Row],[50D EMA]],Table2[[#This Row],[50D EMA]]&gt;Table2[[#This Row],[200D EMA]]),"Uptrend","Downtrend/NoTrend")</f>
        <v>Uptrend</v>
      </c>
      <c r="AL55">
        <v>0.05</v>
      </c>
      <c r="AM55" t="s">
        <v>10199</v>
      </c>
      <c r="AN55">
        <v>4.41</v>
      </c>
      <c r="AO55" t="s">
        <v>10199</v>
      </c>
      <c r="AP55">
        <v>0.18257410394634599</v>
      </c>
      <c r="AQ55">
        <f>(Table2[[#This Row],[Sharpe Ratio]]-AVERAGE(Table2[Sharpe Ratio]))/_xlfn.STDEV.P(Table2[Sharpe Ratio])</f>
        <v>1.5339334247907948</v>
      </c>
      <c r="AR5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3.0725588627509302</v>
      </c>
      <c r="AS55">
        <f>_xlfn.RANK.AVG(Table2[[#This Row],[1Y Return vs Nifty Z-Score]],Table2[1Y Return vs Nifty Z-Score])</f>
        <v>71</v>
      </c>
      <c r="AT55">
        <f>_xlfn.RANK.AVG(Table2[[#This Row],[6M Return vs Nifty Z-Score]],Table2[6M Return vs Nifty Z-Score])</f>
        <v>154</v>
      </c>
      <c r="AU55">
        <f>_xlfn.RANK.AVG(Table2[[#This Row],[Sharpe Ratio Z-Score]],Table2[Sharpe Ratio Z-Score])</f>
        <v>50</v>
      </c>
      <c r="AV55">
        <f>(Table2[[#This Row],[Rank 1Y]]+Table2[[#This Row],[Rank 6M]]+Table2[[#This Row],[Rank Sharpe]])/3</f>
        <v>91.666666666666671</v>
      </c>
    </row>
    <row r="56" spans="1:48" x14ac:dyDescent="0.3">
      <c r="A56" t="s">
        <v>465</v>
      </c>
      <c r="B56" t="s">
        <v>466</v>
      </c>
      <c r="C56" t="s">
        <v>10159</v>
      </c>
      <c r="D56" t="s">
        <v>467</v>
      </c>
      <c r="E56">
        <v>46473.75</v>
      </c>
      <c r="F56">
        <v>546.75</v>
      </c>
      <c r="G56">
        <v>93.419682965765801</v>
      </c>
      <c r="H56">
        <f>(Table2[[#This Row],[1Y Return vs Nifty]]-AVERAGE(Table2[1Y Return vs Nifty]))/_xlfn.STDEV.P(Table2[1Y Return vs Nifty])</f>
        <v>0.76295198472933623</v>
      </c>
      <c r="I56">
        <v>-7.4931549400514799</v>
      </c>
      <c r="J56">
        <f>(Table2[[#This Row],[1M Return vs Nifty]]-AVERAGE(Table2[1M Return vs Nifty]))/_xlfn.STDEV.P(Table2[1M Return vs Nifty])</f>
        <v>-0.59651797963301312</v>
      </c>
      <c r="K56">
        <v>58.4806160292313</v>
      </c>
      <c r="L56">
        <f>(Table2[[#This Row],[6M Return vs Nifty]]-AVERAGE(Table2[6M Return vs Nifty]))/_xlfn.STDEV.P(Table2[6M Return vs Nifty])</f>
        <v>1.7504039510182741</v>
      </c>
      <c r="M56">
        <v>-2.4876902968592098</v>
      </c>
      <c r="N56">
        <f>(Table2[[#This Row],[1W Return vs Nifty]]-AVERAGE(Table2[1W Return vs Nifty]))/_xlfn.STDEV.P(Table2[1W Return vs Nifty])</f>
        <v>-0.16431199587990863</v>
      </c>
      <c r="O56">
        <v>554.86</v>
      </c>
      <c r="P56">
        <v>525.33731575030595</v>
      </c>
      <c r="Q56">
        <v>401.82884895188198</v>
      </c>
      <c r="R56">
        <v>36.927783927634799</v>
      </c>
      <c r="S56" s="2">
        <f>(Table2[[#This Row],[Close Price]]-Table2[[#This Row],[20D EMA]])/Table2[[#This Row],[20D EMA]]</f>
        <v>-1.4616299607108123E-2</v>
      </c>
      <c r="T56" s="2">
        <f>(Table2[[#This Row],[Close Price]]-Table2[[#This Row],[50D EMA]])/Table2[[#This Row],[50D EMA]]</f>
        <v>4.0759876764344588E-2</v>
      </c>
      <c r="U56" s="2">
        <f>(Table2[[#This Row],[Close Price]]-Table2[[#This Row],[200D EMA]])/Table2[[#This Row],[200D EMA]]</f>
        <v>0.36065392374421573</v>
      </c>
      <c r="V56">
        <v>0.59242084741893797</v>
      </c>
      <c r="W56">
        <v>523.4</v>
      </c>
      <c r="X56">
        <v>555</v>
      </c>
      <c r="Y56">
        <v>523.4</v>
      </c>
      <c r="Z56">
        <v>555</v>
      </c>
      <c r="AA56">
        <v>523.4</v>
      </c>
      <c r="AB56">
        <v>585.5</v>
      </c>
      <c r="AC56" s="2">
        <f>(Table2[[#This Row],[Close Price]]/Table2[[#This Row],[Day Low]])-1</f>
        <v>4.4612151318303539E-2</v>
      </c>
      <c r="AD56" s="2">
        <f>(Table2[[#This Row],[Day High]]/Table2[[#This Row],[Close Price]])-1</f>
        <v>1.5089163237311354E-2</v>
      </c>
      <c r="AE56" s="2">
        <f>(Table2[[#This Row],[Close Price]]/Table2[[#This Row],[Current Week Low]])-1</f>
        <v>4.4612151318303539E-2</v>
      </c>
      <c r="AF56" s="2">
        <f>(Table2[[#This Row],[Current Week High]]/Table2[[#This Row],[Close Price]])-1</f>
        <v>1.5089163237311354E-2</v>
      </c>
      <c r="AG56" s="2">
        <f>(Table2[[#This Row],[Close Price]]/Table2[[#This Row],[Current Month Low]])-1</f>
        <v>4.4612151318303539E-2</v>
      </c>
      <c r="AH56" s="2">
        <f>(Table2[[#This Row],[Current Month High]]/Table2[[#This Row],[Close Price]])-1</f>
        <v>7.087334247828081E-2</v>
      </c>
      <c r="AI56">
        <v>13.461362597164999</v>
      </c>
      <c r="AJ56">
        <v>126.21017790649501</v>
      </c>
      <c r="AK56" t="str">
        <f>IF(AND(Table2[[#This Row],[20D EMA]]&gt;Table2[[#This Row],[50D EMA]],Table2[[#This Row],[50D EMA]]&gt;Table2[[#This Row],[200D EMA]]),"Uptrend","Downtrend/NoTrend")</f>
        <v>Uptrend</v>
      </c>
      <c r="AL56">
        <v>0.04</v>
      </c>
      <c r="AM56" t="s">
        <v>10199</v>
      </c>
      <c r="AN56">
        <v>-3.44</v>
      </c>
      <c r="AO56" t="s">
        <v>10200</v>
      </c>
      <c r="AP56">
        <v>0.13443107737246901</v>
      </c>
      <c r="AQ56">
        <f>(Table2[[#This Row],[Sharpe Ratio]]-AVERAGE(Table2[Sharpe Ratio]))/_xlfn.STDEV.P(Table2[Sharpe Ratio])</f>
        <v>0.98127285540290166</v>
      </c>
      <c r="AR5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2.7337988156375905</v>
      </c>
      <c r="AS56">
        <f>_xlfn.RANK.AVG(Table2[[#This Row],[1Y Return vs Nifty Z-Score]],Table2[1Y Return vs Nifty Z-Score])</f>
        <v>110</v>
      </c>
      <c r="AT56">
        <f>_xlfn.RANK.AVG(Table2[[#This Row],[6M Return vs Nifty Z-Score]],Table2[6M Return vs Nifty Z-Score])</f>
        <v>44</v>
      </c>
      <c r="AU56">
        <f>_xlfn.RANK.AVG(Table2[[#This Row],[Sharpe Ratio Z-Score]],Table2[Sharpe Ratio Z-Score])</f>
        <v>123</v>
      </c>
      <c r="AV56">
        <f>(Table2[[#This Row],[Rank 1Y]]+Table2[[#This Row],[Rank 6M]]+Table2[[#This Row],[Rank Sharpe]])/3</f>
        <v>92.333333333333329</v>
      </c>
    </row>
    <row r="57" spans="1:48" x14ac:dyDescent="0.3">
      <c r="A57" t="s">
        <v>981</v>
      </c>
      <c r="B57" t="s">
        <v>982</v>
      </c>
      <c r="C57" t="s">
        <v>10165</v>
      </c>
      <c r="D57" t="s">
        <v>380</v>
      </c>
      <c r="E57">
        <v>13724.76782965</v>
      </c>
      <c r="F57">
        <v>294.64999999999998</v>
      </c>
      <c r="G57">
        <v>176.07497322016599</v>
      </c>
      <c r="H57">
        <f>(Table2[[#This Row],[1Y Return vs Nifty]]-AVERAGE(Table2[1Y Return vs Nifty]))/_xlfn.STDEV.P(Table2[1Y Return vs Nifty])</f>
        <v>1.9140032625009966</v>
      </c>
      <c r="I57">
        <v>18.632879730691101</v>
      </c>
      <c r="J57">
        <f>(Table2[[#This Row],[1M Return vs Nifty]]-AVERAGE(Table2[1M Return vs Nifty]))/_xlfn.STDEV.P(Table2[1M Return vs Nifty])</f>
        <v>2.1128924123963913</v>
      </c>
      <c r="K57">
        <v>43.499111681905497</v>
      </c>
      <c r="L57">
        <f>(Table2[[#This Row],[6M Return vs Nifty]]-AVERAGE(Table2[6M Return vs Nifty]))/_xlfn.STDEV.P(Table2[6M Return vs Nifty])</f>
        <v>1.2471444718017402</v>
      </c>
      <c r="M57">
        <v>-3.9937415557058702</v>
      </c>
      <c r="N57">
        <f>(Table2[[#This Row],[1W Return vs Nifty]]-AVERAGE(Table2[1W Return vs Nifty]))/_xlfn.STDEV.P(Table2[1W Return vs Nifty])</f>
        <v>-0.56976512729370776</v>
      </c>
      <c r="O57">
        <v>292.3</v>
      </c>
      <c r="P57">
        <v>268.34448295029301</v>
      </c>
      <c r="Q57">
        <v>212.91975276070499</v>
      </c>
      <c r="R57">
        <v>47.117855079547702</v>
      </c>
      <c r="S57" s="2">
        <f>(Table2[[#This Row],[Close Price]]-Table2[[#This Row],[20D EMA]])/Table2[[#This Row],[20D EMA]]</f>
        <v>8.0396852548750113E-3</v>
      </c>
      <c r="T57" s="2">
        <f>(Table2[[#This Row],[Close Price]]-Table2[[#This Row],[50D EMA]])/Table2[[#This Row],[50D EMA]]</f>
        <v>9.8028909558687247E-2</v>
      </c>
      <c r="U57" s="2">
        <f>(Table2[[#This Row],[Close Price]]-Table2[[#This Row],[200D EMA]])/Table2[[#This Row],[200D EMA]]</f>
        <v>0.38385469727249538</v>
      </c>
      <c r="V57">
        <v>2.6562150209772799</v>
      </c>
      <c r="W57">
        <v>278.14999999999998</v>
      </c>
      <c r="X57">
        <v>325</v>
      </c>
      <c r="Y57">
        <v>278.14999999999998</v>
      </c>
      <c r="Z57">
        <v>334.9</v>
      </c>
      <c r="AA57">
        <v>246.65</v>
      </c>
      <c r="AB57">
        <v>384.2</v>
      </c>
      <c r="AC57" s="2">
        <f>(Table2[[#This Row],[Close Price]]/Table2[[#This Row],[Day Low]])-1</f>
        <v>5.9320510515908698E-2</v>
      </c>
      <c r="AD57" s="2">
        <f>(Table2[[#This Row],[Day High]]/Table2[[#This Row],[Close Price]])-1</f>
        <v>0.10300356354997464</v>
      </c>
      <c r="AE57" s="2">
        <f>(Table2[[#This Row],[Close Price]]/Table2[[#This Row],[Current Week Low]])-1</f>
        <v>5.9320510515908698E-2</v>
      </c>
      <c r="AF57" s="2">
        <f>(Table2[[#This Row],[Current Week High]]/Table2[[#This Row],[Close Price]])-1</f>
        <v>0.13660274902426606</v>
      </c>
      <c r="AG57" s="2">
        <f>(Table2[[#This Row],[Close Price]]/Table2[[#This Row],[Current Month Low]])-1</f>
        <v>0.19460774376647061</v>
      </c>
      <c r="AH57" s="2">
        <f>(Table2[[#This Row],[Current Month High]]/Table2[[#This Row],[Close Price]])-1</f>
        <v>0.30391990497200072</v>
      </c>
      <c r="AI57">
        <v>30.391990497199998</v>
      </c>
      <c r="AJ57">
        <v>204.39049586776801</v>
      </c>
      <c r="AK57" t="str">
        <f>IF(AND(Table2[[#This Row],[20D EMA]]&gt;Table2[[#This Row],[50D EMA]],Table2[[#This Row],[50D EMA]]&gt;Table2[[#This Row],[200D EMA]]),"Uptrend","Downtrend/NoTrend")</f>
        <v>Uptrend</v>
      </c>
      <c r="AL57">
        <v>0.25</v>
      </c>
      <c r="AM57" t="s">
        <v>10199</v>
      </c>
      <c r="AN57">
        <v>9.15</v>
      </c>
      <c r="AO57" t="s">
        <v>10199</v>
      </c>
      <c r="AP57">
        <v>0.111934897876108</v>
      </c>
      <c r="AQ57">
        <f>(Table2[[#This Row],[Sharpe Ratio]]-AVERAGE(Table2[Sharpe Ratio]))/_xlfn.STDEV.P(Table2[Sharpe Ratio])</f>
        <v>0.72302670317080886</v>
      </c>
      <c r="AR5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5.4273017225762299</v>
      </c>
      <c r="AS57">
        <f>_xlfn.RANK.AVG(Table2[[#This Row],[1Y Return vs Nifty Z-Score]],Table2[1Y Return vs Nifty Z-Score])</f>
        <v>30</v>
      </c>
      <c r="AT57">
        <f>_xlfn.RANK.AVG(Table2[[#This Row],[6M Return vs Nifty Z-Score]],Table2[6M Return vs Nifty Z-Score])</f>
        <v>73</v>
      </c>
      <c r="AU57">
        <f>_xlfn.RANK.AVG(Table2[[#This Row],[Sharpe Ratio Z-Score]],Table2[Sharpe Ratio Z-Score])</f>
        <v>174</v>
      </c>
      <c r="AV57">
        <f>(Table2[[#This Row],[Rank 1Y]]+Table2[[#This Row],[Rank 6M]]+Table2[[#This Row],[Rank Sharpe]])/3</f>
        <v>92.333333333333329</v>
      </c>
    </row>
    <row r="58" spans="1:48" x14ac:dyDescent="0.3">
      <c r="A58" t="s">
        <v>373</v>
      </c>
      <c r="B58" t="s">
        <v>374</v>
      </c>
      <c r="C58" t="s">
        <v>10167</v>
      </c>
      <c r="D58" t="s">
        <v>375</v>
      </c>
      <c r="E58">
        <v>65478.142809450001</v>
      </c>
      <c r="F58">
        <v>10943.1</v>
      </c>
      <c r="G58">
        <v>148.589656932444</v>
      </c>
      <c r="H58">
        <f>(Table2[[#This Row],[1Y Return vs Nifty]]-AVERAGE(Table2[1Y Return vs Nifty]))/_xlfn.STDEV.P(Table2[1Y Return vs Nifty])</f>
        <v>1.5312448409218478</v>
      </c>
      <c r="I58">
        <v>-5.0101546860787298</v>
      </c>
      <c r="J58">
        <f>(Table2[[#This Row],[1M Return vs Nifty]]-AVERAGE(Table2[1M Return vs Nifty]))/_xlfn.STDEV.P(Table2[1M Return vs Nifty])</f>
        <v>-0.33901749108550233</v>
      </c>
      <c r="K58">
        <v>71.682234303754996</v>
      </c>
      <c r="L58">
        <f>(Table2[[#This Row],[6M Return vs Nifty]]-AVERAGE(Table2[6M Return vs Nifty]))/_xlfn.STDEV.P(Table2[6M Return vs Nifty])</f>
        <v>2.1938734039933485</v>
      </c>
      <c r="M58">
        <v>-10.408410325868999</v>
      </c>
      <c r="N58">
        <f>(Table2[[#This Row],[1W Return vs Nifty]]-AVERAGE(Table2[1W Return vs Nifty]))/_xlfn.STDEV.P(Table2[1W Return vs Nifty])</f>
        <v>-2.2966967470293351</v>
      </c>
      <c r="O58">
        <v>11804.65</v>
      </c>
      <c r="P58">
        <v>10862.433160409701</v>
      </c>
      <c r="Q58">
        <v>8058.91013952087</v>
      </c>
      <c r="R58">
        <v>24.4351305426521</v>
      </c>
      <c r="S58" s="2">
        <f>(Table2[[#This Row],[Close Price]]-Table2[[#This Row],[20D EMA]])/Table2[[#This Row],[20D EMA]]</f>
        <v>-7.298395123955384E-2</v>
      </c>
      <c r="T58" s="2">
        <f>(Table2[[#This Row],[Close Price]]-Table2[[#This Row],[50D EMA]])/Table2[[#This Row],[50D EMA]]</f>
        <v>7.4262219522147335E-3</v>
      </c>
      <c r="U58" s="2">
        <f>(Table2[[#This Row],[Close Price]]-Table2[[#This Row],[200D EMA]])/Table2[[#This Row],[200D EMA]]</f>
        <v>0.3578883261565447</v>
      </c>
      <c r="V58">
        <v>0.90193225560991297</v>
      </c>
      <c r="W58">
        <v>10620</v>
      </c>
      <c r="X58">
        <v>11452.5</v>
      </c>
      <c r="Y58">
        <v>10620</v>
      </c>
      <c r="Z58">
        <v>11475</v>
      </c>
      <c r="AA58">
        <v>10620</v>
      </c>
      <c r="AB58">
        <v>12879</v>
      </c>
      <c r="AC58" s="2">
        <f>(Table2[[#This Row],[Close Price]]/Table2[[#This Row],[Day Low]])-1</f>
        <v>3.042372881355937E-2</v>
      </c>
      <c r="AD58" s="2">
        <f>(Table2[[#This Row],[Day High]]/Table2[[#This Row],[Close Price]])-1</f>
        <v>4.654988074677191E-2</v>
      </c>
      <c r="AE58" s="2">
        <f>(Table2[[#This Row],[Close Price]]/Table2[[#This Row],[Current Week Low]])-1</f>
        <v>3.042372881355937E-2</v>
      </c>
      <c r="AF58" s="2">
        <f>(Table2[[#This Row],[Current Week High]]/Table2[[#This Row],[Close Price]])-1</f>
        <v>4.8605970885763572E-2</v>
      </c>
      <c r="AG58" s="2">
        <f>(Table2[[#This Row],[Close Price]]/Table2[[#This Row],[Current Month Low]])-1</f>
        <v>3.042372881355937E-2</v>
      </c>
      <c r="AH58" s="2">
        <f>(Table2[[#This Row],[Current Month High]]/Table2[[#This Row],[Close Price]])-1</f>
        <v>0.17690599555884523</v>
      </c>
      <c r="AI58">
        <v>17.6905995558845</v>
      </c>
      <c r="AJ58">
        <v>176.83025550215001</v>
      </c>
      <c r="AK58" t="str">
        <f>IF(AND(Table2[[#This Row],[20D EMA]]&gt;Table2[[#This Row],[50D EMA]],Table2[[#This Row],[50D EMA]]&gt;Table2[[#This Row],[200D EMA]]),"Uptrend","Downtrend/NoTrend")</f>
        <v>Uptrend</v>
      </c>
      <c r="AL58">
        <v>0.16</v>
      </c>
      <c r="AM58" t="s">
        <v>10199</v>
      </c>
      <c r="AN58">
        <v>-13.55</v>
      </c>
      <c r="AO58" t="s">
        <v>10200</v>
      </c>
      <c r="AP58">
        <v>9.3460160230964998E-2</v>
      </c>
      <c r="AQ58">
        <f>(Table2[[#This Row],[Sharpe Ratio]]-AVERAGE(Table2[Sharpe Ratio]))/_xlfn.STDEV.P(Table2[Sharpe Ratio])</f>
        <v>0.51094491785578067</v>
      </c>
      <c r="AR5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1.6003489246561395</v>
      </c>
      <c r="AS58">
        <f>_xlfn.RANK.AVG(Table2[[#This Row],[1Y Return vs Nifty Z-Score]],Table2[1Y Return vs Nifty Z-Score])</f>
        <v>52</v>
      </c>
      <c r="AT58">
        <f>_xlfn.RANK.AVG(Table2[[#This Row],[6M Return vs Nifty Z-Score]],Table2[6M Return vs Nifty Z-Score])</f>
        <v>23</v>
      </c>
      <c r="AU58">
        <f>_xlfn.RANK.AVG(Table2[[#This Row],[Sharpe Ratio Z-Score]],Table2[Sharpe Ratio Z-Score])</f>
        <v>210</v>
      </c>
      <c r="AV58">
        <f>(Table2[[#This Row],[Rank 1Y]]+Table2[[#This Row],[Rank 6M]]+Table2[[#This Row],[Rank Sharpe]])/3</f>
        <v>95</v>
      </c>
    </row>
    <row r="59" spans="1:48" x14ac:dyDescent="0.3">
      <c r="A59" t="s">
        <v>73</v>
      </c>
      <c r="B59" t="s">
        <v>74</v>
      </c>
      <c r="C59" t="s">
        <v>10159</v>
      </c>
      <c r="D59" t="s">
        <v>54</v>
      </c>
      <c r="E59">
        <v>338062.16060567898</v>
      </c>
      <c r="F59">
        <v>2821.35</v>
      </c>
      <c r="G59">
        <v>58.417307523234001</v>
      </c>
      <c r="H59">
        <f>(Table2[[#This Row],[1Y Return vs Nifty]]-AVERAGE(Table2[1Y Return vs Nifty]))/_xlfn.STDEV.P(Table2[1Y Return vs Nifty])</f>
        <v>0.27551156979443397</v>
      </c>
      <c r="I59">
        <v>-4.9536119290969003</v>
      </c>
      <c r="J59">
        <f>(Table2[[#This Row],[1M Return vs Nifty]]-AVERAGE(Table2[1M Return vs Nifty]))/_xlfn.STDEV.P(Table2[1M Return vs Nifty])</f>
        <v>-0.33315370290289992</v>
      </c>
      <c r="K59">
        <v>61.608693660600203</v>
      </c>
      <c r="L59">
        <f>(Table2[[#This Row],[6M Return vs Nifty]]-AVERAGE(Table2[6M Return vs Nifty]))/_xlfn.STDEV.P(Table2[6M Return vs Nifty])</f>
        <v>1.8554824987538761</v>
      </c>
      <c r="M59">
        <v>2.5740905455746401</v>
      </c>
      <c r="N59">
        <f>(Table2[[#This Row],[1W Return vs Nifty]]-AVERAGE(Table2[1W Return vs Nifty]))/_xlfn.STDEV.P(Table2[1W Return vs Nifty])</f>
        <v>1.1984005154238915</v>
      </c>
      <c r="O59">
        <v>2796.55</v>
      </c>
      <c r="P59">
        <v>2672.5231989393101</v>
      </c>
      <c r="Q59">
        <v>2127.7399230148299</v>
      </c>
      <c r="R59">
        <v>53.961249918197304</v>
      </c>
      <c r="S59" s="2">
        <f>(Table2[[#This Row],[Close Price]]-Table2[[#This Row],[20D EMA]])/Table2[[#This Row],[20D EMA]]</f>
        <v>8.8680695857394735E-3</v>
      </c>
      <c r="T59" s="2">
        <f>(Table2[[#This Row],[Close Price]]-Table2[[#This Row],[50D EMA]])/Table2[[#This Row],[50D EMA]]</f>
        <v>5.568774898558683E-2</v>
      </c>
      <c r="U59" s="2">
        <f>(Table2[[#This Row],[Close Price]]-Table2[[#This Row],[200D EMA]])/Table2[[#This Row],[200D EMA]]</f>
        <v>0.32598442576684017</v>
      </c>
      <c r="V59">
        <v>1.11942928247065</v>
      </c>
      <c r="W59">
        <v>2743.4</v>
      </c>
      <c r="X59">
        <v>2854.5</v>
      </c>
      <c r="Y59">
        <v>2725</v>
      </c>
      <c r="Z59">
        <v>2854.5</v>
      </c>
      <c r="AA59">
        <v>2687.15</v>
      </c>
      <c r="AB59">
        <v>2940</v>
      </c>
      <c r="AC59" s="2">
        <f>(Table2[[#This Row],[Close Price]]/Table2[[#This Row],[Day Low]])-1</f>
        <v>2.8413647298972E-2</v>
      </c>
      <c r="AD59" s="2">
        <f>(Table2[[#This Row],[Day High]]/Table2[[#This Row],[Close Price]])-1</f>
        <v>1.1749694295284163E-2</v>
      </c>
      <c r="AE59" s="2">
        <f>(Table2[[#This Row],[Close Price]]/Table2[[#This Row],[Current Week Low]])-1</f>
        <v>3.5357798165137622E-2</v>
      </c>
      <c r="AF59" s="2">
        <f>(Table2[[#This Row],[Current Week High]]/Table2[[#This Row],[Close Price]])-1</f>
        <v>1.1749694295284163E-2</v>
      </c>
      <c r="AG59" s="2">
        <f>(Table2[[#This Row],[Close Price]]/Table2[[#This Row],[Current Month Low]])-1</f>
        <v>4.9941387715609409E-2</v>
      </c>
      <c r="AH59" s="2">
        <f>(Table2[[#This Row],[Current Month High]]/Table2[[#This Row],[Close Price]])-1</f>
        <v>4.20543356903611E-2</v>
      </c>
      <c r="AI59">
        <v>6.8105694082620101</v>
      </c>
      <c r="AJ59">
        <v>99.283065512978894</v>
      </c>
      <c r="AK59" t="str">
        <f>IF(AND(Table2[[#This Row],[20D EMA]]&gt;Table2[[#This Row],[50D EMA]],Table2[[#This Row],[50D EMA]]&gt;Table2[[#This Row],[200D EMA]]),"Uptrend","Downtrend/NoTrend")</f>
        <v>Uptrend</v>
      </c>
      <c r="AL59">
        <v>0.15</v>
      </c>
      <c r="AM59" t="s">
        <v>10199</v>
      </c>
      <c r="AN59">
        <v>-2.81</v>
      </c>
      <c r="AO59" t="s">
        <v>10200</v>
      </c>
      <c r="AP59">
        <v>0.18981162620267999</v>
      </c>
      <c r="AQ59">
        <f>(Table2[[#This Row],[Sharpe Ratio]]-AVERAGE(Table2[Sharpe Ratio]))/_xlfn.STDEV.P(Table2[Sharpe Ratio])</f>
        <v>1.6170169668071059</v>
      </c>
      <c r="AR5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4.6132578478764072</v>
      </c>
      <c r="AS59">
        <f>_xlfn.RANK.AVG(Table2[[#This Row],[1Y Return vs Nifty Z-Score]],Table2[1Y Return vs Nifty Z-Score])</f>
        <v>213</v>
      </c>
      <c r="AT59">
        <f>_xlfn.RANK.AVG(Table2[[#This Row],[6M Return vs Nifty Z-Score]],Table2[6M Return vs Nifty Z-Score])</f>
        <v>38</v>
      </c>
      <c r="AU59">
        <f>_xlfn.RANK.AVG(Table2[[#This Row],[Sharpe Ratio Z-Score]],Table2[Sharpe Ratio Z-Score])</f>
        <v>38</v>
      </c>
      <c r="AV59">
        <f>(Table2[[#This Row],[Rank 1Y]]+Table2[[#This Row],[Rank 6M]]+Table2[[#This Row],[Rank Sharpe]])/3</f>
        <v>96.333333333333329</v>
      </c>
    </row>
    <row r="60" spans="1:48" x14ac:dyDescent="0.3">
      <c r="A60" t="s">
        <v>102</v>
      </c>
      <c r="B60" t="s">
        <v>103</v>
      </c>
      <c r="C60" t="s">
        <v>10161</v>
      </c>
      <c r="D60" t="s">
        <v>65</v>
      </c>
      <c r="E60">
        <v>268982.92174533999</v>
      </c>
      <c r="F60">
        <v>697.4</v>
      </c>
      <c r="G60">
        <v>169.04926680725401</v>
      </c>
      <c r="H60">
        <f>(Table2[[#This Row],[1Y Return vs Nifty]]-AVERAGE(Table2[1Y Return vs Nifty]))/_xlfn.STDEV.P(Table2[1Y Return vs Nifty])</f>
        <v>1.8161638100117428</v>
      </c>
      <c r="I60">
        <v>-8.3718208934900993</v>
      </c>
      <c r="J60">
        <f>(Table2[[#This Row],[1M Return vs Nifty]]-AVERAGE(Table2[1M Return vs Nifty]))/_xlfn.STDEV.P(Table2[1M Return vs Nifty])</f>
        <v>-0.68764036752584656</v>
      </c>
      <c r="K60">
        <v>19.493989425685001</v>
      </c>
      <c r="L60">
        <f>(Table2[[#This Row],[6M Return vs Nifty]]-AVERAGE(Table2[6M Return vs Nifty]))/_xlfn.STDEV.P(Table2[6M Return vs Nifty])</f>
        <v>0.44076314686148643</v>
      </c>
      <c r="M60">
        <v>-1.5512679846358901</v>
      </c>
      <c r="N60">
        <f>(Table2[[#This Row],[1W Return vs Nifty]]-AVERAGE(Table2[1W Return vs Nifty]))/_xlfn.STDEV.P(Table2[1W Return vs Nifty])</f>
        <v>8.7787895532454058E-2</v>
      </c>
      <c r="O60">
        <v>711</v>
      </c>
      <c r="P60">
        <v>697.57264039968004</v>
      </c>
      <c r="Q60">
        <v>571.74796558431899</v>
      </c>
      <c r="R60">
        <v>36.5654250122127</v>
      </c>
      <c r="S60" s="2">
        <f>(Table2[[#This Row],[Close Price]]-Table2[[#This Row],[20D EMA]])/Table2[[#This Row],[20D EMA]]</f>
        <v>-1.9127988748241946E-2</v>
      </c>
      <c r="T60" s="2">
        <f>(Table2[[#This Row],[Close Price]]-Table2[[#This Row],[50D EMA]])/Table2[[#This Row],[50D EMA]]</f>
        <v>-2.4748734351328196E-4</v>
      </c>
      <c r="U60" s="2">
        <f>(Table2[[#This Row],[Close Price]]-Table2[[#This Row],[200D EMA]])/Table2[[#This Row],[200D EMA]]</f>
        <v>0.21976822302684756</v>
      </c>
      <c r="V60">
        <v>0.56280765415142697</v>
      </c>
      <c r="W60">
        <v>646.5</v>
      </c>
      <c r="X60">
        <v>729</v>
      </c>
      <c r="Y60">
        <v>646.5</v>
      </c>
      <c r="Z60">
        <v>729</v>
      </c>
      <c r="AA60">
        <v>646.5</v>
      </c>
      <c r="AB60">
        <v>745</v>
      </c>
      <c r="AC60" s="2">
        <f>(Table2[[#This Row],[Close Price]]/Table2[[#This Row],[Day Low]])-1</f>
        <v>7.8731631863882434E-2</v>
      </c>
      <c r="AD60" s="2">
        <f>(Table2[[#This Row],[Day High]]/Table2[[#This Row],[Close Price]])-1</f>
        <v>4.531115572125044E-2</v>
      </c>
      <c r="AE60" s="2">
        <f>(Table2[[#This Row],[Close Price]]/Table2[[#This Row],[Current Week Low]])-1</f>
        <v>7.8731631863882434E-2</v>
      </c>
      <c r="AF60" s="2">
        <f>(Table2[[#This Row],[Current Week High]]/Table2[[#This Row],[Close Price]])-1</f>
        <v>4.531115572125044E-2</v>
      </c>
      <c r="AG60" s="2">
        <f>(Table2[[#This Row],[Close Price]]/Table2[[#This Row],[Current Month Low]])-1</f>
        <v>7.8731631863882434E-2</v>
      </c>
      <c r="AH60" s="2">
        <f>(Table2[[#This Row],[Current Month High]]/Table2[[#This Row],[Close Price]])-1</f>
        <v>6.825351304846583E-2</v>
      </c>
      <c r="AI60">
        <v>28.455692572411799</v>
      </c>
      <c r="AJ60">
        <v>194.075479654227</v>
      </c>
      <c r="AK60" t="str">
        <f>IF(AND(Table2[[#This Row],[20D EMA]]&gt;Table2[[#This Row],[50D EMA]],Table2[[#This Row],[50D EMA]]&gt;Table2[[#This Row],[200D EMA]]),"Uptrend","Downtrend/NoTrend")</f>
        <v>Uptrend</v>
      </c>
      <c r="AL60">
        <v>0.12</v>
      </c>
      <c r="AM60" t="s">
        <v>10199</v>
      </c>
      <c r="AN60">
        <v>-2.08</v>
      </c>
      <c r="AO60" t="s">
        <v>10200</v>
      </c>
      <c r="AP60">
        <v>0.17029982290578499</v>
      </c>
      <c r="AQ60">
        <f>(Table2[[#This Row],[Sharpe Ratio]]-AVERAGE(Table2[Sharpe Ratio]))/_xlfn.STDEV.P(Table2[Sharpe Ratio])</f>
        <v>1.3930301282709145</v>
      </c>
      <c r="AR6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3.0501046131507512</v>
      </c>
      <c r="AS60">
        <f>_xlfn.RANK.AVG(Table2[[#This Row],[1Y Return vs Nifty Z-Score]],Table2[1Y Return vs Nifty Z-Score])</f>
        <v>40</v>
      </c>
      <c r="AT60">
        <f>_xlfn.RANK.AVG(Table2[[#This Row],[6M Return vs Nifty Z-Score]],Table2[6M Return vs Nifty Z-Score])</f>
        <v>197</v>
      </c>
      <c r="AU60">
        <f>_xlfn.RANK.AVG(Table2[[#This Row],[Sharpe Ratio Z-Score]],Table2[Sharpe Ratio Z-Score])</f>
        <v>61</v>
      </c>
      <c r="AV60">
        <f>(Table2[[#This Row],[Rank 1Y]]+Table2[[#This Row],[Rank 6M]]+Table2[[#This Row],[Rank Sharpe]])/3</f>
        <v>99.333333333333329</v>
      </c>
    </row>
    <row r="61" spans="1:48" x14ac:dyDescent="0.3">
      <c r="A61" t="s">
        <v>1023</v>
      </c>
      <c r="B61" t="s">
        <v>1024</v>
      </c>
      <c r="C61" t="s">
        <v>619</v>
      </c>
      <c r="D61" t="s">
        <v>472</v>
      </c>
      <c r="E61">
        <v>12593.527288130001</v>
      </c>
      <c r="F61">
        <v>1892.3</v>
      </c>
      <c r="G61">
        <v>51.708197696414203</v>
      </c>
      <c r="H61">
        <f>(Table2[[#This Row],[1Y Return vs Nifty]]-AVERAGE(Table2[1Y Return vs Nifty]))/_xlfn.STDEV.P(Table2[1Y Return vs Nifty])</f>
        <v>0.18208101725384546</v>
      </c>
      <c r="I61">
        <v>25.9750849939049</v>
      </c>
      <c r="J61">
        <f>(Table2[[#This Row],[1M Return vs Nifty]]-AVERAGE(Table2[1M Return vs Nifty]))/_xlfn.STDEV.P(Table2[1M Return vs Nifty])</f>
        <v>2.8743186101056755</v>
      </c>
      <c r="K61">
        <v>61.7028075215485</v>
      </c>
      <c r="L61">
        <f>(Table2[[#This Row],[6M Return vs Nifty]]-AVERAGE(Table2[6M Return vs Nifty]))/_xlfn.STDEV.P(Table2[6M Return vs Nifty])</f>
        <v>1.858643976503362</v>
      </c>
      <c r="M61">
        <v>-12.7177841368666</v>
      </c>
      <c r="N61">
        <f>(Table2[[#This Row],[1W Return vs Nifty]]-AVERAGE(Table2[1W Return vs Nifty]))/_xlfn.STDEV.P(Table2[1W Return vs Nifty])</f>
        <v>-2.9184171816917321</v>
      </c>
      <c r="O61">
        <v>2432.1</v>
      </c>
      <c r="P61">
        <v>1687.92126592969</v>
      </c>
      <c r="Q61">
        <v>1305.8021892039301</v>
      </c>
      <c r="R61">
        <v>41.9494673301202</v>
      </c>
      <c r="S61" s="2">
        <f>(Table2[[#This Row],[Close Price]]-Table2[[#This Row],[20D EMA]])/Table2[[#This Row],[20D EMA]]</f>
        <v>-0.22194811068623821</v>
      </c>
      <c r="T61" s="2">
        <f>(Table2[[#This Row],[Close Price]]-Table2[[#This Row],[50D EMA]])/Table2[[#This Row],[50D EMA]]</f>
        <v>0.12108309682190077</v>
      </c>
      <c r="U61" s="2">
        <f>(Table2[[#This Row],[Close Price]]-Table2[[#This Row],[200D EMA]])/Table2[[#This Row],[200D EMA]]</f>
        <v>0.44914751686365506</v>
      </c>
      <c r="V61">
        <v>0.661624944799169</v>
      </c>
      <c r="W61">
        <v>1887</v>
      </c>
      <c r="X61">
        <v>1986.3</v>
      </c>
      <c r="Y61">
        <v>1887</v>
      </c>
      <c r="Z61">
        <v>2050</v>
      </c>
      <c r="AA61">
        <v>1810.7</v>
      </c>
      <c r="AB61">
        <v>3496</v>
      </c>
      <c r="AC61" s="2">
        <f>(Table2[[#This Row],[Close Price]]/Table2[[#This Row],[Day Low]])-1</f>
        <v>2.8086910439850676E-3</v>
      </c>
      <c r="AD61" s="2">
        <f>(Table2[[#This Row],[Day High]]/Table2[[#This Row],[Close Price]])-1</f>
        <v>4.9674998678856497E-2</v>
      </c>
      <c r="AE61" s="2">
        <f>(Table2[[#This Row],[Close Price]]/Table2[[#This Row],[Current Week Low]])-1</f>
        <v>2.8086910439850676E-3</v>
      </c>
      <c r="AF61" s="2">
        <f>(Table2[[#This Row],[Current Week High]]/Table2[[#This Row],[Close Price]])-1</f>
        <v>8.3337737145273039E-2</v>
      </c>
      <c r="AG61" s="2">
        <f>(Table2[[#This Row],[Close Price]]/Table2[[#This Row],[Current Month Low]])-1</f>
        <v>4.5065444303308055E-2</v>
      </c>
      <c r="AH61" s="2">
        <f>(Table2[[#This Row],[Current Month High]]/Table2[[#This Row],[Close Price]])-1</f>
        <v>0.84748718490725583</v>
      </c>
      <c r="AI61">
        <v>25.772868995402401</v>
      </c>
      <c r="AJ61">
        <v>110.63555366545999</v>
      </c>
      <c r="AK61" t="str">
        <f>IF(AND(Table2[[#This Row],[20D EMA]]&gt;Table2[[#This Row],[50D EMA]],Table2[[#This Row],[50D EMA]]&gt;Table2[[#This Row],[200D EMA]]),"Uptrend","Downtrend/NoTrend")</f>
        <v>Uptrend</v>
      </c>
      <c r="AL61">
        <v>-0.24</v>
      </c>
      <c r="AM61" t="s">
        <v>10200</v>
      </c>
      <c r="AN61">
        <v>-35.64</v>
      </c>
      <c r="AO61" t="s">
        <v>10200</v>
      </c>
      <c r="AP61">
        <v>0.19859241999020599</v>
      </c>
      <c r="AQ61">
        <f>(Table2[[#This Row],[Sharpe Ratio]]-AVERAGE(Table2[Sharpe Ratio]))/_xlfn.STDEV.P(Table2[Sharpe Ratio])</f>
        <v>1.7178165807832864</v>
      </c>
      <c r="AR6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3.7144430029544373</v>
      </c>
      <c r="AS61">
        <f>_xlfn.RANK.AVG(Table2[[#This Row],[1Y Return vs Nifty Z-Score]],Table2[1Y Return vs Nifty Z-Score])</f>
        <v>231</v>
      </c>
      <c r="AT61">
        <f>_xlfn.RANK.AVG(Table2[[#This Row],[6M Return vs Nifty Z-Score]],Table2[6M Return vs Nifty Z-Score])</f>
        <v>37</v>
      </c>
      <c r="AU61">
        <f>_xlfn.RANK.AVG(Table2[[#This Row],[Sharpe Ratio Z-Score]],Table2[Sharpe Ratio Z-Score])</f>
        <v>30</v>
      </c>
      <c r="AV61">
        <f>(Table2[[#This Row],[Rank 1Y]]+Table2[[#This Row],[Rank 6M]]+Table2[[#This Row],[Rank Sharpe]])/3</f>
        <v>99.333333333333329</v>
      </c>
    </row>
    <row r="62" spans="1:48" x14ac:dyDescent="0.3">
      <c r="A62" t="s">
        <v>1278</v>
      </c>
      <c r="B62" t="s">
        <v>1279</v>
      </c>
      <c r="C62" t="s">
        <v>10166</v>
      </c>
      <c r="D62" t="s">
        <v>660</v>
      </c>
      <c r="E62">
        <v>8558.1986381549996</v>
      </c>
      <c r="F62">
        <v>265.89</v>
      </c>
      <c r="G62">
        <v>152.56071818967899</v>
      </c>
      <c r="H62">
        <f>(Table2[[#This Row],[1Y Return vs Nifty]]-AVERAGE(Table2[1Y Return vs Nifty]))/_xlfn.STDEV.P(Table2[1Y Return vs Nifty])</f>
        <v>1.5865455375884658</v>
      </c>
      <c r="I62">
        <v>25.586667569774299</v>
      </c>
      <c r="J62">
        <f>(Table2[[#This Row],[1M Return vs Nifty]]-AVERAGE(Table2[1M Return vs Nifty]))/_xlfn.STDEV.P(Table2[1M Return vs Nifty])</f>
        <v>2.8340376329636197</v>
      </c>
      <c r="K62">
        <v>19.405663482448599</v>
      </c>
      <c r="L62">
        <f>(Table2[[#This Row],[6M Return vs Nifty]]-AVERAGE(Table2[6M Return vs Nifty]))/_xlfn.STDEV.P(Table2[6M Return vs Nifty])</f>
        <v>0.43779609714712348</v>
      </c>
      <c r="M62">
        <v>-1.1977131759743</v>
      </c>
      <c r="N62">
        <f>(Table2[[#This Row],[1W Return vs Nifty]]-AVERAGE(Table2[1W Return vs Nifty]))/_xlfn.STDEV.P(Table2[1W Return vs Nifty])</f>
        <v>0.18297051528473668</v>
      </c>
      <c r="O62">
        <v>260.45</v>
      </c>
      <c r="P62">
        <v>232.671319504156</v>
      </c>
      <c r="Q62">
        <v>181.89517400646099</v>
      </c>
      <c r="R62">
        <v>48.345764916530698</v>
      </c>
      <c r="S62" s="2">
        <f>(Table2[[#This Row],[Close Price]]-Table2[[#This Row],[20D EMA]])/Table2[[#This Row],[20D EMA]]</f>
        <v>2.0886926473411397E-2</v>
      </c>
      <c r="T62" s="2">
        <f>(Table2[[#This Row],[Close Price]]-Table2[[#This Row],[50D EMA]])/Table2[[#This Row],[50D EMA]]</f>
        <v>0.14277084329360426</v>
      </c>
      <c r="U62" s="2">
        <f>(Table2[[#This Row],[Close Price]]-Table2[[#This Row],[200D EMA]])/Table2[[#This Row],[200D EMA]]</f>
        <v>0.46177600066814012</v>
      </c>
      <c r="V62">
        <v>1.48794900610471</v>
      </c>
      <c r="W62">
        <v>250</v>
      </c>
      <c r="X62">
        <v>279.93</v>
      </c>
      <c r="Y62">
        <v>250</v>
      </c>
      <c r="Z62">
        <v>281</v>
      </c>
      <c r="AA62">
        <v>248</v>
      </c>
      <c r="AB62">
        <v>296.49</v>
      </c>
      <c r="AC62" s="2">
        <f>(Table2[[#This Row],[Close Price]]/Table2[[#This Row],[Day Low]])-1</f>
        <v>6.3559999999999839E-2</v>
      </c>
      <c r="AD62" s="2">
        <f>(Table2[[#This Row],[Day High]]/Table2[[#This Row],[Close Price]])-1</f>
        <v>5.2803791041408088E-2</v>
      </c>
      <c r="AE62" s="2">
        <f>(Table2[[#This Row],[Close Price]]/Table2[[#This Row],[Current Week Low]])-1</f>
        <v>6.3559999999999839E-2</v>
      </c>
      <c r="AF62" s="2">
        <f>(Table2[[#This Row],[Current Week High]]/Table2[[#This Row],[Close Price]])-1</f>
        <v>5.6828011583737625E-2</v>
      </c>
      <c r="AG62" s="2">
        <f>(Table2[[#This Row],[Close Price]]/Table2[[#This Row],[Current Month Low]])-1</f>
        <v>7.2137096774193443E-2</v>
      </c>
      <c r="AH62" s="2">
        <f>(Table2[[#This Row],[Current Month High]]/Table2[[#This Row],[Close Price]])-1</f>
        <v>0.11508518560306902</v>
      </c>
      <c r="AI62">
        <v>11.5085185603069</v>
      </c>
      <c r="AJ62">
        <v>210.07580174927099</v>
      </c>
      <c r="AK62" t="str">
        <f>IF(AND(Table2[[#This Row],[20D EMA]]&gt;Table2[[#This Row],[50D EMA]],Table2[[#This Row],[50D EMA]]&gt;Table2[[#This Row],[200D EMA]]),"Uptrend","Downtrend/NoTrend")</f>
        <v>Uptrend</v>
      </c>
      <c r="AL62">
        <v>0.33</v>
      </c>
      <c r="AM62" t="s">
        <v>10199</v>
      </c>
      <c r="AN62">
        <v>4.41</v>
      </c>
      <c r="AO62" t="s">
        <v>10199</v>
      </c>
      <c r="AP62">
        <v>0.17919697851295499</v>
      </c>
      <c r="AQ62">
        <f>(Table2[[#This Row],[Sharpe Ratio]]-AVERAGE(Table2[Sharpe Ratio]))/_xlfn.STDEV.P(Table2[Sharpe Ratio])</f>
        <v>1.4951655242715336</v>
      </c>
      <c r="AR6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6.5365153072554794</v>
      </c>
      <c r="AS62">
        <f>_xlfn.RANK.AVG(Table2[[#This Row],[1Y Return vs Nifty Z-Score]],Table2[1Y Return vs Nifty Z-Score])</f>
        <v>47</v>
      </c>
      <c r="AT62">
        <f>_xlfn.RANK.AVG(Table2[[#This Row],[6M Return vs Nifty Z-Score]],Table2[6M Return vs Nifty Z-Score])</f>
        <v>199</v>
      </c>
      <c r="AU62">
        <f>_xlfn.RANK.AVG(Table2[[#This Row],[Sharpe Ratio Z-Score]],Table2[Sharpe Ratio Z-Score])</f>
        <v>53</v>
      </c>
      <c r="AV62">
        <f>(Table2[[#This Row],[Rank 1Y]]+Table2[[#This Row],[Rank 6M]]+Table2[[#This Row],[Rank Sharpe]])/3</f>
        <v>99.666666666666671</v>
      </c>
    </row>
    <row r="63" spans="1:48" x14ac:dyDescent="0.3">
      <c r="A63" t="s">
        <v>1476</v>
      </c>
      <c r="B63" t="s">
        <v>1477</v>
      </c>
      <c r="C63" t="s">
        <v>10158</v>
      </c>
      <c r="D63" t="s">
        <v>46</v>
      </c>
      <c r="E63">
        <v>6677.5730161499996</v>
      </c>
      <c r="F63">
        <v>489.15</v>
      </c>
      <c r="G63">
        <v>85.6178337327284</v>
      </c>
      <c r="H63">
        <f>(Table2[[#This Row],[1Y Return vs Nifty]]-AVERAGE(Table2[1Y Return vs Nifty]))/_xlfn.STDEV.P(Table2[1Y Return vs Nifty])</f>
        <v>0.65430402643133156</v>
      </c>
      <c r="I63">
        <v>3.5805692454694298</v>
      </c>
      <c r="J63">
        <f>(Table2[[#This Row],[1M Return vs Nifty]]-AVERAGE(Table2[1M Return vs Nifty]))/_xlfn.STDEV.P(Table2[1M Return vs Nifty])</f>
        <v>0.55188681140544738</v>
      </c>
      <c r="K63">
        <v>35.785872893992803</v>
      </c>
      <c r="L63">
        <f>(Table2[[#This Row],[6M Return vs Nifty]]-AVERAGE(Table2[6M Return vs Nifty]))/_xlfn.STDEV.P(Table2[6M Return vs Nifty])</f>
        <v>0.98804095018706295</v>
      </c>
      <c r="M63">
        <v>-2.2516467330347401</v>
      </c>
      <c r="N63">
        <f>(Table2[[#This Row],[1W Return vs Nifty]]-AVERAGE(Table2[1W Return vs Nifty]))/_xlfn.STDEV.P(Table2[1W Return vs Nifty])</f>
        <v>-0.10076528620417347</v>
      </c>
      <c r="O63">
        <v>481.35</v>
      </c>
      <c r="P63">
        <v>449.36215964426498</v>
      </c>
      <c r="Q63">
        <v>359.36696183620103</v>
      </c>
      <c r="R63">
        <v>52.421213654555103</v>
      </c>
      <c r="S63" s="2">
        <f>(Table2[[#This Row],[Close Price]]-Table2[[#This Row],[20D EMA]])/Table2[[#This Row],[20D EMA]]</f>
        <v>1.6204425054534028E-2</v>
      </c>
      <c r="T63" s="2">
        <f>(Table2[[#This Row],[Close Price]]-Table2[[#This Row],[50D EMA]])/Table2[[#This Row],[50D EMA]]</f>
        <v>8.8542925793379704E-2</v>
      </c>
      <c r="U63" s="2">
        <f>(Table2[[#This Row],[Close Price]]-Table2[[#This Row],[200D EMA]])/Table2[[#This Row],[200D EMA]]</f>
        <v>0.36114348826243486</v>
      </c>
      <c r="V63">
        <v>0.82539050869187802</v>
      </c>
      <c r="W63">
        <v>454</v>
      </c>
      <c r="X63">
        <v>492.3</v>
      </c>
      <c r="Y63">
        <v>454</v>
      </c>
      <c r="Z63">
        <v>492.4</v>
      </c>
      <c r="AA63">
        <v>446</v>
      </c>
      <c r="AB63">
        <v>540.79999999999995</v>
      </c>
      <c r="AC63" s="2">
        <f>(Table2[[#This Row],[Close Price]]/Table2[[#This Row],[Day Low]])-1</f>
        <v>7.7422907488986725E-2</v>
      </c>
      <c r="AD63" s="2">
        <f>(Table2[[#This Row],[Day High]]/Table2[[#This Row],[Close Price]])-1</f>
        <v>6.4397424103037615E-3</v>
      </c>
      <c r="AE63" s="2">
        <f>(Table2[[#This Row],[Close Price]]/Table2[[#This Row],[Current Week Low]])-1</f>
        <v>7.7422907488986725E-2</v>
      </c>
      <c r="AF63" s="2">
        <f>(Table2[[#This Row],[Current Week High]]/Table2[[#This Row],[Close Price]])-1</f>
        <v>6.6441786772972744E-3</v>
      </c>
      <c r="AG63" s="2">
        <f>(Table2[[#This Row],[Close Price]]/Table2[[#This Row],[Current Month Low]])-1</f>
        <v>9.6748878923766712E-2</v>
      </c>
      <c r="AH63" s="2">
        <f>(Table2[[#This Row],[Current Month High]]/Table2[[#This Row],[Close Price]])-1</f>
        <v>0.10559133190227943</v>
      </c>
      <c r="AI63">
        <v>10.5591331902279</v>
      </c>
      <c r="AJ63">
        <v>114.116874589625</v>
      </c>
      <c r="AK63" t="str">
        <f>IF(AND(Table2[[#This Row],[20D EMA]]&gt;Table2[[#This Row],[50D EMA]],Table2[[#This Row],[50D EMA]]&gt;Table2[[#This Row],[200D EMA]]),"Uptrend","Downtrend/NoTrend")</f>
        <v>Uptrend</v>
      </c>
      <c r="AL63">
        <v>0.19</v>
      </c>
      <c r="AM63" t="s">
        <v>10199</v>
      </c>
      <c r="AN63">
        <v>0.9</v>
      </c>
      <c r="AO63" t="s">
        <v>10199</v>
      </c>
      <c r="AP63">
        <v>0.163056765935405</v>
      </c>
      <c r="AQ63">
        <f>(Table2[[#This Row],[Sharpe Ratio]]-AVERAGE(Table2[Sharpe Ratio]))/_xlfn.STDEV.P(Table2[Sharpe Ratio])</f>
        <v>1.3098830501947885</v>
      </c>
      <c r="AR6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3.4033495520144568</v>
      </c>
      <c r="AS63">
        <f>_xlfn.RANK.AVG(Table2[[#This Row],[1Y Return vs Nifty Z-Score]],Table2[1Y Return vs Nifty Z-Score])</f>
        <v>122</v>
      </c>
      <c r="AT63">
        <f>_xlfn.RANK.AVG(Table2[[#This Row],[6M Return vs Nifty Z-Score]],Table2[6M Return vs Nifty Z-Score])</f>
        <v>105</v>
      </c>
      <c r="AU63">
        <f>_xlfn.RANK.AVG(Table2[[#This Row],[Sharpe Ratio Z-Score]],Table2[Sharpe Ratio Z-Score])</f>
        <v>72</v>
      </c>
      <c r="AV63">
        <f>(Table2[[#This Row],[Rank 1Y]]+Table2[[#This Row],[Rank 6M]]+Table2[[#This Row],[Rank Sharpe]])/3</f>
        <v>99.666666666666671</v>
      </c>
    </row>
    <row r="64" spans="1:48" x14ac:dyDescent="0.3">
      <c r="A64" t="s">
        <v>894</v>
      </c>
      <c r="B64" t="s">
        <v>895</v>
      </c>
      <c r="C64" t="s">
        <v>10166</v>
      </c>
      <c r="D64" t="s">
        <v>268</v>
      </c>
      <c r="E64">
        <v>16641.282137959999</v>
      </c>
      <c r="F64">
        <v>4780.8999999999996</v>
      </c>
      <c r="G64">
        <v>95.376675383036101</v>
      </c>
      <c r="H64">
        <f>(Table2[[#This Row],[1Y Return vs Nifty]]-AVERAGE(Table2[1Y Return vs Nifty]))/_xlfn.STDEV.P(Table2[1Y Return vs Nifty])</f>
        <v>0.79020491210464738</v>
      </c>
      <c r="I64">
        <v>-6.57533323487253</v>
      </c>
      <c r="J64">
        <f>(Table2[[#This Row],[1M Return vs Nifty]]-AVERAGE(Table2[1M Return vs Nifty]))/_xlfn.STDEV.P(Table2[1M Return vs Nifty])</f>
        <v>-0.50133492956890191</v>
      </c>
      <c r="K64">
        <v>33.410483705470902</v>
      </c>
      <c r="L64">
        <f>(Table2[[#This Row],[6M Return vs Nifty]]-AVERAGE(Table2[6M Return vs Nifty]))/_xlfn.STDEV.P(Table2[6M Return vs Nifty])</f>
        <v>0.90824675207200511</v>
      </c>
      <c r="M64">
        <v>-4.6531347217249701</v>
      </c>
      <c r="N64">
        <f>(Table2[[#This Row],[1W Return vs Nifty]]-AVERAGE(Table2[1W Return vs Nifty]))/_xlfn.STDEV.P(Table2[1W Return vs Nifty])</f>
        <v>-0.74728433351252055</v>
      </c>
      <c r="O64">
        <v>4822.57</v>
      </c>
      <c r="P64">
        <v>4698.74509575507</v>
      </c>
      <c r="Q64">
        <v>3962.1826817102201</v>
      </c>
      <c r="R64">
        <v>45.337367885975603</v>
      </c>
      <c r="S64" s="2">
        <f>(Table2[[#This Row],[Close Price]]-Table2[[#This Row],[20D EMA]])/Table2[[#This Row],[20D EMA]]</f>
        <v>-8.64062107963183E-3</v>
      </c>
      <c r="T64" s="2">
        <f>(Table2[[#This Row],[Close Price]]-Table2[[#This Row],[50D EMA]])/Table2[[#This Row],[50D EMA]]</f>
        <v>1.7484435220618766E-2</v>
      </c>
      <c r="U64" s="2">
        <f>(Table2[[#This Row],[Close Price]]-Table2[[#This Row],[200D EMA]])/Table2[[#This Row],[200D EMA]]</f>
        <v>0.20663290515832344</v>
      </c>
      <c r="V64">
        <v>1.38349344396322</v>
      </c>
      <c r="W64">
        <v>4612</v>
      </c>
      <c r="X64">
        <v>4847.75</v>
      </c>
      <c r="Y64">
        <v>4612</v>
      </c>
      <c r="Z64">
        <v>4847.75</v>
      </c>
      <c r="AA64">
        <v>4612</v>
      </c>
      <c r="AB64">
        <v>5300</v>
      </c>
      <c r="AC64" s="2">
        <f>(Table2[[#This Row],[Close Price]]/Table2[[#This Row],[Day Low]])-1</f>
        <v>3.6621856027753585E-2</v>
      </c>
      <c r="AD64" s="2">
        <f>(Table2[[#This Row],[Day High]]/Table2[[#This Row],[Close Price]])-1</f>
        <v>1.3982722918278956E-2</v>
      </c>
      <c r="AE64" s="2">
        <f>(Table2[[#This Row],[Close Price]]/Table2[[#This Row],[Current Week Low]])-1</f>
        <v>3.6621856027753585E-2</v>
      </c>
      <c r="AF64" s="2">
        <f>(Table2[[#This Row],[Current Week High]]/Table2[[#This Row],[Close Price]])-1</f>
        <v>1.3982722918278956E-2</v>
      </c>
      <c r="AG64" s="2">
        <f>(Table2[[#This Row],[Close Price]]/Table2[[#This Row],[Current Month Low]])-1</f>
        <v>3.6621856027753585E-2</v>
      </c>
      <c r="AH64" s="2">
        <f>(Table2[[#This Row],[Current Month High]]/Table2[[#This Row],[Close Price]])-1</f>
        <v>0.10857788282540959</v>
      </c>
      <c r="AI64">
        <v>10.8577882825409</v>
      </c>
      <c r="AJ64">
        <v>121.954503249767</v>
      </c>
      <c r="AK64" t="str">
        <f>IF(AND(Table2[[#This Row],[20D EMA]]&gt;Table2[[#This Row],[50D EMA]],Table2[[#This Row],[50D EMA]]&gt;Table2[[#This Row],[200D EMA]]),"Uptrend","Downtrend/NoTrend")</f>
        <v>Uptrend</v>
      </c>
      <c r="AL64">
        <v>-0.04</v>
      </c>
      <c r="AM64" t="s">
        <v>10200</v>
      </c>
      <c r="AN64">
        <v>-5.01</v>
      </c>
      <c r="AO64" t="s">
        <v>10200</v>
      </c>
      <c r="AP64">
        <v>0.16057241021069099</v>
      </c>
      <c r="AQ64">
        <f>(Table2[[#This Row],[Sharpe Ratio]]-AVERAGE(Table2[Sharpe Ratio]))/_xlfn.STDEV.P(Table2[Sharpe Ratio])</f>
        <v>1.2813637495381172</v>
      </c>
      <c r="AR6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1.7311961506333475</v>
      </c>
      <c r="AS64">
        <f>_xlfn.RANK.AVG(Table2[[#This Row],[1Y Return vs Nifty Z-Score]],Table2[1Y Return vs Nifty Z-Score])</f>
        <v>109</v>
      </c>
      <c r="AT64">
        <f>_xlfn.RANK.AVG(Table2[[#This Row],[6M Return vs Nifty Z-Score]],Table2[6M Return vs Nifty Z-Score])</f>
        <v>120</v>
      </c>
      <c r="AU64">
        <f>_xlfn.RANK.AVG(Table2[[#This Row],[Sharpe Ratio Z-Score]],Table2[Sharpe Ratio Z-Score])</f>
        <v>76</v>
      </c>
      <c r="AV64">
        <f>(Table2[[#This Row],[Rank 1Y]]+Table2[[#This Row],[Rank 6M]]+Table2[[#This Row],[Rank Sharpe]])/3</f>
        <v>101.66666666666667</v>
      </c>
    </row>
    <row r="65" spans="1:48" x14ac:dyDescent="0.3">
      <c r="A65" t="s">
        <v>149</v>
      </c>
      <c r="B65" t="s">
        <v>150</v>
      </c>
      <c r="C65" t="s">
        <v>10155</v>
      </c>
      <c r="D65" t="s">
        <v>116</v>
      </c>
      <c r="E65">
        <v>172776.82764480001</v>
      </c>
      <c r="F65">
        <v>523.54999999999995</v>
      </c>
      <c r="G65">
        <v>148.990688631458</v>
      </c>
      <c r="H65">
        <f>(Table2[[#This Row],[1Y Return vs Nifty]]-AVERAGE(Table2[1Y Return vs Nifty]))/_xlfn.STDEV.P(Table2[1Y Return vs Nifty])</f>
        <v>1.5368295778232153</v>
      </c>
      <c r="I65">
        <v>9.8194505039234894</v>
      </c>
      <c r="J65">
        <f>(Table2[[#This Row],[1M Return vs Nifty]]-AVERAGE(Table2[1M Return vs Nifty]))/_xlfn.STDEV.P(Table2[1M Return vs Nifty])</f>
        <v>1.198892372307601</v>
      </c>
      <c r="K65">
        <v>17.103728807121801</v>
      </c>
      <c r="L65">
        <f>(Table2[[#This Row],[6M Return vs Nifty]]-AVERAGE(Table2[6M Return vs Nifty]))/_xlfn.STDEV.P(Table2[6M Return vs Nifty])</f>
        <v>0.36046938688906899</v>
      </c>
      <c r="M65">
        <v>-2.1884062301755498</v>
      </c>
      <c r="N65">
        <f>(Table2[[#This Row],[1W Return vs Nifty]]-AVERAGE(Table2[1W Return vs Nifty]))/_xlfn.STDEV.P(Table2[1W Return vs Nifty])</f>
        <v>-8.3739929486847636E-2</v>
      </c>
      <c r="O65">
        <v>530.85</v>
      </c>
      <c r="P65">
        <v>501.75220979427201</v>
      </c>
      <c r="Q65">
        <v>405.35148917484298</v>
      </c>
      <c r="R65">
        <v>40.203191913644901</v>
      </c>
      <c r="S65" s="2">
        <f>(Table2[[#This Row],[Close Price]]-Table2[[#This Row],[20D EMA]])/Table2[[#This Row],[20D EMA]]</f>
        <v>-1.3751530564189636E-2</v>
      </c>
      <c r="T65" s="2">
        <f>(Table2[[#This Row],[Close Price]]-Table2[[#This Row],[50D EMA]])/Table2[[#This Row],[50D EMA]]</f>
        <v>4.3443336731223289E-2</v>
      </c>
      <c r="U65" s="2">
        <f>(Table2[[#This Row],[Close Price]]-Table2[[#This Row],[200D EMA]])/Table2[[#This Row],[200D EMA]]</f>
        <v>0.2915951069176253</v>
      </c>
      <c r="V65">
        <v>0.60689803613433502</v>
      </c>
      <c r="W65">
        <v>505</v>
      </c>
      <c r="X65">
        <v>551.85</v>
      </c>
      <c r="Y65">
        <v>505</v>
      </c>
      <c r="Z65">
        <v>551.85</v>
      </c>
      <c r="AA65">
        <v>486.55</v>
      </c>
      <c r="AB65">
        <v>580</v>
      </c>
      <c r="AC65" s="2">
        <f>(Table2[[#This Row],[Close Price]]/Table2[[#This Row],[Day Low]])-1</f>
        <v>3.6732673267326543E-2</v>
      </c>
      <c r="AD65" s="2">
        <f>(Table2[[#This Row],[Day High]]/Table2[[#This Row],[Close Price]])-1</f>
        <v>5.4054054054054168E-2</v>
      </c>
      <c r="AE65" s="2">
        <f>(Table2[[#This Row],[Close Price]]/Table2[[#This Row],[Current Week Low]])-1</f>
        <v>3.6732673267326543E-2</v>
      </c>
      <c r="AF65" s="2">
        <f>(Table2[[#This Row],[Current Week High]]/Table2[[#This Row],[Close Price]])-1</f>
        <v>5.4054054054054168E-2</v>
      </c>
      <c r="AG65" s="2">
        <f>(Table2[[#This Row],[Close Price]]/Table2[[#This Row],[Current Month Low]])-1</f>
        <v>7.6045627376425839E-2</v>
      </c>
      <c r="AH65" s="2">
        <f>(Table2[[#This Row],[Current Month High]]/Table2[[#This Row],[Close Price]])-1</f>
        <v>0.10782160252124928</v>
      </c>
      <c r="AI65">
        <v>10.7821602521249</v>
      </c>
      <c r="AJ65">
        <v>185.62465902891401</v>
      </c>
      <c r="AK65" t="str">
        <f>IF(AND(Table2[[#This Row],[20D EMA]]&gt;Table2[[#This Row],[50D EMA]],Table2[[#This Row],[50D EMA]]&gt;Table2[[#This Row],[200D EMA]]),"Uptrend","Downtrend/NoTrend")</f>
        <v>Uptrend</v>
      </c>
      <c r="AL65">
        <v>0.02</v>
      </c>
      <c r="AM65" t="s">
        <v>10199</v>
      </c>
      <c r="AN65">
        <v>-1.89</v>
      </c>
      <c r="AO65" t="s">
        <v>10200</v>
      </c>
      <c r="AP65">
        <v>0.18799322889200901</v>
      </c>
      <c r="AQ65">
        <f>(Table2[[#This Row],[Sharpe Ratio]]-AVERAGE(Table2[Sharpe Ratio]))/_xlfn.STDEV.P(Table2[Sharpe Ratio])</f>
        <v>1.5961425730556724</v>
      </c>
      <c r="AR6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4.6085939805887106</v>
      </c>
      <c r="AS65">
        <f>_xlfn.RANK.AVG(Table2[[#This Row],[1Y Return vs Nifty Z-Score]],Table2[1Y Return vs Nifty Z-Score])</f>
        <v>50</v>
      </c>
      <c r="AT65">
        <f>_xlfn.RANK.AVG(Table2[[#This Row],[6M Return vs Nifty Z-Score]],Table2[6M Return vs Nifty Z-Score])</f>
        <v>214</v>
      </c>
      <c r="AU65">
        <f>_xlfn.RANK.AVG(Table2[[#This Row],[Sharpe Ratio Z-Score]],Table2[Sharpe Ratio Z-Score])</f>
        <v>42</v>
      </c>
      <c r="AV65">
        <f>(Table2[[#This Row],[Rank 1Y]]+Table2[[#This Row],[Rank 6M]]+Table2[[#This Row],[Rank Sharpe]])/3</f>
        <v>102</v>
      </c>
    </row>
    <row r="66" spans="1:48" x14ac:dyDescent="0.3">
      <c r="A66" t="s">
        <v>335</v>
      </c>
      <c r="B66" t="s">
        <v>336</v>
      </c>
      <c r="C66" t="s">
        <v>10161</v>
      </c>
      <c r="D66" t="s">
        <v>89</v>
      </c>
      <c r="E66">
        <v>71756.085851199998</v>
      </c>
      <c r="F66">
        <v>1493</v>
      </c>
      <c r="G66">
        <v>123.270889545941</v>
      </c>
      <c r="H66">
        <f>(Table2[[#This Row],[1Y Return vs Nifty]]-AVERAGE(Table2[1Y Return vs Nifty]))/_xlfn.STDEV.P(Table2[1Y Return vs Nifty])</f>
        <v>1.1786576143554723</v>
      </c>
      <c r="I66">
        <v>-3.69196728016043</v>
      </c>
      <c r="J66">
        <f>(Table2[[#This Row],[1M Return vs Nifty]]-AVERAGE(Table2[1M Return vs Nifty]))/_xlfn.STDEV.P(Table2[1M Return vs Nifty])</f>
        <v>-0.20231436329562366</v>
      </c>
      <c r="K66">
        <v>36.455948118313302</v>
      </c>
      <c r="L66">
        <f>(Table2[[#This Row],[6M Return vs Nifty]]-AVERAGE(Table2[6M Return vs Nifty]))/_xlfn.STDEV.P(Table2[6M Return vs Nifty])</f>
        <v>1.0105501522411031</v>
      </c>
      <c r="M66">
        <v>-0.29677408918173598</v>
      </c>
      <c r="N66">
        <f>(Table2[[#This Row],[1W Return vs Nifty]]-AVERAGE(Table2[1W Return vs Nifty]))/_xlfn.STDEV.P(Table2[1W Return vs Nifty])</f>
        <v>0.4255177538381395</v>
      </c>
      <c r="O66">
        <v>1515.02</v>
      </c>
      <c r="P66">
        <v>1484.48282895388</v>
      </c>
      <c r="Q66">
        <v>1213.9561216795901</v>
      </c>
      <c r="R66">
        <v>40.222670549071502</v>
      </c>
      <c r="S66" s="2">
        <f>(Table2[[#This Row],[Close Price]]-Table2[[#This Row],[20D EMA]])/Table2[[#This Row],[20D EMA]]</f>
        <v>-1.4534461591266109E-2</v>
      </c>
      <c r="T66" s="2">
        <f>(Table2[[#This Row],[Close Price]]-Table2[[#This Row],[50D EMA]])/Table2[[#This Row],[50D EMA]]</f>
        <v>5.7374668672470009E-3</v>
      </c>
      <c r="U66" s="2">
        <f>(Table2[[#This Row],[Close Price]]-Table2[[#This Row],[200D EMA]])/Table2[[#This Row],[200D EMA]]</f>
        <v>0.22986323256423299</v>
      </c>
      <c r="V66">
        <v>0.66438808374946601</v>
      </c>
      <c r="W66">
        <v>1456.05</v>
      </c>
      <c r="X66">
        <v>1609.2</v>
      </c>
      <c r="Y66">
        <v>1456.05</v>
      </c>
      <c r="Z66">
        <v>1609.2</v>
      </c>
      <c r="AA66">
        <v>1450</v>
      </c>
      <c r="AB66">
        <v>1687</v>
      </c>
      <c r="AC66" s="2">
        <f>(Table2[[#This Row],[Close Price]]/Table2[[#This Row],[Day Low]])-1</f>
        <v>2.5376875794100417E-2</v>
      </c>
      <c r="AD66" s="2">
        <f>(Table2[[#This Row],[Day High]]/Table2[[#This Row],[Close Price]])-1</f>
        <v>7.7829872739450856E-2</v>
      </c>
      <c r="AE66" s="2">
        <f>(Table2[[#This Row],[Close Price]]/Table2[[#This Row],[Current Week Low]])-1</f>
        <v>2.5376875794100417E-2</v>
      </c>
      <c r="AF66" s="2">
        <f>(Table2[[#This Row],[Current Week High]]/Table2[[#This Row],[Close Price]])-1</f>
        <v>7.7829872739450856E-2</v>
      </c>
      <c r="AG66" s="2">
        <f>(Table2[[#This Row],[Close Price]]/Table2[[#This Row],[Current Month Low]])-1</f>
        <v>2.9655172413793007E-2</v>
      </c>
      <c r="AH66" s="2">
        <f>(Table2[[#This Row],[Current Month High]]/Table2[[#This Row],[Close Price]])-1</f>
        <v>0.12993971868720688</v>
      </c>
      <c r="AI66">
        <v>12.9939718687206</v>
      </c>
      <c r="AJ66">
        <v>148.419301164725</v>
      </c>
      <c r="AK66" t="str">
        <f>IF(AND(Table2[[#This Row],[20D EMA]]&gt;Table2[[#This Row],[50D EMA]],Table2[[#This Row],[50D EMA]]&gt;Table2[[#This Row],[200D EMA]]),"Uptrend","Downtrend/NoTrend")</f>
        <v>Uptrend</v>
      </c>
      <c r="AL66">
        <v>-0.02</v>
      </c>
      <c r="AM66" t="s">
        <v>10200</v>
      </c>
      <c r="AN66">
        <v>-1.38</v>
      </c>
      <c r="AO66" t="s">
        <v>10200</v>
      </c>
      <c r="AP66">
        <v>0.133943804550158</v>
      </c>
      <c r="AQ66">
        <f>(Table2[[#This Row],[Sharpe Ratio]]-AVERAGE(Table2[Sharpe Ratio]))/_xlfn.STDEV.P(Table2[Sharpe Ratio])</f>
        <v>0.9756791797536899</v>
      </c>
      <c r="AR6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3.3880903368927813</v>
      </c>
      <c r="AS66">
        <f>_xlfn.RANK.AVG(Table2[[#This Row],[1Y Return vs Nifty Z-Score]],Table2[1Y Return vs Nifty Z-Score])</f>
        <v>83</v>
      </c>
      <c r="AT66">
        <f>_xlfn.RANK.AVG(Table2[[#This Row],[6M Return vs Nifty Z-Score]],Table2[6M Return vs Nifty Z-Score])</f>
        <v>100</v>
      </c>
      <c r="AU66">
        <f>_xlfn.RANK.AVG(Table2[[#This Row],[Sharpe Ratio Z-Score]],Table2[Sharpe Ratio Z-Score])</f>
        <v>125</v>
      </c>
      <c r="AV66">
        <f>(Table2[[#This Row],[Rank 1Y]]+Table2[[#This Row],[Rank 6M]]+Table2[[#This Row],[Rank Sharpe]])/3</f>
        <v>102.66666666666667</v>
      </c>
    </row>
    <row r="67" spans="1:48" x14ac:dyDescent="0.3">
      <c r="A67" t="s">
        <v>279</v>
      </c>
      <c r="B67" t="s">
        <v>280</v>
      </c>
      <c r="C67" t="s">
        <v>10154</v>
      </c>
      <c r="D67" t="s">
        <v>281</v>
      </c>
      <c r="E67">
        <v>95302.517791120001</v>
      </c>
      <c r="F67">
        <v>10990.45</v>
      </c>
      <c r="G67">
        <v>161.42727938834599</v>
      </c>
      <c r="H67">
        <f>(Table2[[#This Row],[1Y Return vs Nifty]]-AVERAGE(Table2[1Y Return vs Nifty]))/_xlfn.STDEV.P(Table2[1Y Return vs Nifty])</f>
        <v>1.7100205936405855</v>
      </c>
      <c r="I67">
        <v>7.78965198576108</v>
      </c>
      <c r="J67">
        <f>(Table2[[#This Row],[1M Return vs Nifty]]-AVERAGE(Table2[1M Return vs Nifty]))/_xlfn.STDEV.P(Table2[1M Return vs Nifty])</f>
        <v>0.98839134265866468</v>
      </c>
      <c r="K67">
        <v>54.101147281189199</v>
      </c>
      <c r="L67">
        <f>(Table2[[#This Row],[6M Return vs Nifty]]-AVERAGE(Table2[6M Return vs Nifty]))/_xlfn.STDEV.P(Table2[6M Return vs Nifty])</f>
        <v>1.6032886073059338</v>
      </c>
      <c r="M67">
        <v>-1.93221604449002</v>
      </c>
      <c r="N67">
        <f>(Table2[[#This Row],[1W Return vs Nifty]]-AVERAGE(Table2[1W Return vs Nifty]))/_xlfn.STDEV.P(Table2[1W Return vs Nifty])</f>
        <v>-1.4769426382439967E-2</v>
      </c>
      <c r="O67">
        <v>10363.81</v>
      </c>
      <c r="P67">
        <v>9487.6164759772691</v>
      </c>
      <c r="Q67">
        <v>7295.5234451431998</v>
      </c>
      <c r="R67">
        <v>70.830086717388596</v>
      </c>
      <c r="S67" s="2">
        <f>(Table2[[#This Row],[Close Price]]-Table2[[#This Row],[20D EMA]])/Table2[[#This Row],[20D EMA]]</f>
        <v>6.0464250116511326E-2</v>
      </c>
      <c r="T67" s="2">
        <f>(Table2[[#This Row],[Close Price]]-Table2[[#This Row],[50D EMA]])/Table2[[#This Row],[50D EMA]]</f>
        <v>0.15839948082091215</v>
      </c>
      <c r="U67" s="2">
        <f>(Table2[[#This Row],[Close Price]]-Table2[[#This Row],[200D EMA]])/Table2[[#This Row],[200D EMA]]</f>
        <v>0.50646490037895775</v>
      </c>
      <c r="V67">
        <v>1.15407564689549</v>
      </c>
      <c r="W67">
        <v>10370</v>
      </c>
      <c r="X67">
        <v>11065.45</v>
      </c>
      <c r="Y67">
        <v>10370</v>
      </c>
      <c r="Z67">
        <v>11065.45</v>
      </c>
      <c r="AA67">
        <v>9890.15</v>
      </c>
      <c r="AB67">
        <v>11240</v>
      </c>
      <c r="AC67" s="2">
        <f>(Table2[[#This Row],[Close Price]]/Table2[[#This Row],[Day Low]])-1</f>
        <v>5.9831243972999104E-2</v>
      </c>
      <c r="AD67" s="2">
        <f>(Table2[[#This Row],[Day High]]/Table2[[#This Row],[Close Price]])-1</f>
        <v>6.8241063832690241E-3</v>
      </c>
      <c r="AE67" s="2">
        <f>(Table2[[#This Row],[Close Price]]/Table2[[#This Row],[Current Week Low]])-1</f>
        <v>5.9831243972999104E-2</v>
      </c>
      <c r="AF67" s="2">
        <f>(Table2[[#This Row],[Current Week High]]/Table2[[#This Row],[Close Price]])-1</f>
        <v>6.8241063832690241E-3</v>
      </c>
      <c r="AG67" s="2">
        <f>(Table2[[#This Row],[Close Price]]/Table2[[#This Row],[Current Month Low]])-1</f>
        <v>0.11125210436646582</v>
      </c>
      <c r="AH67" s="2">
        <f>(Table2[[#This Row],[Current Month High]]/Table2[[#This Row],[Close Price]])-1</f>
        <v>2.2706076639263939E-2</v>
      </c>
      <c r="AI67">
        <v>2.2706076639263899</v>
      </c>
      <c r="AJ67">
        <v>190.810345968115</v>
      </c>
      <c r="AK67" t="str">
        <f>IF(AND(Table2[[#This Row],[20D EMA]]&gt;Table2[[#This Row],[50D EMA]],Table2[[#This Row],[50D EMA]]&gt;Table2[[#This Row],[200D EMA]]),"Uptrend","Downtrend/NoTrend")</f>
        <v>Uptrend</v>
      </c>
      <c r="AL67">
        <v>0.16</v>
      </c>
      <c r="AM67" t="s">
        <v>10199</v>
      </c>
      <c r="AN67">
        <v>5.31</v>
      </c>
      <c r="AO67" t="s">
        <v>10199</v>
      </c>
      <c r="AP67">
        <v>8.8155805023871006E-2</v>
      </c>
      <c r="AQ67">
        <f>(Table2[[#This Row],[Sharpe Ratio]]-AVERAGE(Table2[Sharpe Ratio]))/_xlfn.STDEV.P(Table2[Sharpe Ratio])</f>
        <v>0.45005327523149086</v>
      </c>
      <c r="AR6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4.736984392454235</v>
      </c>
      <c r="AS67">
        <f>_xlfn.RANK.AVG(Table2[[#This Row],[1Y Return vs Nifty Z-Score]],Table2[1Y Return vs Nifty Z-Score])</f>
        <v>44</v>
      </c>
      <c r="AT67">
        <f>_xlfn.RANK.AVG(Table2[[#This Row],[6M Return vs Nifty Z-Score]],Table2[6M Return vs Nifty Z-Score])</f>
        <v>51</v>
      </c>
      <c r="AU67">
        <f>_xlfn.RANK.AVG(Table2[[#This Row],[Sharpe Ratio Z-Score]],Table2[Sharpe Ratio Z-Score])</f>
        <v>220</v>
      </c>
      <c r="AV67">
        <f>(Table2[[#This Row],[Rank 1Y]]+Table2[[#This Row],[Rank 6M]]+Table2[[#This Row],[Rank Sharpe]])/3</f>
        <v>105</v>
      </c>
    </row>
    <row r="68" spans="1:48" x14ac:dyDescent="0.3">
      <c r="A68" t="s">
        <v>749</v>
      </c>
      <c r="B68" t="s">
        <v>750</v>
      </c>
      <c r="C68" t="s">
        <v>10158</v>
      </c>
      <c r="D68" t="s">
        <v>232</v>
      </c>
      <c r="E68">
        <v>20809.352071199999</v>
      </c>
      <c r="F68">
        <v>1281</v>
      </c>
      <c r="G68">
        <v>98.748563373660005</v>
      </c>
      <c r="H68">
        <f>(Table2[[#This Row],[1Y Return vs Nifty]]-AVERAGE(Table2[1Y Return vs Nifty]))/_xlfn.STDEV.P(Table2[1Y Return vs Nifty])</f>
        <v>0.83716156748828674</v>
      </c>
      <c r="I68">
        <v>9.5958908828171694</v>
      </c>
      <c r="J68">
        <f>(Table2[[#This Row],[1M Return vs Nifty]]-AVERAGE(Table2[1M Return vs Nifty]))/_xlfn.STDEV.P(Table2[1M Return vs Nifty])</f>
        <v>1.1757080365177563</v>
      </c>
      <c r="K68">
        <v>62.142975932009399</v>
      </c>
      <c r="L68">
        <f>(Table2[[#This Row],[6M Return vs Nifty]]-AVERAGE(Table2[6M Return vs Nifty]))/_xlfn.STDEV.P(Table2[6M Return vs Nifty])</f>
        <v>1.8734301368168063</v>
      </c>
      <c r="M68">
        <v>-0.504687016460731</v>
      </c>
      <c r="N68">
        <f>(Table2[[#This Row],[1W Return vs Nifty]]-AVERAGE(Table2[1W Return vs Nifty]))/_xlfn.STDEV.P(Table2[1W Return vs Nifty])</f>
        <v>0.36954426227767667</v>
      </c>
      <c r="O68">
        <v>1282.47</v>
      </c>
      <c r="P68">
        <v>1230.72507312018</v>
      </c>
      <c r="Q68">
        <v>1000.27614596378</v>
      </c>
      <c r="R68">
        <v>44.813781772369502</v>
      </c>
      <c r="S68" s="2">
        <f>(Table2[[#This Row],[Close Price]]-Table2[[#This Row],[20D EMA]])/Table2[[#This Row],[20D EMA]]</f>
        <v>-1.1462256427051138E-3</v>
      </c>
      <c r="T68" s="2">
        <f>(Table2[[#This Row],[Close Price]]-Table2[[#This Row],[50D EMA]])/Table2[[#This Row],[50D EMA]]</f>
        <v>4.0849843704216668E-2</v>
      </c>
      <c r="U68" s="2">
        <f>(Table2[[#This Row],[Close Price]]-Table2[[#This Row],[200D EMA]])/Table2[[#This Row],[200D EMA]]</f>
        <v>0.2806463546781261</v>
      </c>
      <c r="V68">
        <v>1.43537322250417</v>
      </c>
      <c r="W68">
        <v>1250</v>
      </c>
      <c r="X68">
        <v>1346.65</v>
      </c>
      <c r="Y68">
        <v>1250</v>
      </c>
      <c r="Z68">
        <v>1363.6</v>
      </c>
      <c r="AA68">
        <v>1145</v>
      </c>
      <c r="AB68">
        <v>1427.85</v>
      </c>
      <c r="AC68" s="2">
        <f>(Table2[[#This Row],[Close Price]]/Table2[[#This Row],[Day Low]])-1</f>
        <v>2.4799999999999933E-2</v>
      </c>
      <c r="AD68" s="2">
        <f>(Table2[[#This Row],[Day High]]/Table2[[#This Row],[Close Price]])-1</f>
        <v>5.1249024199844007E-2</v>
      </c>
      <c r="AE68" s="2">
        <f>(Table2[[#This Row],[Close Price]]/Table2[[#This Row],[Current Week Low]])-1</f>
        <v>2.4799999999999933E-2</v>
      </c>
      <c r="AF68" s="2">
        <f>(Table2[[#This Row],[Current Week High]]/Table2[[#This Row],[Close Price]])-1</f>
        <v>6.4480874316939829E-2</v>
      </c>
      <c r="AG68" s="2">
        <f>(Table2[[#This Row],[Close Price]]/Table2[[#This Row],[Current Month Low]])-1</f>
        <v>0.11877729257641922</v>
      </c>
      <c r="AH68" s="2">
        <f>(Table2[[#This Row],[Current Month High]]/Table2[[#This Row],[Close Price]])-1</f>
        <v>0.11463700234192031</v>
      </c>
      <c r="AI68">
        <v>11.463700234192</v>
      </c>
      <c r="AJ68">
        <v>126.98679897226801</v>
      </c>
      <c r="AK68" t="str">
        <f>IF(AND(Table2[[#This Row],[20D EMA]]&gt;Table2[[#This Row],[50D EMA]],Table2[[#This Row],[50D EMA]]&gt;Table2[[#This Row],[200D EMA]]),"Uptrend","Downtrend/NoTrend")</f>
        <v>Uptrend</v>
      </c>
      <c r="AL68">
        <v>-0.03</v>
      </c>
      <c r="AM68" t="s">
        <v>10200</v>
      </c>
      <c r="AN68">
        <v>4.29</v>
      </c>
      <c r="AO68" t="s">
        <v>10199</v>
      </c>
      <c r="AP68">
        <v>0.111275142769514</v>
      </c>
      <c r="AQ68">
        <f>(Table2[[#This Row],[Sharpe Ratio]]-AVERAGE(Table2[Sharpe Ratio]))/_xlfn.STDEV.P(Table2[Sharpe Ratio])</f>
        <v>0.71545300748079466</v>
      </c>
      <c r="AR6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4.9712970105813206</v>
      </c>
      <c r="AS68">
        <f>_xlfn.RANK.AVG(Table2[[#This Row],[1Y Return vs Nifty Z-Score]],Table2[1Y Return vs Nifty Z-Score])</f>
        <v>105</v>
      </c>
      <c r="AT68">
        <f>_xlfn.RANK.AVG(Table2[[#This Row],[6M Return vs Nifty Z-Score]],Table2[6M Return vs Nifty Z-Score])</f>
        <v>35</v>
      </c>
      <c r="AU68">
        <f>_xlfn.RANK.AVG(Table2[[#This Row],[Sharpe Ratio Z-Score]],Table2[Sharpe Ratio Z-Score])</f>
        <v>175</v>
      </c>
      <c r="AV68">
        <f>(Table2[[#This Row],[Rank 1Y]]+Table2[[#This Row],[Rank 6M]]+Table2[[#This Row],[Rank Sharpe]])/3</f>
        <v>105</v>
      </c>
    </row>
    <row r="69" spans="1:48" x14ac:dyDescent="0.3">
      <c r="A69" t="s">
        <v>588</v>
      </c>
      <c r="B69" t="s">
        <v>589</v>
      </c>
      <c r="C69" t="s">
        <v>10155</v>
      </c>
      <c r="D69" t="s">
        <v>242</v>
      </c>
      <c r="E69">
        <v>31391.345450240002</v>
      </c>
      <c r="F69">
        <v>6204.4</v>
      </c>
      <c r="G69">
        <v>139.491719893631</v>
      </c>
      <c r="H69">
        <f>(Table2[[#This Row],[1Y Return vs Nifty]]-AVERAGE(Table2[1Y Return vs Nifty]))/_xlfn.STDEV.P(Table2[1Y Return vs Nifty])</f>
        <v>1.4045476625394351</v>
      </c>
      <c r="I69">
        <v>-9.3188703352763707</v>
      </c>
      <c r="J69">
        <f>(Table2[[#This Row],[1M Return vs Nifty]]-AVERAGE(Table2[1M Return vs Nifty]))/_xlfn.STDEV.P(Table2[1M Return vs Nifty])</f>
        <v>-0.7858544911645502</v>
      </c>
      <c r="K69">
        <v>25.991973628504699</v>
      </c>
      <c r="L69">
        <f>(Table2[[#This Row],[6M Return vs Nifty]]-AVERAGE(Table2[6M Return vs Nifty]))/_xlfn.STDEV.P(Table2[6M Return vs Nifty])</f>
        <v>0.65904377276218451</v>
      </c>
      <c r="M69">
        <v>-3.4349133078287699</v>
      </c>
      <c r="N69">
        <f>(Table2[[#This Row],[1W Return vs Nifty]]-AVERAGE(Table2[1W Return vs Nifty]))/_xlfn.STDEV.P(Table2[1W Return vs Nifty])</f>
        <v>-0.41931960846204996</v>
      </c>
      <c r="O69">
        <v>6452.14</v>
      </c>
      <c r="P69">
        <v>6517.8518089504296</v>
      </c>
      <c r="Q69">
        <v>5603.9907513881599</v>
      </c>
      <c r="R69">
        <v>22.890013744147499</v>
      </c>
      <c r="S69" s="2">
        <f>(Table2[[#This Row],[Close Price]]-Table2[[#This Row],[20D EMA]])/Table2[[#This Row],[20D EMA]]</f>
        <v>-3.8396563000802943E-2</v>
      </c>
      <c r="T69" s="2">
        <f>(Table2[[#This Row],[Close Price]]-Table2[[#This Row],[50D EMA]])/Table2[[#This Row],[50D EMA]]</f>
        <v>-4.8091275797340523E-2</v>
      </c>
      <c r="U69" s="2">
        <f>(Table2[[#This Row],[Close Price]]-Table2[[#This Row],[200D EMA]])/Table2[[#This Row],[200D EMA]]</f>
        <v>0.10713958592153509</v>
      </c>
      <c r="V69">
        <v>0.89830885858866505</v>
      </c>
      <c r="W69">
        <v>6100</v>
      </c>
      <c r="X69">
        <v>6277.3</v>
      </c>
      <c r="Y69">
        <v>6100</v>
      </c>
      <c r="Z69">
        <v>6330</v>
      </c>
      <c r="AA69">
        <v>6100</v>
      </c>
      <c r="AB69">
        <v>6801.3</v>
      </c>
      <c r="AC69" s="2">
        <f>(Table2[[#This Row],[Close Price]]/Table2[[#This Row],[Day Low]])-1</f>
        <v>1.7114754098360496E-2</v>
      </c>
      <c r="AD69" s="2">
        <f>(Table2[[#This Row],[Day High]]/Table2[[#This Row],[Close Price]])-1</f>
        <v>1.1749726000902738E-2</v>
      </c>
      <c r="AE69" s="2">
        <f>(Table2[[#This Row],[Close Price]]/Table2[[#This Row],[Current Week Low]])-1</f>
        <v>1.7114754098360496E-2</v>
      </c>
      <c r="AF69" s="2">
        <f>(Table2[[#This Row],[Current Week High]]/Table2[[#This Row],[Close Price]])-1</f>
        <v>2.0243698020759426E-2</v>
      </c>
      <c r="AG69" s="2">
        <f>(Table2[[#This Row],[Close Price]]/Table2[[#This Row],[Current Month Low]])-1</f>
        <v>1.7114754098360496E-2</v>
      </c>
      <c r="AH69" s="2">
        <f>(Table2[[#This Row],[Current Month High]]/Table2[[#This Row],[Close Price]])-1</f>
        <v>9.6205918380504185E-2</v>
      </c>
      <c r="AI69">
        <v>57.2569466829991</v>
      </c>
      <c r="AJ69">
        <v>164.800153645888</v>
      </c>
      <c r="AK69" t="str">
        <f>IF(AND(Table2[[#This Row],[20D EMA]]&gt;Table2[[#This Row],[50D EMA]],Table2[[#This Row],[50D EMA]]&gt;Table2[[#This Row],[200D EMA]]),"Uptrend","Downtrend/NoTrend")</f>
        <v>Downtrend/NoTrend</v>
      </c>
      <c r="AL69">
        <v>-0.11</v>
      </c>
      <c r="AM69" t="s">
        <v>10200</v>
      </c>
      <c r="AN69">
        <v>-5.99</v>
      </c>
      <c r="AO69" t="s">
        <v>10200</v>
      </c>
      <c r="AP69">
        <v>0.14336126693902801</v>
      </c>
      <c r="AQ69">
        <f>(Table2[[#This Row],[Sharpe Ratio]]-AVERAGE(Table2[Sharpe Ratio]))/_xlfn.STDEV.P(Table2[Sharpe Ratio])</f>
        <v>1.0837874665901075</v>
      </c>
      <c r="AR6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">
        <f>_xlfn.RANK.AVG(Table2[[#This Row],[1Y Return vs Nifty Z-Score]],Table2[1Y Return vs Nifty Z-Score])</f>
        <v>60</v>
      </c>
      <c r="AT69">
        <f>_xlfn.RANK.AVG(Table2[[#This Row],[6M Return vs Nifty Z-Score]],Table2[6M Return vs Nifty Z-Score])</f>
        <v>151</v>
      </c>
      <c r="AU69">
        <f>_xlfn.RANK.AVG(Table2[[#This Row],[Sharpe Ratio Z-Score]],Table2[Sharpe Ratio Z-Score])</f>
        <v>105</v>
      </c>
      <c r="AV69">
        <f>(Table2[[#This Row],[Rank 1Y]]+Table2[[#This Row],[Rank 6M]]+Table2[[#This Row],[Rank Sharpe]])/3</f>
        <v>105.33333333333333</v>
      </c>
    </row>
    <row r="70" spans="1:48" x14ac:dyDescent="0.3">
      <c r="A70" t="s">
        <v>1230</v>
      </c>
      <c r="B70" t="s">
        <v>1231</v>
      </c>
      <c r="C70" t="s">
        <v>10158</v>
      </c>
      <c r="D70" t="s">
        <v>46</v>
      </c>
      <c r="E70">
        <v>9145.4766290000007</v>
      </c>
      <c r="F70">
        <v>1365.25</v>
      </c>
      <c r="G70">
        <v>76.222018450620396</v>
      </c>
      <c r="H70">
        <f>(Table2[[#This Row],[1Y Return vs Nifty]]-AVERAGE(Table2[1Y Return vs Nifty]))/_xlfn.STDEV.P(Table2[1Y Return vs Nifty])</f>
        <v>0.52345861831662022</v>
      </c>
      <c r="I70">
        <v>10.0437463225194</v>
      </c>
      <c r="J70">
        <f>(Table2[[#This Row],[1M Return vs Nifty]]-AVERAGE(Table2[1M Return vs Nifty]))/_xlfn.STDEV.P(Table2[1M Return vs Nifty])</f>
        <v>1.2221530557389466</v>
      </c>
      <c r="K70">
        <v>54.7835792745975</v>
      </c>
      <c r="L70">
        <f>(Table2[[#This Row],[6M Return vs Nifty]]-AVERAGE(Table2[6M Return vs Nifty]))/_xlfn.STDEV.P(Table2[6M Return vs Nifty])</f>
        <v>1.6262128985947901</v>
      </c>
      <c r="M70">
        <v>-5.2768957977086899</v>
      </c>
      <c r="N70">
        <f>(Table2[[#This Row],[1W Return vs Nifty]]-AVERAGE(Table2[1W Return vs Nifty]))/_xlfn.STDEV.P(Table2[1W Return vs Nifty])</f>
        <v>-0.91521081013544514</v>
      </c>
      <c r="O70">
        <v>1365.74</v>
      </c>
      <c r="P70">
        <v>1281.39207221063</v>
      </c>
      <c r="Q70">
        <v>1040.8068453855101</v>
      </c>
      <c r="R70">
        <v>43.462402139019098</v>
      </c>
      <c r="S70" s="2">
        <f>(Table2[[#This Row],[Close Price]]-Table2[[#This Row],[20D EMA]])/Table2[[#This Row],[20D EMA]]</f>
        <v>-3.5877985560941989E-4</v>
      </c>
      <c r="T70" s="2">
        <f>(Table2[[#This Row],[Close Price]]-Table2[[#This Row],[50D EMA]])/Table2[[#This Row],[50D EMA]]</f>
        <v>6.5442833312289922E-2</v>
      </c>
      <c r="U70" s="2">
        <f>(Table2[[#This Row],[Close Price]]-Table2[[#This Row],[200D EMA]])/Table2[[#This Row],[200D EMA]]</f>
        <v>0.31172273323617278</v>
      </c>
      <c r="V70">
        <v>1.20128944194887</v>
      </c>
      <c r="W70">
        <v>1333</v>
      </c>
      <c r="X70">
        <v>1450</v>
      </c>
      <c r="Y70">
        <v>1333</v>
      </c>
      <c r="Z70">
        <v>1450</v>
      </c>
      <c r="AA70">
        <v>1232.6500000000001</v>
      </c>
      <c r="AB70">
        <v>1542.45</v>
      </c>
      <c r="AC70" s="2">
        <f>(Table2[[#This Row],[Close Price]]/Table2[[#This Row],[Day Low]])-1</f>
        <v>2.4193548387096753E-2</v>
      </c>
      <c r="AD70" s="2">
        <f>(Table2[[#This Row],[Day High]]/Table2[[#This Row],[Close Price]])-1</f>
        <v>6.2076542757736775E-2</v>
      </c>
      <c r="AE70" s="2">
        <f>(Table2[[#This Row],[Close Price]]/Table2[[#This Row],[Current Week Low]])-1</f>
        <v>2.4193548387096753E-2</v>
      </c>
      <c r="AF70" s="2">
        <f>(Table2[[#This Row],[Current Week High]]/Table2[[#This Row],[Close Price]])-1</f>
        <v>6.2076542757736775E-2</v>
      </c>
      <c r="AG70" s="2">
        <f>(Table2[[#This Row],[Close Price]]/Table2[[#This Row],[Current Month Low]])-1</f>
        <v>0.10757311483389431</v>
      </c>
      <c r="AH70" s="2">
        <f>(Table2[[#This Row],[Current Month High]]/Table2[[#This Row],[Close Price]])-1</f>
        <v>0.12979307819080765</v>
      </c>
      <c r="AI70">
        <v>12.979307819080701</v>
      </c>
      <c r="AJ70">
        <v>110.03846153846099</v>
      </c>
      <c r="AK70" t="str">
        <f>IF(AND(Table2[[#This Row],[20D EMA]]&gt;Table2[[#This Row],[50D EMA]],Table2[[#This Row],[50D EMA]]&gt;Table2[[#This Row],[200D EMA]]),"Uptrend","Downtrend/NoTrend")</f>
        <v>Uptrend</v>
      </c>
      <c r="AL70">
        <v>0.13</v>
      </c>
      <c r="AM70" t="s">
        <v>10199</v>
      </c>
      <c r="AN70">
        <v>4.5</v>
      </c>
      <c r="AO70" t="s">
        <v>10199</v>
      </c>
      <c r="AP70">
        <v>0.13087052694930501</v>
      </c>
      <c r="AQ70">
        <f>(Table2[[#This Row],[Sharpe Ratio]]-AVERAGE(Table2[Sharpe Ratio]))/_xlfn.STDEV.P(Table2[Sharpe Ratio])</f>
        <v>0.94039931744241412</v>
      </c>
      <c r="AR7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3.3970130799573264</v>
      </c>
      <c r="AS70">
        <f>_xlfn.RANK.AVG(Table2[[#This Row],[1Y Return vs Nifty Z-Score]],Table2[1Y Return vs Nifty Z-Score])</f>
        <v>146</v>
      </c>
      <c r="AT70">
        <f>_xlfn.RANK.AVG(Table2[[#This Row],[6M Return vs Nifty Z-Score]],Table2[6M Return vs Nifty Z-Score])</f>
        <v>50</v>
      </c>
      <c r="AU70">
        <f>_xlfn.RANK.AVG(Table2[[#This Row],[Sharpe Ratio Z-Score]],Table2[Sharpe Ratio Z-Score])</f>
        <v>134</v>
      </c>
      <c r="AV70">
        <f>(Table2[[#This Row],[Rank 1Y]]+Table2[[#This Row],[Rank 6M]]+Table2[[#This Row],[Rank Sharpe]])/3</f>
        <v>110</v>
      </c>
    </row>
    <row r="71" spans="1:48" x14ac:dyDescent="0.3">
      <c r="A71" t="s">
        <v>650</v>
      </c>
      <c r="B71" t="s">
        <v>651</v>
      </c>
      <c r="C71" t="s">
        <v>10158</v>
      </c>
      <c r="D71" t="s">
        <v>46</v>
      </c>
      <c r="E71">
        <v>27580.6240755</v>
      </c>
      <c r="F71">
        <v>293.25</v>
      </c>
      <c r="G71">
        <v>192.02621189563399</v>
      </c>
      <c r="H71">
        <f>(Table2[[#This Row],[1Y Return vs Nifty]]-AVERAGE(Table2[1Y Return vs Nifty]))/_xlfn.STDEV.P(Table2[1Y Return vs Nifty])</f>
        <v>2.1361389975873633</v>
      </c>
      <c r="I71">
        <v>11.757295282375701</v>
      </c>
      <c r="J71">
        <f>(Table2[[#This Row],[1M Return vs Nifty]]-AVERAGE(Table2[1M Return vs Nifty]))/_xlfn.STDEV.P(Table2[1M Return vs Nifty])</f>
        <v>1.3998573043015883</v>
      </c>
      <c r="K71">
        <v>12.438041190452999</v>
      </c>
      <c r="L71">
        <f>(Table2[[#This Row],[6M Return vs Nifty]]-AVERAGE(Table2[6M Return vs Nifty]))/_xlfn.STDEV.P(Table2[6M Return vs Nifty])</f>
        <v>0.20373936394107986</v>
      </c>
      <c r="M71">
        <v>-4.1045048501779098</v>
      </c>
      <c r="N71">
        <f>(Table2[[#This Row],[1W Return vs Nifty]]-AVERAGE(Table2[1W Return vs Nifty]))/_xlfn.STDEV.P(Table2[1W Return vs Nifty])</f>
        <v>-0.59958438100475919</v>
      </c>
      <c r="O71">
        <v>303.14</v>
      </c>
      <c r="P71">
        <v>282.083659079705</v>
      </c>
      <c r="Q71">
        <v>221.16977729913</v>
      </c>
      <c r="R71">
        <v>38.033609004279597</v>
      </c>
      <c r="S71" s="2">
        <f>(Table2[[#This Row],[Close Price]]-Table2[[#This Row],[20D EMA]])/Table2[[#This Row],[20D EMA]]</f>
        <v>-3.2625189681335313E-2</v>
      </c>
      <c r="T71" s="2">
        <f>(Table2[[#This Row],[Close Price]]-Table2[[#This Row],[50D EMA]])/Table2[[#This Row],[50D EMA]]</f>
        <v>3.9585210134912001E-2</v>
      </c>
      <c r="U71" s="2">
        <f>(Table2[[#This Row],[Close Price]]-Table2[[#This Row],[200D EMA]])/Table2[[#This Row],[200D EMA]]</f>
        <v>0.3259044865039683</v>
      </c>
      <c r="V71">
        <v>1.64100310481336</v>
      </c>
      <c r="W71">
        <v>262</v>
      </c>
      <c r="X71">
        <v>327.95</v>
      </c>
      <c r="Y71">
        <v>262</v>
      </c>
      <c r="Z71">
        <v>327.95</v>
      </c>
      <c r="AA71">
        <v>262</v>
      </c>
      <c r="AB71">
        <v>351.6</v>
      </c>
      <c r="AC71" s="2">
        <f>(Table2[[#This Row],[Close Price]]/Table2[[#This Row],[Day Low]])-1</f>
        <v>0.11927480916030531</v>
      </c>
      <c r="AD71" s="2">
        <f>(Table2[[#This Row],[Day High]]/Table2[[#This Row],[Close Price]])-1</f>
        <v>0.11832907075873833</v>
      </c>
      <c r="AE71" s="2">
        <f>(Table2[[#This Row],[Close Price]]/Table2[[#This Row],[Current Week Low]])-1</f>
        <v>0.11927480916030531</v>
      </c>
      <c r="AF71" s="2">
        <f>(Table2[[#This Row],[Current Week High]]/Table2[[#This Row],[Close Price]])-1</f>
        <v>0.11832907075873833</v>
      </c>
      <c r="AG71" s="2">
        <f>(Table2[[#This Row],[Close Price]]/Table2[[#This Row],[Current Month Low]])-1</f>
        <v>0.11927480916030531</v>
      </c>
      <c r="AH71" s="2">
        <f>(Table2[[#This Row],[Current Month High]]/Table2[[#This Row],[Close Price]])-1</f>
        <v>0.19897698209718673</v>
      </c>
      <c r="AI71">
        <v>19.897698209718602</v>
      </c>
      <c r="AJ71">
        <v>225.11086474501101</v>
      </c>
      <c r="AK71" t="str">
        <f>IF(AND(Table2[[#This Row],[20D EMA]]&gt;Table2[[#This Row],[50D EMA]],Table2[[#This Row],[50D EMA]]&gt;Table2[[#This Row],[200D EMA]]),"Uptrend","Downtrend/NoTrend")</f>
        <v>Uptrend</v>
      </c>
      <c r="AL71">
        <v>0.1</v>
      </c>
      <c r="AM71" t="s">
        <v>10199</v>
      </c>
      <c r="AN71">
        <v>4.83</v>
      </c>
      <c r="AO71" t="s">
        <v>10199</v>
      </c>
      <c r="AP71">
        <v>0.179947966918308</v>
      </c>
      <c r="AQ71">
        <f>(Table2[[#This Row],[Sharpe Ratio]]-AVERAGE(Table2[Sharpe Ratio]))/_xlfn.STDEV.P(Table2[Sharpe Ratio])</f>
        <v>1.5037865377233823</v>
      </c>
      <c r="AR7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4.6439378225486543</v>
      </c>
      <c r="AS71">
        <f>_xlfn.RANK.AVG(Table2[[#This Row],[1Y Return vs Nifty Z-Score]],Table2[1Y Return vs Nifty Z-Score])</f>
        <v>22</v>
      </c>
      <c r="AT71">
        <f>_xlfn.RANK.AVG(Table2[[#This Row],[6M Return vs Nifty Z-Score]],Table2[6M Return vs Nifty Z-Score])</f>
        <v>259</v>
      </c>
      <c r="AU71">
        <f>_xlfn.RANK.AVG(Table2[[#This Row],[Sharpe Ratio Z-Score]],Table2[Sharpe Ratio Z-Score])</f>
        <v>51</v>
      </c>
      <c r="AV71">
        <f>(Table2[[#This Row],[Rank 1Y]]+Table2[[#This Row],[Rank 6M]]+Table2[[#This Row],[Rank Sharpe]])/3</f>
        <v>110.66666666666667</v>
      </c>
    </row>
    <row r="72" spans="1:48" x14ac:dyDescent="0.3">
      <c r="A72" t="s">
        <v>416</v>
      </c>
      <c r="B72" t="s">
        <v>417</v>
      </c>
      <c r="C72" t="s">
        <v>10166</v>
      </c>
      <c r="D72" t="s">
        <v>268</v>
      </c>
      <c r="E72">
        <v>56015.197645125001</v>
      </c>
      <c r="F72">
        <v>4973.75</v>
      </c>
      <c r="G72">
        <v>79.262385459557706</v>
      </c>
      <c r="H72">
        <f>(Table2[[#This Row],[1Y Return vs Nifty]]-AVERAGE(Table2[1Y Return vs Nifty]))/_xlfn.STDEV.P(Table2[1Y Return vs Nifty])</f>
        <v>0.56579853775505917</v>
      </c>
      <c r="I72">
        <v>-6.68342193729959</v>
      </c>
      <c r="J72">
        <f>(Table2[[#This Row],[1M Return vs Nifty]]-AVERAGE(Table2[1M Return vs Nifty]))/_xlfn.STDEV.P(Table2[1M Return vs Nifty])</f>
        <v>-0.51254430968753162</v>
      </c>
      <c r="K72">
        <v>50.900936285112998</v>
      </c>
      <c r="L72">
        <f>(Table2[[#This Row],[6M Return vs Nifty]]-AVERAGE(Table2[6M Return vs Nifty]))/_xlfn.STDEV.P(Table2[6M Return vs Nifty])</f>
        <v>1.4957869518025722</v>
      </c>
      <c r="M72">
        <v>-2.7937042950653201</v>
      </c>
      <c r="N72">
        <f>(Table2[[#This Row],[1W Return vs Nifty]]-AVERAGE(Table2[1W Return vs Nifty]))/_xlfn.STDEV.P(Table2[1W Return vs Nifty])</f>
        <v>-0.24669586767730062</v>
      </c>
      <c r="O72">
        <v>5176.91</v>
      </c>
      <c r="P72">
        <v>5076.8507513012701</v>
      </c>
      <c r="Q72">
        <v>4096.3370504666</v>
      </c>
      <c r="R72">
        <v>30.854899157103201</v>
      </c>
      <c r="S72" s="2">
        <f>(Table2[[#This Row],[Close Price]]-Table2[[#This Row],[20D EMA]])/Table2[[#This Row],[20D EMA]]</f>
        <v>-3.9243486944914988E-2</v>
      </c>
      <c r="T72" s="2">
        <f>(Table2[[#This Row],[Close Price]]-Table2[[#This Row],[50D EMA]])/Table2[[#This Row],[50D EMA]]</f>
        <v>-2.0308013048215737E-2</v>
      </c>
      <c r="U72" s="2">
        <f>(Table2[[#This Row],[Close Price]]-Table2[[#This Row],[200D EMA]])/Table2[[#This Row],[200D EMA]]</f>
        <v>0.2141945203052705</v>
      </c>
      <c r="V72">
        <v>0.43237247872871798</v>
      </c>
      <c r="W72">
        <v>4801.55</v>
      </c>
      <c r="X72">
        <v>5048.3</v>
      </c>
      <c r="Y72">
        <v>4801.55</v>
      </c>
      <c r="Z72">
        <v>5048.3</v>
      </c>
      <c r="AA72">
        <v>4801.55</v>
      </c>
      <c r="AB72">
        <v>5839.95</v>
      </c>
      <c r="AC72" s="2">
        <f>(Table2[[#This Row],[Close Price]]/Table2[[#This Row],[Day Low]])-1</f>
        <v>3.5863419104247507E-2</v>
      </c>
      <c r="AD72" s="2">
        <f>(Table2[[#This Row],[Day High]]/Table2[[#This Row],[Close Price]])-1</f>
        <v>1.498869062578545E-2</v>
      </c>
      <c r="AE72" s="2">
        <f>(Table2[[#This Row],[Close Price]]/Table2[[#This Row],[Current Week Low]])-1</f>
        <v>3.5863419104247507E-2</v>
      </c>
      <c r="AF72" s="2">
        <f>(Table2[[#This Row],[Current Week High]]/Table2[[#This Row],[Close Price]])-1</f>
        <v>1.498869062578545E-2</v>
      </c>
      <c r="AG72" s="2">
        <f>(Table2[[#This Row],[Close Price]]/Table2[[#This Row],[Current Month Low]])-1</f>
        <v>3.5863419104247507E-2</v>
      </c>
      <c r="AH72" s="2">
        <f>(Table2[[#This Row],[Current Month High]]/Table2[[#This Row],[Close Price]])-1</f>
        <v>0.17415431012817284</v>
      </c>
      <c r="AI72">
        <v>17.415431012817201</v>
      </c>
      <c r="AJ72">
        <v>104.26078028747401</v>
      </c>
      <c r="AK72" t="str">
        <f>IF(AND(Table2[[#This Row],[20D EMA]]&gt;Table2[[#This Row],[50D EMA]],Table2[[#This Row],[50D EMA]]&gt;Table2[[#This Row],[200D EMA]]),"Uptrend","Downtrend/NoTrend")</f>
        <v>Uptrend</v>
      </c>
      <c r="AL72">
        <v>-0.02</v>
      </c>
      <c r="AM72" t="s">
        <v>10200</v>
      </c>
      <c r="AN72">
        <v>-5.96</v>
      </c>
      <c r="AO72" t="s">
        <v>10200</v>
      </c>
      <c r="AP72">
        <v>0.129162272945889</v>
      </c>
      <c r="AQ72">
        <f>(Table2[[#This Row],[Sharpe Ratio]]-AVERAGE(Table2[Sharpe Ratio]))/_xlfn.STDEV.P(Table2[Sharpe Ratio])</f>
        <v>0.92078931995423563</v>
      </c>
      <c r="AR7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2.2231346321470347</v>
      </c>
      <c r="AS72">
        <f>_xlfn.RANK.AVG(Table2[[#This Row],[1Y Return vs Nifty Z-Score]],Table2[1Y Return vs Nifty Z-Score])</f>
        <v>137</v>
      </c>
      <c r="AT72">
        <f>_xlfn.RANK.AVG(Table2[[#This Row],[6M Return vs Nifty Z-Score]],Table2[6M Return vs Nifty Z-Score])</f>
        <v>61</v>
      </c>
      <c r="AU72">
        <f>_xlfn.RANK.AVG(Table2[[#This Row],[Sharpe Ratio Z-Score]],Table2[Sharpe Ratio Z-Score])</f>
        <v>138</v>
      </c>
      <c r="AV72">
        <f>(Table2[[#This Row],[Rank 1Y]]+Table2[[#This Row],[Rank 6M]]+Table2[[#This Row],[Rank Sharpe]])/3</f>
        <v>112</v>
      </c>
    </row>
    <row r="73" spans="1:48" x14ac:dyDescent="0.3">
      <c r="A73" t="s">
        <v>1336</v>
      </c>
      <c r="B73" t="s">
        <v>1337</v>
      </c>
      <c r="C73" t="s">
        <v>10158</v>
      </c>
      <c r="D73" t="s">
        <v>46</v>
      </c>
      <c r="E73">
        <v>7986.9492970499996</v>
      </c>
      <c r="F73">
        <v>47.55</v>
      </c>
      <c r="G73">
        <v>121.84515249221199</v>
      </c>
      <c r="H73">
        <f>(Table2[[#This Row],[1Y Return vs Nifty]]-AVERAGE(Table2[1Y Return vs Nifty]))/_xlfn.STDEV.P(Table2[1Y Return vs Nifty])</f>
        <v>1.1588029087170293</v>
      </c>
      <c r="I73">
        <v>-8.1882774068093607</v>
      </c>
      <c r="J73">
        <f>(Table2[[#This Row],[1M Return vs Nifty]]-AVERAGE(Table2[1M Return vs Nifty]))/_xlfn.STDEV.P(Table2[1M Return vs Nifty])</f>
        <v>-0.66860592022187038</v>
      </c>
      <c r="K73">
        <v>39.292712198458403</v>
      </c>
      <c r="L73">
        <f>(Table2[[#This Row],[6M Return vs Nifty]]-AVERAGE(Table2[6M Return vs Nifty]))/_xlfn.STDEV.P(Table2[6M Return vs Nifty])</f>
        <v>1.1058428798962416</v>
      </c>
      <c r="M73">
        <v>-6.2455312102701601</v>
      </c>
      <c r="N73">
        <f>(Table2[[#This Row],[1W Return vs Nifty]]-AVERAGE(Table2[1W Return vs Nifty]))/_xlfn.STDEV.P(Table2[1W Return vs Nifty])</f>
        <v>-1.1759829843322942</v>
      </c>
      <c r="O73">
        <v>48.13</v>
      </c>
      <c r="P73">
        <v>45.155086565788402</v>
      </c>
      <c r="Q73">
        <v>36.507793863293401</v>
      </c>
      <c r="R73">
        <v>43.0760668474258</v>
      </c>
      <c r="S73" s="2">
        <f>(Table2[[#This Row],[Close Price]]-Table2[[#This Row],[20D EMA]])/Table2[[#This Row],[20D EMA]]</f>
        <v>-1.2050696031581246E-2</v>
      </c>
      <c r="T73" s="2">
        <f>(Table2[[#This Row],[Close Price]]-Table2[[#This Row],[50D EMA]])/Table2[[#This Row],[50D EMA]]</f>
        <v>5.3037511747925502E-2</v>
      </c>
      <c r="U73" s="2">
        <f>(Table2[[#This Row],[Close Price]]-Table2[[#This Row],[200D EMA]])/Table2[[#This Row],[200D EMA]]</f>
        <v>0.30246161074687489</v>
      </c>
      <c r="V73">
        <v>1.3848796546669699</v>
      </c>
      <c r="W73">
        <v>42.66</v>
      </c>
      <c r="X73">
        <v>48.68</v>
      </c>
      <c r="Y73">
        <v>42.66</v>
      </c>
      <c r="Z73">
        <v>48.68</v>
      </c>
      <c r="AA73">
        <v>42.66</v>
      </c>
      <c r="AB73">
        <v>53.15</v>
      </c>
      <c r="AC73" s="2">
        <f>(Table2[[#This Row],[Close Price]]/Table2[[#This Row],[Day Low]])-1</f>
        <v>0.11462728551336143</v>
      </c>
      <c r="AD73" s="2">
        <f>(Table2[[#This Row],[Day High]]/Table2[[#This Row],[Close Price]])-1</f>
        <v>2.3764458464774041E-2</v>
      </c>
      <c r="AE73" s="2">
        <f>(Table2[[#This Row],[Close Price]]/Table2[[#This Row],[Current Week Low]])-1</f>
        <v>0.11462728551336143</v>
      </c>
      <c r="AF73" s="2">
        <f>(Table2[[#This Row],[Current Week High]]/Table2[[#This Row],[Close Price]])-1</f>
        <v>2.3764458464774041E-2</v>
      </c>
      <c r="AG73" s="2">
        <f>(Table2[[#This Row],[Close Price]]/Table2[[#This Row],[Current Month Low]])-1</f>
        <v>0.11462728551336143</v>
      </c>
      <c r="AH73" s="2">
        <f>(Table2[[#This Row],[Current Month High]]/Table2[[#This Row],[Close Price]])-1</f>
        <v>0.11777076761303884</v>
      </c>
      <c r="AI73">
        <v>12.3028391167192</v>
      </c>
      <c r="AJ73">
        <v>167.02399351726001</v>
      </c>
      <c r="AK73" t="str">
        <f>IF(AND(Table2[[#This Row],[20D EMA]]&gt;Table2[[#This Row],[50D EMA]],Table2[[#This Row],[50D EMA]]&gt;Table2[[#This Row],[200D EMA]]),"Uptrend","Downtrend/NoTrend")</f>
        <v>Uptrend</v>
      </c>
      <c r="AL73">
        <v>0.23</v>
      </c>
      <c r="AM73" t="s">
        <v>10199</v>
      </c>
      <c r="AN73">
        <v>-0.54</v>
      </c>
      <c r="AO73" t="s">
        <v>10200</v>
      </c>
      <c r="AP73">
        <v>0.11823898145329199</v>
      </c>
      <c r="AQ73">
        <f>(Table2[[#This Row],[Sharpe Ratio]]-AVERAGE(Table2[Sharpe Ratio]))/_xlfn.STDEV.P(Table2[Sharpe Ratio])</f>
        <v>0.79539478360067195</v>
      </c>
      <c r="AR7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1.215451667659778</v>
      </c>
      <c r="AS73">
        <f>_xlfn.RANK.AVG(Table2[[#This Row],[1Y Return vs Nifty Z-Score]],Table2[1Y Return vs Nifty Z-Score])</f>
        <v>85</v>
      </c>
      <c r="AT73">
        <f>_xlfn.RANK.AVG(Table2[[#This Row],[6M Return vs Nifty Z-Score]],Table2[6M Return vs Nifty Z-Score])</f>
        <v>92</v>
      </c>
      <c r="AU73">
        <f>_xlfn.RANK.AVG(Table2[[#This Row],[Sharpe Ratio Z-Score]],Table2[Sharpe Ratio Z-Score])</f>
        <v>159</v>
      </c>
      <c r="AV73">
        <f>(Table2[[#This Row],[Rank 1Y]]+Table2[[#This Row],[Rank 6M]]+Table2[[#This Row],[Rank Sharpe]])/3</f>
        <v>112</v>
      </c>
    </row>
    <row r="74" spans="1:48" x14ac:dyDescent="0.3">
      <c r="A74" t="s">
        <v>120</v>
      </c>
      <c r="B74" t="s">
        <v>121</v>
      </c>
      <c r="C74" t="s">
        <v>10166</v>
      </c>
      <c r="D74" t="s">
        <v>122</v>
      </c>
      <c r="E74">
        <v>241759.35751184999</v>
      </c>
      <c r="F74">
        <v>6788.7</v>
      </c>
      <c r="G74">
        <v>59.755686807932399</v>
      </c>
      <c r="H74">
        <f>(Table2[[#This Row],[1Y Return vs Nifty]]-AVERAGE(Table2[1Y Return vs Nifty]))/_xlfn.STDEV.P(Table2[1Y Return vs Nifty])</f>
        <v>0.2941497377937678</v>
      </c>
      <c r="I74">
        <v>-9.0952045490717595</v>
      </c>
      <c r="J74">
        <f>(Table2[[#This Row],[1M Return vs Nifty]]-AVERAGE(Table2[1M Return vs Nifty]))/_xlfn.STDEV.P(Table2[1M Return vs Nifty])</f>
        <v>-0.76265914548268765</v>
      </c>
      <c r="K74">
        <v>50.974532536590502</v>
      </c>
      <c r="L74">
        <f>(Table2[[#This Row],[6M Return vs Nifty]]-AVERAGE(Table2[6M Return vs Nifty]))/_xlfn.STDEV.P(Table2[6M Return vs Nifty])</f>
        <v>1.4982592009393867</v>
      </c>
      <c r="M74">
        <v>-7.8002560265333898</v>
      </c>
      <c r="N74">
        <f>(Table2[[#This Row],[1W Return vs Nifty]]-AVERAGE(Table2[1W Return vs Nifty]))/_xlfn.STDEV.P(Table2[1W Return vs Nifty])</f>
        <v>-1.5945398173337206</v>
      </c>
      <c r="O74">
        <v>7389.32</v>
      </c>
      <c r="P74">
        <v>7125.5083422524904</v>
      </c>
      <c r="Q74">
        <v>5560.0859000799001</v>
      </c>
      <c r="R74">
        <v>24.2090400152799</v>
      </c>
      <c r="S74" s="2">
        <f>(Table2[[#This Row],[Close Price]]-Table2[[#This Row],[20D EMA]])/Table2[[#This Row],[20D EMA]]</f>
        <v>-8.1282174814461941E-2</v>
      </c>
      <c r="T74" s="2">
        <f>(Table2[[#This Row],[Close Price]]-Table2[[#This Row],[50D EMA]])/Table2[[#This Row],[50D EMA]]</f>
        <v>-4.7267973886901647E-2</v>
      </c>
      <c r="U74" s="2">
        <f>(Table2[[#This Row],[Close Price]]-Table2[[#This Row],[200D EMA]])/Table2[[#This Row],[200D EMA]]</f>
        <v>0.22097034506291427</v>
      </c>
      <c r="V74">
        <v>0.85439949504894597</v>
      </c>
      <c r="W74">
        <v>6635</v>
      </c>
      <c r="X74">
        <v>7104.75</v>
      </c>
      <c r="Y74">
        <v>6635</v>
      </c>
      <c r="Z74">
        <v>7104.75</v>
      </c>
      <c r="AA74">
        <v>6635</v>
      </c>
      <c r="AB74">
        <v>7968.7</v>
      </c>
      <c r="AC74" s="2">
        <f>(Table2[[#This Row],[Close Price]]/Table2[[#This Row],[Day Low]])-1</f>
        <v>2.3165033911077604E-2</v>
      </c>
      <c r="AD74" s="2">
        <f>(Table2[[#This Row],[Day High]]/Table2[[#This Row],[Close Price]])-1</f>
        <v>4.6555305139422964E-2</v>
      </c>
      <c r="AE74" s="2">
        <f>(Table2[[#This Row],[Close Price]]/Table2[[#This Row],[Current Week Low]])-1</f>
        <v>2.3165033911077604E-2</v>
      </c>
      <c r="AF74" s="2">
        <f>(Table2[[#This Row],[Current Week High]]/Table2[[#This Row],[Close Price]])-1</f>
        <v>4.6555305139422964E-2</v>
      </c>
      <c r="AG74" s="2">
        <f>(Table2[[#This Row],[Close Price]]/Table2[[#This Row],[Current Month Low]])-1</f>
        <v>2.3165033911077604E-2</v>
      </c>
      <c r="AH74" s="2">
        <f>(Table2[[#This Row],[Current Month High]]/Table2[[#This Row],[Close Price]])-1</f>
        <v>0.17381825680910934</v>
      </c>
      <c r="AI74">
        <v>17.3818256809109</v>
      </c>
      <c r="AJ74">
        <v>109.140480591497</v>
      </c>
      <c r="AK74" t="str">
        <f>IF(AND(Table2[[#This Row],[20D EMA]]&gt;Table2[[#This Row],[50D EMA]],Table2[[#This Row],[50D EMA]]&gt;Table2[[#This Row],[200D EMA]]),"Uptrend","Downtrend/NoTrend")</f>
        <v>Uptrend</v>
      </c>
      <c r="AL74">
        <v>7.0000000000000007E-2</v>
      </c>
      <c r="AM74" t="s">
        <v>10199</v>
      </c>
      <c r="AN74">
        <v>-13.71</v>
      </c>
      <c r="AO74" t="s">
        <v>10200</v>
      </c>
      <c r="AP74">
        <v>0.16279434520087599</v>
      </c>
      <c r="AQ74">
        <f>(Table2[[#This Row],[Sharpe Ratio]]-AVERAGE(Table2[Sharpe Ratio]))/_xlfn.STDEV.P(Table2[Sharpe Ratio])</f>
        <v>1.3068705766781632</v>
      </c>
      <c r="AR7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0.74208055259490924</v>
      </c>
      <c r="AS74">
        <f>_xlfn.RANK.AVG(Table2[[#This Row],[1Y Return vs Nifty Z-Score]],Table2[1Y Return vs Nifty Z-Score])</f>
        <v>208</v>
      </c>
      <c r="AT74">
        <f>_xlfn.RANK.AVG(Table2[[#This Row],[6M Return vs Nifty Z-Score]],Table2[6M Return vs Nifty Z-Score])</f>
        <v>59</v>
      </c>
      <c r="AU74">
        <f>_xlfn.RANK.AVG(Table2[[#This Row],[Sharpe Ratio Z-Score]],Table2[Sharpe Ratio Z-Score])</f>
        <v>73</v>
      </c>
      <c r="AV74">
        <f>(Table2[[#This Row],[Rank 1Y]]+Table2[[#This Row],[Rank 6M]]+Table2[[#This Row],[Rank Sharpe]])/3</f>
        <v>113.33333333333333</v>
      </c>
    </row>
    <row r="75" spans="1:48" x14ac:dyDescent="0.3">
      <c r="A75" t="s">
        <v>634</v>
      </c>
      <c r="B75" t="s">
        <v>635</v>
      </c>
      <c r="C75" t="s">
        <v>10159</v>
      </c>
      <c r="D75" t="s">
        <v>467</v>
      </c>
      <c r="E75">
        <v>28294.806147579999</v>
      </c>
      <c r="F75">
        <v>1545.95</v>
      </c>
      <c r="G75">
        <v>123.356270146147</v>
      </c>
      <c r="H75">
        <f>(Table2[[#This Row],[1Y Return vs Nifty]]-AVERAGE(Table2[1Y Return vs Nifty]))/_xlfn.STDEV.P(Table2[1Y Return vs Nifty])</f>
        <v>1.1798466180920939</v>
      </c>
      <c r="I75">
        <v>5.0716701029986302</v>
      </c>
      <c r="J75">
        <f>(Table2[[#This Row],[1M Return vs Nifty]]-AVERAGE(Table2[1M Return vs Nifty]))/_xlfn.STDEV.P(Table2[1M Return vs Nifty])</f>
        <v>0.70652199465726306</v>
      </c>
      <c r="K75">
        <v>80.421212517404797</v>
      </c>
      <c r="L75">
        <f>(Table2[[#This Row],[6M Return vs Nifty]]-AVERAGE(Table2[6M Return vs Nifty]))/_xlfn.STDEV.P(Table2[6M Return vs Nifty])</f>
        <v>2.4874336181564258</v>
      </c>
      <c r="M75">
        <v>-4.0636826842964702</v>
      </c>
      <c r="N75">
        <f>(Table2[[#This Row],[1W Return vs Nifty]]-AVERAGE(Table2[1W Return vs Nifty]))/_xlfn.STDEV.P(Table2[1W Return vs Nifty])</f>
        <v>-0.58859439982682871</v>
      </c>
      <c r="O75">
        <v>1568.61</v>
      </c>
      <c r="P75">
        <v>1426.1458069131299</v>
      </c>
      <c r="Q75">
        <v>1045.8549278451501</v>
      </c>
      <c r="R75">
        <v>37.220592014808602</v>
      </c>
      <c r="S75" s="2">
        <f>(Table2[[#This Row],[Close Price]]-Table2[[#This Row],[20D EMA]])/Table2[[#This Row],[20D EMA]]</f>
        <v>-1.4445910710756566E-2</v>
      </c>
      <c r="T75" s="2">
        <f>(Table2[[#This Row],[Close Price]]-Table2[[#This Row],[50D EMA]])/Table2[[#This Row],[50D EMA]]</f>
        <v>8.4005571173808927E-2</v>
      </c>
      <c r="U75" s="2">
        <f>(Table2[[#This Row],[Close Price]]-Table2[[#This Row],[200D EMA]])/Table2[[#This Row],[200D EMA]]</f>
        <v>0.4781686817551567</v>
      </c>
      <c r="V75">
        <v>0.32015401405712002</v>
      </c>
      <c r="W75">
        <v>1404</v>
      </c>
      <c r="X75">
        <v>1575</v>
      </c>
      <c r="Y75">
        <v>1404</v>
      </c>
      <c r="Z75">
        <v>1575</v>
      </c>
      <c r="AA75">
        <v>1404</v>
      </c>
      <c r="AB75">
        <v>1745</v>
      </c>
      <c r="AC75" s="2">
        <f>(Table2[[#This Row],[Close Price]]/Table2[[#This Row],[Day Low]])-1</f>
        <v>0.10110398860398861</v>
      </c>
      <c r="AD75" s="2">
        <f>(Table2[[#This Row],[Day High]]/Table2[[#This Row],[Close Price]])-1</f>
        <v>1.8791034638895088E-2</v>
      </c>
      <c r="AE75" s="2">
        <f>(Table2[[#This Row],[Close Price]]/Table2[[#This Row],[Current Week Low]])-1</f>
        <v>0.10110398860398861</v>
      </c>
      <c r="AF75" s="2">
        <f>(Table2[[#This Row],[Current Week High]]/Table2[[#This Row],[Close Price]])-1</f>
        <v>1.8791034638895088E-2</v>
      </c>
      <c r="AG75" s="2">
        <f>(Table2[[#This Row],[Close Price]]/Table2[[#This Row],[Current Month Low]])-1</f>
        <v>0.10110398860398861</v>
      </c>
      <c r="AH75" s="2">
        <f>(Table2[[#This Row],[Current Month High]]/Table2[[#This Row],[Close Price]])-1</f>
        <v>0.12875578123483944</v>
      </c>
      <c r="AI75">
        <v>14.8775833629806</v>
      </c>
      <c r="AJ75">
        <v>158.08848080133501</v>
      </c>
      <c r="AK75" t="str">
        <f>IF(AND(Table2[[#This Row],[20D EMA]]&gt;Table2[[#This Row],[50D EMA]],Table2[[#This Row],[50D EMA]]&gt;Table2[[#This Row],[200D EMA]]),"Uptrend","Downtrend/NoTrend")</f>
        <v>Uptrend</v>
      </c>
      <c r="AL75">
        <v>0.22</v>
      </c>
      <c r="AM75" t="s">
        <v>10199</v>
      </c>
      <c r="AN75">
        <v>-8.44</v>
      </c>
      <c r="AO75" t="s">
        <v>10200</v>
      </c>
      <c r="AP75">
        <v>7.4489643689645002E-2</v>
      </c>
      <c r="AQ75">
        <f>(Table2[[#This Row],[Sharpe Ratio]]-AVERAGE(Table2[Sharpe Ratio]))/_xlfn.STDEV.P(Table2[Sharpe Ratio])</f>
        <v>0.29317181094028721</v>
      </c>
      <c r="AR7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4.0783796420192404</v>
      </c>
      <c r="AS75">
        <f>_xlfn.RANK.AVG(Table2[[#This Row],[1Y Return vs Nifty Z-Score]],Table2[1Y Return vs Nifty Z-Score])</f>
        <v>82</v>
      </c>
      <c r="AT75">
        <f>_xlfn.RANK.AVG(Table2[[#This Row],[6M Return vs Nifty Z-Score]],Table2[6M Return vs Nifty Z-Score])</f>
        <v>17</v>
      </c>
      <c r="AU75">
        <f>_xlfn.RANK.AVG(Table2[[#This Row],[Sharpe Ratio Z-Score]],Table2[Sharpe Ratio Z-Score])</f>
        <v>249</v>
      </c>
      <c r="AV75">
        <f>(Table2[[#This Row],[Rank 1Y]]+Table2[[#This Row],[Rank 6M]]+Table2[[#This Row],[Rank Sharpe]])/3</f>
        <v>116</v>
      </c>
    </row>
    <row r="76" spans="1:48" x14ac:dyDescent="0.3">
      <c r="A76" t="s">
        <v>793</v>
      </c>
      <c r="B76" t="s">
        <v>794</v>
      </c>
      <c r="C76" t="s">
        <v>10166</v>
      </c>
      <c r="D76" t="s">
        <v>168</v>
      </c>
      <c r="E76">
        <v>19554.302172031999</v>
      </c>
      <c r="F76">
        <v>149.97999999999999</v>
      </c>
      <c r="G76">
        <v>159.741247548475</v>
      </c>
      <c r="H76">
        <f>(Table2[[#This Row],[1Y Return vs Nifty]]-AVERAGE(Table2[1Y Return vs Nifty]))/_xlfn.STDEV.P(Table2[1Y Return vs Nifty])</f>
        <v>1.6865410426321261</v>
      </c>
      <c r="I76">
        <v>2.0203945635343001</v>
      </c>
      <c r="J76">
        <f>(Table2[[#This Row],[1M Return vs Nifty]]-AVERAGE(Table2[1M Return vs Nifty]))/_xlfn.STDEV.P(Table2[1M Return vs Nifty])</f>
        <v>0.39008830084348978</v>
      </c>
      <c r="K76">
        <v>24.049424435881999</v>
      </c>
      <c r="L76">
        <f>(Table2[[#This Row],[6M Return vs Nifty]]-AVERAGE(Table2[6M Return vs Nifty]))/_xlfn.STDEV.P(Table2[6M Return vs Nifty])</f>
        <v>0.59378955847453185</v>
      </c>
      <c r="M76">
        <v>-11.938957620264601</v>
      </c>
      <c r="N76">
        <f>(Table2[[#This Row],[1W Return vs Nifty]]-AVERAGE(Table2[1W Return vs Nifty]))/_xlfn.STDEV.P(Table2[1W Return vs Nifty])</f>
        <v>-2.7087446037303384</v>
      </c>
      <c r="O76">
        <v>154.54</v>
      </c>
      <c r="P76">
        <v>149.93940173598</v>
      </c>
      <c r="Q76">
        <v>121.090203630117</v>
      </c>
      <c r="R76">
        <v>38.1153994067312</v>
      </c>
      <c r="S76" s="2">
        <f>(Table2[[#This Row],[Close Price]]-Table2[[#This Row],[20D EMA]])/Table2[[#This Row],[20D EMA]]</f>
        <v>-2.9506923773780266E-2</v>
      </c>
      <c r="T76" s="2">
        <f>(Table2[[#This Row],[Close Price]]-Table2[[#This Row],[50D EMA]])/Table2[[#This Row],[50D EMA]]</f>
        <v>2.7076447918258424E-4</v>
      </c>
      <c r="U76" s="2">
        <f>(Table2[[#This Row],[Close Price]]-Table2[[#This Row],[200D EMA]])/Table2[[#This Row],[200D EMA]]</f>
        <v>0.23858078939341754</v>
      </c>
      <c r="V76">
        <v>1.59211284634145</v>
      </c>
      <c r="W76">
        <v>140.1</v>
      </c>
      <c r="X76">
        <v>155.25</v>
      </c>
      <c r="Y76">
        <v>140.1</v>
      </c>
      <c r="Z76">
        <v>159.56</v>
      </c>
      <c r="AA76">
        <v>140.1</v>
      </c>
      <c r="AB76">
        <v>175.8</v>
      </c>
      <c r="AC76" s="2">
        <f>(Table2[[#This Row],[Close Price]]/Table2[[#This Row],[Day Low]])-1</f>
        <v>7.052105638829409E-2</v>
      </c>
      <c r="AD76" s="2">
        <f>(Table2[[#This Row],[Day High]]/Table2[[#This Row],[Close Price]])-1</f>
        <v>3.5138018402453675E-2</v>
      </c>
      <c r="AE76" s="2">
        <f>(Table2[[#This Row],[Close Price]]/Table2[[#This Row],[Current Week Low]])-1</f>
        <v>7.052105638829409E-2</v>
      </c>
      <c r="AF76" s="2">
        <f>(Table2[[#This Row],[Current Week High]]/Table2[[#This Row],[Close Price]])-1</f>
        <v>6.3875183357781085E-2</v>
      </c>
      <c r="AG76" s="2">
        <f>(Table2[[#This Row],[Close Price]]/Table2[[#This Row],[Current Month Low]])-1</f>
        <v>7.052105638829409E-2</v>
      </c>
      <c r="AH76" s="2">
        <f>(Table2[[#This Row],[Current Month High]]/Table2[[#This Row],[Close Price]])-1</f>
        <v>0.17215628750500089</v>
      </c>
      <c r="AI76">
        <v>18.015735431390802</v>
      </c>
      <c r="AJ76">
        <v>222.537634408602</v>
      </c>
      <c r="AK76" t="str">
        <f>IF(AND(Table2[[#This Row],[20D EMA]]&gt;Table2[[#This Row],[50D EMA]],Table2[[#This Row],[50D EMA]]&gt;Table2[[#This Row],[200D EMA]]),"Uptrend","Downtrend/NoTrend")</f>
        <v>Uptrend</v>
      </c>
      <c r="AL76">
        <v>-0.09</v>
      </c>
      <c r="AM76" t="s">
        <v>10200</v>
      </c>
      <c r="AN76">
        <v>-4.4800000000000004</v>
      </c>
      <c r="AO76" t="s">
        <v>10200</v>
      </c>
      <c r="AP76">
        <v>0.126945804142825</v>
      </c>
      <c r="AQ76">
        <f>(Table2[[#This Row],[Sharpe Ratio]]-AVERAGE(Table2[Sharpe Ratio]))/_xlfn.STDEV.P(Table2[Sharpe Ratio])</f>
        <v>0.8953452422153314</v>
      </c>
      <c r="AR7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0.85701954043514084</v>
      </c>
      <c r="AS76">
        <f>_xlfn.RANK.AVG(Table2[[#This Row],[1Y Return vs Nifty Z-Score]],Table2[1Y Return vs Nifty Z-Score])</f>
        <v>46</v>
      </c>
      <c r="AT76">
        <f>_xlfn.RANK.AVG(Table2[[#This Row],[6M Return vs Nifty Z-Score]],Table2[6M Return vs Nifty Z-Score])</f>
        <v>169</v>
      </c>
      <c r="AU76">
        <f>_xlfn.RANK.AVG(Table2[[#This Row],[Sharpe Ratio Z-Score]],Table2[Sharpe Ratio Z-Score])</f>
        <v>142</v>
      </c>
      <c r="AV76">
        <f>(Table2[[#This Row],[Rank 1Y]]+Table2[[#This Row],[Rank 6M]]+Table2[[#This Row],[Rank Sharpe]])/3</f>
        <v>119</v>
      </c>
    </row>
    <row r="77" spans="1:48" x14ac:dyDescent="0.3">
      <c r="A77" t="s">
        <v>694</v>
      </c>
      <c r="B77" t="s">
        <v>695</v>
      </c>
      <c r="C77" t="s">
        <v>10172</v>
      </c>
      <c r="D77" t="s">
        <v>696</v>
      </c>
      <c r="E77">
        <v>24175.464263999998</v>
      </c>
      <c r="F77">
        <v>2188.9499999999998</v>
      </c>
      <c r="G77">
        <v>102.225358779643</v>
      </c>
      <c r="H77">
        <f>(Table2[[#This Row],[1Y Return vs Nifty]]-AVERAGE(Table2[1Y Return vs Nifty]))/_xlfn.STDEV.P(Table2[1Y Return vs Nifty])</f>
        <v>0.88557915554937672</v>
      </c>
      <c r="I77">
        <v>-4.87909001732202</v>
      </c>
      <c r="J77">
        <f>(Table2[[#This Row],[1M Return vs Nifty]]-AVERAGE(Table2[1M Return vs Nifty]))/_xlfn.STDEV.P(Table2[1M Return vs Nifty])</f>
        <v>-0.32542537961383722</v>
      </c>
      <c r="K77">
        <v>44.137155630285498</v>
      </c>
      <c r="L77">
        <f>(Table2[[#This Row],[6M Return vs Nifty]]-AVERAGE(Table2[6M Return vs Nifty]))/_xlfn.STDEV.P(Table2[6M Return vs Nifty])</f>
        <v>1.2685776775556268</v>
      </c>
      <c r="M77">
        <v>2.30341509063082</v>
      </c>
      <c r="N77">
        <f>(Table2[[#This Row],[1W Return vs Nifty]]-AVERAGE(Table2[1W Return vs Nifty]))/_xlfn.STDEV.P(Table2[1W Return vs Nifty])</f>
        <v>1.1255303457273629</v>
      </c>
      <c r="O77">
        <v>2213.36</v>
      </c>
      <c r="P77">
        <v>2140.55842866391</v>
      </c>
      <c r="Q77">
        <v>1690.4327315963601</v>
      </c>
      <c r="R77">
        <v>45.667397866758499</v>
      </c>
      <c r="S77" s="2">
        <f>(Table2[[#This Row],[Close Price]]-Table2[[#This Row],[20D EMA]])/Table2[[#This Row],[20D EMA]]</f>
        <v>-1.1028481584559361E-2</v>
      </c>
      <c r="T77" s="2">
        <f>(Table2[[#This Row],[Close Price]]-Table2[[#This Row],[50D EMA]])/Table2[[#This Row],[50D EMA]]</f>
        <v>2.2606984555097964E-2</v>
      </c>
      <c r="U77" s="2">
        <f>(Table2[[#This Row],[Close Price]]-Table2[[#This Row],[200D EMA]])/Table2[[#This Row],[200D EMA]]</f>
        <v>0.29490512049708417</v>
      </c>
      <c r="V77">
        <v>1.1551547940760001</v>
      </c>
      <c r="W77">
        <v>2036.6</v>
      </c>
      <c r="X77">
        <v>2215</v>
      </c>
      <c r="Y77">
        <v>2036.6</v>
      </c>
      <c r="Z77">
        <v>2235.35</v>
      </c>
      <c r="AA77">
        <v>2036.6</v>
      </c>
      <c r="AB77">
        <v>2420</v>
      </c>
      <c r="AC77" s="2">
        <f>(Table2[[#This Row],[Close Price]]/Table2[[#This Row],[Day Low]])-1</f>
        <v>7.4806049297849286E-2</v>
      </c>
      <c r="AD77" s="2">
        <f>(Table2[[#This Row],[Day High]]/Table2[[#This Row],[Close Price]])-1</f>
        <v>1.1900682975856114E-2</v>
      </c>
      <c r="AE77" s="2">
        <f>(Table2[[#This Row],[Close Price]]/Table2[[#This Row],[Current Week Low]])-1</f>
        <v>7.4806049297849286E-2</v>
      </c>
      <c r="AF77" s="2">
        <f>(Table2[[#This Row],[Current Week High]]/Table2[[#This Row],[Close Price]])-1</f>
        <v>2.1197377738185086E-2</v>
      </c>
      <c r="AG77" s="2">
        <f>(Table2[[#This Row],[Close Price]]/Table2[[#This Row],[Current Month Low]])-1</f>
        <v>7.4806049297849286E-2</v>
      </c>
      <c r="AH77" s="2">
        <f>(Table2[[#This Row],[Current Month High]]/Table2[[#This Row],[Close Price]])-1</f>
        <v>0.10555289065533713</v>
      </c>
      <c r="AI77">
        <v>10.555289065533699</v>
      </c>
      <c r="AJ77">
        <v>133.89966340759699</v>
      </c>
      <c r="AK77" t="str">
        <f>IF(AND(Table2[[#This Row],[20D EMA]]&gt;Table2[[#This Row],[50D EMA]],Table2[[#This Row],[50D EMA]]&gt;Table2[[#This Row],[200D EMA]]),"Uptrend","Downtrend/NoTrend")</f>
        <v>Uptrend</v>
      </c>
      <c r="AL77">
        <v>0</v>
      </c>
      <c r="AM77" t="s">
        <v>10201</v>
      </c>
      <c r="AN77">
        <v>-5.76</v>
      </c>
      <c r="AO77" t="s">
        <v>10200</v>
      </c>
      <c r="AP77">
        <v>0.107256666498282</v>
      </c>
      <c r="AQ77">
        <f>(Table2[[#This Row],[Sharpe Ratio]]-AVERAGE(Table2[Sharpe Ratio]))/_xlfn.STDEV.P(Table2[Sharpe Ratio])</f>
        <v>0.66932268410524098</v>
      </c>
      <c r="AR7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3.6235844833237705</v>
      </c>
      <c r="AS77">
        <f>_xlfn.RANK.AVG(Table2[[#This Row],[1Y Return vs Nifty Z-Score]],Table2[1Y Return vs Nifty Z-Score])</f>
        <v>101</v>
      </c>
      <c r="AT77">
        <f>_xlfn.RANK.AVG(Table2[[#This Row],[6M Return vs Nifty Z-Score]],Table2[6M Return vs Nifty Z-Score])</f>
        <v>72</v>
      </c>
      <c r="AU77">
        <f>_xlfn.RANK.AVG(Table2[[#This Row],[Sharpe Ratio Z-Score]],Table2[Sharpe Ratio Z-Score])</f>
        <v>185</v>
      </c>
      <c r="AV77">
        <f>(Table2[[#This Row],[Rank 1Y]]+Table2[[#This Row],[Rank 6M]]+Table2[[#This Row],[Rank Sharpe]])/3</f>
        <v>119.33333333333333</v>
      </c>
    </row>
    <row r="78" spans="1:48" x14ac:dyDescent="0.3">
      <c r="A78" t="s">
        <v>1398</v>
      </c>
      <c r="B78" t="s">
        <v>1399</v>
      </c>
      <c r="C78" t="s">
        <v>10171</v>
      </c>
      <c r="D78" t="s">
        <v>1147</v>
      </c>
      <c r="E78">
        <v>7301.7404207999998</v>
      </c>
      <c r="F78">
        <v>571.20000000000005</v>
      </c>
      <c r="G78">
        <v>72.043274293571102</v>
      </c>
      <c r="H78">
        <f>(Table2[[#This Row],[1Y Return vs Nifty]]-AVERAGE(Table2[1Y Return vs Nifty]))/_xlfn.STDEV.P(Table2[1Y Return vs Nifty])</f>
        <v>0.46526574540251914</v>
      </c>
      <c r="I78">
        <v>12.036188894255</v>
      </c>
      <c r="J78">
        <f>(Table2[[#This Row],[1M Return vs Nifty]]-AVERAGE(Table2[1M Return vs Nifty]))/_xlfn.STDEV.P(Table2[1M Return vs Nifty])</f>
        <v>1.4287800727132294</v>
      </c>
      <c r="K78">
        <v>34.077057084204299</v>
      </c>
      <c r="L78">
        <f>(Table2[[#This Row],[6M Return vs Nifty]]-AVERAGE(Table2[6M Return vs Nifty]))/_xlfn.STDEV.P(Table2[6M Return vs Nifty])</f>
        <v>0.93063831994555135</v>
      </c>
      <c r="M78">
        <v>-4.6332901961415898</v>
      </c>
      <c r="N78">
        <f>(Table2[[#This Row],[1W Return vs Nifty]]-AVERAGE(Table2[1W Return vs Nifty]))/_xlfn.STDEV.P(Table2[1W Return vs Nifty])</f>
        <v>-0.74194186924250327</v>
      </c>
      <c r="O78">
        <v>512.04999999999995</v>
      </c>
      <c r="P78">
        <v>477.30363260214602</v>
      </c>
      <c r="Q78">
        <v>415.36848184828699</v>
      </c>
      <c r="R78">
        <v>69.333413147435095</v>
      </c>
      <c r="S78" s="2">
        <f>(Table2[[#This Row],[Close Price]]-Table2[[#This Row],[20D EMA]])/Table2[[#This Row],[20D EMA]]</f>
        <v>0.11551606288448413</v>
      </c>
      <c r="T78" s="2">
        <f>(Table2[[#This Row],[Close Price]]-Table2[[#This Row],[50D EMA]])/Table2[[#This Row],[50D EMA]]</f>
        <v>0.19672250740258004</v>
      </c>
      <c r="U78" s="2">
        <f>(Table2[[#This Row],[Close Price]]-Table2[[#This Row],[200D EMA]])/Table2[[#This Row],[200D EMA]]</f>
        <v>0.37516452249410293</v>
      </c>
      <c r="V78">
        <v>1.7596136518551699</v>
      </c>
      <c r="W78">
        <v>530</v>
      </c>
      <c r="X78">
        <v>575.45000000000005</v>
      </c>
      <c r="Y78">
        <v>530</v>
      </c>
      <c r="Z78">
        <v>575.45000000000005</v>
      </c>
      <c r="AA78">
        <v>412</v>
      </c>
      <c r="AB78">
        <v>595.95000000000005</v>
      </c>
      <c r="AC78" s="2">
        <f>(Table2[[#This Row],[Close Price]]/Table2[[#This Row],[Day Low]])-1</f>
        <v>7.7735849056603801E-2</v>
      </c>
      <c r="AD78" s="2">
        <f>(Table2[[#This Row],[Day High]]/Table2[[#This Row],[Close Price]])-1</f>
        <v>7.4404761904762751E-3</v>
      </c>
      <c r="AE78" s="2">
        <f>(Table2[[#This Row],[Close Price]]/Table2[[#This Row],[Current Week Low]])-1</f>
        <v>7.7735849056603801E-2</v>
      </c>
      <c r="AF78" s="2">
        <f>(Table2[[#This Row],[Current Week High]]/Table2[[#This Row],[Close Price]])-1</f>
        <v>7.4404761904762751E-3</v>
      </c>
      <c r="AG78" s="2">
        <f>(Table2[[#This Row],[Close Price]]/Table2[[#This Row],[Current Month Low]])-1</f>
        <v>0.38640776699029145</v>
      </c>
      <c r="AH78" s="2">
        <f>(Table2[[#This Row],[Current Month High]]/Table2[[#This Row],[Close Price]])-1</f>
        <v>4.3329831932773066E-2</v>
      </c>
      <c r="AI78">
        <v>4.3329831932773004</v>
      </c>
      <c r="AJ78">
        <v>103.89077280028501</v>
      </c>
      <c r="AK78" t="str">
        <f>IF(AND(Table2[[#This Row],[20D EMA]]&gt;Table2[[#This Row],[50D EMA]],Table2[[#This Row],[50D EMA]]&gt;Table2[[#This Row],[200D EMA]]),"Uptrend","Downtrend/NoTrend")</f>
        <v>Uptrend</v>
      </c>
      <c r="AL78">
        <v>0.21</v>
      </c>
      <c r="AM78" t="s">
        <v>10199</v>
      </c>
      <c r="AN78">
        <v>24.23</v>
      </c>
      <c r="AO78" t="s">
        <v>10199</v>
      </c>
      <c r="AP78">
        <v>0.15116965127887999</v>
      </c>
      <c r="AQ78">
        <f>(Table2[[#This Row],[Sharpe Ratio]]-AVERAGE(Table2[Sharpe Ratio]))/_xlfn.STDEV.P(Table2[Sharpe Ratio])</f>
        <v>1.1734242518603482</v>
      </c>
      <c r="AR7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3.2561665206791446</v>
      </c>
      <c r="AS78">
        <f>_xlfn.RANK.AVG(Table2[[#This Row],[1Y Return vs Nifty Z-Score]],Table2[1Y Return vs Nifty Z-Score])</f>
        <v>158</v>
      </c>
      <c r="AT78">
        <f>_xlfn.RANK.AVG(Table2[[#This Row],[6M Return vs Nifty Z-Score]],Table2[6M Return vs Nifty Z-Score])</f>
        <v>114</v>
      </c>
      <c r="AU78">
        <f>_xlfn.RANK.AVG(Table2[[#This Row],[Sharpe Ratio Z-Score]],Table2[Sharpe Ratio Z-Score])</f>
        <v>92</v>
      </c>
      <c r="AV78">
        <f>(Table2[[#This Row],[Rank 1Y]]+Table2[[#This Row],[Rank 6M]]+Table2[[#This Row],[Rank Sharpe]])/3</f>
        <v>121.33333333333333</v>
      </c>
    </row>
    <row r="79" spans="1:48" x14ac:dyDescent="0.3">
      <c r="A79" t="s">
        <v>1365</v>
      </c>
      <c r="B79" t="s">
        <v>1366</v>
      </c>
      <c r="C79" t="s">
        <v>10168</v>
      </c>
      <c r="D79" t="s">
        <v>138</v>
      </c>
      <c r="E79">
        <v>7580.7203519000004</v>
      </c>
      <c r="F79">
        <v>909.1</v>
      </c>
      <c r="G79">
        <v>69.841346990783094</v>
      </c>
      <c r="H79">
        <f>(Table2[[#This Row],[1Y Return vs Nifty]]-AVERAGE(Table2[1Y Return vs Nifty]))/_xlfn.STDEV.P(Table2[1Y Return vs Nifty])</f>
        <v>0.43460187346360818</v>
      </c>
      <c r="I79">
        <v>-11.345053036836401</v>
      </c>
      <c r="J79">
        <f>(Table2[[#This Row],[1M Return vs Nifty]]-AVERAGE(Table2[1M Return vs Nifty]))/_xlfn.STDEV.P(Table2[1M Return vs Nifty])</f>
        <v>-0.99598054117338319</v>
      </c>
      <c r="K79">
        <v>27.124303234034699</v>
      </c>
      <c r="L79">
        <f>(Table2[[#This Row],[6M Return vs Nifty]]-AVERAGE(Table2[6M Return vs Nifty]))/_xlfn.STDEV.P(Table2[6M Return vs Nifty])</f>
        <v>0.69708104821658234</v>
      </c>
      <c r="M79">
        <v>-4.71613672098926</v>
      </c>
      <c r="N79">
        <f>(Table2[[#This Row],[1W Return vs Nifty]]-AVERAGE(Table2[1W Return vs Nifty]))/_xlfn.STDEV.P(Table2[1W Return vs Nifty])</f>
        <v>-0.76424548124038616</v>
      </c>
      <c r="O79">
        <v>955.9</v>
      </c>
      <c r="P79">
        <v>918.17028172945697</v>
      </c>
      <c r="Q79">
        <v>719.42269419839295</v>
      </c>
      <c r="R79">
        <v>35.662727617330198</v>
      </c>
      <c r="S79" s="2">
        <f>(Table2[[#This Row],[Close Price]]-Table2[[#This Row],[20D EMA]])/Table2[[#This Row],[20D EMA]]</f>
        <v>-4.8959096139763528E-2</v>
      </c>
      <c r="T79" s="2">
        <f>(Table2[[#This Row],[Close Price]]-Table2[[#This Row],[50D EMA]])/Table2[[#This Row],[50D EMA]]</f>
        <v>-9.8786487756631087E-3</v>
      </c>
      <c r="U79" s="2">
        <f>(Table2[[#This Row],[Close Price]]-Table2[[#This Row],[200D EMA]])/Table2[[#This Row],[200D EMA]]</f>
        <v>0.26365210234708047</v>
      </c>
      <c r="V79">
        <v>1.27274673660368</v>
      </c>
      <c r="W79">
        <v>854.9</v>
      </c>
      <c r="X79">
        <v>914.7</v>
      </c>
      <c r="Y79">
        <v>854.9</v>
      </c>
      <c r="Z79">
        <v>914.7</v>
      </c>
      <c r="AA79">
        <v>854.9</v>
      </c>
      <c r="AB79">
        <v>1110</v>
      </c>
      <c r="AC79" s="2">
        <f>(Table2[[#This Row],[Close Price]]/Table2[[#This Row],[Day Low]])-1</f>
        <v>6.3399227979880735E-2</v>
      </c>
      <c r="AD79" s="2">
        <f>(Table2[[#This Row],[Day High]]/Table2[[#This Row],[Close Price]])-1</f>
        <v>6.1599384006161273E-3</v>
      </c>
      <c r="AE79" s="2">
        <f>(Table2[[#This Row],[Close Price]]/Table2[[#This Row],[Current Week Low]])-1</f>
        <v>6.3399227979880735E-2</v>
      </c>
      <c r="AF79" s="2">
        <f>(Table2[[#This Row],[Current Week High]]/Table2[[#This Row],[Close Price]])-1</f>
        <v>6.1599384006161273E-3</v>
      </c>
      <c r="AG79" s="2">
        <f>(Table2[[#This Row],[Close Price]]/Table2[[#This Row],[Current Month Low]])-1</f>
        <v>6.3399227979880735E-2</v>
      </c>
      <c r="AH79" s="2">
        <f>(Table2[[#This Row],[Current Month High]]/Table2[[#This Row],[Close Price]])-1</f>
        <v>0.22098779012209868</v>
      </c>
      <c r="AI79">
        <v>22.0987790122098</v>
      </c>
      <c r="AJ79">
        <v>151.27142067440499</v>
      </c>
      <c r="AK79" t="str">
        <f>IF(AND(Table2[[#This Row],[20D EMA]]&gt;Table2[[#This Row],[50D EMA]],Table2[[#This Row],[50D EMA]]&gt;Table2[[#This Row],[200D EMA]]),"Uptrend","Downtrend/NoTrend")</f>
        <v>Uptrend</v>
      </c>
      <c r="AL79">
        <v>0.01</v>
      </c>
      <c r="AM79" t="s">
        <v>10199</v>
      </c>
      <c r="AN79">
        <v>-8.31</v>
      </c>
      <c r="AO79" t="s">
        <v>10200</v>
      </c>
      <c r="AP79">
        <v>0.17951392844709399</v>
      </c>
      <c r="AQ79">
        <f>(Table2[[#This Row],[Sharpe Ratio]]-AVERAGE(Table2[Sharpe Ratio]))/_xlfn.STDEV.P(Table2[Sharpe Ratio])</f>
        <v>1.4988039687885171</v>
      </c>
      <c r="AR7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0.87026086805493807</v>
      </c>
      <c r="AS79">
        <f>_xlfn.RANK.AVG(Table2[[#This Row],[1Y Return vs Nifty Z-Score]],Table2[1Y Return vs Nifty Z-Score])</f>
        <v>169</v>
      </c>
      <c r="AT79">
        <f>_xlfn.RANK.AVG(Table2[[#This Row],[6M Return vs Nifty Z-Score]],Table2[6M Return vs Nifty Z-Score])</f>
        <v>146</v>
      </c>
      <c r="AU79">
        <f>_xlfn.RANK.AVG(Table2[[#This Row],[Sharpe Ratio Z-Score]],Table2[Sharpe Ratio Z-Score])</f>
        <v>52</v>
      </c>
      <c r="AV79">
        <f>(Table2[[#This Row],[Rank 1Y]]+Table2[[#This Row],[Rank 6M]]+Table2[[#This Row],[Rank Sharpe]])/3</f>
        <v>122.33333333333333</v>
      </c>
    </row>
    <row r="80" spans="1:48" x14ac:dyDescent="0.3">
      <c r="A80" t="s">
        <v>1409</v>
      </c>
      <c r="B80" t="s">
        <v>1410</v>
      </c>
      <c r="C80" t="s">
        <v>10154</v>
      </c>
      <c r="D80" t="s">
        <v>21</v>
      </c>
      <c r="E80">
        <v>7229.4620211000001</v>
      </c>
      <c r="F80">
        <v>873</v>
      </c>
      <c r="G80">
        <v>50.2929458339107</v>
      </c>
      <c r="H80">
        <f>(Table2[[#This Row],[1Y Return vs Nifty]]-AVERAGE(Table2[1Y Return vs Nifty]))/_xlfn.STDEV.P(Table2[1Y Return vs Nifty])</f>
        <v>0.16237232758994755</v>
      </c>
      <c r="I80">
        <v>-3.0246047562412901</v>
      </c>
      <c r="J80">
        <f>(Table2[[#This Row],[1M Return vs Nifty]]-AVERAGE(Table2[1M Return vs Nifty]))/_xlfn.STDEV.P(Table2[1M Return vs Nifty])</f>
        <v>-0.13310527816865761</v>
      </c>
      <c r="K80">
        <v>83.062669684537497</v>
      </c>
      <c r="L80">
        <f>(Table2[[#This Row],[6M Return vs Nifty]]-AVERAGE(Table2[6M Return vs Nifty]))/_xlfn.STDEV.P(Table2[6M Return vs Nifty])</f>
        <v>2.5761655857536097</v>
      </c>
      <c r="M80">
        <v>1.06345317144685</v>
      </c>
      <c r="N80">
        <f>(Table2[[#This Row],[1W Return vs Nifty]]-AVERAGE(Table2[1W Return vs Nifty]))/_xlfn.STDEV.P(Table2[1W Return vs Nifty])</f>
        <v>0.79171272828981987</v>
      </c>
      <c r="O80">
        <v>872.54</v>
      </c>
      <c r="P80">
        <v>832.84314878267799</v>
      </c>
      <c r="Q80">
        <v>657.97301014550999</v>
      </c>
      <c r="R80">
        <v>47.568141478457598</v>
      </c>
      <c r="S80" s="2">
        <f>(Table2[[#This Row],[Close Price]]-Table2[[#This Row],[20D EMA]])/Table2[[#This Row],[20D EMA]]</f>
        <v>5.2719646090727801E-4</v>
      </c>
      <c r="T80" s="2">
        <f>(Table2[[#This Row],[Close Price]]-Table2[[#This Row],[50D EMA]])/Table2[[#This Row],[50D EMA]]</f>
        <v>4.821658348996101E-2</v>
      </c>
      <c r="U80" s="2">
        <f>(Table2[[#This Row],[Close Price]]-Table2[[#This Row],[200D EMA]])/Table2[[#This Row],[200D EMA]]</f>
        <v>0.32680214315620187</v>
      </c>
      <c r="V80">
        <v>1.2314449863025001</v>
      </c>
      <c r="W80">
        <v>841</v>
      </c>
      <c r="X80">
        <v>880</v>
      </c>
      <c r="Y80">
        <v>840</v>
      </c>
      <c r="Z80">
        <v>888</v>
      </c>
      <c r="AA80">
        <v>835.05</v>
      </c>
      <c r="AB80">
        <v>921</v>
      </c>
      <c r="AC80" s="2">
        <f>(Table2[[#This Row],[Close Price]]/Table2[[#This Row],[Day Low]])-1</f>
        <v>3.8049940546967864E-2</v>
      </c>
      <c r="AD80" s="2">
        <f>(Table2[[#This Row],[Day High]]/Table2[[#This Row],[Close Price]])-1</f>
        <v>8.0183276059564434E-3</v>
      </c>
      <c r="AE80" s="2">
        <f>(Table2[[#This Row],[Close Price]]/Table2[[#This Row],[Current Week Low]])-1</f>
        <v>3.9285714285714368E-2</v>
      </c>
      <c r="AF80" s="2">
        <f>(Table2[[#This Row],[Current Week High]]/Table2[[#This Row],[Close Price]])-1</f>
        <v>1.7182130584192379E-2</v>
      </c>
      <c r="AG80" s="2">
        <f>(Table2[[#This Row],[Close Price]]/Table2[[#This Row],[Current Month Low]])-1</f>
        <v>4.5446380456260149E-2</v>
      </c>
      <c r="AH80" s="2">
        <f>(Table2[[#This Row],[Current Month High]]/Table2[[#This Row],[Close Price]])-1</f>
        <v>5.4982817869415834E-2</v>
      </c>
      <c r="AI80">
        <v>5.4982817869415799</v>
      </c>
      <c r="AJ80">
        <v>110.361445783132</v>
      </c>
      <c r="AK80" t="str">
        <f>IF(AND(Table2[[#This Row],[20D EMA]]&gt;Table2[[#This Row],[50D EMA]],Table2[[#This Row],[50D EMA]]&gt;Table2[[#This Row],[200D EMA]]),"Uptrend","Downtrend/NoTrend")</f>
        <v>Uptrend</v>
      </c>
      <c r="AL80">
        <v>-0.03</v>
      </c>
      <c r="AM80" t="s">
        <v>10200</v>
      </c>
      <c r="AN80">
        <v>-1.71</v>
      </c>
      <c r="AO80" t="s">
        <v>10200</v>
      </c>
      <c r="AP80">
        <v>0.137464445349926</v>
      </c>
      <c r="AQ80">
        <f>(Table2[[#This Row],[Sharpe Ratio]]-AVERAGE(Table2[Sharpe Ratio]))/_xlfn.STDEV.P(Table2[Sharpe Ratio])</f>
        <v>1.0160945729576103</v>
      </c>
      <c r="AR8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4.4132399364223298</v>
      </c>
      <c r="AS80">
        <f>_xlfn.RANK.AVG(Table2[[#This Row],[1Y Return vs Nifty Z-Score]],Table2[1Y Return vs Nifty Z-Score])</f>
        <v>235</v>
      </c>
      <c r="AT80">
        <f>_xlfn.RANK.AVG(Table2[[#This Row],[6M Return vs Nifty Z-Score]],Table2[6M Return vs Nifty Z-Score])</f>
        <v>15</v>
      </c>
      <c r="AU80">
        <f>_xlfn.RANK.AVG(Table2[[#This Row],[Sharpe Ratio Z-Score]],Table2[Sharpe Ratio Z-Score])</f>
        <v>117</v>
      </c>
      <c r="AV80">
        <f>(Table2[[#This Row],[Rank 1Y]]+Table2[[#This Row],[Rank 6M]]+Table2[[#This Row],[Rank Sharpe]])/3</f>
        <v>122.33333333333333</v>
      </c>
    </row>
    <row r="81" spans="1:48" x14ac:dyDescent="0.3">
      <c r="A81" t="s">
        <v>998</v>
      </c>
      <c r="B81" t="s">
        <v>999</v>
      </c>
      <c r="C81" t="s">
        <v>10160</v>
      </c>
      <c r="D81" t="s">
        <v>62</v>
      </c>
      <c r="E81">
        <v>13134.18814032</v>
      </c>
      <c r="F81">
        <v>856.2</v>
      </c>
      <c r="G81">
        <v>215.37070674402801</v>
      </c>
      <c r="H81">
        <f>(Table2[[#This Row],[1Y Return vs Nifty]]-AVERAGE(Table2[1Y Return vs Nifty]))/_xlfn.STDEV.P(Table2[1Y Return vs Nifty])</f>
        <v>2.461232655131532</v>
      </c>
      <c r="I81">
        <v>36.397181678439999</v>
      </c>
      <c r="J81">
        <f>(Table2[[#This Row],[1M Return vs Nifty]]-AVERAGE(Table2[1M Return vs Nifty]))/_xlfn.STDEV.P(Table2[1M Return vs Nifty])</f>
        <v>3.9551461225730318</v>
      </c>
      <c r="K81">
        <v>87.226873804081393</v>
      </c>
      <c r="L81">
        <f>(Table2[[#This Row],[6M Return vs Nifty]]-AVERAGE(Table2[6M Return vs Nifty]))/_xlfn.STDEV.P(Table2[6M Return vs Nifty])</f>
        <v>2.7160497487834112</v>
      </c>
      <c r="M81">
        <v>-2.38417252246126</v>
      </c>
      <c r="N81">
        <f>(Table2[[#This Row],[1W Return vs Nifty]]-AVERAGE(Table2[1W Return vs Nifty]))/_xlfn.STDEV.P(Table2[1W Return vs Nifty])</f>
        <v>-0.13644335227293208</v>
      </c>
      <c r="O81">
        <v>794.8</v>
      </c>
      <c r="P81">
        <v>702.32983908672497</v>
      </c>
      <c r="Q81">
        <v>520.72620737535897</v>
      </c>
      <c r="R81">
        <v>59.9479701905856</v>
      </c>
      <c r="S81" s="2">
        <f>(Table2[[#This Row],[Close Price]]-Table2[[#This Row],[20D EMA]])/Table2[[#This Row],[20D EMA]]</f>
        <v>7.7252138902868764E-2</v>
      </c>
      <c r="T81" s="2">
        <f>(Table2[[#This Row],[Close Price]]-Table2[[#This Row],[50D EMA]])/Table2[[#This Row],[50D EMA]]</f>
        <v>0.21908532480032492</v>
      </c>
      <c r="U81" s="2">
        <f>(Table2[[#This Row],[Close Price]]-Table2[[#This Row],[200D EMA]])/Table2[[#This Row],[200D EMA]]</f>
        <v>0.64424219075806755</v>
      </c>
      <c r="V81">
        <v>0.84773087342750697</v>
      </c>
      <c r="W81">
        <v>825</v>
      </c>
      <c r="X81">
        <v>856.2</v>
      </c>
      <c r="Y81">
        <v>750</v>
      </c>
      <c r="Z81">
        <v>856.2</v>
      </c>
      <c r="AA81">
        <v>730.5</v>
      </c>
      <c r="AB81">
        <v>995</v>
      </c>
      <c r="AC81" s="2">
        <f>(Table2[[#This Row],[Close Price]]/Table2[[#This Row],[Day Low]])-1</f>
        <v>3.7818181818181973E-2</v>
      </c>
      <c r="AD81" s="2">
        <f>(Table2[[#This Row],[Day High]]/Table2[[#This Row],[Close Price]])-1</f>
        <v>0</v>
      </c>
      <c r="AE81" s="2">
        <f>(Table2[[#This Row],[Close Price]]/Table2[[#This Row],[Current Week Low]])-1</f>
        <v>0.14160000000000017</v>
      </c>
      <c r="AF81" s="2">
        <f>(Table2[[#This Row],[Current Week High]]/Table2[[#This Row],[Close Price]])-1</f>
        <v>0</v>
      </c>
      <c r="AG81" s="2">
        <f>(Table2[[#This Row],[Close Price]]/Table2[[#This Row],[Current Month Low]])-1</f>
        <v>0.1720739219712526</v>
      </c>
      <c r="AH81" s="2">
        <f>(Table2[[#This Row],[Current Month High]]/Table2[[#This Row],[Close Price]])-1</f>
        <v>0.16211165615510392</v>
      </c>
      <c r="AI81">
        <v>16.2111656155103</v>
      </c>
      <c r="AJ81">
        <v>301.50058616647101</v>
      </c>
      <c r="AK81" t="str">
        <f>IF(AND(Table2[[#This Row],[20D EMA]]&gt;Table2[[#This Row],[50D EMA]],Table2[[#This Row],[50D EMA]]&gt;Table2[[#This Row],[200D EMA]]),"Uptrend","Downtrend/NoTrend")</f>
        <v>Uptrend</v>
      </c>
      <c r="AL81">
        <v>0.42</v>
      </c>
      <c r="AM81" t="s">
        <v>10199</v>
      </c>
      <c r="AN81">
        <v>-8.18</v>
      </c>
      <c r="AO81" t="s">
        <v>10200</v>
      </c>
      <c r="AP81">
        <v>4.6156793836634999E-2</v>
      </c>
      <c r="AQ81">
        <f>(Table2[[#This Row],[Sharpe Ratio]]-AVERAGE(Table2[Sharpe Ratio]))/_xlfn.STDEV.P(Table2[Sharpe Ratio])</f>
        <v>-3.2076725483109692E-2</v>
      </c>
      <c r="AR8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8.9639084487319334</v>
      </c>
      <c r="AS81">
        <f>_xlfn.RANK.AVG(Table2[[#This Row],[1Y Return vs Nifty Z-Score]],Table2[1Y Return vs Nifty Z-Score])</f>
        <v>14</v>
      </c>
      <c r="AT81">
        <f>_xlfn.RANK.AVG(Table2[[#This Row],[6M Return vs Nifty Z-Score]],Table2[6M Return vs Nifty Z-Score])</f>
        <v>10</v>
      </c>
      <c r="AU81">
        <f>_xlfn.RANK.AVG(Table2[[#This Row],[Sharpe Ratio Z-Score]],Table2[Sharpe Ratio Z-Score])</f>
        <v>348</v>
      </c>
      <c r="AV81">
        <f>(Table2[[#This Row],[Rank 1Y]]+Table2[[#This Row],[Rank 6M]]+Table2[[#This Row],[Rank Sharpe]])/3</f>
        <v>124</v>
      </c>
    </row>
    <row r="82" spans="1:48" x14ac:dyDescent="0.3">
      <c r="A82" t="s">
        <v>251</v>
      </c>
      <c r="B82" t="s">
        <v>252</v>
      </c>
      <c r="C82" t="s">
        <v>10166</v>
      </c>
      <c r="D82" t="s">
        <v>168</v>
      </c>
      <c r="E82">
        <v>103376.92395816</v>
      </c>
      <c r="F82">
        <v>676.4</v>
      </c>
      <c r="G82">
        <v>44.345569725585101</v>
      </c>
      <c r="H82">
        <f>(Table2[[#This Row],[1Y Return vs Nifty]]-AVERAGE(Table2[1Y Return vs Nifty]))/_xlfn.STDEV.P(Table2[1Y Return vs Nifty])</f>
        <v>7.9549620806065799E-2</v>
      </c>
      <c r="I82">
        <v>-1.81690701185746</v>
      </c>
      <c r="J82">
        <f>(Table2[[#This Row],[1M Return vs Nifty]]-AVERAGE(Table2[1M Return vs Nifty]))/_xlfn.STDEV.P(Table2[1M Return vs Nifty])</f>
        <v>-7.8605228775548569E-3</v>
      </c>
      <c r="K82">
        <v>35.928346012829003</v>
      </c>
      <c r="L82">
        <f>(Table2[[#This Row],[6M Return vs Nifty]]-AVERAGE(Table2[6M Return vs Nifty]))/_xlfn.STDEV.P(Table2[6M Return vs Nifty])</f>
        <v>0.99282691466202977</v>
      </c>
      <c r="M82">
        <v>-4.7164031073833703</v>
      </c>
      <c r="N82">
        <f>(Table2[[#This Row],[1W Return vs Nifty]]-AVERAGE(Table2[1W Return vs Nifty]))/_xlfn.STDEV.P(Table2[1W Return vs Nifty])</f>
        <v>-0.76431719672617959</v>
      </c>
      <c r="O82">
        <v>706.66</v>
      </c>
      <c r="P82">
        <v>671.94821913103397</v>
      </c>
      <c r="Q82">
        <v>541.71534572765995</v>
      </c>
      <c r="R82">
        <v>32.354207684968102</v>
      </c>
      <c r="S82" s="2">
        <f>(Table2[[#This Row],[Close Price]]-Table2[[#This Row],[20D EMA]])/Table2[[#This Row],[20D EMA]]</f>
        <v>-4.282115869017631E-2</v>
      </c>
      <c r="T82" s="2">
        <f>(Table2[[#This Row],[Close Price]]-Table2[[#This Row],[50D EMA]])/Table2[[#This Row],[50D EMA]]</f>
        <v>6.625184414839393E-3</v>
      </c>
      <c r="U82" s="2">
        <f>(Table2[[#This Row],[Close Price]]-Table2[[#This Row],[200D EMA]])/Table2[[#This Row],[200D EMA]]</f>
        <v>0.24862624870156608</v>
      </c>
      <c r="V82">
        <v>0.77630692854899697</v>
      </c>
      <c r="W82">
        <v>645</v>
      </c>
      <c r="X82">
        <v>702</v>
      </c>
      <c r="Y82">
        <v>645</v>
      </c>
      <c r="Z82">
        <v>702</v>
      </c>
      <c r="AA82">
        <v>645</v>
      </c>
      <c r="AB82">
        <v>783.75</v>
      </c>
      <c r="AC82" s="2">
        <f>(Table2[[#This Row],[Close Price]]/Table2[[#This Row],[Day Low]])-1</f>
        <v>4.8682170542635683E-2</v>
      </c>
      <c r="AD82" s="2">
        <f>(Table2[[#This Row],[Day High]]/Table2[[#This Row],[Close Price]])-1</f>
        <v>3.7847427557658131E-2</v>
      </c>
      <c r="AE82" s="2">
        <f>(Table2[[#This Row],[Close Price]]/Table2[[#This Row],[Current Week Low]])-1</f>
        <v>4.8682170542635683E-2</v>
      </c>
      <c r="AF82" s="2">
        <f>(Table2[[#This Row],[Current Week High]]/Table2[[#This Row],[Close Price]])-1</f>
        <v>3.7847427557658131E-2</v>
      </c>
      <c r="AG82" s="2">
        <f>(Table2[[#This Row],[Close Price]]/Table2[[#This Row],[Current Month Low]])-1</f>
        <v>4.8682170542635683E-2</v>
      </c>
      <c r="AH82" s="2">
        <f>(Table2[[#This Row],[Current Month High]]/Table2[[#This Row],[Close Price]])-1</f>
        <v>0.15870786516853941</v>
      </c>
      <c r="AI82">
        <v>15.870786516853901</v>
      </c>
      <c r="AJ82">
        <v>88.307349665924207</v>
      </c>
      <c r="AK82" t="str">
        <f>IF(AND(Table2[[#This Row],[20D EMA]]&gt;Table2[[#This Row],[50D EMA]],Table2[[#This Row],[50D EMA]]&gt;Table2[[#This Row],[200D EMA]]),"Uptrend","Downtrend/NoTrend")</f>
        <v>Uptrend</v>
      </c>
      <c r="AL82">
        <v>0.16</v>
      </c>
      <c r="AM82" t="s">
        <v>10199</v>
      </c>
      <c r="AN82">
        <v>-6.39</v>
      </c>
      <c r="AO82" t="s">
        <v>10200</v>
      </c>
      <c r="AP82">
        <v>0.23524311656466301</v>
      </c>
      <c r="AQ82">
        <f>(Table2[[#This Row],[Sharpe Ratio]]-AVERAGE(Table2[Sharpe Ratio]))/_xlfn.STDEV.P(Table2[Sharpe Ratio])</f>
        <v>2.1385503044144705</v>
      </c>
      <c r="AR8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2.4387491202788314</v>
      </c>
      <c r="AS82">
        <f>_xlfn.RANK.AVG(Table2[[#This Row],[1Y Return vs Nifty Z-Score]],Table2[1Y Return vs Nifty Z-Score])</f>
        <v>267</v>
      </c>
      <c r="AT82">
        <f>_xlfn.RANK.AVG(Table2[[#This Row],[6M Return vs Nifty Z-Score]],Table2[6M Return vs Nifty Z-Score])</f>
        <v>103</v>
      </c>
      <c r="AU82">
        <f>_xlfn.RANK.AVG(Table2[[#This Row],[Sharpe Ratio Z-Score]],Table2[Sharpe Ratio Z-Score])</f>
        <v>9</v>
      </c>
      <c r="AV82">
        <f>(Table2[[#This Row],[Rank 1Y]]+Table2[[#This Row],[Rank 6M]]+Table2[[#This Row],[Rank Sharpe]])/3</f>
        <v>126.33333333333333</v>
      </c>
    </row>
    <row r="83" spans="1:48" x14ac:dyDescent="0.3">
      <c r="A83" t="s">
        <v>1137</v>
      </c>
      <c r="B83" t="s">
        <v>1138</v>
      </c>
      <c r="C83" t="s">
        <v>10160</v>
      </c>
      <c r="D83" t="s">
        <v>62</v>
      </c>
      <c r="E83">
        <v>10333.256750045</v>
      </c>
      <c r="F83">
        <v>8054.05</v>
      </c>
      <c r="G83">
        <v>126.772811393208</v>
      </c>
      <c r="H83">
        <f>(Table2[[#This Row],[1Y Return vs Nifty]]-AVERAGE(Table2[1Y Return vs Nifty]))/_xlfn.STDEV.P(Table2[1Y Return vs Nifty])</f>
        <v>1.227425111324471</v>
      </c>
      <c r="I83">
        <v>17.1930456737764</v>
      </c>
      <c r="J83">
        <f>(Table2[[#This Row],[1M Return vs Nifty]]-AVERAGE(Table2[1M Return vs Nifty]))/_xlfn.STDEV.P(Table2[1M Return vs Nifty])</f>
        <v>1.9635738722594442</v>
      </c>
      <c r="K83">
        <v>27.422070577209801</v>
      </c>
      <c r="L83">
        <f>(Table2[[#This Row],[6M Return vs Nifty]]-AVERAGE(Table2[6M Return vs Nifty]))/_xlfn.STDEV.P(Table2[6M Return vs Nifty])</f>
        <v>0.7070836644145172</v>
      </c>
      <c r="M83">
        <v>-5.2023338218796598</v>
      </c>
      <c r="N83">
        <f>(Table2[[#This Row],[1W Return vs Nifty]]-AVERAGE(Table2[1W Return vs Nifty]))/_xlfn.STDEV.P(Table2[1W Return vs Nifty])</f>
        <v>-0.89513753148261122</v>
      </c>
      <c r="O83">
        <v>7799.14</v>
      </c>
      <c r="P83">
        <v>7282.7931658692896</v>
      </c>
      <c r="Q83">
        <v>6049.3002207210102</v>
      </c>
      <c r="R83">
        <v>55.390304281884703</v>
      </c>
      <c r="S83" s="2">
        <f>(Table2[[#This Row],[Close Price]]-Table2[[#This Row],[20D EMA]])/Table2[[#This Row],[20D EMA]]</f>
        <v>3.2684372892395806E-2</v>
      </c>
      <c r="T83" s="2">
        <f>(Table2[[#This Row],[Close Price]]-Table2[[#This Row],[50D EMA]])/Table2[[#This Row],[50D EMA]]</f>
        <v>0.10590124098885509</v>
      </c>
      <c r="U83" s="2">
        <f>(Table2[[#This Row],[Close Price]]-Table2[[#This Row],[200D EMA]])/Table2[[#This Row],[200D EMA]]</f>
        <v>0.3314019318155193</v>
      </c>
      <c r="V83">
        <v>1.0627984725481701</v>
      </c>
      <c r="W83">
        <v>7920.1</v>
      </c>
      <c r="X83">
        <v>8178.45</v>
      </c>
      <c r="Y83">
        <v>7920.1</v>
      </c>
      <c r="Z83">
        <v>8371.25</v>
      </c>
      <c r="AA83">
        <v>7496.05</v>
      </c>
      <c r="AB83">
        <v>8650</v>
      </c>
      <c r="AC83" s="2">
        <f>(Table2[[#This Row],[Close Price]]/Table2[[#This Row],[Day Low]])-1</f>
        <v>1.6912665244125602E-2</v>
      </c>
      <c r="AD83" s="2">
        <f>(Table2[[#This Row],[Day High]]/Table2[[#This Row],[Close Price]])-1</f>
        <v>1.5445645358546312E-2</v>
      </c>
      <c r="AE83" s="2">
        <f>(Table2[[#This Row],[Close Price]]/Table2[[#This Row],[Current Week Low]])-1</f>
        <v>1.6912665244125602E-2</v>
      </c>
      <c r="AF83" s="2">
        <f>(Table2[[#This Row],[Current Week High]]/Table2[[#This Row],[Close Price]])-1</f>
        <v>3.9383912441566693E-2</v>
      </c>
      <c r="AG83" s="2">
        <f>(Table2[[#This Row],[Close Price]]/Table2[[#This Row],[Current Month Low]])-1</f>
        <v>7.4439204647781088E-2</v>
      </c>
      <c r="AH83" s="2">
        <f>(Table2[[#This Row],[Current Month High]]/Table2[[#This Row],[Close Price]])-1</f>
        <v>7.3993829191524751E-2</v>
      </c>
      <c r="AI83">
        <v>7.3993829191524698</v>
      </c>
      <c r="AJ83">
        <v>153.70282870282799</v>
      </c>
      <c r="AK83" t="str">
        <f>IF(AND(Table2[[#This Row],[20D EMA]]&gt;Table2[[#This Row],[50D EMA]],Table2[[#This Row],[50D EMA]]&gt;Table2[[#This Row],[200D EMA]]),"Uptrend","Downtrend/NoTrend")</f>
        <v>Uptrend</v>
      </c>
      <c r="AL83">
        <v>-0.02</v>
      </c>
      <c r="AM83" t="s">
        <v>10200</v>
      </c>
      <c r="AN83">
        <v>4.57</v>
      </c>
      <c r="AO83" t="s">
        <v>10199</v>
      </c>
      <c r="AP83">
        <v>0.117527408828524</v>
      </c>
      <c r="AQ83">
        <f>(Table2[[#This Row],[Sharpe Ratio]]-AVERAGE(Table2[Sharpe Ratio]))/_xlfn.STDEV.P(Table2[Sharpe Ratio])</f>
        <v>0.78722624580918843</v>
      </c>
      <c r="AR8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3.7901713623250095</v>
      </c>
      <c r="AS83">
        <f>_xlfn.RANK.AVG(Table2[[#This Row],[1Y Return vs Nifty Z-Score]],Table2[1Y Return vs Nifty Z-Score])</f>
        <v>77</v>
      </c>
      <c r="AT83">
        <f>_xlfn.RANK.AVG(Table2[[#This Row],[6M Return vs Nifty Z-Score]],Table2[6M Return vs Nifty Z-Score])</f>
        <v>143</v>
      </c>
      <c r="AU83">
        <f>_xlfn.RANK.AVG(Table2[[#This Row],[Sharpe Ratio Z-Score]],Table2[Sharpe Ratio Z-Score])</f>
        <v>162</v>
      </c>
      <c r="AV83">
        <f>(Table2[[#This Row],[Rank 1Y]]+Table2[[#This Row],[Rank 6M]]+Table2[[#This Row],[Rank Sharpe]])/3</f>
        <v>127.33333333333333</v>
      </c>
    </row>
    <row r="84" spans="1:48" x14ac:dyDescent="0.3">
      <c r="A84" t="s">
        <v>166</v>
      </c>
      <c r="B84" t="s">
        <v>167</v>
      </c>
      <c r="C84" t="s">
        <v>10166</v>
      </c>
      <c r="D84" t="s">
        <v>168</v>
      </c>
      <c r="E84">
        <v>158995.91330437499</v>
      </c>
      <c r="F84">
        <v>7503.05</v>
      </c>
      <c r="G84">
        <v>49.623390372762302</v>
      </c>
      <c r="H84">
        <f>(Table2[[#This Row],[1Y Return vs Nifty]]-AVERAGE(Table2[1Y Return vs Nifty]))/_xlfn.STDEV.P(Table2[1Y Return vs Nifty])</f>
        <v>0.15304814922554055</v>
      </c>
      <c r="I84">
        <v>-11.9222388478335</v>
      </c>
      <c r="J84">
        <f>(Table2[[#This Row],[1M Return vs Nifty]]-AVERAGE(Table2[1M Return vs Nifty]))/_xlfn.STDEV.P(Table2[1M Return vs Nifty])</f>
        <v>-1.0558378158863624</v>
      </c>
      <c r="K84">
        <v>42.0222346143983</v>
      </c>
      <c r="L84">
        <f>(Table2[[#This Row],[6M Return vs Nifty]]-AVERAGE(Table2[6M Return vs Nifty]))/_xlfn.STDEV.P(Table2[6M Return vs Nifty])</f>
        <v>1.1975331399468598</v>
      </c>
      <c r="M84">
        <v>-6.2558961761890401</v>
      </c>
      <c r="N84">
        <f>(Table2[[#This Row],[1W Return vs Nifty]]-AVERAGE(Table2[1W Return vs Nifty]))/_xlfn.STDEV.P(Table2[1W Return vs Nifty])</f>
        <v>-1.1787733992428899</v>
      </c>
      <c r="O84">
        <v>8175.63</v>
      </c>
      <c r="P84">
        <v>8011.5311451753396</v>
      </c>
      <c r="Q84">
        <v>6347.3093220989804</v>
      </c>
      <c r="R84">
        <v>19.512127629049701</v>
      </c>
      <c r="S84" s="2">
        <f>(Table2[[#This Row],[Close Price]]-Table2[[#This Row],[20D EMA]])/Table2[[#This Row],[20D EMA]]</f>
        <v>-8.2266443075334858E-2</v>
      </c>
      <c r="T84" s="2">
        <f>(Table2[[#This Row],[Close Price]]-Table2[[#This Row],[50D EMA]])/Table2[[#This Row],[50D EMA]]</f>
        <v>-6.3468659855557594E-2</v>
      </c>
      <c r="U84" s="2">
        <f>(Table2[[#This Row],[Close Price]]-Table2[[#This Row],[200D EMA]])/Table2[[#This Row],[200D EMA]]</f>
        <v>0.18208356001765327</v>
      </c>
      <c r="V84">
        <v>0.76851268970868003</v>
      </c>
      <c r="W84">
        <v>7053.2</v>
      </c>
      <c r="X84">
        <v>7812.05</v>
      </c>
      <c r="Y84">
        <v>7053.2</v>
      </c>
      <c r="Z84">
        <v>7812.05</v>
      </c>
      <c r="AA84">
        <v>7053.2</v>
      </c>
      <c r="AB84">
        <v>8808.7000000000007</v>
      </c>
      <c r="AC84" s="2">
        <f>(Table2[[#This Row],[Close Price]]/Table2[[#This Row],[Day Low]])-1</f>
        <v>6.3779561050303357E-2</v>
      </c>
      <c r="AD84" s="2">
        <f>(Table2[[#This Row],[Day High]]/Table2[[#This Row],[Close Price]])-1</f>
        <v>4.1183252144127991E-2</v>
      </c>
      <c r="AE84" s="2">
        <f>(Table2[[#This Row],[Close Price]]/Table2[[#This Row],[Current Week Low]])-1</f>
        <v>6.3779561050303357E-2</v>
      </c>
      <c r="AF84" s="2">
        <f>(Table2[[#This Row],[Current Week High]]/Table2[[#This Row],[Close Price]])-1</f>
        <v>4.1183252144127991E-2</v>
      </c>
      <c r="AG84" s="2">
        <f>(Table2[[#This Row],[Close Price]]/Table2[[#This Row],[Current Month Low]])-1</f>
        <v>6.3779561050303357E-2</v>
      </c>
      <c r="AH84" s="2">
        <f>(Table2[[#This Row],[Current Month High]]/Table2[[#This Row],[Close Price]])-1</f>
        <v>0.17401590020058522</v>
      </c>
      <c r="AI84">
        <v>21.949740438888199</v>
      </c>
      <c r="AJ84">
        <v>94.884415584415507</v>
      </c>
      <c r="AK84" t="str">
        <f>IF(AND(Table2[[#This Row],[20D EMA]]&gt;Table2[[#This Row],[50D EMA]],Table2[[#This Row],[50D EMA]]&gt;Table2[[#This Row],[200D EMA]]),"Uptrend","Downtrend/NoTrend")</f>
        <v>Uptrend</v>
      </c>
      <c r="AL84">
        <v>0.05</v>
      </c>
      <c r="AM84" t="s">
        <v>10199</v>
      </c>
      <c r="AN84">
        <v>-13.91</v>
      </c>
      <c r="AO84" t="s">
        <v>10200</v>
      </c>
      <c r="AP84">
        <v>0.16977634704498501</v>
      </c>
      <c r="AQ84">
        <f>(Table2[[#This Row],[Sharpe Ratio]]-AVERAGE(Table2[Sharpe Ratio]))/_xlfn.STDEV.P(Table2[Sharpe Ratio])</f>
        <v>1.3870208578141312</v>
      </c>
      <c r="AR8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0.50299093185727939</v>
      </c>
      <c r="AS84">
        <f>_xlfn.RANK.AVG(Table2[[#This Row],[1Y Return vs Nifty Z-Score]],Table2[1Y Return vs Nifty Z-Score])</f>
        <v>238</v>
      </c>
      <c r="AT84">
        <f>_xlfn.RANK.AVG(Table2[[#This Row],[6M Return vs Nifty Z-Score]],Table2[6M Return vs Nifty Z-Score])</f>
        <v>82</v>
      </c>
      <c r="AU84">
        <f>_xlfn.RANK.AVG(Table2[[#This Row],[Sharpe Ratio Z-Score]],Table2[Sharpe Ratio Z-Score])</f>
        <v>63</v>
      </c>
      <c r="AV84">
        <f>(Table2[[#This Row],[Rank 1Y]]+Table2[[#This Row],[Rank 6M]]+Table2[[#This Row],[Rank Sharpe]])/3</f>
        <v>127.66666666666667</v>
      </c>
    </row>
    <row r="85" spans="1:48" x14ac:dyDescent="0.3">
      <c r="A85" t="s">
        <v>1317</v>
      </c>
      <c r="B85" t="s">
        <v>1318</v>
      </c>
      <c r="C85" t="s">
        <v>10161</v>
      </c>
      <c r="D85" t="s">
        <v>65</v>
      </c>
      <c r="E85">
        <v>8189.4114364999996</v>
      </c>
      <c r="F85">
        <v>15.25</v>
      </c>
      <c r="G85">
        <v>175.04366456635799</v>
      </c>
      <c r="H85">
        <f>(Table2[[#This Row],[1Y Return vs Nifty]]-AVERAGE(Table2[1Y Return vs Nifty]))/_xlfn.STDEV.P(Table2[1Y Return vs Nifty])</f>
        <v>1.899641336723602</v>
      </c>
      <c r="I85">
        <v>-20.074101117210098</v>
      </c>
      <c r="J85">
        <f>(Table2[[#This Row],[1M Return vs Nifty]]-AVERAGE(Table2[1M Return vs Nifty]))/_xlfn.STDEV.P(Table2[1M Return vs Nifty])</f>
        <v>-1.9012298022858656</v>
      </c>
      <c r="K85">
        <v>38.010055409162497</v>
      </c>
      <c r="L85">
        <f>(Table2[[#This Row],[6M Return vs Nifty]]-AVERAGE(Table2[6M Return vs Nifty]))/_xlfn.STDEV.P(Table2[6M Return vs Nifty])</f>
        <v>1.0627558058061266</v>
      </c>
      <c r="M85">
        <v>-4.6186518629840396</v>
      </c>
      <c r="N85">
        <f>(Table2[[#This Row],[1W Return vs Nifty]]-AVERAGE(Table2[1W Return vs Nifty]))/_xlfn.STDEV.P(Table2[1W Return vs Nifty])</f>
        <v>-0.7380009953960498</v>
      </c>
      <c r="O85">
        <v>16.39</v>
      </c>
      <c r="P85">
        <v>15.734941123315499</v>
      </c>
      <c r="Q85">
        <v>11.6083328444027</v>
      </c>
      <c r="R85">
        <v>26.947361247973401</v>
      </c>
      <c r="S85" s="2">
        <f>(Table2[[#This Row],[Close Price]]-Table2[[#This Row],[20D EMA]])/Table2[[#This Row],[20D EMA]]</f>
        <v>-6.9554606467358171E-2</v>
      </c>
      <c r="T85" s="2">
        <f>(Table2[[#This Row],[Close Price]]-Table2[[#This Row],[50D EMA]])/Table2[[#This Row],[50D EMA]]</f>
        <v>-3.0819379590618867E-2</v>
      </c>
      <c r="U85" s="2">
        <f>(Table2[[#This Row],[Close Price]]-Table2[[#This Row],[200D EMA]])/Table2[[#This Row],[200D EMA]]</f>
        <v>0.31371146954605439</v>
      </c>
      <c r="V85">
        <v>0.51634960008731101</v>
      </c>
      <c r="W85">
        <v>14.75</v>
      </c>
      <c r="X85">
        <v>15.93</v>
      </c>
      <c r="Y85">
        <v>14.64</v>
      </c>
      <c r="Z85">
        <v>15.93</v>
      </c>
      <c r="AA85">
        <v>14.64</v>
      </c>
      <c r="AB85">
        <v>18.25</v>
      </c>
      <c r="AC85" s="2">
        <f>(Table2[[#This Row],[Close Price]]/Table2[[#This Row],[Day Low]])-1</f>
        <v>3.3898305084745672E-2</v>
      </c>
      <c r="AD85" s="2">
        <f>(Table2[[#This Row],[Day High]]/Table2[[#This Row],[Close Price]])-1</f>
        <v>4.4590163934426164E-2</v>
      </c>
      <c r="AE85" s="2">
        <f>(Table2[[#This Row],[Close Price]]/Table2[[#This Row],[Current Week Low]])-1</f>
        <v>4.1666666666666519E-2</v>
      </c>
      <c r="AF85" s="2">
        <f>(Table2[[#This Row],[Current Week High]]/Table2[[#This Row],[Close Price]])-1</f>
        <v>4.4590163934426164E-2</v>
      </c>
      <c r="AG85" s="2">
        <f>(Table2[[#This Row],[Close Price]]/Table2[[#This Row],[Current Month Low]])-1</f>
        <v>4.1666666666666519E-2</v>
      </c>
      <c r="AH85" s="2">
        <f>(Table2[[#This Row],[Current Month High]]/Table2[[#This Row],[Close Price]])-1</f>
        <v>0.19672131147540983</v>
      </c>
      <c r="AI85">
        <v>38.360655737704903</v>
      </c>
      <c r="AJ85">
        <v>227.95698924731099</v>
      </c>
      <c r="AK85" t="str">
        <f>IF(AND(Table2[[#This Row],[20D EMA]]&gt;Table2[[#This Row],[50D EMA]],Table2[[#This Row],[50D EMA]]&gt;Table2[[#This Row],[200D EMA]]),"Uptrend","Downtrend/NoTrend")</f>
        <v>Uptrend</v>
      </c>
      <c r="AL85">
        <v>0.56000000000000005</v>
      </c>
      <c r="AM85" t="s">
        <v>10199</v>
      </c>
      <c r="AN85">
        <v>-10.92</v>
      </c>
      <c r="AO85" t="s">
        <v>10200</v>
      </c>
      <c r="AP85">
        <v>7.1546584912177996E-2</v>
      </c>
      <c r="AQ85">
        <f>(Table2[[#This Row],[Sharpe Ratio]]-AVERAGE(Table2[Sharpe Ratio]))/_xlfn.STDEV.P(Table2[Sharpe Ratio])</f>
        <v>0.25938680290384775</v>
      </c>
      <c r="AR8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0.582553147751661</v>
      </c>
      <c r="AS85">
        <f>_xlfn.RANK.AVG(Table2[[#This Row],[1Y Return vs Nifty Z-Score]],Table2[1Y Return vs Nifty Z-Score])</f>
        <v>32</v>
      </c>
      <c r="AT85">
        <f>_xlfn.RANK.AVG(Table2[[#This Row],[6M Return vs Nifty Z-Score]],Table2[6M Return vs Nifty Z-Score])</f>
        <v>95</v>
      </c>
      <c r="AU85">
        <f>_xlfn.RANK.AVG(Table2[[#This Row],[Sharpe Ratio Z-Score]],Table2[Sharpe Ratio Z-Score])</f>
        <v>259</v>
      </c>
      <c r="AV85">
        <f>(Table2[[#This Row],[Rank 1Y]]+Table2[[#This Row],[Rank 6M]]+Table2[[#This Row],[Rank Sharpe]])/3</f>
        <v>128.66666666666666</v>
      </c>
    </row>
    <row r="86" spans="1:48" x14ac:dyDescent="0.3">
      <c r="A86" t="s">
        <v>513</v>
      </c>
      <c r="B86" t="s">
        <v>514</v>
      </c>
      <c r="C86" t="s">
        <v>10158</v>
      </c>
      <c r="D86" t="s">
        <v>46</v>
      </c>
      <c r="E86">
        <v>40014.413999999997</v>
      </c>
      <c r="F86">
        <v>66.260000000000005</v>
      </c>
      <c r="G86">
        <v>134.85218172322101</v>
      </c>
      <c r="H86">
        <f>(Table2[[#This Row],[1Y Return vs Nifty]]-AVERAGE(Table2[1Y Return vs Nifty]))/_xlfn.STDEV.P(Table2[1Y Return vs Nifty])</f>
        <v>1.3399378072853547</v>
      </c>
      <c r="I86">
        <v>-0.87111940633733598</v>
      </c>
      <c r="J86">
        <f>(Table2[[#This Row],[1M Return vs Nifty]]-AVERAGE(Table2[1M Return vs Nifty]))/_xlfn.STDEV.P(Table2[1M Return vs Nifty])</f>
        <v>9.0222741549805557E-2</v>
      </c>
      <c r="K86">
        <v>23.073577613084002</v>
      </c>
      <c r="L86">
        <f>(Table2[[#This Row],[6M Return vs Nifty]]-AVERAGE(Table2[6M Return vs Nifty]))/_xlfn.STDEV.P(Table2[6M Return vs Nifty])</f>
        <v>0.56100886085893553</v>
      </c>
      <c r="M86">
        <v>3.0726944175662501E-2</v>
      </c>
      <c r="N86">
        <f>(Table2[[#This Row],[1W Return vs Nifty]]-AVERAGE(Table2[1W Return vs Nifty]))/_xlfn.STDEV.P(Table2[1W Return vs Nifty])</f>
        <v>0.51368627980033055</v>
      </c>
      <c r="O86">
        <v>67.53</v>
      </c>
      <c r="P86">
        <v>67.094835568994398</v>
      </c>
      <c r="Q86">
        <v>56.697872723918501</v>
      </c>
      <c r="R86">
        <v>41.059578741327002</v>
      </c>
      <c r="S86" s="2">
        <f>(Table2[[#This Row],[Close Price]]-Table2[[#This Row],[20D EMA]])/Table2[[#This Row],[20D EMA]]</f>
        <v>-1.8806456389752643E-2</v>
      </c>
      <c r="T86" s="2">
        <f>(Table2[[#This Row],[Close Price]]-Table2[[#This Row],[50D EMA]])/Table2[[#This Row],[50D EMA]]</f>
        <v>-1.2442620388210384E-2</v>
      </c>
      <c r="U86" s="2">
        <f>(Table2[[#This Row],[Close Price]]-Table2[[#This Row],[200D EMA]])/Table2[[#This Row],[200D EMA]]</f>
        <v>0.16865054748425573</v>
      </c>
      <c r="V86">
        <v>1.1867966056411301</v>
      </c>
      <c r="W86">
        <v>61.5</v>
      </c>
      <c r="X86">
        <v>69.55</v>
      </c>
      <c r="Y86">
        <v>61.5</v>
      </c>
      <c r="Z86">
        <v>69.55</v>
      </c>
      <c r="AA86">
        <v>61.5</v>
      </c>
      <c r="AB86">
        <v>72</v>
      </c>
      <c r="AC86" s="2">
        <f>(Table2[[#This Row],[Close Price]]/Table2[[#This Row],[Day Low]])-1</f>
        <v>7.7398373983739832E-2</v>
      </c>
      <c r="AD86" s="2">
        <f>(Table2[[#This Row],[Day High]]/Table2[[#This Row],[Close Price]])-1</f>
        <v>4.9652882583760771E-2</v>
      </c>
      <c r="AE86" s="2">
        <f>(Table2[[#This Row],[Close Price]]/Table2[[#This Row],[Current Week Low]])-1</f>
        <v>7.7398373983739832E-2</v>
      </c>
      <c r="AF86" s="2">
        <f>(Table2[[#This Row],[Current Week High]]/Table2[[#This Row],[Close Price]])-1</f>
        <v>4.9652882583760771E-2</v>
      </c>
      <c r="AG86" s="2">
        <f>(Table2[[#This Row],[Close Price]]/Table2[[#This Row],[Current Month Low]])-1</f>
        <v>7.7398373983739832E-2</v>
      </c>
      <c r="AH86" s="2">
        <f>(Table2[[#This Row],[Current Month High]]/Table2[[#This Row],[Close Price]])-1</f>
        <v>8.662843344400839E-2</v>
      </c>
      <c r="AI86">
        <v>17.944461213401699</v>
      </c>
      <c r="AJ86">
        <v>165.57114228456899</v>
      </c>
      <c r="AK86" t="str">
        <f>IF(AND(Table2[[#This Row],[20D EMA]]&gt;Table2[[#This Row],[50D EMA]],Table2[[#This Row],[50D EMA]]&gt;Table2[[#This Row],[200D EMA]]),"Uptrend","Downtrend/NoTrend")</f>
        <v>Uptrend</v>
      </c>
      <c r="AL86">
        <v>-0.11</v>
      </c>
      <c r="AM86" t="s">
        <v>10200</v>
      </c>
      <c r="AN86">
        <v>-2.11</v>
      </c>
      <c r="AO86" t="s">
        <v>10200</v>
      </c>
      <c r="AP86">
        <v>0.12554591464694501</v>
      </c>
      <c r="AQ86">
        <f>(Table2[[#This Row],[Sharpe Ratio]]-AVERAGE(Table2[Sharpe Ratio]))/_xlfn.STDEV.P(Table2[Sharpe Ratio])</f>
        <v>0.87927513235869514</v>
      </c>
      <c r="AR8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3.3841308218531214</v>
      </c>
      <c r="AS86">
        <f>_xlfn.RANK.AVG(Table2[[#This Row],[1Y Return vs Nifty Z-Score]],Table2[1Y Return vs Nifty Z-Score])</f>
        <v>69</v>
      </c>
      <c r="AT86">
        <f>_xlfn.RANK.AVG(Table2[[#This Row],[6M Return vs Nifty Z-Score]],Table2[6M Return vs Nifty Z-Score])</f>
        <v>174</v>
      </c>
      <c r="AU86">
        <f>_xlfn.RANK.AVG(Table2[[#This Row],[Sharpe Ratio Z-Score]],Table2[Sharpe Ratio Z-Score])</f>
        <v>145</v>
      </c>
      <c r="AV86">
        <f>(Table2[[#This Row],[Rank 1Y]]+Table2[[#This Row],[Rank 6M]]+Table2[[#This Row],[Rank Sharpe]])/3</f>
        <v>129.33333333333334</v>
      </c>
    </row>
    <row r="87" spans="1:48" x14ac:dyDescent="0.3">
      <c r="A87" t="s">
        <v>1535</v>
      </c>
      <c r="B87" t="s">
        <v>1536</v>
      </c>
      <c r="C87" t="s">
        <v>10158</v>
      </c>
      <c r="D87" t="s">
        <v>46</v>
      </c>
      <c r="E87">
        <v>6125.1227107000004</v>
      </c>
      <c r="F87">
        <v>809.5</v>
      </c>
      <c r="G87">
        <v>115.273354787355</v>
      </c>
      <c r="H87">
        <f>(Table2[[#This Row],[1Y Return vs Nifty]]-AVERAGE(Table2[1Y Return vs Nifty]))/_xlfn.STDEV.P(Table2[1Y Return vs Nifty])</f>
        <v>1.0672845543303928</v>
      </c>
      <c r="I87">
        <v>-10.0143385041653</v>
      </c>
      <c r="J87">
        <f>(Table2[[#This Row],[1M Return vs Nifty]]-AVERAGE(Table2[1M Return vs Nifty]))/_xlfn.STDEV.P(Table2[1M Return vs Nifty])</f>
        <v>-0.85797828292478551</v>
      </c>
      <c r="K87">
        <v>24.469278251604599</v>
      </c>
      <c r="L87">
        <f>(Table2[[#This Row],[6M Return vs Nifty]]-AVERAGE(Table2[6M Return vs Nifty]))/_xlfn.STDEV.P(Table2[6M Return vs Nifty])</f>
        <v>0.60789330985683843</v>
      </c>
      <c r="M87">
        <v>-4.3281786206485702</v>
      </c>
      <c r="N87">
        <f>(Table2[[#This Row],[1W Return vs Nifty]]-AVERAGE(Table2[1W Return vs Nifty]))/_xlfn.STDEV.P(Table2[1W Return vs Nifty])</f>
        <v>-0.6598009440996373</v>
      </c>
      <c r="O87">
        <v>841.84</v>
      </c>
      <c r="P87">
        <v>795.88494263496398</v>
      </c>
      <c r="Q87">
        <v>632.89115264584996</v>
      </c>
      <c r="R87">
        <v>31.550152718970601</v>
      </c>
      <c r="S87" s="2">
        <f>(Table2[[#This Row],[Close Price]]-Table2[[#This Row],[20D EMA]])/Table2[[#This Row],[20D EMA]]</f>
        <v>-3.8415850993062849E-2</v>
      </c>
      <c r="T87" s="2">
        <f>(Table2[[#This Row],[Close Price]]-Table2[[#This Row],[50D EMA]])/Table2[[#This Row],[50D EMA]]</f>
        <v>1.71068161183703E-2</v>
      </c>
      <c r="U87" s="2">
        <f>(Table2[[#This Row],[Close Price]]-Table2[[#This Row],[200D EMA]])/Table2[[#This Row],[200D EMA]]</f>
        <v>0.27905090253801657</v>
      </c>
      <c r="V87">
        <v>0.55034838080106196</v>
      </c>
      <c r="W87">
        <v>781.2</v>
      </c>
      <c r="X87">
        <v>832.95</v>
      </c>
      <c r="Y87">
        <v>781.2</v>
      </c>
      <c r="Z87">
        <v>837</v>
      </c>
      <c r="AA87">
        <v>781.2</v>
      </c>
      <c r="AB87">
        <v>936.8</v>
      </c>
      <c r="AC87" s="2">
        <f>(Table2[[#This Row],[Close Price]]/Table2[[#This Row],[Day Low]])-1</f>
        <v>3.6226318484382958E-2</v>
      </c>
      <c r="AD87" s="2">
        <f>(Table2[[#This Row],[Day High]]/Table2[[#This Row],[Close Price]])-1</f>
        <v>2.8968499073502185E-2</v>
      </c>
      <c r="AE87" s="2">
        <f>(Table2[[#This Row],[Close Price]]/Table2[[#This Row],[Current Week Low]])-1</f>
        <v>3.6226318484382958E-2</v>
      </c>
      <c r="AF87" s="2">
        <f>(Table2[[#This Row],[Current Week High]]/Table2[[#This Row],[Close Price]])-1</f>
        <v>3.3971587399629355E-2</v>
      </c>
      <c r="AG87" s="2">
        <f>(Table2[[#This Row],[Close Price]]/Table2[[#This Row],[Current Month Low]])-1</f>
        <v>3.6226318484382958E-2</v>
      </c>
      <c r="AH87" s="2">
        <f>(Table2[[#This Row],[Current Month High]]/Table2[[#This Row],[Close Price]])-1</f>
        <v>0.15725756639901167</v>
      </c>
      <c r="AI87">
        <v>15.7257566399011</v>
      </c>
      <c r="AJ87">
        <v>142.075358851674</v>
      </c>
      <c r="AK87" t="str">
        <f>IF(AND(Table2[[#This Row],[20D EMA]]&gt;Table2[[#This Row],[50D EMA]],Table2[[#This Row],[50D EMA]]&gt;Table2[[#This Row],[200D EMA]]),"Uptrend","Downtrend/NoTrend")</f>
        <v>Uptrend</v>
      </c>
      <c r="AL87">
        <v>0.12</v>
      </c>
      <c r="AM87" t="s">
        <v>10199</v>
      </c>
      <c r="AN87">
        <v>-10.039999999999999</v>
      </c>
      <c r="AO87" t="s">
        <v>10200</v>
      </c>
      <c r="AP87">
        <v>0.13200652564093299</v>
      </c>
      <c r="AQ87">
        <f>(Table2[[#This Row],[Sharpe Ratio]]-AVERAGE(Table2[Sharpe Ratio]))/_xlfn.STDEV.P(Table2[Sharpe Ratio])</f>
        <v>0.95344007803472142</v>
      </c>
      <c r="AR8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1.1108387151975301</v>
      </c>
      <c r="AS87">
        <f>_xlfn.RANK.AVG(Table2[[#This Row],[1Y Return vs Nifty Z-Score]],Table2[1Y Return vs Nifty Z-Score])</f>
        <v>94</v>
      </c>
      <c r="AT87">
        <f>_xlfn.RANK.AVG(Table2[[#This Row],[6M Return vs Nifty Z-Score]],Table2[6M Return vs Nifty Z-Score])</f>
        <v>164</v>
      </c>
      <c r="AU87">
        <f>_xlfn.RANK.AVG(Table2[[#This Row],[Sharpe Ratio Z-Score]],Table2[Sharpe Ratio Z-Score])</f>
        <v>130</v>
      </c>
      <c r="AV87">
        <f>(Table2[[#This Row],[Rank 1Y]]+Table2[[#This Row],[Rank 6M]]+Table2[[#This Row],[Rank Sharpe]])/3</f>
        <v>129.33333333333334</v>
      </c>
    </row>
    <row r="88" spans="1:48" x14ac:dyDescent="0.3">
      <c r="A88" t="s">
        <v>396</v>
      </c>
      <c r="B88" t="s">
        <v>397</v>
      </c>
      <c r="C88" t="s">
        <v>10162</v>
      </c>
      <c r="D88" t="s">
        <v>130</v>
      </c>
      <c r="E88">
        <v>60435.981586260001</v>
      </c>
      <c r="F88">
        <v>733.95</v>
      </c>
      <c r="G88">
        <v>79.814144186777895</v>
      </c>
      <c r="H88">
        <f>(Table2[[#This Row],[1Y Return vs Nifty]]-AVERAGE(Table2[1Y Return vs Nifty]))/_xlfn.STDEV.P(Table2[1Y Return vs Nifty])</f>
        <v>0.57348228777316101</v>
      </c>
      <c r="I88">
        <v>-9.3417885612345</v>
      </c>
      <c r="J88">
        <f>(Table2[[#This Row],[1M Return vs Nifty]]-AVERAGE(Table2[1M Return vs Nifty]))/_xlfn.STDEV.P(Table2[1M Return vs Nifty])</f>
        <v>-0.7882312345303305</v>
      </c>
      <c r="K88">
        <v>23.237921316679099</v>
      </c>
      <c r="L88">
        <f>(Table2[[#This Row],[6M Return vs Nifty]]-AVERAGE(Table2[6M Return vs Nifty]))/_xlfn.STDEV.P(Table2[6M Return vs Nifty])</f>
        <v>0.56652950316336115</v>
      </c>
      <c r="M88">
        <v>-5.6462515937183699</v>
      </c>
      <c r="N88">
        <f>(Table2[[#This Row],[1W Return vs Nifty]]-AVERAGE(Table2[1W Return vs Nifty]))/_xlfn.STDEV.P(Table2[1W Return vs Nifty])</f>
        <v>-1.0146473088723109</v>
      </c>
      <c r="O88">
        <v>784.86</v>
      </c>
      <c r="P88">
        <v>770.903088917888</v>
      </c>
      <c r="Q88">
        <v>644.50986740723795</v>
      </c>
      <c r="R88">
        <v>21.608062066004599</v>
      </c>
      <c r="S88" s="2">
        <f>(Table2[[#This Row],[Close Price]]-Table2[[#This Row],[20D EMA]])/Table2[[#This Row],[20D EMA]]</f>
        <v>-6.4865071477715724E-2</v>
      </c>
      <c r="T88" s="2">
        <f>(Table2[[#This Row],[Close Price]]-Table2[[#This Row],[50D EMA]])/Table2[[#This Row],[50D EMA]]</f>
        <v>-4.7934804580636432E-2</v>
      </c>
      <c r="U88" s="2">
        <f>(Table2[[#This Row],[Close Price]]-Table2[[#This Row],[200D EMA]])/Table2[[#This Row],[200D EMA]]</f>
        <v>0.13877232470088582</v>
      </c>
      <c r="V88">
        <v>0.43052124497564898</v>
      </c>
      <c r="W88">
        <v>707.05</v>
      </c>
      <c r="X88">
        <v>751.05</v>
      </c>
      <c r="Y88">
        <v>707.05</v>
      </c>
      <c r="Z88">
        <v>754.9</v>
      </c>
      <c r="AA88">
        <v>707.05</v>
      </c>
      <c r="AB88">
        <v>848</v>
      </c>
      <c r="AC88" s="2">
        <f>(Table2[[#This Row],[Close Price]]/Table2[[#This Row],[Day Low]])-1</f>
        <v>3.8045399900997312E-2</v>
      </c>
      <c r="AD88" s="2">
        <f>(Table2[[#This Row],[Day High]]/Table2[[#This Row],[Close Price]])-1</f>
        <v>2.3298589822194904E-2</v>
      </c>
      <c r="AE88" s="2">
        <f>(Table2[[#This Row],[Close Price]]/Table2[[#This Row],[Current Week Low]])-1</f>
        <v>3.8045399900997312E-2</v>
      </c>
      <c r="AF88" s="2">
        <f>(Table2[[#This Row],[Current Week High]]/Table2[[#This Row],[Close Price]])-1</f>
        <v>2.8544178758771022E-2</v>
      </c>
      <c r="AG88" s="2">
        <f>(Table2[[#This Row],[Close Price]]/Table2[[#This Row],[Current Month Low]])-1</f>
        <v>3.8045399900997312E-2</v>
      </c>
      <c r="AH88" s="2">
        <f>(Table2[[#This Row],[Current Month High]]/Table2[[#This Row],[Close Price]])-1</f>
        <v>0.15539205667961031</v>
      </c>
      <c r="AI88">
        <v>15.539205667960999</v>
      </c>
      <c r="AJ88">
        <v>106.397637795275</v>
      </c>
      <c r="AK88" t="str">
        <f>IF(AND(Table2[[#This Row],[20D EMA]]&gt;Table2[[#This Row],[50D EMA]],Table2[[#This Row],[50D EMA]]&gt;Table2[[#This Row],[200D EMA]]),"Uptrend","Downtrend/NoTrend")</f>
        <v>Uptrend</v>
      </c>
      <c r="AL88">
        <v>0</v>
      </c>
      <c r="AM88" t="s">
        <v>10201</v>
      </c>
      <c r="AN88">
        <v>-11.96</v>
      </c>
      <c r="AO88" t="s">
        <v>10200</v>
      </c>
      <c r="AP88">
        <v>0.15664595382834801</v>
      </c>
      <c r="AQ88">
        <f>(Table2[[#This Row],[Sharpe Ratio]]-AVERAGE(Table2[Sharpe Ratio]))/_xlfn.STDEV.P(Table2[Sharpe Ratio])</f>
        <v>1.2362897736298417</v>
      </c>
      <c r="AR8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0.57342302116372279</v>
      </c>
      <c r="AS88">
        <f>_xlfn.RANK.AVG(Table2[[#This Row],[1Y Return vs Nifty Z-Score]],Table2[1Y Return vs Nifty Z-Score])</f>
        <v>135</v>
      </c>
      <c r="AT88">
        <f>_xlfn.RANK.AVG(Table2[[#This Row],[6M Return vs Nifty Z-Score]],Table2[6M Return vs Nifty Z-Score])</f>
        <v>173</v>
      </c>
      <c r="AU88">
        <f>_xlfn.RANK.AVG(Table2[[#This Row],[Sharpe Ratio Z-Score]],Table2[Sharpe Ratio Z-Score])</f>
        <v>81</v>
      </c>
      <c r="AV88">
        <f>(Table2[[#This Row],[Rank 1Y]]+Table2[[#This Row],[Rank 6M]]+Table2[[#This Row],[Rank Sharpe]])/3</f>
        <v>129.66666666666666</v>
      </c>
    </row>
    <row r="89" spans="1:48" x14ac:dyDescent="0.3">
      <c r="A89" t="s">
        <v>249</v>
      </c>
      <c r="B89" t="s">
        <v>250</v>
      </c>
      <c r="C89" t="s">
        <v>10161</v>
      </c>
      <c r="D89" t="s">
        <v>101</v>
      </c>
      <c r="E89">
        <v>104217.23610187499</v>
      </c>
      <c r="F89">
        <v>103.75</v>
      </c>
      <c r="G89">
        <v>83.939888386547693</v>
      </c>
      <c r="H89">
        <f>(Table2[[#This Row],[1Y Return vs Nifty]]-AVERAGE(Table2[1Y Return vs Nifty]))/_xlfn.STDEV.P(Table2[1Y Return vs Nifty])</f>
        <v>0.63093708731820564</v>
      </c>
      <c r="I89">
        <v>2.9352220407243701</v>
      </c>
      <c r="J89">
        <f>(Table2[[#This Row],[1M Return vs Nifty]]-AVERAGE(Table2[1M Return vs Nifty]))/_xlfn.STDEV.P(Table2[1M Return vs Nifty])</f>
        <v>0.48496083335178292</v>
      </c>
      <c r="K89">
        <v>21.346752058968399</v>
      </c>
      <c r="L89">
        <f>(Table2[[#This Row],[6M Return vs Nifty]]-AVERAGE(Table2[6M Return vs Nifty]))/_xlfn.STDEV.P(Table2[6M Return vs Nifty])</f>
        <v>0.50300124634209653</v>
      </c>
      <c r="M89">
        <v>-7.6679225375450102</v>
      </c>
      <c r="N89">
        <f>(Table2[[#This Row],[1W Return vs Nifty]]-AVERAGE(Table2[1W Return vs Nifty]))/_xlfn.STDEV.P(Table2[1W Return vs Nifty])</f>
        <v>-1.5589135216242764</v>
      </c>
      <c r="O89">
        <v>106.28</v>
      </c>
      <c r="P89">
        <v>102.628681374563</v>
      </c>
      <c r="Q89">
        <v>84.942350750029703</v>
      </c>
      <c r="R89">
        <v>39.160141351568598</v>
      </c>
      <c r="S89" s="2">
        <f>(Table2[[#This Row],[Close Price]]-Table2[[#This Row],[20D EMA]])/Table2[[#This Row],[20D EMA]]</f>
        <v>-2.3805043281896886E-2</v>
      </c>
      <c r="T89" s="2">
        <f>(Table2[[#This Row],[Close Price]]-Table2[[#This Row],[50D EMA]])/Table2[[#This Row],[50D EMA]]</f>
        <v>1.0925977128601428E-2</v>
      </c>
      <c r="U89" s="2">
        <f>(Table2[[#This Row],[Close Price]]-Table2[[#This Row],[200D EMA]])/Table2[[#This Row],[200D EMA]]</f>
        <v>0.22141663238539133</v>
      </c>
      <c r="V89">
        <v>1.15993290830004</v>
      </c>
      <c r="W89">
        <v>96.67</v>
      </c>
      <c r="X89">
        <v>108.87</v>
      </c>
      <c r="Y89">
        <v>96.67</v>
      </c>
      <c r="Z89">
        <v>108.87</v>
      </c>
      <c r="AA89">
        <v>96.67</v>
      </c>
      <c r="AB89">
        <v>118.4</v>
      </c>
      <c r="AC89" s="2">
        <f>(Table2[[#This Row],[Close Price]]/Table2[[#This Row],[Day Low]])-1</f>
        <v>7.3238853832626516E-2</v>
      </c>
      <c r="AD89" s="2">
        <f>(Table2[[#This Row],[Day High]]/Table2[[#This Row],[Close Price]])-1</f>
        <v>4.9349397590361388E-2</v>
      </c>
      <c r="AE89" s="2">
        <f>(Table2[[#This Row],[Close Price]]/Table2[[#This Row],[Current Week Low]])-1</f>
        <v>7.3238853832626516E-2</v>
      </c>
      <c r="AF89" s="2">
        <f>(Table2[[#This Row],[Current Week High]]/Table2[[#This Row],[Close Price]])-1</f>
        <v>4.9349397590361388E-2</v>
      </c>
      <c r="AG89" s="2">
        <f>(Table2[[#This Row],[Close Price]]/Table2[[#This Row],[Current Month Low]])-1</f>
        <v>7.3238853832626516E-2</v>
      </c>
      <c r="AH89" s="2">
        <f>(Table2[[#This Row],[Current Month High]]/Table2[[#This Row],[Close Price]])-1</f>
        <v>0.14120481927710848</v>
      </c>
      <c r="AI89">
        <v>14.1204819277108</v>
      </c>
      <c r="AJ89">
        <v>118.881856540084</v>
      </c>
      <c r="AK89" t="str">
        <f>IF(AND(Table2[[#This Row],[20D EMA]]&gt;Table2[[#This Row],[50D EMA]],Table2[[#This Row],[50D EMA]]&gt;Table2[[#This Row],[200D EMA]]),"Uptrend","Downtrend/NoTrend")</f>
        <v>Uptrend</v>
      </c>
      <c r="AL89">
        <v>0.02</v>
      </c>
      <c r="AM89" t="s">
        <v>10199</v>
      </c>
      <c r="AN89">
        <v>0.14000000000000001</v>
      </c>
      <c r="AO89" t="s">
        <v>10199</v>
      </c>
      <c r="AP89">
        <v>0.15571695474703001</v>
      </c>
      <c r="AQ89">
        <f>(Table2[[#This Row],[Sharpe Ratio]]-AVERAGE(Table2[Sharpe Ratio]))/_xlfn.STDEV.P(Table2[Sharpe Ratio])</f>
        <v>1.2256252766553075</v>
      </c>
      <c r="AR8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1.285610922043116</v>
      </c>
      <c r="AS89">
        <f>_xlfn.RANK.AVG(Table2[[#This Row],[1Y Return vs Nifty Z-Score]],Table2[1Y Return vs Nifty Z-Score])</f>
        <v>125</v>
      </c>
      <c r="AT89">
        <f>_xlfn.RANK.AVG(Table2[[#This Row],[6M Return vs Nifty Z-Score]],Table2[6M Return vs Nifty Z-Score])</f>
        <v>188</v>
      </c>
      <c r="AU89">
        <f>_xlfn.RANK.AVG(Table2[[#This Row],[Sharpe Ratio Z-Score]],Table2[Sharpe Ratio Z-Score])</f>
        <v>82</v>
      </c>
      <c r="AV89">
        <f>(Table2[[#This Row],[Rank 1Y]]+Table2[[#This Row],[Rank 6M]]+Table2[[#This Row],[Rank Sharpe]])/3</f>
        <v>131.66666666666666</v>
      </c>
    </row>
    <row r="90" spans="1:48" x14ac:dyDescent="0.3">
      <c r="A90" t="s">
        <v>1184</v>
      </c>
      <c r="B90" t="s">
        <v>1185</v>
      </c>
      <c r="C90" t="s">
        <v>10162</v>
      </c>
      <c r="D90" t="s">
        <v>1186</v>
      </c>
      <c r="E90">
        <v>9730.6627900200001</v>
      </c>
      <c r="F90">
        <v>478.2</v>
      </c>
      <c r="G90">
        <v>137.979685318126</v>
      </c>
      <c r="H90">
        <f>(Table2[[#This Row],[1Y Return vs Nifty]]-AVERAGE(Table2[1Y Return vs Nifty]))/_xlfn.STDEV.P(Table2[1Y Return vs Nifty])</f>
        <v>1.3834911841844117</v>
      </c>
      <c r="I90">
        <v>-12.0197285992018</v>
      </c>
      <c r="J90">
        <f>(Table2[[#This Row],[1M Return vs Nifty]]-AVERAGE(Table2[1M Return vs Nifty]))/_xlfn.STDEV.P(Table2[1M Return vs Nifty])</f>
        <v>-1.0659480277421798</v>
      </c>
      <c r="K90">
        <v>36.770428567275403</v>
      </c>
      <c r="L90">
        <f>(Table2[[#This Row],[6M Return vs Nifty]]-AVERAGE(Table2[6M Return vs Nifty]))/_xlfn.STDEV.P(Table2[6M Return vs Nifty])</f>
        <v>1.0211141959645693</v>
      </c>
      <c r="M90">
        <v>-8.6957716547649895</v>
      </c>
      <c r="N90">
        <f>(Table2[[#This Row],[1W Return vs Nifty]]-AVERAGE(Table2[1W Return vs Nifty]))/_xlfn.STDEV.P(Table2[1W Return vs Nifty])</f>
        <v>-1.8356269739385715</v>
      </c>
      <c r="O90">
        <v>511.78</v>
      </c>
      <c r="P90">
        <v>490.17791962733401</v>
      </c>
      <c r="Q90">
        <v>374.01315703605002</v>
      </c>
      <c r="R90">
        <v>27.175987806784001</v>
      </c>
      <c r="S90" s="2">
        <f>(Table2[[#This Row],[Close Price]]-Table2[[#This Row],[20D EMA]])/Table2[[#This Row],[20D EMA]]</f>
        <v>-6.5614131071944942E-2</v>
      </c>
      <c r="T90" s="2">
        <f>(Table2[[#This Row],[Close Price]]-Table2[[#This Row],[50D EMA]])/Table2[[#This Row],[50D EMA]]</f>
        <v>-2.4435861240833599E-2</v>
      </c>
      <c r="U90" s="2">
        <f>(Table2[[#This Row],[Close Price]]-Table2[[#This Row],[200D EMA]])/Table2[[#This Row],[200D EMA]]</f>
        <v>0.27856464673489473</v>
      </c>
      <c r="V90">
        <v>0.39701037424000002</v>
      </c>
      <c r="W90">
        <v>465</v>
      </c>
      <c r="X90">
        <v>493.6</v>
      </c>
      <c r="Y90">
        <v>465</v>
      </c>
      <c r="Z90">
        <v>504.8</v>
      </c>
      <c r="AA90">
        <v>465</v>
      </c>
      <c r="AB90">
        <v>588</v>
      </c>
      <c r="AC90" s="2">
        <f>(Table2[[#This Row],[Close Price]]/Table2[[#This Row],[Day Low]])-1</f>
        <v>2.8387096774193488E-2</v>
      </c>
      <c r="AD90" s="2">
        <f>(Table2[[#This Row],[Day High]]/Table2[[#This Row],[Close Price]])-1</f>
        <v>3.2204098703471518E-2</v>
      </c>
      <c r="AE90" s="2">
        <f>(Table2[[#This Row],[Close Price]]/Table2[[#This Row],[Current Week Low]])-1</f>
        <v>2.8387096774193488E-2</v>
      </c>
      <c r="AF90" s="2">
        <f>(Table2[[#This Row],[Current Week High]]/Table2[[#This Row],[Close Price]])-1</f>
        <v>5.5625261396905046E-2</v>
      </c>
      <c r="AG90" s="2">
        <f>(Table2[[#This Row],[Close Price]]/Table2[[#This Row],[Current Month Low]])-1</f>
        <v>2.8387096774193488E-2</v>
      </c>
      <c r="AH90" s="2">
        <f>(Table2[[#This Row],[Current Month High]]/Table2[[#This Row],[Close Price]])-1</f>
        <v>0.22961104140526989</v>
      </c>
      <c r="AI90">
        <v>22.961104140526899</v>
      </c>
      <c r="AJ90">
        <v>162.675089261191</v>
      </c>
      <c r="AK90" t="str">
        <f>IF(AND(Table2[[#This Row],[20D EMA]]&gt;Table2[[#This Row],[50D EMA]],Table2[[#This Row],[50D EMA]]&gt;Table2[[#This Row],[200D EMA]]),"Uptrend","Downtrend/NoTrend")</f>
        <v>Uptrend</v>
      </c>
      <c r="AL90">
        <v>7.0000000000000007E-2</v>
      </c>
      <c r="AM90" t="s">
        <v>10199</v>
      </c>
      <c r="AN90">
        <v>-11.12</v>
      </c>
      <c r="AO90" t="s">
        <v>10200</v>
      </c>
      <c r="AP90">
        <v>8.1818204241768E-2</v>
      </c>
      <c r="AQ90">
        <f>(Table2[[#This Row],[Sharpe Ratio]]-AVERAGE(Table2[Sharpe Ratio]))/_xlfn.STDEV.P(Table2[Sharpe Ratio])</f>
        <v>0.37730043217091919</v>
      </c>
      <c r="AR9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-0.11966918936085102</v>
      </c>
      <c r="AS90">
        <f>_xlfn.RANK.AVG(Table2[[#This Row],[1Y Return vs Nifty Z-Score]],Table2[1Y Return vs Nifty Z-Score])</f>
        <v>62</v>
      </c>
      <c r="AT90">
        <f>_xlfn.RANK.AVG(Table2[[#This Row],[6M Return vs Nifty Z-Score]],Table2[6M Return vs Nifty Z-Score])</f>
        <v>99</v>
      </c>
      <c r="AU90">
        <f>_xlfn.RANK.AVG(Table2[[#This Row],[Sharpe Ratio Z-Score]],Table2[Sharpe Ratio Z-Score])</f>
        <v>235</v>
      </c>
      <c r="AV90">
        <f>(Table2[[#This Row],[Rank 1Y]]+Table2[[#This Row],[Rank 6M]]+Table2[[#This Row],[Rank Sharpe]])/3</f>
        <v>132</v>
      </c>
    </row>
    <row r="91" spans="1:48" x14ac:dyDescent="0.3">
      <c r="A91" t="s">
        <v>114</v>
      </c>
      <c r="B91" t="s">
        <v>115</v>
      </c>
      <c r="C91" t="s">
        <v>10155</v>
      </c>
      <c r="D91" t="s">
        <v>116</v>
      </c>
      <c r="E91">
        <v>253711.975484</v>
      </c>
      <c r="F91">
        <v>194.14</v>
      </c>
      <c r="G91">
        <v>429.129469828634</v>
      </c>
      <c r="H91">
        <f>(Table2[[#This Row],[1Y Return vs Nifty]]-AVERAGE(Table2[1Y Return vs Nifty]))/_xlfn.STDEV.P(Table2[1Y Return vs Nifty])</f>
        <v>5.4380209118314946</v>
      </c>
      <c r="I91">
        <v>12.1434240124073</v>
      </c>
      <c r="J91">
        <f>(Table2[[#This Row],[1M Return vs Nifty]]-AVERAGE(Table2[1M Return vs Nifty]))/_xlfn.STDEV.P(Table2[1M Return vs Nifty])</f>
        <v>1.4399009315490214</v>
      </c>
      <c r="K91">
        <v>5.10330217616551</v>
      </c>
      <c r="L91">
        <f>(Table2[[#This Row],[6M Return vs Nifty]]-AVERAGE(Table2[6M Return vs Nifty]))/_xlfn.STDEV.P(Table2[6M Return vs Nifty])</f>
        <v>-4.2649573440793093E-2</v>
      </c>
      <c r="M91">
        <v>-6.3506008708615198</v>
      </c>
      <c r="N91">
        <f>(Table2[[#This Row],[1W Return vs Nifty]]-AVERAGE(Table2[1W Return vs Nifty]))/_xlfn.STDEV.P(Table2[1W Return vs Nifty])</f>
        <v>-1.2042694205695148</v>
      </c>
      <c r="O91">
        <v>195.54</v>
      </c>
      <c r="P91">
        <v>182.070082182904</v>
      </c>
      <c r="Q91">
        <v>138.75925482589199</v>
      </c>
      <c r="R91">
        <v>41.887220584614802</v>
      </c>
      <c r="S91" s="2">
        <f>(Table2[[#This Row],[Close Price]]-Table2[[#This Row],[20D EMA]])/Table2[[#This Row],[20D EMA]]</f>
        <v>-7.1596604275340377E-3</v>
      </c>
      <c r="T91" s="2">
        <f>(Table2[[#This Row],[Close Price]]-Table2[[#This Row],[50D EMA]])/Table2[[#This Row],[50D EMA]]</f>
        <v>6.6292702636179313E-2</v>
      </c>
      <c r="U91" s="2">
        <f>(Table2[[#This Row],[Close Price]]-Table2[[#This Row],[200D EMA]])/Table2[[#This Row],[200D EMA]]</f>
        <v>0.39911388428539002</v>
      </c>
      <c r="V91">
        <v>1.83199886020157</v>
      </c>
      <c r="W91">
        <v>164.15</v>
      </c>
      <c r="X91">
        <v>209</v>
      </c>
      <c r="Y91">
        <v>164.15</v>
      </c>
      <c r="Z91">
        <v>209.2</v>
      </c>
      <c r="AA91">
        <v>164.15</v>
      </c>
      <c r="AB91">
        <v>229</v>
      </c>
      <c r="AC91" s="2">
        <f>(Table2[[#This Row],[Close Price]]/Table2[[#This Row],[Day Low]])-1</f>
        <v>0.18269875114224776</v>
      </c>
      <c r="AD91" s="2">
        <f>(Table2[[#This Row],[Day High]]/Table2[[#This Row],[Close Price]])-1</f>
        <v>7.6542701143504699E-2</v>
      </c>
      <c r="AE91" s="2">
        <f>(Table2[[#This Row],[Close Price]]/Table2[[#This Row],[Current Week Low]])-1</f>
        <v>0.18269875114224776</v>
      </c>
      <c r="AF91" s="2">
        <f>(Table2[[#This Row],[Current Week High]]/Table2[[#This Row],[Close Price]])-1</f>
        <v>7.757288554651276E-2</v>
      </c>
      <c r="AG91" s="2">
        <f>(Table2[[#This Row],[Close Price]]/Table2[[#This Row],[Current Month Low]])-1</f>
        <v>0.18269875114224776</v>
      </c>
      <c r="AH91" s="2">
        <f>(Table2[[#This Row],[Current Month High]]/Table2[[#This Row],[Close Price]])-1</f>
        <v>0.17956114144431856</v>
      </c>
      <c r="AI91">
        <v>17.956114144431801</v>
      </c>
      <c r="AJ91">
        <v>466.00583090379001</v>
      </c>
      <c r="AK91" t="str">
        <f>IF(AND(Table2[[#This Row],[20D EMA]]&gt;Table2[[#This Row],[50D EMA]],Table2[[#This Row],[50D EMA]]&gt;Table2[[#This Row],[200D EMA]]),"Uptrend","Downtrend/NoTrend")</f>
        <v>Uptrend</v>
      </c>
      <c r="AL91">
        <v>0.16</v>
      </c>
      <c r="AM91" t="s">
        <v>10199</v>
      </c>
      <c r="AN91">
        <v>9.24</v>
      </c>
      <c r="AO91" t="s">
        <v>10199</v>
      </c>
      <c r="AP91">
        <v>0.177190399252526</v>
      </c>
      <c r="AQ91">
        <f>(Table2[[#This Row],[Sharpe Ratio]]-AVERAGE(Table2[Sharpe Ratio]))/_xlfn.STDEV.P(Table2[Sharpe Ratio])</f>
        <v>1.4721308852903534</v>
      </c>
      <c r="AR9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7.1031337346605614</v>
      </c>
      <c r="AS91">
        <f>_xlfn.RANK.AVG(Table2[[#This Row],[1Y Return vs Nifty Z-Score]],Table2[1Y Return vs Nifty Z-Score])</f>
        <v>3</v>
      </c>
      <c r="AT91">
        <f>_xlfn.RANK.AVG(Table2[[#This Row],[6M Return vs Nifty Z-Score]],Table2[6M Return vs Nifty Z-Score])</f>
        <v>339</v>
      </c>
      <c r="AU91">
        <f>_xlfn.RANK.AVG(Table2[[#This Row],[Sharpe Ratio Z-Score]],Table2[Sharpe Ratio Z-Score])</f>
        <v>55</v>
      </c>
      <c r="AV91">
        <f>(Table2[[#This Row],[Rank 1Y]]+Table2[[#This Row],[Rank 6M]]+Table2[[#This Row],[Rank Sharpe]])/3</f>
        <v>132.33333333333334</v>
      </c>
    </row>
    <row r="92" spans="1:48" x14ac:dyDescent="0.3">
      <c r="A92" t="s">
        <v>951</v>
      </c>
      <c r="B92" t="s">
        <v>952</v>
      </c>
      <c r="C92" t="s">
        <v>10153</v>
      </c>
      <c r="D92" t="s">
        <v>18</v>
      </c>
      <c r="E92">
        <v>14715.424548000001</v>
      </c>
      <c r="F92">
        <v>988.2</v>
      </c>
      <c r="G92">
        <v>99.144399915815299</v>
      </c>
      <c r="H92">
        <f>(Table2[[#This Row],[1Y Return vs Nifty]]-AVERAGE(Table2[1Y Return vs Nifty]))/_xlfn.STDEV.P(Table2[1Y Return vs Nifty])</f>
        <v>0.84267395703085823</v>
      </c>
      <c r="I92">
        <v>2.4825871477408401</v>
      </c>
      <c r="J92">
        <f>(Table2[[#This Row],[1M Return vs Nifty]]-AVERAGE(Table2[1M Return vs Nifty]))/_xlfn.STDEV.P(Table2[1M Return vs Nifty])</f>
        <v>0.43802015910480063</v>
      </c>
      <c r="K92">
        <v>13.4323550830757</v>
      </c>
      <c r="L92">
        <f>(Table2[[#This Row],[6M Return vs Nifty]]-AVERAGE(Table2[6M Return vs Nifty]))/_xlfn.STDEV.P(Table2[6M Return vs Nifty])</f>
        <v>0.23714040833408745</v>
      </c>
      <c r="M92">
        <v>-8.1541261746555396</v>
      </c>
      <c r="N92">
        <f>(Table2[[#This Row],[1W Return vs Nifty]]-AVERAGE(Table2[1W Return vs Nifty]))/_xlfn.STDEV.P(Table2[1W Return vs Nifty])</f>
        <v>-1.6898073315216948</v>
      </c>
      <c r="O92">
        <v>1030.83</v>
      </c>
      <c r="P92">
        <v>988.64804229722301</v>
      </c>
      <c r="Q92">
        <v>826.36901685128203</v>
      </c>
      <c r="R92">
        <v>40.497281595792899</v>
      </c>
      <c r="S92" s="2">
        <f>(Table2[[#This Row],[Close Price]]-Table2[[#This Row],[20D EMA]])/Table2[[#This Row],[20D EMA]]</f>
        <v>-4.1355024591833656E-2</v>
      </c>
      <c r="T92" s="2">
        <f>(Table2[[#This Row],[Close Price]]-Table2[[#This Row],[50D EMA]])/Table2[[#This Row],[50D EMA]]</f>
        <v>-4.5318685523505178E-4</v>
      </c>
      <c r="U92" s="2">
        <f>(Table2[[#This Row],[Close Price]]-Table2[[#This Row],[200D EMA]])/Table2[[#This Row],[200D EMA]]</f>
        <v>0.1958337980353419</v>
      </c>
      <c r="V92">
        <v>2.60051753951891</v>
      </c>
      <c r="W92">
        <v>950.3</v>
      </c>
      <c r="X92">
        <v>1035</v>
      </c>
      <c r="Y92">
        <v>950.3</v>
      </c>
      <c r="Z92">
        <v>1046.8</v>
      </c>
      <c r="AA92">
        <v>945.65</v>
      </c>
      <c r="AB92">
        <v>1275</v>
      </c>
      <c r="AC92" s="2">
        <f>(Table2[[#This Row],[Close Price]]/Table2[[#This Row],[Day Low]])-1</f>
        <v>3.9882142481321825E-2</v>
      </c>
      <c r="AD92" s="2">
        <f>(Table2[[#This Row],[Day High]]/Table2[[#This Row],[Close Price]])-1</f>
        <v>4.735883424408005E-2</v>
      </c>
      <c r="AE92" s="2">
        <f>(Table2[[#This Row],[Close Price]]/Table2[[#This Row],[Current Week Low]])-1</f>
        <v>3.9882142481321825E-2</v>
      </c>
      <c r="AF92" s="2">
        <f>(Table2[[#This Row],[Current Week High]]/Table2[[#This Row],[Close Price]])-1</f>
        <v>5.9299736895365163E-2</v>
      </c>
      <c r="AG92" s="2">
        <f>(Table2[[#This Row],[Close Price]]/Table2[[#This Row],[Current Month Low]])-1</f>
        <v>4.4995505736794783E-2</v>
      </c>
      <c r="AH92" s="2">
        <f>(Table2[[#This Row],[Current Month High]]/Table2[[#This Row],[Close Price]])-1</f>
        <v>0.29022465088038851</v>
      </c>
      <c r="AI92">
        <v>29.0224650880388</v>
      </c>
      <c r="AJ92">
        <v>184.04713998275301</v>
      </c>
      <c r="AK92" t="str">
        <f>IF(AND(Table2[[#This Row],[20D EMA]]&gt;Table2[[#This Row],[50D EMA]],Table2[[#This Row],[50D EMA]]&gt;Table2[[#This Row],[200D EMA]]),"Uptrend","Downtrend/NoTrend")</f>
        <v>Uptrend</v>
      </c>
      <c r="AL92">
        <v>-0.06</v>
      </c>
      <c r="AM92" t="s">
        <v>10200</v>
      </c>
      <c r="AN92">
        <v>2.41</v>
      </c>
      <c r="AO92" t="s">
        <v>10199</v>
      </c>
      <c r="AP92">
        <v>0.18651520064472901</v>
      </c>
      <c r="AQ92">
        <f>(Table2[[#This Row],[Sharpe Ratio]]-AVERAGE(Table2[Sharpe Ratio]))/_xlfn.STDEV.P(Table2[Sharpe Ratio])</f>
        <v>1.5791754650268559</v>
      </c>
      <c r="AR9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1.4072026579749075</v>
      </c>
      <c r="AS92">
        <f>_xlfn.RANK.AVG(Table2[[#This Row],[1Y Return vs Nifty Z-Score]],Table2[1Y Return vs Nifty Z-Score])</f>
        <v>104</v>
      </c>
      <c r="AT92">
        <f>_xlfn.RANK.AVG(Table2[[#This Row],[6M Return vs Nifty Z-Score]],Table2[6M Return vs Nifty Z-Score])</f>
        <v>248</v>
      </c>
      <c r="AU92">
        <f>_xlfn.RANK.AVG(Table2[[#This Row],[Sharpe Ratio Z-Score]],Table2[Sharpe Ratio Z-Score])</f>
        <v>46</v>
      </c>
      <c r="AV92">
        <f>(Table2[[#This Row],[Rank 1Y]]+Table2[[#This Row],[Rank 6M]]+Table2[[#This Row],[Rank Sharpe]])/3</f>
        <v>132.66666666666666</v>
      </c>
    </row>
    <row r="93" spans="1:48" x14ac:dyDescent="0.3">
      <c r="A93" t="s">
        <v>221</v>
      </c>
      <c r="B93" t="s">
        <v>222</v>
      </c>
      <c r="C93" t="s">
        <v>10156</v>
      </c>
      <c r="D93" t="s">
        <v>223</v>
      </c>
      <c r="E93">
        <v>117068.029730535</v>
      </c>
      <c r="F93">
        <v>434.55</v>
      </c>
      <c r="G93">
        <v>132.47138631897201</v>
      </c>
      <c r="H93">
        <f>(Table2[[#This Row],[1Y Return vs Nifty]]-AVERAGE(Table2[1Y Return vs Nifty]))/_xlfn.STDEV.P(Table2[1Y Return vs Nifty])</f>
        <v>1.3067830317865434</v>
      </c>
      <c r="I93">
        <v>21.6403459890406</v>
      </c>
      <c r="J93">
        <f>(Table2[[#This Row],[1M Return vs Nifty]]-AVERAGE(Table2[1M Return vs Nifty]))/_xlfn.STDEV.P(Table2[1M Return vs Nifty])</f>
        <v>2.4247828479998867</v>
      </c>
      <c r="K93">
        <v>84.904939780350503</v>
      </c>
      <c r="L93">
        <f>(Table2[[#This Row],[6M Return vs Nifty]]-AVERAGE(Table2[6M Return vs Nifty]))/_xlfn.STDEV.P(Table2[6M Return vs Nifty])</f>
        <v>2.6380512193656003</v>
      </c>
      <c r="M93">
        <v>5.7450228007987203</v>
      </c>
      <c r="N93">
        <f>(Table2[[#This Row],[1W Return vs Nifty]]-AVERAGE(Table2[1W Return vs Nifty]))/_xlfn.STDEV.P(Table2[1W Return vs Nifty])</f>
        <v>2.05206628863681</v>
      </c>
      <c r="O93">
        <v>393.6</v>
      </c>
      <c r="P93">
        <v>366.46697261958798</v>
      </c>
      <c r="Q93">
        <v>287.085159155849</v>
      </c>
      <c r="R93">
        <v>77.874963483280993</v>
      </c>
      <c r="S93" s="2">
        <f>(Table2[[#This Row],[Close Price]]-Table2[[#This Row],[20D EMA]])/Table2[[#This Row],[20D EMA]]</f>
        <v>0.10403963414634143</v>
      </c>
      <c r="T93" s="2">
        <f>(Table2[[#This Row],[Close Price]]-Table2[[#This Row],[50D EMA]])/Table2[[#This Row],[50D EMA]]</f>
        <v>0.18578216447102808</v>
      </c>
      <c r="U93" s="2">
        <f>(Table2[[#This Row],[Close Price]]-Table2[[#This Row],[200D EMA]])/Table2[[#This Row],[200D EMA]]</f>
        <v>0.51366236164126211</v>
      </c>
      <c r="V93">
        <v>0.57565930339990801</v>
      </c>
      <c r="W93">
        <v>403.8</v>
      </c>
      <c r="X93">
        <v>439.4</v>
      </c>
      <c r="Y93">
        <v>403.65</v>
      </c>
      <c r="Z93">
        <v>439.4</v>
      </c>
      <c r="AA93">
        <v>372.75</v>
      </c>
      <c r="AB93">
        <v>439.4</v>
      </c>
      <c r="AC93" s="2">
        <f>(Table2[[#This Row],[Close Price]]/Table2[[#This Row],[Day Low]])-1</f>
        <v>7.6151560178306044E-2</v>
      </c>
      <c r="AD93" s="2">
        <f>(Table2[[#This Row],[Day High]]/Table2[[#This Row],[Close Price]])-1</f>
        <v>1.1160971119548835E-2</v>
      </c>
      <c r="AE93" s="2">
        <f>(Table2[[#This Row],[Close Price]]/Table2[[#This Row],[Current Week Low]])-1</f>
        <v>7.655146785581568E-2</v>
      </c>
      <c r="AF93" s="2">
        <f>(Table2[[#This Row],[Current Week High]]/Table2[[#This Row],[Close Price]])-1</f>
        <v>1.1160971119548835E-2</v>
      </c>
      <c r="AG93" s="2">
        <f>(Table2[[#This Row],[Close Price]]/Table2[[#This Row],[Current Month Low]])-1</f>
        <v>0.16579476861167008</v>
      </c>
      <c r="AH93" s="2">
        <f>(Table2[[#This Row],[Current Month High]]/Table2[[#This Row],[Close Price]])-1</f>
        <v>1.1160971119548835E-2</v>
      </c>
      <c r="AI93">
        <v>1.1160971119548799</v>
      </c>
      <c r="AJ93">
        <v>176.167778836987</v>
      </c>
      <c r="AK93" t="str">
        <f>IF(AND(Table2[[#This Row],[20D EMA]]&gt;Table2[[#This Row],[50D EMA]],Table2[[#This Row],[50D EMA]]&gt;Table2[[#This Row],[200D EMA]]),"Uptrend","Downtrend/NoTrend")</f>
        <v>Uptrend</v>
      </c>
      <c r="AL93">
        <v>0.13</v>
      </c>
      <c r="AM93" t="s">
        <v>10199</v>
      </c>
      <c r="AN93">
        <v>7.55</v>
      </c>
      <c r="AO93" t="s">
        <v>10199</v>
      </c>
      <c r="AP93">
        <v>5.6715166310550999E-2</v>
      </c>
      <c r="AQ93">
        <f>(Table2[[#This Row],[Sharpe Ratio]]-AVERAGE(Table2[Sharpe Ratio]))/_xlfn.STDEV.P(Table2[Sharpe Ratio])</f>
        <v>8.9128702561377351E-2</v>
      </c>
      <c r="AR9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8.5108120903502176</v>
      </c>
      <c r="AS93">
        <f>_xlfn.RANK.AVG(Table2[[#This Row],[1Y Return vs Nifty Z-Score]],Table2[1Y Return vs Nifty Z-Score])</f>
        <v>72</v>
      </c>
      <c r="AT93">
        <f>_xlfn.RANK.AVG(Table2[[#This Row],[6M Return vs Nifty Z-Score]],Table2[6M Return vs Nifty Z-Score])</f>
        <v>12</v>
      </c>
      <c r="AU93">
        <f>_xlfn.RANK.AVG(Table2[[#This Row],[Sharpe Ratio Z-Score]],Table2[Sharpe Ratio Z-Score])</f>
        <v>315</v>
      </c>
      <c r="AV93">
        <f>(Table2[[#This Row],[Rank 1Y]]+Table2[[#This Row],[Rank 6M]]+Table2[[#This Row],[Rank Sharpe]])/3</f>
        <v>133</v>
      </c>
    </row>
    <row r="94" spans="1:48" x14ac:dyDescent="0.3">
      <c r="A94" t="s">
        <v>537</v>
      </c>
      <c r="B94" t="s">
        <v>538</v>
      </c>
      <c r="C94" t="s">
        <v>10155</v>
      </c>
      <c r="D94" t="s">
        <v>539</v>
      </c>
      <c r="E94">
        <v>36363.326626269998</v>
      </c>
      <c r="F94">
        <v>1000.3</v>
      </c>
      <c r="G94">
        <v>67.872925154367906</v>
      </c>
      <c r="H94">
        <f>(Table2[[#This Row],[1Y Return vs Nifty]]-AVERAGE(Table2[1Y Return vs Nifty]))/_xlfn.STDEV.P(Table2[1Y Return vs Nifty])</f>
        <v>0.40718978086765095</v>
      </c>
      <c r="I94">
        <v>14.420436191530101</v>
      </c>
      <c r="J94">
        <f>(Table2[[#This Row],[1M Return vs Nifty]]-AVERAGE(Table2[1M Return vs Nifty]))/_xlfn.STDEV.P(Table2[1M Return vs Nifty])</f>
        <v>1.6760393482143578</v>
      </c>
      <c r="K94">
        <v>46.343077547316902</v>
      </c>
      <c r="L94">
        <f>(Table2[[#This Row],[6M Return vs Nifty]]-AVERAGE(Table2[6M Return vs Nifty]))/_xlfn.STDEV.P(Table2[6M Return vs Nifty])</f>
        <v>1.3426791222049903</v>
      </c>
      <c r="M94">
        <v>2.2555648029433799</v>
      </c>
      <c r="N94">
        <f>(Table2[[#This Row],[1W Return vs Nifty]]-AVERAGE(Table2[1W Return vs Nifty]))/_xlfn.STDEV.P(Table2[1W Return vs Nifty])</f>
        <v>1.1126482815426546</v>
      </c>
      <c r="O94">
        <v>949.81</v>
      </c>
      <c r="P94">
        <v>882.06827023936705</v>
      </c>
      <c r="Q94">
        <v>726.99624964051202</v>
      </c>
      <c r="R94">
        <v>62.926752394515198</v>
      </c>
      <c r="S94" s="2">
        <f>(Table2[[#This Row],[Close Price]]-Table2[[#This Row],[20D EMA]])/Table2[[#This Row],[20D EMA]]</f>
        <v>5.3158000021056855E-2</v>
      </c>
      <c r="T94" s="2">
        <f>(Table2[[#This Row],[Close Price]]-Table2[[#This Row],[50D EMA]])/Table2[[#This Row],[50D EMA]]</f>
        <v>0.13403920507031539</v>
      </c>
      <c r="U94" s="2">
        <f>(Table2[[#This Row],[Close Price]]-Table2[[#This Row],[200D EMA]])/Table2[[#This Row],[200D EMA]]</f>
        <v>0.37593557118710347</v>
      </c>
      <c r="V94">
        <v>0.70329243250659901</v>
      </c>
      <c r="W94">
        <v>960</v>
      </c>
      <c r="X94">
        <v>1032.75</v>
      </c>
      <c r="Y94">
        <v>957.4</v>
      </c>
      <c r="Z94">
        <v>1032.75</v>
      </c>
      <c r="AA94">
        <v>920.2</v>
      </c>
      <c r="AB94">
        <v>1034.95</v>
      </c>
      <c r="AC94" s="2">
        <f>(Table2[[#This Row],[Close Price]]/Table2[[#This Row],[Day Low]])-1</f>
        <v>4.1979166666666679E-2</v>
      </c>
      <c r="AD94" s="2">
        <f>(Table2[[#This Row],[Day High]]/Table2[[#This Row],[Close Price]])-1</f>
        <v>3.2440267919624066E-2</v>
      </c>
      <c r="AE94" s="2">
        <f>(Table2[[#This Row],[Close Price]]/Table2[[#This Row],[Current Week Low]])-1</f>
        <v>4.480885732191342E-2</v>
      </c>
      <c r="AF94" s="2">
        <f>(Table2[[#This Row],[Current Week High]]/Table2[[#This Row],[Close Price]])-1</f>
        <v>3.2440267919624066E-2</v>
      </c>
      <c r="AG94" s="2">
        <f>(Table2[[#This Row],[Close Price]]/Table2[[#This Row],[Current Month Low]])-1</f>
        <v>8.7046294283851244E-2</v>
      </c>
      <c r="AH94" s="2">
        <f>(Table2[[#This Row],[Current Month High]]/Table2[[#This Row],[Close Price]])-1</f>
        <v>3.4639608117564835E-2</v>
      </c>
      <c r="AI94">
        <v>6.4680595821253704</v>
      </c>
      <c r="AJ94">
        <v>110.58947368421001</v>
      </c>
      <c r="AK94" t="str">
        <f>IF(AND(Table2[[#This Row],[20D EMA]]&gt;Table2[[#This Row],[50D EMA]],Table2[[#This Row],[50D EMA]]&gt;Table2[[#This Row],[200D EMA]]),"Uptrend","Downtrend/NoTrend")</f>
        <v>Uptrend</v>
      </c>
      <c r="AL94">
        <v>0.18</v>
      </c>
      <c r="AM94" t="s">
        <v>10199</v>
      </c>
      <c r="AN94">
        <v>7.87</v>
      </c>
      <c r="AO94" t="s">
        <v>10199</v>
      </c>
      <c r="AP94">
        <v>0.12239871352401201</v>
      </c>
      <c r="AQ94">
        <f>(Table2[[#This Row],[Sharpe Ratio]]-AVERAGE(Table2[Sharpe Ratio]))/_xlfn.STDEV.P(Table2[Sharpe Ratio])</f>
        <v>0.84314666083625533</v>
      </c>
      <c r="AR9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5.3817031936659099</v>
      </c>
      <c r="AS94">
        <f>_xlfn.RANK.AVG(Table2[[#This Row],[1Y Return vs Nifty Z-Score]],Table2[1Y Return vs Nifty Z-Score])</f>
        <v>179</v>
      </c>
      <c r="AT94">
        <f>_xlfn.RANK.AVG(Table2[[#This Row],[6M Return vs Nifty Z-Score]],Table2[6M Return vs Nifty Z-Score])</f>
        <v>69</v>
      </c>
      <c r="AU94">
        <f>_xlfn.RANK.AVG(Table2[[#This Row],[Sharpe Ratio Z-Score]],Table2[Sharpe Ratio Z-Score])</f>
        <v>153</v>
      </c>
      <c r="AV94">
        <f>(Table2[[#This Row],[Rank 1Y]]+Table2[[#This Row],[Rank 6M]]+Table2[[#This Row],[Rank Sharpe]])/3</f>
        <v>133.66666666666666</v>
      </c>
    </row>
    <row r="95" spans="1:48" x14ac:dyDescent="0.3">
      <c r="A95" t="s">
        <v>886</v>
      </c>
      <c r="B95" t="s">
        <v>887</v>
      </c>
      <c r="C95" t="s">
        <v>10169</v>
      </c>
      <c r="D95" t="s">
        <v>551</v>
      </c>
      <c r="E95">
        <v>16716.8753038</v>
      </c>
      <c r="F95">
        <v>889</v>
      </c>
      <c r="G95">
        <v>73.360349730990194</v>
      </c>
      <c r="H95">
        <f>(Table2[[#This Row],[1Y Return vs Nifty]]-AVERAGE(Table2[1Y Return vs Nifty]))/_xlfn.STDEV.P(Table2[1Y Return vs Nifty])</f>
        <v>0.4836072376469579</v>
      </c>
      <c r="I95">
        <v>7.1179961126096902</v>
      </c>
      <c r="J95">
        <f>(Table2[[#This Row],[1M Return vs Nifty]]-AVERAGE(Table2[1M Return vs Nifty]))/_xlfn.STDEV.P(Table2[1M Return vs Nifty])</f>
        <v>0.91873701411175124</v>
      </c>
      <c r="K95">
        <v>49.114621411960002</v>
      </c>
      <c r="L95">
        <f>(Table2[[#This Row],[6M Return vs Nifty]]-AVERAGE(Table2[6M Return vs Nifty]))/_xlfn.STDEV.P(Table2[6M Return vs Nifty])</f>
        <v>1.4357809689627921</v>
      </c>
      <c r="M95">
        <v>2.2282523745355798</v>
      </c>
      <c r="N95">
        <f>(Table2[[#This Row],[1W Return vs Nifty]]-AVERAGE(Table2[1W Return vs Nifty]))/_xlfn.STDEV.P(Table2[1W Return vs Nifty])</f>
        <v>1.1052953381687762</v>
      </c>
      <c r="O95">
        <v>843.41</v>
      </c>
      <c r="P95">
        <v>780.44655997494999</v>
      </c>
      <c r="Q95">
        <v>653.36242719165398</v>
      </c>
      <c r="R95">
        <v>65.394595406594803</v>
      </c>
      <c r="S95" s="2">
        <f>(Table2[[#This Row],[Close Price]]-Table2[[#This Row],[20D EMA]])/Table2[[#This Row],[20D EMA]]</f>
        <v>5.4054374503503672E-2</v>
      </c>
      <c r="T95" s="2">
        <f>(Table2[[#This Row],[Close Price]]-Table2[[#This Row],[50D EMA]])/Table2[[#This Row],[50D EMA]]</f>
        <v>0.13909144532398765</v>
      </c>
      <c r="U95" s="2">
        <f>(Table2[[#This Row],[Close Price]]-Table2[[#This Row],[200D EMA]])/Table2[[#This Row],[200D EMA]]</f>
        <v>0.36065369387888802</v>
      </c>
      <c r="V95">
        <v>1.5015478453462601</v>
      </c>
      <c r="W95">
        <v>842.3</v>
      </c>
      <c r="X95">
        <v>904.8</v>
      </c>
      <c r="Y95">
        <v>842.3</v>
      </c>
      <c r="Z95">
        <v>904.8</v>
      </c>
      <c r="AA95">
        <v>749</v>
      </c>
      <c r="AB95">
        <v>926.6</v>
      </c>
      <c r="AC95" s="2">
        <f>(Table2[[#This Row],[Close Price]]/Table2[[#This Row],[Day Low]])-1</f>
        <v>5.5443428707111497E-2</v>
      </c>
      <c r="AD95" s="2">
        <f>(Table2[[#This Row],[Day High]]/Table2[[#This Row],[Close Price]])-1</f>
        <v>1.7772778402699529E-2</v>
      </c>
      <c r="AE95" s="2">
        <f>(Table2[[#This Row],[Close Price]]/Table2[[#This Row],[Current Week Low]])-1</f>
        <v>5.5443428707111497E-2</v>
      </c>
      <c r="AF95" s="2">
        <f>(Table2[[#This Row],[Current Week High]]/Table2[[#This Row],[Close Price]])-1</f>
        <v>1.7772778402699529E-2</v>
      </c>
      <c r="AG95" s="2">
        <f>(Table2[[#This Row],[Close Price]]/Table2[[#This Row],[Current Month Low]])-1</f>
        <v>0.18691588785046731</v>
      </c>
      <c r="AH95" s="2">
        <f>(Table2[[#This Row],[Current Month High]]/Table2[[#This Row],[Close Price]])-1</f>
        <v>4.2294713160854869E-2</v>
      </c>
      <c r="AI95">
        <v>4.2294713160854798</v>
      </c>
      <c r="AJ95">
        <v>117.35941320293399</v>
      </c>
      <c r="AK95" t="str">
        <f>IF(AND(Table2[[#This Row],[20D EMA]]&gt;Table2[[#This Row],[50D EMA]],Table2[[#This Row],[50D EMA]]&gt;Table2[[#This Row],[200D EMA]]),"Uptrend","Downtrend/NoTrend")</f>
        <v>Uptrend</v>
      </c>
      <c r="AL95">
        <v>0.26</v>
      </c>
      <c r="AM95" t="s">
        <v>10199</v>
      </c>
      <c r="AN95">
        <v>13.21</v>
      </c>
      <c r="AO95" t="s">
        <v>10199</v>
      </c>
      <c r="AP95">
        <v>0.107707554567109</v>
      </c>
      <c r="AQ95">
        <f>(Table2[[#This Row],[Sharpe Ratio]]-AVERAGE(Table2[Sharpe Ratio]))/_xlfn.STDEV.P(Table2[Sharpe Ratio])</f>
        <v>0.67449867893942017</v>
      </c>
      <c r="AR9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4.6179192378296978</v>
      </c>
      <c r="AS95">
        <f>_xlfn.RANK.AVG(Table2[[#This Row],[1Y Return vs Nifty Z-Score]],Table2[1Y Return vs Nifty Z-Score])</f>
        <v>154</v>
      </c>
      <c r="AT95">
        <f>_xlfn.RANK.AVG(Table2[[#This Row],[6M Return vs Nifty Z-Score]],Table2[6M Return vs Nifty Z-Score])</f>
        <v>65</v>
      </c>
      <c r="AU95">
        <f>_xlfn.RANK.AVG(Table2[[#This Row],[Sharpe Ratio Z-Score]],Table2[Sharpe Ratio Z-Score])</f>
        <v>183</v>
      </c>
      <c r="AV95">
        <f>(Table2[[#This Row],[Rank 1Y]]+Table2[[#This Row],[Rank 6M]]+Table2[[#This Row],[Rank Sharpe]])/3</f>
        <v>134</v>
      </c>
    </row>
    <row r="96" spans="1:48" x14ac:dyDescent="0.3">
      <c r="A96" t="s">
        <v>1617</v>
      </c>
      <c r="B96" t="s">
        <v>1618</v>
      </c>
      <c r="C96" t="s">
        <v>10166</v>
      </c>
      <c r="D96" t="s">
        <v>86</v>
      </c>
      <c r="E96">
        <v>5227.1781758300003</v>
      </c>
      <c r="F96">
        <v>1340.3</v>
      </c>
      <c r="G96">
        <v>72.017330101885904</v>
      </c>
      <c r="H96">
        <f>(Table2[[#This Row],[1Y Return vs Nifty]]-AVERAGE(Table2[1Y Return vs Nifty]))/_xlfn.STDEV.P(Table2[1Y Return vs Nifty])</f>
        <v>0.46490444856479601</v>
      </c>
      <c r="I96">
        <v>-3.1430914498392202</v>
      </c>
      <c r="J96">
        <f>(Table2[[#This Row],[1M Return vs Nifty]]-AVERAGE(Table2[1M Return vs Nifty]))/_xlfn.STDEV.P(Table2[1M Return vs Nifty])</f>
        <v>-0.14539298592826425</v>
      </c>
      <c r="K96">
        <v>67.844816647045803</v>
      </c>
      <c r="L96">
        <f>(Table2[[#This Row],[6M Return vs Nifty]]-AVERAGE(Table2[6M Return vs Nifty]))/_xlfn.STDEV.P(Table2[6M Return vs Nifty])</f>
        <v>2.0649666689499799</v>
      </c>
      <c r="M96">
        <v>-2.6803368067509599</v>
      </c>
      <c r="N96">
        <f>(Table2[[#This Row],[1W Return vs Nifty]]-AVERAGE(Table2[1W Return vs Nifty]))/_xlfn.STDEV.P(Table2[1W Return vs Nifty])</f>
        <v>-0.21617552325504308</v>
      </c>
      <c r="O96">
        <v>1371.66</v>
      </c>
      <c r="P96">
        <v>1200.0848628096801</v>
      </c>
      <c r="Q96">
        <v>887.20612797782701</v>
      </c>
      <c r="R96">
        <v>40.7248493757251</v>
      </c>
      <c r="S96" s="2">
        <f>(Table2[[#This Row],[Close Price]]-Table2[[#This Row],[20D EMA]])/Table2[[#This Row],[20D EMA]]</f>
        <v>-2.2862808567720955E-2</v>
      </c>
      <c r="T96" s="2">
        <f>(Table2[[#This Row],[Close Price]]-Table2[[#This Row],[50D EMA]])/Table2[[#This Row],[50D EMA]]</f>
        <v>0.11683768501341092</v>
      </c>
      <c r="U96" s="2">
        <f>(Table2[[#This Row],[Close Price]]-Table2[[#This Row],[200D EMA]])/Table2[[#This Row],[200D EMA]]</f>
        <v>0.51069741036943861</v>
      </c>
      <c r="V96">
        <v>0.17898501941067699</v>
      </c>
      <c r="W96">
        <v>1310.0999999999999</v>
      </c>
      <c r="X96">
        <v>1415</v>
      </c>
      <c r="Y96">
        <v>1247.75</v>
      </c>
      <c r="Z96">
        <v>1415</v>
      </c>
      <c r="AA96">
        <v>1247.75</v>
      </c>
      <c r="AB96">
        <v>1592.7</v>
      </c>
      <c r="AC96" s="2">
        <f>(Table2[[#This Row],[Close Price]]/Table2[[#This Row],[Day Low]])-1</f>
        <v>2.305167544462261E-2</v>
      </c>
      <c r="AD96" s="2">
        <f>(Table2[[#This Row],[Day High]]/Table2[[#This Row],[Close Price]])-1</f>
        <v>5.5733790942326333E-2</v>
      </c>
      <c r="AE96" s="2">
        <f>(Table2[[#This Row],[Close Price]]/Table2[[#This Row],[Current Week Low]])-1</f>
        <v>7.4173512322179835E-2</v>
      </c>
      <c r="AF96" s="2">
        <f>(Table2[[#This Row],[Current Week High]]/Table2[[#This Row],[Close Price]])-1</f>
        <v>5.5733790942326333E-2</v>
      </c>
      <c r="AG96" s="2">
        <f>(Table2[[#This Row],[Close Price]]/Table2[[#This Row],[Current Month Low]])-1</f>
        <v>7.4173512322179835E-2</v>
      </c>
      <c r="AH96" s="2">
        <f>(Table2[[#This Row],[Current Month High]]/Table2[[#This Row],[Close Price]])-1</f>
        <v>0.18831604864582574</v>
      </c>
      <c r="AI96">
        <v>18.831604864582498</v>
      </c>
      <c r="AJ96">
        <v>121.738770783356</v>
      </c>
      <c r="AK96" t="str">
        <f>IF(AND(Table2[[#This Row],[20D EMA]]&gt;Table2[[#This Row],[50D EMA]],Table2[[#This Row],[50D EMA]]&gt;Table2[[#This Row],[200D EMA]]),"Uptrend","Downtrend/NoTrend")</f>
        <v>Uptrend</v>
      </c>
      <c r="AL96">
        <v>0</v>
      </c>
      <c r="AM96">
        <v>0</v>
      </c>
      <c r="AN96">
        <v>-14.11</v>
      </c>
      <c r="AO96" t="s">
        <v>10200</v>
      </c>
      <c r="AP96">
        <v>8.5228311076072996E-2</v>
      </c>
      <c r="AQ96">
        <f>(Table2[[#This Row],[Sharpe Ratio]]-AVERAGE(Table2[Sharpe Ratio]))/_xlfn.STDEV.P(Table2[Sharpe Ratio])</f>
        <v>0.41644694452881009</v>
      </c>
      <c r="AR9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2.5847495528602789</v>
      </c>
      <c r="AS96">
        <f>_xlfn.RANK.AVG(Table2[[#This Row],[1Y Return vs Nifty Z-Score]],Table2[1Y Return vs Nifty Z-Score])</f>
        <v>159</v>
      </c>
      <c r="AT96">
        <f>_xlfn.RANK.AVG(Table2[[#This Row],[6M Return vs Nifty Z-Score]],Table2[6M Return vs Nifty Z-Score])</f>
        <v>25</v>
      </c>
      <c r="AU96">
        <f>_xlfn.RANK.AVG(Table2[[#This Row],[Sharpe Ratio Z-Score]],Table2[Sharpe Ratio Z-Score])</f>
        <v>228</v>
      </c>
      <c r="AV96">
        <f>(Table2[[#This Row],[Rank 1Y]]+Table2[[#This Row],[Rank 6M]]+Table2[[#This Row],[Rank Sharpe]])/3</f>
        <v>137.33333333333334</v>
      </c>
    </row>
    <row r="97" spans="1:48" x14ac:dyDescent="0.3">
      <c r="A97" t="s">
        <v>1111</v>
      </c>
      <c r="B97" t="s">
        <v>1112</v>
      </c>
      <c r="C97" t="s">
        <v>10158</v>
      </c>
      <c r="D97" t="s">
        <v>46</v>
      </c>
      <c r="E97">
        <v>10757.469437214901</v>
      </c>
      <c r="F97">
        <v>1650.65</v>
      </c>
      <c r="G97">
        <v>54.6851672330165</v>
      </c>
      <c r="H97">
        <f>(Table2[[#This Row],[1Y Return vs Nifty]]-AVERAGE(Table2[1Y Return vs Nifty]))/_xlfn.STDEV.P(Table2[1Y Return vs Nifty])</f>
        <v>0.2235380683203495</v>
      </c>
      <c r="I97">
        <v>-4.2302600949420004</v>
      </c>
      <c r="J97">
        <f>(Table2[[#This Row],[1M Return vs Nifty]]-AVERAGE(Table2[1M Return vs Nifty]))/_xlfn.STDEV.P(Table2[1M Return vs Nifty])</f>
        <v>-0.25813822499926015</v>
      </c>
      <c r="K97">
        <v>61.8235928706479</v>
      </c>
      <c r="L97">
        <f>(Table2[[#This Row],[6M Return vs Nifty]]-AVERAGE(Table2[6M Return vs Nifty]))/_xlfn.STDEV.P(Table2[6M Return vs Nifty])</f>
        <v>1.8627014042806733</v>
      </c>
      <c r="M97">
        <v>1.8788012037861801</v>
      </c>
      <c r="N97">
        <f>(Table2[[#This Row],[1W Return vs Nifty]]-AVERAGE(Table2[1W Return vs Nifty]))/_xlfn.STDEV.P(Table2[1W Return vs Nifty])</f>
        <v>1.011217483497969</v>
      </c>
      <c r="O97">
        <v>1704.79</v>
      </c>
      <c r="P97">
        <v>1590.02684342006</v>
      </c>
      <c r="Q97">
        <v>1209.7606632770801</v>
      </c>
      <c r="R97">
        <v>38.446107702468197</v>
      </c>
      <c r="S97" s="2">
        <f>(Table2[[#This Row],[Close Price]]-Table2[[#This Row],[20D EMA]])/Table2[[#This Row],[20D EMA]]</f>
        <v>-3.175757717959389E-2</v>
      </c>
      <c r="T97" s="2">
        <f>(Table2[[#This Row],[Close Price]]-Table2[[#This Row],[50D EMA]])/Table2[[#This Row],[50D EMA]]</f>
        <v>3.8127127746814024E-2</v>
      </c>
      <c r="U97" s="2">
        <f>(Table2[[#This Row],[Close Price]]-Table2[[#This Row],[200D EMA]])/Table2[[#This Row],[200D EMA]]</f>
        <v>0.36444343919119476</v>
      </c>
      <c r="V97">
        <v>0.95946327624162797</v>
      </c>
      <c r="W97">
        <v>1590</v>
      </c>
      <c r="X97">
        <v>1760.55</v>
      </c>
      <c r="Y97">
        <v>1590</v>
      </c>
      <c r="Z97">
        <v>1760.55</v>
      </c>
      <c r="AA97">
        <v>1590</v>
      </c>
      <c r="AB97">
        <v>1879.9</v>
      </c>
      <c r="AC97" s="2">
        <f>(Table2[[#This Row],[Close Price]]/Table2[[#This Row],[Day Low]])-1</f>
        <v>3.8144654088050345E-2</v>
      </c>
      <c r="AD97" s="2">
        <f>(Table2[[#This Row],[Day High]]/Table2[[#This Row],[Close Price]])-1</f>
        <v>6.6579832187320109E-2</v>
      </c>
      <c r="AE97" s="2">
        <f>(Table2[[#This Row],[Close Price]]/Table2[[#This Row],[Current Week Low]])-1</f>
        <v>3.8144654088050345E-2</v>
      </c>
      <c r="AF97" s="2">
        <f>(Table2[[#This Row],[Current Week High]]/Table2[[#This Row],[Close Price]])-1</f>
        <v>6.6579832187320109E-2</v>
      </c>
      <c r="AG97" s="2">
        <f>(Table2[[#This Row],[Close Price]]/Table2[[#This Row],[Current Month Low]])-1</f>
        <v>3.8144654088050345E-2</v>
      </c>
      <c r="AH97" s="2">
        <f>(Table2[[#This Row],[Current Month High]]/Table2[[#This Row],[Close Price]])-1</f>
        <v>0.13888468179202129</v>
      </c>
      <c r="AI97">
        <v>13.8884681792021</v>
      </c>
      <c r="AJ97">
        <v>105.024220593715</v>
      </c>
      <c r="AK97" t="str">
        <f>IF(AND(Table2[[#This Row],[20D EMA]]&gt;Table2[[#This Row],[50D EMA]],Table2[[#This Row],[50D EMA]]&gt;Table2[[#This Row],[200D EMA]]),"Uptrend","Downtrend/NoTrend")</f>
        <v>Uptrend</v>
      </c>
      <c r="AL97">
        <v>0.3</v>
      </c>
      <c r="AM97" t="s">
        <v>10199</v>
      </c>
      <c r="AN97">
        <v>-5.69</v>
      </c>
      <c r="AO97" t="s">
        <v>10200</v>
      </c>
      <c r="AP97">
        <v>0.120223221352735</v>
      </c>
      <c r="AQ97">
        <f>(Table2[[#This Row],[Sharpe Ratio]]-AVERAGE(Table2[Sharpe Ratio]))/_xlfn.STDEV.P(Table2[Sharpe Ratio])</f>
        <v>0.81817297663649136</v>
      </c>
      <c r="AR9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3.6574917077362228</v>
      </c>
      <c r="AS97">
        <f>_xlfn.RANK.AVG(Table2[[#This Row],[1Y Return vs Nifty Z-Score]],Table2[1Y Return vs Nifty Z-Score])</f>
        <v>222</v>
      </c>
      <c r="AT97">
        <f>_xlfn.RANK.AVG(Table2[[#This Row],[6M Return vs Nifty Z-Score]],Table2[6M Return vs Nifty Z-Score])</f>
        <v>36</v>
      </c>
      <c r="AU97">
        <f>_xlfn.RANK.AVG(Table2[[#This Row],[Sharpe Ratio Z-Score]],Table2[Sharpe Ratio Z-Score])</f>
        <v>155</v>
      </c>
      <c r="AV97">
        <f>(Table2[[#This Row],[Rank 1Y]]+Table2[[#This Row],[Rank 6M]]+Table2[[#This Row],[Rank Sharpe]])/3</f>
        <v>137.66666666666666</v>
      </c>
    </row>
    <row r="98" spans="1:48" x14ac:dyDescent="0.3">
      <c r="A98" t="s">
        <v>769</v>
      </c>
      <c r="B98" t="s">
        <v>770</v>
      </c>
      <c r="C98" t="s">
        <v>10168</v>
      </c>
      <c r="D98" t="s">
        <v>138</v>
      </c>
      <c r="E98">
        <v>20145.602172495001</v>
      </c>
      <c r="F98">
        <v>1774</v>
      </c>
      <c r="G98">
        <v>204.036269540208</v>
      </c>
      <c r="H98">
        <f>(Table2[[#This Row],[1Y Return vs Nifty]]-AVERAGE(Table2[1Y Return vs Nifty]))/_xlfn.STDEV.P(Table2[1Y Return vs Nifty])</f>
        <v>2.3033901457637165</v>
      </c>
      <c r="I98">
        <v>-17.204667487804802</v>
      </c>
      <c r="J98">
        <f>(Table2[[#This Row],[1M Return vs Nifty]]-AVERAGE(Table2[1M Return vs Nifty]))/_xlfn.STDEV.P(Table2[1M Return vs Nifty])</f>
        <v>-1.6036540931234009</v>
      </c>
      <c r="K98">
        <v>18.596025041040502</v>
      </c>
      <c r="L98">
        <f>(Table2[[#This Row],[6M Return vs Nifty]]-AVERAGE(Table2[6M Return vs Nifty]))/_xlfn.STDEV.P(Table2[6M Return vs Nifty])</f>
        <v>0.41059868019016371</v>
      </c>
      <c r="M98">
        <v>-4.9615945617023502</v>
      </c>
      <c r="N98">
        <f>(Table2[[#This Row],[1W Return vs Nifty]]-AVERAGE(Table2[1W Return vs Nifty]))/_xlfn.STDEV.P(Table2[1W Return vs Nifty])</f>
        <v>-0.83032666510620357</v>
      </c>
      <c r="O98">
        <v>1930.01</v>
      </c>
      <c r="P98">
        <v>1887.6141760826999</v>
      </c>
      <c r="Q98">
        <v>1460.0416435856</v>
      </c>
      <c r="R98">
        <v>26.589056814739099</v>
      </c>
      <c r="S98" s="2">
        <f>(Table2[[#This Row],[Close Price]]-Table2[[#This Row],[20D EMA]])/Table2[[#This Row],[20D EMA]]</f>
        <v>-8.0833778063326089E-2</v>
      </c>
      <c r="T98" s="2">
        <f>(Table2[[#This Row],[Close Price]]-Table2[[#This Row],[50D EMA]])/Table2[[#This Row],[50D EMA]]</f>
        <v>-6.0189300081693334E-2</v>
      </c>
      <c r="U98" s="2">
        <f>(Table2[[#This Row],[Close Price]]-Table2[[#This Row],[200D EMA]])/Table2[[#This Row],[200D EMA]]</f>
        <v>0.21503383673589929</v>
      </c>
      <c r="V98">
        <v>0.51877496783840804</v>
      </c>
      <c r="W98">
        <v>1751.3</v>
      </c>
      <c r="X98">
        <v>1871</v>
      </c>
      <c r="Y98">
        <v>1751.3</v>
      </c>
      <c r="Z98">
        <v>1871</v>
      </c>
      <c r="AA98">
        <v>1751.3</v>
      </c>
      <c r="AB98">
        <v>2155.35</v>
      </c>
      <c r="AC98" s="2">
        <f>(Table2[[#This Row],[Close Price]]/Table2[[#This Row],[Day Low]])-1</f>
        <v>1.2961799805858432E-2</v>
      </c>
      <c r="AD98" s="2">
        <f>(Table2[[#This Row],[Day High]]/Table2[[#This Row],[Close Price]])-1</f>
        <v>5.467869222096966E-2</v>
      </c>
      <c r="AE98" s="2">
        <f>(Table2[[#This Row],[Close Price]]/Table2[[#This Row],[Current Week Low]])-1</f>
        <v>1.2961799805858432E-2</v>
      </c>
      <c r="AF98" s="2">
        <f>(Table2[[#This Row],[Current Week High]]/Table2[[#This Row],[Close Price]])-1</f>
        <v>5.467869222096966E-2</v>
      </c>
      <c r="AG98" s="2">
        <f>(Table2[[#This Row],[Close Price]]/Table2[[#This Row],[Current Month Low]])-1</f>
        <v>1.2961799805858432E-2</v>
      </c>
      <c r="AH98" s="2">
        <f>(Table2[[#This Row],[Current Month High]]/Table2[[#This Row],[Close Price]])-1</f>
        <v>0.21496617812852303</v>
      </c>
      <c r="AI98">
        <v>21.8040255621193</v>
      </c>
      <c r="AJ98">
        <v>228.751778592639</v>
      </c>
      <c r="AK98" t="str">
        <f>IF(AND(Table2[[#This Row],[20D EMA]]&gt;Table2[[#This Row],[50D EMA]],Table2[[#This Row],[50D EMA]]&gt;Table2[[#This Row],[200D EMA]]),"Uptrend","Downtrend/NoTrend")</f>
        <v>Uptrend</v>
      </c>
      <c r="AL98">
        <v>-0.11</v>
      </c>
      <c r="AM98" t="s">
        <v>10200</v>
      </c>
      <c r="AN98">
        <v>-12.99</v>
      </c>
      <c r="AO98" t="s">
        <v>10200</v>
      </c>
      <c r="AP98">
        <v>0.103421538508146</v>
      </c>
      <c r="AQ98">
        <f>(Table2[[#This Row],[Sharpe Ratio]]-AVERAGE(Table2[Sharpe Ratio]))/_xlfn.STDEV.P(Table2[Sharpe Ratio])</f>
        <v>0.62529711758936091</v>
      </c>
      <c r="AR9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0.90530518531363646</v>
      </c>
      <c r="AS98">
        <f>_xlfn.RANK.AVG(Table2[[#This Row],[1Y Return vs Nifty Z-Score]],Table2[1Y Return vs Nifty Z-Score])</f>
        <v>17</v>
      </c>
      <c r="AT98">
        <f>_xlfn.RANK.AVG(Table2[[#This Row],[6M Return vs Nifty Z-Score]],Table2[6M Return vs Nifty Z-Score])</f>
        <v>204</v>
      </c>
      <c r="AU98">
        <f>_xlfn.RANK.AVG(Table2[[#This Row],[Sharpe Ratio Z-Score]],Table2[Sharpe Ratio Z-Score])</f>
        <v>193</v>
      </c>
      <c r="AV98">
        <f>(Table2[[#This Row],[Rank 1Y]]+Table2[[#This Row],[Rank 6M]]+Table2[[#This Row],[Rank Sharpe]])/3</f>
        <v>138</v>
      </c>
    </row>
    <row r="99" spans="1:48" x14ac:dyDescent="0.3">
      <c r="A99" t="s">
        <v>1595</v>
      </c>
      <c r="B99" t="s">
        <v>1596</v>
      </c>
      <c r="C99" t="s">
        <v>10166</v>
      </c>
      <c r="D99" t="s">
        <v>271</v>
      </c>
      <c r="E99">
        <v>5419.7690342899996</v>
      </c>
      <c r="F99">
        <v>2332.85</v>
      </c>
      <c r="G99">
        <v>137.48104747693301</v>
      </c>
      <c r="H99">
        <f>(Table2[[#This Row],[1Y Return vs Nifty]]-AVERAGE(Table2[1Y Return vs Nifty]))/_xlfn.STDEV.P(Table2[1Y Return vs Nifty])</f>
        <v>1.3765471915798979</v>
      </c>
      <c r="I99">
        <v>14.993434309605</v>
      </c>
      <c r="J99">
        <f>(Table2[[#This Row],[1M Return vs Nifty]]-AVERAGE(Table2[1M Return vs Nifty]))/_xlfn.STDEV.P(Table2[1M Return vs Nifty])</f>
        <v>1.735462336635329</v>
      </c>
      <c r="K99">
        <v>22.872091327400099</v>
      </c>
      <c r="L99">
        <f>(Table2[[#This Row],[6M Return vs Nifty]]-AVERAGE(Table2[6M Return vs Nifty]))/_xlfn.STDEV.P(Table2[6M Return vs Nifty])</f>
        <v>0.55424052299033844</v>
      </c>
      <c r="M99">
        <v>3.45379497363946</v>
      </c>
      <c r="N99">
        <f>(Table2[[#This Row],[1W Return vs Nifty]]-AVERAGE(Table2[1W Return vs Nifty]))/_xlfn.STDEV.P(Table2[1W Return vs Nifty])</f>
        <v>1.4352310435897206</v>
      </c>
      <c r="O99">
        <v>2299.16</v>
      </c>
      <c r="P99">
        <v>2129.50403943623</v>
      </c>
      <c r="Q99">
        <v>1726.307920707</v>
      </c>
      <c r="R99">
        <v>50.877919323167497</v>
      </c>
      <c r="S99" s="2">
        <f>(Table2[[#This Row],[Close Price]]-Table2[[#This Row],[20D EMA]])/Table2[[#This Row],[20D EMA]]</f>
        <v>1.465317768228399E-2</v>
      </c>
      <c r="T99" s="2">
        <f>(Table2[[#This Row],[Close Price]]-Table2[[#This Row],[50D EMA]])/Table2[[#This Row],[50D EMA]]</f>
        <v>9.5489821478621964E-2</v>
      </c>
      <c r="U99" s="2">
        <f>(Table2[[#This Row],[Close Price]]-Table2[[#This Row],[200D EMA]])/Table2[[#This Row],[200D EMA]]</f>
        <v>0.35135219622035557</v>
      </c>
      <c r="V99">
        <v>1.0352619626308801</v>
      </c>
      <c r="W99">
        <v>2184.3000000000002</v>
      </c>
      <c r="X99">
        <v>2370</v>
      </c>
      <c r="Y99">
        <v>2184.3000000000002</v>
      </c>
      <c r="Z99">
        <v>2413.85</v>
      </c>
      <c r="AA99">
        <v>2184.3000000000002</v>
      </c>
      <c r="AB99">
        <v>2640</v>
      </c>
      <c r="AC99" s="2">
        <f>(Table2[[#This Row],[Close Price]]/Table2[[#This Row],[Day Low]])-1</f>
        <v>6.8008057501258934E-2</v>
      </c>
      <c r="AD99" s="2">
        <f>(Table2[[#This Row],[Day High]]/Table2[[#This Row],[Close Price]])-1</f>
        <v>1.5924727264933436E-2</v>
      </c>
      <c r="AE99" s="2">
        <f>(Table2[[#This Row],[Close Price]]/Table2[[#This Row],[Current Week Low]])-1</f>
        <v>6.8008057501258934E-2</v>
      </c>
      <c r="AF99" s="2">
        <f>(Table2[[#This Row],[Current Week High]]/Table2[[#This Row],[Close Price]])-1</f>
        <v>3.4721478020447005E-2</v>
      </c>
      <c r="AG99" s="2">
        <f>(Table2[[#This Row],[Close Price]]/Table2[[#This Row],[Current Month Low]])-1</f>
        <v>6.8008057501258934E-2</v>
      </c>
      <c r="AH99" s="2">
        <f>(Table2[[#This Row],[Current Month High]]/Table2[[#This Row],[Close Price]])-1</f>
        <v>0.13166298733309056</v>
      </c>
      <c r="AI99">
        <v>13.166298733309</v>
      </c>
      <c r="AJ99">
        <v>185.27667380006099</v>
      </c>
      <c r="AK99" t="str">
        <f>IF(AND(Table2[[#This Row],[20D EMA]]&gt;Table2[[#This Row],[50D EMA]],Table2[[#This Row],[50D EMA]]&gt;Table2[[#This Row],[200D EMA]]),"Uptrend","Downtrend/NoTrend")</f>
        <v>Uptrend</v>
      </c>
      <c r="AL99">
        <v>0.18</v>
      </c>
      <c r="AM99" t="s">
        <v>10199</v>
      </c>
      <c r="AN99">
        <v>-8.19</v>
      </c>
      <c r="AO99" t="s">
        <v>10200</v>
      </c>
      <c r="AP99">
        <v>0.107906027069069</v>
      </c>
      <c r="AQ99">
        <f>(Table2[[#This Row],[Sharpe Ratio]]-AVERAGE(Table2[Sharpe Ratio]))/_xlfn.STDEV.P(Table2[Sharpe Ratio])</f>
        <v>0.67677705513940289</v>
      </c>
      <c r="AR9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5.7782581499346897</v>
      </c>
      <c r="AS99">
        <f>_xlfn.RANK.AVG(Table2[[#This Row],[1Y Return vs Nifty Z-Score]],Table2[1Y Return vs Nifty Z-Score])</f>
        <v>64</v>
      </c>
      <c r="AT99">
        <f>_xlfn.RANK.AVG(Table2[[#This Row],[6M Return vs Nifty Z-Score]],Table2[6M Return vs Nifty Z-Score])</f>
        <v>175</v>
      </c>
      <c r="AU99">
        <f>_xlfn.RANK.AVG(Table2[[#This Row],[Sharpe Ratio Z-Score]],Table2[Sharpe Ratio Z-Score])</f>
        <v>182</v>
      </c>
      <c r="AV99">
        <f>(Table2[[#This Row],[Rank 1Y]]+Table2[[#This Row],[Rank 6M]]+Table2[[#This Row],[Rank Sharpe]])/3</f>
        <v>140.33333333333334</v>
      </c>
    </row>
    <row r="100" spans="1:48" x14ac:dyDescent="0.3">
      <c r="A100" t="s">
        <v>1189</v>
      </c>
      <c r="B100" t="s">
        <v>1190</v>
      </c>
      <c r="C100" t="s">
        <v>619</v>
      </c>
      <c r="D100" t="s">
        <v>472</v>
      </c>
      <c r="E100">
        <v>9692.1009093299999</v>
      </c>
      <c r="F100">
        <v>370.45</v>
      </c>
      <c r="G100">
        <v>150.63487955494799</v>
      </c>
      <c r="H100">
        <f>(Table2[[#This Row],[1Y Return vs Nifty]]-AVERAGE(Table2[1Y Return vs Nifty]))/_xlfn.STDEV.P(Table2[1Y Return vs Nifty])</f>
        <v>1.5597264554163948</v>
      </c>
      <c r="I100">
        <v>-1.61334937222116</v>
      </c>
      <c r="J100">
        <f>(Table2[[#This Row],[1M Return vs Nifty]]-AVERAGE(Table2[1M Return vs Nifty]))/_xlfn.STDEV.P(Table2[1M Return vs Nifty])</f>
        <v>1.3249499793631152E-2</v>
      </c>
      <c r="K100">
        <v>12.904941533261599</v>
      </c>
      <c r="L100">
        <f>(Table2[[#This Row],[6M Return vs Nifty]]-AVERAGE(Table2[6M Return vs Nifty]))/_xlfn.STDEV.P(Table2[6M Return vs Nifty])</f>
        <v>0.21942350472696961</v>
      </c>
      <c r="M100">
        <v>6.5628478704101698E-2</v>
      </c>
      <c r="N100">
        <f>(Table2[[#This Row],[1W Return vs Nifty]]-AVERAGE(Table2[1W Return vs Nifty]))/_xlfn.STDEV.P(Table2[1W Return vs Nifty])</f>
        <v>0.52308233214753908</v>
      </c>
      <c r="O100">
        <v>377.13</v>
      </c>
      <c r="P100">
        <v>365.54356153525799</v>
      </c>
      <c r="Q100">
        <v>295.06381407919099</v>
      </c>
      <c r="R100">
        <v>40.272108130565996</v>
      </c>
      <c r="S100" s="2">
        <f>(Table2[[#This Row],[Close Price]]-Table2[[#This Row],[20D EMA]])/Table2[[#This Row],[20D EMA]]</f>
        <v>-1.7712725055020834E-2</v>
      </c>
      <c r="T100" s="2">
        <f>(Table2[[#This Row],[Close Price]]-Table2[[#This Row],[50D EMA]])/Table2[[#This Row],[50D EMA]]</f>
        <v>1.3422308531807507E-2</v>
      </c>
      <c r="U100" s="2">
        <f>(Table2[[#This Row],[Close Price]]-Table2[[#This Row],[200D EMA]])/Table2[[#This Row],[200D EMA]]</f>
        <v>0.25549112538949426</v>
      </c>
      <c r="V100">
        <v>0.66518807141638103</v>
      </c>
      <c r="W100">
        <v>360</v>
      </c>
      <c r="X100">
        <v>378</v>
      </c>
      <c r="Y100">
        <v>360</v>
      </c>
      <c r="Z100">
        <v>379.5</v>
      </c>
      <c r="AA100">
        <v>360</v>
      </c>
      <c r="AB100">
        <v>403.65</v>
      </c>
      <c r="AC100" s="2">
        <f>(Table2[[#This Row],[Close Price]]/Table2[[#This Row],[Day Low]])-1</f>
        <v>2.9027777777777652E-2</v>
      </c>
      <c r="AD100" s="2">
        <f>(Table2[[#This Row],[Day High]]/Table2[[#This Row],[Close Price]])-1</f>
        <v>2.0380618167094022E-2</v>
      </c>
      <c r="AE100" s="2">
        <f>(Table2[[#This Row],[Close Price]]/Table2[[#This Row],[Current Week Low]])-1</f>
        <v>2.9027777777777652E-2</v>
      </c>
      <c r="AF100" s="2">
        <f>(Table2[[#This Row],[Current Week High]]/Table2[[#This Row],[Close Price]])-1</f>
        <v>2.4429747604265195E-2</v>
      </c>
      <c r="AG100" s="2">
        <f>(Table2[[#This Row],[Close Price]]/Table2[[#This Row],[Current Month Low]])-1</f>
        <v>2.9027777777777652E-2</v>
      </c>
      <c r="AH100" s="2">
        <f>(Table2[[#This Row],[Current Month High]]/Table2[[#This Row],[Close Price]])-1</f>
        <v>8.9620731542718213E-2</v>
      </c>
      <c r="AI100">
        <v>8.9620731542718204</v>
      </c>
      <c r="AJ100">
        <v>197.19213798636099</v>
      </c>
      <c r="AK100" t="str">
        <f>IF(AND(Table2[[#This Row],[20D EMA]]&gt;Table2[[#This Row],[50D EMA]],Table2[[#This Row],[50D EMA]]&gt;Table2[[#This Row],[200D EMA]]),"Uptrend","Downtrend/NoTrend")</f>
        <v>Uptrend</v>
      </c>
      <c r="AL100">
        <v>0</v>
      </c>
      <c r="AM100" t="s">
        <v>10201</v>
      </c>
      <c r="AN100">
        <v>-3.94</v>
      </c>
      <c r="AO100" t="s">
        <v>10200</v>
      </c>
      <c r="AP100">
        <v>0.13554332525750901</v>
      </c>
      <c r="AQ100">
        <f>(Table2[[#This Row],[Sharpe Ratio]]-AVERAGE(Table2[Sharpe Ratio]))/_xlfn.STDEV.P(Table2[Sharpe Ratio])</f>
        <v>0.99404096728102409</v>
      </c>
      <c r="AR10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3.3095227593655583</v>
      </c>
      <c r="AS100">
        <f>_xlfn.RANK.AVG(Table2[[#This Row],[1Y Return vs Nifty Z-Score]],Table2[1Y Return vs Nifty Z-Score])</f>
        <v>49</v>
      </c>
      <c r="AT100">
        <f>_xlfn.RANK.AVG(Table2[[#This Row],[6M Return vs Nifty Z-Score]],Table2[6M Return vs Nifty Z-Score])</f>
        <v>253</v>
      </c>
      <c r="AU100">
        <f>_xlfn.RANK.AVG(Table2[[#This Row],[Sharpe Ratio Z-Score]],Table2[Sharpe Ratio Z-Score])</f>
        <v>120</v>
      </c>
      <c r="AV100">
        <f>(Table2[[#This Row],[Rank 1Y]]+Table2[[#This Row],[Rank 6M]]+Table2[[#This Row],[Rank Sharpe]])/3</f>
        <v>140.66666666666666</v>
      </c>
    </row>
    <row r="101" spans="1:48" x14ac:dyDescent="0.3">
      <c r="A101" t="s">
        <v>1688</v>
      </c>
      <c r="B101" t="s">
        <v>1689</v>
      </c>
      <c r="C101" t="s">
        <v>10166</v>
      </c>
      <c r="D101" t="s">
        <v>626</v>
      </c>
      <c r="E101">
        <v>4613.6350400000001</v>
      </c>
      <c r="F101">
        <v>1065.8</v>
      </c>
      <c r="G101">
        <v>62.320158803276897</v>
      </c>
      <c r="H101">
        <f>(Table2[[#This Row],[1Y Return vs Nifty]]-AVERAGE(Table2[1Y Return vs Nifty]))/_xlfn.STDEV.P(Table2[1Y Return vs Nifty])</f>
        <v>0.32986237951295627</v>
      </c>
      <c r="I101">
        <v>-3.59900079081461</v>
      </c>
      <c r="J101">
        <f>(Table2[[#This Row],[1M Return vs Nifty]]-AVERAGE(Table2[1M Return vs Nifty]))/_xlfn.STDEV.P(Table2[1M Return vs Nifty])</f>
        <v>-0.19267323805337133</v>
      </c>
      <c r="K101">
        <v>25.387693135932999</v>
      </c>
      <c r="L101">
        <f>(Table2[[#This Row],[6M Return vs Nifty]]-AVERAGE(Table2[6M Return vs Nifty]))/_xlfn.STDEV.P(Table2[6M Return vs Nifty])</f>
        <v>0.6387447507853542</v>
      </c>
      <c r="M101">
        <v>-1.8287791026015601</v>
      </c>
      <c r="N101">
        <f>(Table2[[#This Row],[1W Return vs Nifty]]-AVERAGE(Table2[1W Return vs Nifty]))/_xlfn.STDEV.P(Table2[1W Return vs Nifty])</f>
        <v>1.3077455817745019E-2</v>
      </c>
      <c r="O101">
        <v>1092.8399999999999</v>
      </c>
      <c r="P101">
        <v>1120.45358273084</v>
      </c>
      <c r="Q101">
        <v>998.28191218731502</v>
      </c>
      <c r="R101">
        <v>35.929976888595903</v>
      </c>
      <c r="S101" s="2">
        <f>(Table2[[#This Row],[Close Price]]-Table2[[#This Row],[20D EMA]])/Table2[[#This Row],[20D EMA]]</f>
        <v>-2.4742871783609646E-2</v>
      </c>
      <c r="T101" s="2">
        <f>(Table2[[#This Row],[Close Price]]-Table2[[#This Row],[50D EMA]])/Table2[[#This Row],[50D EMA]]</f>
        <v>-4.8778087350691418E-2</v>
      </c>
      <c r="U101" s="2">
        <f>(Table2[[#This Row],[Close Price]]-Table2[[#This Row],[200D EMA]])/Table2[[#This Row],[200D EMA]]</f>
        <v>6.7634289461127706E-2</v>
      </c>
      <c r="V101">
        <v>0.56722134157426396</v>
      </c>
      <c r="W101">
        <v>1001.05</v>
      </c>
      <c r="X101">
        <v>1092</v>
      </c>
      <c r="Y101">
        <v>1001.05</v>
      </c>
      <c r="Z101">
        <v>1095.75</v>
      </c>
      <c r="AA101">
        <v>1001.05</v>
      </c>
      <c r="AB101">
        <v>1148</v>
      </c>
      <c r="AC101" s="2">
        <f>(Table2[[#This Row],[Close Price]]/Table2[[#This Row],[Day Low]])-1</f>
        <v>6.4682083811997471E-2</v>
      </c>
      <c r="AD101" s="2">
        <f>(Table2[[#This Row],[Day High]]/Table2[[#This Row],[Close Price]])-1</f>
        <v>2.4582473259523452E-2</v>
      </c>
      <c r="AE101" s="2">
        <f>(Table2[[#This Row],[Close Price]]/Table2[[#This Row],[Current Week Low]])-1</f>
        <v>6.4682083811997471E-2</v>
      </c>
      <c r="AF101" s="2">
        <f>(Table2[[#This Row],[Current Week High]]/Table2[[#This Row],[Close Price]])-1</f>
        <v>2.8100957027584972E-2</v>
      </c>
      <c r="AG101" s="2">
        <f>(Table2[[#This Row],[Close Price]]/Table2[[#This Row],[Current Month Low]])-1</f>
        <v>6.4682083811997471E-2</v>
      </c>
      <c r="AH101" s="2">
        <f>(Table2[[#This Row],[Current Month High]]/Table2[[#This Row],[Close Price]])-1</f>
        <v>7.7125164195909202E-2</v>
      </c>
      <c r="AI101">
        <v>40.265528241696302</v>
      </c>
      <c r="AJ101">
        <v>91.466810383544399</v>
      </c>
      <c r="AK101" t="str">
        <f>IF(AND(Table2[[#This Row],[20D EMA]]&gt;Table2[[#This Row],[50D EMA]],Table2[[#This Row],[50D EMA]]&gt;Table2[[#This Row],[200D EMA]]),"Uptrend","Downtrend/NoTrend")</f>
        <v>Downtrend/NoTrend</v>
      </c>
      <c r="AL101">
        <v>-0.23</v>
      </c>
      <c r="AM101" t="s">
        <v>10200</v>
      </c>
      <c r="AN101">
        <v>-2.91</v>
      </c>
      <c r="AO101" t="s">
        <v>10200</v>
      </c>
      <c r="AP101">
        <v>0.16344451796565701</v>
      </c>
      <c r="AQ101">
        <f>(Table2[[#This Row],[Sharpe Ratio]]-AVERAGE(Table2[Sharpe Ratio]))/_xlfn.STDEV.P(Table2[Sharpe Ratio])</f>
        <v>1.3143342713387594</v>
      </c>
      <c r="AR10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01">
        <f>_xlfn.RANK.AVG(Table2[[#This Row],[1Y Return vs Nifty Z-Score]],Table2[1Y Return vs Nifty Z-Score])</f>
        <v>201</v>
      </c>
      <c r="AT101">
        <f>_xlfn.RANK.AVG(Table2[[#This Row],[6M Return vs Nifty Z-Score]],Table2[6M Return vs Nifty Z-Score])</f>
        <v>156</v>
      </c>
      <c r="AU101">
        <f>_xlfn.RANK.AVG(Table2[[#This Row],[Sharpe Ratio Z-Score]],Table2[Sharpe Ratio Z-Score])</f>
        <v>71</v>
      </c>
      <c r="AV101">
        <f>(Table2[[#This Row],[Rank 1Y]]+Table2[[#This Row],[Rank 6M]]+Table2[[#This Row],[Rank Sharpe]])/3</f>
        <v>142.66666666666666</v>
      </c>
    </row>
    <row r="102" spans="1:48" x14ac:dyDescent="0.3">
      <c r="A102" t="s">
        <v>1601</v>
      </c>
      <c r="B102" t="s">
        <v>1602</v>
      </c>
      <c r="C102" t="s">
        <v>10157</v>
      </c>
      <c r="D102" t="s">
        <v>119</v>
      </c>
      <c r="E102">
        <v>5341.3377600000003</v>
      </c>
      <c r="F102">
        <v>575.6</v>
      </c>
      <c r="G102">
        <v>81.448753368474399</v>
      </c>
      <c r="H102">
        <f>(Table2[[#This Row],[1Y Return vs Nifty]]-AVERAGE(Table2[1Y Return vs Nifty]))/_xlfn.STDEV.P(Table2[1Y Return vs Nifty])</f>
        <v>0.59624573075978693</v>
      </c>
      <c r="I102">
        <v>-7.0832000142155804</v>
      </c>
      <c r="J102">
        <f>(Table2[[#This Row],[1M Return vs Nifty]]-AVERAGE(Table2[1M Return vs Nifty]))/_xlfn.STDEV.P(Table2[1M Return vs Nifty])</f>
        <v>-0.55400344766053222</v>
      </c>
      <c r="K102">
        <v>69.112717985336104</v>
      </c>
      <c r="L102">
        <f>(Table2[[#This Row],[6M Return vs Nifty]]-AVERAGE(Table2[6M Return vs Nifty]))/_xlfn.STDEV.P(Table2[6M Return vs Nifty])</f>
        <v>2.1075580771565812</v>
      </c>
      <c r="M102">
        <v>1.13138056006057</v>
      </c>
      <c r="N102">
        <f>(Table2[[#This Row],[1W Return vs Nifty]]-AVERAGE(Table2[1W Return vs Nifty]))/_xlfn.STDEV.P(Table2[1W Return vs Nifty])</f>
        <v>0.80999986975357463</v>
      </c>
      <c r="O102">
        <v>547.19000000000005</v>
      </c>
      <c r="P102">
        <v>506.42702135610898</v>
      </c>
      <c r="Q102">
        <v>374.22651905033399</v>
      </c>
      <c r="R102">
        <v>66.125356343135095</v>
      </c>
      <c r="S102" s="2">
        <f>(Table2[[#This Row],[Close Price]]-Table2[[#This Row],[20D EMA]])/Table2[[#This Row],[20D EMA]]</f>
        <v>5.1919808476032031E-2</v>
      </c>
      <c r="T102" s="2">
        <f>(Table2[[#This Row],[Close Price]]-Table2[[#This Row],[50D EMA]])/Table2[[#This Row],[50D EMA]]</f>
        <v>0.13659022075611174</v>
      </c>
      <c r="U102" s="2">
        <f>(Table2[[#This Row],[Close Price]]-Table2[[#This Row],[200D EMA]])/Table2[[#This Row],[200D EMA]]</f>
        <v>0.53810585487283713</v>
      </c>
      <c r="V102">
        <v>0.37698061286593199</v>
      </c>
      <c r="W102">
        <v>520.79999999999995</v>
      </c>
      <c r="X102">
        <v>575.6</v>
      </c>
      <c r="Y102">
        <v>520.79999999999995</v>
      </c>
      <c r="Z102">
        <v>575.6</v>
      </c>
      <c r="AA102">
        <v>518.70000000000005</v>
      </c>
      <c r="AB102">
        <v>576.1</v>
      </c>
      <c r="AC102" s="2">
        <f>(Table2[[#This Row],[Close Price]]/Table2[[#This Row],[Day Low]])-1</f>
        <v>0.10522273425499251</v>
      </c>
      <c r="AD102" s="2">
        <f>(Table2[[#This Row],[Day High]]/Table2[[#This Row],[Close Price]])-1</f>
        <v>0</v>
      </c>
      <c r="AE102" s="2">
        <f>(Table2[[#This Row],[Close Price]]/Table2[[#This Row],[Current Week Low]])-1</f>
        <v>0.10522273425499251</v>
      </c>
      <c r="AF102" s="2">
        <f>(Table2[[#This Row],[Current Week High]]/Table2[[#This Row],[Close Price]])-1</f>
        <v>0</v>
      </c>
      <c r="AG102" s="2">
        <f>(Table2[[#This Row],[Close Price]]/Table2[[#This Row],[Current Month Low]])-1</f>
        <v>0.10969732022363599</v>
      </c>
      <c r="AH102" s="2">
        <f>(Table2[[#This Row],[Current Month High]]/Table2[[#This Row],[Close Price]])-1</f>
        <v>8.6865879082687059E-4</v>
      </c>
      <c r="AI102">
        <v>26.363794301598301</v>
      </c>
      <c r="AJ102">
        <v>175.01194457716099</v>
      </c>
      <c r="AK102" t="str">
        <f>IF(AND(Table2[[#This Row],[20D EMA]]&gt;Table2[[#This Row],[50D EMA]],Table2[[#This Row],[50D EMA]]&gt;Table2[[#This Row],[200D EMA]]),"Uptrend","Downtrend/NoTrend")</f>
        <v>Uptrend</v>
      </c>
      <c r="AL102">
        <v>0.5</v>
      </c>
      <c r="AM102" t="s">
        <v>10199</v>
      </c>
      <c r="AN102">
        <v>3.83</v>
      </c>
      <c r="AO102" t="s">
        <v>10199</v>
      </c>
      <c r="AP102">
        <v>6.7597343861903997E-2</v>
      </c>
      <c r="AQ102">
        <f>(Table2[[#This Row],[Sharpe Ratio]]-AVERAGE(Table2[Sharpe Ratio]))/_xlfn.STDEV.P(Table2[Sharpe Ratio])</f>
        <v>0.21405126912420019</v>
      </c>
      <c r="AR10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3.1738514991336109</v>
      </c>
      <c r="AS102">
        <f>_xlfn.RANK.AVG(Table2[[#This Row],[1Y Return vs Nifty Z-Score]],Table2[1Y Return vs Nifty Z-Score])</f>
        <v>131</v>
      </c>
      <c r="AT102">
        <f>_xlfn.RANK.AVG(Table2[[#This Row],[6M Return vs Nifty Z-Score]],Table2[6M Return vs Nifty Z-Score])</f>
        <v>24</v>
      </c>
      <c r="AU102">
        <f>_xlfn.RANK.AVG(Table2[[#This Row],[Sharpe Ratio Z-Score]],Table2[Sharpe Ratio Z-Score])</f>
        <v>274</v>
      </c>
      <c r="AV102">
        <f>(Table2[[#This Row],[Rank 1Y]]+Table2[[#This Row],[Rank 6M]]+Table2[[#This Row],[Rank Sharpe]])/3</f>
        <v>143</v>
      </c>
    </row>
    <row r="103" spans="1:48" x14ac:dyDescent="0.3">
      <c r="A103" t="s">
        <v>1143</v>
      </c>
      <c r="B103" t="s">
        <v>1144</v>
      </c>
      <c r="C103" t="s">
        <v>10157</v>
      </c>
      <c r="D103" t="s">
        <v>407</v>
      </c>
      <c r="E103">
        <v>10253.334812569999</v>
      </c>
      <c r="F103">
        <v>295.3</v>
      </c>
      <c r="G103">
        <v>54.993753692917998</v>
      </c>
      <c r="H103">
        <f>(Table2[[#This Row],[1Y Return vs Nifty]]-AVERAGE(Table2[1Y Return vs Nifty]))/_xlfn.STDEV.P(Table2[1Y Return vs Nifty])</f>
        <v>0.22783541986166531</v>
      </c>
      <c r="I103">
        <v>-0.18447748941600101</v>
      </c>
      <c r="J103">
        <f>(Table2[[#This Row],[1M Return vs Nifty]]-AVERAGE(Table2[1M Return vs Nifty]))/_xlfn.STDEV.P(Table2[1M Return vs Nifty])</f>
        <v>0.16143120348272305</v>
      </c>
      <c r="K103">
        <v>38.7864989204067</v>
      </c>
      <c r="L103">
        <f>(Table2[[#This Row],[6M Return vs Nifty]]-AVERAGE(Table2[6M Return vs Nifty]))/_xlfn.STDEV.P(Table2[6M Return vs Nifty])</f>
        <v>1.0888381369292734</v>
      </c>
      <c r="M103">
        <v>-2.43196587943266</v>
      </c>
      <c r="N103">
        <f>(Table2[[#This Row],[1W Return vs Nifty]]-AVERAGE(Table2[1W Return vs Nifty]))/_xlfn.STDEV.P(Table2[1W Return vs Nifty])</f>
        <v>-0.14931008979664118</v>
      </c>
      <c r="O103">
        <v>274.68</v>
      </c>
      <c r="P103">
        <v>253.12174632652699</v>
      </c>
      <c r="Q103">
        <v>209.51659237928101</v>
      </c>
      <c r="R103">
        <v>74.880232826131703</v>
      </c>
      <c r="S103" s="2">
        <f>(Table2[[#This Row],[Close Price]]-Table2[[#This Row],[20D EMA]])/Table2[[#This Row],[20D EMA]]</f>
        <v>7.5069171399446646E-2</v>
      </c>
      <c r="T103" s="2">
        <f>(Table2[[#This Row],[Close Price]]-Table2[[#This Row],[50D EMA]])/Table2[[#This Row],[50D EMA]]</f>
        <v>0.16663227986371068</v>
      </c>
      <c r="U103" s="2">
        <f>(Table2[[#This Row],[Close Price]]-Table2[[#This Row],[200D EMA]])/Table2[[#This Row],[200D EMA]]</f>
        <v>0.40943491227381229</v>
      </c>
      <c r="V103">
        <v>1.8823524820141</v>
      </c>
      <c r="W103">
        <v>264.55</v>
      </c>
      <c r="X103">
        <v>301.25</v>
      </c>
      <c r="Y103">
        <v>264.55</v>
      </c>
      <c r="Z103">
        <v>301.25</v>
      </c>
      <c r="AA103">
        <v>244.85</v>
      </c>
      <c r="AB103">
        <v>301.25</v>
      </c>
      <c r="AC103" s="2">
        <f>(Table2[[#This Row],[Close Price]]/Table2[[#This Row],[Day Low]])-1</f>
        <v>0.11623511623511629</v>
      </c>
      <c r="AD103" s="2">
        <f>(Table2[[#This Row],[Day High]]/Table2[[#This Row],[Close Price]])-1</f>
        <v>2.014900101591599E-2</v>
      </c>
      <c r="AE103" s="2">
        <f>(Table2[[#This Row],[Close Price]]/Table2[[#This Row],[Current Week Low]])-1</f>
        <v>0.11623511623511629</v>
      </c>
      <c r="AF103" s="2">
        <f>(Table2[[#This Row],[Current Week High]]/Table2[[#This Row],[Close Price]])-1</f>
        <v>2.014900101591599E-2</v>
      </c>
      <c r="AG103" s="2">
        <f>(Table2[[#This Row],[Close Price]]/Table2[[#This Row],[Current Month Low]])-1</f>
        <v>0.20604451705125593</v>
      </c>
      <c r="AH103" s="2">
        <f>(Table2[[#This Row],[Current Month High]]/Table2[[#This Row],[Close Price]])-1</f>
        <v>2.014900101591599E-2</v>
      </c>
      <c r="AI103">
        <v>2.0149001015915902</v>
      </c>
      <c r="AJ103">
        <v>101.432469304229</v>
      </c>
      <c r="AK103" t="str">
        <f>IF(AND(Table2[[#This Row],[20D EMA]]&gt;Table2[[#This Row],[50D EMA]],Table2[[#This Row],[50D EMA]]&gt;Table2[[#This Row],[200D EMA]]),"Uptrend","Downtrend/NoTrend")</f>
        <v>Uptrend</v>
      </c>
      <c r="AL103">
        <v>0.15</v>
      </c>
      <c r="AM103" t="s">
        <v>10199</v>
      </c>
      <c r="AN103">
        <v>16.829999999999998</v>
      </c>
      <c r="AO103" t="s">
        <v>10199</v>
      </c>
      <c r="AP103">
        <v>0.135203141123417</v>
      </c>
      <c r="AQ103">
        <f>(Table2[[#This Row],[Sharpe Ratio]]-AVERAGE(Table2[Sharpe Ratio]))/_xlfn.STDEV.P(Table2[Sharpe Ratio])</f>
        <v>0.99013580446464999</v>
      </c>
      <c r="AR10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2.3189304749416708</v>
      </c>
      <c r="AS103">
        <f>_xlfn.RANK.AVG(Table2[[#This Row],[1Y Return vs Nifty Z-Score]],Table2[1Y Return vs Nifty Z-Score])</f>
        <v>221</v>
      </c>
      <c r="AT103">
        <f>_xlfn.RANK.AVG(Table2[[#This Row],[6M Return vs Nifty Z-Score]],Table2[6M Return vs Nifty Z-Score])</f>
        <v>94</v>
      </c>
      <c r="AU103">
        <f>_xlfn.RANK.AVG(Table2[[#This Row],[Sharpe Ratio Z-Score]],Table2[Sharpe Ratio Z-Score])</f>
        <v>121</v>
      </c>
      <c r="AV103">
        <f>(Table2[[#This Row],[Rank 1Y]]+Table2[[#This Row],[Rank 6M]]+Table2[[#This Row],[Rank Sharpe]])/3</f>
        <v>145.33333333333334</v>
      </c>
    </row>
    <row r="104" spans="1:48" x14ac:dyDescent="0.3">
      <c r="A104" t="s">
        <v>1465</v>
      </c>
      <c r="B104" t="s">
        <v>1466</v>
      </c>
      <c r="C104" t="s">
        <v>10158</v>
      </c>
      <c r="D104" t="s">
        <v>46</v>
      </c>
      <c r="E104">
        <v>6753.9198778029904</v>
      </c>
      <c r="F104">
        <v>240.59</v>
      </c>
      <c r="G104">
        <v>130.61664931581299</v>
      </c>
      <c r="H104">
        <f>(Table2[[#This Row],[1Y Return vs Nifty]]-AVERAGE(Table2[1Y Return vs Nifty]))/_xlfn.STDEV.P(Table2[1Y Return vs Nifty])</f>
        <v>1.2809541055212594</v>
      </c>
      <c r="I104">
        <v>-3.8562098319379099</v>
      </c>
      <c r="J104">
        <f>(Table2[[#This Row],[1M Return vs Nifty]]-AVERAGE(Table2[1M Return vs Nifty]))/_xlfn.STDEV.P(Table2[1M Return vs Nifty])</f>
        <v>-0.2193471997825808</v>
      </c>
      <c r="K104">
        <v>34.224929094145303</v>
      </c>
      <c r="L104">
        <f>(Table2[[#This Row],[6M Return vs Nifty]]-AVERAGE(Table2[6M Return vs Nifty]))/_xlfn.STDEV.P(Table2[6M Return vs Nifty])</f>
        <v>0.93560564425346671</v>
      </c>
      <c r="M104">
        <v>1.7541950957103101</v>
      </c>
      <c r="N104">
        <f>(Table2[[#This Row],[1W Return vs Nifty]]-AVERAGE(Table2[1W Return vs Nifty]))/_xlfn.STDEV.P(Table2[1W Return vs Nifty])</f>
        <v>0.9776715225515018</v>
      </c>
      <c r="O104">
        <v>230.5</v>
      </c>
      <c r="P104">
        <v>215.445283198574</v>
      </c>
      <c r="Q104">
        <v>172.88017716611199</v>
      </c>
      <c r="R104">
        <v>60.368064052700603</v>
      </c>
      <c r="S104" s="2">
        <f>(Table2[[#This Row],[Close Price]]-Table2[[#This Row],[20D EMA]])/Table2[[#This Row],[20D EMA]]</f>
        <v>4.3774403470715852E-2</v>
      </c>
      <c r="T104" s="2">
        <f>(Table2[[#This Row],[Close Price]]-Table2[[#This Row],[50D EMA]])/Table2[[#This Row],[50D EMA]]</f>
        <v>0.11671045394041112</v>
      </c>
      <c r="U104" s="2">
        <f>(Table2[[#This Row],[Close Price]]-Table2[[#This Row],[200D EMA]])/Table2[[#This Row],[200D EMA]]</f>
        <v>0.39165752802780274</v>
      </c>
      <c r="V104">
        <v>0.72436880323214603</v>
      </c>
      <c r="W104">
        <v>209.03</v>
      </c>
      <c r="X104">
        <v>242.5</v>
      </c>
      <c r="Y104">
        <v>209.03</v>
      </c>
      <c r="Z104">
        <v>242.5</v>
      </c>
      <c r="AA104">
        <v>209.03</v>
      </c>
      <c r="AB104">
        <v>243.35</v>
      </c>
      <c r="AC104" s="2">
        <f>(Table2[[#This Row],[Close Price]]/Table2[[#This Row],[Day Low]])-1</f>
        <v>0.15098311247189389</v>
      </c>
      <c r="AD104" s="2">
        <f>(Table2[[#This Row],[Day High]]/Table2[[#This Row],[Close Price]])-1</f>
        <v>7.9388170746914621E-3</v>
      </c>
      <c r="AE104" s="2">
        <f>(Table2[[#This Row],[Close Price]]/Table2[[#This Row],[Current Week Low]])-1</f>
        <v>0.15098311247189389</v>
      </c>
      <c r="AF104" s="2">
        <f>(Table2[[#This Row],[Current Week High]]/Table2[[#This Row],[Close Price]])-1</f>
        <v>7.9388170746914621E-3</v>
      </c>
      <c r="AG104" s="2">
        <f>(Table2[[#This Row],[Close Price]]/Table2[[#This Row],[Current Month Low]])-1</f>
        <v>0.15098311247189389</v>
      </c>
      <c r="AH104" s="2">
        <f>(Table2[[#This Row],[Current Month High]]/Table2[[#This Row],[Close Price]])-1</f>
        <v>1.1471798495365615E-2</v>
      </c>
      <c r="AI104">
        <v>3.49557338210233</v>
      </c>
      <c r="AJ104">
        <v>170.477796514896</v>
      </c>
      <c r="AK104" t="str">
        <f>IF(AND(Table2[[#This Row],[20D EMA]]&gt;Table2[[#This Row],[50D EMA]],Table2[[#This Row],[50D EMA]]&gt;Table2[[#This Row],[200D EMA]]),"Uptrend","Downtrend/NoTrend")</f>
        <v>Uptrend</v>
      </c>
      <c r="AL104">
        <v>0.3</v>
      </c>
      <c r="AM104" t="s">
        <v>10199</v>
      </c>
      <c r="AN104">
        <v>3.41</v>
      </c>
      <c r="AO104" t="s">
        <v>10199</v>
      </c>
      <c r="AP104">
        <v>7.3991162815724001E-2</v>
      </c>
      <c r="AQ104">
        <f>(Table2[[#This Row],[Sharpe Ratio]]-AVERAGE(Table2[Sharpe Ratio]))/_xlfn.STDEV.P(Table2[Sharpe Ratio])</f>
        <v>0.28744947183500874</v>
      </c>
      <c r="AR10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3.2623335443786559</v>
      </c>
      <c r="AS104">
        <f>_xlfn.RANK.AVG(Table2[[#This Row],[1Y Return vs Nifty Z-Score]],Table2[1Y Return vs Nifty Z-Score])</f>
        <v>73</v>
      </c>
      <c r="AT104">
        <f>_xlfn.RANK.AVG(Table2[[#This Row],[6M Return vs Nifty Z-Score]],Table2[6M Return vs Nifty Z-Score])</f>
        <v>113</v>
      </c>
      <c r="AU104">
        <f>_xlfn.RANK.AVG(Table2[[#This Row],[Sharpe Ratio Z-Score]],Table2[Sharpe Ratio Z-Score])</f>
        <v>252</v>
      </c>
      <c r="AV104">
        <f>(Table2[[#This Row],[Rank 1Y]]+Table2[[#This Row],[Rank 6M]]+Table2[[#This Row],[Rank Sharpe]])/3</f>
        <v>146</v>
      </c>
    </row>
    <row r="105" spans="1:48" x14ac:dyDescent="0.3">
      <c r="A105" t="s">
        <v>205</v>
      </c>
      <c r="B105" t="s">
        <v>206</v>
      </c>
      <c r="C105" t="s">
        <v>10161</v>
      </c>
      <c r="D105" t="s">
        <v>65</v>
      </c>
      <c r="E105">
        <v>121604.24931848</v>
      </c>
      <c r="F105">
        <v>697.1</v>
      </c>
      <c r="G105">
        <v>119.42489471204701</v>
      </c>
      <c r="H105">
        <f>(Table2[[#This Row],[1Y Return vs Nifty]]-AVERAGE(Table2[1Y Return vs Nifty]))/_xlfn.STDEV.P(Table2[1Y Return vs Nifty])</f>
        <v>1.1250985831763249</v>
      </c>
      <c r="I105">
        <v>-6.9883190146915197</v>
      </c>
      <c r="J105">
        <f>(Table2[[#This Row],[1M Return vs Nifty]]-AVERAGE(Table2[1M Return vs Nifty]))/_xlfn.STDEV.P(Table2[1M Return vs Nifty])</f>
        <v>-0.54416377740990252</v>
      </c>
      <c r="K105">
        <v>28.505324080835901</v>
      </c>
      <c r="L105">
        <f>(Table2[[#This Row],[6M Return vs Nifty]]-AVERAGE(Table2[6M Return vs Nifty]))/_xlfn.STDEV.P(Table2[6M Return vs Nifty])</f>
        <v>0.74347237288167922</v>
      </c>
      <c r="M105">
        <v>-0.65288008030232203</v>
      </c>
      <c r="N105">
        <f>(Table2[[#This Row],[1W Return vs Nifty]]-AVERAGE(Table2[1W Return vs Nifty]))/_xlfn.STDEV.P(Table2[1W Return vs Nifty])</f>
        <v>0.32964831488848106</v>
      </c>
      <c r="O105">
        <v>709.5</v>
      </c>
      <c r="P105">
        <v>675.50923197627606</v>
      </c>
      <c r="Q105">
        <v>545.08047851323204</v>
      </c>
      <c r="R105">
        <v>36.981071863175501</v>
      </c>
      <c r="S105" s="2">
        <f>(Table2[[#This Row],[Close Price]]-Table2[[#This Row],[20D EMA]])/Table2[[#This Row],[20D EMA]]</f>
        <v>-1.7477096546863958E-2</v>
      </c>
      <c r="T105" s="2">
        <f>(Table2[[#This Row],[Close Price]]-Table2[[#This Row],[50D EMA]])/Table2[[#This Row],[50D EMA]]</f>
        <v>3.1962210139686496E-2</v>
      </c>
      <c r="U105" s="2">
        <f>(Table2[[#This Row],[Close Price]]-Table2[[#This Row],[200D EMA]])/Table2[[#This Row],[200D EMA]]</f>
        <v>0.27889371841277133</v>
      </c>
      <c r="V105">
        <v>0.53697361577831204</v>
      </c>
      <c r="W105">
        <v>682</v>
      </c>
      <c r="X105">
        <v>731.95</v>
      </c>
      <c r="Y105">
        <v>682</v>
      </c>
      <c r="Z105">
        <v>731.95</v>
      </c>
      <c r="AA105">
        <v>682</v>
      </c>
      <c r="AB105">
        <v>752</v>
      </c>
      <c r="AC105" s="2">
        <f>(Table2[[#This Row],[Close Price]]/Table2[[#This Row],[Day Low]])-1</f>
        <v>2.2140762463343178E-2</v>
      </c>
      <c r="AD105" s="2">
        <f>(Table2[[#This Row],[Day High]]/Table2[[#This Row],[Close Price]])-1</f>
        <v>4.9992827427915776E-2</v>
      </c>
      <c r="AE105" s="2">
        <f>(Table2[[#This Row],[Close Price]]/Table2[[#This Row],[Current Week Low]])-1</f>
        <v>2.2140762463343178E-2</v>
      </c>
      <c r="AF105" s="2">
        <f>(Table2[[#This Row],[Current Week High]]/Table2[[#This Row],[Close Price]])-1</f>
        <v>4.9992827427915776E-2</v>
      </c>
      <c r="AG105" s="2">
        <f>(Table2[[#This Row],[Close Price]]/Table2[[#This Row],[Current Month Low]])-1</f>
        <v>2.2140762463343178E-2</v>
      </c>
      <c r="AH105" s="2">
        <f>(Table2[[#This Row],[Current Month High]]/Table2[[#This Row],[Close Price]])-1</f>
        <v>7.8754841486156968E-2</v>
      </c>
      <c r="AI105">
        <v>7.8754841486156897</v>
      </c>
      <c r="AJ105">
        <v>144.59649122806999</v>
      </c>
      <c r="AK105" t="str">
        <f>IF(AND(Table2[[#This Row],[20D EMA]]&gt;Table2[[#This Row],[50D EMA]],Table2[[#This Row],[50D EMA]]&gt;Table2[[#This Row],[200D EMA]]),"Uptrend","Downtrend/NoTrend")</f>
        <v>Uptrend</v>
      </c>
      <c r="AL105">
        <v>0.06</v>
      </c>
      <c r="AM105" t="s">
        <v>10199</v>
      </c>
      <c r="AN105">
        <v>-3.85</v>
      </c>
      <c r="AO105" t="s">
        <v>10200</v>
      </c>
      <c r="AP105">
        <v>9.1977721972378995E-2</v>
      </c>
      <c r="AQ105">
        <f>(Table2[[#This Row],[Sharpe Ratio]]-AVERAGE(Table2[Sharpe Ratio]))/_xlfn.STDEV.P(Table2[Sharpe Ratio])</f>
        <v>0.4939271848552324</v>
      </c>
      <c r="AR10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2.147982678391815</v>
      </c>
      <c r="AS105">
        <f>_xlfn.RANK.AVG(Table2[[#This Row],[1Y Return vs Nifty Z-Score]],Table2[1Y Return vs Nifty Z-Score])</f>
        <v>91</v>
      </c>
      <c r="AT105">
        <f>_xlfn.RANK.AVG(Table2[[#This Row],[6M Return vs Nifty Z-Score]],Table2[6M Return vs Nifty Z-Score])</f>
        <v>136</v>
      </c>
      <c r="AU105">
        <f>_xlfn.RANK.AVG(Table2[[#This Row],[Sharpe Ratio Z-Score]],Table2[Sharpe Ratio Z-Score])</f>
        <v>212</v>
      </c>
      <c r="AV105">
        <f>(Table2[[#This Row],[Rank 1Y]]+Table2[[#This Row],[Rank 6M]]+Table2[[#This Row],[Rank Sharpe]])/3</f>
        <v>146.33333333333334</v>
      </c>
    </row>
    <row r="106" spans="1:48" x14ac:dyDescent="0.3">
      <c r="A106" t="s">
        <v>644</v>
      </c>
      <c r="B106" t="s">
        <v>645</v>
      </c>
      <c r="C106" t="s">
        <v>10168</v>
      </c>
      <c r="D106" t="s">
        <v>138</v>
      </c>
      <c r="E106">
        <v>27839.151551445</v>
      </c>
      <c r="F106">
        <v>1204.45</v>
      </c>
      <c r="G106">
        <v>86.997957581514996</v>
      </c>
      <c r="H106">
        <f>(Table2[[#This Row],[1Y Return vs Nifty]]-AVERAGE(Table2[1Y Return vs Nifty]))/_xlfn.STDEV.P(Table2[1Y Return vs Nifty])</f>
        <v>0.6735235260512531</v>
      </c>
      <c r="I106">
        <v>-10.878766696659699</v>
      </c>
      <c r="J106">
        <f>(Table2[[#This Row],[1M Return vs Nifty]]-AVERAGE(Table2[1M Return vs Nifty]))/_xlfn.STDEV.P(Table2[1M Return vs Nifty])</f>
        <v>-0.94762413838751014</v>
      </c>
      <c r="K106">
        <v>15.102509399445101</v>
      </c>
      <c r="L106">
        <f>(Table2[[#This Row],[6M Return vs Nifty]]-AVERAGE(Table2[6M Return vs Nifty]))/_xlfn.STDEV.P(Table2[6M Return vs Nifty])</f>
        <v>0.29324431966241432</v>
      </c>
      <c r="M106">
        <v>-0.94368369469945801</v>
      </c>
      <c r="N106">
        <f>(Table2[[#This Row],[1W Return vs Nifty]]-AVERAGE(Table2[1W Return vs Nifty]))/_xlfn.STDEV.P(Table2[1W Return vs Nifty])</f>
        <v>0.25135932213928108</v>
      </c>
      <c r="O106">
        <v>1297.04</v>
      </c>
      <c r="P106">
        <v>1261.6549303844799</v>
      </c>
      <c r="Q106">
        <v>1017.3324454055301</v>
      </c>
      <c r="R106">
        <v>27.529866979457399</v>
      </c>
      <c r="S106" s="2">
        <f>(Table2[[#This Row],[Close Price]]-Table2[[#This Row],[20D EMA]])/Table2[[#This Row],[20D EMA]]</f>
        <v>-7.1385616480601918E-2</v>
      </c>
      <c r="T106" s="2">
        <f>(Table2[[#This Row],[Close Price]]-Table2[[#This Row],[50D EMA]])/Table2[[#This Row],[50D EMA]]</f>
        <v>-4.5341185618041471E-2</v>
      </c>
      <c r="U106" s="2">
        <f>(Table2[[#This Row],[Close Price]]-Table2[[#This Row],[200D EMA]])/Table2[[#This Row],[200D EMA]]</f>
        <v>0.1839296047614809</v>
      </c>
      <c r="V106">
        <v>0.79440967892107495</v>
      </c>
      <c r="W106">
        <v>1196.1500000000001</v>
      </c>
      <c r="X106">
        <v>1269.75</v>
      </c>
      <c r="Y106">
        <v>1196.1500000000001</v>
      </c>
      <c r="Z106">
        <v>1269.75</v>
      </c>
      <c r="AA106">
        <v>1196.1500000000001</v>
      </c>
      <c r="AB106">
        <v>1429</v>
      </c>
      <c r="AC106" s="2">
        <f>(Table2[[#This Row],[Close Price]]/Table2[[#This Row],[Day Low]])-1</f>
        <v>6.9389290640804457E-3</v>
      </c>
      <c r="AD106" s="2">
        <f>(Table2[[#This Row],[Day High]]/Table2[[#This Row],[Close Price]])-1</f>
        <v>5.4215617086637025E-2</v>
      </c>
      <c r="AE106" s="2">
        <f>(Table2[[#This Row],[Close Price]]/Table2[[#This Row],[Current Week Low]])-1</f>
        <v>6.9389290640804457E-3</v>
      </c>
      <c r="AF106" s="2">
        <f>(Table2[[#This Row],[Current Week High]]/Table2[[#This Row],[Close Price]])-1</f>
        <v>5.4215617086637025E-2</v>
      </c>
      <c r="AG106" s="2">
        <f>(Table2[[#This Row],[Close Price]]/Table2[[#This Row],[Current Month Low]])-1</f>
        <v>6.9389290640804457E-3</v>
      </c>
      <c r="AH106" s="2">
        <f>(Table2[[#This Row],[Current Month High]]/Table2[[#This Row],[Close Price]])-1</f>
        <v>0.18643364191124578</v>
      </c>
      <c r="AI106">
        <v>20.644277471044798</v>
      </c>
      <c r="AJ106">
        <v>117.92111452867699</v>
      </c>
      <c r="AK106" t="str">
        <f>IF(AND(Table2[[#This Row],[20D EMA]]&gt;Table2[[#This Row],[50D EMA]],Table2[[#This Row],[50D EMA]]&gt;Table2[[#This Row],[200D EMA]]),"Uptrend","Downtrend/NoTrend")</f>
        <v>Uptrend</v>
      </c>
      <c r="AL106">
        <v>7.0000000000000007E-2</v>
      </c>
      <c r="AM106" t="s">
        <v>10199</v>
      </c>
      <c r="AN106">
        <v>-13.01</v>
      </c>
      <c r="AO106" t="s">
        <v>10200</v>
      </c>
      <c r="AP106">
        <v>0.15133341694980401</v>
      </c>
      <c r="AQ106">
        <f>(Table2[[#This Row],[Sharpe Ratio]]-AVERAGE(Table2[Sharpe Ratio]))/_xlfn.STDEV.P(Table2[Sharpe Ratio])</f>
        <v>1.1753042090499979</v>
      </c>
      <c r="AR10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1.4458072385154364</v>
      </c>
      <c r="AS106">
        <f>_xlfn.RANK.AVG(Table2[[#This Row],[1Y Return vs Nifty Z-Score]],Table2[1Y Return vs Nifty Z-Score])</f>
        <v>119</v>
      </c>
      <c r="AT106">
        <f>_xlfn.RANK.AVG(Table2[[#This Row],[6M Return vs Nifty Z-Score]],Table2[6M Return vs Nifty Z-Score])</f>
        <v>233</v>
      </c>
      <c r="AU106">
        <f>_xlfn.RANK.AVG(Table2[[#This Row],[Sharpe Ratio Z-Score]],Table2[Sharpe Ratio Z-Score])</f>
        <v>90</v>
      </c>
      <c r="AV106">
        <f>(Table2[[#This Row],[Rank 1Y]]+Table2[[#This Row],[Rank 6M]]+Table2[[#This Row],[Rank Sharpe]])/3</f>
        <v>147.33333333333334</v>
      </c>
    </row>
    <row r="107" spans="1:48" x14ac:dyDescent="0.3">
      <c r="A107" t="s">
        <v>686</v>
      </c>
      <c r="B107" t="s">
        <v>687</v>
      </c>
      <c r="C107" t="s">
        <v>10169</v>
      </c>
      <c r="D107" t="s">
        <v>163</v>
      </c>
      <c r="E107">
        <v>24529.539331600001</v>
      </c>
      <c r="F107">
        <v>5666.9</v>
      </c>
      <c r="G107">
        <v>88.721575771376195</v>
      </c>
      <c r="H107">
        <f>(Table2[[#This Row],[1Y Return vs Nifty]]-AVERAGE(Table2[1Y Return vs Nifty]))/_xlfn.STDEV.P(Table2[1Y Return vs Nifty])</f>
        <v>0.69752650170742525</v>
      </c>
      <c r="I107">
        <v>4.8897651525498498</v>
      </c>
      <c r="J107">
        <f>(Table2[[#This Row],[1M Return vs Nifty]]-AVERAGE(Table2[1M Return vs Nifty]))/_xlfn.STDEV.P(Table2[1M Return vs Nifty])</f>
        <v>0.68765747237828723</v>
      </c>
      <c r="K107">
        <v>76.0896178621622</v>
      </c>
      <c r="L107">
        <f>(Table2[[#This Row],[6M Return vs Nifty]]-AVERAGE(Table2[6M Return vs Nifty]))/_xlfn.STDEV.P(Table2[6M Return vs Nifty])</f>
        <v>2.3419264634784893</v>
      </c>
      <c r="M107">
        <v>1.6662642790847899</v>
      </c>
      <c r="N107">
        <f>(Table2[[#This Row],[1W Return vs Nifty]]-AVERAGE(Table2[1W Return vs Nifty]))/_xlfn.STDEV.P(Table2[1W Return vs Nifty])</f>
        <v>0.95399913773779244</v>
      </c>
      <c r="O107">
        <v>5402.57</v>
      </c>
      <c r="P107">
        <v>4951.6053526606302</v>
      </c>
      <c r="Q107">
        <v>3854.83336002347</v>
      </c>
      <c r="R107">
        <v>63.444448109767698</v>
      </c>
      <c r="S107" s="2">
        <f>(Table2[[#This Row],[Close Price]]-Table2[[#This Row],[20D EMA]])/Table2[[#This Row],[20D EMA]]</f>
        <v>4.8926714508095208E-2</v>
      </c>
      <c r="T107" s="2">
        <f>(Table2[[#This Row],[Close Price]]-Table2[[#This Row],[50D EMA]])/Table2[[#This Row],[50D EMA]]</f>
        <v>0.14445711974097905</v>
      </c>
      <c r="U107" s="2">
        <f>(Table2[[#This Row],[Close Price]]-Table2[[#This Row],[200D EMA]])/Table2[[#This Row],[200D EMA]]</f>
        <v>0.4700765171248536</v>
      </c>
      <c r="V107">
        <v>0.72078530290452103</v>
      </c>
      <c r="W107">
        <v>5450.15</v>
      </c>
      <c r="X107">
        <v>5727.75</v>
      </c>
      <c r="Y107">
        <v>5348.05</v>
      </c>
      <c r="Z107">
        <v>5727.75</v>
      </c>
      <c r="AA107">
        <v>4991.05</v>
      </c>
      <c r="AB107">
        <v>5900</v>
      </c>
      <c r="AC107" s="2">
        <f>(Table2[[#This Row],[Close Price]]/Table2[[#This Row],[Day Low]])-1</f>
        <v>3.9769547627129587E-2</v>
      </c>
      <c r="AD107" s="2">
        <f>(Table2[[#This Row],[Day High]]/Table2[[#This Row],[Close Price]])-1</f>
        <v>1.0737793149693919E-2</v>
      </c>
      <c r="AE107" s="2">
        <f>(Table2[[#This Row],[Close Price]]/Table2[[#This Row],[Current Week Low]])-1</f>
        <v>5.9619861444825561E-2</v>
      </c>
      <c r="AF107" s="2">
        <f>(Table2[[#This Row],[Current Week High]]/Table2[[#This Row],[Close Price]])-1</f>
        <v>1.0737793149693919E-2</v>
      </c>
      <c r="AG107" s="2">
        <f>(Table2[[#This Row],[Close Price]]/Table2[[#This Row],[Current Month Low]])-1</f>
        <v>0.13541238817483281</v>
      </c>
      <c r="AH107" s="2">
        <f>(Table2[[#This Row],[Current Month High]]/Table2[[#This Row],[Close Price]])-1</f>
        <v>4.1133600381160873E-2</v>
      </c>
      <c r="AI107">
        <v>4.1133600381160802</v>
      </c>
      <c r="AJ107">
        <v>133.20576131687201</v>
      </c>
      <c r="AK107" t="str">
        <f>IF(AND(Table2[[#This Row],[20D EMA]]&gt;Table2[[#This Row],[50D EMA]],Table2[[#This Row],[50D EMA]]&gt;Table2[[#This Row],[200D EMA]]),"Uptrend","Downtrend/NoTrend")</f>
        <v>Uptrend</v>
      </c>
      <c r="AL107">
        <v>0.34</v>
      </c>
      <c r="AM107" t="s">
        <v>10199</v>
      </c>
      <c r="AN107">
        <v>8.5</v>
      </c>
      <c r="AO107" t="s">
        <v>10199</v>
      </c>
      <c r="AP107">
        <v>5.7181057422094998E-2</v>
      </c>
      <c r="AQ107">
        <f>(Table2[[#This Row],[Sharpe Ratio]]-AVERAGE(Table2[Sharpe Ratio]))/_xlfn.STDEV.P(Table2[Sharpe Ratio])</f>
        <v>9.4476925664541717E-2</v>
      </c>
      <c r="AR10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4.7755865009665364</v>
      </c>
      <c r="AS107">
        <f>_xlfn.RANK.AVG(Table2[[#This Row],[1Y Return vs Nifty Z-Score]],Table2[1Y Return vs Nifty Z-Score])</f>
        <v>114</v>
      </c>
      <c r="AT107">
        <f>_xlfn.RANK.AVG(Table2[[#This Row],[6M Return vs Nifty Z-Score]],Table2[6M Return vs Nifty Z-Score])</f>
        <v>19</v>
      </c>
      <c r="AU107">
        <f>_xlfn.RANK.AVG(Table2[[#This Row],[Sharpe Ratio Z-Score]],Table2[Sharpe Ratio Z-Score])</f>
        <v>312</v>
      </c>
      <c r="AV107">
        <f>(Table2[[#This Row],[Rank 1Y]]+Table2[[#This Row],[Rank 6M]]+Table2[[#This Row],[Rank Sharpe]])/3</f>
        <v>148.33333333333334</v>
      </c>
    </row>
    <row r="108" spans="1:48" x14ac:dyDescent="0.3">
      <c r="A108" t="s">
        <v>727</v>
      </c>
      <c r="B108" t="s">
        <v>728</v>
      </c>
      <c r="C108" t="s">
        <v>10156</v>
      </c>
      <c r="D108" t="s">
        <v>631</v>
      </c>
      <c r="E108">
        <v>21745.597265339999</v>
      </c>
      <c r="F108">
        <v>1271.4000000000001</v>
      </c>
      <c r="G108">
        <v>39.737680210215601</v>
      </c>
      <c r="H108">
        <f>(Table2[[#This Row],[1Y Return vs Nifty]]-AVERAGE(Table2[1Y Return vs Nifty]))/_xlfn.STDEV.P(Table2[1Y Return vs Nifty])</f>
        <v>1.5380502311991629E-2</v>
      </c>
      <c r="I108">
        <v>-10.7304558175141</v>
      </c>
      <c r="J108">
        <f>(Table2[[#This Row],[1M Return vs Nifty]]-AVERAGE(Table2[1M Return vs Nifty]))/_xlfn.STDEV.P(Table2[1M Return vs Nifty])</f>
        <v>-0.93224350208842022</v>
      </c>
      <c r="K108">
        <v>55.745741235739899</v>
      </c>
      <c r="L108">
        <f>(Table2[[#This Row],[6M Return vs Nifty]]-AVERAGE(Table2[6M Return vs Nifty]))/_xlfn.STDEV.P(Table2[6M Return vs Nifty])</f>
        <v>1.6585338936204275</v>
      </c>
      <c r="M108">
        <v>-8.0545569524153802</v>
      </c>
      <c r="N108">
        <f>(Table2[[#This Row],[1W Return vs Nifty]]-AVERAGE(Table2[1W Return vs Nifty]))/_xlfn.STDEV.P(Table2[1W Return vs Nifty])</f>
        <v>-1.6630017014260599</v>
      </c>
      <c r="O108">
        <v>1376.06</v>
      </c>
      <c r="P108">
        <v>1289.4338838541801</v>
      </c>
      <c r="Q108">
        <v>1008.63702320685</v>
      </c>
      <c r="R108">
        <v>23.890915086352202</v>
      </c>
      <c r="S108" s="2">
        <f>(Table2[[#This Row],[Close Price]]-Table2[[#This Row],[20D EMA]])/Table2[[#This Row],[20D EMA]]</f>
        <v>-7.605773004084114E-2</v>
      </c>
      <c r="T108" s="2">
        <f>(Table2[[#This Row],[Close Price]]-Table2[[#This Row],[50D EMA]])/Table2[[#This Row],[50D EMA]]</f>
        <v>-1.3985892630862024E-2</v>
      </c>
      <c r="U108" s="2">
        <f>(Table2[[#This Row],[Close Price]]-Table2[[#This Row],[200D EMA]])/Table2[[#This Row],[200D EMA]]</f>
        <v>0.26051292065179621</v>
      </c>
      <c r="V108">
        <v>0.60358155469921204</v>
      </c>
      <c r="W108">
        <v>1221.3</v>
      </c>
      <c r="X108">
        <v>1351.95</v>
      </c>
      <c r="Y108">
        <v>1221.3</v>
      </c>
      <c r="Z108">
        <v>1405.2</v>
      </c>
      <c r="AA108">
        <v>1221.3</v>
      </c>
      <c r="AB108">
        <v>1475</v>
      </c>
      <c r="AC108" s="2">
        <f>(Table2[[#This Row],[Close Price]]/Table2[[#This Row],[Day Low]])-1</f>
        <v>4.1021861950380822E-2</v>
      </c>
      <c r="AD108" s="2">
        <f>(Table2[[#This Row],[Day High]]/Table2[[#This Row],[Close Price]])-1</f>
        <v>6.3355356300141441E-2</v>
      </c>
      <c r="AE108" s="2">
        <f>(Table2[[#This Row],[Close Price]]/Table2[[#This Row],[Current Week Low]])-1</f>
        <v>4.1021861950380822E-2</v>
      </c>
      <c r="AF108" s="2">
        <f>(Table2[[#This Row],[Current Week High]]/Table2[[#This Row],[Close Price]])-1</f>
        <v>0.1052383199622462</v>
      </c>
      <c r="AG108" s="2">
        <f>(Table2[[#This Row],[Close Price]]/Table2[[#This Row],[Current Month Low]])-1</f>
        <v>4.1021861950380822E-2</v>
      </c>
      <c r="AH108" s="2">
        <f>(Table2[[#This Row],[Current Month High]]/Table2[[#This Row],[Close Price]])-1</f>
        <v>0.16013843007708028</v>
      </c>
      <c r="AI108">
        <v>17.586912065439599</v>
      </c>
      <c r="AJ108">
        <v>95.224568138195707</v>
      </c>
      <c r="AK108" t="str">
        <f>IF(AND(Table2[[#This Row],[20D EMA]]&gt;Table2[[#This Row],[50D EMA]],Table2[[#This Row],[50D EMA]]&gt;Table2[[#This Row],[200D EMA]]),"Uptrend","Downtrend/NoTrend")</f>
        <v>Uptrend</v>
      </c>
      <c r="AL108">
        <v>0.06</v>
      </c>
      <c r="AM108" t="s">
        <v>10199</v>
      </c>
      <c r="AN108">
        <v>-11.26</v>
      </c>
      <c r="AO108" t="s">
        <v>10200</v>
      </c>
      <c r="AP108">
        <v>0.13803045383319401</v>
      </c>
      <c r="AQ108">
        <f>(Table2[[#This Row],[Sharpe Ratio]]-AVERAGE(Table2[Sharpe Ratio]))/_xlfn.STDEV.P(Table2[Sharpe Ratio])</f>
        <v>1.0225920990356865</v>
      </c>
      <c r="AR10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0.10126129145362572</v>
      </c>
      <c r="AS108">
        <f>_xlfn.RANK.AVG(Table2[[#This Row],[1Y Return vs Nifty Z-Score]],Table2[1Y Return vs Nifty Z-Score])</f>
        <v>282</v>
      </c>
      <c r="AT108">
        <f>_xlfn.RANK.AVG(Table2[[#This Row],[6M Return vs Nifty Z-Score]],Table2[6M Return vs Nifty Z-Score])</f>
        <v>47</v>
      </c>
      <c r="AU108">
        <f>_xlfn.RANK.AVG(Table2[[#This Row],[Sharpe Ratio Z-Score]],Table2[Sharpe Ratio Z-Score])</f>
        <v>116</v>
      </c>
      <c r="AV108">
        <f>(Table2[[#This Row],[Rank 1Y]]+Table2[[#This Row],[Rank 6M]]+Table2[[#This Row],[Rank Sharpe]])/3</f>
        <v>148.33333333333334</v>
      </c>
    </row>
    <row r="109" spans="1:48" x14ac:dyDescent="0.3">
      <c r="A109" t="s">
        <v>1581</v>
      </c>
      <c r="B109" t="s">
        <v>1582</v>
      </c>
      <c r="C109" t="s">
        <v>10168</v>
      </c>
      <c r="D109" t="s">
        <v>138</v>
      </c>
      <c r="E109">
        <v>5649.32423724</v>
      </c>
      <c r="F109">
        <v>191.44</v>
      </c>
      <c r="G109">
        <v>134.55207833024301</v>
      </c>
      <c r="H109">
        <f>(Table2[[#This Row],[1Y Return vs Nifty]]-AVERAGE(Table2[1Y Return vs Nifty]))/_xlfn.STDEV.P(Table2[1Y Return vs Nifty])</f>
        <v>1.3357585902880185</v>
      </c>
      <c r="I109">
        <v>-2.94815818868482</v>
      </c>
      <c r="J109">
        <f>(Table2[[#This Row],[1M Return vs Nifty]]-AVERAGE(Table2[1M Return vs Nifty]))/_xlfn.STDEV.P(Table2[1M Return vs Nifty])</f>
        <v>-0.12517735771755187</v>
      </c>
      <c r="K109">
        <v>11.315624577317299</v>
      </c>
      <c r="L109">
        <f>(Table2[[#This Row],[6M Return vs Nifty]]-AVERAGE(Table2[6M Return vs Nifty]))/_xlfn.STDEV.P(Table2[6M Return vs Nifty])</f>
        <v>0.16603508624673158</v>
      </c>
      <c r="M109">
        <v>-2.1874827203153502</v>
      </c>
      <c r="N109">
        <f>(Table2[[#This Row],[1W Return vs Nifty]]-AVERAGE(Table2[1W Return vs Nifty]))/_xlfn.STDEV.P(Table2[1W Return vs Nifty])</f>
        <v>-8.3491305834425475E-2</v>
      </c>
      <c r="O109">
        <v>202.12</v>
      </c>
      <c r="P109">
        <v>189.62534207925401</v>
      </c>
      <c r="Q109">
        <v>150.527153748887</v>
      </c>
      <c r="R109">
        <v>37.348321960499703</v>
      </c>
      <c r="S109" s="2">
        <f>(Table2[[#This Row],[Close Price]]-Table2[[#This Row],[20D EMA]])/Table2[[#This Row],[20D EMA]]</f>
        <v>-5.2839897090837161E-2</v>
      </c>
      <c r="T109" s="2">
        <f>(Table2[[#This Row],[Close Price]]-Table2[[#This Row],[50D EMA]])/Table2[[#This Row],[50D EMA]]</f>
        <v>9.5697015011187124E-3</v>
      </c>
      <c r="U109" s="2">
        <f>(Table2[[#This Row],[Close Price]]-Table2[[#This Row],[200D EMA]])/Table2[[#This Row],[200D EMA]]</f>
        <v>0.27179711588358857</v>
      </c>
      <c r="V109">
        <v>1.0957786033399</v>
      </c>
      <c r="W109">
        <v>189.43</v>
      </c>
      <c r="X109">
        <v>206</v>
      </c>
      <c r="Y109">
        <v>185</v>
      </c>
      <c r="Z109">
        <v>206</v>
      </c>
      <c r="AA109">
        <v>185</v>
      </c>
      <c r="AB109">
        <v>238.97</v>
      </c>
      <c r="AC109" s="2">
        <f>(Table2[[#This Row],[Close Price]]/Table2[[#This Row],[Day Low]])-1</f>
        <v>1.0610779707543649E-2</v>
      </c>
      <c r="AD109" s="2">
        <f>(Table2[[#This Row],[Day High]]/Table2[[#This Row],[Close Price]])-1</f>
        <v>7.6055160885917239E-2</v>
      </c>
      <c r="AE109" s="2">
        <f>(Table2[[#This Row],[Close Price]]/Table2[[#This Row],[Current Week Low]])-1</f>
        <v>3.4810810810810722E-2</v>
      </c>
      <c r="AF109" s="2">
        <f>(Table2[[#This Row],[Current Week High]]/Table2[[#This Row],[Close Price]])-1</f>
        <v>7.6055160885917239E-2</v>
      </c>
      <c r="AG109" s="2">
        <f>(Table2[[#This Row],[Close Price]]/Table2[[#This Row],[Current Month Low]])-1</f>
        <v>3.4810810810810722E-2</v>
      </c>
      <c r="AH109" s="2">
        <f>(Table2[[#This Row],[Current Month High]]/Table2[[#This Row],[Close Price]])-1</f>
        <v>0.24827622231508562</v>
      </c>
      <c r="AI109">
        <v>24.827622231508499</v>
      </c>
      <c r="AJ109">
        <v>170.77793493634999</v>
      </c>
      <c r="AK109" t="str">
        <f>IF(AND(Table2[[#This Row],[20D EMA]]&gt;Table2[[#This Row],[50D EMA]],Table2[[#This Row],[50D EMA]]&gt;Table2[[#This Row],[200D EMA]]),"Uptrend","Downtrend/NoTrend")</f>
        <v>Uptrend</v>
      </c>
      <c r="AL109">
        <v>0.09</v>
      </c>
      <c r="AM109" t="s">
        <v>10199</v>
      </c>
      <c r="AN109">
        <v>-13.13</v>
      </c>
      <c r="AO109" t="s">
        <v>10200</v>
      </c>
      <c r="AP109">
        <v>0.141058201901196</v>
      </c>
      <c r="AQ109">
        <f>(Table2[[#This Row],[Sharpe Ratio]]-AVERAGE(Table2[Sharpe Ratio]))/_xlfn.STDEV.P(Table2[Sharpe Ratio])</f>
        <v>1.0573493025251122</v>
      </c>
      <c r="AR10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2.3504743155078849</v>
      </c>
      <c r="AS109">
        <f>_xlfn.RANK.AVG(Table2[[#This Row],[1Y Return vs Nifty Z-Score]],Table2[1Y Return vs Nifty Z-Score])</f>
        <v>70</v>
      </c>
      <c r="AT109">
        <f>_xlfn.RANK.AVG(Table2[[#This Row],[6M Return vs Nifty Z-Score]],Table2[6M Return vs Nifty Z-Score])</f>
        <v>266</v>
      </c>
      <c r="AU109">
        <f>_xlfn.RANK.AVG(Table2[[#This Row],[Sharpe Ratio Z-Score]],Table2[Sharpe Ratio Z-Score])</f>
        <v>109</v>
      </c>
      <c r="AV109">
        <f>(Table2[[#This Row],[Rank 1Y]]+Table2[[#This Row],[Rank 6M]]+Table2[[#This Row],[Rank Sharpe]])/3</f>
        <v>148.33333333333334</v>
      </c>
    </row>
    <row r="110" spans="1:48" x14ac:dyDescent="0.3">
      <c r="A110" t="s">
        <v>947</v>
      </c>
      <c r="B110" t="s">
        <v>948</v>
      </c>
      <c r="C110" t="s">
        <v>10154</v>
      </c>
      <c r="D110" t="s">
        <v>281</v>
      </c>
      <c r="E110">
        <v>14796.384802614901</v>
      </c>
      <c r="F110">
        <v>1057.8499999999999</v>
      </c>
      <c r="G110">
        <v>137.916734819402</v>
      </c>
      <c r="H110">
        <f>(Table2[[#This Row],[1Y Return vs Nifty]]-AVERAGE(Table2[1Y Return vs Nifty]))/_xlfn.STDEV.P(Table2[1Y Return vs Nifty])</f>
        <v>1.382614540332946</v>
      </c>
      <c r="I110">
        <v>-3.9012356964444899</v>
      </c>
      <c r="J110">
        <f>(Table2[[#This Row],[1M Return vs Nifty]]-AVERAGE(Table2[1M Return vs Nifty]))/_xlfn.STDEV.P(Table2[1M Return vs Nifty])</f>
        <v>-0.22401662423759963</v>
      </c>
      <c r="K110">
        <v>14.5810971783027</v>
      </c>
      <c r="L110">
        <f>(Table2[[#This Row],[6M Return vs Nifty]]-AVERAGE(Table2[6M Return vs Nifty]))/_xlfn.STDEV.P(Table2[6M Return vs Nifty])</f>
        <v>0.27572901300256614</v>
      </c>
      <c r="M110">
        <v>-1.9654371237441199</v>
      </c>
      <c r="N110">
        <f>(Table2[[#This Row],[1W Return vs Nifty]]-AVERAGE(Table2[1W Return vs Nifty]))/_xlfn.STDEV.P(Table2[1W Return vs Nifty])</f>
        <v>-2.3713073242664272E-2</v>
      </c>
      <c r="O110">
        <v>996.31</v>
      </c>
      <c r="P110">
        <v>954.95018602411699</v>
      </c>
      <c r="Q110">
        <v>785.90805679915695</v>
      </c>
      <c r="R110">
        <v>67.184774379376606</v>
      </c>
      <c r="S110" s="2">
        <f>(Table2[[#This Row],[Close Price]]-Table2[[#This Row],[20D EMA]])/Table2[[#This Row],[20D EMA]]</f>
        <v>6.1767923638225017E-2</v>
      </c>
      <c r="T110" s="2">
        <f>(Table2[[#This Row],[Close Price]]-Table2[[#This Row],[50D EMA]])/Table2[[#This Row],[50D EMA]]</f>
        <v>0.1077541168972391</v>
      </c>
      <c r="U110" s="2">
        <f>(Table2[[#This Row],[Close Price]]-Table2[[#This Row],[200D EMA]])/Table2[[#This Row],[200D EMA]]</f>
        <v>0.3460225923989213</v>
      </c>
      <c r="V110">
        <v>1.34714883001956</v>
      </c>
      <c r="W110">
        <v>1005.05</v>
      </c>
      <c r="X110">
        <v>1096.8</v>
      </c>
      <c r="Y110">
        <v>986.6</v>
      </c>
      <c r="Z110">
        <v>1096.8</v>
      </c>
      <c r="AA110">
        <v>930</v>
      </c>
      <c r="AB110">
        <v>1096.8</v>
      </c>
      <c r="AC110" s="2">
        <f>(Table2[[#This Row],[Close Price]]/Table2[[#This Row],[Day Low]])-1</f>
        <v>5.2534699766180637E-2</v>
      </c>
      <c r="AD110" s="2">
        <f>(Table2[[#This Row],[Day High]]/Table2[[#This Row],[Close Price]])-1</f>
        <v>3.6819965023396461E-2</v>
      </c>
      <c r="AE110" s="2">
        <f>(Table2[[#This Row],[Close Price]]/Table2[[#This Row],[Current Week Low]])-1</f>
        <v>7.2217717413338711E-2</v>
      </c>
      <c r="AF110" s="2">
        <f>(Table2[[#This Row],[Current Week High]]/Table2[[#This Row],[Close Price]])-1</f>
        <v>3.6819965023396461E-2</v>
      </c>
      <c r="AG110" s="2">
        <f>(Table2[[#This Row],[Close Price]]/Table2[[#This Row],[Current Month Low]])-1</f>
        <v>0.13747311827956987</v>
      </c>
      <c r="AH110" s="2">
        <f>(Table2[[#This Row],[Current Month High]]/Table2[[#This Row],[Close Price]])-1</f>
        <v>3.6819965023396461E-2</v>
      </c>
      <c r="AI110">
        <v>3.6819965023396399</v>
      </c>
      <c r="AJ110">
        <v>168.26856019780601</v>
      </c>
      <c r="AK110" t="str">
        <f>IF(AND(Table2[[#This Row],[20D EMA]]&gt;Table2[[#This Row],[50D EMA]],Table2[[#This Row],[50D EMA]]&gt;Table2[[#This Row],[200D EMA]]),"Uptrend","Downtrend/NoTrend")</f>
        <v>Uptrend</v>
      </c>
      <c r="AL110">
        <v>-0.15</v>
      </c>
      <c r="AM110" t="s">
        <v>10200</v>
      </c>
      <c r="AN110">
        <v>9.09</v>
      </c>
      <c r="AO110" t="s">
        <v>10199</v>
      </c>
      <c r="AP110">
        <v>0.12278676946092</v>
      </c>
      <c r="AQ110">
        <f>(Table2[[#This Row],[Sharpe Ratio]]-AVERAGE(Table2[Sharpe Ratio]))/_xlfn.STDEV.P(Table2[Sharpe Ratio])</f>
        <v>0.84760137069370112</v>
      </c>
      <c r="AR1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2.2582152265489497</v>
      </c>
      <c r="AS110">
        <f>_xlfn.RANK.AVG(Table2[[#This Row],[1Y Return vs Nifty Z-Score]],Table2[1Y Return vs Nifty Z-Score])</f>
        <v>63</v>
      </c>
      <c r="AT110">
        <f>_xlfn.RANK.AVG(Table2[[#This Row],[6M Return vs Nifty Z-Score]],Table2[6M Return vs Nifty Z-Score])</f>
        <v>237</v>
      </c>
      <c r="AU110">
        <f>_xlfn.RANK.AVG(Table2[[#This Row],[Sharpe Ratio Z-Score]],Table2[Sharpe Ratio Z-Score])</f>
        <v>149</v>
      </c>
      <c r="AV110">
        <f>(Table2[[#This Row],[Rank 1Y]]+Table2[[#This Row],[Rank 6M]]+Table2[[#This Row],[Rank Sharpe]])/3</f>
        <v>149.66666666666666</v>
      </c>
    </row>
    <row r="111" spans="1:48" x14ac:dyDescent="0.3">
      <c r="A111" t="s">
        <v>568</v>
      </c>
      <c r="B111" t="s">
        <v>569</v>
      </c>
      <c r="C111" t="s">
        <v>10155</v>
      </c>
      <c r="D111" t="s">
        <v>420</v>
      </c>
      <c r="E111">
        <v>32523.950763699999</v>
      </c>
      <c r="F111">
        <v>544.75</v>
      </c>
      <c r="G111">
        <v>169.39329267071301</v>
      </c>
      <c r="H111">
        <f>(Table2[[#This Row],[1Y Return vs Nifty]]-AVERAGE(Table2[1Y Return vs Nifty]))/_xlfn.STDEV.P(Table2[1Y Return vs Nifty])</f>
        <v>1.8209546879882419</v>
      </c>
      <c r="I111">
        <v>-21.602345988601201</v>
      </c>
      <c r="J111">
        <f>(Table2[[#This Row],[1M Return vs Nifty]]-AVERAGE(Table2[1M Return vs Nifty]))/_xlfn.STDEV.P(Table2[1M Return vs Nifty])</f>
        <v>-2.0597170196648436</v>
      </c>
      <c r="K111">
        <v>25.279034940809701</v>
      </c>
      <c r="L111">
        <f>(Table2[[#This Row],[6M Return vs Nifty]]-AVERAGE(Table2[6M Return vs Nifty]))/_xlfn.STDEV.P(Table2[6M Return vs Nifty])</f>
        <v>0.6350946989999926</v>
      </c>
      <c r="M111">
        <v>-0.75891773226251003</v>
      </c>
      <c r="N111">
        <f>(Table2[[#This Row],[1W Return vs Nifty]]-AVERAGE(Table2[1W Return vs Nifty]))/_xlfn.STDEV.P(Table2[1W Return vs Nifty])</f>
        <v>0.30110127986395663</v>
      </c>
      <c r="O111">
        <v>560.35</v>
      </c>
      <c r="P111">
        <v>568.008007531001</v>
      </c>
      <c r="Q111">
        <v>453.19916325929103</v>
      </c>
      <c r="R111">
        <v>44.201211389399901</v>
      </c>
      <c r="S111" s="2">
        <f>(Table2[[#This Row],[Close Price]]-Table2[[#This Row],[20D EMA]])/Table2[[#This Row],[20D EMA]]</f>
        <v>-2.78397430177568E-2</v>
      </c>
      <c r="T111" s="2">
        <f>(Table2[[#This Row],[Close Price]]-Table2[[#This Row],[50D EMA]])/Table2[[#This Row],[50D EMA]]</f>
        <v>-4.0946619101547808E-2</v>
      </c>
      <c r="U111" s="2">
        <f>(Table2[[#This Row],[Close Price]]-Table2[[#This Row],[200D EMA]])/Table2[[#This Row],[200D EMA]]</f>
        <v>0.20201016277766062</v>
      </c>
      <c r="V111">
        <v>0.62433005841252198</v>
      </c>
      <c r="W111">
        <v>507.55</v>
      </c>
      <c r="X111">
        <v>549</v>
      </c>
      <c r="Y111">
        <v>507.55</v>
      </c>
      <c r="Z111">
        <v>549</v>
      </c>
      <c r="AA111">
        <v>507.55</v>
      </c>
      <c r="AB111">
        <v>614.54999999999995</v>
      </c>
      <c r="AC111" s="2">
        <f>(Table2[[#This Row],[Close Price]]/Table2[[#This Row],[Day Low]])-1</f>
        <v>7.3293271598857235E-2</v>
      </c>
      <c r="AD111" s="2">
        <f>(Table2[[#This Row],[Day High]]/Table2[[#This Row],[Close Price]])-1</f>
        <v>7.8017439192290539E-3</v>
      </c>
      <c r="AE111" s="2">
        <f>(Table2[[#This Row],[Close Price]]/Table2[[#This Row],[Current Week Low]])-1</f>
        <v>7.3293271598857235E-2</v>
      </c>
      <c r="AF111" s="2">
        <f>(Table2[[#This Row],[Current Week High]]/Table2[[#This Row],[Close Price]])-1</f>
        <v>7.8017439192290539E-3</v>
      </c>
      <c r="AG111" s="2">
        <f>(Table2[[#This Row],[Close Price]]/Table2[[#This Row],[Current Month Low]])-1</f>
        <v>7.3293271598857235E-2</v>
      </c>
      <c r="AH111" s="2">
        <f>(Table2[[#This Row],[Current Month High]]/Table2[[#This Row],[Close Price]])-1</f>
        <v>0.12813217072051386</v>
      </c>
      <c r="AI111">
        <v>32.537861404313801</v>
      </c>
      <c r="AJ111">
        <v>200.055081244836</v>
      </c>
      <c r="AK111" t="str">
        <f>IF(AND(Table2[[#This Row],[20D EMA]]&gt;Table2[[#This Row],[50D EMA]],Table2[[#This Row],[50D EMA]]&gt;Table2[[#This Row],[200D EMA]]),"Uptrend","Downtrend/NoTrend")</f>
        <v>Downtrend/NoTrend</v>
      </c>
      <c r="AL111">
        <v>-0.16</v>
      </c>
      <c r="AM111" t="s">
        <v>10200</v>
      </c>
      <c r="AN111">
        <v>-3.28</v>
      </c>
      <c r="AO111" t="s">
        <v>10200</v>
      </c>
      <c r="AP111">
        <v>7.3698191451152001E-2</v>
      </c>
      <c r="AQ111">
        <f>(Table2[[#This Row],[Sharpe Ratio]]-AVERAGE(Table2[Sharpe Ratio]))/_xlfn.STDEV.P(Table2[Sharpe Ratio])</f>
        <v>0.28408629065008162</v>
      </c>
      <c r="AR11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11">
        <f>_xlfn.RANK.AVG(Table2[[#This Row],[1Y Return vs Nifty Z-Score]],Table2[1Y Return vs Nifty Z-Score])</f>
        <v>39</v>
      </c>
      <c r="AT111">
        <f>_xlfn.RANK.AVG(Table2[[#This Row],[6M Return vs Nifty Z-Score]],Table2[6M Return vs Nifty Z-Score])</f>
        <v>157</v>
      </c>
      <c r="AU111">
        <f>_xlfn.RANK.AVG(Table2[[#This Row],[Sharpe Ratio Z-Score]],Table2[Sharpe Ratio Z-Score])</f>
        <v>255</v>
      </c>
      <c r="AV111">
        <f>(Table2[[#This Row],[Rank 1Y]]+Table2[[#This Row],[Rank 6M]]+Table2[[#This Row],[Rank Sharpe]])/3</f>
        <v>150.33333333333334</v>
      </c>
    </row>
    <row r="112" spans="1:48" x14ac:dyDescent="0.3">
      <c r="A112" t="s">
        <v>209</v>
      </c>
      <c r="B112" t="s">
        <v>210</v>
      </c>
      <c r="C112" t="s">
        <v>10155</v>
      </c>
      <c r="D112" t="s">
        <v>32</v>
      </c>
      <c r="E112">
        <v>120351.65883395199</v>
      </c>
      <c r="F112">
        <v>63.67</v>
      </c>
      <c r="G112">
        <v>117.655935281095</v>
      </c>
      <c r="H112">
        <f>(Table2[[#This Row],[1Y Return vs Nifty]]-AVERAGE(Table2[1Y Return vs Nifty]))/_xlfn.STDEV.P(Table2[1Y Return vs Nifty])</f>
        <v>1.1004641888495186</v>
      </c>
      <c r="I112">
        <v>-5.8153158220101799</v>
      </c>
      <c r="J112">
        <f>(Table2[[#This Row],[1M Return vs Nifty]]-AVERAGE(Table2[1M Return vs Nifty]))/_xlfn.STDEV.P(Table2[1M Return vs Nifty])</f>
        <v>-0.42251703383830486</v>
      </c>
      <c r="K112">
        <v>30.4416642543035</v>
      </c>
      <c r="L112">
        <f>(Table2[[#This Row],[6M Return vs Nifty]]-AVERAGE(Table2[6M Return vs Nifty]))/_xlfn.STDEV.P(Table2[6M Return vs Nifty])</f>
        <v>0.80851801347245877</v>
      </c>
      <c r="M112">
        <v>-4.8011821507228296</v>
      </c>
      <c r="N112">
        <f>(Table2[[#This Row],[1W Return vs Nifty]]-AVERAGE(Table2[1W Return vs Nifty]))/_xlfn.STDEV.P(Table2[1W Return vs Nifty])</f>
        <v>-0.78714107366817276</v>
      </c>
      <c r="O112">
        <v>65.010000000000005</v>
      </c>
      <c r="P112">
        <v>64.958964490841495</v>
      </c>
      <c r="Q112">
        <v>56.100650686749702</v>
      </c>
      <c r="R112">
        <v>41.666957470010303</v>
      </c>
      <c r="S112" s="2">
        <f>(Table2[[#This Row],[Close Price]]-Table2[[#This Row],[20D EMA]])/Table2[[#This Row],[20D EMA]]</f>
        <v>-2.0612213505614572E-2</v>
      </c>
      <c r="T112" s="2">
        <f>(Table2[[#This Row],[Close Price]]-Table2[[#This Row],[50D EMA]])/Table2[[#This Row],[50D EMA]]</f>
        <v>-1.9842749972149319E-2</v>
      </c>
      <c r="U112" s="2">
        <f>(Table2[[#This Row],[Close Price]]-Table2[[#This Row],[200D EMA]])/Table2[[#This Row],[200D EMA]]</f>
        <v>0.1349244477664871</v>
      </c>
      <c r="V112">
        <v>1.4978425858478399</v>
      </c>
      <c r="W112">
        <v>61</v>
      </c>
      <c r="X112">
        <v>65.75</v>
      </c>
      <c r="Y112">
        <v>61</v>
      </c>
      <c r="Z112">
        <v>66.55</v>
      </c>
      <c r="AA112">
        <v>61</v>
      </c>
      <c r="AB112">
        <v>71.63</v>
      </c>
      <c r="AC112" s="2">
        <f>(Table2[[#This Row],[Close Price]]/Table2[[#This Row],[Day Low]])-1</f>
        <v>4.3770491803278633E-2</v>
      </c>
      <c r="AD112" s="2">
        <f>(Table2[[#This Row],[Day High]]/Table2[[#This Row],[Close Price]])-1</f>
        <v>3.266844667818436E-2</v>
      </c>
      <c r="AE112" s="2">
        <f>(Table2[[#This Row],[Close Price]]/Table2[[#This Row],[Current Week Low]])-1</f>
        <v>4.3770491803278633E-2</v>
      </c>
      <c r="AF112" s="2">
        <f>(Table2[[#This Row],[Current Week High]]/Table2[[#This Row],[Close Price]])-1</f>
        <v>4.5233233862101319E-2</v>
      </c>
      <c r="AG112" s="2">
        <f>(Table2[[#This Row],[Close Price]]/Table2[[#This Row],[Current Month Low]])-1</f>
        <v>4.3770491803278633E-2</v>
      </c>
      <c r="AH112" s="2">
        <f>(Table2[[#This Row],[Current Month High]]/Table2[[#This Row],[Close Price]])-1</f>
        <v>0.12501963247997483</v>
      </c>
      <c r="AI112">
        <v>31.5376158316318</v>
      </c>
      <c r="AJ112">
        <v>147.743190661478</v>
      </c>
      <c r="AK112" t="str">
        <f>IF(AND(Table2[[#This Row],[20D EMA]]&gt;Table2[[#This Row],[50D EMA]],Table2[[#This Row],[50D EMA]]&gt;Table2[[#This Row],[200D EMA]]),"Uptrend","Downtrend/NoTrend")</f>
        <v>Uptrend</v>
      </c>
      <c r="AL112">
        <v>-0.09</v>
      </c>
      <c r="AM112" t="s">
        <v>10200</v>
      </c>
      <c r="AN112">
        <v>0.87</v>
      </c>
      <c r="AO112" t="s">
        <v>10199</v>
      </c>
      <c r="AP112">
        <v>8.2667631374319997E-2</v>
      </c>
      <c r="AQ112">
        <f>(Table2[[#This Row],[Sharpe Ratio]]-AVERAGE(Table2[Sharpe Ratio]))/_xlfn.STDEV.P(Table2[Sharpe Ratio])</f>
        <v>0.38705147850385663</v>
      </c>
      <c r="AR1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1.0863755733193563</v>
      </c>
      <c r="AS112">
        <f>_xlfn.RANK.AVG(Table2[[#This Row],[1Y Return vs Nifty Z-Score]],Table2[1Y Return vs Nifty Z-Score])</f>
        <v>92</v>
      </c>
      <c r="AT112">
        <f>_xlfn.RANK.AVG(Table2[[#This Row],[6M Return vs Nifty Z-Score]],Table2[6M Return vs Nifty Z-Score])</f>
        <v>130</v>
      </c>
      <c r="AU112">
        <f>_xlfn.RANK.AVG(Table2[[#This Row],[Sharpe Ratio Z-Score]],Table2[Sharpe Ratio Z-Score])</f>
        <v>232</v>
      </c>
      <c r="AV112">
        <f>(Table2[[#This Row],[Rank 1Y]]+Table2[[#This Row],[Rank 6M]]+Table2[[#This Row],[Rank Sharpe]])/3</f>
        <v>151.33333333333334</v>
      </c>
    </row>
    <row r="113" spans="1:48" x14ac:dyDescent="0.3">
      <c r="A113" t="s">
        <v>862</v>
      </c>
      <c r="B113" t="s">
        <v>863</v>
      </c>
      <c r="C113" t="s">
        <v>10166</v>
      </c>
      <c r="D113" t="s">
        <v>86</v>
      </c>
      <c r="E113">
        <v>17334.036401624999</v>
      </c>
      <c r="F113">
        <v>3096.25</v>
      </c>
      <c r="G113">
        <v>29.894102691664301</v>
      </c>
      <c r="H113">
        <f>(Table2[[#This Row],[1Y Return vs Nifty]]-AVERAGE(Table2[1Y Return vs Nifty]))/_xlfn.STDEV.P(Table2[1Y Return vs Nifty])</f>
        <v>-0.12170040860973465</v>
      </c>
      <c r="I113">
        <v>4.7708105058886003</v>
      </c>
      <c r="J113">
        <f>(Table2[[#This Row],[1M Return vs Nifty]]-AVERAGE(Table2[1M Return vs Nifty]))/_xlfn.STDEV.P(Table2[1M Return vs Nifty])</f>
        <v>0.67532123536773536</v>
      </c>
      <c r="K113">
        <v>51.195353995743702</v>
      </c>
      <c r="L113">
        <f>(Table2[[#This Row],[6M Return vs Nifty]]-AVERAGE(Table2[6M Return vs Nifty]))/_xlfn.STDEV.P(Table2[6M Return vs Nifty])</f>
        <v>1.5056770469685212</v>
      </c>
      <c r="M113">
        <v>-4.4319658794326502</v>
      </c>
      <c r="N113">
        <f>(Table2[[#This Row],[1W Return vs Nifty]]-AVERAGE(Table2[1W Return vs Nifty]))/_xlfn.STDEV.P(Table2[1W Return vs Nifty])</f>
        <v>-0.68774213722150046</v>
      </c>
      <c r="O113">
        <v>3164.63</v>
      </c>
      <c r="P113">
        <v>3022.6588930308999</v>
      </c>
      <c r="Q113">
        <v>2519.5223046850601</v>
      </c>
      <c r="R113">
        <v>38.877331936974599</v>
      </c>
      <c r="S113" s="2">
        <f>(Table2[[#This Row],[Close Price]]-Table2[[#This Row],[20D EMA]])/Table2[[#This Row],[20D EMA]]</f>
        <v>-2.1607581297023698E-2</v>
      </c>
      <c r="T113" s="2">
        <f>(Table2[[#This Row],[Close Price]]-Table2[[#This Row],[50D EMA]])/Table2[[#This Row],[50D EMA]]</f>
        <v>2.4346480887662572E-2</v>
      </c>
      <c r="U113" s="2">
        <f>(Table2[[#This Row],[Close Price]]-Table2[[#This Row],[200D EMA]])/Table2[[#This Row],[200D EMA]]</f>
        <v>0.22890358789144782</v>
      </c>
      <c r="V113">
        <v>0.85668857056519199</v>
      </c>
      <c r="W113">
        <v>2900.05</v>
      </c>
      <c r="X113">
        <v>3224</v>
      </c>
      <c r="Y113">
        <v>2900.05</v>
      </c>
      <c r="Z113">
        <v>3246.7</v>
      </c>
      <c r="AA113">
        <v>2900.05</v>
      </c>
      <c r="AB113">
        <v>3655</v>
      </c>
      <c r="AC113" s="2">
        <f>(Table2[[#This Row],[Close Price]]/Table2[[#This Row],[Day Low]])-1</f>
        <v>6.7654005965414266E-2</v>
      </c>
      <c r="AD113" s="2">
        <f>(Table2[[#This Row],[Day High]]/Table2[[#This Row],[Close Price]])-1</f>
        <v>4.1259588211546294E-2</v>
      </c>
      <c r="AE113" s="2">
        <f>(Table2[[#This Row],[Close Price]]/Table2[[#This Row],[Current Week Low]])-1</f>
        <v>6.7654005965414266E-2</v>
      </c>
      <c r="AF113" s="2">
        <f>(Table2[[#This Row],[Current Week High]]/Table2[[#This Row],[Close Price]])-1</f>
        <v>4.8591037545417715E-2</v>
      </c>
      <c r="AG113" s="2">
        <f>(Table2[[#This Row],[Close Price]]/Table2[[#This Row],[Current Month Low]])-1</f>
        <v>6.7654005965414266E-2</v>
      </c>
      <c r="AH113" s="2">
        <f>(Table2[[#This Row],[Current Month High]]/Table2[[#This Row],[Close Price]])-1</f>
        <v>0.18046023415421875</v>
      </c>
      <c r="AI113">
        <v>18.0460234154218</v>
      </c>
      <c r="AJ113">
        <v>78.4582132564841</v>
      </c>
      <c r="AK113" t="str">
        <f>IF(AND(Table2[[#This Row],[20D EMA]]&gt;Table2[[#This Row],[50D EMA]],Table2[[#This Row],[50D EMA]]&gt;Table2[[#This Row],[200D EMA]]),"Uptrend","Downtrend/NoTrend")</f>
        <v>Uptrend</v>
      </c>
      <c r="AL113">
        <v>0</v>
      </c>
      <c r="AM113">
        <v>0</v>
      </c>
      <c r="AN113">
        <v>-2.62</v>
      </c>
      <c r="AO113" t="s">
        <v>10200</v>
      </c>
      <c r="AP113">
        <v>0.159275991650525</v>
      </c>
      <c r="AQ113">
        <f>(Table2[[#This Row],[Sharpe Ratio]]-AVERAGE(Table2[Sharpe Ratio]))/_xlfn.STDEV.P(Table2[Sharpe Ratio])</f>
        <v>1.266481440082003</v>
      </c>
      <c r="AR1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2.6380371765870243</v>
      </c>
      <c r="AS113">
        <f>_xlfn.RANK.AVG(Table2[[#This Row],[1Y Return vs Nifty Z-Score]],Table2[1Y Return vs Nifty Z-Score])</f>
        <v>325</v>
      </c>
      <c r="AT113">
        <f>_xlfn.RANK.AVG(Table2[[#This Row],[6M Return vs Nifty Z-Score]],Table2[6M Return vs Nifty Z-Score])</f>
        <v>57</v>
      </c>
      <c r="AU113">
        <f>_xlfn.RANK.AVG(Table2[[#This Row],[Sharpe Ratio Z-Score]],Table2[Sharpe Ratio Z-Score])</f>
        <v>78</v>
      </c>
      <c r="AV113">
        <f>(Table2[[#This Row],[Rank 1Y]]+Table2[[#This Row],[Rank 6M]]+Table2[[#This Row],[Rank Sharpe]])/3</f>
        <v>153.33333333333334</v>
      </c>
    </row>
    <row r="114" spans="1:48" x14ac:dyDescent="0.3">
      <c r="A114" t="s">
        <v>141</v>
      </c>
      <c r="B114" t="s">
        <v>142</v>
      </c>
      <c r="C114" t="s">
        <v>10164</v>
      </c>
      <c r="D114" t="s">
        <v>143</v>
      </c>
      <c r="E114">
        <v>189556.24800304399</v>
      </c>
      <c r="F114">
        <v>217.91</v>
      </c>
      <c r="G114">
        <v>148.66858316848499</v>
      </c>
      <c r="H114">
        <f>(Table2[[#This Row],[1Y Return vs Nifty]]-AVERAGE(Table2[1Y Return vs Nifty]))/_xlfn.STDEV.P(Table2[1Y Return vs Nifty])</f>
        <v>1.5323439616746157</v>
      </c>
      <c r="I114">
        <v>10.2438667126219</v>
      </c>
      <c r="J114">
        <f>(Table2[[#This Row],[1M Return vs Nifty]]-AVERAGE(Table2[1M Return vs Nifty]))/_xlfn.STDEV.P(Table2[1M Return vs Nifty])</f>
        <v>1.2429066171359957</v>
      </c>
      <c r="K114">
        <v>52.237958954560497</v>
      </c>
      <c r="L114">
        <f>(Table2[[#This Row],[6M Return vs Nifty]]-AVERAGE(Table2[6M Return vs Nifty]))/_xlfn.STDEV.P(Table2[6M Return vs Nifty])</f>
        <v>1.5407002873880573</v>
      </c>
      <c r="M114">
        <v>-3.0609069535792099</v>
      </c>
      <c r="N114">
        <f>(Table2[[#This Row],[1W Return vs Nifty]]-AVERAGE(Table2[1W Return vs Nifty]))/_xlfn.STDEV.P(Table2[1W Return vs Nifty])</f>
        <v>-0.31863110492780056</v>
      </c>
      <c r="O114">
        <v>211.96</v>
      </c>
      <c r="P114">
        <v>200.282233686387</v>
      </c>
      <c r="Q114">
        <v>161.06984628865999</v>
      </c>
      <c r="R114">
        <v>55.140376026905997</v>
      </c>
      <c r="S114" s="2">
        <f>(Table2[[#This Row],[Close Price]]-Table2[[#This Row],[20D EMA]])/Table2[[#This Row],[20D EMA]]</f>
        <v>2.8071334214002586E-2</v>
      </c>
      <c r="T114" s="2">
        <f>(Table2[[#This Row],[Close Price]]-Table2[[#This Row],[50D EMA]])/Table2[[#This Row],[50D EMA]]</f>
        <v>8.8014628103337045E-2</v>
      </c>
      <c r="U114" s="2">
        <f>(Table2[[#This Row],[Close Price]]-Table2[[#This Row],[200D EMA]])/Table2[[#This Row],[200D EMA]]</f>
        <v>0.35289133888831309</v>
      </c>
      <c r="V114">
        <v>0.94271005251455797</v>
      </c>
      <c r="W114">
        <v>207</v>
      </c>
      <c r="X114">
        <v>223.72</v>
      </c>
      <c r="Y114">
        <v>207</v>
      </c>
      <c r="Z114">
        <v>223.72</v>
      </c>
      <c r="AA114">
        <v>194.56</v>
      </c>
      <c r="AB114">
        <v>232</v>
      </c>
      <c r="AC114" s="2">
        <f>(Table2[[#This Row],[Close Price]]/Table2[[#This Row],[Day Low]])-1</f>
        <v>5.270531400966183E-2</v>
      </c>
      <c r="AD114" s="2">
        <f>(Table2[[#This Row],[Day High]]/Table2[[#This Row],[Close Price]])-1</f>
        <v>2.6662383552843005E-2</v>
      </c>
      <c r="AE114" s="2">
        <f>(Table2[[#This Row],[Close Price]]/Table2[[#This Row],[Current Week Low]])-1</f>
        <v>5.270531400966183E-2</v>
      </c>
      <c r="AF114" s="2">
        <f>(Table2[[#This Row],[Current Week High]]/Table2[[#This Row],[Close Price]])-1</f>
        <v>2.6662383552843005E-2</v>
      </c>
      <c r="AG114" s="2">
        <f>(Table2[[#This Row],[Close Price]]/Table2[[#This Row],[Current Month Low]])-1</f>
        <v>0.12001439144736836</v>
      </c>
      <c r="AH114" s="2">
        <f>(Table2[[#This Row],[Current Month High]]/Table2[[#This Row],[Close Price]])-1</f>
        <v>6.4659721903538081E-2</v>
      </c>
      <c r="AI114">
        <v>6.4659721903538001</v>
      </c>
      <c r="AJ114">
        <v>174.791929382093</v>
      </c>
      <c r="AK114" t="str">
        <f>IF(AND(Table2[[#This Row],[20D EMA]]&gt;Table2[[#This Row],[50D EMA]],Table2[[#This Row],[50D EMA]]&gt;Table2[[#This Row],[200D EMA]]),"Uptrend","Downtrend/NoTrend")</f>
        <v>Uptrend</v>
      </c>
      <c r="AL114">
        <v>-0.09</v>
      </c>
      <c r="AM114" t="s">
        <v>10200</v>
      </c>
      <c r="AN114">
        <v>5.05</v>
      </c>
      <c r="AO114" t="s">
        <v>10199</v>
      </c>
      <c r="AP114">
        <v>3.9742143114298002E-2</v>
      </c>
      <c r="AQ114">
        <f>(Table2[[#This Row],[Sharpe Ratio]]-AVERAGE(Table2[Sharpe Ratio]))/_xlfn.STDEV.P(Table2[Sharpe Ratio])</f>
        <v>-0.10571406764711178</v>
      </c>
      <c r="AR11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3.8916056936237569</v>
      </c>
      <c r="AS114">
        <f>_xlfn.RANK.AVG(Table2[[#This Row],[1Y Return vs Nifty Z-Score]],Table2[1Y Return vs Nifty Z-Score])</f>
        <v>51</v>
      </c>
      <c r="AT114">
        <f>_xlfn.RANK.AVG(Table2[[#This Row],[6M Return vs Nifty Z-Score]],Table2[6M Return vs Nifty Z-Score])</f>
        <v>54</v>
      </c>
      <c r="AU114">
        <f>_xlfn.RANK.AVG(Table2[[#This Row],[Sharpe Ratio Z-Score]],Table2[Sharpe Ratio Z-Score])</f>
        <v>363</v>
      </c>
      <c r="AV114">
        <f>(Table2[[#This Row],[Rank 1Y]]+Table2[[#This Row],[Rank 6M]]+Table2[[#This Row],[Rank Sharpe]])/3</f>
        <v>156</v>
      </c>
    </row>
    <row r="115" spans="1:48" x14ac:dyDescent="0.3">
      <c r="A115" t="s">
        <v>922</v>
      </c>
      <c r="B115" t="s">
        <v>923</v>
      </c>
      <c r="C115" t="s">
        <v>10156</v>
      </c>
      <c r="D115" t="s">
        <v>924</v>
      </c>
      <c r="E115">
        <v>15764.49455184</v>
      </c>
      <c r="F115">
        <v>491.2</v>
      </c>
      <c r="G115">
        <v>184.760700343585</v>
      </c>
      <c r="H115">
        <f>(Table2[[#This Row],[1Y Return vs Nifty]]-AVERAGE(Table2[1Y Return vs Nifty]))/_xlfn.STDEV.P(Table2[1Y Return vs Nifty])</f>
        <v>2.0349600369919694</v>
      </c>
      <c r="I115">
        <v>4.7047276653094601</v>
      </c>
      <c r="J115">
        <f>(Table2[[#This Row],[1M Return vs Nifty]]-AVERAGE(Table2[1M Return vs Nifty]))/_xlfn.STDEV.P(Table2[1M Return vs Nifty])</f>
        <v>0.66846808917634448</v>
      </c>
      <c r="K115">
        <v>11.586848347384899</v>
      </c>
      <c r="L115">
        <f>(Table2[[#This Row],[6M Return vs Nifty]]-AVERAGE(Table2[6M Return vs Nifty]))/_xlfn.STDEV.P(Table2[6M Return vs Nifty])</f>
        <v>0.17514604934568967</v>
      </c>
      <c r="M115">
        <v>-8.3378980652691403</v>
      </c>
      <c r="N115">
        <f>(Table2[[#This Row],[1W Return vs Nifty]]-AVERAGE(Table2[1W Return vs Nifty]))/_xlfn.STDEV.P(Table2[1W Return vs Nifty])</f>
        <v>-1.7392816691828044</v>
      </c>
      <c r="O115">
        <v>507.28</v>
      </c>
      <c r="P115">
        <v>466.243236336574</v>
      </c>
      <c r="Q115">
        <v>369.518301030506</v>
      </c>
      <c r="R115">
        <v>40.185533147436097</v>
      </c>
      <c r="S115" s="2">
        <f>(Table2[[#This Row],[Close Price]]-Table2[[#This Row],[20D EMA]])/Table2[[#This Row],[20D EMA]]</f>
        <v>-3.16984702728276E-2</v>
      </c>
      <c r="T115" s="2">
        <f>(Table2[[#This Row],[Close Price]]-Table2[[#This Row],[50D EMA]])/Table2[[#This Row],[50D EMA]]</f>
        <v>5.3527347355254877E-2</v>
      </c>
      <c r="U115" s="2">
        <f>(Table2[[#This Row],[Close Price]]-Table2[[#This Row],[200D EMA]])/Table2[[#This Row],[200D EMA]]</f>
        <v>0.32929816636997478</v>
      </c>
      <c r="V115">
        <v>2.1471715232670099</v>
      </c>
      <c r="W115">
        <v>450.75</v>
      </c>
      <c r="X115">
        <v>549.5</v>
      </c>
      <c r="Y115">
        <v>450.75</v>
      </c>
      <c r="Z115">
        <v>549.5</v>
      </c>
      <c r="AA115">
        <v>450.75</v>
      </c>
      <c r="AB115">
        <v>617.79999999999995</v>
      </c>
      <c r="AC115" s="2">
        <f>(Table2[[#This Row],[Close Price]]/Table2[[#This Row],[Day Low]])-1</f>
        <v>8.9739323349972144E-2</v>
      </c>
      <c r="AD115" s="2">
        <f>(Table2[[#This Row],[Day High]]/Table2[[#This Row],[Close Price]])-1</f>
        <v>0.11868892508143336</v>
      </c>
      <c r="AE115" s="2">
        <f>(Table2[[#This Row],[Close Price]]/Table2[[#This Row],[Current Week Low]])-1</f>
        <v>8.9739323349972144E-2</v>
      </c>
      <c r="AF115" s="2">
        <f>(Table2[[#This Row],[Current Week High]]/Table2[[#This Row],[Close Price]])-1</f>
        <v>0.11868892508143336</v>
      </c>
      <c r="AG115" s="2">
        <f>(Table2[[#This Row],[Close Price]]/Table2[[#This Row],[Current Month Low]])-1</f>
        <v>8.9739323349972144E-2</v>
      </c>
      <c r="AH115" s="2">
        <f>(Table2[[#This Row],[Current Month High]]/Table2[[#This Row],[Close Price]])-1</f>
        <v>0.25773615635179148</v>
      </c>
      <c r="AI115">
        <v>25.773615635179102</v>
      </c>
      <c r="AJ115">
        <v>213.66538952745799</v>
      </c>
      <c r="AK115" t="str">
        <f>IF(AND(Table2[[#This Row],[20D EMA]]&gt;Table2[[#This Row],[50D EMA]],Table2[[#This Row],[50D EMA]]&gt;Table2[[#This Row],[200D EMA]]),"Uptrend","Downtrend/NoTrend")</f>
        <v>Uptrend</v>
      </c>
      <c r="AL115">
        <v>0.14000000000000001</v>
      </c>
      <c r="AM115" t="s">
        <v>10199</v>
      </c>
      <c r="AN115">
        <v>0.97</v>
      </c>
      <c r="AO115" t="s">
        <v>10199</v>
      </c>
      <c r="AP115">
        <v>0.108396539882239</v>
      </c>
      <c r="AQ115">
        <f>(Table2[[#This Row],[Sharpe Ratio]]-AVERAGE(Table2[Sharpe Ratio]))/_xlfn.STDEV.P(Table2[Sharpe Ratio])</f>
        <v>0.68240792444510801</v>
      </c>
      <c r="AR11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1.8217004307763069</v>
      </c>
      <c r="AS115">
        <f>_xlfn.RANK.AVG(Table2[[#This Row],[1Y Return vs Nifty Z-Score]],Table2[1Y Return vs Nifty Z-Score])</f>
        <v>26</v>
      </c>
      <c r="AT115">
        <f>_xlfn.RANK.AVG(Table2[[#This Row],[6M Return vs Nifty Z-Score]],Table2[6M Return vs Nifty Z-Score])</f>
        <v>265</v>
      </c>
      <c r="AU115">
        <f>_xlfn.RANK.AVG(Table2[[#This Row],[Sharpe Ratio Z-Score]],Table2[Sharpe Ratio Z-Score])</f>
        <v>180</v>
      </c>
      <c r="AV115">
        <f>(Table2[[#This Row],[Rank 1Y]]+Table2[[#This Row],[Rank 6M]]+Table2[[#This Row],[Rank Sharpe]])/3</f>
        <v>157</v>
      </c>
    </row>
    <row r="116" spans="1:48" x14ac:dyDescent="0.3">
      <c r="A116" t="s">
        <v>475</v>
      </c>
      <c r="B116" t="s">
        <v>476</v>
      </c>
      <c r="C116" t="s">
        <v>10166</v>
      </c>
      <c r="D116" t="s">
        <v>477</v>
      </c>
      <c r="E116">
        <v>44748.824844164999</v>
      </c>
      <c r="F116">
        <v>4120.8500000000004</v>
      </c>
      <c r="G116">
        <v>50.728879192749403</v>
      </c>
      <c r="H116">
        <f>(Table2[[#This Row],[1Y Return vs Nifty]]-AVERAGE(Table2[1Y Return vs Nifty]))/_xlfn.STDEV.P(Table2[1Y Return vs Nifty])</f>
        <v>0.16844310234822588</v>
      </c>
      <c r="I116">
        <v>-11.3300807048682</v>
      </c>
      <c r="J116">
        <f>(Table2[[#This Row],[1M Return vs Nifty]]-AVERAGE(Table2[1M Return vs Nifty]))/_xlfn.STDEV.P(Table2[1M Return vs Nifty])</f>
        <v>-0.99442782977500987</v>
      </c>
      <c r="K116">
        <v>30.007753643708</v>
      </c>
      <c r="L116">
        <f>(Table2[[#This Row],[6M Return vs Nifty]]-AVERAGE(Table2[6M Return vs Nifty]))/_xlfn.STDEV.P(Table2[6M Return vs Nifty])</f>
        <v>0.79394206550006441</v>
      </c>
      <c r="M116">
        <v>0.63396994433406395</v>
      </c>
      <c r="N116">
        <f>(Table2[[#This Row],[1W Return vs Nifty]]-AVERAGE(Table2[1W Return vs Nifty]))/_xlfn.STDEV.P(Table2[1W Return vs Nifty])</f>
        <v>0.67608896163533272</v>
      </c>
      <c r="O116">
        <v>4051.35</v>
      </c>
      <c r="P116">
        <v>3925.0341695442098</v>
      </c>
      <c r="Q116">
        <v>3340.8903877453399</v>
      </c>
      <c r="R116">
        <v>58.963215630663498</v>
      </c>
      <c r="S116" s="2">
        <f>(Table2[[#This Row],[Close Price]]-Table2[[#This Row],[20D EMA]])/Table2[[#This Row],[20D EMA]]</f>
        <v>1.7154775568637728E-2</v>
      </c>
      <c r="T116" s="2">
        <f>(Table2[[#This Row],[Close Price]]-Table2[[#This Row],[50D EMA]])/Table2[[#This Row],[50D EMA]]</f>
        <v>4.9888949241562765E-2</v>
      </c>
      <c r="U116" s="2">
        <f>(Table2[[#This Row],[Close Price]]-Table2[[#This Row],[200D EMA]])/Table2[[#This Row],[200D EMA]]</f>
        <v>0.2334586058601672</v>
      </c>
      <c r="V116">
        <v>1.14892222364532</v>
      </c>
      <c r="W116">
        <v>3920.05</v>
      </c>
      <c r="X116">
        <v>4128.95</v>
      </c>
      <c r="Y116">
        <v>3845.3</v>
      </c>
      <c r="Z116">
        <v>4128.95</v>
      </c>
      <c r="AA116">
        <v>3845.3</v>
      </c>
      <c r="AB116">
        <v>4223</v>
      </c>
      <c r="AC116" s="2">
        <f>(Table2[[#This Row],[Close Price]]/Table2[[#This Row],[Day Low]])-1</f>
        <v>5.1223836430657865E-2</v>
      </c>
      <c r="AD116" s="2">
        <f>(Table2[[#This Row],[Day High]]/Table2[[#This Row],[Close Price]])-1</f>
        <v>1.9656138903381137E-3</v>
      </c>
      <c r="AE116" s="2">
        <f>(Table2[[#This Row],[Close Price]]/Table2[[#This Row],[Current Week Low]])-1</f>
        <v>7.1658908277637767E-2</v>
      </c>
      <c r="AF116" s="2">
        <f>(Table2[[#This Row],[Current Week High]]/Table2[[#This Row],[Close Price]])-1</f>
        <v>1.9656138903381137E-3</v>
      </c>
      <c r="AG116" s="2">
        <f>(Table2[[#This Row],[Close Price]]/Table2[[#This Row],[Current Month Low]])-1</f>
        <v>7.1658908277637767E-2</v>
      </c>
      <c r="AH116" s="2">
        <f>(Table2[[#This Row],[Current Month High]]/Table2[[#This Row],[Close Price]])-1</f>
        <v>2.4788575172597804E-2</v>
      </c>
      <c r="AI116">
        <v>7.0058361745756104</v>
      </c>
      <c r="AJ116">
        <v>76.686103845988896</v>
      </c>
      <c r="AK116" t="str">
        <f>IF(AND(Table2[[#This Row],[20D EMA]]&gt;Table2[[#This Row],[50D EMA]],Table2[[#This Row],[50D EMA]]&gt;Table2[[#This Row],[200D EMA]]),"Uptrend","Downtrend/NoTrend")</f>
        <v>Uptrend</v>
      </c>
      <c r="AL116">
        <v>0.05</v>
      </c>
      <c r="AM116" t="s">
        <v>10199</v>
      </c>
      <c r="AN116">
        <v>0.37</v>
      </c>
      <c r="AO116" t="s">
        <v>10199</v>
      </c>
      <c r="AP116">
        <v>0.141972898117777</v>
      </c>
      <c r="AQ116">
        <f>(Table2[[#This Row],[Sharpe Ratio]]-AVERAGE(Table2[Sharpe Ratio]))/_xlfn.STDEV.P(Table2[Sharpe Ratio])</f>
        <v>1.0678496089629901</v>
      </c>
      <c r="AR11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1.711895908671603</v>
      </c>
      <c r="AS116">
        <f>_xlfn.RANK.AVG(Table2[[#This Row],[1Y Return vs Nifty Z-Score]],Table2[1Y Return vs Nifty Z-Score])</f>
        <v>233</v>
      </c>
      <c r="AT116">
        <f>_xlfn.RANK.AVG(Table2[[#This Row],[6M Return vs Nifty Z-Score]],Table2[6M Return vs Nifty Z-Score])</f>
        <v>133</v>
      </c>
      <c r="AU116">
        <f>_xlfn.RANK.AVG(Table2[[#This Row],[Sharpe Ratio Z-Score]],Table2[Sharpe Ratio Z-Score])</f>
        <v>107</v>
      </c>
      <c r="AV116">
        <f>(Table2[[#This Row],[Rank 1Y]]+Table2[[#This Row],[Rank 6M]]+Table2[[#This Row],[Rank Sharpe]])/3</f>
        <v>157.66666666666666</v>
      </c>
    </row>
    <row r="117" spans="1:48" x14ac:dyDescent="0.3">
      <c r="A117" t="s">
        <v>93</v>
      </c>
      <c r="B117" t="s">
        <v>94</v>
      </c>
      <c r="C117" t="s">
        <v>10153</v>
      </c>
      <c r="D117" t="s">
        <v>95</v>
      </c>
      <c r="E117">
        <v>300124.86952489999</v>
      </c>
      <c r="F117">
        <v>487</v>
      </c>
      <c r="G117">
        <v>86.892210003151803</v>
      </c>
      <c r="H117">
        <f>(Table2[[#This Row],[1Y Return vs Nifty]]-AVERAGE(Table2[1Y Return vs Nifty]))/_xlfn.STDEV.P(Table2[1Y Return vs Nifty])</f>
        <v>0.67205089332778711</v>
      </c>
      <c r="I117">
        <v>-1.32448938561436</v>
      </c>
      <c r="J117">
        <f>(Table2[[#This Row],[1M Return vs Nifty]]-AVERAGE(Table2[1M Return vs Nifty]))/_xlfn.STDEV.P(Table2[1M Return vs Nifty])</f>
        <v>4.3205834898337403E-2</v>
      </c>
      <c r="K117">
        <v>14.506580132432401</v>
      </c>
      <c r="L117">
        <f>(Table2[[#This Row],[6M Return vs Nifty]]-AVERAGE(Table2[6M Return vs Nifty]))/_xlfn.STDEV.P(Table2[6M Return vs Nifty])</f>
        <v>0.27322583249225002</v>
      </c>
      <c r="M117">
        <v>-1.0583395058062799</v>
      </c>
      <c r="N117">
        <f>(Table2[[#This Row],[1W Return vs Nifty]]-AVERAGE(Table2[1W Return vs Nifty]))/_xlfn.STDEV.P(Table2[1W Return vs Nifty])</f>
        <v>0.22049214057757893</v>
      </c>
      <c r="O117">
        <v>490.26</v>
      </c>
      <c r="P117">
        <v>480.40144983704698</v>
      </c>
      <c r="Q117">
        <v>416.12428046449998</v>
      </c>
      <c r="R117">
        <v>43.634007142218103</v>
      </c>
      <c r="S117" s="2">
        <f>(Table2[[#This Row],[Close Price]]-Table2[[#This Row],[20D EMA]])/Table2[[#This Row],[20D EMA]]</f>
        <v>-6.6495329009097033E-3</v>
      </c>
      <c r="T117" s="2">
        <f>(Table2[[#This Row],[Close Price]]-Table2[[#This Row],[50D EMA]])/Table2[[#This Row],[50D EMA]]</f>
        <v>1.3735491775037851E-2</v>
      </c>
      <c r="U117" s="2">
        <f>(Table2[[#This Row],[Close Price]]-Table2[[#This Row],[200D EMA]])/Table2[[#This Row],[200D EMA]]</f>
        <v>0.170323441488165</v>
      </c>
      <c r="V117">
        <v>0.86733184113207695</v>
      </c>
      <c r="W117">
        <v>464.55</v>
      </c>
      <c r="X117">
        <v>495.8</v>
      </c>
      <c r="Y117">
        <v>464.55</v>
      </c>
      <c r="Z117">
        <v>496</v>
      </c>
      <c r="AA117">
        <v>464.55</v>
      </c>
      <c r="AB117">
        <v>518.4</v>
      </c>
      <c r="AC117" s="2">
        <f>(Table2[[#This Row],[Close Price]]/Table2[[#This Row],[Day Low]])-1</f>
        <v>4.8326337315681922E-2</v>
      </c>
      <c r="AD117" s="2">
        <f>(Table2[[#This Row],[Day High]]/Table2[[#This Row],[Close Price]])-1</f>
        <v>1.8069815195071781E-2</v>
      </c>
      <c r="AE117" s="2">
        <f>(Table2[[#This Row],[Close Price]]/Table2[[#This Row],[Current Week Low]])-1</f>
        <v>4.8326337315681922E-2</v>
      </c>
      <c r="AF117" s="2">
        <f>(Table2[[#This Row],[Current Week High]]/Table2[[#This Row],[Close Price]])-1</f>
        <v>1.848049281314168E-2</v>
      </c>
      <c r="AG117" s="2">
        <f>(Table2[[#This Row],[Close Price]]/Table2[[#This Row],[Current Month Low]])-1</f>
        <v>4.8326337315681922E-2</v>
      </c>
      <c r="AH117" s="2">
        <f>(Table2[[#This Row],[Current Month High]]/Table2[[#This Row],[Close Price]])-1</f>
        <v>6.4476386036961042E-2</v>
      </c>
      <c r="AI117">
        <v>8.2956878850102704</v>
      </c>
      <c r="AJ117">
        <v>114.679303504518</v>
      </c>
      <c r="AK117" t="str">
        <f>IF(AND(Table2[[#This Row],[20D EMA]]&gt;Table2[[#This Row],[50D EMA]],Table2[[#This Row],[50D EMA]]&gt;Table2[[#This Row],[200D EMA]]),"Uptrend","Downtrend/NoTrend")</f>
        <v>Uptrend</v>
      </c>
      <c r="AL117">
        <v>0.03</v>
      </c>
      <c r="AM117" t="s">
        <v>10199</v>
      </c>
      <c r="AN117">
        <v>-0.52</v>
      </c>
      <c r="AO117" t="s">
        <v>10200</v>
      </c>
      <c r="AP117">
        <v>0.13881099036616401</v>
      </c>
      <c r="AQ117">
        <f>(Table2[[#This Row],[Sharpe Ratio]]-AVERAGE(Table2[Sharpe Ratio]))/_xlfn.STDEV.P(Table2[Sharpe Ratio])</f>
        <v>1.0315523118731011</v>
      </c>
      <c r="AR11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2.2405270131690544</v>
      </c>
      <c r="AS117">
        <f>_xlfn.RANK.AVG(Table2[[#This Row],[1Y Return vs Nifty Z-Score]],Table2[1Y Return vs Nifty Z-Score])</f>
        <v>120</v>
      </c>
      <c r="AT117">
        <f>_xlfn.RANK.AVG(Table2[[#This Row],[6M Return vs Nifty Z-Score]],Table2[6M Return vs Nifty Z-Score])</f>
        <v>239</v>
      </c>
      <c r="AU117">
        <f>_xlfn.RANK.AVG(Table2[[#This Row],[Sharpe Ratio Z-Score]],Table2[Sharpe Ratio Z-Score])</f>
        <v>115</v>
      </c>
      <c r="AV117">
        <f>(Table2[[#This Row],[Rank 1Y]]+Table2[[#This Row],[Rank 6M]]+Table2[[#This Row],[Rank Sharpe]])/3</f>
        <v>158</v>
      </c>
    </row>
    <row r="118" spans="1:48" x14ac:dyDescent="0.3">
      <c r="A118" t="s">
        <v>1078</v>
      </c>
      <c r="B118" t="s">
        <v>1079</v>
      </c>
      <c r="C118" t="s">
        <v>10166</v>
      </c>
      <c r="D118" t="s">
        <v>268</v>
      </c>
      <c r="E118">
        <v>11283.421410819999</v>
      </c>
      <c r="F118">
        <v>1695.85</v>
      </c>
      <c r="G118">
        <v>47.373960734537597</v>
      </c>
      <c r="H118">
        <f>(Table2[[#This Row],[1Y Return vs Nifty]]-AVERAGE(Table2[1Y Return vs Nifty]))/_xlfn.STDEV.P(Table2[1Y Return vs Nifty])</f>
        <v>0.12172276338070467</v>
      </c>
      <c r="I118">
        <v>1.5602741701879601</v>
      </c>
      <c r="J118">
        <f>(Table2[[#This Row],[1M Return vs Nifty]]-AVERAGE(Table2[1M Return vs Nifty]))/_xlfn.STDEV.P(Table2[1M Return vs Nifty])</f>
        <v>0.34237133992583069</v>
      </c>
      <c r="K118">
        <v>41.846878135048101</v>
      </c>
      <c r="L118">
        <f>(Table2[[#This Row],[6M Return vs Nifty]]-AVERAGE(Table2[6M Return vs Nifty]))/_xlfn.STDEV.P(Table2[6M Return vs Nifty])</f>
        <v>1.1916425559020887</v>
      </c>
      <c r="M118">
        <v>-4.68386779649164</v>
      </c>
      <c r="N118">
        <f>(Table2[[#This Row],[1W Return vs Nifty]]-AVERAGE(Table2[1W Return vs Nifty]))/_xlfn.STDEV.P(Table2[1W Return vs Nifty])</f>
        <v>-0.75555816969766021</v>
      </c>
      <c r="O118">
        <v>1722.82</v>
      </c>
      <c r="P118">
        <v>1633.42676375015</v>
      </c>
      <c r="Q118">
        <v>1330.5815789190301</v>
      </c>
      <c r="R118">
        <v>39.462806165144997</v>
      </c>
      <c r="S118" s="2">
        <f>(Table2[[#This Row],[Close Price]]-Table2[[#This Row],[20D EMA]])/Table2[[#This Row],[20D EMA]]</f>
        <v>-1.5654566350518352E-2</v>
      </c>
      <c r="T118" s="2">
        <f>(Table2[[#This Row],[Close Price]]-Table2[[#This Row],[50D EMA]])/Table2[[#This Row],[50D EMA]]</f>
        <v>3.8216121858156461E-2</v>
      </c>
      <c r="U118" s="2">
        <f>(Table2[[#This Row],[Close Price]]-Table2[[#This Row],[200D EMA]])/Table2[[#This Row],[200D EMA]]</f>
        <v>0.27451787013143181</v>
      </c>
      <c r="V118">
        <v>1.0276185851168</v>
      </c>
      <c r="W118">
        <v>1633.3</v>
      </c>
      <c r="X118">
        <v>1737.8</v>
      </c>
      <c r="Y118">
        <v>1633.3</v>
      </c>
      <c r="Z118">
        <v>1763.85</v>
      </c>
      <c r="AA118">
        <v>1610</v>
      </c>
      <c r="AB118">
        <v>1917.85</v>
      </c>
      <c r="AC118" s="2">
        <f>(Table2[[#This Row],[Close Price]]/Table2[[#This Row],[Day Low]])-1</f>
        <v>3.8296699932651723E-2</v>
      </c>
      <c r="AD118" s="2">
        <f>(Table2[[#This Row],[Day High]]/Table2[[#This Row],[Close Price]])-1</f>
        <v>2.4736857623020914E-2</v>
      </c>
      <c r="AE118" s="2">
        <f>(Table2[[#This Row],[Close Price]]/Table2[[#This Row],[Current Week Low]])-1</f>
        <v>3.8296699932651723E-2</v>
      </c>
      <c r="AF118" s="2">
        <f>(Table2[[#This Row],[Current Week High]]/Table2[[#This Row],[Close Price]])-1</f>
        <v>4.0097886015862283E-2</v>
      </c>
      <c r="AG118" s="2">
        <f>(Table2[[#This Row],[Close Price]]/Table2[[#This Row],[Current Month Low]])-1</f>
        <v>5.3322981366459521E-2</v>
      </c>
      <c r="AH118" s="2">
        <f>(Table2[[#This Row],[Current Month High]]/Table2[[#This Row],[Close Price]])-1</f>
        <v>0.13090780434590332</v>
      </c>
      <c r="AI118">
        <v>13.0907804345903</v>
      </c>
      <c r="AJ118">
        <v>101.47914934062</v>
      </c>
      <c r="AK118" t="str">
        <f>IF(AND(Table2[[#This Row],[20D EMA]]&gt;Table2[[#This Row],[50D EMA]],Table2[[#This Row],[50D EMA]]&gt;Table2[[#This Row],[200D EMA]]),"Uptrend","Downtrend/NoTrend")</f>
        <v>Uptrend</v>
      </c>
      <c r="AL118">
        <v>0.03</v>
      </c>
      <c r="AM118" t="s">
        <v>10199</v>
      </c>
      <c r="AN118">
        <v>-3.84</v>
      </c>
      <c r="AO118" t="s">
        <v>10200</v>
      </c>
      <c r="AP118">
        <v>0.12803628592546301</v>
      </c>
      <c r="AQ118">
        <f>(Table2[[#This Row],[Sharpe Ratio]]-AVERAGE(Table2[Sharpe Ratio]))/_xlfn.STDEV.P(Table2[Sharpe Ratio])</f>
        <v>0.90786348890210844</v>
      </c>
      <c r="AR11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1.8080419784130726</v>
      </c>
      <c r="AS118">
        <f>_xlfn.RANK.AVG(Table2[[#This Row],[1Y Return vs Nifty Z-Score]],Table2[1Y Return vs Nifty Z-Score])</f>
        <v>254</v>
      </c>
      <c r="AT118">
        <f>_xlfn.RANK.AVG(Table2[[#This Row],[6M Return vs Nifty Z-Score]],Table2[6M Return vs Nifty Z-Score])</f>
        <v>83</v>
      </c>
      <c r="AU118">
        <f>_xlfn.RANK.AVG(Table2[[#This Row],[Sharpe Ratio Z-Score]],Table2[Sharpe Ratio Z-Score])</f>
        <v>140</v>
      </c>
      <c r="AV118">
        <f>(Table2[[#This Row],[Rank 1Y]]+Table2[[#This Row],[Rank 6M]]+Table2[[#This Row],[Rank Sharpe]])/3</f>
        <v>159</v>
      </c>
    </row>
    <row r="119" spans="1:48" x14ac:dyDescent="0.3">
      <c r="A119" t="s">
        <v>356</v>
      </c>
      <c r="B119" t="s">
        <v>357</v>
      </c>
      <c r="C119" t="s">
        <v>10169</v>
      </c>
      <c r="D119" t="s">
        <v>271</v>
      </c>
      <c r="E119">
        <v>67831.233184165001</v>
      </c>
      <c r="F119">
        <v>7953.55</v>
      </c>
      <c r="G119">
        <v>49.155022449883297</v>
      </c>
      <c r="H119">
        <f>(Table2[[#This Row],[1Y Return vs Nifty]]-AVERAGE(Table2[1Y Return vs Nifty]))/_xlfn.STDEV.P(Table2[1Y Return vs Nifty])</f>
        <v>0.14652569319837253</v>
      </c>
      <c r="I119">
        <v>-7.3971154732229998</v>
      </c>
      <c r="J119">
        <f>(Table2[[#This Row],[1M Return vs Nifty]]-AVERAGE(Table2[1M Return vs Nifty]))/_xlfn.STDEV.P(Table2[1M Return vs Nifty])</f>
        <v>-0.58655817008864908</v>
      </c>
      <c r="K119">
        <v>25.787871257986598</v>
      </c>
      <c r="L119">
        <f>(Table2[[#This Row],[6M Return vs Nifty]]-AVERAGE(Table2[6M Return vs Nifty]))/_xlfn.STDEV.P(Table2[6M Return vs Nifty])</f>
        <v>0.65218755523472816</v>
      </c>
      <c r="M119">
        <v>-6.5737861882806596</v>
      </c>
      <c r="N119">
        <f>(Table2[[#This Row],[1W Return vs Nifty]]-AVERAGE(Table2[1W Return vs Nifty]))/_xlfn.STDEV.P(Table2[1W Return vs Nifty])</f>
        <v>-1.2643544842760923</v>
      </c>
      <c r="O119">
        <v>8519.6</v>
      </c>
      <c r="P119">
        <v>8420.0262957169507</v>
      </c>
      <c r="Q119">
        <v>7033.9837466842</v>
      </c>
      <c r="R119">
        <v>25.040297443964398</v>
      </c>
      <c r="S119" s="2">
        <f>(Table2[[#This Row],[Close Price]]-Table2[[#This Row],[20D EMA]])/Table2[[#This Row],[20D EMA]]</f>
        <v>-6.6440912718907008E-2</v>
      </c>
      <c r="T119" s="2">
        <f>(Table2[[#This Row],[Close Price]]-Table2[[#This Row],[50D EMA]])/Table2[[#This Row],[50D EMA]]</f>
        <v>-5.5400812222431532E-2</v>
      </c>
      <c r="U119" s="2">
        <f>(Table2[[#This Row],[Close Price]]-Table2[[#This Row],[200D EMA]])/Table2[[#This Row],[200D EMA]]</f>
        <v>0.13073192751536866</v>
      </c>
      <c r="V119">
        <v>0.55932046351060405</v>
      </c>
      <c r="W119">
        <v>7801</v>
      </c>
      <c r="X119">
        <v>8139</v>
      </c>
      <c r="Y119">
        <v>7801</v>
      </c>
      <c r="Z119">
        <v>8225</v>
      </c>
      <c r="AA119">
        <v>7801</v>
      </c>
      <c r="AB119">
        <v>9333</v>
      </c>
      <c r="AC119" s="2">
        <f>(Table2[[#This Row],[Close Price]]/Table2[[#This Row],[Day Low]])-1</f>
        <v>1.9555185232662531E-2</v>
      </c>
      <c r="AD119" s="2">
        <f>(Table2[[#This Row],[Day High]]/Table2[[#This Row],[Close Price]])-1</f>
        <v>2.3316632195686138E-2</v>
      </c>
      <c r="AE119" s="2">
        <f>(Table2[[#This Row],[Close Price]]/Table2[[#This Row],[Current Week Low]])-1</f>
        <v>1.9555185232662531E-2</v>
      </c>
      <c r="AF119" s="2">
        <f>(Table2[[#This Row],[Current Week High]]/Table2[[#This Row],[Close Price]])-1</f>
        <v>3.4129413909512074E-2</v>
      </c>
      <c r="AG119" s="2">
        <f>(Table2[[#This Row],[Close Price]]/Table2[[#This Row],[Current Month Low]])-1</f>
        <v>1.9555185232662531E-2</v>
      </c>
      <c r="AH119" s="2">
        <f>(Table2[[#This Row],[Current Month High]]/Table2[[#This Row],[Close Price]])-1</f>
        <v>0.17343827598996664</v>
      </c>
      <c r="AI119">
        <v>24.9134034487744</v>
      </c>
      <c r="AJ119">
        <v>74.368333936225</v>
      </c>
      <c r="AK119" t="str">
        <f>IF(AND(Table2[[#This Row],[20D EMA]]&gt;Table2[[#This Row],[50D EMA]],Table2[[#This Row],[50D EMA]]&gt;Table2[[#This Row],[200D EMA]]),"Uptrend","Downtrend/NoTrend")</f>
        <v>Uptrend</v>
      </c>
      <c r="AL119">
        <v>-7.0000000000000007E-2</v>
      </c>
      <c r="AM119" t="s">
        <v>10200</v>
      </c>
      <c r="AN119">
        <v>-12.29</v>
      </c>
      <c r="AO119" t="s">
        <v>10200</v>
      </c>
      <c r="AP119">
        <v>0.15737049423494101</v>
      </c>
      <c r="AQ119">
        <f>(Table2[[#This Row],[Sharpe Ratio]]-AVERAGE(Table2[Sharpe Ratio]))/_xlfn.STDEV.P(Table2[Sharpe Ratio])</f>
        <v>1.2446071757989339</v>
      </c>
      <c r="AR11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0.19240776986729302</v>
      </c>
      <c r="AS119">
        <f>_xlfn.RANK.AVG(Table2[[#This Row],[1Y Return vs Nifty Z-Score]],Table2[1Y Return vs Nifty Z-Score])</f>
        <v>243</v>
      </c>
      <c r="AT119">
        <f>_xlfn.RANK.AVG(Table2[[#This Row],[6M Return vs Nifty Z-Score]],Table2[6M Return vs Nifty Z-Score])</f>
        <v>155</v>
      </c>
      <c r="AU119">
        <f>_xlfn.RANK.AVG(Table2[[#This Row],[Sharpe Ratio Z-Score]],Table2[Sharpe Ratio Z-Score])</f>
        <v>80</v>
      </c>
      <c r="AV119">
        <f>(Table2[[#This Row],[Rank 1Y]]+Table2[[#This Row],[Rank 6M]]+Table2[[#This Row],[Rank Sharpe]])/3</f>
        <v>159.33333333333334</v>
      </c>
    </row>
    <row r="120" spans="1:48" x14ac:dyDescent="0.3">
      <c r="A120" t="s">
        <v>1542</v>
      </c>
      <c r="B120" t="s">
        <v>1543</v>
      </c>
      <c r="C120" t="s">
        <v>10166</v>
      </c>
      <c r="D120" t="s">
        <v>168</v>
      </c>
      <c r="E120">
        <v>6106.2509491000001</v>
      </c>
      <c r="F120">
        <v>391</v>
      </c>
      <c r="G120">
        <v>30.508450243568699</v>
      </c>
      <c r="H120">
        <f>(Table2[[#This Row],[1Y Return vs Nifty]]-AVERAGE(Table2[1Y Return vs Nifty]))/_xlfn.STDEV.P(Table2[1Y Return vs Nifty])</f>
        <v>-0.11314505138530334</v>
      </c>
      <c r="I120">
        <v>-0.97531289709528401</v>
      </c>
      <c r="J120">
        <f>(Table2[[#This Row],[1M Return vs Nifty]]-AVERAGE(Table2[1M Return vs Nifty]))/_xlfn.STDEV.P(Table2[1M Return vs Nifty])</f>
        <v>7.9417315843257646E-2</v>
      </c>
      <c r="K120">
        <v>28.256294864836899</v>
      </c>
      <c r="L120">
        <f>(Table2[[#This Row],[6M Return vs Nifty]]-AVERAGE(Table2[6M Return vs Nifty]))/_xlfn.STDEV.P(Table2[6M Return vs Nifty])</f>
        <v>0.73510697040621087</v>
      </c>
      <c r="M120">
        <v>0.24920150799433599</v>
      </c>
      <c r="N120">
        <f>(Table2[[#This Row],[1W Return vs Nifty]]-AVERAGE(Table2[1W Return vs Nifty]))/_xlfn.STDEV.P(Table2[1W Return vs Nifty])</f>
        <v>0.57250313315390156</v>
      </c>
      <c r="O120">
        <v>383.44</v>
      </c>
      <c r="P120">
        <v>361.98974434960297</v>
      </c>
      <c r="Q120">
        <v>305.35991079967698</v>
      </c>
      <c r="R120">
        <v>54.141661940532202</v>
      </c>
      <c r="S120" s="2">
        <f>(Table2[[#This Row],[Close Price]]-Table2[[#This Row],[20D EMA]])/Table2[[#This Row],[20D EMA]]</f>
        <v>1.9716252868766958E-2</v>
      </c>
      <c r="T120" s="2">
        <f>(Table2[[#This Row],[Close Price]]-Table2[[#This Row],[50D EMA]])/Table2[[#This Row],[50D EMA]]</f>
        <v>8.0141098202990688E-2</v>
      </c>
      <c r="U120" s="2">
        <f>(Table2[[#This Row],[Close Price]]-Table2[[#This Row],[200D EMA]])/Table2[[#This Row],[200D EMA]]</f>
        <v>0.28045622942464393</v>
      </c>
      <c r="V120">
        <v>0.791269836769669</v>
      </c>
      <c r="W120">
        <v>363.35</v>
      </c>
      <c r="X120">
        <v>396.7</v>
      </c>
      <c r="Y120">
        <v>363.35</v>
      </c>
      <c r="Z120">
        <v>397.55</v>
      </c>
      <c r="AA120">
        <v>348.85</v>
      </c>
      <c r="AB120">
        <v>423.5</v>
      </c>
      <c r="AC120" s="2">
        <f>(Table2[[#This Row],[Close Price]]/Table2[[#This Row],[Day Low]])-1</f>
        <v>7.6097426723544803E-2</v>
      </c>
      <c r="AD120" s="2">
        <f>(Table2[[#This Row],[Day High]]/Table2[[#This Row],[Close Price]])-1</f>
        <v>1.4578005115089443E-2</v>
      </c>
      <c r="AE120" s="2">
        <f>(Table2[[#This Row],[Close Price]]/Table2[[#This Row],[Current Week Low]])-1</f>
        <v>7.6097426723544803E-2</v>
      </c>
      <c r="AF120" s="2">
        <f>(Table2[[#This Row],[Current Week High]]/Table2[[#This Row],[Close Price]])-1</f>
        <v>1.6751918158567802E-2</v>
      </c>
      <c r="AG120" s="2">
        <f>(Table2[[#This Row],[Close Price]]/Table2[[#This Row],[Current Month Low]])-1</f>
        <v>0.12082556972910985</v>
      </c>
      <c r="AH120" s="2">
        <f>(Table2[[#This Row],[Current Month High]]/Table2[[#This Row],[Close Price]])-1</f>
        <v>8.3120204603580605E-2</v>
      </c>
      <c r="AI120">
        <v>8.3120204603580596</v>
      </c>
      <c r="AJ120">
        <v>72.970581729705799</v>
      </c>
      <c r="AK120" t="str">
        <f>IF(AND(Table2[[#This Row],[20D EMA]]&gt;Table2[[#This Row],[50D EMA]],Table2[[#This Row],[50D EMA]]&gt;Table2[[#This Row],[200D EMA]]),"Uptrend","Downtrend/NoTrend")</f>
        <v>Uptrend</v>
      </c>
      <c r="AL120">
        <v>0.12</v>
      </c>
      <c r="AM120" t="s">
        <v>10199</v>
      </c>
      <c r="AN120">
        <v>1.27</v>
      </c>
      <c r="AO120" t="s">
        <v>10199</v>
      </c>
      <c r="AP120">
        <v>0.217425586856072</v>
      </c>
      <c r="AQ120">
        <f>(Table2[[#This Row],[Sharpe Ratio]]-AVERAGE(Table2[Sharpe Ratio]))/_xlfn.STDEV.P(Table2[Sharpe Ratio])</f>
        <v>1.9340129744083272</v>
      </c>
      <c r="AR12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3.2078953424263936</v>
      </c>
      <c r="AS120">
        <f>_xlfn.RANK.AVG(Table2[[#This Row],[1Y Return vs Nifty Z-Score]],Table2[1Y Return vs Nifty Z-Score])</f>
        <v>324</v>
      </c>
      <c r="AT120">
        <f>_xlfn.RANK.AVG(Table2[[#This Row],[6M Return vs Nifty Z-Score]],Table2[6M Return vs Nifty Z-Score])</f>
        <v>137</v>
      </c>
      <c r="AU120">
        <f>_xlfn.RANK.AVG(Table2[[#This Row],[Sharpe Ratio Z-Score]],Table2[Sharpe Ratio Z-Score])</f>
        <v>19</v>
      </c>
      <c r="AV120">
        <f>(Table2[[#This Row],[Rank 1Y]]+Table2[[#This Row],[Rank 6M]]+Table2[[#This Row],[Rank Sharpe]])/3</f>
        <v>160</v>
      </c>
    </row>
    <row r="121" spans="1:48" x14ac:dyDescent="0.3">
      <c r="A121" t="s">
        <v>521</v>
      </c>
      <c r="B121" t="s">
        <v>522</v>
      </c>
      <c r="C121" t="s">
        <v>10166</v>
      </c>
      <c r="D121" t="s">
        <v>523</v>
      </c>
      <c r="E121">
        <v>37697.007102930002</v>
      </c>
      <c r="F121">
        <v>4177.3500000000004</v>
      </c>
      <c r="G121">
        <v>35.282539376671302</v>
      </c>
      <c r="H121">
        <f>(Table2[[#This Row],[1Y Return vs Nifty]]-AVERAGE(Table2[1Y Return vs Nifty]))/_xlfn.STDEV.P(Table2[1Y Return vs Nifty])</f>
        <v>-4.6661449671001595E-2</v>
      </c>
      <c r="I121">
        <v>-14.367732836865001</v>
      </c>
      <c r="J121">
        <f>(Table2[[#This Row],[1M Return vs Nifty]]-AVERAGE(Table2[1M Return vs Nifty]))/_xlfn.STDEV.P(Table2[1M Return vs Nifty])</f>
        <v>-1.3094487029203368</v>
      </c>
      <c r="K121">
        <v>23.3304368635856</v>
      </c>
      <c r="L121">
        <f>(Table2[[#This Row],[6M Return vs Nifty]]-AVERAGE(Table2[6M Return vs Nifty]))/_xlfn.STDEV.P(Table2[6M Return vs Nifty])</f>
        <v>0.56963729026378751</v>
      </c>
      <c r="M121">
        <v>-10.8275738591893</v>
      </c>
      <c r="N121">
        <f>(Table2[[#This Row],[1W Return vs Nifty]]-AVERAGE(Table2[1W Return vs Nifty]))/_xlfn.STDEV.P(Table2[1W Return vs Nifty])</f>
        <v>-2.4095422867550798</v>
      </c>
      <c r="O121">
        <v>4396.82</v>
      </c>
      <c r="P121">
        <v>4303.7956931301796</v>
      </c>
      <c r="Q121">
        <v>3566.6425254064502</v>
      </c>
      <c r="R121">
        <v>35.962454095468701</v>
      </c>
      <c r="S121" s="2">
        <f>(Table2[[#This Row],[Close Price]]-Table2[[#This Row],[20D EMA]])/Table2[[#This Row],[20D EMA]]</f>
        <v>-4.9915620835057919E-2</v>
      </c>
      <c r="T121" s="2">
        <f>(Table2[[#This Row],[Close Price]]-Table2[[#This Row],[50D EMA]])/Table2[[#This Row],[50D EMA]]</f>
        <v>-2.9380040816531994E-2</v>
      </c>
      <c r="U121" s="2">
        <f>(Table2[[#This Row],[Close Price]]-Table2[[#This Row],[200D EMA]])/Table2[[#This Row],[200D EMA]]</f>
        <v>0.17122755371284501</v>
      </c>
      <c r="V121">
        <v>0.93393006325473105</v>
      </c>
      <c r="W121">
        <v>3985.15</v>
      </c>
      <c r="X121">
        <v>4199.8500000000004</v>
      </c>
      <c r="Y121">
        <v>3926</v>
      </c>
      <c r="Z121">
        <v>4199.8500000000004</v>
      </c>
      <c r="AA121">
        <v>3926</v>
      </c>
      <c r="AB121">
        <v>4770</v>
      </c>
      <c r="AC121" s="2">
        <f>(Table2[[#This Row],[Close Price]]/Table2[[#This Row],[Day Low]])-1</f>
        <v>4.8229050349422264E-2</v>
      </c>
      <c r="AD121" s="2">
        <f>(Table2[[#This Row],[Day High]]/Table2[[#This Row],[Close Price]])-1</f>
        <v>5.3861898093288119E-3</v>
      </c>
      <c r="AE121" s="2">
        <f>(Table2[[#This Row],[Close Price]]/Table2[[#This Row],[Current Week Low]])-1</f>
        <v>6.4021905247070965E-2</v>
      </c>
      <c r="AF121" s="2">
        <f>(Table2[[#This Row],[Current Week High]]/Table2[[#This Row],[Close Price]])-1</f>
        <v>5.3861898093288119E-3</v>
      </c>
      <c r="AG121" s="2">
        <f>(Table2[[#This Row],[Close Price]]/Table2[[#This Row],[Current Month Low]])-1</f>
        <v>6.4021905247070965E-2</v>
      </c>
      <c r="AH121" s="2">
        <f>(Table2[[#This Row],[Current Month High]]/Table2[[#This Row],[Close Price]])-1</f>
        <v>0.14187223957772255</v>
      </c>
      <c r="AI121">
        <v>20.643470142554399</v>
      </c>
      <c r="AJ121">
        <v>87.914979757085007</v>
      </c>
      <c r="AK121" t="str">
        <f>IF(AND(Table2[[#This Row],[20D EMA]]&gt;Table2[[#This Row],[50D EMA]],Table2[[#This Row],[50D EMA]]&gt;Table2[[#This Row],[200D EMA]]),"Uptrend","Downtrend/NoTrend")</f>
        <v>Uptrend</v>
      </c>
      <c r="AL121">
        <v>-0.04</v>
      </c>
      <c r="AM121" t="s">
        <v>10200</v>
      </c>
      <c r="AN121">
        <v>-10.85</v>
      </c>
      <c r="AO121" t="s">
        <v>10200</v>
      </c>
      <c r="AP121">
        <v>0.223700897902393</v>
      </c>
      <c r="AQ121">
        <f>(Table2[[#This Row],[Sharpe Ratio]]-AVERAGE(Table2[Sharpe Ratio]))/_xlfn.STDEV.P(Table2[Sharpe Ratio])</f>
        <v>2.0060507589589927</v>
      </c>
      <c r="AR12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-1.1899643901236381</v>
      </c>
      <c r="AS121">
        <f>_xlfn.RANK.AVG(Table2[[#This Row],[1Y Return vs Nifty Z-Score]],Table2[1Y Return vs Nifty Z-Score])</f>
        <v>300</v>
      </c>
      <c r="AT121">
        <f>_xlfn.RANK.AVG(Table2[[#This Row],[6M Return vs Nifty Z-Score]],Table2[6M Return vs Nifty Z-Score])</f>
        <v>172</v>
      </c>
      <c r="AU121">
        <f>_xlfn.RANK.AVG(Table2[[#This Row],[Sharpe Ratio Z-Score]],Table2[Sharpe Ratio Z-Score])</f>
        <v>14</v>
      </c>
      <c r="AV121">
        <f>(Table2[[#This Row],[Rank 1Y]]+Table2[[#This Row],[Rank 6M]]+Table2[[#This Row],[Rank Sharpe]])/3</f>
        <v>162</v>
      </c>
    </row>
    <row r="122" spans="1:48" x14ac:dyDescent="0.3">
      <c r="A122" t="s">
        <v>1421</v>
      </c>
      <c r="B122" t="s">
        <v>1422</v>
      </c>
      <c r="C122" t="s">
        <v>10167</v>
      </c>
      <c r="D122" t="s">
        <v>92</v>
      </c>
      <c r="E122">
        <v>7090.88271716499</v>
      </c>
      <c r="F122">
        <v>2896.55</v>
      </c>
      <c r="G122">
        <v>70.286489237221303</v>
      </c>
      <c r="H122">
        <f>(Table2[[#This Row],[1Y Return vs Nifty]]-AVERAGE(Table2[1Y Return vs Nifty]))/_xlfn.STDEV.P(Table2[1Y Return vs Nifty])</f>
        <v>0.44080089048932808</v>
      </c>
      <c r="I122">
        <v>-2.9827410330980002</v>
      </c>
      <c r="J122">
        <f>(Table2[[#This Row],[1M Return vs Nifty]]-AVERAGE(Table2[1M Return vs Nifty]))/_xlfn.STDEV.P(Table2[1M Return vs Nifty])</f>
        <v>-0.12876378479000522</v>
      </c>
      <c r="K122">
        <v>10.113789540344699</v>
      </c>
      <c r="L122">
        <f>(Table2[[#This Row],[6M Return vs Nifty]]-AVERAGE(Table2[6M Return vs Nifty]))/_xlfn.STDEV.P(Table2[6M Return vs Nifty])</f>
        <v>0.12566298069653178</v>
      </c>
      <c r="M122">
        <v>-2.3663140931565501</v>
      </c>
      <c r="N122">
        <f>(Table2[[#This Row],[1W Return vs Nifty]]-AVERAGE(Table2[1W Return vs Nifty]))/_xlfn.STDEV.P(Table2[1W Return vs Nifty])</f>
        <v>-0.13163557694576852</v>
      </c>
      <c r="O122">
        <v>2814.34</v>
      </c>
      <c r="P122">
        <v>2685.5425949473602</v>
      </c>
      <c r="Q122">
        <v>2317.7030605664499</v>
      </c>
      <c r="R122">
        <v>59.648167753528398</v>
      </c>
      <c r="S122" s="2">
        <f>(Table2[[#This Row],[Close Price]]-Table2[[#This Row],[20D EMA]])/Table2[[#This Row],[20D EMA]]</f>
        <v>2.9211111663835939E-2</v>
      </c>
      <c r="T122" s="2">
        <f>(Table2[[#This Row],[Close Price]]-Table2[[#This Row],[50D EMA]])/Table2[[#This Row],[50D EMA]]</f>
        <v>7.8571609867456232E-2</v>
      </c>
      <c r="U122" s="2">
        <f>(Table2[[#This Row],[Close Price]]-Table2[[#This Row],[200D EMA]])/Table2[[#This Row],[200D EMA]]</f>
        <v>0.249750258901621</v>
      </c>
      <c r="V122">
        <v>0.99929144120587698</v>
      </c>
      <c r="W122">
        <v>2712.1</v>
      </c>
      <c r="X122">
        <v>2919</v>
      </c>
      <c r="Y122">
        <v>2712.1</v>
      </c>
      <c r="Z122">
        <v>2920</v>
      </c>
      <c r="AA122">
        <v>2664.55</v>
      </c>
      <c r="AB122">
        <v>3018.6</v>
      </c>
      <c r="AC122" s="2">
        <f>(Table2[[#This Row],[Close Price]]/Table2[[#This Row],[Day Low]])-1</f>
        <v>6.8010029128719562E-2</v>
      </c>
      <c r="AD122" s="2">
        <f>(Table2[[#This Row],[Day High]]/Table2[[#This Row],[Close Price]])-1</f>
        <v>7.7505998515474683E-3</v>
      </c>
      <c r="AE122" s="2">
        <f>(Table2[[#This Row],[Close Price]]/Table2[[#This Row],[Current Week Low]])-1</f>
        <v>6.8010029128719562E-2</v>
      </c>
      <c r="AF122" s="2">
        <f>(Table2[[#This Row],[Current Week High]]/Table2[[#This Row],[Close Price]])-1</f>
        <v>8.0958381522846512E-3</v>
      </c>
      <c r="AG122" s="2">
        <f>(Table2[[#This Row],[Close Price]]/Table2[[#This Row],[Current Month Low]])-1</f>
        <v>8.7069111106941044E-2</v>
      </c>
      <c r="AH122" s="2">
        <f>(Table2[[#This Row],[Current Month High]]/Table2[[#This Row],[Close Price]])-1</f>
        <v>4.2136334604961023E-2</v>
      </c>
      <c r="AI122">
        <v>5.0905387443682804</v>
      </c>
      <c r="AJ122">
        <v>109.122085048011</v>
      </c>
      <c r="AK122" t="str">
        <f>IF(AND(Table2[[#This Row],[20D EMA]]&gt;Table2[[#This Row],[50D EMA]],Table2[[#This Row],[50D EMA]]&gt;Table2[[#This Row],[200D EMA]]),"Uptrend","Downtrend/NoTrend")</f>
        <v>Uptrend</v>
      </c>
      <c r="AL122">
        <v>0.11</v>
      </c>
      <c r="AM122" t="s">
        <v>10199</v>
      </c>
      <c r="AN122">
        <v>0.21</v>
      </c>
      <c r="AO122" t="s">
        <v>10199</v>
      </c>
      <c r="AP122">
        <v>0.189372106113748</v>
      </c>
      <c r="AQ122">
        <f>(Table2[[#This Row],[Sharpe Ratio]]-AVERAGE(Table2[Sharpe Ratio]))/_xlfn.STDEV.P(Table2[Sharpe Ratio])</f>
        <v>1.6119714713346966</v>
      </c>
      <c r="AR12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1.9180359807847827</v>
      </c>
      <c r="AS122">
        <f>_xlfn.RANK.AVG(Table2[[#This Row],[1Y Return vs Nifty Z-Score]],Table2[1Y Return vs Nifty Z-Score])</f>
        <v>168</v>
      </c>
      <c r="AT122">
        <f>_xlfn.RANK.AVG(Table2[[#This Row],[6M Return vs Nifty Z-Score]],Table2[6M Return vs Nifty Z-Score])</f>
        <v>282</v>
      </c>
      <c r="AU122">
        <f>_xlfn.RANK.AVG(Table2[[#This Row],[Sharpe Ratio Z-Score]],Table2[Sharpe Ratio Z-Score])</f>
        <v>41</v>
      </c>
      <c r="AV122">
        <f>(Table2[[#This Row],[Rank 1Y]]+Table2[[#This Row],[Rank 6M]]+Table2[[#This Row],[Rank Sharpe]])/3</f>
        <v>163.66666666666666</v>
      </c>
    </row>
    <row r="123" spans="1:48" x14ac:dyDescent="0.3">
      <c r="A123" t="s">
        <v>104</v>
      </c>
      <c r="B123" t="s">
        <v>105</v>
      </c>
      <c r="C123" t="s">
        <v>10162</v>
      </c>
      <c r="D123" t="s">
        <v>106</v>
      </c>
      <c r="E123">
        <v>263004.98115499999</v>
      </c>
      <c r="F123">
        <v>622.45000000000005</v>
      </c>
      <c r="G123">
        <v>72.659659313649101</v>
      </c>
      <c r="H123">
        <f>(Table2[[#This Row],[1Y Return vs Nifty]]-AVERAGE(Table2[1Y Return vs Nifty]))/_xlfn.STDEV.P(Table2[1Y Return vs Nifty])</f>
        <v>0.47384947625358009</v>
      </c>
      <c r="I123">
        <v>-8.6785932633026697</v>
      </c>
      <c r="J123">
        <f>(Table2[[#This Row],[1M Return vs Nifty]]-AVERAGE(Table2[1M Return vs Nifty]))/_xlfn.STDEV.P(Table2[1M Return vs Nifty])</f>
        <v>-0.71945431316408226</v>
      </c>
      <c r="K123">
        <v>85.081670323127199</v>
      </c>
      <c r="L123">
        <f>(Table2[[#This Row],[6M Return vs Nifty]]-AVERAGE(Table2[6M Return vs Nifty]))/_xlfn.STDEV.P(Table2[6M Return vs Nifty])</f>
        <v>2.6439879610210091</v>
      </c>
      <c r="M123">
        <v>-3.8792158569283801</v>
      </c>
      <c r="N123">
        <f>(Table2[[#This Row],[1W Return vs Nifty]]-AVERAGE(Table2[1W Return vs Nifty]))/_xlfn.STDEV.P(Table2[1W Return vs Nifty])</f>
        <v>-0.53893297405594409</v>
      </c>
      <c r="O123">
        <v>655.69</v>
      </c>
      <c r="P123">
        <v>625.10586713729401</v>
      </c>
      <c r="Q123">
        <v>464.23683151800299</v>
      </c>
      <c r="R123">
        <v>25.582472052472198</v>
      </c>
      <c r="S123" s="2">
        <f>(Table2[[#This Row],[Close Price]]-Table2[[#This Row],[20D EMA]])/Table2[[#This Row],[20D EMA]]</f>
        <v>-5.0694688038554814E-2</v>
      </c>
      <c r="T123" s="2">
        <f>(Table2[[#This Row],[Close Price]]-Table2[[#This Row],[50D EMA]])/Table2[[#This Row],[50D EMA]]</f>
        <v>-4.2486677488033408E-3</v>
      </c>
      <c r="U123" s="2">
        <f>(Table2[[#This Row],[Close Price]]-Table2[[#This Row],[200D EMA]])/Table2[[#This Row],[200D EMA]]</f>
        <v>0.34080270616326913</v>
      </c>
      <c r="V123">
        <v>0.14003195443701699</v>
      </c>
      <c r="W123">
        <v>604.95000000000005</v>
      </c>
      <c r="X123">
        <v>635.9</v>
      </c>
      <c r="Y123">
        <v>604.95000000000005</v>
      </c>
      <c r="Z123">
        <v>638.85</v>
      </c>
      <c r="AA123">
        <v>604.95000000000005</v>
      </c>
      <c r="AB123">
        <v>717</v>
      </c>
      <c r="AC123" s="2">
        <f>(Table2[[#This Row],[Close Price]]/Table2[[#This Row],[Day Low]])-1</f>
        <v>2.8928010579386765E-2</v>
      </c>
      <c r="AD123" s="2">
        <f>(Table2[[#This Row],[Day High]]/Table2[[#This Row],[Close Price]])-1</f>
        <v>2.1608161298096062E-2</v>
      </c>
      <c r="AE123" s="2">
        <f>(Table2[[#This Row],[Close Price]]/Table2[[#This Row],[Current Week Low]])-1</f>
        <v>2.8928010579386765E-2</v>
      </c>
      <c r="AF123" s="2">
        <f>(Table2[[#This Row],[Current Week High]]/Table2[[#This Row],[Close Price]])-1</f>
        <v>2.6347497790987218E-2</v>
      </c>
      <c r="AG123" s="2">
        <f>(Table2[[#This Row],[Close Price]]/Table2[[#This Row],[Current Month Low]])-1</f>
        <v>2.8928010579386765E-2</v>
      </c>
      <c r="AH123" s="2">
        <f>(Table2[[#This Row],[Current Month High]]/Table2[[#This Row],[Close Price]])-1</f>
        <v>0.15189975098401476</v>
      </c>
      <c r="AI123">
        <v>29.761426620612099</v>
      </c>
      <c r="AJ123">
        <v>118.710470836261</v>
      </c>
      <c r="AK123" t="str">
        <f>IF(AND(Table2[[#This Row],[20D EMA]]&gt;Table2[[#This Row],[50D EMA]],Table2[[#This Row],[50D EMA]]&gt;Table2[[#This Row],[200D EMA]]),"Uptrend","Downtrend/NoTrend")</f>
        <v>Uptrend</v>
      </c>
      <c r="AL123">
        <v>0.33</v>
      </c>
      <c r="AM123" t="s">
        <v>10199</v>
      </c>
      <c r="AN123">
        <v>-9.27</v>
      </c>
      <c r="AO123" t="s">
        <v>10200</v>
      </c>
      <c r="AP123">
        <v>5.2638108079882E-2</v>
      </c>
      <c r="AQ123">
        <f>(Table2[[#This Row],[Sharpe Ratio]]-AVERAGE(Table2[Sharpe Ratio]))/_xlfn.STDEV.P(Table2[Sharpe Ratio])</f>
        <v>4.2325884302091679E-2</v>
      </c>
      <c r="AR12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1.9017760343566545</v>
      </c>
      <c r="AS123">
        <f>_xlfn.RANK.AVG(Table2[[#This Row],[1Y Return vs Nifty Z-Score]],Table2[1Y Return vs Nifty Z-Score])</f>
        <v>156</v>
      </c>
      <c r="AT123">
        <f>_xlfn.RANK.AVG(Table2[[#This Row],[6M Return vs Nifty Z-Score]],Table2[6M Return vs Nifty Z-Score])</f>
        <v>11</v>
      </c>
      <c r="AU123">
        <f>_xlfn.RANK.AVG(Table2[[#This Row],[Sharpe Ratio Z-Score]],Table2[Sharpe Ratio Z-Score])</f>
        <v>326</v>
      </c>
      <c r="AV123">
        <f>(Table2[[#This Row],[Rank 1Y]]+Table2[[#This Row],[Rank 6M]]+Table2[[#This Row],[Rank Sharpe]])/3</f>
        <v>164.33333333333334</v>
      </c>
    </row>
    <row r="124" spans="1:48" x14ac:dyDescent="0.3">
      <c r="A124" t="s">
        <v>511</v>
      </c>
      <c r="B124" t="s">
        <v>512</v>
      </c>
      <c r="C124" t="s">
        <v>10160</v>
      </c>
      <c r="D124" t="s">
        <v>62</v>
      </c>
      <c r="E124">
        <v>40208.990348439998</v>
      </c>
      <c r="F124">
        <v>1424.9</v>
      </c>
      <c r="G124">
        <v>56.780114061797697</v>
      </c>
      <c r="H124">
        <f>(Table2[[#This Row],[1Y Return vs Nifty]]-AVERAGE(Table2[1Y Return vs Nifty]))/_xlfn.STDEV.P(Table2[1Y Return vs Nifty])</f>
        <v>0.25271213832494804</v>
      </c>
      <c r="I124">
        <v>12.02318327683</v>
      </c>
      <c r="J124">
        <f>(Table2[[#This Row],[1M Return vs Nifty]]-AVERAGE(Table2[1M Return vs Nifty]))/_xlfn.STDEV.P(Table2[1M Return vs Nifty])</f>
        <v>1.4274313201968165</v>
      </c>
      <c r="K124">
        <v>50.786956285975599</v>
      </c>
      <c r="L124">
        <f>(Table2[[#This Row],[6M Return vs Nifty]]-AVERAGE(Table2[6M Return vs Nifty]))/_xlfn.STDEV.P(Table2[6M Return vs Nifty])</f>
        <v>1.491958129697853</v>
      </c>
      <c r="M124">
        <v>2.0458220408472698</v>
      </c>
      <c r="N124">
        <f>(Table2[[#This Row],[1W Return vs Nifty]]-AVERAGE(Table2[1W Return vs Nifty]))/_xlfn.STDEV.P(Table2[1W Return vs Nifty])</f>
        <v>1.0561821691286775</v>
      </c>
      <c r="O124">
        <v>1347.37</v>
      </c>
      <c r="P124">
        <v>1243.8785938153301</v>
      </c>
      <c r="Q124">
        <v>1002.85739799076</v>
      </c>
      <c r="R124">
        <v>85.072571292108407</v>
      </c>
      <c r="S124" s="2">
        <f>(Table2[[#This Row],[Close Price]]-Table2[[#This Row],[20D EMA]])/Table2[[#This Row],[20D EMA]]</f>
        <v>5.7541729443285963E-2</v>
      </c>
      <c r="T124" s="2">
        <f>(Table2[[#This Row],[Close Price]]-Table2[[#This Row],[50D EMA]])/Table2[[#This Row],[50D EMA]]</f>
        <v>0.14552980257456299</v>
      </c>
      <c r="U124" s="2">
        <f>(Table2[[#This Row],[Close Price]]-Table2[[#This Row],[200D EMA]])/Table2[[#This Row],[200D EMA]]</f>
        <v>0.42084009436915842</v>
      </c>
      <c r="V124">
        <v>1.1610949819424801</v>
      </c>
      <c r="W124">
        <v>1400.8</v>
      </c>
      <c r="X124">
        <v>1434.95</v>
      </c>
      <c r="Y124">
        <v>1330.1</v>
      </c>
      <c r="Z124">
        <v>1436.65</v>
      </c>
      <c r="AA124">
        <v>1232.0999999999999</v>
      </c>
      <c r="AB124">
        <v>1436.65</v>
      </c>
      <c r="AC124" s="2">
        <f>(Table2[[#This Row],[Close Price]]/Table2[[#This Row],[Day Low]])-1</f>
        <v>1.7204454597373076E-2</v>
      </c>
      <c r="AD124" s="2">
        <f>(Table2[[#This Row],[Day High]]/Table2[[#This Row],[Close Price]])-1</f>
        <v>7.0531265351954087E-3</v>
      </c>
      <c r="AE124" s="2">
        <f>(Table2[[#This Row],[Close Price]]/Table2[[#This Row],[Current Week Low]])-1</f>
        <v>7.1272836628825109E-2</v>
      </c>
      <c r="AF124" s="2">
        <f>(Table2[[#This Row],[Current Week High]]/Table2[[#This Row],[Close Price]])-1</f>
        <v>8.2461927152781556E-3</v>
      </c>
      <c r="AG124" s="2">
        <f>(Table2[[#This Row],[Close Price]]/Table2[[#This Row],[Current Month Low]])-1</f>
        <v>0.15648080512945395</v>
      </c>
      <c r="AH124" s="2">
        <f>(Table2[[#This Row],[Current Month High]]/Table2[[#This Row],[Close Price]])-1</f>
        <v>8.2461927152781556E-3</v>
      </c>
      <c r="AI124">
        <v>0.824619271527815</v>
      </c>
      <c r="AJ124">
        <v>97.327239994460598</v>
      </c>
      <c r="AK124" t="str">
        <f>IF(AND(Table2[[#This Row],[20D EMA]]&gt;Table2[[#This Row],[50D EMA]],Table2[[#This Row],[50D EMA]]&gt;Table2[[#This Row],[200D EMA]]),"Uptrend","Downtrend/NoTrend")</f>
        <v>Uptrend</v>
      </c>
      <c r="AL124">
        <v>0.25</v>
      </c>
      <c r="AM124" t="s">
        <v>10199</v>
      </c>
      <c r="AN124">
        <v>9.99</v>
      </c>
      <c r="AO124" t="s">
        <v>10199</v>
      </c>
      <c r="AP124">
        <v>8.6813342764465007E-2</v>
      </c>
      <c r="AQ124">
        <f>(Table2[[#This Row],[Sharpe Ratio]]-AVERAGE(Table2[Sharpe Ratio]))/_xlfn.STDEV.P(Table2[Sharpe Ratio])</f>
        <v>0.43464240455167252</v>
      </c>
      <c r="AR12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4.6629261618999678</v>
      </c>
      <c r="AS124">
        <f>_xlfn.RANK.AVG(Table2[[#This Row],[1Y Return vs Nifty Z-Score]],Table2[1Y Return vs Nifty Z-Score])</f>
        <v>214</v>
      </c>
      <c r="AT124">
        <f>_xlfn.RANK.AVG(Table2[[#This Row],[6M Return vs Nifty Z-Score]],Table2[6M Return vs Nifty Z-Score])</f>
        <v>62</v>
      </c>
      <c r="AU124">
        <f>_xlfn.RANK.AVG(Table2[[#This Row],[Sharpe Ratio Z-Score]],Table2[Sharpe Ratio Z-Score])</f>
        <v>223</v>
      </c>
      <c r="AV124">
        <f>(Table2[[#This Row],[Rank 1Y]]+Table2[[#This Row],[Rank 6M]]+Table2[[#This Row],[Rank Sharpe]])/3</f>
        <v>166.33333333333334</v>
      </c>
    </row>
    <row r="125" spans="1:48" x14ac:dyDescent="0.3">
      <c r="A125" t="s">
        <v>1678</v>
      </c>
      <c r="B125" t="s">
        <v>1679</v>
      </c>
      <c r="C125" t="s">
        <v>619</v>
      </c>
      <c r="D125" t="s">
        <v>619</v>
      </c>
      <c r="E125">
        <v>4673.0586474000002</v>
      </c>
      <c r="F125">
        <v>226.26</v>
      </c>
      <c r="G125">
        <v>75.812136193419704</v>
      </c>
      <c r="H125">
        <f>(Table2[[#This Row],[1Y Return vs Nifty]]-AVERAGE(Table2[1Y Return vs Nifty]))/_xlfn.STDEV.P(Table2[1Y Return vs Nifty])</f>
        <v>0.51775062921592652</v>
      </c>
      <c r="I125">
        <v>12.7664129079467</v>
      </c>
      <c r="J125">
        <f>(Table2[[#This Row],[1M Return vs Nifty]]-AVERAGE(Table2[1M Return vs Nifty]))/_xlfn.STDEV.P(Table2[1M Return vs Nifty])</f>
        <v>1.5045082326173163</v>
      </c>
      <c r="K125">
        <v>41.705222189996903</v>
      </c>
      <c r="L125">
        <f>(Table2[[#This Row],[6M Return vs Nifty]]-AVERAGE(Table2[6M Return vs Nifty]))/_xlfn.STDEV.P(Table2[6M Return vs Nifty])</f>
        <v>1.1868840419717359</v>
      </c>
      <c r="M125">
        <v>-2.7740535855631299</v>
      </c>
      <c r="N125">
        <f>(Table2[[#This Row],[1W Return vs Nifty]]-AVERAGE(Table2[1W Return vs Nifty]))/_xlfn.STDEV.P(Table2[1W Return vs Nifty])</f>
        <v>-0.24140558180199287</v>
      </c>
      <c r="O125">
        <v>209.89</v>
      </c>
      <c r="P125">
        <v>195.44495334963599</v>
      </c>
      <c r="Q125">
        <v>167.71698597401999</v>
      </c>
      <c r="R125">
        <v>64.644719512008194</v>
      </c>
      <c r="S125" s="2">
        <f>(Table2[[#This Row],[Close Price]]-Table2[[#This Row],[20D EMA]])/Table2[[#This Row],[20D EMA]]</f>
        <v>7.7993234551431728E-2</v>
      </c>
      <c r="T125" s="2">
        <f>(Table2[[#This Row],[Close Price]]-Table2[[#This Row],[50D EMA]])/Table2[[#This Row],[50D EMA]]</f>
        <v>0.15766611581542475</v>
      </c>
      <c r="U125" s="2">
        <f>(Table2[[#This Row],[Close Price]]-Table2[[#This Row],[200D EMA]])/Table2[[#This Row],[200D EMA]]</f>
        <v>0.3490583478232106</v>
      </c>
      <c r="V125">
        <v>1.19344214281358</v>
      </c>
      <c r="W125">
        <v>195.3</v>
      </c>
      <c r="X125">
        <v>230</v>
      </c>
      <c r="Y125">
        <v>195.3</v>
      </c>
      <c r="Z125">
        <v>230</v>
      </c>
      <c r="AA125">
        <v>195.3</v>
      </c>
      <c r="AB125">
        <v>231.54</v>
      </c>
      <c r="AC125" s="2">
        <f>(Table2[[#This Row],[Close Price]]/Table2[[#This Row],[Day Low]])-1</f>
        <v>0.15852534562211962</v>
      </c>
      <c r="AD125" s="2">
        <f>(Table2[[#This Row],[Day High]]/Table2[[#This Row],[Close Price]])-1</f>
        <v>1.6529656147794558E-2</v>
      </c>
      <c r="AE125" s="2">
        <f>(Table2[[#This Row],[Close Price]]/Table2[[#This Row],[Current Week Low]])-1</f>
        <v>0.15852534562211962</v>
      </c>
      <c r="AF125" s="2">
        <f>(Table2[[#This Row],[Current Week High]]/Table2[[#This Row],[Close Price]])-1</f>
        <v>1.6529656147794558E-2</v>
      </c>
      <c r="AG125" s="2">
        <f>(Table2[[#This Row],[Close Price]]/Table2[[#This Row],[Current Month Low]])-1</f>
        <v>0.15852534562211962</v>
      </c>
      <c r="AH125" s="2">
        <f>(Table2[[#This Row],[Current Month High]]/Table2[[#This Row],[Close Price]])-1</f>
        <v>2.3335985149827598E-2</v>
      </c>
      <c r="AI125">
        <v>2.3335985149827598</v>
      </c>
      <c r="AJ125">
        <v>108.919667590027</v>
      </c>
      <c r="AK125" t="str">
        <f>IF(AND(Table2[[#This Row],[20D EMA]]&gt;Table2[[#This Row],[50D EMA]],Table2[[#This Row],[50D EMA]]&gt;Table2[[#This Row],[200D EMA]]),"Uptrend","Downtrend/NoTrend")</f>
        <v>Uptrend</v>
      </c>
      <c r="AL125">
        <v>0.14000000000000001</v>
      </c>
      <c r="AM125" t="s">
        <v>10199</v>
      </c>
      <c r="AN125">
        <v>5.42</v>
      </c>
      <c r="AO125" t="s">
        <v>10199</v>
      </c>
      <c r="AP125">
        <v>6.9016775326596003E-2</v>
      </c>
      <c r="AQ125">
        <f>(Table2[[#This Row],[Sharpe Ratio]]-AVERAGE(Table2[Sharpe Ratio]))/_xlfn.STDEV.P(Table2[Sharpe Ratio])</f>
        <v>0.23034571210609273</v>
      </c>
      <c r="AR12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3.1980830341090787</v>
      </c>
      <c r="AS125">
        <f>_xlfn.RANK.AVG(Table2[[#This Row],[1Y Return vs Nifty Z-Score]],Table2[1Y Return vs Nifty Z-Score])</f>
        <v>147</v>
      </c>
      <c r="AT125">
        <f>_xlfn.RANK.AVG(Table2[[#This Row],[6M Return vs Nifty Z-Score]],Table2[6M Return vs Nifty Z-Score])</f>
        <v>85</v>
      </c>
      <c r="AU125">
        <f>_xlfn.RANK.AVG(Table2[[#This Row],[Sharpe Ratio Z-Score]],Table2[Sharpe Ratio Z-Score])</f>
        <v>267</v>
      </c>
      <c r="AV125">
        <f>(Table2[[#This Row],[Rank 1Y]]+Table2[[#This Row],[Rank 6M]]+Table2[[#This Row],[Rank Sharpe]])/3</f>
        <v>166.33333333333334</v>
      </c>
    </row>
    <row r="126" spans="1:48" x14ac:dyDescent="0.3">
      <c r="A126" t="s">
        <v>63</v>
      </c>
      <c r="B126" t="s">
        <v>64</v>
      </c>
      <c r="C126" t="s">
        <v>10161</v>
      </c>
      <c r="D126" t="s">
        <v>65</v>
      </c>
      <c r="E126">
        <v>370848.99629482999</v>
      </c>
      <c r="F126">
        <v>382.45</v>
      </c>
      <c r="G126">
        <v>71.251213435829499</v>
      </c>
      <c r="H126">
        <f>(Table2[[#This Row],[1Y Return vs Nifty]]-AVERAGE(Table2[1Y Return vs Nifty]))/_xlfn.STDEV.P(Table2[1Y Return vs Nifty])</f>
        <v>0.45423556621410532</v>
      </c>
      <c r="I126">
        <v>0.28501414713158602</v>
      </c>
      <c r="J126">
        <f>(Table2[[#This Row],[1M Return vs Nifty]]-AVERAGE(Table2[1M Return vs Nifty]))/_xlfn.STDEV.P(Table2[1M Return vs Nifty])</f>
        <v>0.21012001275148795</v>
      </c>
      <c r="K126">
        <v>11.1316946695755</v>
      </c>
      <c r="L126">
        <f>(Table2[[#This Row],[6M Return vs Nifty]]-AVERAGE(Table2[6M Return vs Nifty]))/_xlfn.STDEV.P(Table2[6M Return vs Nifty])</f>
        <v>0.1598565031460962</v>
      </c>
      <c r="M126">
        <v>-2.8567840674087299</v>
      </c>
      <c r="N126">
        <f>(Table2[[#This Row],[1W Return vs Nifty]]-AVERAGE(Table2[1W Return vs Nifty]))/_xlfn.STDEV.P(Table2[1W Return vs Nifty])</f>
        <v>-0.26367795316427878</v>
      </c>
      <c r="O126">
        <v>374.47</v>
      </c>
      <c r="P126">
        <v>367.694807989916</v>
      </c>
      <c r="Q126">
        <v>322.40649608173999</v>
      </c>
      <c r="R126">
        <v>58.3608349888151</v>
      </c>
      <c r="S126" s="2">
        <f>(Table2[[#This Row],[Close Price]]-Table2[[#This Row],[20D EMA]])/Table2[[#This Row],[20D EMA]]</f>
        <v>2.1310118300531315E-2</v>
      </c>
      <c r="T126" s="2">
        <f>(Table2[[#This Row],[Close Price]]-Table2[[#This Row],[50D EMA]])/Table2[[#This Row],[50D EMA]]</f>
        <v>4.0128910415533112E-2</v>
      </c>
      <c r="U126" s="2">
        <f>(Table2[[#This Row],[Close Price]]-Table2[[#This Row],[200D EMA]])/Table2[[#This Row],[200D EMA]]</f>
        <v>0.18623540359136287</v>
      </c>
      <c r="V126">
        <v>1.07840456276621</v>
      </c>
      <c r="W126">
        <v>361.55</v>
      </c>
      <c r="X126">
        <v>385.65</v>
      </c>
      <c r="Y126">
        <v>361.55</v>
      </c>
      <c r="Z126">
        <v>385.65</v>
      </c>
      <c r="AA126">
        <v>361.55</v>
      </c>
      <c r="AB126">
        <v>388.95</v>
      </c>
      <c r="AC126" s="2">
        <f>(Table2[[#This Row],[Close Price]]/Table2[[#This Row],[Day Low]])-1</f>
        <v>5.7806665744710273E-2</v>
      </c>
      <c r="AD126" s="2">
        <f>(Table2[[#This Row],[Day High]]/Table2[[#This Row],[Close Price]])-1</f>
        <v>8.3671068113477798E-3</v>
      </c>
      <c r="AE126" s="2">
        <f>(Table2[[#This Row],[Close Price]]/Table2[[#This Row],[Current Week Low]])-1</f>
        <v>5.7806665744710273E-2</v>
      </c>
      <c r="AF126" s="2">
        <f>(Table2[[#This Row],[Current Week High]]/Table2[[#This Row],[Close Price]])-1</f>
        <v>8.3671068113477798E-3</v>
      </c>
      <c r="AG126" s="2">
        <f>(Table2[[#This Row],[Close Price]]/Table2[[#This Row],[Current Month Low]])-1</f>
        <v>5.7806665744710273E-2</v>
      </c>
      <c r="AH126" s="2">
        <f>(Table2[[#This Row],[Current Month High]]/Table2[[#This Row],[Close Price]])-1</f>
        <v>1.6995685710550434E-2</v>
      </c>
      <c r="AI126">
        <v>2.8108249444371798</v>
      </c>
      <c r="AJ126">
        <v>98.211972013475005</v>
      </c>
      <c r="AK126" t="str">
        <f>IF(AND(Table2[[#This Row],[20D EMA]]&gt;Table2[[#This Row],[50D EMA]],Table2[[#This Row],[50D EMA]]&gt;Table2[[#This Row],[200D EMA]]),"Uptrend","Downtrend/NoTrend")</f>
        <v>Uptrend</v>
      </c>
      <c r="AL126">
        <v>0.02</v>
      </c>
      <c r="AM126" t="s">
        <v>10199</v>
      </c>
      <c r="AN126">
        <v>2.5499999999999998</v>
      </c>
      <c r="AO126" t="s">
        <v>10199</v>
      </c>
      <c r="AP126">
        <v>0.16439118525405499</v>
      </c>
      <c r="AQ126">
        <f>(Table2[[#This Row],[Sharpe Ratio]]-AVERAGE(Table2[Sharpe Ratio]))/_xlfn.STDEV.P(Table2[Sharpe Ratio])</f>
        <v>1.3252015914858231</v>
      </c>
      <c r="AR12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1.8857357204332337</v>
      </c>
      <c r="AS126">
        <f>_xlfn.RANK.AVG(Table2[[#This Row],[1Y Return vs Nifty Z-Score]],Table2[1Y Return vs Nifty Z-Score])</f>
        <v>163</v>
      </c>
      <c r="AT126">
        <f>_xlfn.RANK.AVG(Table2[[#This Row],[6M Return vs Nifty Z-Score]],Table2[6M Return vs Nifty Z-Score])</f>
        <v>269</v>
      </c>
      <c r="AU126">
        <f>_xlfn.RANK.AVG(Table2[[#This Row],[Sharpe Ratio Z-Score]],Table2[Sharpe Ratio Z-Score])</f>
        <v>69</v>
      </c>
      <c r="AV126">
        <f>(Table2[[#This Row],[Rank 1Y]]+Table2[[#This Row],[Rank 6M]]+Table2[[#This Row],[Rank Sharpe]])/3</f>
        <v>167</v>
      </c>
    </row>
    <row r="127" spans="1:48" x14ac:dyDescent="0.3">
      <c r="A127" t="s">
        <v>763</v>
      </c>
      <c r="B127" t="s">
        <v>764</v>
      </c>
      <c r="C127" t="s">
        <v>10169</v>
      </c>
      <c r="D127" t="s">
        <v>271</v>
      </c>
      <c r="E127">
        <v>20174.898677919999</v>
      </c>
      <c r="F127">
        <v>408.8</v>
      </c>
      <c r="G127">
        <v>169.80774339228299</v>
      </c>
      <c r="H127">
        <f>(Table2[[#This Row],[1Y Return vs Nifty]]-AVERAGE(Table2[1Y Return vs Nifty]))/_xlfn.STDEV.P(Table2[1Y Return vs Nifty])</f>
        <v>1.826726297175848</v>
      </c>
      <c r="I127">
        <v>-0.57660631755467295</v>
      </c>
      <c r="J127">
        <f>(Table2[[#This Row],[1M Return vs Nifty]]-AVERAGE(Table2[1M Return vs Nifty]))/_xlfn.STDEV.P(Table2[1M Return vs Nifty])</f>
        <v>0.1207653337721922</v>
      </c>
      <c r="K127">
        <v>-3.1641457308947798</v>
      </c>
      <c r="L127">
        <f>(Table2[[#This Row],[6M Return vs Nifty]]-AVERAGE(Table2[6M Return vs Nifty]))/_xlfn.STDEV.P(Table2[6M Return vs Nifty])</f>
        <v>-0.32037011683199557</v>
      </c>
      <c r="M127">
        <v>-3.0654966326917799</v>
      </c>
      <c r="N127">
        <f>(Table2[[#This Row],[1W Return vs Nifty]]-AVERAGE(Table2[1W Return vs Nifty]))/_xlfn.STDEV.P(Table2[1W Return vs Nifty])</f>
        <v>-0.31986672008860267</v>
      </c>
      <c r="O127">
        <v>405.5</v>
      </c>
      <c r="P127">
        <v>384.993220583577</v>
      </c>
      <c r="Q127">
        <v>324.65435190277498</v>
      </c>
      <c r="R127">
        <v>48.881651026467097</v>
      </c>
      <c r="S127" s="2">
        <f>(Table2[[#This Row],[Close Price]]-Table2[[#This Row],[20D EMA]])/Table2[[#This Row],[20D EMA]]</f>
        <v>8.1381011097410878E-3</v>
      </c>
      <c r="T127" s="2">
        <f>(Table2[[#This Row],[Close Price]]-Table2[[#This Row],[50D EMA]])/Table2[[#This Row],[50D EMA]]</f>
        <v>6.1836879569817961E-2</v>
      </c>
      <c r="U127" s="2">
        <f>(Table2[[#This Row],[Close Price]]-Table2[[#This Row],[200D EMA]])/Table2[[#This Row],[200D EMA]]</f>
        <v>0.25918533851172382</v>
      </c>
      <c r="V127">
        <v>1.6607089901312899</v>
      </c>
      <c r="W127">
        <v>384.35</v>
      </c>
      <c r="X127">
        <v>412</v>
      </c>
      <c r="Y127">
        <v>384.35</v>
      </c>
      <c r="Z127">
        <v>415.4</v>
      </c>
      <c r="AA127">
        <v>384.35</v>
      </c>
      <c r="AB127">
        <v>442.9</v>
      </c>
      <c r="AC127" s="2">
        <f>(Table2[[#This Row],[Close Price]]/Table2[[#This Row],[Day Low]])-1</f>
        <v>6.3613893586574655E-2</v>
      </c>
      <c r="AD127" s="2">
        <f>(Table2[[#This Row],[Day High]]/Table2[[#This Row],[Close Price]])-1</f>
        <v>7.8277886497064575E-3</v>
      </c>
      <c r="AE127" s="2">
        <f>(Table2[[#This Row],[Close Price]]/Table2[[#This Row],[Current Week Low]])-1</f>
        <v>6.3613893586574655E-2</v>
      </c>
      <c r="AF127" s="2">
        <f>(Table2[[#This Row],[Current Week High]]/Table2[[#This Row],[Close Price]])-1</f>
        <v>1.6144814090019555E-2</v>
      </c>
      <c r="AG127" s="2">
        <f>(Table2[[#This Row],[Close Price]]/Table2[[#This Row],[Current Month Low]])-1</f>
        <v>6.3613893586574655E-2</v>
      </c>
      <c r="AH127" s="2">
        <f>(Table2[[#This Row],[Current Month High]]/Table2[[#This Row],[Close Price]])-1</f>
        <v>8.3414872798434292E-2</v>
      </c>
      <c r="AI127">
        <v>8.3414872798434292</v>
      </c>
      <c r="AJ127">
        <v>206.21722846441901</v>
      </c>
      <c r="AK127" t="str">
        <f>IF(AND(Table2[[#This Row],[20D EMA]]&gt;Table2[[#This Row],[50D EMA]],Table2[[#This Row],[50D EMA]]&gt;Table2[[#This Row],[200D EMA]]),"Uptrend","Downtrend/NoTrend")</f>
        <v>Uptrend</v>
      </c>
      <c r="AL127">
        <v>0.05</v>
      </c>
      <c r="AM127" t="s">
        <v>10199</v>
      </c>
      <c r="AN127">
        <v>1.53</v>
      </c>
      <c r="AO127" t="s">
        <v>10199</v>
      </c>
      <c r="AP127">
        <v>0.19081248713624999</v>
      </c>
      <c r="AQ127">
        <f>(Table2[[#This Row],[Sharpe Ratio]]-AVERAGE(Table2[Sharpe Ratio]))/_xlfn.STDEV.P(Table2[Sharpe Ratio])</f>
        <v>1.6285064059385674</v>
      </c>
      <c r="AR12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2.9357611999660089</v>
      </c>
      <c r="AS127">
        <f>_xlfn.RANK.AVG(Table2[[#This Row],[1Y Return vs Nifty Z-Score]],Table2[1Y Return vs Nifty Z-Score])</f>
        <v>37</v>
      </c>
      <c r="AT127">
        <f>_xlfn.RANK.AVG(Table2[[#This Row],[6M Return vs Nifty Z-Score]],Table2[6M Return vs Nifty Z-Score])</f>
        <v>430</v>
      </c>
      <c r="AU127">
        <f>_xlfn.RANK.AVG(Table2[[#This Row],[Sharpe Ratio Z-Score]],Table2[Sharpe Ratio Z-Score])</f>
        <v>36</v>
      </c>
      <c r="AV127">
        <f>(Table2[[#This Row],[Rank 1Y]]+Table2[[#This Row],[Rank 6M]]+Table2[[#This Row],[Rank Sharpe]])/3</f>
        <v>167.66666666666666</v>
      </c>
    </row>
    <row r="128" spans="1:48" x14ac:dyDescent="0.3">
      <c r="A128" t="s">
        <v>959</v>
      </c>
      <c r="B128" t="s">
        <v>960</v>
      </c>
      <c r="C128" t="s">
        <v>10166</v>
      </c>
      <c r="D128" t="s">
        <v>130</v>
      </c>
      <c r="E128">
        <v>14476.1020471799</v>
      </c>
      <c r="F128">
        <v>1064.8499999999999</v>
      </c>
      <c r="G128">
        <v>73.878014359787301</v>
      </c>
      <c r="H128">
        <f>(Table2[[#This Row],[1Y Return vs Nifty]]-AVERAGE(Table2[1Y Return vs Nifty]))/_xlfn.STDEV.P(Table2[1Y Return vs Nifty])</f>
        <v>0.4908161958467312</v>
      </c>
      <c r="I128">
        <v>-9.3555271276366891</v>
      </c>
      <c r="J128">
        <f>(Table2[[#This Row],[1M Return vs Nifty]]-AVERAGE(Table2[1M Return vs Nifty]))/_xlfn.STDEV.P(Table2[1M Return vs Nifty])</f>
        <v>-0.78965599780002649</v>
      </c>
      <c r="K128">
        <v>33.569719557998901</v>
      </c>
      <c r="L128">
        <f>(Table2[[#This Row],[6M Return vs Nifty]]-AVERAGE(Table2[6M Return vs Nifty]))/_xlfn.STDEV.P(Table2[6M Return vs Nifty])</f>
        <v>0.91359581117568223</v>
      </c>
      <c r="M128">
        <v>-3.91700624083383</v>
      </c>
      <c r="N128">
        <f>(Table2[[#This Row],[1W Return vs Nifty]]-AVERAGE(Table2[1W Return vs Nifty]))/_xlfn.STDEV.P(Table2[1W Return vs Nifty])</f>
        <v>-0.54910675094553552</v>
      </c>
      <c r="O128">
        <v>1098.27</v>
      </c>
      <c r="P128">
        <v>1036.58511912724</v>
      </c>
      <c r="Q128">
        <v>829.54063014272106</v>
      </c>
      <c r="R128">
        <v>34.853090050973101</v>
      </c>
      <c r="S128" s="2">
        <f>(Table2[[#This Row],[Close Price]]-Table2[[#This Row],[20D EMA]])/Table2[[#This Row],[20D EMA]]</f>
        <v>-3.0429675762790636E-2</v>
      </c>
      <c r="T128" s="2">
        <f>(Table2[[#This Row],[Close Price]]-Table2[[#This Row],[50D EMA]])/Table2[[#This Row],[50D EMA]]</f>
        <v>2.7267303332077296E-2</v>
      </c>
      <c r="U128" s="2">
        <f>(Table2[[#This Row],[Close Price]]-Table2[[#This Row],[200D EMA]])/Table2[[#This Row],[200D EMA]]</f>
        <v>0.28366225993872568</v>
      </c>
      <c r="V128">
        <v>1.3061557154721399</v>
      </c>
      <c r="W128">
        <v>1040</v>
      </c>
      <c r="X128">
        <v>1078.4000000000001</v>
      </c>
      <c r="Y128">
        <v>1040</v>
      </c>
      <c r="Z128">
        <v>1101.2</v>
      </c>
      <c r="AA128">
        <v>1040</v>
      </c>
      <c r="AB128">
        <v>1223.95</v>
      </c>
      <c r="AC128" s="2">
        <f>(Table2[[#This Row],[Close Price]]/Table2[[#This Row],[Day Low]])-1</f>
        <v>2.3894230769230695E-2</v>
      </c>
      <c r="AD128" s="2">
        <f>(Table2[[#This Row],[Day High]]/Table2[[#This Row],[Close Price]])-1</f>
        <v>1.2724796919754144E-2</v>
      </c>
      <c r="AE128" s="2">
        <f>(Table2[[#This Row],[Close Price]]/Table2[[#This Row],[Current Week Low]])-1</f>
        <v>2.3894230769230695E-2</v>
      </c>
      <c r="AF128" s="2">
        <f>(Table2[[#This Row],[Current Week High]]/Table2[[#This Row],[Close Price]])-1</f>
        <v>3.4136263323472971E-2</v>
      </c>
      <c r="AG128" s="2">
        <f>(Table2[[#This Row],[Close Price]]/Table2[[#This Row],[Current Month Low]])-1</f>
        <v>2.3894230769230695E-2</v>
      </c>
      <c r="AH128" s="2">
        <f>(Table2[[#This Row],[Current Month High]]/Table2[[#This Row],[Close Price]])-1</f>
        <v>0.14941071512419613</v>
      </c>
      <c r="AI128">
        <v>14.941071512419599</v>
      </c>
      <c r="AJ128">
        <v>100.668990860265</v>
      </c>
      <c r="AK128" t="str">
        <f>IF(AND(Table2[[#This Row],[20D EMA]]&gt;Table2[[#This Row],[50D EMA]],Table2[[#This Row],[50D EMA]]&gt;Table2[[#This Row],[200D EMA]]),"Uptrend","Downtrend/NoTrend")</f>
        <v>Uptrend</v>
      </c>
      <c r="AL128">
        <v>0.16</v>
      </c>
      <c r="AM128" t="s">
        <v>10199</v>
      </c>
      <c r="AN128">
        <v>-3.87</v>
      </c>
      <c r="AO128" t="s">
        <v>10200</v>
      </c>
      <c r="AP128">
        <v>8.2109025077431994E-2</v>
      </c>
      <c r="AQ128">
        <f>(Table2[[#This Row],[Sharpe Ratio]]-AVERAGE(Table2[Sharpe Ratio]))/_xlfn.STDEV.P(Table2[Sharpe Ratio])</f>
        <v>0.38063892623882511</v>
      </c>
      <c r="AR12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0.44628818451567653</v>
      </c>
      <c r="AS128">
        <f>_xlfn.RANK.AVG(Table2[[#This Row],[1Y Return vs Nifty Z-Score]],Table2[1Y Return vs Nifty Z-Score])</f>
        <v>153</v>
      </c>
      <c r="AT128">
        <f>_xlfn.RANK.AVG(Table2[[#This Row],[6M Return vs Nifty Z-Score]],Table2[6M Return vs Nifty Z-Score])</f>
        <v>118</v>
      </c>
      <c r="AU128">
        <f>_xlfn.RANK.AVG(Table2[[#This Row],[Sharpe Ratio Z-Score]],Table2[Sharpe Ratio Z-Score])</f>
        <v>233</v>
      </c>
      <c r="AV128">
        <f>(Table2[[#This Row],[Rank 1Y]]+Table2[[#This Row],[Rank 6M]]+Table2[[#This Row],[Rank Sharpe]])/3</f>
        <v>168</v>
      </c>
    </row>
    <row r="129" spans="1:48" x14ac:dyDescent="0.3">
      <c r="A129" t="s">
        <v>676</v>
      </c>
      <c r="B129" t="s">
        <v>677</v>
      </c>
      <c r="C129" t="s">
        <v>10164</v>
      </c>
      <c r="D129" t="s">
        <v>302</v>
      </c>
      <c r="E129">
        <v>25302.234803719999</v>
      </c>
      <c r="F129">
        <v>404.6</v>
      </c>
      <c r="G129">
        <v>61.5352901024049</v>
      </c>
      <c r="H129">
        <f>(Table2[[#This Row],[1Y Return vs Nifty]]-AVERAGE(Table2[1Y Return vs Nifty]))/_xlfn.STDEV.P(Table2[1Y Return vs Nifty])</f>
        <v>0.31893235775341622</v>
      </c>
      <c r="I129">
        <v>-13.9066753798637</v>
      </c>
      <c r="J129">
        <f>(Table2[[#This Row],[1M Return vs Nifty]]-AVERAGE(Table2[1M Return vs Nifty]))/_xlfn.STDEV.P(Table2[1M Return vs Nifty])</f>
        <v>-1.2616345634588708</v>
      </c>
      <c r="K129">
        <v>21.687369037721599</v>
      </c>
      <c r="L129">
        <f>(Table2[[#This Row],[6M Return vs Nifty]]-AVERAGE(Table2[6M Return vs Nifty]))/_xlfn.STDEV.P(Table2[6M Return vs Nifty])</f>
        <v>0.5144432697441218</v>
      </c>
      <c r="M129">
        <v>-4.6510416754315296</v>
      </c>
      <c r="N129">
        <f>(Table2[[#This Row],[1W Return vs Nifty]]-AVERAGE(Table2[1W Return vs Nifty]))/_xlfn.STDEV.P(Table2[1W Return vs Nifty])</f>
        <v>-0.74672085191195448</v>
      </c>
      <c r="O129">
        <v>420.52</v>
      </c>
      <c r="P129">
        <v>431.06979776762302</v>
      </c>
      <c r="Q129">
        <v>373.07836728851203</v>
      </c>
      <c r="R129">
        <v>31.819833187489301</v>
      </c>
      <c r="S129" s="2">
        <f>(Table2[[#This Row],[Close Price]]-Table2[[#This Row],[20D EMA]])/Table2[[#This Row],[20D EMA]]</f>
        <v>-3.7857890231142298E-2</v>
      </c>
      <c r="T129" s="2">
        <f>(Table2[[#This Row],[Close Price]]-Table2[[#This Row],[50D EMA]])/Table2[[#This Row],[50D EMA]]</f>
        <v>-6.1404899867032854E-2</v>
      </c>
      <c r="U129" s="2">
        <f>(Table2[[#This Row],[Close Price]]-Table2[[#This Row],[200D EMA]])/Table2[[#This Row],[200D EMA]]</f>
        <v>8.4490647207940167E-2</v>
      </c>
      <c r="V129">
        <v>0.736125358154611</v>
      </c>
      <c r="W129">
        <v>393.45</v>
      </c>
      <c r="X129">
        <v>407.85</v>
      </c>
      <c r="Y129">
        <v>393.35</v>
      </c>
      <c r="Z129">
        <v>418.7</v>
      </c>
      <c r="AA129">
        <v>393.35</v>
      </c>
      <c r="AB129">
        <v>437.5</v>
      </c>
      <c r="AC129" s="2">
        <f>(Table2[[#This Row],[Close Price]]/Table2[[#This Row],[Day Low]])-1</f>
        <v>2.8339051976108864E-2</v>
      </c>
      <c r="AD129" s="2">
        <f>(Table2[[#This Row],[Day High]]/Table2[[#This Row],[Close Price]])-1</f>
        <v>8.0326248146316281E-3</v>
      </c>
      <c r="AE129" s="2">
        <f>(Table2[[#This Row],[Close Price]]/Table2[[#This Row],[Current Week Low]])-1</f>
        <v>2.8600483030380097E-2</v>
      </c>
      <c r="AF129" s="2">
        <f>(Table2[[#This Row],[Current Week High]]/Table2[[#This Row],[Close Price]])-1</f>
        <v>3.4849233811171443E-2</v>
      </c>
      <c r="AG129" s="2">
        <f>(Table2[[#This Row],[Close Price]]/Table2[[#This Row],[Current Month Low]])-1</f>
        <v>2.8600483030380097E-2</v>
      </c>
      <c r="AH129" s="2">
        <f>(Table2[[#This Row],[Current Month High]]/Table2[[#This Row],[Close Price]])-1</f>
        <v>8.1314878892733589E-2</v>
      </c>
      <c r="AI129">
        <v>24.1225902125556</v>
      </c>
      <c r="AJ129">
        <v>97.3177273835649</v>
      </c>
      <c r="AK129" t="str">
        <f>IF(AND(Table2[[#This Row],[20D EMA]]&gt;Table2[[#This Row],[50D EMA]],Table2[[#This Row],[50D EMA]]&gt;Table2[[#This Row],[200D EMA]]),"Uptrend","Downtrend/NoTrend")</f>
        <v>Downtrend/NoTrend</v>
      </c>
      <c r="AL129">
        <v>-0.23</v>
      </c>
      <c r="AM129" t="s">
        <v>10200</v>
      </c>
      <c r="AN129">
        <v>-4.79</v>
      </c>
      <c r="AO129" t="s">
        <v>10200</v>
      </c>
      <c r="AP129">
        <v>0.13724006069248601</v>
      </c>
      <c r="AQ129">
        <f>(Table2[[#This Row],[Sharpe Ratio]]-AVERAGE(Table2[Sharpe Ratio]))/_xlfn.STDEV.P(Table2[Sharpe Ratio])</f>
        <v>1.0135187367178093</v>
      </c>
      <c r="AR12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29">
        <f>_xlfn.RANK.AVG(Table2[[#This Row],[1Y Return vs Nifty Z-Score]],Table2[1Y Return vs Nifty Z-Score])</f>
        <v>204</v>
      </c>
      <c r="AT129">
        <f>_xlfn.RANK.AVG(Table2[[#This Row],[6M Return vs Nifty Z-Score]],Table2[6M Return vs Nifty Z-Score])</f>
        <v>184</v>
      </c>
      <c r="AU129">
        <f>_xlfn.RANK.AVG(Table2[[#This Row],[Sharpe Ratio Z-Score]],Table2[Sharpe Ratio Z-Score])</f>
        <v>118</v>
      </c>
      <c r="AV129">
        <f>(Table2[[#This Row],[Rank 1Y]]+Table2[[#This Row],[Rank 6M]]+Table2[[#This Row],[Rank Sharpe]])/3</f>
        <v>168.66666666666666</v>
      </c>
    </row>
    <row r="130" spans="1:48" x14ac:dyDescent="0.3">
      <c r="A130" t="s">
        <v>217</v>
      </c>
      <c r="B130" t="s">
        <v>218</v>
      </c>
      <c r="C130" t="s">
        <v>10159</v>
      </c>
      <c r="D130" t="s">
        <v>109</v>
      </c>
      <c r="E130">
        <v>117451.03632308</v>
      </c>
      <c r="F130">
        <v>2472.1999999999998</v>
      </c>
      <c r="G130">
        <v>65.160312556745595</v>
      </c>
      <c r="H130">
        <f>(Table2[[#This Row],[1Y Return vs Nifty]]-AVERAGE(Table2[1Y Return vs Nifty]))/_xlfn.STDEV.P(Table2[1Y Return vs Nifty])</f>
        <v>0.36941414440224701</v>
      </c>
      <c r="I130">
        <v>-4.71058746558748</v>
      </c>
      <c r="J130">
        <f>(Table2[[#This Row],[1M Return vs Nifty]]-AVERAGE(Table2[1M Return vs Nifty]))/_xlfn.STDEV.P(Table2[1M Return vs Nifty])</f>
        <v>-0.30795075820623807</v>
      </c>
      <c r="K130">
        <v>9.1405335729959791</v>
      </c>
      <c r="L130">
        <f>(Table2[[#This Row],[6M Return vs Nifty]]-AVERAGE(Table2[6M Return vs Nifty]))/_xlfn.STDEV.P(Table2[6M Return vs Nifty])</f>
        <v>9.2969315232974387E-2</v>
      </c>
      <c r="M130">
        <v>-0.67722404132695402</v>
      </c>
      <c r="N130">
        <f>(Table2[[#This Row],[1W Return vs Nifty]]-AVERAGE(Table2[1W Return vs Nifty]))/_xlfn.STDEV.P(Table2[1W Return vs Nifty])</f>
        <v>0.32309453050001929</v>
      </c>
      <c r="O130">
        <v>2414.17</v>
      </c>
      <c r="P130">
        <v>2335.1697019854801</v>
      </c>
      <c r="Q130">
        <v>2030.9323879257099</v>
      </c>
      <c r="R130">
        <v>63.204233014747601</v>
      </c>
      <c r="S130" s="2">
        <f>(Table2[[#This Row],[Close Price]]-Table2[[#This Row],[20D EMA]])/Table2[[#This Row],[20D EMA]]</f>
        <v>2.4037246755613625E-2</v>
      </c>
      <c r="T130" s="2">
        <f>(Table2[[#This Row],[Close Price]]-Table2[[#This Row],[50D EMA]])/Table2[[#This Row],[50D EMA]]</f>
        <v>5.8681087673418182E-2</v>
      </c>
      <c r="U130" s="2">
        <f>(Table2[[#This Row],[Close Price]]-Table2[[#This Row],[200D EMA]])/Table2[[#This Row],[200D EMA]]</f>
        <v>0.21727341328431815</v>
      </c>
      <c r="V130">
        <v>0.83275103263040196</v>
      </c>
      <c r="W130">
        <v>2359.9499999999998</v>
      </c>
      <c r="X130">
        <v>2490</v>
      </c>
      <c r="Y130">
        <v>2359.9499999999998</v>
      </c>
      <c r="Z130">
        <v>2490</v>
      </c>
      <c r="AA130">
        <v>2301.1999999999998</v>
      </c>
      <c r="AB130">
        <v>2491.9</v>
      </c>
      <c r="AC130" s="2">
        <f>(Table2[[#This Row],[Close Price]]/Table2[[#This Row],[Day Low]])-1</f>
        <v>4.7564567045911943E-2</v>
      </c>
      <c r="AD130" s="2">
        <f>(Table2[[#This Row],[Day High]]/Table2[[#This Row],[Close Price]])-1</f>
        <v>7.2000647196830414E-3</v>
      </c>
      <c r="AE130" s="2">
        <f>(Table2[[#This Row],[Close Price]]/Table2[[#This Row],[Current Week Low]])-1</f>
        <v>4.7564567045911943E-2</v>
      </c>
      <c r="AF130" s="2">
        <f>(Table2[[#This Row],[Current Week High]]/Table2[[#This Row],[Close Price]])-1</f>
        <v>7.2000647196830414E-3</v>
      </c>
      <c r="AG130" s="2">
        <f>(Table2[[#This Row],[Close Price]]/Table2[[#This Row],[Current Month Low]])-1</f>
        <v>7.4309056144620245E-2</v>
      </c>
      <c r="AH130" s="2">
        <f>(Table2[[#This Row],[Current Month High]]/Table2[[#This Row],[Close Price]])-1</f>
        <v>7.9686109538064098E-3</v>
      </c>
      <c r="AI130">
        <v>1.89305072405145</v>
      </c>
      <c r="AJ130">
        <v>90.903474903474802</v>
      </c>
      <c r="AK130" t="str">
        <f>IF(AND(Table2[[#This Row],[20D EMA]]&gt;Table2[[#This Row],[50D EMA]],Table2[[#This Row],[50D EMA]]&gt;Table2[[#This Row],[200D EMA]]),"Uptrend","Downtrend/NoTrend")</f>
        <v>Uptrend</v>
      </c>
      <c r="AL130">
        <v>7.0000000000000007E-2</v>
      </c>
      <c r="AM130" t="s">
        <v>10199</v>
      </c>
      <c r="AN130">
        <v>4.49</v>
      </c>
      <c r="AO130" t="s">
        <v>10199</v>
      </c>
      <c r="AP130">
        <v>0.207786547732565</v>
      </c>
      <c r="AQ130">
        <f>(Table2[[#This Row],[Sharpe Ratio]]-AVERAGE(Table2[Sharpe Ratio]))/_xlfn.STDEV.P(Table2[Sharpe Ratio])</f>
        <v>1.8233610850391591</v>
      </c>
      <c r="AR13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2.3008883169681615</v>
      </c>
      <c r="AS130">
        <f>_xlfn.RANK.AVG(Table2[[#This Row],[1Y Return vs Nifty Z-Score]],Table2[1Y Return vs Nifty Z-Score])</f>
        <v>192</v>
      </c>
      <c r="AT130">
        <f>_xlfn.RANK.AVG(Table2[[#This Row],[6M Return vs Nifty Z-Score]],Table2[6M Return vs Nifty Z-Score])</f>
        <v>296</v>
      </c>
      <c r="AU130">
        <f>_xlfn.RANK.AVG(Table2[[#This Row],[Sharpe Ratio Z-Score]],Table2[Sharpe Ratio Z-Score])</f>
        <v>25</v>
      </c>
      <c r="AV130">
        <f>(Table2[[#This Row],[Rank 1Y]]+Table2[[#This Row],[Rank 6M]]+Table2[[#This Row],[Rank Sharpe]])/3</f>
        <v>171</v>
      </c>
    </row>
    <row r="131" spans="1:48" x14ac:dyDescent="0.3">
      <c r="A131" t="s">
        <v>1456</v>
      </c>
      <c r="B131" t="s">
        <v>1457</v>
      </c>
      <c r="C131" t="s">
        <v>10159</v>
      </c>
      <c r="D131" t="s">
        <v>198</v>
      </c>
      <c r="E131">
        <v>6812.3138545000002</v>
      </c>
      <c r="F131">
        <v>474.25</v>
      </c>
      <c r="G131">
        <v>96.093662291666504</v>
      </c>
      <c r="H131">
        <f>(Table2[[#This Row],[1Y Return vs Nifty]]-AVERAGE(Table2[1Y Return vs Nifty]))/_xlfn.STDEV.P(Table2[1Y Return vs Nifty])</f>
        <v>0.80018961719472048</v>
      </c>
      <c r="I131">
        <v>9.2320916970415805</v>
      </c>
      <c r="J131">
        <f>(Table2[[#This Row],[1M Return vs Nifty]]-AVERAGE(Table2[1M Return vs Nifty]))/_xlfn.STDEV.P(Table2[1M Return vs Nifty])</f>
        <v>1.1379801031756163</v>
      </c>
      <c r="K131">
        <v>10.9915608332615</v>
      </c>
      <c r="L131">
        <f>(Table2[[#This Row],[6M Return vs Nifty]]-AVERAGE(Table2[6M Return vs Nifty]))/_xlfn.STDEV.P(Table2[6M Return vs Nifty])</f>
        <v>0.15514911997221706</v>
      </c>
      <c r="M131">
        <v>-1.70365524384707</v>
      </c>
      <c r="N131">
        <f>(Table2[[#This Row],[1W Return vs Nifty]]-AVERAGE(Table2[1W Return vs Nifty]))/_xlfn.STDEV.P(Table2[1W Return vs Nifty])</f>
        <v>4.6762803543184676E-2</v>
      </c>
      <c r="O131">
        <v>474.24</v>
      </c>
      <c r="P131">
        <v>439.93325072008099</v>
      </c>
      <c r="Q131">
        <v>371.32730712690898</v>
      </c>
      <c r="R131">
        <v>43.483270774852997</v>
      </c>
      <c r="S131" s="2">
        <f>(Table2[[#This Row],[Close Price]]-Table2[[#This Row],[20D EMA]])/Table2[[#This Row],[20D EMA]]</f>
        <v>2.1086369770561119E-5</v>
      </c>
      <c r="T131" s="2">
        <f>(Table2[[#This Row],[Close Price]]-Table2[[#This Row],[50D EMA]])/Table2[[#This Row],[50D EMA]]</f>
        <v>7.8004445501106107E-2</v>
      </c>
      <c r="U131" s="2">
        <f>(Table2[[#This Row],[Close Price]]-Table2[[#This Row],[200D EMA]])/Table2[[#This Row],[200D EMA]]</f>
        <v>0.27717512528082133</v>
      </c>
      <c r="V131">
        <v>0.479622085448976</v>
      </c>
      <c r="W131">
        <v>444</v>
      </c>
      <c r="X131">
        <v>484</v>
      </c>
      <c r="Y131">
        <v>444</v>
      </c>
      <c r="Z131">
        <v>484</v>
      </c>
      <c r="AA131">
        <v>444</v>
      </c>
      <c r="AB131">
        <v>514</v>
      </c>
      <c r="AC131" s="2">
        <f>(Table2[[#This Row],[Close Price]]/Table2[[#This Row],[Day Low]])-1</f>
        <v>6.8130630630630629E-2</v>
      </c>
      <c r="AD131" s="2">
        <f>(Table2[[#This Row],[Day High]]/Table2[[#This Row],[Close Price]])-1</f>
        <v>2.0558777016341567E-2</v>
      </c>
      <c r="AE131" s="2">
        <f>(Table2[[#This Row],[Close Price]]/Table2[[#This Row],[Current Week Low]])-1</f>
        <v>6.8130630630630629E-2</v>
      </c>
      <c r="AF131" s="2">
        <f>(Table2[[#This Row],[Current Week High]]/Table2[[#This Row],[Close Price]])-1</f>
        <v>2.0558777016341567E-2</v>
      </c>
      <c r="AG131" s="2">
        <f>(Table2[[#This Row],[Close Price]]/Table2[[#This Row],[Current Month Low]])-1</f>
        <v>6.8130630630630629E-2</v>
      </c>
      <c r="AH131" s="2">
        <f>(Table2[[#This Row],[Current Month High]]/Table2[[#This Row],[Close Price]])-1</f>
        <v>8.3816552451238868E-2</v>
      </c>
      <c r="AI131">
        <v>9.0142329994728598</v>
      </c>
      <c r="AJ131">
        <v>121.61214953271001</v>
      </c>
      <c r="AK131" t="str">
        <f>IF(AND(Table2[[#This Row],[20D EMA]]&gt;Table2[[#This Row],[50D EMA]],Table2[[#This Row],[50D EMA]]&gt;Table2[[#This Row],[200D EMA]]),"Uptrend","Downtrend/NoTrend")</f>
        <v>Uptrend</v>
      </c>
      <c r="AL131">
        <v>0.1</v>
      </c>
      <c r="AM131" t="s">
        <v>10199</v>
      </c>
      <c r="AN131">
        <v>-3.35</v>
      </c>
      <c r="AO131" t="s">
        <v>10200</v>
      </c>
      <c r="AP131">
        <v>0.13020542664647</v>
      </c>
      <c r="AQ131">
        <f>(Table2[[#This Row],[Sharpe Ratio]]-AVERAGE(Table2[Sharpe Ratio]))/_xlfn.STDEV.P(Table2[Sharpe Ratio])</f>
        <v>0.93276426127283985</v>
      </c>
      <c r="AR13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3.0728459051585784</v>
      </c>
      <c r="AS131">
        <f>_xlfn.RANK.AVG(Table2[[#This Row],[1Y Return vs Nifty Z-Score]],Table2[1Y Return vs Nifty Z-Score])</f>
        <v>108</v>
      </c>
      <c r="AT131">
        <f>_xlfn.RANK.AVG(Table2[[#This Row],[6M Return vs Nifty Z-Score]],Table2[6M Return vs Nifty Z-Score])</f>
        <v>272</v>
      </c>
      <c r="AU131">
        <f>_xlfn.RANK.AVG(Table2[[#This Row],[Sharpe Ratio Z-Score]],Table2[Sharpe Ratio Z-Score])</f>
        <v>135</v>
      </c>
      <c r="AV131">
        <f>(Table2[[#This Row],[Rank 1Y]]+Table2[[#This Row],[Rank 6M]]+Table2[[#This Row],[Rank Sharpe]])/3</f>
        <v>171.66666666666666</v>
      </c>
    </row>
    <row r="132" spans="1:48" x14ac:dyDescent="0.3">
      <c r="A132" t="s">
        <v>1519</v>
      </c>
      <c r="B132" t="s">
        <v>1520</v>
      </c>
      <c r="C132" t="s">
        <v>10155</v>
      </c>
      <c r="D132" t="s">
        <v>51</v>
      </c>
      <c r="E132">
        <v>6284.5117720400003</v>
      </c>
      <c r="F132">
        <v>69.98</v>
      </c>
      <c r="G132">
        <v>136.657203836815</v>
      </c>
      <c r="H132">
        <f>(Table2[[#This Row],[1Y Return vs Nifty]]-AVERAGE(Table2[1Y Return vs Nifty]))/_xlfn.STDEV.P(Table2[1Y Return vs Nifty])</f>
        <v>1.3650744077844117</v>
      </c>
      <c r="I132">
        <v>-7.1480050859894098</v>
      </c>
      <c r="J132">
        <f>(Table2[[#This Row],[1M Return vs Nifty]]-AVERAGE(Table2[1M Return vs Nifty]))/_xlfn.STDEV.P(Table2[1M Return vs Nifty])</f>
        <v>-0.56072408235052795</v>
      </c>
      <c r="K132">
        <v>24.146114189117998</v>
      </c>
      <c r="L132">
        <f>(Table2[[#This Row],[6M Return vs Nifty]]-AVERAGE(Table2[6M Return vs Nifty]))/_xlfn.STDEV.P(Table2[6M Return vs Nifty])</f>
        <v>0.59703756573274891</v>
      </c>
      <c r="M132">
        <v>-6.6023791273439398</v>
      </c>
      <c r="N132">
        <f>(Table2[[#This Row],[1W Return vs Nifty]]-AVERAGE(Table2[1W Return vs Nifty]))/_xlfn.STDEV.P(Table2[1W Return vs Nifty])</f>
        <v>-1.2720521616369604</v>
      </c>
      <c r="O132">
        <v>73.3</v>
      </c>
      <c r="P132">
        <v>71.757042292141605</v>
      </c>
      <c r="Q132">
        <v>61.463482269015003</v>
      </c>
      <c r="R132">
        <v>35.412097121249303</v>
      </c>
      <c r="S132" s="2">
        <f>(Table2[[#This Row],[Close Price]]-Table2[[#This Row],[20D EMA]])/Table2[[#This Row],[20D EMA]]</f>
        <v>-4.5293315143246839E-2</v>
      </c>
      <c r="T132" s="2">
        <f>(Table2[[#This Row],[Close Price]]-Table2[[#This Row],[50D EMA]])/Table2[[#This Row],[50D EMA]]</f>
        <v>-2.4764709293713633E-2</v>
      </c>
      <c r="U132" s="2">
        <f>(Table2[[#This Row],[Close Price]]-Table2[[#This Row],[200D EMA]])/Table2[[#This Row],[200D EMA]]</f>
        <v>0.1385622391798382</v>
      </c>
      <c r="V132">
        <v>1.2696806587474201</v>
      </c>
      <c r="W132">
        <v>67.55</v>
      </c>
      <c r="X132">
        <v>71.900000000000006</v>
      </c>
      <c r="Y132">
        <v>67.55</v>
      </c>
      <c r="Z132">
        <v>73.010000000000005</v>
      </c>
      <c r="AA132">
        <v>67.55</v>
      </c>
      <c r="AB132">
        <v>82</v>
      </c>
      <c r="AC132" s="2">
        <f>(Table2[[#This Row],[Close Price]]/Table2[[#This Row],[Day Low]])-1</f>
        <v>3.5973353071798719E-2</v>
      </c>
      <c r="AD132" s="2">
        <f>(Table2[[#This Row],[Day High]]/Table2[[#This Row],[Close Price]])-1</f>
        <v>2.7436410402972289E-2</v>
      </c>
      <c r="AE132" s="2">
        <f>(Table2[[#This Row],[Close Price]]/Table2[[#This Row],[Current Week Low]])-1</f>
        <v>3.5973353071798719E-2</v>
      </c>
      <c r="AF132" s="2">
        <f>(Table2[[#This Row],[Current Week High]]/Table2[[#This Row],[Close Price]])-1</f>
        <v>4.3298085167190692E-2</v>
      </c>
      <c r="AG132" s="2">
        <f>(Table2[[#This Row],[Close Price]]/Table2[[#This Row],[Current Month Low]])-1</f>
        <v>3.5973353071798719E-2</v>
      </c>
      <c r="AH132" s="2">
        <f>(Table2[[#This Row],[Current Month High]]/Table2[[#This Row],[Close Price]])-1</f>
        <v>0.17176336096027423</v>
      </c>
      <c r="AI132">
        <v>42.369248356673303</v>
      </c>
      <c r="AJ132">
        <v>180.20020020019999</v>
      </c>
      <c r="AK132" t="str">
        <f>IF(AND(Table2[[#This Row],[20D EMA]]&gt;Table2[[#This Row],[50D EMA]],Table2[[#This Row],[50D EMA]]&gt;Table2[[#This Row],[200D EMA]]),"Uptrend","Downtrend/NoTrend")</f>
        <v>Uptrend</v>
      </c>
      <c r="AL132">
        <v>-0.01</v>
      </c>
      <c r="AM132" t="s">
        <v>10200</v>
      </c>
      <c r="AN132">
        <v>-5.55</v>
      </c>
      <c r="AO132" t="s">
        <v>10200</v>
      </c>
      <c r="AP132">
        <v>6.4898024323053999E-2</v>
      </c>
      <c r="AQ132">
        <f>(Table2[[#This Row],[Sharpe Ratio]]-AVERAGE(Table2[Sharpe Ratio]))/_xlfn.STDEV.P(Table2[Sharpe Ratio])</f>
        <v>0.18306427932596889</v>
      </c>
      <c r="AR13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0.31240000885564112</v>
      </c>
      <c r="AS132">
        <f>_xlfn.RANK.AVG(Table2[[#This Row],[1Y Return vs Nifty Z-Score]],Table2[1Y Return vs Nifty Z-Score])</f>
        <v>65</v>
      </c>
      <c r="AT132">
        <f>_xlfn.RANK.AVG(Table2[[#This Row],[6M Return vs Nifty Z-Score]],Table2[6M Return vs Nifty Z-Score])</f>
        <v>167</v>
      </c>
      <c r="AU132">
        <f>_xlfn.RANK.AVG(Table2[[#This Row],[Sharpe Ratio Z-Score]],Table2[Sharpe Ratio Z-Score])</f>
        <v>283</v>
      </c>
      <c r="AV132">
        <f>(Table2[[#This Row],[Rank 1Y]]+Table2[[#This Row],[Rank 6M]]+Table2[[#This Row],[Rank Sharpe]])/3</f>
        <v>171.66666666666666</v>
      </c>
    </row>
    <row r="133" spans="1:48" x14ac:dyDescent="0.3">
      <c r="A133" t="s">
        <v>1490</v>
      </c>
      <c r="B133" t="s">
        <v>1491</v>
      </c>
      <c r="C133" t="s">
        <v>10163</v>
      </c>
      <c r="D133" t="s">
        <v>387</v>
      </c>
      <c r="E133">
        <v>6495.3558660039998</v>
      </c>
      <c r="F133">
        <v>209.08</v>
      </c>
      <c r="G133">
        <v>175.13707532121799</v>
      </c>
      <c r="H133">
        <f>(Table2[[#This Row],[1Y Return vs Nifty]]-AVERAGE(Table2[1Y Return vs Nifty]))/_xlfn.STDEV.P(Table2[1Y Return vs Nifty])</f>
        <v>1.9009421677824287</v>
      </c>
      <c r="I133">
        <v>5.1409089899803897</v>
      </c>
      <c r="J133">
        <f>(Table2[[#This Row],[1M Return vs Nifty]]-AVERAGE(Table2[1M Return vs Nifty]))/_xlfn.STDEV.P(Table2[1M Return vs Nifty])</f>
        <v>0.71370243984479897</v>
      </c>
      <c r="K133">
        <v>11.3054670922754</v>
      </c>
      <c r="L133">
        <f>(Table2[[#This Row],[6M Return vs Nifty]]-AVERAGE(Table2[6M Return vs Nifty]))/_xlfn.STDEV.P(Table2[6M Return vs Nifty])</f>
        <v>0.16569387547684997</v>
      </c>
      <c r="M133">
        <v>-2.93967626031885</v>
      </c>
      <c r="N133">
        <f>(Table2[[#This Row],[1W Return vs Nifty]]-AVERAGE(Table2[1W Return vs Nifty]))/_xlfn.STDEV.P(Table2[1W Return vs Nifty])</f>
        <v>-0.28599385973634506</v>
      </c>
      <c r="O133">
        <v>207.68</v>
      </c>
      <c r="P133">
        <v>198.48993010289399</v>
      </c>
      <c r="Q133">
        <v>162.92561528666999</v>
      </c>
      <c r="R133">
        <v>49.854633540268502</v>
      </c>
      <c r="S133" s="2">
        <f>(Table2[[#This Row],[Close Price]]-Table2[[#This Row],[20D EMA]])/Table2[[#This Row],[20D EMA]]</f>
        <v>6.7411402157165137E-3</v>
      </c>
      <c r="T133" s="2">
        <f>(Table2[[#This Row],[Close Price]]-Table2[[#This Row],[50D EMA]])/Table2[[#This Row],[50D EMA]]</f>
        <v>5.3353184675999921E-2</v>
      </c>
      <c r="U133" s="2">
        <f>(Table2[[#This Row],[Close Price]]-Table2[[#This Row],[200D EMA]])/Table2[[#This Row],[200D EMA]]</f>
        <v>0.28328501096724851</v>
      </c>
      <c r="V133">
        <v>0.66743972238245997</v>
      </c>
      <c r="W133">
        <v>204.33</v>
      </c>
      <c r="X133">
        <v>212</v>
      </c>
      <c r="Y133">
        <v>201.58</v>
      </c>
      <c r="Z133">
        <v>212</v>
      </c>
      <c r="AA133">
        <v>201.58</v>
      </c>
      <c r="AB133">
        <v>217.97</v>
      </c>
      <c r="AC133" s="2">
        <f>(Table2[[#This Row],[Close Price]]/Table2[[#This Row],[Day Low]])-1</f>
        <v>2.3246708755444656E-2</v>
      </c>
      <c r="AD133" s="2">
        <f>(Table2[[#This Row],[Day High]]/Table2[[#This Row],[Close Price]])-1</f>
        <v>1.3965946049359079E-2</v>
      </c>
      <c r="AE133" s="2">
        <f>(Table2[[#This Row],[Close Price]]/Table2[[#This Row],[Current Week Low]])-1</f>
        <v>3.7206072030955495E-2</v>
      </c>
      <c r="AF133" s="2">
        <f>(Table2[[#This Row],[Current Week High]]/Table2[[#This Row],[Close Price]])-1</f>
        <v>1.3965946049359079E-2</v>
      </c>
      <c r="AG133" s="2">
        <f>(Table2[[#This Row],[Close Price]]/Table2[[#This Row],[Current Month Low]])-1</f>
        <v>3.7206072030955495E-2</v>
      </c>
      <c r="AH133" s="2">
        <f>(Table2[[#This Row],[Current Month High]]/Table2[[#This Row],[Close Price]])-1</f>
        <v>4.2519609718767892E-2</v>
      </c>
      <c r="AI133">
        <v>4.2519609718767803</v>
      </c>
      <c r="AJ133">
        <v>207.470588235294</v>
      </c>
      <c r="AK133" t="str">
        <f>IF(AND(Table2[[#This Row],[20D EMA]]&gt;Table2[[#This Row],[50D EMA]],Table2[[#This Row],[50D EMA]]&gt;Table2[[#This Row],[200D EMA]]),"Uptrend","Downtrend/NoTrend")</f>
        <v>Uptrend</v>
      </c>
      <c r="AL133">
        <v>0.08</v>
      </c>
      <c r="AM133" t="s">
        <v>10199</v>
      </c>
      <c r="AN133">
        <v>-1.48</v>
      </c>
      <c r="AO133" t="s">
        <v>10200</v>
      </c>
      <c r="AP133">
        <v>8.8523031209485001E-2</v>
      </c>
      <c r="AQ133">
        <f>(Table2[[#This Row],[Sharpe Ratio]]-AVERAGE(Table2[Sharpe Ratio]))/_xlfn.STDEV.P(Table2[Sharpe Ratio])</f>
        <v>0.45426886879256745</v>
      </c>
      <c r="AR13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2.9486134921602996</v>
      </c>
      <c r="AS133">
        <f>_xlfn.RANK.AVG(Table2[[#This Row],[1Y Return vs Nifty Z-Score]],Table2[1Y Return vs Nifty Z-Score])</f>
        <v>31</v>
      </c>
      <c r="AT133">
        <f>_xlfn.RANK.AVG(Table2[[#This Row],[6M Return vs Nifty Z-Score]],Table2[6M Return vs Nifty Z-Score])</f>
        <v>268</v>
      </c>
      <c r="AU133">
        <f>_xlfn.RANK.AVG(Table2[[#This Row],[Sharpe Ratio Z-Score]],Table2[Sharpe Ratio Z-Score])</f>
        <v>219</v>
      </c>
      <c r="AV133">
        <f>(Table2[[#This Row],[Rank 1Y]]+Table2[[#This Row],[Rank 6M]]+Table2[[#This Row],[Rank Sharpe]])/3</f>
        <v>172.66666666666666</v>
      </c>
    </row>
    <row r="134" spans="1:48" x14ac:dyDescent="0.3">
      <c r="A134" t="s">
        <v>264</v>
      </c>
      <c r="B134" t="s">
        <v>265</v>
      </c>
      <c r="C134" t="s">
        <v>10159</v>
      </c>
      <c r="D134" t="s">
        <v>198</v>
      </c>
      <c r="E134">
        <v>100470.3795964</v>
      </c>
      <c r="F134">
        <v>34065.1</v>
      </c>
      <c r="G134">
        <v>55.085517753222199</v>
      </c>
      <c r="H134">
        <f>(Table2[[#This Row],[1Y Return vs Nifty]]-AVERAGE(Table2[1Y Return vs Nifty]))/_xlfn.STDEV.P(Table2[1Y Return vs Nifty])</f>
        <v>0.22911331917750544</v>
      </c>
      <c r="I134">
        <v>0.87067445633608398</v>
      </c>
      <c r="J134">
        <f>(Table2[[#This Row],[1M Return vs Nifty]]-AVERAGE(Table2[1M Return vs Nifty]))/_xlfn.STDEV.P(Table2[1M Return vs Nifty])</f>
        <v>0.27085613853389773</v>
      </c>
      <c r="K134">
        <v>34.317375330687298</v>
      </c>
      <c r="L134">
        <f>(Table2[[#This Row],[6M Return vs Nifty]]-AVERAGE(Table2[6M Return vs Nifty]))/_xlfn.STDEV.P(Table2[6M Return vs Nifty])</f>
        <v>0.93871110307649597</v>
      </c>
      <c r="M134">
        <v>-3.0248027768968102</v>
      </c>
      <c r="N134">
        <f>(Table2[[#This Row],[1W Return vs Nifty]]-AVERAGE(Table2[1W Return vs Nifty]))/_xlfn.STDEV.P(Table2[1W Return vs Nifty])</f>
        <v>-0.30891128204195384</v>
      </c>
      <c r="O134">
        <v>34321.839999999997</v>
      </c>
      <c r="P134">
        <v>32953.083204401402</v>
      </c>
      <c r="Q134">
        <v>27836.065369918299</v>
      </c>
      <c r="R134">
        <v>38.970921238621102</v>
      </c>
      <c r="S134" s="2">
        <f>(Table2[[#This Row],[Close Price]]-Table2[[#This Row],[20D EMA]])/Table2[[#This Row],[20D EMA]]</f>
        <v>-7.4803681853886032E-3</v>
      </c>
      <c r="T134" s="2">
        <f>(Table2[[#This Row],[Close Price]]-Table2[[#This Row],[50D EMA]])/Table2[[#This Row],[50D EMA]]</f>
        <v>3.3745455279585765E-2</v>
      </c>
      <c r="U134" s="2">
        <f>(Table2[[#This Row],[Close Price]]-Table2[[#This Row],[200D EMA]])/Table2[[#This Row],[200D EMA]]</f>
        <v>0.2237756862294645</v>
      </c>
      <c r="V134">
        <v>0.45250125189006801</v>
      </c>
      <c r="W134">
        <v>33100</v>
      </c>
      <c r="X134">
        <v>34422.449999999997</v>
      </c>
      <c r="Y134">
        <v>33100</v>
      </c>
      <c r="Z134">
        <v>34650</v>
      </c>
      <c r="AA134">
        <v>33100</v>
      </c>
      <c r="AB134">
        <v>35777.800000000003</v>
      </c>
      <c r="AC134" s="2">
        <f>(Table2[[#This Row],[Close Price]]/Table2[[#This Row],[Day Low]])-1</f>
        <v>2.9157099697885158E-2</v>
      </c>
      <c r="AD134" s="2">
        <f>(Table2[[#This Row],[Day High]]/Table2[[#This Row],[Close Price]])-1</f>
        <v>1.0490208453813432E-2</v>
      </c>
      <c r="AE134" s="2">
        <f>(Table2[[#This Row],[Close Price]]/Table2[[#This Row],[Current Week Low]])-1</f>
        <v>2.9157099697885158E-2</v>
      </c>
      <c r="AF134" s="2">
        <f>(Table2[[#This Row],[Current Week High]]/Table2[[#This Row],[Close Price]])-1</f>
        <v>1.7170065550959901E-2</v>
      </c>
      <c r="AG134" s="2">
        <f>(Table2[[#This Row],[Close Price]]/Table2[[#This Row],[Current Month Low]])-1</f>
        <v>2.9157099697885158E-2</v>
      </c>
      <c r="AH134" s="2">
        <f>(Table2[[#This Row],[Current Month High]]/Table2[[#This Row],[Close Price]])-1</f>
        <v>5.027726324009052E-2</v>
      </c>
      <c r="AI134">
        <v>7.6703136054202004</v>
      </c>
      <c r="AJ134">
        <v>89.977218415996703</v>
      </c>
      <c r="AK134" t="str">
        <f>IF(AND(Table2[[#This Row],[20D EMA]]&gt;Table2[[#This Row],[50D EMA]],Table2[[#This Row],[50D EMA]]&gt;Table2[[#This Row],[200D EMA]]),"Uptrend","Downtrend/NoTrend")</f>
        <v>Uptrend</v>
      </c>
      <c r="AL134">
        <v>0.01</v>
      </c>
      <c r="AM134" t="s">
        <v>10199</v>
      </c>
      <c r="AN134">
        <v>-3.43</v>
      </c>
      <c r="AO134" t="s">
        <v>10200</v>
      </c>
      <c r="AP134">
        <v>0.106003009412222</v>
      </c>
      <c r="AQ134">
        <f>(Table2[[#This Row],[Sharpe Ratio]]-AVERAGE(Table2[Sharpe Ratio]))/_xlfn.STDEV.P(Table2[Sharpe Ratio])</f>
        <v>0.65493125738561242</v>
      </c>
      <c r="AR13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1.7847005361315578</v>
      </c>
      <c r="AS134">
        <f>_xlfn.RANK.AVG(Table2[[#This Row],[1Y Return vs Nifty Z-Score]],Table2[1Y Return vs Nifty Z-Score])</f>
        <v>220</v>
      </c>
      <c r="AT134">
        <f>_xlfn.RANK.AVG(Table2[[#This Row],[6M Return vs Nifty Z-Score]],Table2[6M Return vs Nifty Z-Score])</f>
        <v>111</v>
      </c>
      <c r="AU134">
        <f>_xlfn.RANK.AVG(Table2[[#This Row],[Sharpe Ratio Z-Score]],Table2[Sharpe Ratio Z-Score])</f>
        <v>188</v>
      </c>
      <c r="AV134">
        <f>(Table2[[#This Row],[Rank 1Y]]+Table2[[#This Row],[Rank 6M]]+Table2[[#This Row],[Rank Sharpe]])/3</f>
        <v>173</v>
      </c>
    </row>
    <row r="135" spans="1:48" x14ac:dyDescent="0.3">
      <c r="A135" t="s">
        <v>1643</v>
      </c>
      <c r="B135" t="s">
        <v>1644</v>
      </c>
      <c r="C135" t="s">
        <v>10157</v>
      </c>
      <c r="D135" t="s">
        <v>993</v>
      </c>
      <c r="E135">
        <v>4988.7931531619997</v>
      </c>
      <c r="F135">
        <v>39.11</v>
      </c>
      <c r="G135">
        <v>79.721973389887694</v>
      </c>
      <c r="H135">
        <f>(Table2[[#This Row],[1Y Return vs Nifty]]-AVERAGE(Table2[1Y Return vs Nifty]))/_xlfn.STDEV.P(Table2[1Y Return vs Nifty])</f>
        <v>0.57219872427459784</v>
      </c>
      <c r="I135">
        <v>-9.2420163250890308</v>
      </c>
      <c r="J135">
        <f>(Table2[[#This Row],[1M Return vs Nifty]]-AVERAGE(Table2[1M Return vs Nifty]))/_xlfn.STDEV.P(Table2[1M Return vs Nifty])</f>
        <v>-0.77788431671997982</v>
      </c>
      <c r="K135">
        <v>40.871468261849003</v>
      </c>
      <c r="L135">
        <f>(Table2[[#This Row],[6M Return vs Nifty]]-AVERAGE(Table2[6M Return vs Nifty]))/_xlfn.STDEV.P(Table2[6M Return vs Nifty])</f>
        <v>1.1588765363203191</v>
      </c>
      <c r="M135">
        <v>-4.4236860283907502</v>
      </c>
      <c r="N135">
        <f>(Table2[[#This Row],[1W Return vs Nifty]]-AVERAGE(Table2[1W Return vs Nifty]))/_xlfn.STDEV.P(Table2[1W Return vs Nifty])</f>
        <v>-0.68551306864706885</v>
      </c>
      <c r="O135">
        <v>40.520000000000003</v>
      </c>
      <c r="P135">
        <v>38.321357336830097</v>
      </c>
      <c r="Q135">
        <v>32.1810171505456</v>
      </c>
      <c r="R135">
        <v>36.9643677399634</v>
      </c>
      <c r="S135" s="2">
        <f>(Table2[[#This Row],[Close Price]]-Table2[[#This Row],[20D EMA]])/Table2[[#This Row],[20D EMA]]</f>
        <v>-3.4797630799605218E-2</v>
      </c>
      <c r="T135" s="2">
        <f>(Table2[[#This Row],[Close Price]]-Table2[[#This Row],[50D EMA]])/Table2[[#This Row],[50D EMA]]</f>
        <v>2.057971632471247E-2</v>
      </c>
      <c r="U135" s="2">
        <f>(Table2[[#This Row],[Close Price]]-Table2[[#This Row],[200D EMA]])/Table2[[#This Row],[200D EMA]]</f>
        <v>0.21531273598469602</v>
      </c>
      <c r="V135">
        <v>1.1574128838022</v>
      </c>
      <c r="W135">
        <v>37.049999999999997</v>
      </c>
      <c r="X135">
        <v>40.64</v>
      </c>
      <c r="Y135">
        <v>37.049999999999997</v>
      </c>
      <c r="Z135">
        <v>40.64</v>
      </c>
      <c r="AA135">
        <v>37.049999999999997</v>
      </c>
      <c r="AB135">
        <v>44.95</v>
      </c>
      <c r="AC135" s="2">
        <f>(Table2[[#This Row],[Close Price]]/Table2[[#This Row],[Day Low]])-1</f>
        <v>5.5600539811066163E-2</v>
      </c>
      <c r="AD135" s="2">
        <f>(Table2[[#This Row],[Day High]]/Table2[[#This Row],[Close Price]])-1</f>
        <v>3.9120429557657932E-2</v>
      </c>
      <c r="AE135" s="2">
        <f>(Table2[[#This Row],[Close Price]]/Table2[[#This Row],[Current Week Low]])-1</f>
        <v>5.5600539811066163E-2</v>
      </c>
      <c r="AF135" s="2">
        <f>(Table2[[#This Row],[Current Week High]]/Table2[[#This Row],[Close Price]])-1</f>
        <v>3.9120429557657932E-2</v>
      </c>
      <c r="AG135" s="2">
        <f>(Table2[[#This Row],[Close Price]]/Table2[[#This Row],[Current Month Low]])-1</f>
        <v>5.5600539811066163E-2</v>
      </c>
      <c r="AH135" s="2">
        <f>(Table2[[#This Row],[Current Month High]]/Table2[[#This Row],[Close Price]])-1</f>
        <v>0.14932242393249817</v>
      </c>
      <c r="AI135">
        <v>14.932242393249799</v>
      </c>
      <c r="AJ135">
        <v>145.974842767295</v>
      </c>
      <c r="AK135" t="str">
        <f>IF(AND(Table2[[#This Row],[20D EMA]]&gt;Table2[[#This Row],[50D EMA]],Table2[[#This Row],[50D EMA]]&gt;Table2[[#This Row],[200D EMA]]),"Uptrend","Downtrend/NoTrend")</f>
        <v>Uptrend</v>
      </c>
      <c r="AL135">
        <v>-0.04</v>
      </c>
      <c r="AM135" t="s">
        <v>10200</v>
      </c>
      <c r="AN135">
        <v>-4.66</v>
      </c>
      <c r="AO135" t="s">
        <v>10200</v>
      </c>
      <c r="AP135">
        <v>6.1263990310126998E-2</v>
      </c>
      <c r="AQ135">
        <f>(Table2[[#This Row],[Sharpe Ratio]]-AVERAGE(Table2[Sharpe Ratio]))/_xlfn.STDEV.P(Table2[Sharpe Ratio])</f>
        <v>0.14134718238198524</v>
      </c>
      <c r="AR13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0.40902505760985342</v>
      </c>
      <c r="AS135">
        <f>_xlfn.RANK.AVG(Table2[[#This Row],[1Y Return vs Nifty Z-Score]],Table2[1Y Return vs Nifty Z-Score])</f>
        <v>136</v>
      </c>
      <c r="AT135">
        <f>_xlfn.RANK.AVG(Table2[[#This Row],[6M Return vs Nifty Z-Score]],Table2[6M Return vs Nifty Z-Score])</f>
        <v>89</v>
      </c>
      <c r="AU135">
        <f>_xlfn.RANK.AVG(Table2[[#This Row],[Sharpe Ratio Z-Score]],Table2[Sharpe Ratio Z-Score])</f>
        <v>294</v>
      </c>
      <c r="AV135">
        <f>(Table2[[#This Row],[Rank 1Y]]+Table2[[#This Row],[Rank 6M]]+Table2[[#This Row],[Rank Sharpe]])/3</f>
        <v>173</v>
      </c>
    </row>
    <row r="136" spans="1:48" x14ac:dyDescent="0.3">
      <c r="A136" t="s">
        <v>133</v>
      </c>
      <c r="B136" t="s">
        <v>134</v>
      </c>
      <c r="C136" t="s">
        <v>10157</v>
      </c>
      <c r="D136" t="s">
        <v>135</v>
      </c>
      <c r="E136">
        <v>201258.57005056</v>
      </c>
      <c r="F136">
        <v>1548.8</v>
      </c>
      <c r="G136">
        <v>67.1149213434974</v>
      </c>
      <c r="H136">
        <f>(Table2[[#This Row],[1Y Return vs Nifty]]-AVERAGE(Table2[1Y Return vs Nifty]))/_xlfn.STDEV.P(Table2[1Y Return vs Nifty])</f>
        <v>0.39663387752047424</v>
      </c>
      <c r="I136">
        <v>-5.7019372998178204</v>
      </c>
      <c r="J136">
        <f>(Table2[[#This Row],[1M Return vs Nifty]]-AVERAGE(Table2[1M Return vs Nifty]))/_xlfn.STDEV.P(Table2[1M Return vs Nifty])</f>
        <v>-0.41075907094296649</v>
      </c>
      <c r="K136">
        <v>6.5286657599137001</v>
      </c>
      <c r="L136">
        <f>(Table2[[#This Row],[6M Return vs Nifty]]-AVERAGE(Table2[6M Return vs Nifty]))/_xlfn.STDEV.P(Table2[6M Return vs Nifty])</f>
        <v>5.2313147678312646E-3</v>
      </c>
      <c r="M136">
        <v>-4.3523061396998797</v>
      </c>
      <c r="N136">
        <f>(Table2[[#This Row],[1W Return vs Nifty]]-AVERAGE(Table2[1W Return vs Nifty]))/_xlfn.STDEV.P(Table2[1W Return vs Nifty])</f>
        <v>-0.66629645884067679</v>
      </c>
      <c r="O136">
        <v>1584.32</v>
      </c>
      <c r="P136">
        <v>1548.4014936128001</v>
      </c>
      <c r="Q136">
        <v>1329.09892791314</v>
      </c>
      <c r="R136">
        <v>33.932876944459103</v>
      </c>
      <c r="S136" s="2">
        <f>(Table2[[#This Row],[Close Price]]-Table2[[#This Row],[20D EMA]])/Table2[[#This Row],[20D EMA]]</f>
        <v>-2.2419713189254686E-2</v>
      </c>
      <c r="T136" s="2">
        <f>(Table2[[#This Row],[Close Price]]-Table2[[#This Row],[50D EMA]])/Table2[[#This Row],[50D EMA]]</f>
        <v>2.5736631541864897E-4</v>
      </c>
      <c r="U136" s="2">
        <f>(Table2[[#This Row],[Close Price]]-Table2[[#This Row],[200D EMA]])/Table2[[#This Row],[200D EMA]]</f>
        <v>0.16530076691267787</v>
      </c>
      <c r="V136">
        <v>0.82088417414730397</v>
      </c>
      <c r="W136">
        <v>1507.75</v>
      </c>
      <c r="X136">
        <v>1573.35</v>
      </c>
      <c r="Y136">
        <v>1507.75</v>
      </c>
      <c r="Z136">
        <v>1573.35</v>
      </c>
      <c r="AA136">
        <v>1507.75</v>
      </c>
      <c r="AB136">
        <v>1657.75</v>
      </c>
      <c r="AC136" s="2">
        <f>(Table2[[#This Row],[Close Price]]/Table2[[#This Row],[Day Low]])-1</f>
        <v>2.722599900514E-2</v>
      </c>
      <c r="AD136" s="2">
        <f>(Table2[[#This Row],[Day High]]/Table2[[#This Row],[Close Price]])-1</f>
        <v>1.5850981404958553E-2</v>
      </c>
      <c r="AE136" s="2">
        <f>(Table2[[#This Row],[Close Price]]/Table2[[#This Row],[Current Week Low]])-1</f>
        <v>2.722599900514E-2</v>
      </c>
      <c r="AF136" s="2">
        <f>(Table2[[#This Row],[Current Week High]]/Table2[[#This Row],[Close Price]])-1</f>
        <v>1.5850981404958553E-2</v>
      </c>
      <c r="AG136" s="2">
        <f>(Table2[[#This Row],[Close Price]]/Table2[[#This Row],[Current Month Low]])-1</f>
        <v>2.722599900514E-2</v>
      </c>
      <c r="AH136" s="2">
        <f>(Table2[[#This Row],[Current Month High]]/Table2[[#This Row],[Close Price]])-1</f>
        <v>7.034478305785119E-2</v>
      </c>
      <c r="AI136">
        <v>7.9545454545454497</v>
      </c>
      <c r="AJ136">
        <v>97.324499936297599</v>
      </c>
      <c r="AK136" t="str">
        <f>IF(AND(Table2[[#This Row],[20D EMA]]&gt;Table2[[#This Row],[50D EMA]],Table2[[#This Row],[50D EMA]]&gt;Table2[[#This Row],[200D EMA]]),"Uptrend","Downtrend/NoTrend")</f>
        <v>Uptrend</v>
      </c>
      <c r="AL136">
        <v>-0.11</v>
      </c>
      <c r="AM136" t="s">
        <v>10200</v>
      </c>
      <c r="AN136">
        <v>-4.3099999999999996</v>
      </c>
      <c r="AO136" t="s">
        <v>10200</v>
      </c>
      <c r="AP136">
        <v>0.22453898636262201</v>
      </c>
      <c r="AQ136">
        <f>(Table2[[#This Row],[Sharpe Ratio]]-AVERAGE(Table2[Sharpe Ratio]))/_xlfn.STDEV.P(Table2[Sharpe Ratio])</f>
        <v>2.0156716423680741</v>
      </c>
      <c r="AR13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1.3404813048727358</v>
      </c>
      <c r="AS136">
        <f>_xlfn.RANK.AVG(Table2[[#This Row],[1Y Return vs Nifty Z-Score]],Table2[1Y Return vs Nifty Z-Score])</f>
        <v>185</v>
      </c>
      <c r="AT136">
        <f>_xlfn.RANK.AVG(Table2[[#This Row],[6M Return vs Nifty Z-Score]],Table2[6M Return vs Nifty Z-Score])</f>
        <v>323</v>
      </c>
      <c r="AU136">
        <f>_xlfn.RANK.AVG(Table2[[#This Row],[Sharpe Ratio Z-Score]],Table2[Sharpe Ratio Z-Score])</f>
        <v>13</v>
      </c>
      <c r="AV136">
        <f>(Table2[[#This Row],[Rank 1Y]]+Table2[[#This Row],[Rank 6M]]+Table2[[#This Row],[Rank Sharpe]])/3</f>
        <v>173.66666666666666</v>
      </c>
    </row>
    <row r="137" spans="1:48" x14ac:dyDescent="0.3">
      <c r="A137" t="s">
        <v>370</v>
      </c>
      <c r="B137" t="s">
        <v>371</v>
      </c>
      <c r="C137" t="s">
        <v>10169</v>
      </c>
      <c r="D137" t="s">
        <v>372</v>
      </c>
      <c r="E137">
        <v>65651.922482039998</v>
      </c>
      <c r="F137">
        <v>1014.6</v>
      </c>
      <c r="G137">
        <v>85.219933011880798</v>
      </c>
      <c r="H137">
        <f>(Table2[[#This Row],[1Y Return vs Nifty]]-AVERAGE(Table2[1Y Return vs Nifty]))/_xlfn.STDEV.P(Table2[1Y Return vs Nifty])</f>
        <v>0.64876289129348086</v>
      </c>
      <c r="I137">
        <v>-3.5899721753596001</v>
      </c>
      <c r="J137">
        <f>(Table2[[#This Row],[1M Return vs Nifty]]-AVERAGE(Table2[1M Return vs Nifty]))/_xlfn.STDEV.P(Table2[1M Return vs Nifty])</f>
        <v>-0.19173692204339393</v>
      </c>
      <c r="K137">
        <v>9.67907653993643</v>
      </c>
      <c r="L137">
        <f>(Table2[[#This Row],[6M Return vs Nifty]]-AVERAGE(Table2[6M Return vs Nifty]))/_xlfn.STDEV.P(Table2[6M Return vs Nifty])</f>
        <v>0.11106007880349369</v>
      </c>
      <c r="M137">
        <v>0.19903197927725899</v>
      </c>
      <c r="N137">
        <f>(Table2[[#This Row],[1W Return vs Nifty]]-AVERAGE(Table2[1W Return vs Nifty]))/_xlfn.STDEV.P(Table2[1W Return vs Nifty])</f>
        <v>0.55899669212116343</v>
      </c>
      <c r="O137">
        <v>1023.06</v>
      </c>
      <c r="P137">
        <v>918.44242476011595</v>
      </c>
      <c r="Q137">
        <v>743.91542064496002</v>
      </c>
      <c r="R137">
        <v>44.632156985299503</v>
      </c>
      <c r="S137" s="2">
        <f>(Table2[[#This Row],[Close Price]]-Table2[[#This Row],[20D EMA]])/Table2[[#This Row],[20D EMA]]</f>
        <v>-8.269309717905033E-3</v>
      </c>
      <c r="T137" s="2">
        <f>(Table2[[#This Row],[Close Price]]-Table2[[#This Row],[50D EMA]])/Table2[[#This Row],[50D EMA]]</f>
        <v>0.10469635618694231</v>
      </c>
      <c r="U137" s="2">
        <f>(Table2[[#This Row],[Close Price]]-Table2[[#This Row],[200D EMA]])/Table2[[#This Row],[200D EMA]]</f>
        <v>0.36386472419184668</v>
      </c>
      <c r="V137">
        <v>0.92033264655514702</v>
      </c>
      <c r="W137">
        <v>981</v>
      </c>
      <c r="X137">
        <v>1115</v>
      </c>
      <c r="Y137">
        <v>981</v>
      </c>
      <c r="Z137">
        <v>1115</v>
      </c>
      <c r="AA137">
        <v>981</v>
      </c>
      <c r="AB137">
        <v>1171</v>
      </c>
      <c r="AC137" s="2">
        <f>(Table2[[#This Row],[Close Price]]/Table2[[#This Row],[Day Low]])-1</f>
        <v>3.425076452599396E-2</v>
      </c>
      <c r="AD137" s="2">
        <f>(Table2[[#This Row],[Day High]]/Table2[[#This Row],[Close Price]])-1</f>
        <v>9.8955253301793888E-2</v>
      </c>
      <c r="AE137" s="2">
        <f>(Table2[[#This Row],[Close Price]]/Table2[[#This Row],[Current Week Low]])-1</f>
        <v>3.425076452599396E-2</v>
      </c>
      <c r="AF137" s="2">
        <f>(Table2[[#This Row],[Current Week High]]/Table2[[#This Row],[Close Price]])-1</f>
        <v>9.8955253301793888E-2</v>
      </c>
      <c r="AG137" s="2">
        <f>(Table2[[#This Row],[Close Price]]/Table2[[#This Row],[Current Month Low]])-1</f>
        <v>3.425076452599396E-2</v>
      </c>
      <c r="AH137" s="2">
        <f>(Table2[[#This Row],[Current Month High]]/Table2[[#This Row],[Close Price]])-1</f>
        <v>0.15414941849004538</v>
      </c>
      <c r="AI137">
        <v>16.991917997240201</v>
      </c>
      <c r="AJ137">
        <v>145.57666707007101</v>
      </c>
      <c r="AK137" t="str">
        <f>IF(AND(Table2[[#This Row],[20D EMA]]&gt;Table2[[#This Row],[50D EMA]],Table2[[#This Row],[50D EMA]]&gt;Table2[[#This Row],[200D EMA]]),"Uptrend","Downtrend/NoTrend")</f>
        <v>Uptrend</v>
      </c>
      <c r="AL137">
        <v>0.37</v>
      </c>
      <c r="AM137" t="s">
        <v>10199</v>
      </c>
      <c r="AN137">
        <v>0.17</v>
      </c>
      <c r="AO137" t="s">
        <v>10199</v>
      </c>
      <c r="AP137">
        <v>0.13907635852387101</v>
      </c>
      <c r="AQ137">
        <f>(Table2[[#This Row],[Sharpe Ratio]]-AVERAGE(Table2[Sharpe Ratio]))/_xlfn.STDEV.P(Table2[Sharpe Ratio])</f>
        <v>1.0345986204991431</v>
      </c>
      <c r="AR13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2.1616813606738869</v>
      </c>
      <c r="AS137">
        <f>_xlfn.RANK.AVG(Table2[[#This Row],[1Y Return vs Nifty Z-Score]],Table2[1Y Return vs Nifty Z-Score])</f>
        <v>124</v>
      </c>
      <c r="AT137">
        <f>_xlfn.RANK.AVG(Table2[[#This Row],[6M Return vs Nifty Z-Score]],Table2[6M Return vs Nifty Z-Score])</f>
        <v>288</v>
      </c>
      <c r="AU137">
        <f>_xlfn.RANK.AVG(Table2[[#This Row],[Sharpe Ratio Z-Score]],Table2[Sharpe Ratio Z-Score])</f>
        <v>113</v>
      </c>
      <c r="AV137">
        <f>(Table2[[#This Row],[Rank 1Y]]+Table2[[#This Row],[Rank 6M]]+Table2[[#This Row],[Rank Sharpe]])/3</f>
        <v>175</v>
      </c>
    </row>
    <row r="138" spans="1:48" x14ac:dyDescent="0.3">
      <c r="A138" t="s">
        <v>1563</v>
      </c>
      <c r="B138" t="s">
        <v>1564</v>
      </c>
      <c r="C138" t="s">
        <v>10153</v>
      </c>
      <c r="D138" t="s">
        <v>271</v>
      </c>
      <c r="E138">
        <v>5852.5947641699904</v>
      </c>
      <c r="F138">
        <v>1189.6500000000001</v>
      </c>
      <c r="G138">
        <v>117.43030672322099</v>
      </c>
      <c r="H138">
        <f>(Table2[[#This Row],[1Y Return vs Nifty]]-AVERAGE(Table2[1Y Return vs Nifty]))/_xlfn.STDEV.P(Table2[1Y Return vs Nifty])</f>
        <v>1.0973221027344822</v>
      </c>
      <c r="I138">
        <v>14.9641994934456</v>
      </c>
      <c r="J138">
        <f>(Table2[[#This Row],[1M Return vs Nifty]]-AVERAGE(Table2[1M Return vs Nifty]))/_xlfn.STDEV.P(Table2[1M Return vs Nifty])</f>
        <v>1.7324305288730877</v>
      </c>
      <c r="K138">
        <v>42.0840226531326</v>
      </c>
      <c r="L138">
        <f>(Table2[[#This Row],[6M Return vs Nifty]]-AVERAGE(Table2[6M Return vs Nifty]))/_xlfn.STDEV.P(Table2[6M Return vs Nifty])</f>
        <v>1.1996087269823357</v>
      </c>
      <c r="M138">
        <v>-2.5388206641152502</v>
      </c>
      <c r="N138">
        <f>(Table2[[#This Row],[1W Return vs Nifty]]-AVERAGE(Table2[1W Return vs Nifty]))/_xlfn.STDEV.P(Table2[1W Return vs Nifty])</f>
        <v>-0.1780771100435361</v>
      </c>
      <c r="O138">
        <v>1183.95</v>
      </c>
      <c r="P138">
        <v>1108.06483278987</v>
      </c>
      <c r="Q138">
        <v>900.20873263689305</v>
      </c>
      <c r="R138">
        <v>47.682367996309601</v>
      </c>
      <c r="S138" s="2">
        <f>(Table2[[#This Row],[Close Price]]-Table2[[#This Row],[20D EMA]])/Table2[[#This Row],[20D EMA]]</f>
        <v>4.8143924996833015E-3</v>
      </c>
      <c r="T138" s="2">
        <f>(Table2[[#This Row],[Close Price]]-Table2[[#This Row],[50D EMA]])/Table2[[#This Row],[50D EMA]]</f>
        <v>7.3628514140924486E-2</v>
      </c>
      <c r="U138" s="2">
        <f>(Table2[[#This Row],[Close Price]]-Table2[[#This Row],[200D EMA]])/Table2[[#This Row],[200D EMA]]</f>
        <v>0.32152683802041687</v>
      </c>
      <c r="V138">
        <v>1.0314828878838</v>
      </c>
      <c r="W138">
        <v>1151</v>
      </c>
      <c r="X138">
        <v>1223.05</v>
      </c>
      <c r="Y138">
        <v>1127.05</v>
      </c>
      <c r="Z138">
        <v>1233.3499999999999</v>
      </c>
      <c r="AA138">
        <v>1127.05</v>
      </c>
      <c r="AB138">
        <v>1349</v>
      </c>
      <c r="AC138" s="2">
        <f>(Table2[[#This Row],[Close Price]]/Table2[[#This Row],[Day Low]])-1</f>
        <v>3.3579496090356376E-2</v>
      </c>
      <c r="AD138" s="2">
        <f>(Table2[[#This Row],[Day High]]/Table2[[#This Row],[Close Price]])-1</f>
        <v>2.8075484386163918E-2</v>
      </c>
      <c r="AE138" s="2">
        <f>(Table2[[#This Row],[Close Price]]/Table2[[#This Row],[Current Week Low]])-1</f>
        <v>5.5543232332194714E-2</v>
      </c>
      <c r="AF138" s="2">
        <f>(Table2[[#This Row],[Current Week High]]/Table2[[#This Row],[Close Price]])-1</f>
        <v>3.6733493044172505E-2</v>
      </c>
      <c r="AG138" s="2">
        <f>(Table2[[#This Row],[Close Price]]/Table2[[#This Row],[Current Month Low]])-1</f>
        <v>5.5543232332194714E-2</v>
      </c>
      <c r="AH138" s="2">
        <f>(Table2[[#This Row],[Current Month High]]/Table2[[#This Row],[Close Price]])-1</f>
        <v>0.13394695918967758</v>
      </c>
      <c r="AI138">
        <v>13.394695918967701</v>
      </c>
      <c r="AJ138">
        <v>146.892186365051</v>
      </c>
      <c r="AK138" t="str">
        <f>IF(AND(Table2[[#This Row],[20D EMA]]&gt;Table2[[#This Row],[50D EMA]],Table2[[#This Row],[50D EMA]]&gt;Table2[[#This Row],[200D EMA]]),"Uptrend","Downtrend/NoTrend")</f>
        <v>Uptrend</v>
      </c>
      <c r="AL138">
        <v>0.06</v>
      </c>
      <c r="AM138" t="s">
        <v>10199</v>
      </c>
      <c r="AN138">
        <v>-9.9700000000000006</v>
      </c>
      <c r="AO138" t="s">
        <v>10200</v>
      </c>
      <c r="AP138">
        <v>4.5248661469637998E-2</v>
      </c>
      <c r="AQ138">
        <f>(Table2[[#This Row],[Sharpe Ratio]]-AVERAGE(Table2[Sharpe Ratio]))/_xlfn.STDEV.P(Table2[Sharpe Ratio])</f>
        <v>-4.2501681842136547E-2</v>
      </c>
      <c r="AR13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3.8087825667042328</v>
      </c>
      <c r="AS138">
        <f>_xlfn.RANK.AVG(Table2[[#This Row],[1Y Return vs Nifty Z-Score]],Table2[1Y Return vs Nifty Z-Score])</f>
        <v>93</v>
      </c>
      <c r="AT138">
        <f>_xlfn.RANK.AVG(Table2[[#This Row],[6M Return vs Nifty Z-Score]],Table2[6M Return vs Nifty Z-Score])</f>
        <v>81</v>
      </c>
      <c r="AU138">
        <f>_xlfn.RANK.AVG(Table2[[#This Row],[Sharpe Ratio Z-Score]],Table2[Sharpe Ratio Z-Score])</f>
        <v>351</v>
      </c>
      <c r="AV138">
        <f>(Table2[[#This Row],[Rank 1Y]]+Table2[[#This Row],[Rank 6M]]+Table2[[#This Row],[Rank Sharpe]])/3</f>
        <v>175</v>
      </c>
    </row>
    <row r="139" spans="1:48" x14ac:dyDescent="0.3">
      <c r="A139" t="s">
        <v>817</v>
      </c>
      <c r="B139" t="s">
        <v>818</v>
      </c>
      <c r="C139" t="s">
        <v>10165</v>
      </c>
      <c r="D139" t="s">
        <v>448</v>
      </c>
      <c r="E139">
        <v>18885.953892885002</v>
      </c>
      <c r="F139">
        <v>1322.85</v>
      </c>
      <c r="G139">
        <v>46.143655488653103</v>
      </c>
      <c r="H139">
        <f>(Table2[[#This Row],[1Y Return vs Nifty]]-AVERAGE(Table2[1Y Return vs Nifty]))/_xlfn.STDEV.P(Table2[1Y Return vs Nifty])</f>
        <v>0.10458962621591038</v>
      </c>
      <c r="I139">
        <v>12.6735207437768</v>
      </c>
      <c r="J139">
        <f>(Table2[[#This Row],[1M Return vs Nifty]]-AVERAGE(Table2[1M Return vs Nifty]))/_xlfn.STDEV.P(Table2[1M Return vs Nifty])</f>
        <v>1.494874815295786</v>
      </c>
      <c r="K139">
        <v>22.792249709650001</v>
      </c>
      <c r="L139">
        <f>(Table2[[#This Row],[6M Return vs Nifty]]-AVERAGE(Table2[6M Return vs Nifty]))/_xlfn.STDEV.P(Table2[6M Return vs Nifty])</f>
        <v>0.55155847918237522</v>
      </c>
      <c r="M139">
        <v>-1.79980456067804</v>
      </c>
      <c r="N139">
        <f>(Table2[[#This Row],[1W Return vs Nifty]]-AVERAGE(Table2[1W Return vs Nifty]))/_xlfn.STDEV.P(Table2[1W Return vs Nifty])</f>
        <v>2.0877866783284234E-2</v>
      </c>
      <c r="O139">
        <v>1305.23</v>
      </c>
      <c r="P139">
        <v>1210.0387242914901</v>
      </c>
      <c r="Q139">
        <v>1016.25596233391</v>
      </c>
      <c r="R139">
        <v>48.964839271185397</v>
      </c>
      <c r="S139" s="2">
        <f>(Table2[[#This Row],[Close Price]]-Table2[[#This Row],[20D EMA]])/Table2[[#This Row],[20D EMA]]</f>
        <v>1.3499536480160501E-2</v>
      </c>
      <c r="T139" s="2">
        <f>(Table2[[#This Row],[Close Price]]-Table2[[#This Row],[50D EMA]])/Table2[[#This Row],[50D EMA]]</f>
        <v>9.3229475589356708E-2</v>
      </c>
      <c r="U139" s="2">
        <f>(Table2[[#This Row],[Close Price]]-Table2[[#This Row],[200D EMA]])/Table2[[#This Row],[200D EMA]]</f>
        <v>0.30168977996642998</v>
      </c>
      <c r="V139">
        <v>2.2845268812478001</v>
      </c>
      <c r="W139">
        <v>1260.5999999999999</v>
      </c>
      <c r="X139">
        <v>1390</v>
      </c>
      <c r="Y139">
        <v>1260.5999999999999</v>
      </c>
      <c r="Z139">
        <v>1418.75</v>
      </c>
      <c r="AA139">
        <v>1206.05</v>
      </c>
      <c r="AB139">
        <v>1543.7</v>
      </c>
      <c r="AC139" s="2">
        <f>(Table2[[#This Row],[Close Price]]/Table2[[#This Row],[Day Low]])-1</f>
        <v>4.9381247025226171E-2</v>
      </c>
      <c r="AD139" s="2">
        <f>(Table2[[#This Row],[Day High]]/Table2[[#This Row],[Close Price]])-1</f>
        <v>5.0761613183656573E-2</v>
      </c>
      <c r="AE139" s="2">
        <f>(Table2[[#This Row],[Close Price]]/Table2[[#This Row],[Current Week Low]])-1</f>
        <v>4.9381247025226171E-2</v>
      </c>
      <c r="AF139" s="2">
        <f>(Table2[[#This Row],[Current Week High]]/Table2[[#This Row],[Close Price]])-1</f>
        <v>7.2494991873606196E-2</v>
      </c>
      <c r="AG139" s="2">
        <f>(Table2[[#This Row],[Close Price]]/Table2[[#This Row],[Current Month Low]])-1</f>
        <v>9.6845072758177553E-2</v>
      </c>
      <c r="AH139" s="2">
        <f>(Table2[[#This Row],[Current Month High]]/Table2[[#This Row],[Close Price]])-1</f>
        <v>0.16695014551914444</v>
      </c>
      <c r="AI139">
        <v>16.695014551914401</v>
      </c>
      <c r="AJ139">
        <v>82.462068965517204</v>
      </c>
      <c r="AK139" t="str">
        <f>IF(AND(Table2[[#This Row],[20D EMA]]&gt;Table2[[#This Row],[50D EMA]],Table2[[#This Row],[50D EMA]]&gt;Table2[[#This Row],[200D EMA]]),"Uptrend","Downtrend/NoTrend")</f>
        <v>Uptrend</v>
      </c>
      <c r="AL139">
        <v>0.19</v>
      </c>
      <c r="AM139" t="s">
        <v>10199</v>
      </c>
      <c r="AN139">
        <v>6.74</v>
      </c>
      <c r="AO139" t="s">
        <v>10199</v>
      </c>
      <c r="AP139">
        <v>0.15080112926779499</v>
      </c>
      <c r="AQ139">
        <f>(Table2[[#This Row],[Sharpe Ratio]]-AVERAGE(Table2[Sharpe Ratio]))/_xlfn.STDEV.P(Table2[Sharpe Ratio])</f>
        <v>1.1691937827982157</v>
      </c>
      <c r="AR13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3.3410945702755717</v>
      </c>
      <c r="AS139">
        <f>_xlfn.RANK.AVG(Table2[[#This Row],[1Y Return vs Nifty Z-Score]],Table2[1Y Return vs Nifty Z-Score])</f>
        <v>258</v>
      </c>
      <c r="AT139">
        <f>_xlfn.RANK.AVG(Table2[[#This Row],[6M Return vs Nifty Z-Score]],Table2[6M Return vs Nifty Z-Score])</f>
        <v>178</v>
      </c>
      <c r="AU139">
        <f>_xlfn.RANK.AVG(Table2[[#This Row],[Sharpe Ratio Z-Score]],Table2[Sharpe Ratio Z-Score])</f>
        <v>93</v>
      </c>
      <c r="AV139">
        <f>(Table2[[#This Row],[Rank 1Y]]+Table2[[#This Row],[Rank 6M]]+Table2[[#This Row],[Rank Sharpe]])/3</f>
        <v>176.33333333333334</v>
      </c>
    </row>
    <row r="140" spans="1:48" x14ac:dyDescent="0.3">
      <c r="A140" t="s">
        <v>364</v>
      </c>
      <c r="B140" t="s">
        <v>365</v>
      </c>
      <c r="C140" t="s">
        <v>10165</v>
      </c>
      <c r="D140" t="s">
        <v>46</v>
      </c>
      <c r="E140">
        <v>67287.530950632994</v>
      </c>
      <c r="F140">
        <v>94.13</v>
      </c>
      <c r="G140">
        <v>78.454164250102707</v>
      </c>
      <c r="H140">
        <f>(Table2[[#This Row],[1Y Return vs Nifty]]-AVERAGE(Table2[1Y Return vs Nifty]))/_xlfn.STDEV.P(Table2[1Y Return vs Nifty])</f>
        <v>0.55454331073931706</v>
      </c>
      <c r="I140">
        <v>-7.2440866181171497</v>
      </c>
      <c r="J140">
        <f>(Table2[[#This Row],[1M Return vs Nifty]]-AVERAGE(Table2[1M Return vs Nifty]))/_xlfn.STDEV.P(Table2[1M Return vs Nifty])</f>
        <v>-0.57068825429279879</v>
      </c>
      <c r="K140">
        <v>9.4192204396127597</v>
      </c>
      <c r="L140">
        <f>(Table2[[#This Row],[6M Return vs Nifty]]-AVERAGE(Table2[6M Return vs Nifty]))/_xlfn.STDEV.P(Table2[6M Return vs Nifty])</f>
        <v>0.10233097906235368</v>
      </c>
      <c r="M140">
        <v>-3.6058722728251298</v>
      </c>
      <c r="N140">
        <f>(Table2[[#This Row],[1W Return vs Nifty]]-AVERAGE(Table2[1W Return vs Nifty]))/_xlfn.STDEV.P(Table2[1W Return vs Nifty])</f>
        <v>-0.46534450123636267</v>
      </c>
      <c r="O140">
        <v>95.5</v>
      </c>
      <c r="P140">
        <v>92.395676209170503</v>
      </c>
      <c r="Q140">
        <v>79.667260878307303</v>
      </c>
      <c r="R140">
        <v>41.1656405841888</v>
      </c>
      <c r="S140" s="2">
        <f>(Table2[[#This Row],[Close Price]]-Table2[[#This Row],[20D EMA]])/Table2[[#This Row],[20D EMA]]</f>
        <v>-1.4345549738219943E-2</v>
      </c>
      <c r="T140" s="2">
        <f>(Table2[[#This Row],[Close Price]]-Table2[[#This Row],[50D EMA]])/Table2[[#This Row],[50D EMA]]</f>
        <v>1.8770616353337068E-2</v>
      </c>
      <c r="U140" s="2">
        <f>(Table2[[#This Row],[Close Price]]-Table2[[#This Row],[200D EMA]])/Table2[[#This Row],[200D EMA]]</f>
        <v>0.18153930437980917</v>
      </c>
      <c r="V140">
        <v>0.59815543716722597</v>
      </c>
      <c r="W140">
        <v>88.73</v>
      </c>
      <c r="X140">
        <v>96.4</v>
      </c>
      <c r="Y140">
        <v>88.73</v>
      </c>
      <c r="Z140">
        <v>96.4</v>
      </c>
      <c r="AA140">
        <v>88.73</v>
      </c>
      <c r="AB140">
        <v>100.62</v>
      </c>
      <c r="AC140" s="2">
        <f>(Table2[[#This Row],[Close Price]]/Table2[[#This Row],[Day Low]])-1</f>
        <v>6.0858785078327315E-2</v>
      </c>
      <c r="AD140" s="2">
        <f>(Table2[[#This Row],[Day High]]/Table2[[#This Row],[Close Price]])-1</f>
        <v>2.4115584829491166E-2</v>
      </c>
      <c r="AE140" s="2">
        <f>(Table2[[#This Row],[Close Price]]/Table2[[#This Row],[Current Week Low]])-1</f>
        <v>6.0858785078327315E-2</v>
      </c>
      <c r="AF140" s="2">
        <f>(Table2[[#This Row],[Current Week High]]/Table2[[#This Row],[Close Price]])-1</f>
        <v>2.4115584829491166E-2</v>
      </c>
      <c r="AG140" s="2">
        <f>(Table2[[#This Row],[Close Price]]/Table2[[#This Row],[Current Month Low]])-1</f>
        <v>6.0858785078327315E-2</v>
      </c>
      <c r="AH140" s="2">
        <f>(Table2[[#This Row],[Current Month High]]/Table2[[#This Row],[Close Price]])-1</f>
        <v>6.8947200679910781E-2</v>
      </c>
      <c r="AI140">
        <v>7.5640072240518297</v>
      </c>
      <c r="AJ140">
        <v>111.05381165919199</v>
      </c>
      <c r="AK140" t="str">
        <f>IF(AND(Table2[[#This Row],[20D EMA]]&gt;Table2[[#This Row],[50D EMA]],Table2[[#This Row],[50D EMA]]&gt;Table2[[#This Row],[200D EMA]]),"Uptrend","Downtrend/NoTrend")</f>
        <v>Uptrend</v>
      </c>
      <c r="AL140">
        <v>0.03</v>
      </c>
      <c r="AM140" t="s">
        <v>10199</v>
      </c>
      <c r="AN140">
        <v>-2.79</v>
      </c>
      <c r="AO140" t="s">
        <v>10200</v>
      </c>
      <c r="AP140">
        <v>0.14503337635567901</v>
      </c>
      <c r="AQ140">
        <f>(Table2[[#This Row],[Sharpe Ratio]]-AVERAGE(Table2[Sharpe Ratio]))/_xlfn.STDEV.P(Table2[Sharpe Ratio])</f>
        <v>1.1029825402705526</v>
      </c>
      <c r="AR14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0.72382407454306197</v>
      </c>
      <c r="AS140">
        <f>_xlfn.RANK.AVG(Table2[[#This Row],[1Y Return vs Nifty Z-Score]],Table2[1Y Return vs Nifty Z-Score])</f>
        <v>138</v>
      </c>
      <c r="AT140">
        <f>_xlfn.RANK.AVG(Table2[[#This Row],[6M Return vs Nifty Z-Score]],Table2[6M Return vs Nifty Z-Score])</f>
        <v>291</v>
      </c>
      <c r="AU140">
        <f>_xlfn.RANK.AVG(Table2[[#This Row],[Sharpe Ratio Z-Score]],Table2[Sharpe Ratio Z-Score])</f>
        <v>102</v>
      </c>
      <c r="AV140">
        <f>(Table2[[#This Row],[Rank 1Y]]+Table2[[#This Row],[Rank 6M]]+Table2[[#This Row],[Rank Sharpe]])/3</f>
        <v>177</v>
      </c>
    </row>
    <row r="141" spans="1:48" x14ac:dyDescent="0.3">
      <c r="A141" t="s">
        <v>180</v>
      </c>
      <c r="B141" t="s">
        <v>181</v>
      </c>
      <c r="C141" t="s">
        <v>10153</v>
      </c>
      <c r="D141" t="s">
        <v>182</v>
      </c>
      <c r="E141">
        <v>144513.67547349699</v>
      </c>
      <c r="F141">
        <v>219.79</v>
      </c>
      <c r="G141">
        <v>72.1775596237119</v>
      </c>
      <c r="H141">
        <f>(Table2[[#This Row],[1Y Return vs Nifty]]-AVERAGE(Table2[1Y Return vs Nifty]))/_xlfn.STDEV.P(Table2[1Y Return vs Nifty])</f>
        <v>0.46713579268405203</v>
      </c>
      <c r="I141">
        <v>0.57577013398696397</v>
      </c>
      <c r="J141">
        <f>(Table2[[#This Row],[1M Return vs Nifty]]-AVERAGE(Table2[1M Return vs Nifty]))/_xlfn.STDEV.P(Table2[1M Return vs Nifty])</f>
        <v>0.24027297328525485</v>
      </c>
      <c r="K141">
        <v>24.559245379369699</v>
      </c>
      <c r="L141">
        <f>(Table2[[#This Row],[6M Return vs Nifty]]-AVERAGE(Table2[6M Return vs Nifty]))/_xlfn.STDEV.P(Table2[6M Return vs Nifty])</f>
        <v>0.61091549032790404</v>
      </c>
      <c r="M141">
        <v>-6.2281338069901899</v>
      </c>
      <c r="N141">
        <f>(Table2[[#This Row],[1W Return vs Nifty]]-AVERAGE(Table2[1W Return vs Nifty]))/_xlfn.STDEV.P(Table2[1W Return vs Nifty])</f>
        <v>-1.171299324598339</v>
      </c>
      <c r="O141">
        <v>223.49</v>
      </c>
      <c r="P141">
        <v>215.41765816349701</v>
      </c>
      <c r="Q141">
        <v>180.802362647157</v>
      </c>
      <c r="R141">
        <v>39.918124452639901</v>
      </c>
      <c r="S141" s="2">
        <f>(Table2[[#This Row],[Close Price]]-Table2[[#This Row],[20D EMA]])/Table2[[#This Row],[20D EMA]]</f>
        <v>-1.6555550583918818E-2</v>
      </c>
      <c r="T141" s="2">
        <f>(Table2[[#This Row],[Close Price]]-Table2[[#This Row],[50D EMA]])/Table2[[#This Row],[50D EMA]]</f>
        <v>2.0297044698092841E-2</v>
      </c>
      <c r="U141" s="2">
        <f>(Table2[[#This Row],[Close Price]]-Table2[[#This Row],[200D EMA]])/Table2[[#This Row],[200D EMA]]</f>
        <v>0.21563676924360176</v>
      </c>
      <c r="V141">
        <v>0.77873526021584105</v>
      </c>
      <c r="W141">
        <v>209.15</v>
      </c>
      <c r="X141">
        <v>225.9</v>
      </c>
      <c r="Y141">
        <v>209.15</v>
      </c>
      <c r="Z141">
        <v>226.45</v>
      </c>
      <c r="AA141">
        <v>209.15</v>
      </c>
      <c r="AB141">
        <v>239.11</v>
      </c>
      <c r="AC141" s="2">
        <f>(Table2[[#This Row],[Close Price]]/Table2[[#This Row],[Day Low]])-1</f>
        <v>5.087257948840529E-2</v>
      </c>
      <c r="AD141" s="2">
        <f>(Table2[[#This Row],[Day High]]/Table2[[#This Row],[Close Price]])-1</f>
        <v>2.7799262932799662E-2</v>
      </c>
      <c r="AE141" s="2">
        <f>(Table2[[#This Row],[Close Price]]/Table2[[#This Row],[Current Week Low]])-1</f>
        <v>5.087257948840529E-2</v>
      </c>
      <c r="AF141" s="2">
        <f>(Table2[[#This Row],[Current Week High]]/Table2[[#This Row],[Close Price]])-1</f>
        <v>3.0301651576504884E-2</v>
      </c>
      <c r="AG141" s="2">
        <f>(Table2[[#This Row],[Close Price]]/Table2[[#This Row],[Current Month Low]])-1</f>
        <v>5.087257948840529E-2</v>
      </c>
      <c r="AH141" s="2">
        <f>(Table2[[#This Row],[Current Month High]]/Table2[[#This Row],[Close Price]])-1</f>
        <v>8.7902088357068253E-2</v>
      </c>
      <c r="AI141">
        <v>8.7902088357068209</v>
      </c>
      <c r="AJ141">
        <v>97.1210762331838</v>
      </c>
      <c r="AK141" t="str">
        <f>IF(AND(Table2[[#This Row],[20D EMA]]&gt;Table2[[#This Row],[50D EMA]],Table2[[#This Row],[50D EMA]]&gt;Table2[[#This Row],[200D EMA]]),"Uptrend","Downtrend/NoTrend")</f>
        <v>Uptrend</v>
      </c>
      <c r="AL141">
        <v>0.05</v>
      </c>
      <c r="AM141" t="s">
        <v>10199</v>
      </c>
      <c r="AN141">
        <v>0.28999999999999998</v>
      </c>
      <c r="AO141" t="s">
        <v>10199</v>
      </c>
      <c r="AP141">
        <v>9.0027249407231003E-2</v>
      </c>
      <c r="AQ141">
        <f>(Table2[[#This Row],[Sharpe Ratio]]-AVERAGE(Table2[Sharpe Ratio]))/_xlfn.STDEV.P(Table2[Sharpe Ratio])</f>
        <v>0.47153662582429967</v>
      </c>
      <c r="AR14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0.61856155752317155</v>
      </c>
      <c r="AS141">
        <f>_xlfn.RANK.AVG(Table2[[#This Row],[1Y Return vs Nifty Z-Score]],Table2[1Y Return vs Nifty Z-Score])</f>
        <v>157</v>
      </c>
      <c r="AT141">
        <f>_xlfn.RANK.AVG(Table2[[#This Row],[6M Return vs Nifty Z-Score]],Table2[6M Return vs Nifty Z-Score])</f>
        <v>163</v>
      </c>
      <c r="AU141">
        <f>_xlfn.RANK.AVG(Table2[[#This Row],[Sharpe Ratio Z-Score]],Table2[Sharpe Ratio Z-Score])</f>
        <v>217</v>
      </c>
      <c r="AV141">
        <f>(Table2[[#This Row],[Rank 1Y]]+Table2[[#This Row],[Rank 6M]]+Table2[[#This Row],[Rank Sharpe]])/3</f>
        <v>179</v>
      </c>
    </row>
    <row r="142" spans="1:48" x14ac:dyDescent="0.3">
      <c r="A142" t="s">
        <v>983</v>
      </c>
      <c r="B142" t="s">
        <v>984</v>
      </c>
      <c r="C142" t="s">
        <v>10166</v>
      </c>
      <c r="D142" t="s">
        <v>268</v>
      </c>
      <c r="E142">
        <v>13643.37392</v>
      </c>
      <c r="F142">
        <v>4321.8999999999996</v>
      </c>
      <c r="G142">
        <v>27.266357955023899</v>
      </c>
      <c r="H142">
        <f>(Table2[[#This Row],[1Y Return vs Nifty]]-AVERAGE(Table2[1Y Return vs Nifty]))/_xlfn.STDEV.P(Table2[1Y Return vs Nifty])</f>
        <v>-0.15829418170590581</v>
      </c>
      <c r="I142">
        <v>-17.759037105529899</v>
      </c>
      <c r="J142">
        <f>(Table2[[#This Row],[1M Return vs Nifty]]-AVERAGE(Table2[1M Return vs Nifty]))/_xlfn.STDEV.P(Table2[1M Return vs Nifty])</f>
        <v>-1.661145205809238</v>
      </c>
      <c r="K142">
        <v>27.3383326129252</v>
      </c>
      <c r="L142">
        <f>(Table2[[#This Row],[6M Return vs Nifty]]-AVERAGE(Table2[6M Return vs Nifty]))/_xlfn.STDEV.P(Table2[6M Return vs Nifty])</f>
        <v>0.70427073432955922</v>
      </c>
      <c r="M142">
        <v>-2.8139410603704502</v>
      </c>
      <c r="N142">
        <f>(Table2[[#This Row],[1W Return vs Nifty]]-AVERAGE(Table2[1W Return vs Nifty]))/_xlfn.STDEV.P(Table2[1W Return vs Nifty])</f>
        <v>-0.25214392916554945</v>
      </c>
      <c r="O142">
        <v>4398.4399999999996</v>
      </c>
      <c r="P142">
        <v>4386.2516497916704</v>
      </c>
      <c r="Q142">
        <v>3766.0378199193701</v>
      </c>
      <c r="R142">
        <v>46.074442510710099</v>
      </c>
      <c r="S142" s="2">
        <f>(Table2[[#This Row],[Close Price]]-Table2[[#This Row],[20D EMA]])/Table2[[#This Row],[20D EMA]]</f>
        <v>-1.740162421222069E-2</v>
      </c>
      <c r="T142" s="2">
        <f>(Table2[[#This Row],[Close Price]]-Table2[[#This Row],[50D EMA]])/Table2[[#This Row],[50D EMA]]</f>
        <v>-1.4671217004780654E-2</v>
      </c>
      <c r="U142" s="2">
        <f>(Table2[[#This Row],[Close Price]]-Table2[[#This Row],[200D EMA]])/Table2[[#This Row],[200D EMA]]</f>
        <v>0.14759867177662342</v>
      </c>
      <c r="V142">
        <v>0.95368730967156001</v>
      </c>
      <c r="W142">
        <v>4153.8</v>
      </c>
      <c r="X142">
        <v>4340</v>
      </c>
      <c r="Y142">
        <v>4050</v>
      </c>
      <c r="Z142">
        <v>4340</v>
      </c>
      <c r="AA142">
        <v>4050</v>
      </c>
      <c r="AB142">
        <v>4683.3</v>
      </c>
      <c r="AC142" s="2">
        <f>(Table2[[#This Row],[Close Price]]/Table2[[#This Row],[Day Low]])-1</f>
        <v>4.0468968173720254E-2</v>
      </c>
      <c r="AD142" s="2">
        <f>(Table2[[#This Row],[Day High]]/Table2[[#This Row],[Close Price]])-1</f>
        <v>4.1879728822973306E-3</v>
      </c>
      <c r="AE142" s="2">
        <f>(Table2[[#This Row],[Close Price]]/Table2[[#This Row],[Current Week Low]])-1</f>
        <v>6.7135802469135752E-2</v>
      </c>
      <c r="AF142" s="2">
        <f>(Table2[[#This Row],[Current Week High]]/Table2[[#This Row],[Close Price]])-1</f>
        <v>4.1879728822973306E-3</v>
      </c>
      <c r="AG142" s="2">
        <f>(Table2[[#This Row],[Close Price]]/Table2[[#This Row],[Current Month Low]])-1</f>
        <v>6.7135802469135752E-2</v>
      </c>
      <c r="AH142" s="2">
        <f>(Table2[[#This Row],[Current Month High]]/Table2[[#This Row],[Close Price]])-1</f>
        <v>8.3620629815590597E-2</v>
      </c>
      <c r="AI142">
        <v>15.689858626992701</v>
      </c>
      <c r="AJ142">
        <v>56.590579710144901</v>
      </c>
      <c r="AK142" t="str">
        <f>IF(AND(Table2[[#This Row],[20D EMA]]&gt;Table2[[#This Row],[50D EMA]],Table2[[#This Row],[50D EMA]]&gt;Table2[[#This Row],[200D EMA]]),"Uptrend","Downtrend/NoTrend")</f>
        <v>Uptrend</v>
      </c>
      <c r="AL142">
        <v>0.01</v>
      </c>
      <c r="AM142" t="s">
        <v>10199</v>
      </c>
      <c r="AN142">
        <v>-4.96</v>
      </c>
      <c r="AO142" t="s">
        <v>10200</v>
      </c>
      <c r="AP142">
        <v>0.17528201900969201</v>
      </c>
      <c r="AQ142">
        <f>(Table2[[#This Row],[Sharpe Ratio]]-AVERAGE(Table2[Sharpe Ratio]))/_xlfn.STDEV.P(Table2[Sharpe Ratio])</f>
        <v>1.45022352743044</v>
      </c>
      <c r="AR14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8.291094507930602E-2</v>
      </c>
      <c r="AS142">
        <f>_xlfn.RANK.AVG(Table2[[#This Row],[1Y Return vs Nifty Z-Score]],Table2[1Y Return vs Nifty Z-Score])</f>
        <v>342</v>
      </c>
      <c r="AT142">
        <f>_xlfn.RANK.AVG(Table2[[#This Row],[6M Return vs Nifty Z-Score]],Table2[6M Return vs Nifty Z-Score])</f>
        <v>144</v>
      </c>
      <c r="AU142">
        <f>_xlfn.RANK.AVG(Table2[[#This Row],[Sharpe Ratio Z-Score]],Table2[Sharpe Ratio Z-Score])</f>
        <v>58</v>
      </c>
      <c r="AV142">
        <f>(Table2[[#This Row],[Rank 1Y]]+Table2[[#This Row],[Rank 6M]]+Table2[[#This Row],[Rank Sharpe]])/3</f>
        <v>181.33333333333334</v>
      </c>
    </row>
    <row r="143" spans="1:48" x14ac:dyDescent="0.3">
      <c r="A143" t="s">
        <v>1559</v>
      </c>
      <c r="B143" t="s">
        <v>1560</v>
      </c>
      <c r="C143" t="s">
        <v>10159</v>
      </c>
      <c r="D143" t="s">
        <v>198</v>
      </c>
      <c r="E143">
        <v>5874.6882035999997</v>
      </c>
      <c r="F143">
        <v>482</v>
      </c>
      <c r="G143">
        <v>47.768222053703902</v>
      </c>
      <c r="H143">
        <f>(Table2[[#This Row],[1Y Return vs Nifty]]-AVERAGE(Table2[1Y Return vs Nifty]))/_xlfn.STDEV.P(Table2[1Y Return vs Nifty])</f>
        <v>0.12721321648788683</v>
      </c>
      <c r="I143">
        <v>-7.2081065228176504</v>
      </c>
      <c r="J143">
        <f>(Table2[[#This Row],[1M Return vs Nifty]]-AVERAGE(Table2[1M Return vs Nifty]))/_xlfn.STDEV.P(Table2[1M Return vs Nifty])</f>
        <v>-0.5669569247841596</v>
      </c>
      <c r="K143">
        <v>14.855749665299401</v>
      </c>
      <c r="L143">
        <f>(Table2[[#This Row],[6M Return vs Nifty]]-AVERAGE(Table2[6M Return vs Nifty]))/_xlfn.STDEV.P(Table2[6M Return vs Nifty])</f>
        <v>0.28495515374030572</v>
      </c>
      <c r="M143">
        <v>-2.5710087937049302</v>
      </c>
      <c r="N143">
        <f>(Table2[[#This Row],[1W Return vs Nifty]]-AVERAGE(Table2[1W Return vs Nifty]))/_xlfn.STDEV.P(Table2[1W Return vs Nifty])</f>
        <v>-0.18674267030241018</v>
      </c>
      <c r="O143">
        <v>487.67</v>
      </c>
      <c r="P143">
        <v>469.63291225664199</v>
      </c>
      <c r="Q143">
        <v>400.75246487221</v>
      </c>
      <c r="R143">
        <v>35.253771370468897</v>
      </c>
      <c r="S143" s="2">
        <f>(Table2[[#This Row],[Close Price]]-Table2[[#This Row],[20D EMA]])/Table2[[#This Row],[20D EMA]]</f>
        <v>-1.1626714786638537E-2</v>
      </c>
      <c r="T143" s="2">
        <f>(Table2[[#This Row],[Close Price]]-Table2[[#This Row],[50D EMA]])/Table2[[#This Row],[50D EMA]]</f>
        <v>2.6333520118793818E-2</v>
      </c>
      <c r="U143" s="2">
        <f>(Table2[[#This Row],[Close Price]]-Table2[[#This Row],[200D EMA]])/Table2[[#This Row],[200D EMA]]</f>
        <v>0.20273745578507626</v>
      </c>
      <c r="V143">
        <v>0.76626163425488003</v>
      </c>
      <c r="W143">
        <v>461.05</v>
      </c>
      <c r="X143">
        <v>487.55</v>
      </c>
      <c r="Y143">
        <v>461.05</v>
      </c>
      <c r="Z143">
        <v>487.55</v>
      </c>
      <c r="AA143">
        <v>461.05</v>
      </c>
      <c r="AB143">
        <v>514.95000000000005</v>
      </c>
      <c r="AC143" s="2">
        <f>(Table2[[#This Row],[Close Price]]/Table2[[#This Row],[Day Low]])-1</f>
        <v>4.543975707623904E-2</v>
      </c>
      <c r="AD143" s="2">
        <f>(Table2[[#This Row],[Day High]]/Table2[[#This Row],[Close Price]])-1</f>
        <v>1.1514522821576723E-2</v>
      </c>
      <c r="AE143" s="2">
        <f>(Table2[[#This Row],[Close Price]]/Table2[[#This Row],[Current Week Low]])-1</f>
        <v>4.543975707623904E-2</v>
      </c>
      <c r="AF143" s="2">
        <f>(Table2[[#This Row],[Current Week High]]/Table2[[#This Row],[Close Price]])-1</f>
        <v>1.1514522821576723E-2</v>
      </c>
      <c r="AG143" s="2">
        <f>(Table2[[#This Row],[Close Price]]/Table2[[#This Row],[Current Month Low]])-1</f>
        <v>4.543975707623904E-2</v>
      </c>
      <c r="AH143" s="2">
        <f>(Table2[[#This Row],[Current Month High]]/Table2[[#This Row],[Close Price]])-1</f>
        <v>6.8360995850622608E-2</v>
      </c>
      <c r="AI143">
        <v>6.8464730290456401</v>
      </c>
      <c r="AJ143">
        <v>82.679552776198506</v>
      </c>
      <c r="AK143" t="str">
        <f>IF(AND(Table2[[#This Row],[20D EMA]]&gt;Table2[[#This Row],[50D EMA]],Table2[[#This Row],[50D EMA]]&gt;Table2[[#This Row],[200D EMA]]),"Uptrend","Downtrend/NoTrend")</f>
        <v>Uptrend</v>
      </c>
      <c r="AL143">
        <v>-0.01</v>
      </c>
      <c r="AM143" t="s">
        <v>10200</v>
      </c>
      <c r="AN143">
        <v>-1.68</v>
      </c>
      <c r="AO143" t="s">
        <v>10200</v>
      </c>
      <c r="AP143">
        <v>0.169783484737734</v>
      </c>
      <c r="AQ143">
        <f>(Table2[[#This Row],[Sharpe Ratio]]-AVERAGE(Table2[Sharpe Ratio]))/_xlfn.STDEV.P(Table2[Sharpe Ratio])</f>
        <v>1.3871027953577277</v>
      </c>
      <c r="AR14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1.0455715704993505</v>
      </c>
      <c r="AS143">
        <f>_xlfn.RANK.AVG(Table2[[#This Row],[1Y Return vs Nifty Z-Score]],Table2[1Y Return vs Nifty Z-Score])</f>
        <v>250</v>
      </c>
      <c r="AT143">
        <f>_xlfn.RANK.AVG(Table2[[#This Row],[6M Return vs Nifty Z-Score]],Table2[6M Return vs Nifty Z-Score])</f>
        <v>234</v>
      </c>
      <c r="AU143">
        <f>_xlfn.RANK.AVG(Table2[[#This Row],[Sharpe Ratio Z-Score]],Table2[Sharpe Ratio Z-Score])</f>
        <v>62</v>
      </c>
      <c r="AV143">
        <f>(Table2[[#This Row],[Rank 1Y]]+Table2[[#This Row],[Rank 6M]]+Table2[[#This Row],[Rank Sharpe]])/3</f>
        <v>182</v>
      </c>
    </row>
    <row r="144" spans="1:48" x14ac:dyDescent="0.3">
      <c r="A144" t="s">
        <v>87</v>
      </c>
      <c r="B144" t="s">
        <v>88</v>
      </c>
      <c r="C144" t="s">
        <v>10161</v>
      </c>
      <c r="D144" t="s">
        <v>89</v>
      </c>
      <c r="E144">
        <v>310872.682650075</v>
      </c>
      <c r="F144">
        <v>334.25</v>
      </c>
      <c r="G144">
        <v>56.127781381401199</v>
      </c>
      <c r="H144">
        <f>(Table2[[#This Row],[1Y Return vs Nifty]]-AVERAGE(Table2[1Y Return vs Nifty]))/_xlfn.STDEV.P(Table2[1Y Return vs Nifty])</f>
        <v>0.2436278030937542</v>
      </c>
      <c r="I144">
        <v>0.23210761129274901</v>
      </c>
      <c r="J144">
        <f>(Table2[[#This Row],[1M Return vs Nifty]]-AVERAGE(Table2[1M Return vs Nifty]))/_xlfn.STDEV.P(Table2[1M Return vs Nifty])</f>
        <v>0.20463332026965689</v>
      </c>
      <c r="K144">
        <v>25.214410870013701</v>
      </c>
      <c r="L144">
        <f>(Table2[[#This Row],[6M Return vs Nifty]]-AVERAGE(Table2[6M Return vs Nifty]))/_xlfn.STDEV.P(Table2[6M Return vs Nifty])</f>
        <v>0.63292384382686351</v>
      </c>
      <c r="M144">
        <v>-0.738574237061421</v>
      </c>
      <c r="N144">
        <f>(Table2[[#This Row],[1W Return vs Nifty]]-AVERAGE(Table2[1W Return vs Nifty]))/_xlfn.STDEV.P(Table2[1W Return vs Nifty])</f>
        <v>0.30657807475040671</v>
      </c>
      <c r="O144">
        <v>335.56</v>
      </c>
      <c r="P144">
        <v>324.157925730214</v>
      </c>
      <c r="Q144">
        <v>276.05764155061701</v>
      </c>
      <c r="R144">
        <v>43.397890781699999</v>
      </c>
      <c r="S144" s="2">
        <f>(Table2[[#This Row],[Close Price]]-Table2[[#This Row],[20D EMA]])/Table2[[#This Row],[20D EMA]]</f>
        <v>-3.9039218023602402E-3</v>
      </c>
      <c r="T144" s="2">
        <f>(Table2[[#This Row],[Close Price]]-Table2[[#This Row],[50D EMA]])/Table2[[#This Row],[50D EMA]]</f>
        <v>3.1133202271862077E-2</v>
      </c>
      <c r="U144" s="2">
        <f>(Table2[[#This Row],[Close Price]]-Table2[[#This Row],[200D EMA]])/Table2[[#This Row],[200D EMA]]</f>
        <v>0.21079785410943983</v>
      </c>
      <c r="V144">
        <v>0.613030559941943</v>
      </c>
      <c r="W144">
        <v>321.10000000000002</v>
      </c>
      <c r="X144">
        <v>340.5</v>
      </c>
      <c r="Y144">
        <v>321.10000000000002</v>
      </c>
      <c r="Z144">
        <v>340.5</v>
      </c>
      <c r="AA144">
        <v>321.10000000000002</v>
      </c>
      <c r="AB144">
        <v>348.75</v>
      </c>
      <c r="AC144" s="2">
        <f>(Table2[[#This Row],[Close Price]]/Table2[[#This Row],[Day Low]])-1</f>
        <v>4.0952974151354571E-2</v>
      </c>
      <c r="AD144" s="2">
        <f>(Table2[[#This Row],[Day High]]/Table2[[#This Row],[Close Price]])-1</f>
        <v>1.8698578908002972E-2</v>
      </c>
      <c r="AE144" s="2">
        <f>(Table2[[#This Row],[Close Price]]/Table2[[#This Row],[Current Week Low]])-1</f>
        <v>4.0952974151354571E-2</v>
      </c>
      <c r="AF144" s="2">
        <f>(Table2[[#This Row],[Current Week High]]/Table2[[#This Row],[Close Price]])-1</f>
        <v>1.8698578908002972E-2</v>
      </c>
      <c r="AG144" s="2">
        <f>(Table2[[#This Row],[Close Price]]/Table2[[#This Row],[Current Month Low]])-1</f>
        <v>4.0952974151354571E-2</v>
      </c>
      <c r="AH144" s="2">
        <f>(Table2[[#This Row],[Current Month High]]/Table2[[#This Row],[Close Price]])-1</f>
        <v>4.3380703066566939E-2</v>
      </c>
      <c r="AI144">
        <v>4.3380703066566904</v>
      </c>
      <c r="AJ144">
        <v>85.888077858880706</v>
      </c>
      <c r="AK144" t="str">
        <f>IF(AND(Table2[[#This Row],[20D EMA]]&gt;Table2[[#This Row],[50D EMA]],Table2[[#This Row],[50D EMA]]&gt;Table2[[#This Row],[200D EMA]]),"Uptrend","Downtrend/NoTrend")</f>
        <v>Uptrend</v>
      </c>
      <c r="AL144">
        <v>0.05</v>
      </c>
      <c r="AM144" t="s">
        <v>10199</v>
      </c>
      <c r="AN144">
        <v>-0.22</v>
      </c>
      <c r="AO144" t="s">
        <v>10200</v>
      </c>
      <c r="AP144">
        <v>0.10964215191299199</v>
      </c>
      <c r="AQ144">
        <f>(Table2[[#This Row],[Sharpe Ratio]]-AVERAGE(Table2[Sharpe Ratio]))/_xlfn.STDEV.P(Table2[Sharpe Ratio])</f>
        <v>0.69670699750184628</v>
      </c>
      <c r="AR14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2.0844700394425275</v>
      </c>
      <c r="AS144">
        <f>_xlfn.RANK.AVG(Table2[[#This Row],[1Y Return vs Nifty Z-Score]],Table2[1Y Return vs Nifty Z-Score])</f>
        <v>217</v>
      </c>
      <c r="AT144">
        <f>_xlfn.RANK.AVG(Table2[[#This Row],[6M Return vs Nifty Z-Score]],Table2[6M Return vs Nifty Z-Score])</f>
        <v>160</v>
      </c>
      <c r="AU144">
        <f>_xlfn.RANK.AVG(Table2[[#This Row],[Sharpe Ratio Z-Score]],Table2[Sharpe Ratio Z-Score])</f>
        <v>177</v>
      </c>
      <c r="AV144">
        <f>(Table2[[#This Row],[Rank 1Y]]+Table2[[#This Row],[Rank 6M]]+Table2[[#This Row],[Rank Sharpe]])/3</f>
        <v>184.66666666666666</v>
      </c>
    </row>
    <row r="145" spans="1:48" x14ac:dyDescent="0.3">
      <c r="A145" t="s">
        <v>300</v>
      </c>
      <c r="B145" t="s">
        <v>301</v>
      </c>
      <c r="C145" t="s">
        <v>10164</v>
      </c>
      <c r="D145" t="s">
        <v>302</v>
      </c>
      <c r="E145">
        <v>88750.999353449995</v>
      </c>
      <c r="F145">
        <v>623.5</v>
      </c>
      <c r="G145">
        <v>35.2426471215867</v>
      </c>
      <c r="H145">
        <f>(Table2[[#This Row],[1Y Return vs Nifty]]-AVERAGE(Table2[1Y Return vs Nifty]))/_xlfn.STDEV.P(Table2[1Y Return vs Nifty])</f>
        <v>-4.7216986177461083E-2</v>
      </c>
      <c r="I145">
        <v>-7.1558215518992103</v>
      </c>
      <c r="J145">
        <f>(Table2[[#This Row],[1M Return vs Nifty]]-AVERAGE(Table2[1M Return vs Nifty]))/_xlfn.STDEV.P(Table2[1M Return vs Nifty])</f>
        <v>-0.56153469192951144</v>
      </c>
      <c r="K145">
        <v>17.037379596404602</v>
      </c>
      <c r="L145">
        <f>(Table2[[#This Row],[6M Return vs Nifty]]-AVERAGE(Table2[6M Return vs Nifty]))/_xlfn.STDEV.P(Table2[6M Return vs Nifty])</f>
        <v>0.35824058072529241</v>
      </c>
      <c r="M145">
        <v>5.3507797581026404</v>
      </c>
      <c r="N145">
        <f>(Table2[[#This Row],[1W Return vs Nifty]]-AVERAGE(Table2[1W Return vs Nifty]))/_xlfn.STDEV.P(Table2[1W Return vs Nifty])</f>
        <v>1.9459297443058809</v>
      </c>
      <c r="O145">
        <v>604.38</v>
      </c>
      <c r="P145">
        <v>596.84643669364903</v>
      </c>
      <c r="Q145">
        <v>529.43083410504005</v>
      </c>
      <c r="R145">
        <v>65.442755459280804</v>
      </c>
      <c r="S145" s="2">
        <f>(Table2[[#This Row],[Close Price]]-Table2[[#This Row],[20D EMA]])/Table2[[#This Row],[20D EMA]]</f>
        <v>3.1635725867831505E-2</v>
      </c>
      <c r="T145" s="2">
        <f>(Table2[[#This Row],[Close Price]]-Table2[[#This Row],[50D EMA]])/Table2[[#This Row],[50D EMA]]</f>
        <v>4.4657321662174537E-2</v>
      </c>
      <c r="U145" s="2">
        <f>(Table2[[#This Row],[Close Price]]-Table2[[#This Row],[200D EMA]])/Table2[[#This Row],[200D EMA]]</f>
        <v>0.17767980222379048</v>
      </c>
      <c r="V145">
        <v>1.19281054584943</v>
      </c>
      <c r="W145">
        <v>601.1</v>
      </c>
      <c r="X145">
        <v>626.1</v>
      </c>
      <c r="Y145">
        <v>573.1</v>
      </c>
      <c r="Z145">
        <v>631.45000000000005</v>
      </c>
      <c r="AA145">
        <v>571.04999999999995</v>
      </c>
      <c r="AB145">
        <v>631.45000000000005</v>
      </c>
      <c r="AC145" s="2">
        <f>(Table2[[#This Row],[Close Price]]/Table2[[#This Row],[Day Low]])-1</f>
        <v>3.7265014140742014E-2</v>
      </c>
      <c r="AD145" s="2">
        <f>(Table2[[#This Row],[Day High]]/Table2[[#This Row],[Close Price]])-1</f>
        <v>4.170008019246163E-3</v>
      </c>
      <c r="AE145" s="2">
        <f>(Table2[[#This Row],[Close Price]]/Table2[[#This Row],[Current Week Low]])-1</f>
        <v>8.7942767405339239E-2</v>
      </c>
      <c r="AF145" s="2">
        <f>(Table2[[#This Row],[Current Week High]]/Table2[[#This Row],[Close Price]])-1</f>
        <v>1.2750601443464404E-2</v>
      </c>
      <c r="AG145" s="2">
        <f>(Table2[[#This Row],[Close Price]]/Table2[[#This Row],[Current Month Low]])-1</f>
        <v>9.1848349531564732E-2</v>
      </c>
      <c r="AH145" s="2">
        <f>(Table2[[#This Row],[Current Month High]]/Table2[[#This Row],[Close Price]])-1</f>
        <v>1.2750601443464404E-2</v>
      </c>
      <c r="AI145">
        <v>6.3271852445870103</v>
      </c>
      <c r="AJ145">
        <v>67.787944025834193</v>
      </c>
      <c r="AK145" t="str">
        <f>IF(AND(Table2[[#This Row],[20D EMA]]&gt;Table2[[#This Row],[50D EMA]],Table2[[#This Row],[50D EMA]]&gt;Table2[[#This Row],[200D EMA]]),"Uptrend","Downtrend/NoTrend")</f>
        <v>Uptrend</v>
      </c>
      <c r="AL145">
        <v>0</v>
      </c>
      <c r="AM145" t="s">
        <v>10201</v>
      </c>
      <c r="AN145">
        <v>1.77</v>
      </c>
      <c r="AO145" t="s">
        <v>10199</v>
      </c>
      <c r="AP145">
        <v>0.18980967600957699</v>
      </c>
      <c r="AQ145">
        <f>(Table2[[#This Row],[Sharpe Ratio]]-AVERAGE(Table2[Sharpe Ratio]))/_xlfn.STDEV.P(Table2[Sharpe Ratio])</f>
        <v>1.6169945794561764</v>
      </c>
      <c r="AR14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3.3124132263803769</v>
      </c>
      <c r="AS145">
        <f>_xlfn.RANK.AVG(Table2[[#This Row],[1Y Return vs Nifty Z-Score]],Table2[1Y Return vs Nifty Z-Score])</f>
        <v>301</v>
      </c>
      <c r="AT145">
        <f>_xlfn.RANK.AVG(Table2[[#This Row],[6M Return vs Nifty Z-Score]],Table2[6M Return vs Nifty Z-Score])</f>
        <v>216</v>
      </c>
      <c r="AU145">
        <f>_xlfn.RANK.AVG(Table2[[#This Row],[Sharpe Ratio Z-Score]],Table2[Sharpe Ratio Z-Score])</f>
        <v>39</v>
      </c>
      <c r="AV145">
        <f>(Table2[[#This Row],[Rank 1Y]]+Table2[[#This Row],[Rank 6M]]+Table2[[#This Row],[Rank Sharpe]])/3</f>
        <v>185.33333333333334</v>
      </c>
    </row>
    <row r="146" spans="1:48" x14ac:dyDescent="0.3">
      <c r="A146" t="s">
        <v>408</v>
      </c>
      <c r="B146" t="s">
        <v>409</v>
      </c>
      <c r="C146" t="s">
        <v>10159</v>
      </c>
      <c r="D146" t="s">
        <v>198</v>
      </c>
      <c r="E146">
        <v>58068.060464075003</v>
      </c>
      <c r="F146">
        <v>1011.35</v>
      </c>
      <c r="G146">
        <v>48.075383845738202</v>
      </c>
      <c r="H146">
        <f>(Table2[[#This Row],[1Y Return vs Nifty]]-AVERAGE(Table2[1Y Return vs Nifty]))/_xlfn.STDEV.P(Table2[1Y Return vs Nifty])</f>
        <v>0.13149072821297442</v>
      </c>
      <c r="I146">
        <v>-12.500480792993001</v>
      </c>
      <c r="J146">
        <f>(Table2[[#This Row],[1M Return vs Nifty]]-AVERAGE(Table2[1M Return vs Nifty]))/_xlfn.STDEV.P(Table2[1M Return vs Nifty])</f>
        <v>-1.1158046173955452</v>
      </c>
      <c r="K146">
        <v>34.617760502501099</v>
      </c>
      <c r="L146">
        <f>(Table2[[#This Row],[6M Return vs Nifty]]-AVERAGE(Table2[6M Return vs Nifty]))/_xlfn.STDEV.P(Table2[6M Return vs Nifty])</f>
        <v>0.94880165751126244</v>
      </c>
      <c r="M146">
        <v>-4.40357826801519</v>
      </c>
      <c r="N146">
        <f>(Table2[[#This Row],[1W Return vs Nifty]]-AVERAGE(Table2[1W Return vs Nifty]))/_xlfn.STDEV.P(Table2[1W Return vs Nifty])</f>
        <v>-0.68009973735299822</v>
      </c>
      <c r="O146">
        <v>1033.93</v>
      </c>
      <c r="P146">
        <v>963.40519977144402</v>
      </c>
      <c r="Q146">
        <v>772.448830074169</v>
      </c>
      <c r="R146">
        <v>43.398935703251503</v>
      </c>
      <c r="S146" s="2">
        <f>(Table2[[#This Row],[Close Price]]-Table2[[#This Row],[20D EMA]])/Table2[[#This Row],[20D EMA]]</f>
        <v>-2.1839002640410898E-2</v>
      </c>
      <c r="T146" s="2">
        <f>(Table2[[#This Row],[Close Price]]-Table2[[#This Row],[50D EMA]])/Table2[[#This Row],[50D EMA]]</f>
        <v>4.9765976185233707E-2</v>
      </c>
      <c r="U146" s="2">
        <f>(Table2[[#This Row],[Close Price]]-Table2[[#This Row],[200D EMA]])/Table2[[#This Row],[200D EMA]]</f>
        <v>0.30927766426015846</v>
      </c>
      <c r="V146">
        <v>1.23717028478547</v>
      </c>
      <c r="W146">
        <v>956.6</v>
      </c>
      <c r="X146">
        <v>1018</v>
      </c>
      <c r="Y146">
        <v>948</v>
      </c>
      <c r="Z146">
        <v>1018</v>
      </c>
      <c r="AA146">
        <v>944</v>
      </c>
      <c r="AB146">
        <v>1207.3</v>
      </c>
      <c r="AC146" s="2">
        <f>(Table2[[#This Row],[Close Price]]/Table2[[#This Row],[Day Low]])-1</f>
        <v>5.7233953585615671E-2</v>
      </c>
      <c r="AD146" s="2">
        <f>(Table2[[#This Row],[Day High]]/Table2[[#This Row],[Close Price]])-1</f>
        <v>6.5753695555446079E-3</v>
      </c>
      <c r="AE146" s="2">
        <f>(Table2[[#This Row],[Close Price]]/Table2[[#This Row],[Current Week Low]])-1</f>
        <v>6.682489451476803E-2</v>
      </c>
      <c r="AF146" s="2">
        <f>(Table2[[#This Row],[Current Week High]]/Table2[[#This Row],[Close Price]])-1</f>
        <v>6.5753695555446079E-3</v>
      </c>
      <c r="AG146" s="2">
        <f>(Table2[[#This Row],[Close Price]]/Table2[[#This Row],[Current Month Low]])-1</f>
        <v>7.1345338983050954E-2</v>
      </c>
      <c r="AH146" s="2">
        <f>(Table2[[#This Row],[Current Month High]]/Table2[[#This Row],[Close Price]])-1</f>
        <v>0.19375092697879071</v>
      </c>
      <c r="AI146">
        <v>19.375092697879001</v>
      </c>
      <c r="AJ146">
        <v>84.351075464819502</v>
      </c>
      <c r="AK146" t="str">
        <f>IF(AND(Table2[[#This Row],[20D EMA]]&gt;Table2[[#This Row],[50D EMA]],Table2[[#This Row],[50D EMA]]&gt;Table2[[#This Row],[200D EMA]]),"Uptrend","Downtrend/NoTrend")</f>
        <v>Uptrend</v>
      </c>
      <c r="AL146">
        <v>0.22</v>
      </c>
      <c r="AM146" t="s">
        <v>10199</v>
      </c>
      <c r="AN146">
        <v>-12.86</v>
      </c>
      <c r="AO146" t="s">
        <v>10200</v>
      </c>
      <c r="AP146">
        <v>0.100921380324833</v>
      </c>
      <c r="AQ146">
        <f>(Table2[[#This Row],[Sharpe Ratio]]-AVERAGE(Table2[Sharpe Ratio]))/_xlfn.STDEV.P(Table2[Sharpe Ratio])</f>
        <v>0.59659641172432265</v>
      </c>
      <c r="AR14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-0.11901555729998392</v>
      </c>
      <c r="AS146">
        <f>_xlfn.RANK.AVG(Table2[[#This Row],[1Y Return vs Nifty Z-Score]],Table2[1Y Return vs Nifty Z-Score])</f>
        <v>249</v>
      </c>
      <c r="AT146">
        <f>_xlfn.RANK.AVG(Table2[[#This Row],[6M Return vs Nifty Z-Score]],Table2[6M Return vs Nifty Z-Score])</f>
        <v>110</v>
      </c>
      <c r="AU146">
        <f>_xlfn.RANK.AVG(Table2[[#This Row],[Sharpe Ratio Z-Score]],Table2[Sharpe Ratio Z-Score])</f>
        <v>198</v>
      </c>
      <c r="AV146">
        <f>(Table2[[#This Row],[Rank 1Y]]+Table2[[#This Row],[Rank 6M]]+Table2[[#This Row],[Rank Sharpe]])/3</f>
        <v>185.66666666666666</v>
      </c>
    </row>
    <row r="147" spans="1:48" x14ac:dyDescent="0.3">
      <c r="A147" t="s">
        <v>531</v>
      </c>
      <c r="B147" t="s">
        <v>532</v>
      </c>
      <c r="C147" t="s">
        <v>10161</v>
      </c>
      <c r="D147" t="s">
        <v>155</v>
      </c>
      <c r="E147">
        <v>36813.815332341001</v>
      </c>
      <c r="F147">
        <v>265.49</v>
      </c>
      <c r="G147">
        <v>101.49327116058799</v>
      </c>
      <c r="H147">
        <f>(Table2[[#This Row],[1Y Return vs Nifty]]-AVERAGE(Table2[1Y Return vs Nifty]))/_xlfn.STDEV.P(Table2[1Y Return vs Nifty])</f>
        <v>0.87538415911586986</v>
      </c>
      <c r="I147">
        <v>11.264237337192901</v>
      </c>
      <c r="J147">
        <f>(Table2[[#This Row],[1M Return vs Nifty]]-AVERAGE(Table2[1M Return vs Nifty]))/_xlfn.STDEV.P(Table2[1M Return vs Nifty])</f>
        <v>1.3487245420057872</v>
      </c>
      <c r="K147">
        <v>2.81799548758441</v>
      </c>
      <c r="L147">
        <f>(Table2[[#This Row],[6M Return vs Nifty]]-AVERAGE(Table2[6M Return vs Nifty]))/_xlfn.STDEV.P(Table2[6M Return vs Nifty])</f>
        <v>-0.11941771549661268</v>
      </c>
      <c r="M147">
        <v>-10.264884090968</v>
      </c>
      <c r="N147">
        <f>(Table2[[#This Row],[1W Return vs Nifty]]-AVERAGE(Table2[1W Return vs Nifty]))/_xlfn.STDEV.P(Table2[1W Return vs Nifty])</f>
        <v>-2.2580571847708719</v>
      </c>
      <c r="O147">
        <v>265.47000000000003</v>
      </c>
      <c r="P147">
        <v>250.399941158345</v>
      </c>
      <c r="Q147">
        <v>213.63984982054899</v>
      </c>
      <c r="R147">
        <v>45.014542123210802</v>
      </c>
      <c r="S147" s="2">
        <f>(Table2[[#This Row],[Close Price]]-Table2[[#This Row],[20D EMA]])/Table2[[#This Row],[20D EMA]]</f>
        <v>7.5338079632281647E-5</v>
      </c>
      <c r="T147" s="2">
        <f>(Table2[[#This Row],[Close Price]]-Table2[[#This Row],[50D EMA]])/Table2[[#This Row],[50D EMA]]</f>
        <v>6.0263827426830473E-2</v>
      </c>
      <c r="U147" s="2">
        <f>(Table2[[#This Row],[Close Price]]-Table2[[#This Row],[200D EMA]])/Table2[[#This Row],[200D EMA]]</f>
        <v>0.24269887019207129</v>
      </c>
      <c r="V147">
        <v>1.6769790521049801</v>
      </c>
      <c r="W147">
        <v>241.54</v>
      </c>
      <c r="X147">
        <v>272.77999999999997</v>
      </c>
      <c r="Y147">
        <v>241.54</v>
      </c>
      <c r="Z147">
        <v>276.89999999999998</v>
      </c>
      <c r="AA147">
        <v>236.25</v>
      </c>
      <c r="AB147">
        <v>311.8</v>
      </c>
      <c r="AC147" s="2">
        <f>(Table2[[#This Row],[Close Price]]/Table2[[#This Row],[Day Low]])-1</f>
        <v>9.9155419392233268E-2</v>
      </c>
      <c r="AD147" s="2">
        <f>(Table2[[#This Row],[Day High]]/Table2[[#This Row],[Close Price]])-1</f>
        <v>2.7458661343176649E-2</v>
      </c>
      <c r="AE147" s="2">
        <f>(Table2[[#This Row],[Close Price]]/Table2[[#This Row],[Current Week Low]])-1</f>
        <v>9.9155419392233268E-2</v>
      </c>
      <c r="AF147" s="2">
        <f>(Table2[[#This Row],[Current Week High]]/Table2[[#This Row],[Close Price]])-1</f>
        <v>4.2977136615314881E-2</v>
      </c>
      <c r="AG147" s="2">
        <f>(Table2[[#This Row],[Close Price]]/Table2[[#This Row],[Current Month Low]])-1</f>
        <v>0.12376719576719575</v>
      </c>
      <c r="AH147" s="2">
        <f>(Table2[[#This Row],[Current Month High]]/Table2[[#This Row],[Close Price]])-1</f>
        <v>0.17443218200308852</v>
      </c>
      <c r="AI147">
        <v>17.443218200308799</v>
      </c>
      <c r="AJ147">
        <v>150.46226415094301</v>
      </c>
      <c r="AK147" t="str">
        <f>IF(AND(Table2[[#This Row],[20D EMA]]&gt;Table2[[#This Row],[50D EMA]],Table2[[#This Row],[50D EMA]]&gt;Table2[[#This Row],[200D EMA]]),"Uptrend","Downtrend/NoTrend")</f>
        <v>Uptrend</v>
      </c>
      <c r="AL147">
        <v>0.08</v>
      </c>
      <c r="AM147" t="s">
        <v>10199</v>
      </c>
      <c r="AN147">
        <v>1.1200000000000001</v>
      </c>
      <c r="AO147" t="s">
        <v>10199</v>
      </c>
      <c r="AP147">
        <v>0.14805720886147</v>
      </c>
      <c r="AQ147">
        <f>(Table2[[#This Row],[Sharpe Ratio]]-AVERAGE(Table2[Sharpe Ratio]))/_xlfn.STDEV.P(Table2[Sharpe Ratio])</f>
        <v>1.1376947948443201</v>
      </c>
      <c r="AR14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0.98432859569849285</v>
      </c>
      <c r="AS147">
        <f>_xlfn.RANK.AVG(Table2[[#This Row],[1Y Return vs Nifty Z-Score]],Table2[1Y Return vs Nifty Z-Score])</f>
        <v>102</v>
      </c>
      <c r="AT147">
        <f>_xlfn.RANK.AVG(Table2[[#This Row],[6M Return vs Nifty Z-Score]],Table2[6M Return vs Nifty Z-Score])</f>
        <v>362</v>
      </c>
      <c r="AU147">
        <f>_xlfn.RANK.AVG(Table2[[#This Row],[Sharpe Ratio Z-Score]],Table2[Sharpe Ratio Z-Score])</f>
        <v>98</v>
      </c>
      <c r="AV147">
        <f>(Table2[[#This Row],[Rank 1Y]]+Table2[[#This Row],[Rank 6M]]+Table2[[#This Row],[Rank Sharpe]])/3</f>
        <v>187.33333333333334</v>
      </c>
    </row>
    <row r="148" spans="1:48" x14ac:dyDescent="0.3">
      <c r="A148" t="s">
        <v>824</v>
      </c>
      <c r="B148" t="s">
        <v>825</v>
      </c>
      <c r="C148" t="s">
        <v>10166</v>
      </c>
      <c r="D148" t="s">
        <v>168</v>
      </c>
      <c r="E148">
        <v>18772.221097214999</v>
      </c>
      <c r="F148">
        <v>590.54999999999995</v>
      </c>
      <c r="G148">
        <v>23.661556723221</v>
      </c>
      <c r="H148">
        <f>(Table2[[#This Row],[1Y Return vs Nifty]]-AVERAGE(Table2[1Y Return vs Nifty]))/_xlfn.STDEV.P(Table2[1Y Return vs Nifty])</f>
        <v>-0.2084943691495485</v>
      </c>
      <c r="I148">
        <v>-3.4020121413218201</v>
      </c>
      <c r="J148">
        <f>(Table2[[#This Row],[1M Return vs Nifty]]-AVERAGE(Table2[1M Return vs Nifty]))/_xlfn.STDEV.P(Table2[1M Return vs Nifty])</f>
        <v>-0.17224445501094138</v>
      </c>
      <c r="K148">
        <v>33.759620798562104</v>
      </c>
      <c r="L148">
        <f>(Table2[[#This Row],[6M Return vs Nifty]]-AVERAGE(Table2[6M Return vs Nifty]))/_xlfn.STDEV.P(Table2[6M Return vs Nifty])</f>
        <v>0.91997498360141194</v>
      </c>
      <c r="M148">
        <v>-5.6980114280869101</v>
      </c>
      <c r="N148">
        <f>(Table2[[#This Row],[1W Return vs Nifty]]-AVERAGE(Table2[1W Return vs Nifty]))/_xlfn.STDEV.P(Table2[1W Return vs Nifty])</f>
        <v>-1.0285818856690234</v>
      </c>
      <c r="O148">
        <v>613.29</v>
      </c>
      <c r="P148">
        <v>593.05784945651101</v>
      </c>
      <c r="Q148">
        <v>503.20038759965701</v>
      </c>
      <c r="R148">
        <v>32.465805125865799</v>
      </c>
      <c r="S148" s="2">
        <f>(Table2[[#This Row],[Close Price]]-Table2[[#This Row],[20D EMA]])/Table2[[#This Row],[20D EMA]]</f>
        <v>-3.7078706647752306E-2</v>
      </c>
      <c r="T148" s="2">
        <f>(Table2[[#This Row],[Close Price]]-Table2[[#This Row],[50D EMA]])/Table2[[#This Row],[50D EMA]]</f>
        <v>-4.2286759357612284E-3</v>
      </c>
      <c r="U148" s="2">
        <f>(Table2[[#This Row],[Close Price]]-Table2[[#This Row],[200D EMA]])/Table2[[#This Row],[200D EMA]]</f>
        <v>0.17358812622743394</v>
      </c>
      <c r="V148">
        <v>0.33396414836183802</v>
      </c>
      <c r="W148">
        <v>580.04999999999995</v>
      </c>
      <c r="X148">
        <v>610.65</v>
      </c>
      <c r="Y148">
        <v>580.04999999999995</v>
      </c>
      <c r="Z148">
        <v>610.65</v>
      </c>
      <c r="AA148">
        <v>580.04999999999995</v>
      </c>
      <c r="AB148">
        <v>660</v>
      </c>
      <c r="AC148" s="2">
        <f>(Table2[[#This Row],[Close Price]]/Table2[[#This Row],[Day Low]])-1</f>
        <v>1.810188776829591E-2</v>
      </c>
      <c r="AD148" s="2">
        <f>(Table2[[#This Row],[Day High]]/Table2[[#This Row],[Close Price]])-1</f>
        <v>3.4036068072136105E-2</v>
      </c>
      <c r="AE148" s="2">
        <f>(Table2[[#This Row],[Close Price]]/Table2[[#This Row],[Current Week Low]])-1</f>
        <v>1.810188776829591E-2</v>
      </c>
      <c r="AF148" s="2">
        <f>(Table2[[#This Row],[Current Week High]]/Table2[[#This Row],[Close Price]])-1</f>
        <v>3.4036068072136105E-2</v>
      </c>
      <c r="AG148" s="2">
        <f>(Table2[[#This Row],[Close Price]]/Table2[[#This Row],[Current Month Low]])-1</f>
        <v>1.810188776829591E-2</v>
      </c>
      <c r="AH148" s="2">
        <f>(Table2[[#This Row],[Current Month High]]/Table2[[#This Row],[Close Price]])-1</f>
        <v>0.11760223520447055</v>
      </c>
      <c r="AI148">
        <v>14.4864956396579</v>
      </c>
      <c r="AJ148">
        <v>89.278846153846104</v>
      </c>
      <c r="AK148" t="str">
        <f>IF(AND(Table2[[#This Row],[20D EMA]]&gt;Table2[[#This Row],[50D EMA]],Table2[[#This Row],[50D EMA]]&gt;Table2[[#This Row],[200D EMA]]),"Uptrend","Downtrend/NoTrend")</f>
        <v>Uptrend</v>
      </c>
      <c r="AL148">
        <v>-0.04</v>
      </c>
      <c r="AM148" t="s">
        <v>10200</v>
      </c>
      <c r="AN148">
        <v>-8.5299999999999994</v>
      </c>
      <c r="AO148" t="s">
        <v>10200</v>
      </c>
      <c r="AP148">
        <v>0.151601611773512</v>
      </c>
      <c r="AQ148">
        <f>(Table2[[#This Row],[Sharpe Ratio]]-AVERAGE(Table2[Sharpe Ratio]))/_xlfn.STDEV.P(Table2[Sharpe Ratio])</f>
        <v>1.1783829665466812</v>
      </c>
      <c r="AR14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0.68903724031857982</v>
      </c>
      <c r="AS148">
        <f>_xlfn.RANK.AVG(Table2[[#This Row],[1Y Return vs Nifty Z-Score]],Table2[1Y Return vs Nifty Z-Score])</f>
        <v>360</v>
      </c>
      <c r="AT148">
        <f>_xlfn.RANK.AVG(Table2[[#This Row],[6M Return vs Nifty Z-Score]],Table2[6M Return vs Nifty Z-Score])</f>
        <v>115</v>
      </c>
      <c r="AU148">
        <f>_xlfn.RANK.AVG(Table2[[#This Row],[Sharpe Ratio Z-Score]],Table2[Sharpe Ratio Z-Score])</f>
        <v>89</v>
      </c>
      <c r="AV148">
        <f>(Table2[[#This Row],[Rank 1Y]]+Table2[[#This Row],[Rank 6M]]+Table2[[#This Row],[Rank Sharpe]])/3</f>
        <v>188</v>
      </c>
    </row>
    <row r="149" spans="1:48" x14ac:dyDescent="0.3">
      <c r="A149" t="s">
        <v>55</v>
      </c>
      <c r="B149" t="s">
        <v>56</v>
      </c>
      <c r="C149" t="s">
        <v>10153</v>
      </c>
      <c r="D149" t="s">
        <v>57</v>
      </c>
      <c r="E149">
        <v>395209.47125648998</v>
      </c>
      <c r="F149">
        <v>314.14999999999998</v>
      </c>
      <c r="G149">
        <v>59.737507015618696</v>
      </c>
      <c r="H149">
        <f>(Table2[[#This Row],[1Y Return vs Nifty]]-AVERAGE(Table2[1Y Return vs Nifty]))/_xlfn.STDEV.P(Table2[1Y Return vs Nifty])</f>
        <v>0.29389656739042275</v>
      </c>
      <c r="I149">
        <v>14.962359339863401</v>
      </c>
      <c r="J149">
        <f>(Table2[[#This Row],[1M Return vs Nifty]]-AVERAGE(Table2[1M Return vs Nifty]))/_xlfn.STDEV.P(Table2[1M Return vs Nifty])</f>
        <v>1.7322396950438679</v>
      </c>
      <c r="K149">
        <v>21.390091736951899</v>
      </c>
      <c r="L149">
        <f>(Table2[[#This Row],[6M Return vs Nifty]]-AVERAGE(Table2[6M Return vs Nifty]))/_xlfn.STDEV.P(Table2[6M Return vs Nifty])</f>
        <v>0.50445711507635238</v>
      </c>
      <c r="M149">
        <v>-0.27506741128051498</v>
      </c>
      <c r="N149">
        <f>(Table2[[#This Row],[1W Return vs Nifty]]-AVERAGE(Table2[1W Return vs Nifty]))/_xlfn.STDEV.P(Table2[1W Return vs Nifty])</f>
        <v>0.43136153935071275</v>
      </c>
      <c r="O149">
        <v>301.12</v>
      </c>
      <c r="P149">
        <v>286.41927740823098</v>
      </c>
      <c r="Q149">
        <v>249.892985788506</v>
      </c>
      <c r="R149">
        <v>59.261888320639301</v>
      </c>
      <c r="S149" s="2">
        <f>(Table2[[#This Row],[Close Price]]-Table2[[#This Row],[20D EMA]])/Table2[[#This Row],[20D EMA]]</f>
        <v>4.3271785334750172E-2</v>
      </c>
      <c r="T149" s="2">
        <f>(Table2[[#This Row],[Close Price]]-Table2[[#This Row],[50D EMA]])/Table2[[#This Row],[50D EMA]]</f>
        <v>9.6818631911582645E-2</v>
      </c>
      <c r="U149" s="2">
        <f>(Table2[[#This Row],[Close Price]]-Table2[[#This Row],[200D EMA]])/Table2[[#This Row],[200D EMA]]</f>
        <v>0.25713812658142055</v>
      </c>
      <c r="V149">
        <v>1.61345200463395</v>
      </c>
      <c r="W149">
        <v>297.39999999999998</v>
      </c>
      <c r="X149">
        <v>321.39999999999998</v>
      </c>
      <c r="Y149">
        <v>297.39999999999998</v>
      </c>
      <c r="Z149">
        <v>323.35000000000002</v>
      </c>
      <c r="AA149">
        <v>271.5</v>
      </c>
      <c r="AB149">
        <v>333.3</v>
      </c>
      <c r="AC149" s="2">
        <f>(Table2[[#This Row],[Close Price]]/Table2[[#This Row],[Day Low]])-1</f>
        <v>5.6321452589105592E-2</v>
      </c>
      <c r="AD149" s="2">
        <f>(Table2[[#This Row],[Day High]]/Table2[[#This Row],[Close Price]])-1</f>
        <v>2.307814738182401E-2</v>
      </c>
      <c r="AE149" s="2">
        <f>(Table2[[#This Row],[Close Price]]/Table2[[#This Row],[Current Week Low]])-1</f>
        <v>5.6321452589105592E-2</v>
      </c>
      <c r="AF149" s="2">
        <f>(Table2[[#This Row],[Current Week High]]/Table2[[#This Row],[Close Price]])-1</f>
        <v>2.928537322934921E-2</v>
      </c>
      <c r="AG149" s="2">
        <f>(Table2[[#This Row],[Close Price]]/Table2[[#This Row],[Current Month Low]])-1</f>
        <v>0.15709023941068123</v>
      </c>
      <c r="AH149" s="2">
        <f>(Table2[[#This Row],[Current Month High]]/Table2[[#This Row],[Close Price]])-1</f>
        <v>6.0958141015438505E-2</v>
      </c>
      <c r="AI149">
        <v>6.0958141015438496</v>
      </c>
      <c r="AJ149">
        <v>85.997631734754194</v>
      </c>
      <c r="AK149" t="str">
        <f>IF(AND(Table2[[#This Row],[20D EMA]]&gt;Table2[[#This Row],[50D EMA]],Table2[[#This Row],[50D EMA]]&gt;Table2[[#This Row],[200D EMA]]),"Uptrend","Downtrend/NoTrend")</f>
        <v>Uptrend</v>
      </c>
      <c r="AL149">
        <v>7.0000000000000007E-2</v>
      </c>
      <c r="AM149" t="s">
        <v>10199</v>
      </c>
      <c r="AN149">
        <v>13.39</v>
      </c>
      <c r="AO149" t="s">
        <v>10199</v>
      </c>
      <c r="AP149">
        <v>0.11489170796763599</v>
      </c>
      <c r="AQ149">
        <f>(Table2[[#This Row],[Sharpe Ratio]]-AVERAGE(Table2[Sharpe Ratio]))/_xlfn.STDEV.P(Table2[Sharpe Ratio])</f>
        <v>0.75696957018703448</v>
      </c>
      <c r="AR14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3.7189244870483904</v>
      </c>
      <c r="AS149">
        <f>_xlfn.RANK.AVG(Table2[[#This Row],[1Y Return vs Nifty Z-Score]],Table2[1Y Return vs Nifty Z-Score])</f>
        <v>209</v>
      </c>
      <c r="AT149">
        <f>_xlfn.RANK.AVG(Table2[[#This Row],[6M Return vs Nifty Z-Score]],Table2[6M Return vs Nifty Z-Score])</f>
        <v>187</v>
      </c>
      <c r="AU149">
        <f>_xlfn.RANK.AVG(Table2[[#This Row],[Sharpe Ratio Z-Score]],Table2[Sharpe Ratio Z-Score])</f>
        <v>169</v>
      </c>
      <c r="AV149">
        <f>(Table2[[#This Row],[Rank 1Y]]+Table2[[#This Row],[Rank 6M]]+Table2[[#This Row],[Rank Sharpe]])/3</f>
        <v>188.33333333333334</v>
      </c>
    </row>
    <row r="150" spans="1:48" x14ac:dyDescent="0.3">
      <c r="A150" t="s">
        <v>781</v>
      </c>
      <c r="B150" t="s">
        <v>782</v>
      </c>
      <c r="C150" t="s">
        <v>10155</v>
      </c>
      <c r="D150" t="s">
        <v>592</v>
      </c>
      <c r="E150">
        <v>19935.325127429998</v>
      </c>
      <c r="F150">
        <v>3916.35</v>
      </c>
      <c r="G150">
        <v>112.468648747853</v>
      </c>
      <c r="H150">
        <f>(Table2[[#This Row],[1Y Return vs Nifty]]-AVERAGE(Table2[1Y Return vs Nifty]))/_xlfn.STDEV.P(Table2[1Y Return vs Nifty])</f>
        <v>1.0282264316064114</v>
      </c>
      <c r="I150">
        <v>-3.0642033305230298</v>
      </c>
      <c r="J150">
        <f>(Table2[[#This Row],[1M Return vs Nifty]]-AVERAGE(Table2[1M Return vs Nifty]))/_xlfn.STDEV.P(Table2[1M Return vs Nifty])</f>
        <v>-0.13721186342051911</v>
      </c>
      <c r="K150">
        <v>13.900290656634001</v>
      </c>
      <c r="L150">
        <f>(Table2[[#This Row],[6M Return vs Nifty]]-AVERAGE(Table2[6M Return vs Nifty]))/_xlfn.STDEV.P(Table2[6M Return vs Nifty])</f>
        <v>0.25285932464557759</v>
      </c>
      <c r="M150">
        <v>-2.34178933572323</v>
      </c>
      <c r="N150">
        <f>(Table2[[#This Row],[1W Return vs Nifty]]-AVERAGE(Table2[1W Return vs Nifty]))/_xlfn.STDEV.P(Table2[1W Return vs Nifty])</f>
        <v>-0.12503311926705821</v>
      </c>
      <c r="O150">
        <v>3868.88</v>
      </c>
      <c r="P150">
        <v>3823.0953741626299</v>
      </c>
      <c r="Q150">
        <v>3321.7619418408199</v>
      </c>
      <c r="R150">
        <v>53.417444122008497</v>
      </c>
      <c r="S150" s="2">
        <f>(Table2[[#This Row],[Close Price]]-Table2[[#This Row],[20D EMA]])/Table2[[#This Row],[20D EMA]]</f>
        <v>1.2269700791960412E-2</v>
      </c>
      <c r="T150" s="2">
        <f>(Table2[[#This Row],[Close Price]]-Table2[[#This Row],[50D EMA]])/Table2[[#This Row],[50D EMA]]</f>
        <v>2.4392440342348373E-2</v>
      </c>
      <c r="U150" s="2">
        <f>(Table2[[#This Row],[Close Price]]-Table2[[#This Row],[200D EMA]])/Table2[[#This Row],[200D EMA]]</f>
        <v>0.17899779351125847</v>
      </c>
      <c r="V150">
        <v>1.0389859853375301</v>
      </c>
      <c r="W150">
        <v>3620.3</v>
      </c>
      <c r="X150">
        <v>3965</v>
      </c>
      <c r="Y150">
        <v>3620.3</v>
      </c>
      <c r="Z150">
        <v>3965</v>
      </c>
      <c r="AA150">
        <v>3620.3</v>
      </c>
      <c r="AB150">
        <v>4093.05</v>
      </c>
      <c r="AC150" s="2">
        <f>(Table2[[#This Row],[Close Price]]/Table2[[#This Row],[Day Low]])-1</f>
        <v>8.1774991022843357E-2</v>
      </c>
      <c r="AD150" s="2">
        <f>(Table2[[#This Row],[Day High]]/Table2[[#This Row],[Close Price]])-1</f>
        <v>1.2422280950374676E-2</v>
      </c>
      <c r="AE150" s="2">
        <f>(Table2[[#This Row],[Close Price]]/Table2[[#This Row],[Current Week Low]])-1</f>
        <v>8.1774991022843357E-2</v>
      </c>
      <c r="AF150" s="2">
        <f>(Table2[[#This Row],[Current Week High]]/Table2[[#This Row],[Close Price]])-1</f>
        <v>1.2422280950374676E-2</v>
      </c>
      <c r="AG150" s="2">
        <f>(Table2[[#This Row],[Close Price]]/Table2[[#This Row],[Current Month Low]])-1</f>
        <v>8.1774991022843357E-2</v>
      </c>
      <c r="AH150" s="2">
        <f>(Table2[[#This Row],[Current Month High]]/Table2[[#This Row],[Close Price]])-1</f>
        <v>4.5118541499099996E-2</v>
      </c>
      <c r="AI150">
        <v>9.0300917946557409</v>
      </c>
      <c r="AJ150">
        <v>154.63914174252201</v>
      </c>
      <c r="AK150" t="str">
        <f>IF(AND(Table2[[#This Row],[20D EMA]]&gt;Table2[[#This Row],[50D EMA]],Table2[[#This Row],[50D EMA]]&gt;Table2[[#This Row],[200D EMA]]),"Uptrend","Downtrend/NoTrend")</f>
        <v>Uptrend</v>
      </c>
      <c r="AL150">
        <v>-0.09</v>
      </c>
      <c r="AM150" t="s">
        <v>10200</v>
      </c>
      <c r="AN150">
        <v>-0.52</v>
      </c>
      <c r="AO150" t="s">
        <v>10200</v>
      </c>
      <c r="AP150">
        <v>8.5920389476450004E-2</v>
      </c>
      <c r="AQ150">
        <f>(Table2[[#This Row],[Sharpe Ratio]]-AVERAGE(Table2[Sharpe Ratio]))/_xlfn.STDEV.P(Table2[Sharpe Ratio])</f>
        <v>0.42439169727979231</v>
      </c>
      <c r="AR15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1.4432324708442041</v>
      </c>
      <c r="AS150">
        <f>_xlfn.RANK.AVG(Table2[[#This Row],[1Y Return vs Nifty Z-Score]],Table2[1Y Return vs Nifty Z-Score])</f>
        <v>96</v>
      </c>
      <c r="AT150">
        <f>_xlfn.RANK.AVG(Table2[[#This Row],[6M Return vs Nifty Z-Score]],Table2[6M Return vs Nifty Z-Score])</f>
        <v>242</v>
      </c>
      <c r="AU150">
        <f>_xlfn.RANK.AVG(Table2[[#This Row],[Sharpe Ratio Z-Score]],Table2[Sharpe Ratio Z-Score])</f>
        <v>227</v>
      </c>
      <c r="AV150">
        <f>(Table2[[#This Row],[Rank 1Y]]+Table2[[#This Row],[Rank 6M]]+Table2[[#This Row],[Rank Sharpe]])/3</f>
        <v>188.33333333333334</v>
      </c>
    </row>
    <row r="151" spans="1:48" x14ac:dyDescent="0.3">
      <c r="A151" t="s">
        <v>965</v>
      </c>
      <c r="B151" t="s">
        <v>966</v>
      </c>
      <c r="C151" t="s">
        <v>10166</v>
      </c>
      <c r="D151" t="s">
        <v>168</v>
      </c>
      <c r="E151">
        <v>14132.7075914</v>
      </c>
      <c r="F151">
        <v>629.79999999999995</v>
      </c>
      <c r="G151">
        <v>47.456516743636101</v>
      </c>
      <c r="H151">
        <f>(Table2[[#This Row],[1Y Return vs Nifty]]-AVERAGE(Table2[1Y Return vs Nifty]))/_xlfn.STDEV.P(Table2[1Y Return vs Nifty])</f>
        <v>0.12287243207665971</v>
      </c>
      <c r="I151">
        <v>-8.4979132281934202</v>
      </c>
      <c r="J151">
        <f>(Table2[[#This Row],[1M Return vs Nifty]]-AVERAGE(Table2[1M Return vs Nifty]))/_xlfn.STDEV.P(Table2[1M Return vs Nifty])</f>
        <v>-0.70071682119767031</v>
      </c>
      <c r="K151">
        <v>9.3887190504603701</v>
      </c>
      <c r="L151">
        <f>(Table2[[#This Row],[6M Return vs Nifty]]-AVERAGE(Table2[6M Return vs Nifty]))/_xlfn.STDEV.P(Table2[6M Return vs Nifty])</f>
        <v>0.10130637479936774</v>
      </c>
      <c r="M151">
        <v>-4.9389214706579203</v>
      </c>
      <c r="N151">
        <f>(Table2[[#This Row],[1W Return vs Nifty]]-AVERAGE(Table2[1W Return vs Nifty]))/_xlfn.STDEV.P(Table2[1W Return vs Nifty])</f>
        <v>-0.82422270568995215</v>
      </c>
      <c r="O151">
        <v>642.96</v>
      </c>
      <c r="P151">
        <v>615.51796216063497</v>
      </c>
      <c r="Q151">
        <v>514.58463185390099</v>
      </c>
      <c r="R151">
        <v>37.096761067777102</v>
      </c>
      <c r="S151" s="2">
        <f>(Table2[[#This Row],[Close Price]]-Table2[[#This Row],[20D EMA]])/Table2[[#This Row],[20D EMA]]</f>
        <v>-2.0467836257310069E-2</v>
      </c>
      <c r="T151" s="2">
        <f>(Table2[[#This Row],[Close Price]]-Table2[[#This Row],[50D EMA]])/Table2[[#This Row],[50D EMA]]</f>
        <v>2.3203283603992909E-2</v>
      </c>
      <c r="U151" s="2">
        <f>(Table2[[#This Row],[Close Price]]-Table2[[#This Row],[200D EMA]])/Table2[[#This Row],[200D EMA]]</f>
        <v>0.2238997455695694</v>
      </c>
      <c r="V151">
        <v>1.2620391111023599</v>
      </c>
      <c r="W151">
        <v>582</v>
      </c>
      <c r="X151">
        <v>634.75</v>
      </c>
      <c r="Y151">
        <v>582</v>
      </c>
      <c r="Z151">
        <v>642.85</v>
      </c>
      <c r="AA151">
        <v>546.02</v>
      </c>
      <c r="AB151">
        <v>716.75</v>
      </c>
      <c r="AC151" s="2">
        <f>(Table2[[#This Row],[Close Price]]/Table2[[#This Row],[Day Low]])-1</f>
        <v>8.2130584192439793E-2</v>
      </c>
      <c r="AD151" s="2">
        <f>(Table2[[#This Row],[Day High]]/Table2[[#This Row],[Close Price]])-1</f>
        <v>7.859637980311307E-3</v>
      </c>
      <c r="AE151" s="2">
        <f>(Table2[[#This Row],[Close Price]]/Table2[[#This Row],[Current Week Low]])-1</f>
        <v>8.2130584192439793E-2</v>
      </c>
      <c r="AF151" s="2">
        <f>(Table2[[#This Row],[Current Week High]]/Table2[[#This Row],[Close Price]])-1</f>
        <v>2.0720863766275022E-2</v>
      </c>
      <c r="AG151" s="2">
        <f>(Table2[[#This Row],[Close Price]]/Table2[[#This Row],[Current Month Low]])-1</f>
        <v>0.15343760301820453</v>
      </c>
      <c r="AH151" s="2">
        <f>(Table2[[#This Row],[Current Month High]]/Table2[[#This Row],[Close Price]])-1</f>
        <v>0.13805970149253732</v>
      </c>
      <c r="AI151">
        <v>13.805970149253699</v>
      </c>
      <c r="AJ151">
        <v>81.9836740590912</v>
      </c>
      <c r="AK151" t="str">
        <f>IF(AND(Table2[[#This Row],[20D EMA]]&gt;Table2[[#This Row],[50D EMA]],Table2[[#This Row],[50D EMA]]&gt;Table2[[#This Row],[200D EMA]]),"Uptrend","Downtrend/NoTrend")</f>
        <v>Uptrend</v>
      </c>
      <c r="AL151">
        <v>0.08</v>
      </c>
      <c r="AM151" t="s">
        <v>10199</v>
      </c>
      <c r="AN151">
        <v>-6.43</v>
      </c>
      <c r="AO151" t="s">
        <v>10200</v>
      </c>
      <c r="AP151">
        <v>0.21148365072293901</v>
      </c>
      <c r="AQ151">
        <f>(Table2[[#This Row],[Sharpe Ratio]]-AVERAGE(Table2[Sharpe Ratio]))/_xlfn.STDEV.P(Table2[Sharpe Ratio])</f>
        <v>1.8658021858413774</v>
      </c>
      <c r="AR15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0.5650414658297821</v>
      </c>
      <c r="AS151">
        <f>_xlfn.RANK.AVG(Table2[[#This Row],[1Y Return vs Nifty Z-Score]],Table2[1Y Return vs Nifty Z-Score])</f>
        <v>253</v>
      </c>
      <c r="AT151">
        <f>_xlfn.RANK.AVG(Table2[[#This Row],[6M Return vs Nifty Z-Score]],Table2[6M Return vs Nifty Z-Score])</f>
        <v>292</v>
      </c>
      <c r="AU151">
        <f>_xlfn.RANK.AVG(Table2[[#This Row],[Sharpe Ratio Z-Score]],Table2[Sharpe Ratio Z-Score])</f>
        <v>23</v>
      </c>
      <c r="AV151">
        <f>(Table2[[#This Row],[Rank 1Y]]+Table2[[#This Row],[Rank 6M]]+Table2[[#This Row],[Rank Sharpe]])/3</f>
        <v>189.33333333333334</v>
      </c>
    </row>
    <row r="152" spans="1:48" x14ac:dyDescent="0.3">
      <c r="A152" t="s">
        <v>107</v>
      </c>
      <c r="B152" t="s">
        <v>108</v>
      </c>
      <c r="C152" t="s">
        <v>10159</v>
      </c>
      <c r="D152" t="s">
        <v>109</v>
      </c>
      <c r="E152">
        <v>261940.406067</v>
      </c>
      <c r="F152">
        <v>9382.5</v>
      </c>
      <c r="G152">
        <v>68.180116320783895</v>
      </c>
      <c r="H152">
        <f>(Table2[[#This Row],[1Y Return vs Nifty]]-AVERAGE(Table2[1Y Return vs Nifty]))/_xlfn.STDEV.P(Table2[1Y Return vs Nifty])</f>
        <v>0.41146770165814101</v>
      </c>
      <c r="I152">
        <v>-5.9891696729024302</v>
      </c>
      <c r="J152">
        <f>(Table2[[#This Row],[1M Return vs Nifty]]-AVERAGE(Table2[1M Return vs Nifty]))/_xlfn.STDEV.P(Table2[1M Return vs Nifty])</f>
        <v>-0.44054661376645571</v>
      </c>
      <c r="K152">
        <v>16.9679659188835</v>
      </c>
      <c r="L152">
        <f>(Table2[[#This Row],[6M Return vs Nifty]]-AVERAGE(Table2[6M Return vs Nifty]))/_xlfn.STDEV.P(Table2[6M Return vs Nifty])</f>
        <v>0.35590883283203029</v>
      </c>
      <c r="M152">
        <v>-2.5993354283577199</v>
      </c>
      <c r="N152">
        <f>(Table2[[#This Row],[1W Return vs Nifty]]-AVERAGE(Table2[1W Return vs Nifty]))/_xlfn.STDEV.P(Table2[1W Return vs Nifty])</f>
        <v>-0.19436865424878899</v>
      </c>
      <c r="O152">
        <v>9511.44</v>
      </c>
      <c r="P152">
        <v>9372.1740555245196</v>
      </c>
      <c r="Q152">
        <v>7972.6755152550804</v>
      </c>
      <c r="R152">
        <v>38.757913695488099</v>
      </c>
      <c r="S152" s="2">
        <f>(Table2[[#This Row],[Close Price]]-Table2[[#This Row],[20D EMA]])/Table2[[#This Row],[20D EMA]]</f>
        <v>-1.3556306931442611E-2</v>
      </c>
      <c r="T152" s="2">
        <f>(Table2[[#This Row],[Close Price]]-Table2[[#This Row],[50D EMA]])/Table2[[#This Row],[50D EMA]]</f>
        <v>1.101766187258721E-3</v>
      </c>
      <c r="U152" s="2">
        <f>(Table2[[#This Row],[Close Price]]-Table2[[#This Row],[200D EMA]])/Table2[[#This Row],[200D EMA]]</f>
        <v>0.176832041144448</v>
      </c>
      <c r="V152">
        <v>1.14305422709879</v>
      </c>
      <c r="W152">
        <v>8744.6</v>
      </c>
      <c r="X152">
        <v>9508</v>
      </c>
      <c r="Y152">
        <v>8744.6</v>
      </c>
      <c r="Z152">
        <v>9508</v>
      </c>
      <c r="AA152">
        <v>8744.6</v>
      </c>
      <c r="AB152">
        <v>9909.9500000000007</v>
      </c>
      <c r="AC152" s="2">
        <f>(Table2[[#This Row],[Close Price]]/Table2[[#This Row],[Day Low]])-1</f>
        <v>7.2947876403723466E-2</v>
      </c>
      <c r="AD152" s="2">
        <f>(Table2[[#This Row],[Day High]]/Table2[[#This Row],[Close Price]])-1</f>
        <v>1.3375965893951403E-2</v>
      </c>
      <c r="AE152" s="2">
        <f>(Table2[[#This Row],[Close Price]]/Table2[[#This Row],[Current Week Low]])-1</f>
        <v>7.2947876403723466E-2</v>
      </c>
      <c r="AF152" s="2">
        <f>(Table2[[#This Row],[Current Week High]]/Table2[[#This Row],[Close Price]])-1</f>
        <v>1.3375965893951403E-2</v>
      </c>
      <c r="AG152" s="2">
        <f>(Table2[[#This Row],[Close Price]]/Table2[[#This Row],[Current Month Low]])-1</f>
        <v>7.2947876403723466E-2</v>
      </c>
      <c r="AH152" s="2">
        <f>(Table2[[#This Row],[Current Month High]]/Table2[[#This Row],[Close Price]])-1</f>
        <v>5.621636024513732E-2</v>
      </c>
      <c r="AI152">
        <v>6.9949373834265796</v>
      </c>
      <c r="AJ152">
        <v>106.61748513543201</v>
      </c>
      <c r="AK152" t="str">
        <f>IF(AND(Table2[[#This Row],[20D EMA]]&gt;Table2[[#This Row],[50D EMA]],Table2[[#This Row],[50D EMA]]&gt;Table2[[#This Row],[200D EMA]]),"Uptrend","Downtrend/NoTrend")</f>
        <v>Uptrend</v>
      </c>
      <c r="AL152">
        <v>-0.08</v>
      </c>
      <c r="AM152" t="s">
        <v>10200</v>
      </c>
      <c r="AN152">
        <v>-0.83</v>
      </c>
      <c r="AO152" t="s">
        <v>10200</v>
      </c>
      <c r="AP152">
        <v>0.11066945388466801</v>
      </c>
      <c r="AQ152">
        <f>(Table2[[#This Row],[Sharpe Ratio]]-AVERAGE(Table2[Sharpe Ratio]))/_xlfn.STDEV.P(Table2[Sharpe Ratio])</f>
        <v>0.70849996801084703</v>
      </c>
      <c r="AR15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0.84096123448577353</v>
      </c>
      <c r="AS152">
        <f>_xlfn.RANK.AVG(Table2[[#This Row],[1Y Return vs Nifty Z-Score]],Table2[1Y Return vs Nifty Z-Score])</f>
        <v>177</v>
      </c>
      <c r="AT152">
        <f>_xlfn.RANK.AVG(Table2[[#This Row],[6M Return vs Nifty Z-Score]],Table2[6M Return vs Nifty Z-Score])</f>
        <v>217</v>
      </c>
      <c r="AU152">
        <f>_xlfn.RANK.AVG(Table2[[#This Row],[Sharpe Ratio Z-Score]],Table2[Sharpe Ratio Z-Score])</f>
        <v>176</v>
      </c>
      <c r="AV152">
        <f>(Table2[[#This Row],[Rank 1Y]]+Table2[[#This Row],[Rank 6M]]+Table2[[#This Row],[Rank Sharpe]])/3</f>
        <v>190</v>
      </c>
    </row>
    <row r="153" spans="1:48" x14ac:dyDescent="0.3">
      <c r="A153" t="s">
        <v>560</v>
      </c>
      <c r="B153" t="s">
        <v>561</v>
      </c>
      <c r="C153" t="s">
        <v>10162</v>
      </c>
      <c r="D153" t="s">
        <v>177</v>
      </c>
      <c r="E153">
        <v>34008.910799878999</v>
      </c>
      <c r="F153">
        <v>185.17</v>
      </c>
      <c r="G153">
        <v>76.968169582689299</v>
      </c>
      <c r="H153">
        <f>(Table2[[#This Row],[1Y Return vs Nifty]]-AVERAGE(Table2[1Y Return vs Nifty]))/_xlfn.STDEV.P(Table2[1Y Return vs Nifty])</f>
        <v>0.53384946216140317</v>
      </c>
      <c r="I153">
        <v>-3.0748565046707701</v>
      </c>
      <c r="J153">
        <f>(Table2[[#This Row],[1M Return vs Nifty]]-AVERAGE(Table2[1M Return vs Nifty]))/_xlfn.STDEV.P(Table2[1M Return vs Nifty])</f>
        <v>-0.13831665490945907</v>
      </c>
      <c r="K153">
        <v>30.834453533908501</v>
      </c>
      <c r="L153">
        <f>(Table2[[#This Row],[6M Return vs Nifty]]-AVERAGE(Table2[6M Return vs Nifty]))/_xlfn.STDEV.P(Table2[6M Return vs Nifty])</f>
        <v>0.82171261153904973</v>
      </c>
      <c r="M153">
        <v>-4.0428395821226699</v>
      </c>
      <c r="N153">
        <f>(Table2[[#This Row],[1W Return vs Nifty]]-AVERAGE(Table2[1W Return vs Nifty]))/_xlfn.STDEV.P(Table2[1W Return vs Nifty])</f>
        <v>-0.58298310273776632</v>
      </c>
      <c r="O153">
        <v>192.99</v>
      </c>
      <c r="P153">
        <v>188.82848420570701</v>
      </c>
      <c r="Q153">
        <v>155.849206432427</v>
      </c>
      <c r="R153">
        <v>34.200137747924799</v>
      </c>
      <c r="S153" s="2">
        <f>(Table2[[#This Row],[Close Price]]-Table2[[#This Row],[20D EMA]])/Table2[[#This Row],[20D EMA]]</f>
        <v>-4.0520234209026486E-2</v>
      </c>
      <c r="T153" s="2">
        <f>(Table2[[#This Row],[Close Price]]-Table2[[#This Row],[50D EMA]])/Table2[[#This Row],[50D EMA]]</f>
        <v>-1.937464160185455E-2</v>
      </c>
      <c r="U153" s="2">
        <f>(Table2[[#This Row],[Close Price]]-Table2[[#This Row],[200D EMA]])/Table2[[#This Row],[200D EMA]]</f>
        <v>0.18813566163576126</v>
      </c>
      <c r="V153">
        <v>0.810578651095758</v>
      </c>
      <c r="W153">
        <v>174.7</v>
      </c>
      <c r="X153">
        <v>191.65</v>
      </c>
      <c r="Y153">
        <v>174.7</v>
      </c>
      <c r="Z153">
        <v>193.5</v>
      </c>
      <c r="AA153">
        <v>174.7</v>
      </c>
      <c r="AB153">
        <v>209</v>
      </c>
      <c r="AC153" s="2">
        <f>(Table2[[#This Row],[Close Price]]/Table2[[#This Row],[Day Low]])-1</f>
        <v>5.9931310818545969E-2</v>
      </c>
      <c r="AD153" s="2">
        <f>(Table2[[#This Row],[Day High]]/Table2[[#This Row],[Close Price]])-1</f>
        <v>3.4994869579305643E-2</v>
      </c>
      <c r="AE153" s="2">
        <f>(Table2[[#This Row],[Close Price]]/Table2[[#This Row],[Current Week Low]])-1</f>
        <v>5.9931310818545969E-2</v>
      </c>
      <c r="AF153" s="2">
        <f>(Table2[[#This Row],[Current Week High]]/Table2[[#This Row],[Close Price]])-1</f>
        <v>4.4985688826483905E-2</v>
      </c>
      <c r="AG153" s="2">
        <f>(Table2[[#This Row],[Close Price]]/Table2[[#This Row],[Current Month Low]])-1</f>
        <v>5.9931310818545969E-2</v>
      </c>
      <c r="AH153" s="2">
        <f>(Table2[[#This Row],[Current Month High]]/Table2[[#This Row],[Close Price]])-1</f>
        <v>0.12869255278932878</v>
      </c>
      <c r="AI153">
        <v>12.869255278932799</v>
      </c>
      <c r="AJ153">
        <v>114.814385150812</v>
      </c>
      <c r="AK153" t="str">
        <f>IF(AND(Table2[[#This Row],[20D EMA]]&gt;Table2[[#This Row],[50D EMA]],Table2[[#This Row],[50D EMA]]&gt;Table2[[#This Row],[200D EMA]]),"Uptrend","Downtrend/NoTrend")</f>
        <v>Uptrend</v>
      </c>
      <c r="AL153">
        <v>0</v>
      </c>
      <c r="AM153" t="s">
        <v>10201</v>
      </c>
      <c r="AN153">
        <v>-4.84</v>
      </c>
      <c r="AO153" t="s">
        <v>10200</v>
      </c>
      <c r="AP153">
        <v>5.9761268035955002E-2</v>
      </c>
      <c r="AQ153">
        <f>(Table2[[#This Row],[Sharpe Ratio]]-AVERAGE(Table2[Sharpe Ratio]))/_xlfn.STDEV.P(Table2[Sharpe Ratio])</f>
        <v>0.12409659788868706</v>
      </c>
      <c r="AR15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0.75835891394191446</v>
      </c>
      <c r="AS153">
        <f>_xlfn.RANK.AVG(Table2[[#This Row],[1Y Return vs Nifty Z-Score]],Table2[1Y Return vs Nifty Z-Score])</f>
        <v>143</v>
      </c>
      <c r="AT153">
        <f>_xlfn.RANK.AVG(Table2[[#This Row],[6M Return vs Nifty Z-Score]],Table2[6M Return vs Nifty Z-Score])</f>
        <v>128</v>
      </c>
      <c r="AU153">
        <f>_xlfn.RANK.AVG(Table2[[#This Row],[Sharpe Ratio Z-Score]],Table2[Sharpe Ratio Z-Score])</f>
        <v>301</v>
      </c>
      <c r="AV153">
        <f>(Table2[[#This Row],[Rank 1Y]]+Table2[[#This Row],[Rank 6M]]+Table2[[#This Row],[Rank Sharpe]])/3</f>
        <v>190.66666666666666</v>
      </c>
    </row>
    <row r="154" spans="1:48" x14ac:dyDescent="0.3">
      <c r="A154" t="s">
        <v>226</v>
      </c>
      <c r="B154" t="s">
        <v>227</v>
      </c>
      <c r="C154" t="s">
        <v>10160</v>
      </c>
      <c r="D154" t="s">
        <v>62</v>
      </c>
      <c r="E154">
        <v>115601.19194115</v>
      </c>
      <c r="F154">
        <v>1148.8499999999999</v>
      </c>
      <c r="G154">
        <v>64.122785950982504</v>
      </c>
      <c r="H154">
        <f>(Table2[[#This Row],[1Y Return vs Nifty]]-AVERAGE(Table2[1Y Return vs Nifty]))/_xlfn.STDEV.P(Table2[1Y Return vs Nifty])</f>
        <v>0.35496562789943159</v>
      </c>
      <c r="I154">
        <v>2.8504766707932001</v>
      </c>
      <c r="J154">
        <f>(Table2[[#This Row],[1M Return vs Nifty]]-AVERAGE(Table2[1M Return vs Nifty]))/_xlfn.STDEV.P(Table2[1M Return vs Nifty])</f>
        <v>0.47617228243460075</v>
      </c>
      <c r="K154">
        <v>42.303896554820803</v>
      </c>
      <c r="L154">
        <f>(Table2[[#This Row],[6M Return vs Nifty]]-AVERAGE(Table2[6M Return vs Nifty]))/_xlfn.STDEV.P(Table2[6M Return vs Nifty])</f>
        <v>1.2069947426114447</v>
      </c>
      <c r="M154">
        <v>-2.5934909114430398</v>
      </c>
      <c r="N154">
        <f>(Table2[[#This Row],[1W Return vs Nifty]]-AVERAGE(Table2[1W Return vs Nifty]))/_xlfn.STDEV.P(Table2[1W Return vs Nifty])</f>
        <v>-0.19279521664449875</v>
      </c>
      <c r="O154">
        <v>1139.22</v>
      </c>
      <c r="P154">
        <v>1087.7769212144799</v>
      </c>
      <c r="Q154">
        <v>895.73192256129005</v>
      </c>
      <c r="R154">
        <v>49.070607840032899</v>
      </c>
      <c r="S154" s="2">
        <f>(Table2[[#This Row],[Close Price]]-Table2[[#This Row],[20D EMA]])/Table2[[#This Row],[20D EMA]]</f>
        <v>8.4531521567387177E-3</v>
      </c>
      <c r="T154" s="2">
        <f>(Table2[[#This Row],[Close Price]]-Table2[[#This Row],[50D EMA]])/Table2[[#This Row],[50D EMA]]</f>
        <v>5.6144856168977381E-2</v>
      </c>
      <c r="U154" s="2">
        <f>(Table2[[#This Row],[Close Price]]-Table2[[#This Row],[200D EMA]])/Table2[[#This Row],[200D EMA]]</f>
        <v>0.28258240112168198</v>
      </c>
      <c r="V154">
        <v>0.86133701542796903</v>
      </c>
      <c r="W154">
        <v>1124.3</v>
      </c>
      <c r="X154">
        <v>1159</v>
      </c>
      <c r="Y154">
        <v>1123.2</v>
      </c>
      <c r="Z154">
        <v>1165.55</v>
      </c>
      <c r="AA154">
        <v>1059</v>
      </c>
      <c r="AB154">
        <v>1203</v>
      </c>
      <c r="AC154" s="2">
        <f>(Table2[[#This Row],[Close Price]]/Table2[[#This Row],[Day Low]])-1</f>
        <v>2.1835808947789692E-2</v>
      </c>
      <c r="AD154" s="2">
        <f>(Table2[[#This Row],[Day High]]/Table2[[#This Row],[Close Price]])-1</f>
        <v>8.8349218784002925E-3</v>
      </c>
      <c r="AE154" s="2">
        <f>(Table2[[#This Row],[Close Price]]/Table2[[#This Row],[Current Week Low]])-1</f>
        <v>2.2836538461538325E-2</v>
      </c>
      <c r="AF154" s="2">
        <f>(Table2[[#This Row],[Current Week High]]/Table2[[#This Row],[Close Price]])-1</f>
        <v>1.4536275405840682E-2</v>
      </c>
      <c r="AG154" s="2">
        <f>(Table2[[#This Row],[Close Price]]/Table2[[#This Row],[Current Month Low]])-1</f>
        <v>8.4844192634560889E-2</v>
      </c>
      <c r="AH154" s="2">
        <f>(Table2[[#This Row],[Current Month High]]/Table2[[#This Row],[Close Price]])-1</f>
        <v>4.7134090612351631E-2</v>
      </c>
      <c r="AI154">
        <v>4.7134090612351596</v>
      </c>
      <c r="AJ154">
        <v>102.35138705416099</v>
      </c>
      <c r="AK154" t="str">
        <f>IF(AND(Table2[[#This Row],[20D EMA]]&gt;Table2[[#This Row],[50D EMA]],Table2[[#This Row],[50D EMA]]&gt;Table2[[#This Row],[200D EMA]]),"Uptrend","Downtrend/NoTrend")</f>
        <v>Uptrend</v>
      </c>
      <c r="AL154">
        <v>0.06</v>
      </c>
      <c r="AM154" t="s">
        <v>10199</v>
      </c>
      <c r="AN154">
        <v>1.04</v>
      </c>
      <c r="AO154" t="s">
        <v>10199</v>
      </c>
      <c r="AP154">
        <v>5.8830443498708002E-2</v>
      </c>
      <c r="AQ154">
        <f>(Table2[[#This Row],[Sharpe Ratio]]-AVERAGE(Table2[Sharpe Ratio]))/_xlfn.STDEV.P(Table2[Sharpe Ratio])</f>
        <v>0.11341114549059696</v>
      </c>
      <c r="AR15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1.9587485817915751</v>
      </c>
      <c r="AS154">
        <f>_xlfn.RANK.AVG(Table2[[#This Row],[1Y Return vs Nifty Z-Score]],Table2[1Y Return vs Nifty Z-Score])</f>
        <v>194</v>
      </c>
      <c r="AT154">
        <f>_xlfn.RANK.AVG(Table2[[#This Row],[6M Return vs Nifty Z-Score]],Table2[6M Return vs Nifty Z-Score])</f>
        <v>78</v>
      </c>
      <c r="AU154">
        <f>_xlfn.RANK.AVG(Table2[[#This Row],[Sharpe Ratio Z-Score]],Table2[Sharpe Ratio Z-Score])</f>
        <v>304</v>
      </c>
      <c r="AV154">
        <f>(Table2[[#This Row],[Rank 1Y]]+Table2[[#This Row],[Rank 6M]]+Table2[[#This Row],[Rank Sharpe]])/3</f>
        <v>192</v>
      </c>
    </row>
    <row r="155" spans="1:48" x14ac:dyDescent="0.3">
      <c r="A155" t="s">
        <v>743</v>
      </c>
      <c r="B155" t="s">
        <v>744</v>
      </c>
      <c r="C155" t="s">
        <v>10170</v>
      </c>
      <c r="D155" t="s">
        <v>619</v>
      </c>
      <c r="E155">
        <v>20973.400242259999</v>
      </c>
      <c r="F155">
        <v>669.1</v>
      </c>
      <c r="G155">
        <v>169.746620375547</v>
      </c>
      <c r="H155">
        <f>(Table2[[#This Row],[1Y Return vs Nifty]]-AVERAGE(Table2[1Y Return vs Nifty]))/_xlfn.STDEV.P(Table2[1Y Return vs Nifty])</f>
        <v>1.8258751026993818</v>
      </c>
      <c r="I155">
        <v>3.9431877455316999</v>
      </c>
      <c r="J155">
        <f>(Table2[[#This Row],[1M Return vs Nifty]]-AVERAGE(Table2[1M Return vs Nifty]))/_xlfn.STDEV.P(Table2[1M Return vs Nifty])</f>
        <v>0.58949230128528241</v>
      </c>
      <c r="K155">
        <v>-0.63529123842231106</v>
      </c>
      <c r="L155">
        <f>(Table2[[#This Row],[6M Return vs Nifty]]-AVERAGE(Table2[6M Return vs Nifty]))/_xlfn.STDEV.P(Table2[6M Return vs Nifty])</f>
        <v>-0.23542070418350822</v>
      </c>
      <c r="M155">
        <v>-2.6977587342211198</v>
      </c>
      <c r="N155">
        <f>(Table2[[#This Row],[1W Return vs Nifty]]-AVERAGE(Table2[1W Return vs Nifty]))/_xlfn.STDEV.P(Table2[1W Return vs Nifty])</f>
        <v>-0.22086578529396589</v>
      </c>
      <c r="O155">
        <v>675.02</v>
      </c>
      <c r="P155">
        <v>646.97607976099505</v>
      </c>
      <c r="Q155">
        <v>558.57854933304304</v>
      </c>
      <c r="R155">
        <v>42.103547142501903</v>
      </c>
      <c r="S155" s="2">
        <f>(Table2[[#This Row],[Close Price]]-Table2[[#This Row],[20D EMA]])/Table2[[#This Row],[20D EMA]]</f>
        <v>-8.770110515243932E-3</v>
      </c>
      <c r="T155" s="2">
        <f>(Table2[[#This Row],[Close Price]]-Table2[[#This Row],[50D EMA]])/Table2[[#This Row],[50D EMA]]</f>
        <v>3.4195885954822258E-2</v>
      </c>
      <c r="U155" s="2">
        <f>(Table2[[#This Row],[Close Price]]-Table2[[#This Row],[200D EMA]])/Table2[[#This Row],[200D EMA]]</f>
        <v>0.19786196730777147</v>
      </c>
      <c r="V155">
        <v>1.4593332228785001</v>
      </c>
      <c r="W155">
        <v>650.70000000000005</v>
      </c>
      <c r="X155">
        <v>698</v>
      </c>
      <c r="Y155">
        <v>650.70000000000005</v>
      </c>
      <c r="Z155">
        <v>698.7</v>
      </c>
      <c r="AA155">
        <v>587.5</v>
      </c>
      <c r="AB155">
        <v>747.7</v>
      </c>
      <c r="AC155" s="2">
        <f>(Table2[[#This Row],[Close Price]]/Table2[[#This Row],[Day Low]])-1</f>
        <v>2.827723989549713E-2</v>
      </c>
      <c r="AD155" s="2">
        <f>(Table2[[#This Row],[Day High]]/Table2[[#This Row],[Close Price]])-1</f>
        <v>4.319234793005533E-2</v>
      </c>
      <c r="AE155" s="2">
        <f>(Table2[[#This Row],[Close Price]]/Table2[[#This Row],[Current Week Low]])-1</f>
        <v>2.827723989549713E-2</v>
      </c>
      <c r="AF155" s="2">
        <f>(Table2[[#This Row],[Current Week High]]/Table2[[#This Row],[Close Price]])-1</f>
        <v>4.4238529367807589E-2</v>
      </c>
      <c r="AG155" s="2">
        <f>(Table2[[#This Row],[Close Price]]/Table2[[#This Row],[Current Month Low]])-1</f>
        <v>0.13889361702127667</v>
      </c>
      <c r="AH155" s="2">
        <f>(Table2[[#This Row],[Current Month High]]/Table2[[#This Row],[Close Price]])-1</f>
        <v>0.11747123001046189</v>
      </c>
      <c r="AI155">
        <v>16.9107756688088</v>
      </c>
      <c r="AJ155">
        <v>212.29871645274201</v>
      </c>
      <c r="AK155" t="str">
        <f>IF(AND(Table2[[#This Row],[20D EMA]]&gt;Table2[[#This Row],[50D EMA]],Table2[[#This Row],[50D EMA]]&gt;Table2[[#This Row],[200D EMA]]),"Uptrend","Downtrend/NoTrend")</f>
        <v>Uptrend</v>
      </c>
      <c r="AL155">
        <v>0.01</v>
      </c>
      <c r="AM155" t="s">
        <v>10199</v>
      </c>
      <c r="AN155">
        <v>6.5</v>
      </c>
      <c r="AO155" t="s">
        <v>10199</v>
      </c>
      <c r="AP155">
        <v>0.12813222948382799</v>
      </c>
      <c r="AQ155">
        <f>(Table2[[#This Row],[Sharpe Ratio]]-AVERAGE(Table2[Sharpe Ratio]))/_xlfn.STDEV.P(Table2[Sharpe Ratio])</f>
        <v>0.90896487835284689</v>
      </c>
      <c r="AR15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2.8680457928600371</v>
      </c>
      <c r="AS155">
        <f>_xlfn.RANK.AVG(Table2[[#This Row],[1Y Return vs Nifty Z-Score]],Table2[1Y Return vs Nifty Z-Score])</f>
        <v>38</v>
      </c>
      <c r="AT155">
        <f>_xlfn.RANK.AVG(Table2[[#This Row],[6M Return vs Nifty Z-Score]],Table2[6M Return vs Nifty Z-Score])</f>
        <v>408</v>
      </c>
      <c r="AU155">
        <f>_xlfn.RANK.AVG(Table2[[#This Row],[Sharpe Ratio Z-Score]],Table2[Sharpe Ratio Z-Score])</f>
        <v>139</v>
      </c>
      <c r="AV155">
        <f>(Table2[[#This Row],[Rank 1Y]]+Table2[[#This Row],[Rank 6M]]+Table2[[#This Row],[Rank Sharpe]])/3</f>
        <v>195</v>
      </c>
    </row>
    <row r="156" spans="1:48" x14ac:dyDescent="0.3">
      <c r="A156" t="s">
        <v>376</v>
      </c>
      <c r="B156" t="s">
        <v>377</v>
      </c>
      <c r="C156" t="s">
        <v>10155</v>
      </c>
      <c r="D156" t="s">
        <v>32</v>
      </c>
      <c r="E156">
        <v>65100.192268319901</v>
      </c>
      <c r="F156">
        <v>54.45</v>
      </c>
      <c r="G156">
        <v>66.408672107836395</v>
      </c>
      <c r="H156">
        <f>(Table2[[#This Row],[1Y Return vs Nifty]]-AVERAGE(Table2[1Y Return vs Nifty]))/_xlfn.STDEV.P(Table2[1Y Return vs Nifty])</f>
        <v>0.38679870444648479</v>
      </c>
      <c r="I156">
        <v>-4.7991400773462596</v>
      </c>
      <c r="J156">
        <f>(Table2[[#This Row],[1M Return vs Nifty]]-AVERAGE(Table2[1M Return vs Nifty]))/_xlfn.STDEV.P(Table2[1M Return vs Nifty])</f>
        <v>-0.31713414058953043</v>
      </c>
      <c r="K156">
        <v>15.162885427517701</v>
      </c>
      <c r="L156">
        <f>(Table2[[#This Row],[6M Return vs Nifty]]-AVERAGE(Table2[6M Return vs Nifty]))/_xlfn.STDEV.P(Table2[6M Return vs Nifty])</f>
        <v>0.29527247436173881</v>
      </c>
      <c r="M156">
        <v>-0.25181290545340601</v>
      </c>
      <c r="N156">
        <f>(Table2[[#This Row],[1W Return vs Nifty]]-AVERAGE(Table2[1W Return vs Nifty]))/_xlfn.STDEV.P(Table2[1W Return vs Nifty])</f>
        <v>0.43762202494288455</v>
      </c>
      <c r="O156">
        <v>55.31</v>
      </c>
      <c r="P156">
        <v>55.233962654797999</v>
      </c>
      <c r="Q156">
        <v>48.955206787825198</v>
      </c>
      <c r="R156">
        <v>43.132357139328903</v>
      </c>
      <c r="S156" s="2">
        <f>(Table2[[#This Row],[Close Price]]-Table2[[#This Row],[20D EMA]])/Table2[[#This Row],[20D EMA]]</f>
        <v>-1.5548725366118232E-2</v>
      </c>
      <c r="T156" s="2">
        <f>(Table2[[#This Row],[Close Price]]-Table2[[#This Row],[50D EMA]])/Table2[[#This Row],[50D EMA]]</f>
        <v>-1.4193489243160353E-2</v>
      </c>
      <c r="U156" s="2">
        <f>(Table2[[#This Row],[Close Price]]-Table2[[#This Row],[200D EMA]])/Table2[[#This Row],[200D EMA]]</f>
        <v>0.11224124199882494</v>
      </c>
      <c r="V156">
        <v>1.0643938330113101</v>
      </c>
      <c r="W156">
        <v>52.25</v>
      </c>
      <c r="X156">
        <v>56.4</v>
      </c>
      <c r="Y156">
        <v>52.25</v>
      </c>
      <c r="Z156">
        <v>57.2</v>
      </c>
      <c r="AA156">
        <v>52.25</v>
      </c>
      <c r="AB156">
        <v>58.45</v>
      </c>
      <c r="AC156" s="2">
        <f>(Table2[[#This Row],[Close Price]]/Table2[[#This Row],[Day Low]])-1</f>
        <v>4.2105263157894868E-2</v>
      </c>
      <c r="AD156" s="2">
        <f>(Table2[[#This Row],[Day High]]/Table2[[#This Row],[Close Price]])-1</f>
        <v>3.5812672176308569E-2</v>
      </c>
      <c r="AE156" s="2">
        <f>(Table2[[#This Row],[Close Price]]/Table2[[#This Row],[Current Week Low]])-1</f>
        <v>4.2105263157894868E-2</v>
      </c>
      <c r="AF156" s="2">
        <f>(Table2[[#This Row],[Current Week High]]/Table2[[#This Row],[Close Price]])-1</f>
        <v>5.0505050505050608E-2</v>
      </c>
      <c r="AG156" s="2">
        <f>(Table2[[#This Row],[Close Price]]/Table2[[#This Row],[Current Month Low]])-1</f>
        <v>4.2105263157894868E-2</v>
      </c>
      <c r="AH156" s="2">
        <f>(Table2[[#This Row],[Current Month High]]/Table2[[#This Row],[Close Price]])-1</f>
        <v>7.3461891643709754E-2</v>
      </c>
      <c r="AI156">
        <v>29.752066115702402</v>
      </c>
      <c r="AJ156">
        <v>101.666666666666</v>
      </c>
      <c r="AK156" t="str">
        <f>IF(AND(Table2[[#This Row],[20D EMA]]&gt;Table2[[#This Row],[50D EMA]],Table2[[#This Row],[50D EMA]]&gt;Table2[[#This Row],[200D EMA]]),"Uptrend","Downtrend/NoTrend")</f>
        <v>Uptrend</v>
      </c>
      <c r="AL156">
        <v>-7.0000000000000007E-2</v>
      </c>
      <c r="AM156" t="s">
        <v>10200</v>
      </c>
      <c r="AN156">
        <v>1</v>
      </c>
      <c r="AO156" t="s">
        <v>10199</v>
      </c>
      <c r="AP156">
        <v>0.11561833382131299</v>
      </c>
      <c r="AQ156">
        <f>(Table2[[#This Row],[Sharpe Ratio]]-AVERAGE(Table2[Sharpe Ratio]))/_xlfn.STDEV.P(Table2[Sharpe Ratio])</f>
        <v>0.76531091236270476</v>
      </c>
      <c r="AR15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1.5678699755242824</v>
      </c>
      <c r="AS156">
        <f>_xlfn.RANK.AVG(Table2[[#This Row],[1Y Return vs Nifty Z-Score]],Table2[1Y Return vs Nifty Z-Score])</f>
        <v>186</v>
      </c>
      <c r="AT156">
        <f>_xlfn.RANK.AVG(Table2[[#This Row],[6M Return vs Nifty Z-Score]],Table2[6M Return vs Nifty Z-Score])</f>
        <v>232</v>
      </c>
      <c r="AU156">
        <f>_xlfn.RANK.AVG(Table2[[#This Row],[Sharpe Ratio Z-Score]],Table2[Sharpe Ratio Z-Score])</f>
        <v>168</v>
      </c>
      <c r="AV156">
        <f>(Table2[[#This Row],[Rank 1Y]]+Table2[[#This Row],[Rank 6M]]+Table2[[#This Row],[Rank Sharpe]])/3</f>
        <v>195.33333333333334</v>
      </c>
    </row>
    <row r="157" spans="1:48" x14ac:dyDescent="0.3">
      <c r="A157" t="s">
        <v>81</v>
      </c>
      <c r="B157" t="s">
        <v>82</v>
      </c>
      <c r="C157" t="s">
        <v>10165</v>
      </c>
      <c r="D157" t="s">
        <v>83</v>
      </c>
      <c r="E157">
        <v>325608.543874575</v>
      </c>
      <c r="F157">
        <v>1507.35</v>
      </c>
      <c r="G157">
        <v>81.022016739540902</v>
      </c>
      <c r="H157">
        <f>(Table2[[#This Row],[1Y Return vs Nifty]]-AVERAGE(Table2[1Y Return vs Nifty]))/_xlfn.STDEV.P(Table2[1Y Return vs Nifty])</f>
        <v>0.59030302896182518</v>
      </c>
      <c r="I157">
        <v>-4.1340271180053403</v>
      </c>
      <c r="J157">
        <f>(Table2[[#This Row],[1M Return vs Nifty]]-AVERAGE(Table2[1M Return vs Nifty]))/_xlfn.STDEV.P(Table2[1M Return vs Nifty])</f>
        <v>-0.24815834741530754</v>
      </c>
      <c r="K157">
        <v>17.304624287323399</v>
      </c>
      <c r="L157">
        <f>(Table2[[#This Row],[6M Return vs Nifty]]-AVERAGE(Table2[6M Return vs Nifty]))/_xlfn.STDEV.P(Table2[6M Return vs Nifty])</f>
        <v>0.36721787838894021</v>
      </c>
      <c r="M157">
        <v>-1.8861231657263999</v>
      </c>
      <c r="N157">
        <f>(Table2[[#This Row],[1W Return vs Nifty]]-AVERAGE(Table2[1W Return vs Nifty]))/_xlfn.STDEV.P(Table2[1W Return vs Nifty])</f>
        <v>-2.3604848402390076E-3</v>
      </c>
      <c r="O157">
        <v>1477.26</v>
      </c>
      <c r="P157">
        <v>1435.4694109316899</v>
      </c>
      <c r="Q157">
        <v>1228.6586990446899</v>
      </c>
      <c r="R157">
        <v>62.801781386216298</v>
      </c>
      <c r="S157" s="2">
        <f>(Table2[[#This Row],[Close Price]]-Table2[[#This Row],[20D EMA]])/Table2[[#This Row],[20D EMA]]</f>
        <v>2.036879086958282E-2</v>
      </c>
      <c r="T157" s="2">
        <f>(Table2[[#This Row],[Close Price]]-Table2[[#This Row],[50D EMA]])/Table2[[#This Row],[50D EMA]]</f>
        <v>5.0074622643234139E-2</v>
      </c>
      <c r="U157" s="2">
        <f>(Table2[[#This Row],[Close Price]]-Table2[[#This Row],[200D EMA]])/Table2[[#This Row],[200D EMA]]</f>
        <v>0.22682564423464288</v>
      </c>
      <c r="V157">
        <v>0.440883319908208</v>
      </c>
      <c r="W157">
        <v>1419</v>
      </c>
      <c r="X157">
        <v>1517</v>
      </c>
      <c r="Y157">
        <v>1419</v>
      </c>
      <c r="Z157">
        <v>1517</v>
      </c>
      <c r="AA157">
        <v>1419</v>
      </c>
      <c r="AB157">
        <v>1520</v>
      </c>
      <c r="AC157" s="2">
        <f>(Table2[[#This Row],[Close Price]]/Table2[[#This Row],[Day Low]])-1</f>
        <v>6.2262156448202877E-2</v>
      </c>
      <c r="AD157" s="2">
        <f>(Table2[[#This Row],[Day High]]/Table2[[#This Row],[Close Price]])-1</f>
        <v>6.4019637111487615E-3</v>
      </c>
      <c r="AE157" s="2">
        <f>(Table2[[#This Row],[Close Price]]/Table2[[#This Row],[Current Week Low]])-1</f>
        <v>6.2262156448202877E-2</v>
      </c>
      <c r="AF157" s="2">
        <f>(Table2[[#This Row],[Current Week High]]/Table2[[#This Row],[Close Price]])-1</f>
        <v>6.4019637111487615E-3</v>
      </c>
      <c r="AG157" s="2">
        <f>(Table2[[#This Row],[Close Price]]/Table2[[#This Row],[Current Month Low]])-1</f>
        <v>6.2262156448202877E-2</v>
      </c>
      <c r="AH157" s="2">
        <f>(Table2[[#This Row],[Current Month High]]/Table2[[#This Row],[Close Price]])-1</f>
        <v>8.3922114969980921E-3</v>
      </c>
      <c r="AI157">
        <v>7.5662586658705697</v>
      </c>
      <c r="AJ157">
        <v>106.925664081268</v>
      </c>
      <c r="AK157" t="str">
        <f>IF(AND(Table2[[#This Row],[20D EMA]]&gt;Table2[[#This Row],[50D EMA]],Table2[[#This Row],[50D EMA]]&gt;Table2[[#This Row],[200D EMA]]),"Uptrend","Downtrend/NoTrend")</f>
        <v>Uptrend</v>
      </c>
      <c r="AL157">
        <v>7.0000000000000007E-2</v>
      </c>
      <c r="AM157" t="s">
        <v>10199</v>
      </c>
      <c r="AN157">
        <v>0.25</v>
      </c>
      <c r="AO157" t="s">
        <v>10199</v>
      </c>
      <c r="AP157">
        <v>7.6889824520984001E-2</v>
      </c>
      <c r="AQ157">
        <f>(Table2[[#This Row],[Sharpe Ratio]]-AVERAGE(Table2[Sharpe Ratio]))/_xlfn.STDEV.P(Table2[Sharpe Ratio])</f>
        <v>0.32072482119497453</v>
      </c>
      <c r="AR15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1.0277268962901933</v>
      </c>
      <c r="AS157">
        <f>_xlfn.RANK.AVG(Table2[[#This Row],[1Y Return vs Nifty Z-Score]],Table2[1Y Return vs Nifty Z-Score])</f>
        <v>132</v>
      </c>
      <c r="AT157">
        <f>_xlfn.RANK.AVG(Table2[[#This Row],[6M Return vs Nifty Z-Score]],Table2[6M Return vs Nifty Z-Score])</f>
        <v>213</v>
      </c>
      <c r="AU157">
        <f>_xlfn.RANK.AVG(Table2[[#This Row],[Sharpe Ratio Z-Score]],Table2[Sharpe Ratio Z-Score])</f>
        <v>244</v>
      </c>
      <c r="AV157">
        <f>(Table2[[#This Row],[Rank 1Y]]+Table2[[#This Row],[Rank 6M]]+Table2[[#This Row],[Rank Sharpe]])/3</f>
        <v>196.33333333333334</v>
      </c>
    </row>
    <row r="158" spans="1:48" x14ac:dyDescent="0.3">
      <c r="A158" t="s">
        <v>1400</v>
      </c>
      <c r="B158" t="s">
        <v>1401</v>
      </c>
      <c r="C158" t="s">
        <v>10169</v>
      </c>
      <c r="D158" t="s">
        <v>372</v>
      </c>
      <c r="E158">
        <v>7292.4479160000001</v>
      </c>
      <c r="F158">
        <v>148.65</v>
      </c>
      <c r="G158">
        <v>86.278653611481303</v>
      </c>
      <c r="H158">
        <f>(Table2[[#This Row],[1Y Return vs Nifty]]-AVERAGE(Table2[1Y Return vs Nifty]))/_xlfn.STDEV.P(Table2[1Y Return vs Nifty])</f>
        <v>0.66350655374052514</v>
      </c>
      <c r="I158">
        <v>12.7466001591414</v>
      </c>
      <c r="J158">
        <f>(Table2[[#This Row],[1M Return vs Nifty]]-AVERAGE(Table2[1M Return vs Nifty]))/_xlfn.STDEV.P(Table2[1M Return vs Nifty])</f>
        <v>1.5024535439443405</v>
      </c>
      <c r="K158">
        <v>17.4077130413663</v>
      </c>
      <c r="L158">
        <f>(Table2[[#This Row],[6M Return vs Nifty]]-AVERAGE(Table2[6M Return vs Nifty]))/_xlfn.STDEV.P(Table2[6M Return vs Nifty])</f>
        <v>0.37068084121763456</v>
      </c>
      <c r="M158">
        <v>3.46590552860672</v>
      </c>
      <c r="N158">
        <f>(Table2[[#This Row],[1W Return vs Nifty]]-AVERAGE(Table2[1W Return vs Nifty]))/_xlfn.STDEV.P(Table2[1W Return vs Nifty])</f>
        <v>1.4384913990429571</v>
      </c>
      <c r="O158">
        <v>143.03</v>
      </c>
      <c r="P158">
        <v>128.425217640608</v>
      </c>
      <c r="Q158">
        <v>103.403061682388</v>
      </c>
      <c r="R158">
        <v>52.147293004323203</v>
      </c>
      <c r="S158" s="2">
        <f>(Table2[[#This Row],[Close Price]]-Table2[[#This Row],[20D EMA]])/Table2[[#This Row],[20D EMA]]</f>
        <v>3.9292456128085046E-2</v>
      </c>
      <c r="T158" s="2">
        <f>(Table2[[#This Row],[Close Price]]-Table2[[#This Row],[50D EMA]])/Table2[[#This Row],[50D EMA]]</f>
        <v>0.15748295179837751</v>
      </c>
      <c r="U158" s="2">
        <f>(Table2[[#This Row],[Close Price]]-Table2[[#This Row],[200D EMA]])/Table2[[#This Row],[200D EMA]]</f>
        <v>0.4375783229377882</v>
      </c>
      <c r="V158">
        <v>2.0166839459799699</v>
      </c>
      <c r="W158">
        <v>136.61000000000001</v>
      </c>
      <c r="X158">
        <v>169.95</v>
      </c>
      <c r="Y158">
        <v>136.61000000000001</v>
      </c>
      <c r="Z158">
        <v>169.95</v>
      </c>
      <c r="AA158">
        <v>129.25</v>
      </c>
      <c r="AB158">
        <v>169.95</v>
      </c>
      <c r="AC158" s="2">
        <f>(Table2[[#This Row],[Close Price]]/Table2[[#This Row],[Day Low]])-1</f>
        <v>8.8134104384744782E-2</v>
      </c>
      <c r="AD158" s="2">
        <f>(Table2[[#This Row],[Day High]]/Table2[[#This Row],[Close Price]])-1</f>
        <v>0.14328960645812305</v>
      </c>
      <c r="AE158" s="2">
        <f>(Table2[[#This Row],[Close Price]]/Table2[[#This Row],[Current Week Low]])-1</f>
        <v>8.8134104384744782E-2</v>
      </c>
      <c r="AF158" s="2">
        <f>(Table2[[#This Row],[Current Week High]]/Table2[[#This Row],[Close Price]])-1</f>
        <v>0.14328960645812305</v>
      </c>
      <c r="AG158" s="2">
        <f>(Table2[[#This Row],[Close Price]]/Table2[[#This Row],[Current Month Low]])-1</f>
        <v>0.15009671179883943</v>
      </c>
      <c r="AH158" s="2">
        <f>(Table2[[#This Row],[Current Month High]]/Table2[[#This Row],[Close Price]])-1</f>
        <v>0.14328960645812305</v>
      </c>
      <c r="AI158">
        <v>14.3289606458123</v>
      </c>
      <c r="AJ158">
        <v>128.51652574942301</v>
      </c>
      <c r="AK158" t="str">
        <f>IF(AND(Table2[[#This Row],[20D EMA]]&gt;Table2[[#This Row],[50D EMA]],Table2[[#This Row],[50D EMA]]&gt;Table2[[#This Row],[200D EMA]]),"Uptrend","Downtrend/NoTrend")</f>
        <v>Uptrend</v>
      </c>
      <c r="AL158">
        <v>0.39</v>
      </c>
      <c r="AM158" t="s">
        <v>10199</v>
      </c>
      <c r="AN158">
        <v>10.06</v>
      </c>
      <c r="AO158" t="s">
        <v>10199</v>
      </c>
      <c r="AP158">
        <v>7.3687685073956996E-2</v>
      </c>
      <c r="AQ158">
        <f>(Table2[[#This Row],[Sharpe Ratio]]-AVERAGE(Table2[Sharpe Ratio]))/_xlfn.STDEV.P(Table2[Sharpe Ratio])</f>
        <v>0.28396568210475298</v>
      </c>
      <c r="AR15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4.2590980200502102</v>
      </c>
      <c r="AS158">
        <f>_xlfn.RANK.AVG(Table2[[#This Row],[1Y Return vs Nifty Z-Score]],Table2[1Y Return vs Nifty Z-Score])</f>
        <v>121</v>
      </c>
      <c r="AT158">
        <f>_xlfn.RANK.AVG(Table2[[#This Row],[6M Return vs Nifty Z-Score]],Table2[6M Return vs Nifty Z-Score])</f>
        <v>212</v>
      </c>
      <c r="AU158">
        <f>_xlfn.RANK.AVG(Table2[[#This Row],[Sharpe Ratio Z-Score]],Table2[Sharpe Ratio Z-Score])</f>
        <v>256</v>
      </c>
      <c r="AV158">
        <f>(Table2[[#This Row],[Rank 1Y]]+Table2[[#This Row],[Rank 6M]]+Table2[[#This Row],[Rank Sharpe]])/3</f>
        <v>196.33333333333334</v>
      </c>
    </row>
    <row r="159" spans="1:48" x14ac:dyDescent="0.3">
      <c r="A159" t="s">
        <v>158</v>
      </c>
      <c r="B159" t="s">
        <v>159</v>
      </c>
      <c r="C159" t="s">
        <v>10165</v>
      </c>
      <c r="D159" t="s">
        <v>160</v>
      </c>
      <c r="E159">
        <v>166646.91239606001</v>
      </c>
      <c r="F159">
        <v>4315.3999999999996</v>
      </c>
      <c r="G159">
        <v>37.610187440462099</v>
      </c>
      <c r="H159">
        <f>(Table2[[#This Row],[1Y Return vs Nifty]]-AVERAGE(Table2[1Y Return vs Nifty]))/_xlfn.STDEV.P(Table2[1Y Return vs Nifty])</f>
        <v>-1.4246799988170232E-2</v>
      </c>
      <c r="I159">
        <v>-3.00901392505257</v>
      </c>
      <c r="J159">
        <f>(Table2[[#This Row],[1M Return vs Nifty]]-AVERAGE(Table2[1M Return vs Nifty]))/_xlfn.STDEV.P(Table2[1M Return vs Nifty])</f>
        <v>-0.13148842507267672</v>
      </c>
      <c r="K159">
        <v>32.9475839061014</v>
      </c>
      <c r="L159">
        <f>(Table2[[#This Row],[6M Return vs Nifty]]-AVERAGE(Table2[6M Return vs Nifty]))/_xlfn.STDEV.P(Table2[6M Return vs Nifty])</f>
        <v>0.8926969977509901</v>
      </c>
      <c r="M159">
        <v>-1.67671992472446</v>
      </c>
      <c r="N159">
        <f>(Table2[[#This Row],[1W Return vs Nifty]]-AVERAGE(Table2[1W Return vs Nifty]))/_xlfn.STDEV.P(Table2[1W Return vs Nifty])</f>
        <v>5.4014223054799158E-2</v>
      </c>
      <c r="O159">
        <v>4312.4399999999996</v>
      </c>
      <c r="P159">
        <v>4202.6499592682903</v>
      </c>
      <c r="Q159">
        <v>3514.0359379049301</v>
      </c>
      <c r="R159">
        <v>48.571695044637103</v>
      </c>
      <c r="S159" s="2">
        <f>(Table2[[#This Row],[Close Price]]-Table2[[#This Row],[20D EMA]])/Table2[[#This Row],[20D EMA]]</f>
        <v>6.8638636131749934E-4</v>
      </c>
      <c r="T159" s="2">
        <f>(Table2[[#This Row],[Close Price]]-Table2[[#This Row],[50D EMA]])/Table2[[#This Row],[50D EMA]]</f>
        <v>2.6828320660648084E-2</v>
      </c>
      <c r="U159" s="2">
        <f>(Table2[[#This Row],[Close Price]]-Table2[[#This Row],[200D EMA]])/Table2[[#This Row],[200D EMA]]</f>
        <v>0.2280466324919953</v>
      </c>
      <c r="V159">
        <v>0.65989404532136797</v>
      </c>
      <c r="W159">
        <v>4171.05</v>
      </c>
      <c r="X159">
        <v>4369.8999999999996</v>
      </c>
      <c r="Y159">
        <v>4171.05</v>
      </c>
      <c r="Z159">
        <v>4369.8999999999996</v>
      </c>
      <c r="AA159">
        <v>4165.3999999999996</v>
      </c>
      <c r="AB159">
        <v>4452.3</v>
      </c>
      <c r="AC159" s="2">
        <f>(Table2[[#This Row],[Close Price]]/Table2[[#This Row],[Day Low]])-1</f>
        <v>3.4607592812361254E-2</v>
      </c>
      <c r="AD159" s="2">
        <f>(Table2[[#This Row],[Day High]]/Table2[[#This Row],[Close Price]])-1</f>
        <v>1.2629188487741638E-2</v>
      </c>
      <c r="AE159" s="2">
        <f>(Table2[[#This Row],[Close Price]]/Table2[[#This Row],[Current Week Low]])-1</f>
        <v>3.4607592812361254E-2</v>
      </c>
      <c r="AF159" s="2">
        <f>(Table2[[#This Row],[Current Week High]]/Table2[[#This Row],[Close Price]])-1</f>
        <v>1.2629188487741638E-2</v>
      </c>
      <c r="AG159" s="2">
        <f>(Table2[[#This Row],[Close Price]]/Table2[[#This Row],[Current Month Low]])-1</f>
        <v>3.6010947327987708E-2</v>
      </c>
      <c r="AH159" s="2">
        <f>(Table2[[#This Row],[Current Month High]]/Table2[[#This Row],[Close Price]])-1</f>
        <v>3.1723594568290547E-2</v>
      </c>
      <c r="AI159">
        <v>6.8220790656718</v>
      </c>
      <c r="AJ159">
        <v>84.944393254333804</v>
      </c>
      <c r="AK159" t="str">
        <f>IF(AND(Table2[[#This Row],[20D EMA]]&gt;Table2[[#This Row],[50D EMA]],Table2[[#This Row],[50D EMA]]&gt;Table2[[#This Row],[200D EMA]]),"Uptrend","Downtrend/NoTrend")</f>
        <v>Uptrend</v>
      </c>
      <c r="AL159">
        <v>0.01</v>
      </c>
      <c r="AM159" t="s">
        <v>10199</v>
      </c>
      <c r="AN159">
        <v>0.62</v>
      </c>
      <c r="AO159" t="s">
        <v>10199</v>
      </c>
      <c r="AP159">
        <v>0.107563721451715</v>
      </c>
      <c r="AQ159">
        <f>(Table2[[#This Row],[Sharpe Ratio]]-AVERAGE(Table2[Sharpe Ratio]))/_xlfn.STDEV.P(Table2[Sharpe Ratio])</f>
        <v>0.67284753863712743</v>
      </c>
      <c r="AR15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1.4738235343820696</v>
      </c>
      <c r="AS159">
        <f>_xlfn.RANK.AVG(Table2[[#This Row],[1Y Return vs Nifty Z-Score]],Table2[1Y Return vs Nifty Z-Score])</f>
        <v>290</v>
      </c>
      <c r="AT159">
        <f>_xlfn.RANK.AVG(Table2[[#This Row],[6M Return vs Nifty Z-Score]],Table2[6M Return vs Nifty Z-Score])</f>
        <v>121</v>
      </c>
      <c r="AU159">
        <f>_xlfn.RANK.AVG(Table2[[#This Row],[Sharpe Ratio Z-Score]],Table2[Sharpe Ratio Z-Score])</f>
        <v>184</v>
      </c>
      <c r="AV159">
        <f>(Table2[[#This Row],[Rank 1Y]]+Table2[[#This Row],[Rank 6M]]+Table2[[#This Row],[Rank Sharpe]])/3</f>
        <v>198.33333333333334</v>
      </c>
    </row>
    <row r="160" spans="1:48" x14ac:dyDescent="0.3">
      <c r="A160" t="s">
        <v>1193</v>
      </c>
      <c r="B160" t="s">
        <v>1194</v>
      </c>
      <c r="C160" t="s">
        <v>10158</v>
      </c>
      <c r="D160" t="s">
        <v>46</v>
      </c>
      <c r="E160">
        <v>9662.0969166600007</v>
      </c>
      <c r="F160">
        <v>6112.1</v>
      </c>
      <c r="G160">
        <v>32.243865029930298</v>
      </c>
      <c r="H160">
        <f>(Table2[[#This Row],[1Y Return vs Nifty]]-AVERAGE(Table2[1Y Return vs Nifty]))/_xlfn.STDEV.P(Table2[1Y Return vs Nifty])</f>
        <v>-8.8977797224593286E-2</v>
      </c>
      <c r="I160">
        <v>18.5842770809145</v>
      </c>
      <c r="J160">
        <f>(Table2[[#This Row],[1M Return vs Nifty]]-AVERAGE(Table2[1M Return vs Nifty]))/_xlfn.STDEV.P(Table2[1M Return vs Nifty])</f>
        <v>2.107852056060481</v>
      </c>
      <c r="K160">
        <v>12.6145997106191</v>
      </c>
      <c r="L160">
        <f>(Table2[[#This Row],[6M Return vs Nifty]]-AVERAGE(Table2[6M Return vs Nifty]))/_xlfn.STDEV.P(Table2[6M Return vs Nifty])</f>
        <v>0.20967032700393773</v>
      </c>
      <c r="M160">
        <v>3.8913985650655798</v>
      </c>
      <c r="N160">
        <f>(Table2[[#This Row],[1W Return vs Nifty]]-AVERAGE(Table2[1W Return vs Nifty]))/_xlfn.STDEV.P(Table2[1W Return vs Nifty])</f>
        <v>1.5530409424357399</v>
      </c>
      <c r="O160">
        <v>5527.52</v>
      </c>
      <c r="P160">
        <v>5238.3645932815798</v>
      </c>
      <c r="Q160">
        <v>4699.3965577149002</v>
      </c>
      <c r="R160">
        <v>88.912150823522396</v>
      </c>
      <c r="S160" s="2">
        <f>(Table2[[#This Row],[Close Price]]-Table2[[#This Row],[20D EMA]])/Table2[[#This Row],[20D EMA]]</f>
        <v>0.10575809766405185</v>
      </c>
      <c r="T160" s="2">
        <f>(Table2[[#This Row],[Close Price]]-Table2[[#This Row],[50D EMA]])/Table2[[#This Row],[50D EMA]]</f>
        <v>0.16679545517679745</v>
      </c>
      <c r="U160" s="2">
        <f>(Table2[[#This Row],[Close Price]]-Table2[[#This Row],[200D EMA]])/Table2[[#This Row],[200D EMA]]</f>
        <v>0.3006137968854522</v>
      </c>
      <c r="V160">
        <v>2.6126186096212001</v>
      </c>
      <c r="W160">
        <v>5836.5</v>
      </c>
      <c r="X160">
        <v>6290</v>
      </c>
      <c r="Y160">
        <v>5836.5</v>
      </c>
      <c r="Z160">
        <v>6290</v>
      </c>
      <c r="AA160">
        <v>4830</v>
      </c>
      <c r="AB160">
        <v>6290</v>
      </c>
      <c r="AC160" s="2">
        <f>(Table2[[#This Row],[Close Price]]/Table2[[#This Row],[Day Low]])-1</f>
        <v>4.7220080527713648E-2</v>
      </c>
      <c r="AD160" s="2">
        <f>(Table2[[#This Row],[Day High]]/Table2[[#This Row],[Close Price]])-1</f>
        <v>2.9106199178678294E-2</v>
      </c>
      <c r="AE160" s="2">
        <f>(Table2[[#This Row],[Close Price]]/Table2[[#This Row],[Current Week Low]])-1</f>
        <v>4.7220080527713648E-2</v>
      </c>
      <c r="AF160" s="2">
        <f>(Table2[[#This Row],[Current Week High]]/Table2[[#This Row],[Close Price]])-1</f>
        <v>2.9106199178678294E-2</v>
      </c>
      <c r="AG160" s="2">
        <f>(Table2[[#This Row],[Close Price]]/Table2[[#This Row],[Current Month Low]])-1</f>
        <v>0.26544513457556951</v>
      </c>
      <c r="AH160" s="2">
        <f>(Table2[[#This Row],[Current Month High]]/Table2[[#This Row],[Close Price]])-1</f>
        <v>2.9106199178678294E-2</v>
      </c>
      <c r="AI160">
        <v>2.91061991786782</v>
      </c>
      <c r="AJ160">
        <v>81.640143241355702</v>
      </c>
      <c r="AK160" t="str">
        <f>IF(AND(Table2[[#This Row],[20D EMA]]&gt;Table2[[#This Row],[50D EMA]],Table2[[#This Row],[50D EMA]]&gt;Table2[[#This Row],[200D EMA]]),"Uptrend","Downtrend/NoTrend")</f>
        <v>Uptrend</v>
      </c>
      <c r="AL160">
        <v>0.16</v>
      </c>
      <c r="AM160" t="s">
        <v>10199</v>
      </c>
      <c r="AN160">
        <v>21.56</v>
      </c>
      <c r="AO160" t="s">
        <v>10199</v>
      </c>
      <c r="AP160">
        <v>0.215520948307212</v>
      </c>
      <c r="AQ160">
        <f>(Table2[[#This Row],[Sharpe Ratio]]-AVERAGE(Table2[Sharpe Ratio]))/_xlfn.STDEV.P(Table2[Sharpe Ratio])</f>
        <v>1.9121485695339093</v>
      </c>
      <c r="AR16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5.6937340978094753</v>
      </c>
      <c r="AS160">
        <f>_xlfn.RANK.AVG(Table2[[#This Row],[1Y Return vs Nifty Z-Score]],Table2[1Y Return vs Nifty Z-Score])</f>
        <v>318</v>
      </c>
      <c r="AT160">
        <f>_xlfn.RANK.AVG(Table2[[#This Row],[6M Return vs Nifty Z-Score]],Table2[6M Return vs Nifty Z-Score])</f>
        <v>257</v>
      </c>
      <c r="AU160">
        <f>_xlfn.RANK.AVG(Table2[[#This Row],[Sharpe Ratio Z-Score]],Table2[Sharpe Ratio Z-Score])</f>
        <v>20</v>
      </c>
      <c r="AV160">
        <f>(Table2[[#This Row],[Rank 1Y]]+Table2[[#This Row],[Rank 6M]]+Table2[[#This Row],[Rank Sharpe]])/3</f>
        <v>198.33333333333334</v>
      </c>
    </row>
    <row r="161" spans="1:48" x14ac:dyDescent="0.3">
      <c r="A161" t="s">
        <v>1537</v>
      </c>
      <c r="B161" t="s">
        <v>1538</v>
      </c>
      <c r="C161" t="s">
        <v>10169</v>
      </c>
      <c r="D161" t="s">
        <v>271</v>
      </c>
      <c r="E161">
        <v>6114.7290020699902</v>
      </c>
      <c r="F161">
        <v>1471.65</v>
      </c>
      <c r="G161">
        <v>30.869385006049299</v>
      </c>
      <c r="H161">
        <f>(Table2[[#This Row],[1Y Return vs Nifty]]-AVERAGE(Table2[1Y Return vs Nifty]))/_xlfn.STDEV.P(Table2[1Y Return vs Nifty])</f>
        <v>-0.10811870136866435</v>
      </c>
      <c r="I161">
        <v>2.6740748231137998</v>
      </c>
      <c r="J161">
        <f>(Table2[[#This Row],[1M Return vs Nifty]]-AVERAGE(Table2[1M Return vs Nifty]))/_xlfn.STDEV.P(Table2[1M Return vs Nifty])</f>
        <v>0.45787846152763456</v>
      </c>
      <c r="K161">
        <v>35.8526671742204</v>
      </c>
      <c r="L161">
        <f>(Table2[[#This Row],[6M Return vs Nifty]]-AVERAGE(Table2[6M Return vs Nifty]))/_xlfn.STDEV.P(Table2[6M Return vs Nifty])</f>
        <v>0.99028470714915895</v>
      </c>
      <c r="M161">
        <v>1.9382894690835499</v>
      </c>
      <c r="N161">
        <f>(Table2[[#This Row],[1W Return vs Nifty]]-AVERAGE(Table2[1W Return vs Nifty]))/_xlfn.STDEV.P(Table2[1W Return vs Nifty])</f>
        <v>1.0272326777388772</v>
      </c>
      <c r="O161">
        <v>1442.64</v>
      </c>
      <c r="P161">
        <v>1378.03186197132</v>
      </c>
      <c r="Q161">
        <v>1200.7120053148701</v>
      </c>
      <c r="R161">
        <v>56.249526965686798</v>
      </c>
      <c r="S161" s="2">
        <f>(Table2[[#This Row],[Close Price]]-Table2[[#This Row],[20D EMA]])/Table2[[#This Row],[20D EMA]]</f>
        <v>2.0108966894027608E-2</v>
      </c>
      <c r="T161" s="2">
        <f>(Table2[[#This Row],[Close Price]]-Table2[[#This Row],[50D EMA]])/Table2[[#This Row],[50D EMA]]</f>
        <v>6.7936120065290956E-2</v>
      </c>
      <c r="U161" s="2">
        <f>(Table2[[#This Row],[Close Price]]-Table2[[#This Row],[200D EMA]])/Table2[[#This Row],[200D EMA]]</f>
        <v>0.22564777689057938</v>
      </c>
      <c r="V161">
        <v>0.72880180966581598</v>
      </c>
      <c r="W161">
        <v>1400</v>
      </c>
      <c r="X161">
        <v>1495</v>
      </c>
      <c r="Y161">
        <v>1386.55</v>
      </c>
      <c r="Z161">
        <v>1495</v>
      </c>
      <c r="AA161">
        <v>1341</v>
      </c>
      <c r="AB161">
        <v>1584</v>
      </c>
      <c r="AC161" s="2">
        <f>(Table2[[#This Row],[Close Price]]/Table2[[#This Row],[Day Low]])-1</f>
        <v>5.1178571428571518E-2</v>
      </c>
      <c r="AD161" s="2">
        <f>(Table2[[#This Row],[Day High]]/Table2[[#This Row],[Close Price]])-1</f>
        <v>1.5866544354975698E-2</v>
      </c>
      <c r="AE161" s="2">
        <f>(Table2[[#This Row],[Close Price]]/Table2[[#This Row],[Current Week Low]])-1</f>
        <v>6.1375356099671929E-2</v>
      </c>
      <c r="AF161" s="2">
        <f>(Table2[[#This Row],[Current Week High]]/Table2[[#This Row],[Close Price]])-1</f>
        <v>1.5866544354975698E-2</v>
      </c>
      <c r="AG161" s="2">
        <f>(Table2[[#This Row],[Close Price]]/Table2[[#This Row],[Current Month Low]])-1</f>
        <v>9.7427293064876963E-2</v>
      </c>
      <c r="AH161" s="2">
        <f>(Table2[[#This Row],[Current Month High]]/Table2[[#This Row],[Close Price]])-1</f>
        <v>7.6342880440322114E-2</v>
      </c>
      <c r="AI161">
        <v>7.6342880440322096</v>
      </c>
      <c r="AJ161">
        <v>70.715155733426101</v>
      </c>
      <c r="AK161" t="str">
        <f>IF(AND(Table2[[#This Row],[20D EMA]]&gt;Table2[[#This Row],[50D EMA]],Table2[[#This Row],[50D EMA]]&gt;Table2[[#This Row],[200D EMA]]),"Uptrend","Downtrend/NoTrend")</f>
        <v>Uptrend</v>
      </c>
      <c r="AL161">
        <v>0.09</v>
      </c>
      <c r="AM161" t="s">
        <v>10199</v>
      </c>
      <c r="AN161">
        <v>-5.09</v>
      </c>
      <c r="AO161" t="s">
        <v>10200</v>
      </c>
      <c r="AP161">
        <v>0.112923442674495</v>
      </c>
      <c r="AQ161">
        <f>(Table2[[#This Row],[Sharpe Ratio]]-AVERAGE(Table2[Sharpe Ratio]))/_xlfn.STDEV.P(Table2[Sharpe Ratio])</f>
        <v>0.73437475853877876</v>
      </c>
      <c r="AR16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3.1016519035857852</v>
      </c>
      <c r="AS161">
        <f>_xlfn.RANK.AVG(Table2[[#This Row],[1Y Return vs Nifty Z-Score]],Table2[1Y Return vs Nifty Z-Score])</f>
        <v>322</v>
      </c>
      <c r="AT161">
        <f>_xlfn.RANK.AVG(Table2[[#This Row],[6M Return vs Nifty Z-Score]],Table2[6M Return vs Nifty Z-Score])</f>
        <v>104</v>
      </c>
      <c r="AU161">
        <f>_xlfn.RANK.AVG(Table2[[#This Row],[Sharpe Ratio Z-Score]],Table2[Sharpe Ratio Z-Score])</f>
        <v>171</v>
      </c>
      <c r="AV161">
        <f>(Table2[[#This Row],[Rank 1Y]]+Table2[[#This Row],[Rank 6M]]+Table2[[#This Row],[Rank Sharpe]])/3</f>
        <v>199</v>
      </c>
    </row>
    <row r="162" spans="1:48" x14ac:dyDescent="0.3">
      <c r="A162" t="s">
        <v>66</v>
      </c>
      <c r="B162" t="s">
        <v>174</v>
      </c>
      <c r="C162" t="s">
        <v>10159</v>
      </c>
      <c r="D162" t="s">
        <v>54</v>
      </c>
      <c r="E162">
        <v>151860.11489632499</v>
      </c>
      <c r="F162">
        <v>684.75</v>
      </c>
      <c r="G162">
        <v>67.348449011569699</v>
      </c>
      <c r="H162">
        <f>(Table2[[#This Row],[1Y Return vs Nifty]]-AVERAGE(Table2[1Y Return vs Nifty]))/_xlfn.STDEV.P(Table2[1Y Return vs Nifty])</f>
        <v>0.39988596604260424</v>
      </c>
      <c r="I162">
        <v>2.3211956946729102</v>
      </c>
      <c r="J162">
        <f>(Table2[[#This Row],[1M Return vs Nifty]]-AVERAGE(Table2[1M Return vs Nifty]))/_xlfn.STDEV.P(Table2[1M Return vs Nifty])</f>
        <v>0.42128299689714799</v>
      </c>
      <c r="K162">
        <v>14.517247867236</v>
      </c>
      <c r="L162">
        <f>(Table2[[#This Row],[6M Return vs Nifty]]-AVERAGE(Table2[6M Return vs Nifty]))/_xlfn.STDEV.P(Table2[6M Return vs Nifty])</f>
        <v>0.27358418359886888</v>
      </c>
      <c r="M162">
        <v>-1.37678464989116</v>
      </c>
      <c r="N162">
        <f>(Table2[[#This Row],[1W Return vs Nifty]]-AVERAGE(Table2[1W Return vs Nifty]))/_xlfn.STDEV.P(Table2[1W Return vs Nifty])</f>
        <v>0.13476160511651533</v>
      </c>
      <c r="O162">
        <v>679.02</v>
      </c>
      <c r="P162">
        <v>665.24977141528302</v>
      </c>
      <c r="Q162">
        <v>580.57656998213599</v>
      </c>
      <c r="R162">
        <v>39.2687657472623</v>
      </c>
      <c r="S162" s="2">
        <f>(Table2[[#This Row],[Close Price]]-Table2[[#This Row],[20D EMA]])/Table2[[#This Row],[20D EMA]]</f>
        <v>8.4386321463285601E-3</v>
      </c>
      <c r="T162" s="2">
        <f>(Table2[[#This Row],[Close Price]]-Table2[[#This Row],[50D EMA]])/Table2[[#This Row],[50D EMA]]</f>
        <v>2.9312642292580265E-2</v>
      </c>
      <c r="U162" s="2">
        <f>(Table2[[#This Row],[Close Price]]-Table2[[#This Row],[200D EMA]])/Table2[[#This Row],[200D EMA]]</f>
        <v>0.17943099223082559</v>
      </c>
      <c r="V162">
        <v>0.87530936008229299</v>
      </c>
      <c r="W162">
        <v>658.45</v>
      </c>
      <c r="X162">
        <v>690</v>
      </c>
      <c r="Y162">
        <v>652</v>
      </c>
      <c r="Z162">
        <v>690</v>
      </c>
      <c r="AA162">
        <v>652</v>
      </c>
      <c r="AB162">
        <v>704.2</v>
      </c>
      <c r="AC162" s="2">
        <f>(Table2[[#This Row],[Close Price]]/Table2[[#This Row],[Day Low]])-1</f>
        <v>3.9942288708330054E-2</v>
      </c>
      <c r="AD162" s="2">
        <f>(Table2[[#This Row],[Day High]]/Table2[[#This Row],[Close Price]])-1</f>
        <v>7.6670317634173202E-3</v>
      </c>
      <c r="AE162" s="2">
        <f>(Table2[[#This Row],[Close Price]]/Table2[[#This Row],[Current Week Low]])-1</f>
        <v>5.0230061349693322E-2</v>
      </c>
      <c r="AF162" s="2">
        <f>(Table2[[#This Row],[Current Week High]]/Table2[[#This Row],[Close Price]])-1</f>
        <v>7.6670317634173202E-3</v>
      </c>
      <c r="AG162" s="2">
        <f>(Table2[[#This Row],[Close Price]]/Table2[[#This Row],[Current Month Low]])-1</f>
        <v>5.0230061349693322E-2</v>
      </c>
      <c r="AH162" s="2">
        <f>(Table2[[#This Row],[Current Month High]]/Table2[[#This Row],[Close Price]])-1</f>
        <v>2.8404527199707985E-2</v>
      </c>
      <c r="AI162">
        <v>4.06717780211756</v>
      </c>
      <c r="AJ162">
        <v>95.196693272519894</v>
      </c>
      <c r="AK162" t="str">
        <f>IF(AND(Table2[[#This Row],[20D EMA]]&gt;Table2[[#This Row],[50D EMA]],Table2[[#This Row],[50D EMA]]&gt;Table2[[#This Row],[200D EMA]]),"Uptrend","Downtrend/NoTrend")</f>
        <v>Uptrend</v>
      </c>
      <c r="AL162">
        <v>-0.11</v>
      </c>
      <c r="AM162" t="s">
        <v>10200</v>
      </c>
      <c r="AN162">
        <v>1.23</v>
      </c>
      <c r="AO162" t="s">
        <v>10199</v>
      </c>
      <c r="AP162">
        <v>0.108572439416318</v>
      </c>
      <c r="AQ162">
        <f>(Table2[[#This Row],[Sharpe Ratio]]-AVERAGE(Table2[Sharpe Ratio]))/_xlfn.STDEV.P(Table2[Sharpe Ratio])</f>
        <v>0.68442717299629718</v>
      </c>
      <c r="AR16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1.9139419246514333</v>
      </c>
      <c r="AS162">
        <f>_xlfn.RANK.AVG(Table2[[#This Row],[1Y Return vs Nifty Z-Score]],Table2[1Y Return vs Nifty Z-Score])</f>
        <v>183</v>
      </c>
      <c r="AT162">
        <f>_xlfn.RANK.AVG(Table2[[#This Row],[6M Return vs Nifty Z-Score]],Table2[6M Return vs Nifty Z-Score])</f>
        <v>238</v>
      </c>
      <c r="AU162">
        <f>_xlfn.RANK.AVG(Table2[[#This Row],[Sharpe Ratio Z-Score]],Table2[Sharpe Ratio Z-Score])</f>
        <v>179</v>
      </c>
      <c r="AV162">
        <f>(Table2[[#This Row],[Rank 1Y]]+Table2[[#This Row],[Rank 6M]]+Table2[[#This Row],[Rank Sharpe]])/3</f>
        <v>200</v>
      </c>
    </row>
    <row r="163" spans="1:48" x14ac:dyDescent="0.3">
      <c r="A163" t="s">
        <v>1448</v>
      </c>
      <c r="B163" t="s">
        <v>1449</v>
      </c>
      <c r="C163" t="s">
        <v>10163</v>
      </c>
      <c r="D163" t="s">
        <v>77</v>
      </c>
      <c r="E163">
        <v>6864.1278038</v>
      </c>
      <c r="F163">
        <v>335.05</v>
      </c>
      <c r="G163">
        <v>109.752692928313</v>
      </c>
      <c r="H163">
        <f>(Table2[[#This Row],[1Y Return vs Nifty]]-AVERAGE(Table2[1Y Return vs Nifty]))/_xlfn.STDEV.P(Table2[1Y Return vs Nifty])</f>
        <v>0.99040423768717245</v>
      </c>
      <c r="I163">
        <v>41.936788308014897</v>
      </c>
      <c r="J163">
        <f>(Table2[[#This Row],[1M Return vs Nifty]]-AVERAGE(Table2[1M Return vs Nifty]))/_xlfn.STDEV.P(Table2[1M Return vs Nifty])</f>
        <v>4.5296331413295832</v>
      </c>
      <c r="K163">
        <v>16.187427163974199</v>
      </c>
      <c r="L163">
        <f>(Table2[[#This Row],[6M Return vs Nifty]]-AVERAGE(Table2[6M Return vs Nifty]))/_xlfn.STDEV.P(Table2[6M Return vs Nifty])</f>
        <v>0.3296889340690537</v>
      </c>
      <c r="M163">
        <v>7.7889753580977796</v>
      </c>
      <c r="N163">
        <f>(Table2[[#This Row],[1W Return vs Nifty]]-AVERAGE(Table2[1W Return vs Nifty]))/_xlfn.STDEV.P(Table2[1W Return vs Nifty])</f>
        <v>2.602331068769717</v>
      </c>
      <c r="O163">
        <v>300.27</v>
      </c>
      <c r="P163">
        <v>268.03267637388598</v>
      </c>
      <c r="Q163">
        <v>230.264030345799</v>
      </c>
      <c r="R163">
        <v>78.759096376391994</v>
      </c>
      <c r="S163" s="2">
        <f>(Table2[[#This Row],[Close Price]]-Table2[[#This Row],[20D EMA]])/Table2[[#This Row],[20D EMA]]</f>
        <v>0.11582908715489404</v>
      </c>
      <c r="T163" s="2">
        <f>(Table2[[#This Row],[Close Price]]-Table2[[#This Row],[50D EMA]])/Table2[[#This Row],[50D EMA]]</f>
        <v>0.25003415453953742</v>
      </c>
      <c r="U163" s="2">
        <f>(Table2[[#This Row],[Close Price]]-Table2[[#This Row],[200D EMA]])/Table2[[#This Row],[200D EMA]]</f>
        <v>0.45506877256008543</v>
      </c>
      <c r="V163">
        <v>1.68868825836088</v>
      </c>
      <c r="W163">
        <v>304.95</v>
      </c>
      <c r="X163">
        <v>337.5</v>
      </c>
      <c r="Y163">
        <v>304.95</v>
      </c>
      <c r="Z163">
        <v>339</v>
      </c>
      <c r="AA163">
        <v>267.39999999999998</v>
      </c>
      <c r="AB163">
        <v>339</v>
      </c>
      <c r="AC163" s="2">
        <f>(Table2[[#This Row],[Close Price]]/Table2[[#This Row],[Day Low]])-1</f>
        <v>9.8704705689457439E-2</v>
      </c>
      <c r="AD163" s="2">
        <f>(Table2[[#This Row],[Day High]]/Table2[[#This Row],[Close Price]])-1</f>
        <v>7.3123414415758869E-3</v>
      </c>
      <c r="AE163" s="2">
        <f>(Table2[[#This Row],[Close Price]]/Table2[[#This Row],[Current Week Low]])-1</f>
        <v>9.8704705689457439E-2</v>
      </c>
      <c r="AF163" s="2">
        <f>(Table2[[#This Row],[Current Week High]]/Table2[[#This Row],[Close Price]])-1</f>
        <v>1.1789285181316167E-2</v>
      </c>
      <c r="AG163" s="2">
        <f>(Table2[[#This Row],[Close Price]]/Table2[[#This Row],[Current Month Low]])-1</f>
        <v>0.25299177262528061</v>
      </c>
      <c r="AH163" s="2">
        <f>(Table2[[#This Row],[Current Month High]]/Table2[[#This Row],[Close Price]])-1</f>
        <v>1.1789285181316167E-2</v>
      </c>
      <c r="AI163">
        <v>1.17892851813161</v>
      </c>
      <c r="AJ163">
        <v>141.73881673881601</v>
      </c>
      <c r="AK163" t="str">
        <f>IF(AND(Table2[[#This Row],[20D EMA]]&gt;Table2[[#This Row],[50D EMA]],Table2[[#This Row],[50D EMA]]&gt;Table2[[#This Row],[200D EMA]]),"Uptrend","Downtrend/NoTrend")</f>
        <v>Uptrend</v>
      </c>
      <c r="AL163">
        <v>0.43</v>
      </c>
      <c r="AM163" t="s">
        <v>10199</v>
      </c>
      <c r="AN163">
        <v>9.26</v>
      </c>
      <c r="AO163" t="s">
        <v>10199</v>
      </c>
      <c r="AP163">
        <v>6.6415720776691001E-2</v>
      </c>
      <c r="AQ163">
        <f>(Table2[[#This Row],[Sharpe Ratio]]-AVERAGE(Table2[Sharpe Ratio]))/_xlfn.STDEV.P(Table2[Sharpe Ratio])</f>
        <v>0.20048676075093477</v>
      </c>
      <c r="AR16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8.6525441426064607</v>
      </c>
      <c r="AS163">
        <f>_xlfn.RANK.AVG(Table2[[#This Row],[1Y Return vs Nifty Z-Score]],Table2[1Y Return vs Nifty Z-Score])</f>
        <v>98</v>
      </c>
      <c r="AT163">
        <f>_xlfn.RANK.AVG(Table2[[#This Row],[6M Return vs Nifty Z-Score]],Table2[6M Return vs Nifty Z-Score])</f>
        <v>225</v>
      </c>
      <c r="AU163">
        <f>_xlfn.RANK.AVG(Table2[[#This Row],[Sharpe Ratio Z-Score]],Table2[Sharpe Ratio Z-Score])</f>
        <v>278</v>
      </c>
      <c r="AV163">
        <f>(Table2[[#This Row],[Rank 1Y]]+Table2[[#This Row],[Rank 6M]]+Table2[[#This Row],[Rank Sharpe]])/3</f>
        <v>200.33333333333334</v>
      </c>
    </row>
    <row r="164" spans="1:48" x14ac:dyDescent="0.3">
      <c r="A164" t="s">
        <v>468</v>
      </c>
      <c r="B164" t="s">
        <v>469</v>
      </c>
      <c r="C164" t="s">
        <v>10155</v>
      </c>
      <c r="D164" t="s">
        <v>32</v>
      </c>
      <c r="E164">
        <v>46163.474752640999</v>
      </c>
      <c r="F164">
        <v>65.19</v>
      </c>
      <c r="G164">
        <v>69.466193221737299</v>
      </c>
      <c r="H164">
        <f>(Table2[[#This Row],[1Y Return vs Nifty]]-AVERAGE(Table2[1Y Return vs Nifty]))/_xlfn.STDEV.P(Table2[1Y Return vs Nifty])</f>
        <v>0.42937751064433871</v>
      </c>
      <c r="I164">
        <v>-1.73015132489249</v>
      </c>
      <c r="J164">
        <f>(Table2[[#This Row],[1M Return vs Nifty]]-AVERAGE(Table2[1M Return vs Nifty]))/_xlfn.STDEV.P(Table2[1M Return vs Nifty])</f>
        <v>1.1365087345086989E-3</v>
      </c>
      <c r="K164">
        <v>12.317109269462</v>
      </c>
      <c r="L164">
        <f>(Table2[[#This Row],[6M Return vs Nifty]]-AVERAGE(Table2[6M Return vs Nifty]))/_xlfn.STDEV.P(Table2[6M Return vs Nifty])</f>
        <v>0.19967701251310402</v>
      </c>
      <c r="M164">
        <v>-3.8641613883082502</v>
      </c>
      <c r="N164">
        <f>(Table2[[#This Row],[1W Return vs Nifty]]-AVERAGE(Table2[1W Return vs Nifty]))/_xlfn.STDEV.P(Table2[1W Return vs Nifty])</f>
        <v>-0.5348800698749292</v>
      </c>
      <c r="O164">
        <v>65.56</v>
      </c>
      <c r="P164">
        <v>65.265380136816503</v>
      </c>
      <c r="Q164">
        <v>57.0333601244714</v>
      </c>
      <c r="R164">
        <v>46.899776962035801</v>
      </c>
      <c r="S164" s="2">
        <f>(Table2[[#This Row],[Close Price]]-Table2[[#This Row],[20D EMA]])/Table2[[#This Row],[20D EMA]]</f>
        <v>-5.6436851738865855E-3</v>
      </c>
      <c r="T164" s="2">
        <f>(Table2[[#This Row],[Close Price]]-Table2[[#This Row],[50D EMA]])/Table2[[#This Row],[50D EMA]]</f>
        <v>-1.1549788978243215E-3</v>
      </c>
      <c r="U164" s="2">
        <f>(Table2[[#This Row],[Close Price]]-Table2[[#This Row],[200D EMA]])/Table2[[#This Row],[200D EMA]]</f>
        <v>0.14301524331947635</v>
      </c>
      <c r="V164">
        <v>1.29689854984683</v>
      </c>
      <c r="W164">
        <v>62.93</v>
      </c>
      <c r="X164">
        <v>67.239999999999995</v>
      </c>
      <c r="Y164">
        <v>62.93</v>
      </c>
      <c r="Z164">
        <v>67.239999999999995</v>
      </c>
      <c r="AA164">
        <v>62.93</v>
      </c>
      <c r="AB164">
        <v>70.8</v>
      </c>
      <c r="AC164" s="2">
        <f>(Table2[[#This Row],[Close Price]]/Table2[[#This Row],[Day Low]])-1</f>
        <v>3.5912919116478648E-2</v>
      </c>
      <c r="AD164" s="2">
        <f>(Table2[[#This Row],[Day High]]/Table2[[#This Row],[Close Price]])-1</f>
        <v>3.1446540880503138E-2</v>
      </c>
      <c r="AE164" s="2">
        <f>(Table2[[#This Row],[Close Price]]/Table2[[#This Row],[Current Week Low]])-1</f>
        <v>3.5912919116478648E-2</v>
      </c>
      <c r="AF164" s="2">
        <f>(Table2[[#This Row],[Current Week High]]/Table2[[#This Row],[Close Price]])-1</f>
        <v>3.1446540880503138E-2</v>
      </c>
      <c r="AG164" s="2">
        <f>(Table2[[#This Row],[Close Price]]/Table2[[#This Row],[Current Month Low]])-1</f>
        <v>3.5912919116478648E-2</v>
      </c>
      <c r="AH164" s="2">
        <f>(Table2[[#This Row],[Current Month High]]/Table2[[#This Row],[Close Price]])-1</f>
        <v>8.6056143580303779E-2</v>
      </c>
      <c r="AI164">
        <v>12.747353888633199</v>
      </c>
      <c r="AJ164">
        <v>99.357798165137595</v>
      </c>
      <c r="AK164" t="str">
        <f>IF(AND(Table2[[#This Row],[20D EMA]]&gt;Table2[[#This Row],[50D EMA]],Table2[[#This Row],[50D EMA]]&gt;Table2[[#This Row],[200D EMA]]),"Uptrend","Downtrend/NoTrend")</f>
        <v>Uptrend</v>
      </c>
      <c r="AL164">
        <v>-0.1</v>
      </c>
      <c r="AM164" t="s">
        <v>10200</v>
      </c>
      <c r="AN164">
        <v>2.5299999999999998</v>
      </c>
      <c r="AO164" t="s">
        <v>10199</v>
      </c>
      <c r="AP164">
        <v>0.112437020228672</v>
      </c>
      <c r="AQ164">
        <f>(Table2[[#This Row],[Sharpe Ratio]]-AVERAGE(Table2[Sharpe Ratio]))/_xlfn.STDEV.P(Table2[Sharpe Ratio])</f>
        <v>0.72879084483407908</v>
      </c>
      <c r="AR16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0.82410180685110124</v>
      </c>
      <c r="AS164">
        <f>_xlfn.RANK.AVG(Table2[[#This Row],[1Y Return vs Nifty Z-Score]],Table2[1Y Return vs Nifty Z-Score])</f>
        <v>171</v>
      </c>
      <c r="AT164">
        <f>_xlfn.RANK.AVG(Table2[[#This Row],[6M Return vs Nifty Z-Score]],Table2[6M Return vs Nifty Z-Score])</f>
        <v>261</v>
      </c>
      <c r="AU164">
        <f>_xlfn.RANK.AVG(Table2[[#This Row],[Sharpe Ratio Z-Score]],Table2[Sharpe Ratio Z-Score])</f>
        <v>173</v>
      </c>
      <c r="AV164">
        <f>(Table2[[#This Row],[Rank 1Y]]+Table2[[#This Row],[Rank 6M]]+Table2[[#This Row],[Rank Sharpe]])/3</f>
        <v>201.66666666666666</v>
      </c>
    </row>
    <row r="165" spans="1:48" x14ac:dyDescent="0.3">
      <c r="A165" t="s">
        <v>196</v>
      </c>
      <c r="B165" t="s">
        <v>197</v>
      </c>
      <c r="C165" t="s">
        <v>10159</v>
      </c>
      <c r="D165" t="s">
        <v>198</v>
      </c>
      <c r="E165">
        <v>130608.745408284</v>
      </c>
      <c r="F165">
        <v>192.74</v>
      </c>
      <c r="G165">
        <v>74.622717207507506</v>
      </c>
      <c r="H165">
        <f>(Table2[[#This Row],[1Y Return vs Nifty]]-AVERAGE(Table2[1Y Return vs Nifty]))/_xlfn.STDEV.P(Table2[1Y Return vs Nifty])</f>
        <v>0.50118687099396297</v>
      </c>
      <c r="I165">
        <v>-1.2788112074123601</v>
      </c>
      <c r="J165">
        <f>(Table2[[#This Row],[1M Return vs Nifty]]-AVERAGE(Table2[1M Return vs Nifty]))/_xlfn.STDEV.P(Table2[1M Return vs Nifty])</f>
        <v>4.7942907793982914E-2</v>
      </c>
      <c r="K165">
        <v>65.975505603245296</v>
      </c>
      <c r="L165">
        <f>(Table2[[#This Row],[6M Return vs Nifty]]-AVERAGE(Table2[6M Return vs Nifty]))/_xlfn.STDEV.P(Table2[6M Return vs Nifty])</f>
        <v>2.0021726743959762</v>
      </c>
      <c r="M165">
        <v>-5.5008168888210003</v>
      </c>
      <c r="N165">
        <f>(Table2[[#This Row],[1W Return vs Nifty]]-AVERAGE(Table2[1W Return vs Nifty]))/_xlfn.STDEV.P(Table2[1W Return vs Nifty])</f>
        <v>-0.97549395591005028</v>
      </c>
      <c r="O165">
        <v>193.69</v>
      </c>
      <c r="P165">
        <v>175.645668261395</v>
      </c>
      <c r="Q165">
        <v>133.45116077757399</v>
      </c>
      <c r="R165">
        <v>42.733534045877903</v>
      </c>
      <c r="S165" s="2">
        <f>(Table2[[#This Row],[Close Price]]-Table2[[#This Row],[20D EMA]])/Table2[[#This Row],[20D EMA]]</f>
        <v>-4.904744695131337E-3</v>
      </c>
      <c r="T165" s="2">
        <f>(Table2[[#This Row],[Close Price]]-Table2[[#This Row],[50D EMA]])/Table2[[#This Row],[50D EMA]]</f>
        <v>9.7322819901059607E-2</v>
      </c>
      <c r="U165" s="2">
        <f>(Table2[[#This Row],[Close Price]]-Table2[[#This Row],[200D EMA]])/Table2[[#This Row],[200D EMA]]</f>
        <v>0.44427368692014635</v>
      </c>
      <c r="V165">
        <v>0.731514660711444</v>
      </c>
      <c r="W165">
        <v>181.11</v>
      </c>
      <c r="X165">
        <v>193.52</v>
      </c>
      <c r="Y165">
        <v>181.11</v>
      </c>
      <c r="Z165">
        <v>193.52</v>
      </c>
      <c r="AA165">
        <v>181.11</v>
      </c>
      <c r="AB165">
        <v>208.88</v>
      </c>
      <c r="AC165" s="2">
        <f>(Table2[[#This Row],[Close Price]]/Table2[[#This Row],[Day Low]])-1</f>
        <v>6.421511788415879E-2</v>
      </c>
      <c r="AD165" s="2">
        <f>(Table2[[#This Row],[Day High]]/Table2[[#This Row],[Close Price]])-1</f>
        <v>4.0469025630383015E-3</v>
      </c>
      <c r="AE165" s="2">
        <f>(Table2[[#This Row],[Close Price]]/Table2[[#This Row],[Current Week Low]])-1</f>
        <v>6.421511788415879E-2</v>
      </c>
      <c r="AF165" s="2">
        <f>(Table2[[#This Row],[Current Week High]]/Table2[[#This Row],[Close Price]])-1</f>
        <v>4.0469025630383015E-3</v>
      </c>
      <c r="AG165" s="2">
        <f>(Table2[[#This Row],[Close Price]]/Table2[[#This Row],[Current Month Low]])-1</f>
        <v>6.421511788415879E-2</v>
      </c>
      <c r="AH165" s="2">
        <f>(Table2[[#This Row],[Current Month High]]/Table2[[#This Row],[Close Price]])-1</f>
        <v>8.3739753035176889E-2</v>
      </c>
      <c r="AI165">
        <v>8.37397530351768</v>
      </c>
      <c r="AJ165">
        <v>122.050691244239</v>
      </c>
      <c r="AK165" t="str">
        <f>IF(AND(Table2[[#This Row],[20D EMA]]&gt;Table2[[#This Row],[50D EMA]],Table2[[#This Row],[50D EMA]]&gt;Table2[[#This Row],[200D EMA]]),"Uptrend","Downtrend/NoTrend")</f>
        <v>Uptrend</v>
      </c>
      <c r="AL165">
        <v>0.31</v>
      </c>
      <c r="AM165" t="s">
        <v>10199</v>
      </c>
      <c r="AN165">
        <v>-6.7</v>
      </c>
      <c r="AO165" t="s">
        <v>10200</v>
      </c>
      <c r="AP165">
        <v>1.8286519679278999E-2</v>
      </c>
      <c r="AQ165">
        <f>(Table2[[#This Row],[Sharpe Ratio]]-AVERAGE(Table2[Sharpe Ratio]))/_xlfn.STDEV.P(Table2[Sharpe Ratio])</f>
        <v>-0.35201509830570255</v>
      </c>
      <c r="AR16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1.2237933989681693</v>
      </c>
      <c r="AS165">
        <f>_xlfn.RANK.AVG(Table2[[#This Row],[1Y Return vs Nifty Z-Score]],Table2[1Y Return vs Nifty Z-Score])</f>
        <v>150</v>
      </c>
      <c r="AT165">
        <f>_xlfn.RANK.AVG(Table2[[#This Row],[6M Return vs Nifty Z-Score]],Table2[6M Return vs Nifty Z-Score])</f>
        <v>28</v>
      </c>
      <c r="AU165">
        <f>_xlfn.RANK.AVG(Table2[[#This Row],[Sharpe Ratio Z-Score]],Table2[Sharpe Ratio Z-Score])</f>
        <v>430</v>
      </c>
      <c r="AV165">
        <f>(Table2[[#This Row],[Rank 1Y]]+Table2[[#This Row],[Rank 6M]]+Table2[[#This Row],[Rank Sharpe]])/3</f>
        <v>202.66666666666666</v>
      </c>
    </row>
    <row r="166" spans="1:48" x14ac:dyDescent="0.3">
      <c r="A166" t="s">
        <v>545</v>
      </c>
      <c r="B166" t="s">
        <v>546</v>
      </c>
      <c r="C166" t="s">
        <v>10153</v>
      </c>
      <c r="D166" t="s">
        <v>18</v>
      </c>
      <c r="E166">
        <v>35644.353926625998</v>
      </c>
      <c r="F166">
        <v>203.38</v>
      </c>
      <c r="G166">
        <v>108.857485458195</v>
      </c>
      <c r="H166">
        <f>(Table2[[#This Row],[1Y Return vs Nifty]]-AVERAGE(Table2[1Y Return vs Nifty]))/_xlfn.STDEV.P(Table2[1Y Return vs Nifty])</f>
        <v>0.97793764662955773</v>
      </c>
      <c r="I166">
        <v>-1.91367553008157</v>
      </c>
      <c r="J166">
        <f>(Table2[[#This Row],[1M Return vs Nifty]]-AVERAGE(Table2[1M Return vs Nifty]))/_xlfn.STDEV.P(Table2[1M Return vs Nifty])</f>
        <v>-1.7895938975019541E-2</v>
      </c>
      <c r="K166">
        <v>3.74898998843687</v>
      </c>
      <c r="L166">
        <f>(Table2[[#This Row],[6M Return vs Nifty]]-AVERAGE(Table2[6M Return vs Nifty]))/_xlfn.STDEV.P(Table2[6M Return vs Nifty])</f>
        <v>-8.8143699430522568E-2</v>
      </c>
      <c r="M166">
        <v>-10.8383589773239</v>
      </c>
      <c r="N166">
        <f>(Table2[[#This Row],[1W Return vs Nifty]]-AVERAGE(Table2[1W Return vs Nifty]))/_xlfn.STDEV.P(Table2[1W Return vs Nifty])</f>
        <v>-2.4124458133745454</v>
      </c>
      <c r="O166">
        <v>222.11</v>
      </c>
      <c r="P166">
        <v>219.60034190476699</v>
      </c>
      <c r="Q166">
        <v>185.497323169699</v>
      </c>
      <c r="R166">
        <v>25.2573229235804</v>
      </c>
      <c r="S166" s="2">
        <f>(Table2[[#This Row],[Close Price]]-Table2[[#This Row],[20D EMA]])/Table2[[#This Row],[20D EMA]]</f>
        <v>-8.4327585430642546E-2</v>
      </c>
      <c r="T166" s="2">
        <f>(Table2[[#This Row],[Close Price]]-Table2[[#This Row],[50D EMA]])/Table2[[#This Row],[50D EMA]]</f>
        <v>-7.386300842737846E-2</v>
      </c>
      <c r="U166" s="2">
        <f>(Table2[[#This Row],[Close Price]]-Table2[[#This Row],[200D EMA]])/Table2[[#This Row],[200D EMA]]</f>
        <v>9.6403961656855497E-2</v>
      </c>
      <c r="V166">
        <v>2.43007644855658</v>
      </c>
      <c r="W166">
        <v>198.5</v>
      </c>
      <c r="X166">
        <v>211.35</v>
      </c>
      <c r="Y166">
        <v>198.5</v>
      </c>
      <c r="Z166">
        <v>221.85</v>
      </c>
      <c r="AA166">
        <v>198.5</v>
      </c>
      <c r="AB166">
        <v>253.56</v>
      </c>
      <c r="AC166" s="2">
        <f>(Table2[[#This Row],[Close Price]]/Table2[[#This Row],[Day Low]])-1</f>
        <v>2.4584382871536414E-2</v>
      </c>
      <c r="AD166" s="2">
        <f>(Table2[[#This Row],[Day High]]/Table2[[#This Row],[Close Price]])-1</f>
        <v>3.9187727406824635E-2</v>
      </c>
      <c r="AE166" s="2">
        <f>(Table2[[#This Row],[Close Price]]/Table2[[#This Row],[Current Week Low]])-1</f>
        <v>2.4584382871536414E-2</v>
      </c>
      <c r="AF166" s="2">
        <f>(Table2[[#This Row],[Current Week High]]/Table2[[#This Row],[Close Price]])-1</f>
        <v>9.0815222735765477E-2</v>
      </c>
      <c r="AG166" s="2">
        <f>(Table2[[#This Row],[Close Price]]/Table2[[#This Row],[Current Month Low]])-1</f>
        <v>2.4584382871536414E-2</v>
      </c>
      <c r="AH166" s="2">
        <f>(Table2[[#This Row],[Current Month High]]/Table2[[#This Row],[Close Price]])-1</f>
        <v>0.24673025862916709</v>
      </c>
      <c r="AI166">
        <v>42.221457370439502</v>
      </c>
      <c r="AJ166">
        <v>153.43302180685299</v>
      </c>
      <c r="AK166" t="str">
        <f>IF(AND(Table2[[#This Row],[20D EMA]]&gt;Table2[[#This Row],[50D EMA]],Table2[[#This Row],[50D EMA]]&gt;Table2[[#This Row],[200D EMA]]),"Uptrend","Downtrend/NoTrend")</f>
        <v>Uptrend</v>
      </c>
      <c r="AL166">
        <v>-0.21</v>
      </c>
      <c r="AM166" t="s">
        <v>10200</v>
      </c>
      <c r="AN166">
        <v>-6.4</v>
      </c>
      <c r="AO166" t="s">
        <v>10200</v>
      </c>
      <c r="AP166">
        <v>0.12270282928989</v>
      </c>
      <c r="AQ166">
        <f>(Table2[[#This Row],[Sharpe Ratio]]-AVERAGE(Table2[Sharpe Ratio]))/_xlfn.STDEV.P(Table2[Sharpe Ratio])</f>
        <v>0.84663777480002023</v>
      </c>
      <c r="AR16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-0.69391003035050947</v>
      </c>
      <c r="AS166">
        <f>_xlfn.RANK.AVG(Table2[[#This Row],[1Y Return vs Nifty Z-Score]],Table2[1Y Return vs Nifty Z-Score])</f>
        <v>99</v>
      </c>
      <c r="AT166">
        <f>_xlfn.RANK.AVG(Table2[[#This Row],[6M Return vs Nifty Z-Score]],Table2[6M Return vs Nifty Z-Score])</f>
        <v>358</v>
      </c>
      <c r="AU166">
        <f>_xlfn.RANK.AVG(Table2[[#This Row],[Sharpe Ratio Z-Score]],Table2[Sharpe Ratio Z-Score])</f>
        <v>151</v>
      </c>
      <c r="AV166">
        <f>(Table2[[#This Row],[Rank 1Y]]+Table2[[#This Row],[Rank 6M]]+Table2[[#This Row],[Rank Sharpe]])/3</f>
        <v>202.66666666666666</v>
      </c>
    </row>
    <row r="167" spans="1:48" x14ac:dyDescent="0.3">
      <c r="A167" t="s">
        <v>989</v>
      </c>
      <c r="B167" t="s">
        <v>990</v>
      </c>
      <c r="C167" t="s">
        <v>10154</v>
      </c>
      <c r="D167" t="s">
        <v>21</v>
      </c>
      <c r="E167">
        <v>13469.41148384</v>
      </c>
      <c r="F167">
        <v>2389.6</v>
      </c>
      <c r="G167">
        <v>138.50208835766699</v>
      </c>
      <c r="H167">
        <f>(Table2[[#This Row],[1Y Return vs Nifty]]-AVERAGE(Table2[1Y Return vs Nifty]))/_xlfn.STDEV.P(Table2[1Y Return vs Nifty])</f>
        <v>1.390766129131368</v>
      </c>
      <c r="I167">
        <v>-7.80993522213583</v>
      </c>
      <c r="J167">
        <f>(Table2[[#This Row],[1M Return vs Nifty]]-AVERAGE(Table2[1M Return vs Nifty]))/_xlfn.STDEV.P(Table2[1M Return vs Nifty])</f>
        <v>-0.62936979963118933</v>
      </c>
      <c r="K167">
        <v>60.333407048688599</v>
      </c>
      <c r="L167">
        <f>(Table2[[#This Row],[6M Return vs Nifty]]-AVERAGE(Table2[6M Return vs Nifty]))/_xlfn.STDEV.P(Table2[6M Return vs Nifty])</f>
        <v>1.8126430040487256</v>
      </c>
      <c r="M167">
        <v>2.2807989796797599</v>
      </c>
      <c r="N167">
        <f>(Table2[[#This Row],[1W Return vs Nifty]]-AVERAGE(Table2[1W Return vs Nifty]))/_xlfn.STDEV.P(Table2[1W Return vs Nifty])</f>
        <v>1.1194417262652794</v>
      </c>
      <c r="O167">
        <v>2492.89</v>
      </c>
      <c r="P167">
        <v>2366.3515498451602</v>
      </c>
      <c r="Q167">
        <v>1665.17166649667</v>
      </c>
      <c r="R167">
        <v>35.422054590589802</v>
      </c>
      <c r="S167" s="2">
        <f>(Table2[[#This Row],[Close Price]]-Table2[[#This Row],[20D EMA]])/Table2[[#This Row],[20D EMA]]</f>
        <v>-4.1433837834802166E-2</v>
      </c>
      <c r="T167" s="2">
        <f>(Table2[[#This Row],[Close Price]]-Table2[[#This Row],[50D EMA]])/Table2[[#This Row],[50D EMA]]</f>
        <v>9.8245969227864476E-3</v>
      </c>
      <c r="U167" s="2">
        <f>(Table2[[#This Row],[Close Price]]-Table2[[#This Row],[200D EMA]])/Table2[[#This Row],[200D EMA]]</f>
        <v>0.43504723751842589</v>
      </c>
      <c r="V167">
        <v>0.86136222336389801</v>
      </c>
      <c r="W167">
        <v>2300</v>
      </c>
      <c r="X167">
        <v>2455.8000000000002</v>
      </c>
      <c r="Y167">
        <v>2291.15</v>
      </c>
      <c r="Z167">
        <v>2489.8000000000002</v>
      </c>
      <c r="AA167">
        <v>2291.15</v>
      </c>
      <c r="AB167">
        <v>2771.95</v>
      </c>
      <c r="AC167" s="2">
        <f>(Table2[[#This Row],[Close Price]]/Table2[[#This Row],[Day Low]])-1</f>
        <v>3.8956521739130334E-2</v>
      </c>
      <c r="AD167" s="2">
        <f>(Table2[[#This Row],[Day High]]/Table2[[#This Row],[Close Price]])-1</f>
        <v>2.7703381319049258E-2</v>
      </c>
      <c r="AE167" s="2">
        <f>(Table2[[#This Row],[Close Price]]/Table2[[#This Row],[Current Week Low]])-1</f>
        <v>4.2969687711411186E-2</v>
      </c>
      <c r="AF167" s="2">
        <f>(Table2[[#This Row],[Current Week High]]/Table2[[#This Row],[Close Price]])-1</f>
        <v>4.1931704050887308E-2</v>
      </c>
      <c r="AG167" s="2">
        <f>(Table2[[#This Row],[Close Price]]/Table2[[#This Row],[Current Month Low]])-1</f>
        <v>4.2969687711411186E-2</v>
      </c>
      <c r="AH167" s="2">
        <f>(Table2[[#This Row],[Current Month High]]/Table2[[#This Row],[Close Price]])-1</f>
        <v>0.16000585872112483</v>
      </c>
      <c r="AI167">
        <v>16.000585872112399</v>
      </c>
      <c r="AJ167">
        <v>223.53100460330299</v>
      </c>
      <c r="AK167" t="str">
        <f>IF(AND(Table2[[#This Row],[20D EMA]]&gt;Table2[[#This Row],[50D EMA]],Table2[[#This Row],[50D EMA]]&gt;Table2[[#This Row],[200D EMA]]),"Uptrend","Downtrend/NoTrend")</f>
        <v>Uptrend</v>
      </c>
      <c r="AL167">
        <v>0.16</v>
      </c>
      <c r="AM167" t="s">
        <v>10199</v>
      </c>
      <c r="AN167">
        <v>-9.02</v>
      </c>
      <c r="AO167" t="s">
        <v>10200</v>
      </c>
      <c r="AQ167">
        <f>(Table2[[#This Row],[Sharpe Ratio]]-AVERAGE(Table2[Sharpe Ratio]))/_xlfn.STDEV.P(Table2[Sharpe Ratio])</f>
        <v>-0.56193622494207851</v>
      </c>
      <c r="AR16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3.1315448348721047</v>
      </c>
      <c r="AS167">
        <f>_xlfn.RANK.AVG(Table2[[#This Row],[1Y Return vs Nifty Z-Score]],Table2[1Y Return vs Nifty Z-Score])</f>
        <v>61</v>
      </c>
      <c r="AT167">
        <f>_xlfn.RANK.AVG(Table2[[#This Row],[6M Return vs Nifty Z-Score]],Table2[6M Return vs Nifty Z-Score])</f>
        <v>41</v>
      </c>
      <c r="AU167">
        <f>_xlfn.RANK.AVG(Table2[[#This Row],[Sharpe Ratio Z-Score]],Table2[Sharpe Ratio Z-Score])</f>
        <v>507.5</v>
      </c>
      <c r="AV167">
        <f>(Table2[[#This Row],[Rank 1Y]]+Table2[[#This Row],[Rank 6M]]+Table2[[#This Row],[Rank Sharpe]])/3</f>
        <v>203.16666666666666</v>
      </c>
    </row>
    <row r="168" spans="1:48" x14ac:dyDescent="0.3">
      <c r="A168" t="s">
        <v>1474</v>
      </c>
      <c r="B168" t="s">
        <v>1475</v>
      </c>
      <c r="C168" t="s">
        <v>10167</v>
      </c>
      <c r="D168" t="s">
        <v>198</v>
      </c>
      <c r="E168">
        <v>6685.8039339799998</v>
      </c>
      <c r="F168">
        <v>1650.05</v>
      </c>
      <c r="G168">
        <v>71.771135434888393</v>
      </c>
      <c r="H168">
        <f>(Table2[[#This Row],[1Y Return vs Nifty]]-AVERAGE(Table2[1Y Return vs Nifty]))/_xlfn.STDEV.P(Table2[1Y Return vs Nifty])</f>
        <v>0.46147596038024252</v>
      </c>
      <c r="I168">
        <v>-2.54344503457882</v>
      </c>
      <c r="J168">
        <f>(Table2[[#This Row],[1M Return vs Nifty]]-AVERAGE(Table2[1M Return vs Nifty]))/_xlfn.STDEV.P(Table2[1M Return vs Nifty])</f>
        <v>-8.3206425681939297E-2</v>
      </c>
      <c r="K168">
        <v>48.366114548629902</v>
      </c>
      <c r="L168">
        <f>(Table2[[#This Row],[6M Return vs Nifty]]-AVERAGE(Table2[6M Return vs Nifty]))/_xlfn.STDEV.P(Table2[6M Return vs Nifty])</f>
        <v>1.4106370871805365</v>
      </c>
      <c r="M168">
        <v>-0.66055802516557605</v>
      </c>
      <c r="N168">
        <f>(Table2[[#This Row],[1W Return vs Nifty]]-AVERAGE(Table2[1W Return vs Nifty]))/_xlfn.STDEV.P(Table2[1W Return vs Nifty])</f>
        <v>0.32758128910211254</v>
      </c>
      <c r="O168">
        <v>1609.92</v>
      </c>
      <c r="P168">
        <v>1549.2575251871999</v>
      </c>
      <c r="Q168">
        <v>1315.0936520521</v>
      </c>
      <c r="R168">
        <v>56.277612010683299</v>
      </c>
      <c r="S168" s="2">
        <f>(Table2[[#This Row],[Close Price]]-Table2[[#This Row],[20D EMA]])/Table2[[#This Row],[20D EMA]]</f>
        <v>2.492670443251831E-2</v>
      </c>
      <c r="T168" s="2">
        <f>(Table2[[#This Row],[Close Price]]-Table2[[#This Row],[50D EMA]])/Table2[[#This Row],[50D EMA]]</f>
        <v>6.5058567200195511E-2</v>
      </c>
      <c r="U168" s="2">
        <f>(Table2[[#This Row],[Close Price]]-Table2[[#This Row],[200D EMA]])/Table2[[#This Row],[200D EMA]]</f>
        <v>0.25470151682751035</v>
      </c>
      <c r="V168">
        <v>0.43257032182911498</v>
      </c>
      <c r="W168">
        <v>1480</v>
      </c>
      <c r="X168">
        <v>1665</v>
      </c>
      <c r="Y168">
        <v>1480</v>
      </c>
      <c r="Z168">
        <v>1665</v>
      </c>
      <c r="AA168">
        <v>1480</v>
      </c>
      <c r="AB168">
        <v>1755</v>
      </c>
      <c r="AC168" s="2">
        <f>(Table2[[#This Row],[Close Price]]/Table2[[#This Row],[Day Low]])-1</f>
        <v>0.11489864864864852</v>
      </c>
      <c r="AD168" s="2">
        <f>(Table2[[#This Row],[Day High]]/Table2[[#This Row],[Close Price]])-1</f>
        <v>9.0603315051058786E-3</v>
      </c>
      <c r="AE168" s="2">
        <f>(Table2[[#This Row],[Close Price]]/Table2[[#This Row],[Current Week Low]])-1</f>
        <v>0.11489864864864852</v>
      </c>
      <c r="AF168" s="2">
        <f>(Table2[[#This Row],[Current Week High]]/Table2[[#This Row],[Close Price]])-1</f>
        <v>9.0603315051058786E-3</v>
      </c>
      <c r="AG168" s="2">
        <f>(Table2[[#This Row],[Close Price]]/Table2[[#This Row],[Current Month Low]])-1</f>
        <v>0.11489864864864852</v>
      </c>
      <c r="AH168" s="2">
        <f>(Table2[[#This Row],[Current Month High]]/Table2[[#This Row],[Close Price]])-1</f>
        <v>6.3604133208084557E-2</v>
      </c>
      <c r="AI168">
        <v>6.3604133208084503</v>
      </c>
      <c r="AJ168">
        <v>101.71760391198001</v>
      </c>
      <c r="AK168" t="str">
        <f>IF(AND(Table2[[#This Row],[20D EMA]]&gt;Table2[[#This Row],[50D EMA]],Table2[[#This Row],[50D EMA]]&gt;Table2[[#This Row],[200D EMA]]),"Uptrend","Downtrend/NoTrend")</f>
        <v>Uptrend</v>
      </c>
      <c r="AL168">
        <v>-0.01</v>
      </c>
      <c r="AM168" t="s">
        <v>10200</v>
      </c>
      <c r="AN168">
        <v>-2.4300000000000002</v>
      </c>
      <c r="AO168" t="s">
        <v>10200</v>
      </c>
      <c r="AP168">
        <v>3.3924784151001003E-2</v>
      </c>
      <c r="AQ168">
        <f>(Table2[[#This Row],[Sharpe Ratio]]-AVERAGE(Table2[Sharpe Ratio]))/_xlfn.STDEV.P(Table2[Sharpe Ratio])</f>
        <v>-0.17249476561706442</v>
      </c>
      <c r="AR16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1.9439931453638879</v>
      </c>
      <c r="AS168">
        <f>_xlfn.RANK.AVG(Table2[[#This Row],[1Y Return vs Nifty Z-Score]],Table2[1Y Return vs Nifty Z-Score])</f>
        <v>160</v>
      </c>
      <c r="AT168">
        <f>_xlfn.RANK.AVG(Table2[[#This Row],[6M Return vs Nifty Z-Score]],Table2[6M Return vs Nifty Z-Score])</f>
        <v>66</v>
      </c>
      <c r="AU168">
        <f>_xlfn.RANK.AVG(Table2[[#This Row],[Sharpe Ratio Z-Score]],Table2[Sharpe Ratio Z-Score])</f>
        <v>384</v>
      </c>
      <c r="AV168">
        <f>(Table2[[#This Row],[Rank 1Y]]+Table2[[#This Row],[Rank 6M]]+Table2[[#This Row],[Rank Sharpe]])/3</f>
        <v>203.33333333333334</v>
      </c>
    </row>
    <row r="169" spans="1:48" x14ac:dyDescent="0.3">
      <c r="A169" t="s">
        <v>25</v>
      </c>
      <c r="B169" t="s">
        <v>26</v>
      </c>
      <c r="C169" t="s">
        <v>10156</v>
      </c>
      <c r="D169" t="s">
        <v>27</v>
      </c>
      <c r="E169">
        <v>875459.50191068999</v>
      </c>
      <c r="F169">
        <v>1465.7</v>
      </c>
      <c r="G169">
        <v>41.052486605560702</v>
      </c>
      <c r="H169">
        <f>(Table2[[#This Row],[1Y Return vs Nifty]]-AVERAGE(Table2[1Y Return vs Nifty]))/_xlfn.STDEV.P(Table2[1Y Return vs Nifty])</f>
        <v>3.3690396049298577E-2</v>
      </c>
      <c r="I169">
        <v>-1.06193822492999E-2</v>
      </c>
      <c r="J169">
        <f>(Table2[[#This Row],[1M Return vs Nifty]]-AVERAGE(Table2[1M Return vs Nifty]))/_xlfn.STDEV.P(Table2[1M Return vs Nifty])</f>
        <v>0.17946122480943952</v>
      </c>
      <c r="K169">
        <v>11.3153990531163</v>
      </c>
      <c r="L169">
        <f>(Table2[[#This Row],[6M Return vs Nifty]]-AVERAGE(Table2[6M Return vs Nifty]))/_xlfn.STDEV.P(Table2[6M Return vs Nifty])</f>
        <v>0.16602751042595187</v>
      </c>
      <c r="M169">
        <v>1.2693852662426499</v>
      </c>
      <c r="N169">
        <f>(Table2[[#This Row],[1W Return vs Nifty]]-AVERAGE(Table2[1W Return vs Nifty]))/_xlfn.STDEV.P(Table2[1W Return vs Nifty])</f>
        <v>0.84715294800551666</v>
      </c>
      <c r="O169">
        <v>1443.15</v>
      </c>
      <c r="P169">
        <v>1399.6249240090999</v>
      </c>
      <c r="Q169">
        <v>1205.3061080597599</v>
      </c>
      <c r="R169">
        <v>60.578693343273102</v>
      </c>
      <c r="S169" s="2">
        <f>(Table2[[#This Row],[Close Price]]-Table2[[#This Row],[20D EMA]])/Table2[[#This Row],[20D EMA]]</f>
        <v>1.562554135051793E-2</v>
      </c>
      <c r="T169" s="2">
        <f>(Table2[[#This Row],[Close Price]]-Table2[[#This Row],[50D EMA]])/Table2[[#This Row],[50D EMA]]</f>
        <v>4.7209130715987833E-2</v>
      </c>
      <c r="U169" s="2">
        <f>(Table2[[#This Row],[Close Price]]-Table2[[#This Row],[200D EMA]])/Table2[[#This Row],[200D EMA]]</f>
        <v>0.21603963524204559</v>
      </c>
      <c r="V169">
        <v>0.55948858167742599</v>
      </c>
      <c r="W169">
        <v>1428.45</v>
      </c>
      <c r="X169">
        <v>1470</v>
      </c>
      <c r="Y169">
        <v>1428.45</v>
      </c>
      <c r="Z169">
        <v>1472</v>
      </c>
      <c r="AA169">
        <v>1408.45</v>
      </c>
      <c r="AB169">
        <v>1485.95</v>
      </c>
      <c r="AC169" s="2">
        <f>(Table2[[#This Row],[Close Price]]/Table2[[#This Row],[Day Low]])-1</f>
        <v>2.6077216563407779E-2</v>
      </c>
      <c r="AD169" s="2">
        <f>(Table2[[#This Row],[Day High]]/Table2[[#This Row],[Close Price]])-1</f>
        <v>2.9337517909531208E-3</v>
      </c>
      <c r="AE169" s="2">
        <f>(Table2[[#This Row],[Close Price]]/Table2[[#This Row],[Current Week Low]])-1</f>
        <v>2.6077216563407779E-2</v>
      </c>
      <c r="AF169" s="2">
        <f>(Table2[[#This Row],[Current Week High]]/Table2[[#This Row],[Close Price]])-1</f>
        <v>4.29828750767558E-3</v>
      </c>
      <c r="AG169" s="2">
        <f>(Table2[[#This Row],[Close Price]]/Table2[[#This Row],[Current Month Low]])-1</f>
        <v>4.0647520323760178E-2</v>
      </c>
      <c r="AH169" s="2">
        <f>(Table2[[#This Row],[Current Month High]]/Table2[[#This Row],[Close Price]])-1</f>
        <v>1.3815924131814095E-2</v>
      </c>
      <c r="AI169">
        <v>4.8133997407382001</v>
      </c>
      <c r="AJ169">
        <v>73.035830234342697</v>
      </c>
      <c r="AK169" t="str">
        <f>IF(AND(Table2[[#This Row],[20D EMA]]&gt;Table2[[#This Row],[50D EMA]],Table2[[#This Row],[50D EMA]]&gt;Table2[[#This Row],[200D EMA]]),"Uptrend","Downtrend/NoTrend")</f>
        <v>Uptrend</v>
      </c>
      <c r="AL169">
        <v>0.05</v>
      </c>
      <c r="AM169" t="s">
        <v>10199</v>
      </c>
      <c r="AN169">
        <v>3</v>
      </c>
      <c r="AO169" t="s">
        <v>10199</v>
      </c>
      <c r="AP169">
        <v>0.153970557540868</v>
      </c>
      <c r="AQ169">
        <f>(Table2[[#This Row],[Sharpe Ratio]]-AVERAGE(Table2[Sharpe Ratio]))/_xlfn.STDEV.P(Table2[Sharpe Ratio])</f>
        <v>1.2055774121353264</v>
      </c>
      <c r="AR16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2.4319094914255333</v>
      </c>
      <c r="AS169">
        <f>_xlfn.RANK.AVG(Table2[[#This Row],[1Y Return vs Nifty Z-Score]],Table2[1Y Return vs Nifty Z-Score])</f>
        <v>276</v>
      </c>
      <c r="AT169">
        <f>_xlfn.RANK.AVG(Table2[[#This Row],[6M Return vs Nifty Z-Score]],Table2[6M Return vs Nifty Z-Score])</f>
        <v>267</v>
      </c>
      <c r="AU169">
        <f>_xlfn.RANK.AVG(Table2[[#This Row],[Sharpe Ratio Z-Score]],Table2[Sharpe Ratio Z-Score])</f>
        <v>85</v>
      </c>
      <c r="AV169">
        <f>(Table2[[#This Row],[Rank 1Y]]+Table2[[#This Row],[Rank 6M]]+Table2[[#This Row],[Rank Sharpe]])/3</f>
        <v>209.33333333333334</v>
      </c>
    </row>
    <row r="170" spans="1:48" x14ac:dyDescent="0.3">
      <c r="A170" t="s">
        <v>1360</v>
      </c>
      <c r="B170" t="s">
        <v>1361</v>
      </c>
      <c r="C170" t="s">
        <v>10169</v>
      </c>
      <c r="D170" t="s">
        <v>372</v>
      </c>
      <c r="E170">
        <v>7607.0222756000003</v>
      </c>
      <c r="F170">
        <v>1669</v>
      </c>
      <c r="G170">
        <v>91.782572656257003</v>
      </c>
      <c r="H170">
        <f>(Table2[[#This Row],[1Y Return vs Nifty]]-AVERAGE(Table2[1Y Return vs Nifty]))/_xlfn.STDEV.P(Table2[1Y Return vs Nifty])</f>
        <v>0.74015371122726059</v>
      </c>
      <c r="I170">
        <v>-0.64165805563676603</v>
      </c>
      <c r="J170">
        <f>(Table2[[#This Row],[1M Return vs Nifty]]-AVERAGE(Table2[1M Return vs Nifty]))/_xlfn.STDEV.P(Table2[1M Return vs Nifty])</f>
        <v>0.11401911845860026</v>
      </c>
      <c r="K170">
        <v>26.780232835590802</v>
      </c>
      <c r="L170">
        <f>(Table2[[#This Row],[6M Return vs Nifty]]-AVERAGE(Table2[6M Return vs Nifty]))/_xlfn.STDEV.P(Table2[6M Return vs Nifty])</f>
        <v>0.68552301735931331</v>
      </c>
      <c r="M170">
        <v>-0.59403027723172996</v>
      </c>
      <c r="N170">
        <f>(Table2[[#This Row],[1W Return vs Nifty]]-AVERAGE(Table2[1W Return vs Nifty]))/_xlfn.STDEV.P(Table2[1W Return vs Nifty])</f>
        <v>0.34549162486740553</v>
      </c>
      <c r="O170">
        <v>1669.04</v>
      </c>
      <c r="P170">
        <v>1551.31382542966</v>
      </c>
      <c r="Q170">
        <v>1227.5394314402599</v>
      </c>
      <c r="R170">
        <v>44.637180445161803</v>
      </c>
      <c r="S170" s="2">
        <f>(Table2[[#This Row],[Close Price]]-Table2[[#This Row],[20D EMA]])/Table2[[#This Row],[20D EMA]]</f>
        <v>-2.3965872597399477E-5</v>
      </c>
      <c r="T170" s="2">
        <f>(Table2[[#This Row],[Close Price]]-Table2[[#This Row],[50D EMA]])/Table2[[#This Row],[50D EMA]]</f>
        <v>7.5862261162885594E-2</v>
      </c>
      <c r="U170" s="2">
        <f>(Table2[[#This Row],[Close Price]]-Table2[[#This Row],[200D EMA]])/Table2[[#This Row],[200D EMA]]</f>
        <v>0.35963045850329933</v>
      </c>
      <c r="V170">
        <v>1.3006720381111301</v>
      </c>
      <c r="W170">
        <v>1631.35</v>
      </c>
      <c r="X170">
        <v>1823.95</v>
      </c>
      <c r="Y170">
        <v>1631.35</v>
      </c>
      <c r="Z170">
        <v>1823.95</v>
      </c>
      <c r="AA170">
        <v>1603.7</v>
      </c>
      <c r="AB170">
        <v>1823.95</v>
      </c>
      <c r="AC170" s="2">
        <f>(Table2[[#This Row],[Close Price]]/Table2[[#This Row],[Day Low]])-1</f>
        <v>2.307904496276092E-2</v>
      </c>
      <c r="AD170" s="2">
        <f>(Table2[[#This Row],[Day High]]/Table2[[#This Row],[Close Price]])-1</f>
        <v>9.2840023966447083E-2</v>
      </c>
      <c r="AE170" s="2">
        <f>(Table2[[#This Row],[Close Price]]/Table2[[#This Row],[Current Week Low]])-1</f>
        <v>2.307904496276092E-2</v>
      </c>
      <c r="AF170" s="2">
        <f>(Table2[[#This Row],[Current Week High]]/Table2[[#This Row],[Close Price]])-1</f>
        <v>9.2840023966447083E-2</v>
      </c>
      <c r="AG170" s="2">
        <f>(Table2[[#This Row],[Close Price]]/Table2[[#This Row],[Current Month Low]])-1</f>
        <v>4.0718338841429169E-2</v>
      </c>
      <c r="AH170" s="2">
        <f>(Table2[[#This Row],[Current Month High]]/Table2[[#This Row],[Close Price]])-1</f>
        <v>9.2840023966447083E-2</v>
      </c>
      <c r="AI170">
        <v>9.2840023966447092</v>
      </c>
      <c r="AJ170">
        <v>137.29295514324301</v>
      </c>
      <c r="AK170" t="str">
        <f>IF(AND(Table2[[#This Row],[20D EMA]]&gt;Table2[[#This Row],[50D EMA]],Table2[[#This Row],[50D EMA]]&gt;Table2[[#This Row],[200D EMA]]),"Uptrend","Downtrend/NoTrend")</f>
        <v>Uptrend</v>
      </c>
      <c r="AL170">
        <v>0.17</v>
      </c>
      <c r="AM170" t="s">
        <v>10199</v>
      </c>
      <c r="AN170">
        <v>-1.57</v>
      </c>
      <c r="AO170" t="s">
        <v>10200</v>
      </c>
      <c r="AP170">
        <v>3.7984406142877E-2</v>
      </c>
      <c r="AQ170">
        <f>(Table2[[#This Row],[Sharpe Ratio]]-AVERAGE(Table2[Sharpe Ratio]))/_xlfn.STDEV.P(Table2[Sharpe Ratio])</f>
        <v>-0.12589210763736849</v>
      </c>
      <c r="AR17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1.7592953642752114</v>
      </c>
      <c r="AS170">
        <f>_xlfn.RANK.AVG(Table2[[#This Row],[1Y Return vs Nifty Z-Score]],Table2[1Y Return vs Nifty Z-Score])</f>
        <v>111</v>
      </c>
      <c r="AT170">
        <f>_xlfn.RANK.AVG(Table2[[#This Row],[6M Return vs Nifty Z-Score]],Table2[6M Return vs Nifty Z-Score])</f>
        <v>147</v>
      </c>
      <c r="AU170">
        <f>_xlfn.RANK.AVG(Table2[[#This Row],[Sharpe Ratio Z-Score]],Table2[Sharpe Ratio Z-Score])</f>
        <v>372</v>
      </c>
      <c r="AV170">
        <f>(Table2[[#This Row],[Rank 1Y]]+Table2[[#This Row],[Rank 6M]]+Table2[[#This Row],[Rank Sharpe]])/3</f>
        <v>210</v>
      </c>
    </row>
    <row r="171" spans="1:48" x14ac:dyDescent="0.3">
      <c r="A171" t="s">
        <v>605</v>
      </c>
      <c r="B171" t="s">
        <v>606</v>
      </c>
      <c r="C171" t="s">
        <v>10155</v>
      </c>
      <c r="D171" t="s">
        <v>592</v>
      </c>
      <c r="E171">
        <v>30138.838804169998</v>
      </c>
      <c r="F171">
        <v>2226.3000000000002</v>
      </c>
      <c r="G171">
        <v>181.62460579665901</v>
      </c>
      <c r="H171">
        <f>(Table2[[#This Row],[1Y Return vs Nifty]]-AVERAGE(Table2[1Y Return vs Nifty]))/_xlfn.STDEV.P(Table2[1Y Return vs Nifty])</f>
        <v>1.991287023149281</v>
      </c>
      <c r="I171">
        <v>-17.491357372049102</v>
      </c>
      <c r="J171">
        <f>(Table2[[#This Row],[1M Return vs Nifty]]-AVERAGE(Table2[1M Return vs Nifty]))/_xlfn.STDEV.P(Table2[1M Return vs Nifty])</f>
        <v>-1.6333853769347584</v>
      </c>
      <c r="K171">
        <v>-9.80689791875594</v>
      </c>
      <c r="L171">
        <f>(Table2[[#This Row],[6M Return vs Nifty]]-AVERAGE(Table2[6M Return vs Nifty]))/_xlfn.STDEV.P(Table2[6M Return vs Nifty])</f>
        <v>-0.54351379647350151</v>
      </c>
      <c r="M171">
        <v>-6.4099339942929996</v>
      </c>
      <c r="N171">
        <f>(Table2[[#This Row],[1W Return vs Nifty]]-AVERAGE(Table2[1W Return vs Nifty]))/_xlfn.STDEV.P(Table2[1W Return vs Nifty])</f>
        <v>-1.2202428481341767</v>
      </c>
      <c r="O171">
        <v>2385.8000000000002</v>
      </c>
      <c r="P171">
        <v>2506.0311967579401</v>
      </c>
      <c r="Q171">
        <v>2242.6448575046102</v>
      </c>
      <c r="R171">
        <v>26.7984425436753</v>
      </c>
      <c r="S171" s="2">
        <f>(Table2[[#This Row],[Close Price]]-Table2[[#This Row],[20D EMA]])/Table2[[#This Row],[20D EMA]]</f>
        <v>-6.6853885489144102E-2</v>
      </c>
      <c r="T171" s="2">
        <f>(Table2[[#This Row],[Close Price]]-Table2[[#This Row],[50D EMA]])/Table2[[#This Row],[50D EMA]]</f>
        <v>-0.11162319013419664</v>
      </c>
      <c r="U171" s="2">
        <f>(Table2[[#This Row],[Close Price]]-Table2[[#This Row],[200D EMA]])/Table2[[#This Row],[200D EMA]]</f>
        <v>-7.288205910050736E-3</v>
      </c>
      <c r="V171">
        <v>0.95561548459735601</v>
      </c>
      <c r="W171">
        <v>2115</v>
      </c>
      <c r="X171">
        <v>2295</v>
      </c>
      <c r="Y171">
        <v>2115</v>
      </c>
      <c r="Z171">
        <v>2298</v>
      </c>
      <c r="AA171">
        <v>2115</v>
      </c>
      <c r="AB171">
        <v>2619.75</v>
      </c>
      <c r="AC171" s="2">
        <f>(Table2[[#This Row],[Close Price]]/Table2[[#This Row],[Day Low]])-1</f>
        <v>5.2624113475177481E-2</v>
      </c>
      <c r="AD171" s="2">
        <f>(Table2[[#This Row],[Day High]]/Table2[[#This Row],[Close Price]])-1</f>
        <v>3.08583748820912E-2</v>
      </c>
      <c r="AE171" s="2">
        <f>(Table2[[#This Row],[Close Price]]/Table2[[#This Row],[Current Week Low]])-1</f>
        <v>5.2624113475177481E-2</v>
      </c>
      <c r="AF171" s="2">
        <f>(Table2[[#This Row],[Current Week High]]/Table2[[#This Row],[Close Price]])-1</f>
        <v>3.2205902169518907E-2</v>
      </c>
      <c r="AG171" s="2">
        <f>(Table2[[#This Row],[Close Price]]/Table2[[#This Row],[Current Month Low]])-1</f>
        <v>5.2624113475177481E-2</v>
      </c>
      <c r="AH171" s="2">
        <f>(Table2[[#This Row],[Current Month High]]/Table2[[#This Row],[Close Price]])-1</f>
        <v>0.17672820374612574</v>
      </c>
      <c r="AI171">
        <v>46.642411175492903</v>
      </c>
      <c r="AJ171">
        <v>206.80079928340101</v>
      </c>
      <c r="AK171" t="str">
        <f>IF(AND(Table2[[#This Row],[20D EMA]]&gt;Table2[[#This Row],[50D EMA]],Table2[[#This Row],[50D EMA]]&gt;Table2[[#This Row],[200D EMA]]),"Uptrend","Downtrend/NoTrend")</f>
        <v>Downtrend/NoTrend</v>
      </c>
      <c r="AL171">
        <v>-0.27</v>
      </c>
      <c r="AM171" t="s">
        <v>10200</v>
      </c>
      <c r="AN171">
        <v>-9.4</v>
      </c>
      <c r="AO171" t="s">
        <v>10200</v>
      </c>
      <c r="AP171">
        <v>0.15060871667956799</v>
      </c>
      <c r="AQ171">
        <f>(Table2[[#This Row],[Sharpe Ratio]]-AVERAGE(Table2[Sharpe Ratio]))/_xlfn.STDEV.P(Table2[Sharpe Ratio])</f>
        <v>1.166984971717264</v>
      </c>
      <c r="AR17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71">
        <f>_xlfn.RANK.AVG(Table2[[#This Row],[1Y Return vs Nifty Z-Score]],Table2[1Y Return vs Nifty Z-Score])</f>
        <v>28</v>
      </c>
      <c r="AT171">
        <f>_xlfn.RANK.AVG(Table2[[#This Row],[6M Return vs Nifty Z-Score]],Table2[6M Return vs Nifty Z-Score])</f>
        <v>509</v>
      </c>
      <c r="AU171">
        <f>_xlfn.RANK.AVG(Table2[[#This Row],[Sharpe Ratio Z-Score]],Table2[Sharpe Ratio Z-Score])</f>
        <v>94</v>
      </c>
      <c r="AV171">
        <f>(Table2[[#This Row],[Rank 1Y]]+Table2[[#This Row],[Rank 6M]]+Table2[[#This Row],[Rank Sharpe]])/3</f>
        <v>210.33333333333334</v>
      </c>
    </row>
    <row r="172" spans="1:48" x14ac:dyDescent="0.3">
      <c r="A172" t="s">
        <v>192</v>
      </c>
      <c r="B172" t="s">
        <v>193</v>
      </c>
      <c r="C172" t="s">
        <v>10161</v>
      </c>
      <c r="D172" t="s">
        <v>89</v>
      </c>
      <c r="E172">
        <v>133069.91543481499</v>
      </c>
      <c r="F172">
        <v>416.45</v>
      </c>
      <c r="G172">
        <v>67.627461370103902</v>
      </c>
      <c r="H172">
        <f>(Table2[[#This Row],[1Y Return vs Nifty]]-AVERAGE(Table2[1Y Return vs Nifty]))/_xlfn.STDEV.P(Table2[1Y Return vs Nifty])</f>
        <v>0.40377147090038651</v>
      </c>
      <c r="I172">
        <v>-6.8909654115118304</v>
      </c>
      <c r="J172">
        <f>(Table2[[#This Row],[1M Return vs Nifty]]-AVERAGE(Table2[1M Return vs Nifty]))/_xlfn.STDEV.P(Table2[1M Return vs Nifty])</f>
        <v>-0.53406768485392253</v>
      </c>
      <c r="K172">
        <v>5.0354626301315797</v>
      </c>
      <c r="L172">
        <f>(Table2[[#This Row],[6M Return vs Nifty]]-AVERAGE(Table2[6M Return vs Nifty]))/_xlfn.STDEV.P(Table2[6M Return vs Nifty])</f>
        <v>-4.492844302663785E-2</v>
      </c>
      <c r="M172">
        <v>-3.1573764024473601</v>
      </c>
      <c r="N172">
        <f>(Table2[[#This Row],[1W Return vs Nifty]]-AVERAGE(Table2[1W Return vs Nifty]))/_xlfn.STDEV.P(Table2[1W Return vs Nifty])</f>
        <v>-0.34460222636181365</v>
      </c>
      <c r="O172">
        <v>432.05</v>
      </c>
      <c r="P172">
        <v>432.05058624160898</v>
      </c>
      <c r="Q172">
        <v>376.555607109297</v>
      </c>
      <c r="R172">
        <v>34.256078564597097</v>
      </c>
      <c r="S172" s="2">
        <f>(Table2[[#This Row],[Close Price]]-Table2[[#This Row],[20D EMA]])/Table2[[#This Row],[20D EMA]]</f>
        <v>-3.6106932068047728E-2</v>
      </c>
      <c r="T172" s="2">
        <f>(Table2[[#This Row],[Close Price]]-Table2[[#This Row],[50D EMA]])/Table2[[#This Row],[50D EMA]]</f>
        <v>-3.6108239957079742E-2</v>
      </c>
      <c r="U172" s="2">
        <f>(Table2[[#This Row],[Close Price]]-Table2[[#This Row],[200D EMA]])/Table2[[#This Row],[200D EMA]]</f>
        <v>0.10594555528454383</v>
      </c>
      <c r="V172">
        <v>0.78700838748566404</v>
      </c>
      <c r="W172">
        <v>400</v>
      </c>
      <c r="X172">
        <v>428.65</v>
      </c>
      <c r="Y172">
        <v>400</v>
      </c>
      <c r="Z172">
        <v>428.65</v>
      </c>
      <c r="AA172">
        <v>400</v>
      </c>
      <c r="AB172">
        <v>445.25</v>
      </c>
      <c r="AC172" s="2">
        <f>(Table2[[#This Row],[Close Price]]/Table2[[#This Row],[Day Low]])-1</f>
        <v>4.1125000000000078E-2</v>
      </c>
      <c r="AD172" s="2">
        <f>(Table2[[#This Row],[Day High]]/Table2[[#This Row],[Close Price]])-1</f>
        <v>2.9295233521431152E-2</v>
      </c>
      <c r="AE172" s="2">
        <f>(Table2[[#This Row],[Close Price]]/Table2[[#This Row],[Current Week Low]])-1</f>
        <v>4.1125000000000078E-2</v>
      </c>
      <c r="AF172" s="2">
        <f>(Table2[[#This Row],[Current Week High]]/Table2[[#This Row],[Close Price]])-1</f>
        <v>2.9295233521431152E-2</v>
      </c>
      <c r="AG172" s="2">
        <f>(Table2[[#This Row],[Close Price]]/Table2[[#This Row],[Current Month Low]])-1</f>
        <v>4.1125000000000078E-2</v>
      </c>
      <c r="AH172" s="2">
        <f>(Table2[[#This Row],[Current Month High]]/Table2[[#This Row],[Close Price]])-1</f>
        <v>6.9155961099771845E-2</v>
      </c>
      <c r="AI172">
        <v>11.4659623003962</v>
      </c>
      <c r="AJ172">
        <v>92.089483394833906</v>
      </c>
      <c r="AK172" t="str">
        <f>IF(AND(Table2[[#This Row],[20D EMA]]&gt;Table2[[#This Row],[50D EMA]],Table2[[#This Row],[50D EMA]]&gt;Table2[[#This Row],[200D EMA]]),"Uptrend","Downtrend/NoTrend")</f>
        <v>Downtrend/NoTrend</v>
      </c>
      <c r="AL172">
        <v>-0.11</v>
      </c>
      <c r="AM172" t="s">
        <v>10200</v>
      </c>
      <c r="AN172">
        <v>-4.54</v>
      </c>
      <c r="AO172" t="s">
        <v>10200</v>
      </c>
      <c r="AP172">
        <v>0.13948976814223099</v>
      </c>
      <c r="AQ172">
        <f>(Table2[[#This Row],[Sharpe Ratio]]-AVERAGE(Table2[Sharpe Ratio]))/_xlfn.STDEV.P(Table2[Sharpe Ratio])</f>
        <v>1.0393443793625303</v>
      </c>
      <c r="AR17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72">
        <f>_xlfn.RANK.AVG(Table2[[#This Row],[1Y Return vs Nifty Z-Score]],Table2[1Y Return vs Nifty Z-Score])</f>
        <v>181</v>
      </c>
      <c r="AT172">
        <f>_xlfn.RANK.AVG(Table2[[#This Row],[6M Return vs Nifty Z-Score]],Table2[6M Return vs Nifty Z-Score])</f>
        <v>341</v>
      </c>
      <c r="AU172">
        <f>_xlfn.RANK.AVG(Table2[[#This Row],[Sharpe Ratio Z-Score]],Table2[Sharpe Ratio Z-Score])</f>
        <v>111</v>
      </c>
      <c r="AV172">
        <f>(Table2[[#This Row],[Rank 1Y]]+Table2[[#This Row],[Rank 6M]]+Table2[[#This Row],[Rank Sharpe]])/3</f>
        <v>211</v>
      </c>
    </row>
    <row r="173" spans="1:48" x14ac:dyDescent="0.3">
      <c r="A173" t="s">
        <v>1133</v>
      </c>
      <c r="B173" t="s">
        <v>1134</v>
      </c>
      <c r="C173" t="s">
        <v>10158</v>
      </c>
      <c r="D173" t="s">
        <v>901</v>
      </c>
      <c r="E173">
        <v>10364.35208205</v>
      </c>
      <c r="F173">
        <v>1409.55</v>
      </c>
      <c r="G173">
        <v>73.966761399530498</v>
      </c>
      <c r="H173">
        <f>(Table2[[#This Row],[1Y Return vs Nifty]]-AVERAGE(Table2[1Y Return vs Nifty]))/_xlfn.STDEV.P(Table2[1Y Return vs Nifty])</f>
        <v>0.49205208036398895</v>
      </c>
      <c r="I173">
        <v>7.1859951719678801</v>
      </c>
      <c r="J173">
        <f>(Table2[[#This Row],[1M Return vs Nifty]]-AVERAGE(Table2[1M Return vs Nifty]))/_xlfn.STDEV.P(Table2[1M Return vs Nifty])</f>
        <v>0.92578888250261815</v>
      </c>
      <c r="K173">
        <v>30.7656858351971</v>
      </c>
      <c r="L173">
        <f>(Table2[[#This Row],[6M Return vs Nifty]]-AVERAGE(Table2[6M Return vs Nifty]))/_xlfn.STDEV.P(Table2[6M Return vs Nifty])</f>
        <v>0.81940256339981898</v>
      </c>
      <c r="M173">
        <v>-5.3926389470303704</v>
      </c>
      <c r="N173">
        <f>(Table2[[#This Row],[1W Return vs Nifty]]-AVERAGE(Table2[1W Return vs Nifty]))/_xlfn.STDEV.P(Table2[1W Return vs Nifty])</f>
        <v>-0.94637072056778204</v>
      </c>
      <c r="O173">
        <v>1362.82</v>
      </c>
      <c r="P173">
        <v>1251.973767343</v>
      </c>
      <c r="Q173">
        <v>1012.95604528816</v>
      </c>
      <c r="R173">
        <v>55.305816403091598</v>
      </c>
      <c r="S173" s="2">
        <f>(Table2[[#This Row],[Close Price]]-Table2[[#This Row],[20D EMA]])/Table2[[#This Row],[20D EMA]]</f>
        <v>3.428919446441938E-2</v>
      </c>
      <c r="T173" s="2">
        <f>(Table2[[#This Row],[Close Price]]-Table2[[#This Row],[50D EMA]])/Table2[[#This Row],[50D EMA]]</f>
        <v>0.12586224788991865</v>
      </c>
      <c r="U173" s="2">
        <f>(Table2[[#This Row],[Close Price]]-Table2[[#This Row],[200D EMA]])/Table2[[#This Row],[200D EMA]]</f>
        <v>0.39152138590477453</v>
      </c>
      <c r="V173">
        <v>0.84305630619457705</v>
      </c>
      <c r="W173">
        <v>1294.55</v>
      </c>
      <c r="X173">
        <v>1419.4</v>
      </c>
      <c r="Y173">
        <v>1294.55</v>
      </c>
      <c r="Z173">
        <v>1419.4</v>
      </c>
      <c r="AA173">
        <v>1215</v>
      </c>
      <c r="AB173">
        <v>1523.05</v>
      </c>
      <c r="AC173" s="2">
        <f>(Table2[[#This Row],[Close Price]]/Table2[[#This Row],[Day Low]])-1</f>
        <v>8.8833957745934944E-2</v>
      </c>
      <c r="AD173" s="2">
        <f>(Table2[[#This Row],[Day High]]/Table2[[#This Row],[Close Price]])-1</f>
        <v>6.9880458302296056E-3</v>
      </c>
      <c r="AE173" s="2">
        <f>(Table2[[#This Row],[Close Price]]/Table2[[#This Row],[Current Week Low]])-1</f>
        <v>8.8833957745934944E-2</v>
      </c>
      <c r="AF173" s="2">
        <f>(Table2[[#This Row],[Current Week High]]/Table2[[#This Row],[Close Price]])-1</f>
        <v>6.9880458302296056E-3</v>
      </c>
      <c r="AG173" s="2">
        <f>(Table2[[#This Row],[Close Price]]/Table2[[#This Row],[Current Month Low]])-1</f>
        <v>0.16012345679012352</v>
      </c>
      <c r="AH173" s="2">
        <f>(Table2[[#This Row],[Current Month High]]/Table2[[#This Row],[Close Price]])-1</f>
        <v>8.0522152460005048E-2</v>
      </c>
      <c r="AI173">
        <v>8.0522152460005003</v>
      </c>
      <c r="AJ173">
        <v>114.870426829268</v>
      </c>
      <c r="AK173" t="str">
        <f>IF(AND(Table2[[#This Row],[20D EMA]]&gt;Table2[[#This Row],[50D EMA]],Table2[[#This Row],[50D EMA]]&gt;Table2[[#This Row],[200D EMA]]),"Uptrend","Downtrend/NoTrend")</f>
        <v>Uptrend</v>
      </c>
      <c r="AL173">
        <v>0.26</v>
      </c>
      <c r="AM173" t="s">
        <v>10199</v>
      </c>
      <c r="AN173">
        <v>6.64</v>
      </c>
      <c r="AO173" t="s">
        <v>10199</v>
      </c>
      <c r="AP173">
        <v>4.500725696446E-2</v>
      </c>
      <c r="AQ173">
        <f>(Table2[[#This Row],[Sharpe Ratio]]-AVERAGE(Table2[Sharpe Ratio]))/_xlfn.STDEV.P(Table2[Sharpe Ratio])</f>
        <v>-4.5272898377095049E-2</v>
      </c>
      <c r="AR17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1.2455999073215491</v>
      </c>
      <c r="AS173">
        <f>_xlfn.RANK.AVG(Table2[[#This Row],[1Y Return vs Nifty Z-Score]],Table2[1Y Return vs Nifty Z-Score])</f>
        <v>152</v>
      </c>
      <c r="AT173">
        <f>_xlfn.RANK.AVG(Table2[[#This Row],[6M Return vs Nifty Z-Score]],Table2[6M Return vs Nifty Z-Score])</f>
        <v>129</v>
      </c>
      <c r="AU173">
        <f>_xlfn.RANK.AVG(Table2[[#This Row],[Sharpe Ratio Z-Score]],Table2[Sharpe Ratio Z-Score])</f>
        <v>353</v>
      </c>
      <c r="AV173">
        <f>(Table2[[#This Row],[Rank 1Y]]+Table2[[#This Row],[Rank 6M]]+Table2[[#This Row],[Rank Sharpe]])/3</f>
        <v>211.33333333333334</v>
      </c>
    </row>
    <row r="174" spans="1:48" x14ac:dyDescent="0.3">
      <c r="A174" t="s">
        <v>1031</v>
      </c>
      <c r="B174" t="s">
        <v>1032</v>
      </c>
      <c r="C174" t="s">
        <v>10161</v>
      </c>
      <c r="D174" t="s">
        <v>101</v>
      </c>
      <c r="E174">
        <v>12274.544759156999</v>
      </c>
      <c r="F174">
        <v>17.91</v>
      </c>
      <c r="G174">
        <v>174.52405672322101</v>
      </c>
      <c r="H174">
        <f>(Table2[[#This Row],[1Y Return vs Nifty]]-AVERAGE(Table2[1Y Return vs Nifty]))/_xlfn.STDEV.P(Table2[1Y Return vs Nifty])</f>
        <v>1.8924053174689104</v>
      </c>
      <c r="I174">
        <v>-11.593727010133</v>
      </c>
      <c r="J174">
        <f>(Table2[[#This Row],[1M Return vs Nifty]]-AVERAGE(Table2[1M Return vs Nifty]))/_xlfn.STDEV.P(Table2[1M Return vs Nifty])</f>
        <v>-1.0217693704376865</v>
      </c>
      <c r="K174">
        <v>-2.6147668151666901</v>
      </c>
      <c r="L174">
        <f>(Table2[[#This Row],[6M Return vs Nifty]]-AVERAGE(Table2[6M Return vs Nifty]))/_xlfn.STDEV.P(Table2[6M Return vs Nifty])</f>
        <v>-0.30191535150188947</v>
      </c>
      <c r="M174">
        <v>-4.06209570318864</v>
      </c>
      <c r="N174">
        <f>(Table2[[#This Row],[1W Return vs Nifty]]-AVERAGE(Table2[1W Return vs Nifty]))/_xlfn.STDEV.P(Table2[1W Return vs Nifty])</f>
        <v>-0.588167159083272</v>
      </c>
      <c r="O174">
        <v>18.670000000000002</v>
      </c>
      <c r="P174">
        <v>18.788866734661699</v>
      </c>
      <c r="Q174">
        <v>16.291757835136799</v>
      </c>
      <c r="R174">
        <v>31.013126534792399</v>
      </c>
      <c r="S174" s="2">
        <f>(Table2[[#This Row],[Close Price]]-Table2[[#This Row],[20D EMA]])/Table2[[#This Row],[20D EMA]]</f>
        <v>-4.0707016604177908E-2</v>
      </c>
      <c r="T174" s="2">
        <f>(Table2[[#This Row],[Close Price]]-Table2[[#This Row],[50D EMA]])/Table2[[#This Row],[50D EMA]]</f>
        <v>-4.6775931037946299E-2</v>
      </c>
      <c r="U174" s="2">
        <f>(Table2[[#This Row],[Close Price]]-Table2[[#This Row],[200D EMA]])/Table2[[#This Row],[200D EMA]]</f>
        <v>9.9328886498245242E-2</v>
      </c>
      <c r="V174">
        <v>0.66554681035609498</v>
      </c>
      <c r="W174">
        <v>17</v>
      </c>
      <c r="X174">
        <v>18.27</v>
      </c>
      <c r="Y174">
        <v>17</v>
      </c>
      <c r="Z174">
        <v>18.27</v>
      </c>
      <c r="AA174">
        <v>17</v>
      </c>
      <c r="AB174">
        <v>20.29</v>
      </c>
      <c r="AC174" s="2">
        <f>(Table2[[#This Row],[Close Price]]/Table2[[#This Row],[Day Low]])-1</f>
        <v>5.3529411764705825E-2</v>
      </c>
      <c r="AD174" s="2">
        <f>(Table2[[#This Row],[Day High]]/Table2[[#This Row],[Close Price]])-1</f>
        <v>2.0100502512562679E-2</v>
      </c>
      <c r="AE174" s="2">
        <f>(Table2[[#This Row],[Close Price]]/Table2[[#This Row],[Current Week Low]])-1</f>
        <v>5.3529411764705825E-2</v>
      </c>
      <c r="AF174" s="2">
        <f>(Table2[[#This Row],[Current Week High]]/Table2[[#This Row],[Close Price]])-1</f>
        <v>2.0100502512562679E-2</v>
      </c>
      <c r="AG174" s="2">
        <f>(Table2[[#This Row],[Close Price]]/Table2[[#This Row],[Current Month Low]])-1</f>
        <v>5.3529411764705825E-2</v>
      </c>
      <c r="AH174" s="2">
        <f>(Table2[[#This Row],[Current Month High]]/Table2[[#This Row],[Close Price]])-1</f>
        <v>0.13288665549972078</v>
      </c>
      <c r="AI174">
        <v>34.003350083751997</v>
      </c>
      <c r="AJ174">
        <v>201.00840336134399</v>
      </c>
      <c r="AK174" t="str">
        <f>IF(AND(Table2[[#This Row],[20D EMA]]&gt;Table2[[#This Row],[50D EMA]],Table2[[#This Row],[50D EMA]]&gt;Table2[[#This Row],[200D EMA]]),"Uptrend","Downtrend/NoTrend")</f>
        <v>Downtrend/NoTrend</v>
      </c>
      <c r="AL174">
        <v>-0.12</v>
      </c>
      <c r="AM174" t="s">
        <v>10200</v>
      </c>
      <c r="AN174">
        <v>-5.89</v>
      </c>
      <c r="AO174" t="s">
        <v>10200</v>
      </c>
      <c r="AP174">
        <v>0.109176191722651</v>
      </c>
      <c r="AQ174">
        <f>(Table2[[#This Row],[Sharpe Ratio]]-AVERAGE(Table2[Sharpe Ratio]))/_xlfn.STDEV.P(Table2[Sharpe Ratio])</f>
        <v>0.69135798140476357</v>
      </c>
      <c r="AR17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74">
        <f>_xlfn.RANK.AVG(Table2[[#This Row],[1Y Return vs Nifty Z-Score]],Table2[1Y Return vs Nifty Z-Score])</f>
        <v>33</v>
      </c>
      <c r="AT174">
        <f>_xlfn.RANK.AVG(Table2[[#This Row],[6M Return vs Nifty Z-Score]],Table2[6M Return vs Nifty Z-Score])</f>
        <v>426</v>
      </c>
      <c r="AU174">
        <f>_xlfn.RANK.AVG(Table2[[#This Row],[Sharpe Ratio Z-Score]],Table2[Sharpe Ratio Z-Score])</f>
        <v>178</v>
      </c>
      <c r="AV174">
        <f>(Table2[[#This Row],[Rank 1Y]]+Table2[[#This Row],[Rank 6M]]+Table2[[#This Row],[Rank Sharpe]])/3</f>
        <v>212.33333333333334</v>
      </c>
    </row>
    <row r="175" spans="1:48" x14ac:dyDescent="0.3">
      <c r="A175" t="s">
        <v>187</v>
      </c>
      <c r="B175" t="s">
        <v>188</v>
      </c>
      <c r="C175" t="s">
        <v>10168</v>
      </c>
      <c r="D175" t="s">
        <v>138</v>
      </c>
      <c r="E175">
        <v>136297.43856161999</v>
      </c>
      <c r="F175">
        <v>1369.9</v>
      </c>
      <c r="G175">
        <v>65.918706016262405</v>
      </c>
      <c r="H175">
        <f>(Table2[[#This Row],[1Y Return vs Nifty]]-AVERAGE(Table2[1Y Return vs Nifty]))/_xlfn.STDEV.P(Table2[1Y Return vs Nifty])</f>
        <v>0.37997547396679987</v>
      </c>
      <c r="I175">
        <v>-13.448067865609501</v>
      </c>
      <c r="J175">
        <f>(Table2[[#This Row],[1M Return vs Nifty]]-AVERAGE(Table2[1M Return vs Nifty]))/_xlfn.STDEV.P(Table2[1M Return vs Nifty])</f>
        <v>-1.214074496244592</v>
      </c>
      <c r="K175">
        <v>12.407858693324799</v>
      </c>
      <c r="L175">
        <f>(Table2[[#This Row],[6M Return vs Nifty]]-AVERAGE(Table2[6M Return vs Nifty]))/_xlfn.STDEV.P(Table2[6M Return vs Nifty])</f>
        <v>0.20272547191568366</v>
      </c>
      <c r="M175">
        <v>-1.40606351398582</v>
      </c>
      <c r="N175">
        <f>(Table2[[#This Row],[1W Return vs Nifty]]-AVERAGE(Table2[1W Return vs Nifty]))/_xlfn.STDEV.P(Table2[1W Return vs Nifty])</f>
        <v>0.12687926574613431</v>
      </c>
      <c r="O175">
        <v>1465.58</v>
      </c>
      <c r="P175">
        <v>1415.0071977539901</v>
      </c>
      <c r="Q175">
        <v>1153.31463560007</v>
      </c>
      <c r="R175">
        <v>30.173838123519999</v>
      </c>
      <c r="S175" s="2">
        <f>(Table2[[#This Row],[Close Price]]-Table2[[#This Row],[20D EMA]])/Table2[[#This Row],[20D EMA]]</f>
        <v>-6.5284733689051327E-2</v>
      </c>
      <c r="T175" s="2">
        <f>(Table2[[#This Row],[Close Price]]-Table2[[#This Row],[50D EMA]])/Table2[[#This Row],[50D EMA]]</f>
        <v>-3.1877716117336849E-2</v>
      </c>
      <c r="U175" s="2">
        <f>(Table2[[#This Row],[Close Price]]-Table2[[#This Row],[200D EMA]])/Table2[[#This Row],[200D EMA]]</f>
        <v>0.18779382287751914</v>
      </c>
      <c r="V175">
        <v>0.82459975888478099</v>
      </c>
      <c r="W175">
        <v>1361</v>
      </c>
      <c r="X175">
        <v>1464.05</v>
      </c>
      <c r="Y175">
        <v>1361</v>
      </c>
      <c r="Z175">
        <v>1464.05</v>
      </c>
      <c r="AA175">
        <v>1361</v>
      </c>
      <c r="AB175">
        <v>1595</v>
      </c>
      <c r="AC175" s="2">
        <f>(Table2[[#This Row],[Close Price]]/Table2[[#This Row],[Day Low]])-1</f>
        <v>6.5393093313741435E-3</v>
      </c>
      <c r="AD175" s="2">
        <f>(Table2[[#This Row],[Day High]]/Table2[[#This Row],[Close Price]])-1</f>
        <v>6.8727644353602457E-2</v>
      </c>
      <c r="AE175" s="2">
        <f>(Table2[[#This Row],[Close Price]]/Table2[[#This Row],[Current Week Low]])-1</f>
        <v>6.5393093313741435E-3</v>
      </c>
      <c r="AF175" s="2">
        <f>(Table2[[#This Row],[Current Week High]]/Table2[[#This Row],[Close Price]])-1</f>
        <v>6.8727644353602457E-2</v>
      </c>
      <c r="AG175" s="2">
        <f>(Table2[[#This Row],[Close Price]]/Table2[[#This Row],[Current Month Low]])-1</f>
        <v>6.5393093313741435E-3</v>
      </c>
      <c r="AH175" s="2">
        <f>(Table2[[#This Row],[Current Month High]]/Table2[[#This Row],[Close Price]])-1</f>
        <v>0.16431856339878825</v>
      </c>
      <c r="AI175">
        <v>20.443098036353</v>
      </c>
      <c r="AJ175">
        <v>113.696279541377</v>
      </c>
      <c r="AK175" t="str">
        <f>IF(AND(Table2[[#This Row],[20D EMA]]&gt;Table2[[#This Row],[50D EMA]],Table2[[#This Row],[50D EMA]]&gt;Table2[[#This Row],[200D EMA]]),"Uptrend","Downtrend/NoTrend")</f>
        <v>Uptrend</v>
      </c>
      <c r="AL175">
        <v>0.02</v>
      </c>
      <c r="AM175" t="s">
        <v>10199</v>
      </c>
      <c r="AN175">
        <v>-9.26</v>
      </c>
      <c r="AO175" t="s">
        <v>10200</v>
      </c>
      <c r="AP175">
        <v>0.105092739257807</v>
      </c>
      <c r="AQ175">
        <f>(Table2[[#This Row],[Sharpe Ratio]]-AVERAGE(Table2[Sharpe Ratio]))/_xlfn.STDEV.P(Table2[Sharpe Ratio])</f>
        <v>0.64448176017621239</v>
      </c>
      <c r="AR17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0.13998747556023827</v>
      </c>
      <c r="AS175">
        <f>_xlfn.RANK.AVG(Table2[[#This Row],[1Y Return vs Nifty Z-Score]],Table2[1Y Return vs Nifty Z-Score])</f>
        <v>189</v>
      </c>
      <c r="AT175">
        <f>_xlfn.RANK.AVG(Table2[[#This Row],[6M Return vs Nifty Z-Score]],Table2[6M Return vs Nifty Z-Score])</f>
        <v>260</v>
      </c>
      <c r="AU175">
        <f>_xlfn.RANK.AVG(Table2[[#This Row],[Sharpe Ratio Z-Score]],Table2[Sharpe Ratio Z-Score])</f>
        <v>190</v>
      </c>
      <c r="AV175">
        <f>(Table2[[#This Row],[Rank 1Y]]+Table2[[#This Row],[Rank 6M]]+Table2[[#This Row],[Rank Sharpe]])/3</f>
        <v>213</v>
      </c>
    </row>
    <row r="176" spans="1:48" x14ac:dyDescent="0.3">
      <c r="A176" t="s">
        <v>910</v>
      </c>
      <c r="B176" t="s">
        <v>911</v>
      </c>
      <c r="C176" t="s">
        <v>10159</v>
      </c>
      <c r="D176" t="s">
        <v>660</v>
      </c>
      <c r="E176">
        <v>16056.5281659799</v>
      </c>
      <c r="F176">
        <v>888.95</v>
      </c>
      <c r="G176">
        <v>46.729769637287298</v>
      </c>
      <c r="H176">
        <f>(Table2[[#This Row],[1Y Return vs Nifty]]-AVERAGE(Table2[1Y Return vs Nifty]))/_xlfn.STDEV.P(Table2[1Y Return vs Nifty])</f>
        <v>0.11275180721641233</v>
      </c>
      <c r="I176">
        <v>-4.5756282843075597</v>
      </c>
      <c r="J176">
        <f>(Table2[[#This Row],[1M Return vs Nifty]]-AVERAGE(Table2[1M Return vs Nifty]))/_xlfn.STDEV.P(Table2[1M Return vs Nifty])</f>
        <v>-0.29395476482768368</v>
      </c>
      <c r="K176">
        <v>5.3692750094367501</v>
      </c>
      <c r="L176">
        <f>(Table2[[#This Row],[6M Return vs Nifty]]-AVERAGE(Table2[6M Return vs Nifty]))/_xlfn.STDEV.P(Table2[6M Return vs Nifty])</f>
        <v>-3.3715000085900122E-2</v>
      </c>
      <c r="M176">
        <v>-2.6032378297287999</v>
      </c>
      <c r="N176">
        <f>(Table2[[#This Row],[1W Return vs Nifty]]-AVERAGE(Table2[1W Return vs Nifty]))/_xlfn.STDEV.P(Table2[1W Return vs Nifty])</f>
        <v>-0.19541924322884108</v>
      </c>
      <c r="O176">
        <v>889.34</v>
      </c>
      <c r="P176">
        <v>834.77592152024795</v>
      </c>
      <c r="Q176">
        <v>722.05788932880898</v>
      </c>
      <c r="R176">
        <v>46.096015267512797</v>
      </c>
      <c r="S176" s="2">
        <f>(Table2[[#This Row],[Close Price]]-Table2[[#This Row],[20D EMA]])/Table2[[#This Row],[20D EMA]]</f>
        <v>-4.3852744732046948E-4</v>
      </c>
      <c r="T176" s="2">
        <f>(Table2[[#This Row],[Close Price]]-Table2[[#This Row],[50D EMA]])/Table2[[#This Row],[50D EMA]]</f>
        <v>6.4896551377635864E-2</v>
      </c>
      <c r="U176" s="2">
        <f>(Table2[[#This Row],[Close Price]]-Table2[[#This Row],[200D EMA]])/Table2[[#This Row],[200D EMA]]</f>
        <v>0.23113397573472413</v>
      </c>
      <c r="V176">
        <v>0.77193672525440005</v>
      </c>
      <c r="W176">
        <v>829.75</v>
      </c>
      <c r="X176">
        <v>900.65</v>
      </c>
      <c r="Y176">
        <v>829.75</v>
      </c>
      <c r="Z176">
        <v>900.65</v>
      </c>
      <c r="AA176">
        <v>829.75</v>
      </c>
      <c r="AB176">
        <v>998.45</v>
      </c>
      <c r="AC176" s="2">
        <f>(Table2[[#This Row],[Close Price]]/Table2[[#This Row],[Day Low]])-1</f>
        <v>7.1346791202169468E-2</v>
      </c>
      <c r="AD176" s="2">
        <f>(Table2[[#This Row],[Day High]]/Table2[[#This Row],[Close Price]])-1</f>
        <v>1.3161595140334104E-2</v>
      </c>
      <c r="AE176" s="2">
        <f>(Table2[[#This Row],[Close Price]]/Table2[[#This Row],[Current Week Low]])-1</f>
        <v>7.1346791202169468E-2</v>
      </c>
      <c r="AF176" s="2">
        <f>(Table2[[#This Row],[Current Week High]]/Table2[[#This Row],[Close Price]])-1</f>
        <v>1.3161595140334104E-2</v>
      </c>
      <c r="AG176" s="2">
        <f>(Table2[[#This Row],[Close Price]]/Table2[[#This Row],[Current Month Low]])-1</f>
        <v>7.1346791202169468E-2</v>
      </c>
      <c r="AH176" s="2">
        <f>(Table2[[#This Row],[Current Month High]]/Table2[[#This Row],[Close Price]])-1</f>
        <v>0.12317903144158837</v>
      </c>
      <c r="AI176">
        <v>12.3179031441588</v>
      </c>
      <c r="AJ176">
        <v>74.303921568627402</v>
      </c>
      <c r="AK176" t="str">
        <f>IF(AND(Table2[[#This Row],[20D EMA]]&gt;Table2[[#This Row],[50D EMA]],Table2[[#This Row],[50D EMA]]&gt;Table2[[#This Row],[200D EMA]]),"Uptrend","Downtrend/NoTrend")</f>
        <v>Uptrend</v>
      </c>
      <c r="AL176">
        <v>0.06</v>
      </c>
      <c r="AM176" t="s">
        <v>10199</v>
      </c>
      <c r="AN176">
        <v>-7.32</v>
      </c>
      <c r="AO176" t="s">
        <v>10200</v>
      </c>
      <c r="AP176">
        <v>0.183023133069701</v>
      </c>
      <c r="AQ176">
        <f>(Table2[[#This Row],[Sharpe Ratio]]-AVERAGE(Table2[Sharpe Ratio]))/_xlfn.STDEV.P(Table2[Sharpe Ratio])</f>
        <v>1.539088079756334</v>
      </c>
      <c r="AR17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1.1287508788303215</v>
      </c>
      <c r="AS176">
        <f>_xlfn.RANK.AVG(Table2[[#This Row],[1Y Return vs Nifty Z-Score]],Table2[1Y Return vs Nifty Z-Score])</f>
        <v>256</v>
      </c>
      <c r="AT176">
        <f>_xlfn.RANK.AVG(Table2[[#This Row],[6M Return vs Nifty Z-Score]],Table2[6M Return vs Nifty Z-Score])</f>
        <v>334</v>
      </c>
      <c r="AU176">
        <f>_xlfn.RANK.AVG(Table2[[#This Row],[Sharpe Ratio Z-Score]],Table2[Sharpe Ratio Z-Score])</f>
        <v>49</v>
      </c>
      <c r="AV176">
        <f>(Table2[[#This Row],[Rank 1Y]]+Table2[[#This Row],[Rank 6M]]+Table2[[#This Row],[Rank Sharpe]])/3</f>
        <v>213</v>
      </c>
    </row>
    <row r="177" spans="1:48" x14ac:dyDescent="0.3">
      <c r="A177" t="s">
        <v>455</v>
      </c>
      <c r="B177" t="s">
        <v>456</v>
      </c>
      <c r="C177" t="s">
        <v>10154</v>
      </c>
      <c r="D177" t="s">
        <v>21</v>
      </c>
      <c r="E177">
        <v>48694.44820305</v>
      </c>
      <c r="F177">
        <v>1794.5</v>
      </c>
      <c r="G177">
        <v>45.829128638436799</v>
      </c>
      <c r="H177">
        <f>(Table2[[#This Row],[1Y Return vs Nifty]]-AVERAGE(Table2[1Y Return vs Nifty]))/_xlfn.STDEV.P(Table2[1Y Return vs Nifty])</f>
        <v>0.10020954925143927</v>
      </c>
      <c r="I177">
        <v>10.831775851932701</v>
      </c>
      <c r="J177">
        <f>(Table2[[#This Row],[1M Return vs Nifty]]-AVERAGE(Table2[1M Return vs Nifty]))/_xlfn.STDEV.P(Table2[1M Return vs Nifty])</f>
        <v>1.3038759587024582</v>
      </c>
      <c r="K177">
        <v>4.2575432646905504</v>
      </c>
      <c r="L177">
        <f>(Table2[[#This Row],[6M Return vs Nifty]]-AVERAGE(Table2[6M Return vs Nifty]))/_xlfn.STDEV.P(Table2[6M Return vs Nifty])</f>
        <v>-7.106035112131398E-2</v>
      </c>
      <c r="M177">
        <v>-1.0514627347785599</v>
      </c>
      <c r="N177">
        <f>(Table2[[#This Row],[1W Return vs Nifty]]-AVERAGE(Table2[1W Return vs Nifty]))/_xlfn.STDEV.P(Table2[1W Return vs Nifty])</f>
        <v>0.22234347752964254</v>
      </c>
      <c r="O177">
        <v>1735.95</v>
      </c>
      <c r="P177">
        <v>1633.3545113955799</v>
      </c>
      <c r="Q177">
        <v>1456.6621319912199</v>
      </c>
      <c r="R177">
        <v>55.977918260102399</v>
      </c>
      <c r="S177" s="2">
        <f>(Table2[[#This Row],[Close Price]]-Table2[[#This Row],[20D EMA]])/Table2[[#This Row],[20D EMA]]</f>
        <v>3.3727929951899507E-2</v>
      </c>
      <c r="T177" s="2">
        <f>(Table2[[#This Row],[Close Price]]-Table2[[#This Row],[50D EMA]])/Table2[[#This Row],[50D EMA]]</f>
        <v>9.8659223995856984E-2</v>
      </c>
      <c r="U177" s="2">
        <f>(Table2[[#This Row],[Close Price]]-Table2[[#This Row],[200D EMA]])/Table2[[#This Row],[200D EMA]]</f>
        <v>0.23192603184306326</v>
      </c>
      <c r="V177">
        <v>1.3655220192805799</v>
      </c>
      <c r="W177">
        <v>1705.55</v>
      </c>
      <c r="X177">
        <v>1830.8</v>
      </c>
      <c r="Y177">
        <v>1705.55</v>
      </c>
      <c r="Z177">
        <v>1853.9</v>
      </c>
      <c r="AA177">
        <v>1636</v>
      </c>
      <c r="AB177">
        <v>1928.7</v>
      </c>
      <c r="AC177" s="2">
        <f>(Table2[[#This Row],[Close Price]]/Table2[[#This Row],[Day Low]])-1</f>
        <v>5.215326434288059E-2</v>
      </c>
      <c r="AD177" s="2">
        <f>(Table2[[#This Row],[Day High]]/Table2[[#This Row],[Close Price]])-1</f>
        <v>2.0228475898578901E-2</v>
      </c>
      <c r="AE177" s="2">
        <f>(Table2[[#This Row],[Close Price]]/Table2[[#This Row],[Current Week Low]])-1</f>
        <v>5.215326434288059E-2</v>
      </c>
      <c r="AF177" s="2">
        <f>(Table2[[#This Row],[Current Week High]]/Table2[[#This Row],[Close Price]])-1</f>
        <v>3.3101142379492909E-2</v>
      </c>
      <c r="AG177" s="2">
        <f>(Table2[[#This Row],[Close Price]]/Table2[[#This Row],[Current Month Low]])-1</f>
        <v>9.6882640586797075E-2</v>
      </c>
      <c r="AH177" s="2">
        <f>(Table2[[#This Row],[Current Month High]]/Table2[[#This Row],[Close Price]])-1</f>
        <v>7.4784062412928343E-2</v>
      </c>
      <c r="AI177">
        <v>7.4784062412928298</v>
      </c>
      <c r="AJ177">
        <v>86.732570239333995</v>
      </c>
      <c r="AK177" t="str">
        <f>IF(AND(Table2[[#This Row],[20D EMA]]&gt;Table2[[#This Row],[50D EMA]],Table2[[#This Row],[50D EMA]]&gt;Table2[[#This Row],[200D EMA]]),"Uptrend","Downtrend/NoTrend")</f>
        <v>Uptrend</v>
      </c>
      <c r="AL177">
        <v>-0.04</v>
      </c>
      <c r="AM177" t="s">
        <v>10200</v>
      </c>
      <c r="AN177">
        <v>3.03</v>
      </c>
      <c r="AO177" t="s">
        <v>10199</v>
      </c>
      <c r="AP177">
        <v>0.19653391287946101</v>
      </c>
      <c r="AQ177">
        <f>(Table2[[#This Row],[Sharpe Ratio]]-AVERAGE(Table2[Sharpe Ratio]))/_xlfn.STDEV.P(Table2[Sharpe Ratio])</f>
        <v>1.6941858331366344</v>
      </c>
      <c r="AR17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3.2495544674988603</v>
      </c>
      <c r="AS177">
        <f>_xlfn.RANK.AVG(Table2[[#This Row],[1Y Return vs Nifty Z-Score]],Table2[1Y Return vs Nifty Z-Score])</f>
        <v>261</v>
      </c>
      <c r="AT177">
        <f>_xlfn.RANK.AVG(Table2[[#This Row],[6M Return vs Nifty Z-Score]],Table2[6M Return vs Nifty Z-Score])</f>
        <v>350</v>
      </c>
      <c r="AU177">
        <f>_xlfn.RANK.AVG(Table2[[#This Row],[Sharpe Ratio Z-Score]],Table2[Sharpe Ratio Z-Score])</f>
        <v>33</v>
      </c>
      <c r="AV177">
        <f>(Table2[[#This Row],[Rank 1Y]]+Table2[[#This Row],[Rank 6M]]+Table2[[#This Row],[Rank Sharpe]])/3</f>
        <v>214.66666666666666</v>
      </c>
    </row>
    <row r="178" spans="1:48" x14ac:dyDescent="0.3">
      <c r="A178" t="s">
        <v>1862</v>
      </c>
      <c r="B178" t="s">
        <v>1863</v>
      </c>
      <c r="C178" t="s">
        <v>10154</v>
      </c>
      <c r="D178" t="s">
        <v>281</v>
      </c>
      <c r="E178">
        <v>3699.0248815800001</v>
      </c>
      <c r="F178">
        <v>1354.95</v>
      </c>
      <c r="G178">
        <v>45.998340107778503</v>
      </c>
      <c r="H178">
        <f>(Table2[[#This Row],[1Y Return vs Nifty]]-AVERAGE(Table2[1Y Return vs Nifty]))/_xlfn.STDEV.P(Table2[1Y Return vs Nifty])</f>
        <v>0.10256597528781169</v>
      </c>
      <c r="I178">
        <v>-4.2653799276875999</v>
      </c>
      <c r="J178">
        <f>(Table2[[#This Row],[1M Return vs Nifty]]-AVERAGE(Table2[1M Return vs Nifty]))/_xlfn.STDEV.P(Table2[1M Return vs Nifty])</f>
        <v>-0.26178034065157613</v>
      </c>
      <c r="K178">
        <v>26.586173371389201</v>
      </c>
      <c r="L178">
        <f>(Table2[[#This Row],[6M Return vs Nifty]]-AVERAGE(Table2[6M Return vs Nifty]))/_xlfn.STDEV.P(Table2[6M Return vs Nifty])</f>
        <v>0.67900416166718991</v>
      </c>
      <c r="M178">
        <v>-0.65798128559512004</v>
      </c>
      <c r="N178">
        <f>(Table2[[#This Row],[1W Return vs Nifty]]-AVERAGE(Table2[1W Return vs Nifty]))/_xlfn.STDEV.P(Table2[1W Return vs Nifty])</f>
        <v>0.32827498868341315</v>
      </c>
      <c r="O178">
        <v>1353.88</v>
      </c>
      <c r="P178">
        <v>1333.6851735113901</v>
      </c>
      <c r="Q178">
        <v>1169.3778009560399</v>
      </c>
      <c r="R178">
        <v>50.673001388294502</v>
      </c>
      <c r="S178" s="2">
        <f>(Table2[[#This Row],[Close Price]]-Table2[[#This Row],[20D EMA]])/Table2[[#This Row],[20D EMA]]</f>
        <v>7.9032115106208545E-4</v>
      </c>
      <c r="T178" s="2">
        <f>(Table2[[#This Row],[Close Price]]-Table2[[#This Row],[50D EMA]])/Table2[[#This Row],[50D EMA]]</f>
        <v>1.5944412452770184E-2</v>
      </c>
      <c r="U178" s="2">
        <f>(Table2[[#This Row],[Close Price]]-Table2[[#This Row],[200D EMA]])/Table2[[#This Row],[200D EMA]]</f>
        <v>0.15869310918357027</v>
      </c>
      <c r="V178">
        <v>0.53284552071802704</v>
      </c>
      <c r="W178">
        <v>1335.2</v>
      </c>
      <c r="X178">
        <v>1360</v>
      </c>
      <c r="Y178">
        <v>1332</v>
      </c>
      <c r="Z178">
        <v>1360</v>
      </c>
      <c r="AA178">
        <v>1332</v>
      </c>
      <c r="AB178">
        <v>1415</v>
      </c>
      <c r="AC178" s="2">
        <f>(Table2[[#This Row],[Close Price]]/Table2[[#This Row],[Day Low]])-1</f>
        <v>1.4791791491911344E-2</v>
      </c>
      <c r="AD178" s="2">
        <f>(Table2[[#This Row],[Day High]]/Table2[[#This Row],[Close Price]])-1</f>
        <v>3.727074799808161E-3</v>
      </c>
      <c r="AE178" s="2">
        <f>(Table2[[#This Row],[Close Price]]/Table2[[#This Row],[Current Week Low]])-1</f>
        <v>1.7229729729729693E-2</v>
      </c>
      <c r="AF178" s="2">
        <f>(Table2[[#This Row],[Current Week High]]/Table2[[#This Row],[Close Price]])-1</f>
        <v>3.727074799808161E-3</v>
      </c>
      <c r="AG178" s="2">
        <f>(Table2[[#This Row],[Close Price]]/Table2[[#This Row],[Current Month Low]])-1</f>
        <v>1.7229729729729693E-2</v>
      </c>
      <c r="AH178" s="2">
        <f>(Table2[[#This Row],[Current Month High]]/Table2[[#This Row],[Close Price]])-1</f>
        <v>4.4318978560094369E-2</v>
      </c>
      <c r="AI178">
        <v>4.4318978560094298</v>
      </c>
      <c r="AJ178">
        <v>78.741507816107102</v>
      </c>
      <c r="AK178" t="str">
        <f>IF(AND(Table2[[#This Row],[20D EMA]]&gt;Table2[[#This Row],[50D EMA]],Table2[[#This Row],[50D EMA]]&gt;Table2[[#This Row],[200D EMA]]),"Uptrend","Downtrend/NoTrend")</f>
        <v>Uptrend</v>
      </c>
      <c r="AL178">
        <v>-0.16</v>
      </c>
      <c r="AM178" t="s">
        <v>10200</v>
      </c>
      <c r="AN178">
        <v>-1.99</v>
      </c>
      <c r="AO178" t="s">
        <v>10200</v>
      </c>
      <c r="AP178">
        <v>8.1093467942310996E-2</v>
      </c>
      <c r="AQ178">
        <f>(Table2[[#This Row],[Sharpe Ratio]]-AVERAGE(Table2[Sharpe Ratio]))/_xlfn.STDEV.P(Table2[Sharpe Ratio])</f>
        <v>0.36898078123872546</v>
      </c>
      <c r="AR17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1.2170455662255641</v>
      </c>
      <c r="AS178">
        <f>_xlfn.RANK.AVG(Table2[[#This Row],[1Y Return vs Nifty Z-Score]],Table2[1Y Return vs Nifty Z-Score])</f>
        <v>260</v>
      </c>
      <c r="AT178">
        <f>_xlfn.RANK.AVG(Table2[[#This Row],[6M Return vs Nifty Z-Score]],Table2[6M Return vs Nifty Z-Score])</f>
        <v>148</v>
      </c>
      <c r="AU178">
        <f>_xlfn.RANK.AVG(Table2[[#This Row],[Sharpe Ratio Z-Score]],Table2[Sharpe Ratio Z-Score])</f>
        <v>237</v>
      </c>
      <c r="AV178">
        <f>(Table2[[#This Row],[Rank 1Y]]+Table2[[#This Row],[Rank 6M]]+Table2[[#This Row],[Rank Sharpe]])/3</f>
        <v>215</v>
      </c>
    </row>
    <row r="179" spans="1:48" x14ac:dyDescent="0.3">
      <c r="A179" t="s">
        <v>487</v>
      </c>
      <c r="B179" t="s">
        <v>488</v>
      </c>
      <c r="C179" t="s">
        <v>10155</v>
      </c>
      <c r="D179" t="s">
        <v>489</v>
      </c>
      <c r="E179">
        <v>42365.85226</v>
      </c>
      <c r="F179">
        <v>770.2</v>
      </c>
      <c r="G179">
        <v>73.308892788794793</v>
      </c>
      <c r="H179">
        <f>(Table2[[#This Row],[1Y Return vs Nifty]]-AVERAGE(Table2[1Y Return vs Nifty]))/_xlfn.STDEV.P(Table2[1Y Return vs Nifty])</f>
        <v>0.48289065218845983</v>
      </c>
      <c r="I179">
        <v>5.0791072387298097</v>
      </c>
      <c r="J179">
        <f>(Table2[[#This Row],[1M Return vs Nifty]]-AVERAGE(Table2[1M Return vs Nifty]))/_xlfn.STDEV.P(Table2[1M Return vs Nifty])</f>
        <v>0.70729326565536665</v>
      </c>
      <c r="K179">
        <v>22.0954847852</v>
      </c>
      <c r="L179">
        <f>(Table2[[#This Row],[6M Return vs Nifty]]-AVERAGE(Table2[6M Return vs Nifty]))/_xlfn.STDEV.P(Table2[6M Return vs Nifty])</f>
        <v>0.52815271532277686</v>
      </c>
      <c r="M179">
        <v>-0.797973874627254</v>
      </c>
      <c r="N179">
        <f>(Table2[[#This Row],[1W Return vs Nifty]]-AVERAGE(Table2[1W Return vs Nifty]))/_xlfn.STDEV.P(Table2[1W Return vs Nifty])</f>
        <v>0.29058674051497363</v>
      </c>
      <c r="O179">
        <v>775.33</v>
      </c>
      <c r="P179">
        <v>733.50139445302102</v>
      </c>
      <c r="Q179">
        <v>618.73664846269503</v>
      </c>
      <c r="R179">
        <v>43.881663140669403</v>
      </c>
      <c r="S179" s="2">
        <f>(Table2[[#This Row],[Close Price]]-Table2[[#This Row],[20D EMA]])/Table2[[#This Row],[20D EMA]]</f>
        <v>-6.6165374743657477E-3</v>
      </c>
      <c r="T179" s="2">
        <f>(Table2[[#This Row],[Close Price]]-Table2[[#This Row],[50D EMA]])/Table2[[#This Row],[50D EMA]]</f>
        <v>5.00320869523984E-2</v>
      </c>
      <c r="U179" s="2">
        <f>(Table2[[#This Row],[Close Price]]-Table2[[#This Row],[200D EMA]])/Table2[[#This Row],[200D EMA]]</f>
        <v>0.24479453724557754</v>
      </c>
      <c r="V179">
        <v>0.93670933949483703</v>
      </c>
      <c r="W179">
        <v>750.2</v>
      </c>
      <c r="X179">
        <v>804</v>
      </c>
      <c r="Y179">
        <v>750.2</v>
      </c>
      <c r="Z179">
        <v>804</v>
      </c>
      <c r="AA179">
        <v>750.2</v>
      </c>
      <c r="AB179">
        <v>826.75</v>
      </c>
      <c r="AC179" s="2">
        <f>(Table2[[#This Row],[Close Price]]/Table2[[#This Row],[Day Low]])-1</f>
        <v>2.6659557451346405E-2</v>
      </c>
      <c r="AD179" s="2">
        <f>(Table2[[#This Row],[Day High]]/Table2[[#This Row],[Close Price]])-1</f>
        <v>4.3884705271358015E-2</v>
      </c>
      <c r="AE179" s="2">
        <f>(Table2[[#This Row],[Close Price]]/Table2[[#This Row],[Current Week Low]])-1</f>
        <v>2.6659557451346405E-2</v>
      </c>
      <c r="AF179" s="2">
        <f>(Table2[[#This Row],[Current Week High]]/Table2[[#This Row],[Close Price]])-1</f>
        <v>4.3884705271358015E-2</v>
      </c>
      <c r="AG179" s="2">
        <f>(Table2[[#This Row],[Close Price]]/Table2[[#This Row],[Current Month Low]])-1</f>
        <v>2.6659557451346405E-2</v>
      </c>
      <c r="AH179" s="2">
        <f>(Table2[[#This Row],[Current Month High]]/Table2[[#This Row],[Close Price]])-1</f>
        <v>7.3422487665541381E-2</v>
      </c>
      <c r="AI179">
        <v>7.3422487665541301</v>
      </c>
      <c r="AJ179">
        <v>100.051948051948</v>
      </c>
      <c r="AK179" t="str">
        <f>IF(AND(Table2[[#This Row],[20D EMA]]&gt;Table2[[#This Row],[50D EMA]],Table2[[#This Row],[50D EMA]]&gt;Table2[[#This Row],[200D EMA]]),"Uptrend","Downtrend/NoTrend")</f>
        <v>Uptrend</v>
      </c>
      <c r="AL179">
        <v>0.1</v>
      </c>
      <c r="AM179" t="s">
        <v>10199</v>
      </c>
      <c r="AN179">
        <v>-2.88</v>
      </c>
      <c r="AO179" t="s">
        <v>10200</v>
      </c>
      <c r="AP179">
        <v>5.7780113722309998E-2</v>
      </c>
      <c r="AQ179">
        <f>(Table2[[#This Row],[Sharpe Ratio]]-AVERAGE(Table2[Sharpe Ratio]))/_xlfn.STDEV.P(Table2[Sharpe Ratio])</f>
        <v>0.10135382600781744</v>
      </c>
      <c r="AR17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2.1102771996893943</v>
      </c>
      <c r="AS179">
        <f>_xlfn.RANK.AVG(Table2[[#This Row],[1Y Return vs Nifty Z-Score]],Table2[1Y Return vs Nifty Z-Score])</f>
        <v>155</v>
      </c>
      <c r="AT179">
        <f>_xlfn.RANK.AVG(Table2[[#This Row],[6M Return vs Nifty Z-Score]],Table2[6M Return vs Nifty Z-Score])</f>
        <v>182</v>
      </c>
      <c r="AU179">
        <f>_xlfn.RANK.AVG(Table2[[#This Row],[Sharpe Ratio Z-Score]],Table2[Sharpe Ratio Z-Score])</f>
        <v>310</v>
      </c>
      <c r="AV179">
        <f>(Table2[[#This Row],[Rank 1Y]]+Table2[[#This Row],[Rank 6M]]+Table2[[#This Row],[Rank Sharpe]])/3</f>
        <v>215.66666666666666</v>
      </c>
    </row>
    <row r="180" spans="1:48" x14ac:dyDescent="0.3">
      <c r="A180" t="s">
        <v>327</v>
      </c>
      <c r="B180" t="s">
        <v>328</v>
      </c>
      <c r="C180" t="s">
        <v>10159</v>
      </c>
      <c r="D180" t="s">
        <v>130</v>
      </c>
      <c r="E180">
        <v>74433.654597839995</v>
      </c>
      <c r="F180">
        <v>1598.7</v>
      </c>
      <c r="G180">
        <v>63.6208649841926</v>
      </c>
      <c r="H180">
        <f>(Table2[[#This Row],[1Y Return vs Nifty]]-AVERAGE(Table2[1Y Return vs Nifty]))/_xlfn.STDEV.P(Table2[1Y Return vs Nifty])</f>
        <v>0.34797591473786965</v>
      </c>
      <c r="I180">
        <v>-11.073644604903301</v>
      </c>
      <c r="J180">
        <f>(Table2[[#This Row],[1M Return vs Nifty]]-AVERAGE(Table2[1M Return vs Nifty]))/_xlfn.STDEV.P(Table2[1M Return vs Nifty])</f>
        <v>-0.96783402620349224</v>
      </c>
      <c r="K180">
        <v>18.699901219554199</v>
      </c>
      <c r="L180">
        <f>(Table2[[#This Row],[6M Return vs Nifty]]-AVERAGE(Table2[6M Return vs Nifty]))/_xlfn.STDEV.P(Table2[6M Return vs Nifty])</f>
        <v>0.41408809422294995</v>
      </c>
      <c r="M180">
        <v>-0.46369257742001502</v>
      </c>
      <c r="N180">
        <f>(Table2[[#This Row],[1W Return vs Nifty]]-AVERAGE(Table2[1W Return vs Nifty]))/_xlfn.STDEV.P(Table2[1W Return vs Nifty])</f>
        <v>0.38058062215053984</v>
      </c>
      <c r="O180">
        <v>1635.75</v>
      </c>
      <c r="P180">
        <v>1574.8239941848301</v>
      </c>
      <c r="Q180">
        <v>1312.79731457858</v>
      </c>
      <c r="R180">
        <v>39.251639610693097</v>
      </c>
      <c r="S180" s="2">
        <f>(Table2[[#This Row],[Close Price]]-Table2[[#This Row],[20D EMA]])/Table2[[#This Row],[20D EMA]]</f>
        <v>-2.2650160476845455E-2</v>
      </c>
      <c r="T180" s="2">
        <f>(Table2[[#This Row],[Close Price]]-Table2[[#This Row],[50D EMA]])/Table2[[#This Row],[50D EMA]]</f>
        <v>1.5161063016142822E-2</v>
      </c>
      <c r="U180" s="2">
        <f>(Table2[[#This Row],[Close Price]]-Table2[[#This Row],[200D EMA]])/Table2[[#This Row],[200D EMA]]</f>
        <v>0.21778128447284148</v>
      </c>
      <c r="V180">
        <v>0.64155303867095204</v>
      </c>
      <c r="W180">
        <v>1500</v>
      </c>
      <c r="X180">
        <v>1634.25</v>
      </c>
      <c r="Y180">
        <v>1500</v>
      </c>
      <c r="Z180">
        <v>1646.3</v>
      </c>
      <c r="AA180">
        <v>1500</v>
      </c>
      <c r="AB180">
        <v>1696.8</v>
      </c>
      <c r="AC180" s="2">
        <f>(Table2[[#This Row],[Close Price]]/Table2[[#This Row],[Day Low]])-1</f>
        <v>6.5800000000000081E-2</v>
      </c>
      <c r="AD180" s="2">
        <f>(Table2[[#This Row],[Day High]]/Table2[[#This Row],[Close Price]])-1</f>
        <v>2.2236817414148957E-2</v>
      </c>
      <c r="AE180" s="2">
        <f>(Table2[[#This Row],[Close Price]]/Table2[[#This Row],[Current Week Low]])-1</f>
        <v>6.5800000000000081E-2</v>
      </c>
      <c r="AF180" s="2">
        <f>(Table2[[#This Row],[Current Week High]]/Table2[[#This Row],[Close Price]])-1</f>
        <v>2.9774191530618666E-2</v>
      </c>
      <c r="AG180" s="2">
        <f>(Table2[[#This Row],[Close Price]]/Table2[[#This Row],[Current Month Low]])-1</f>
        <v>6.5800000000000081E-2</v>
      </c>
      <c r="AH180" s="2">
        <f>(Table2[[#This Row],[Current Month High]]/Table2[[#This Row],[Close Price]])-1</f>
        <v>6.1362356914993477E-2</v>
      </c>
      <c r="AI180">
        <v>12.8729592794145</v>
      </c>
      <c r="AJ180">
        <v>90.253480899678706</v>
      </c>
      <c r="AK180" t="str">
        <f>IF(AND(Table2[[#This Row],[20D EMA]]&gt;Table2[[#This Row],[50D EMA]],Table2[[#This Row],[50D EMA]]&gt;Table2[[#This Row],[200D EMA]]),"Uptrend","Downtrend/NoTrend")</f>
        <v>Uptrend</v>
      </c>
      <c r="AL180">
        <v>0.14000000000000001</v>
      </c>
      <c r="AM180" t="s">
        <v>10199</v>
      </c>
      <c r="AN180">
        <v>-4.29</v>
      </c>
      <c r="AO180" t="s">
        <v>10200</v>
      </c>
      <c r="AP180">
        <v>7.3776337441188E-2</v>
      </c>
      <c r="AQ180">
        <f>(Table2[[#This Row],[Sharpe Ratio]]-AVERAGE(Table2[Sharpe Ratio]))/_xlfn.STDEV.P(Table2[Sharpe Ratio])</f>
        <v>0.28498337191858897</v>
      </c>
      <c r="AR18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0.45979397682645617</v>
      </c>
      <c r="AS180">
        <f>_xlfn.RANK.AVG(Table2[[#This Row],[1Y Return vs Nifty Z-Score]],Table2[1Y Return vs Nifty Z-Score])</f>
        <v>196</v>
      </c>
      <c r="AT180">
        <f>_xlfn.RANK.AVG(Table2[[#This Row],[6M Return vs Nifty Z-Score]],Table2[6M Return vs Nifty Z-Score])</f>
        <v>203</v>
      </c>
      <c r="AU180">
        <f>_xlfn.RANK.AVG(Table2[[#This Row],[Sharpe Ratio Z-Score]],Table2[Sharpe Ratio Z-Score])</f>
        <v>253</v>
      </c>
      <c r="AV180">
        <f>(Table2[[#This Row],[Rank 1Y]]+Table2[[#This Row],[Rank 6M]]+Table2[[#This Row],[Rank Sharpe]])/3</f>
        <v>217.33333333333334</v>
      </c>
    </row>
    <row r="181" spans="1:48" x14ac:dyDescent="0.3">
      <c r="A181" t="s">
        <v>303</v>
      </c>
      <c r="B181" t="s">
        <v>304</v>
      </c>
      <c r="C181" t="s">
        <v>10168</v>
      </c>
      <c r="D181" t="s">
        <v>138</v>
      </c>
      <c r="E181">
        <v>87636.603943875001</v>
      </c>
      <c r="F181">
        <v>3151.75</v>
      </c>
      <c r="G181">
        <v>67.224614840182895</v>
      </c>
      <c r="H181">
        <f>(Table2[[#This Row],[1Y Return vs Nifty]]-AVERAGE(Table2[1Y Return vs Nifty]))/_xlfn.STDEV.P(Table2[1Y Return vs Nifty])</f>
        <v>0.39816146080200965</v>
      </c>
      <c r="I181">
        <v>4.1270869917978699</v>
      </c>
      <c r="J181">
        <f>(Table2[[#This Row],[1M Return vs Nifty]]-AVERAGE(Table2[1M Return vs Nifty]))/_xlfn.STDEV.P(Table2[1M Return vs Nifty])</f>
        <v>0.60856364277277997</v>
      </c>
      <c r="K181">
        <v>23.651588622287299</v>
      </c>
      <c r="L181">
        <f>(Table2[[#This Row],[6M Return vs Nifty]]-AVERAGE(Table2[6M Return vs Nifty]))/_xlfn.STDEV.P(Table2[6M Return vs Nifty])</f>
        <v>0.58042543697366977</v>
      </c>
      <c r="M181">
        <v>-1.64601886418887</v>
      </c>
      <c r="N181">
        <f>(Table2[[#This Row],[1W Return vs Nifty]]-AVERAGE(Table2[1W Return vs Nifty]))/_xlfn.STDEV.P(Table2[1W Return vs Nifty])</f>
        <v>6.2279440495945325E-2</v>
      </c>
      <c r="O181">
        <v>3217.77</v>
      </c>
      <c r="P181">
        <v>3039.2841933250902</v>
      </c>
      <c r="Q181">
        <v>2470.0264011270701</v>
      </c>
      <c r="R181">
        <v>36.00520746702</v>
      </c>
      <c r="S181" s="2">
        <f>(Table2[[#This Row],[Close Price]]-Table2[[#This Row],[20D EMA]])/Table2[[#This Row],[20D EMA]]</f>
        <v>-2.0517314786327172E-2</v>
      </c>
      <c r="T181" s="2">
        <f>(Table2[[#This Row],[Close Price]]-Table2[[#This Row],[50D EMA]])/Table2[[#This Row],[50D EMA]]</f>
        <v>3.7004044216038916E-2</v>
      </c>
      <c r="U181" s="2">
        <f>(Table2[[#This Row],[Close Price]]-Table2[[#This Row],[200D EMA]])/Table2[[#This Row],[200D EMA]]</f>
        <v>0.27599850696407952</v>
      </c>
      <c r="V181">
        <v>0.63679890264737604</v>
      </c>
      <c r="W181">
        <v>3068.05</v>
      </c>
      <c r="X181">
        <v>3315.9</v>
      </c>
      <c r="Y181">
        <v>3068.05</v>
      </c>
      <c r="Z181">
        <v>3319.9</v>
      </c>
      <c r="AA181">
        <v>3068.05</v>
      </c>
      <c r="AB181">
        <v>3402.7</v>
      </c>
      <c r="AC181" s="2">
        <f>(Table2[[#This Row],[Close Price]]/Table2[[#This Row],[Day Low]])-1</f>
        <v>2.7281172079985705E-2</v>
      </c>
      <c r="AD181" s="2">
        <f>(Table2[[#This Row],[Day High]]/Table2[[#This Row],[Close Price]])-1</f>
        <v>5.2082176568573058E-2</v>
      </c>
      <c r="AE181" s="2">
        <f>(Table2[[#This Row],[Close Price]]/Table2[[#This Row],[Current Week Low]])-1</f>
        <v>2.7281172079985705E-2</v>
      </c>
      <c r="AF181" s="2">
        <f>(Table2[[#This Row],[Current Week High]]/Table2[[#This Row],[Close Price]])-1</f>
        <v>5.3351312762750958E-2</v>
      </c>
      <c r="AG181" s="2">
        <f>(Table2[[#This Row],[Close Price]]/Table2[[#This Row],[Current Month Low]])-1</f>
        <v>2.7281172079985705E-2</v>
      </c>
      <c r="AH181" s="2">
        <f>(Table2[[#This Row],[Current Month High]]/Table2[[#This Row],[Close Price]])-1</f>
        <v>7.9622431982232067E-2</v>
      </c>
      <c r="AI181">
        <v>7.9622431982231996</v>
      </c>
      <c r="AJ181">
        <v>110.777101584966</v>
      </c>
      <c r="AK181" t="str">
        <f>IF(AND(Table2[[#This Row],[20D EMA]]&gt;Table2[[#This Row],[50D EMA]],Table2[[#This Row],[50D EMA]]&gt;Table2[[#This Row],[200D EMA]]),"Uptrend","Downtrend/NoTrend")</f>
        <v>Uptrend</v>
      </c>
      <c r="AL181">
        <v>0.11</v>
      </c>
      <c r="AM181" t="s">
        <v>10199</v>
      </c>
      <c r="AN181">
        <v>-4.67</v>
      </c>
      <c r="AO181" t="s">
        <v>10200</v>
      </c>
      <c r="AP181">
        <v>5.9998004428983003E-2</v>
      </c>
      <c r="AQ181">
        <f>(Table2[[#This Row],[Sharpe Ratio]]-AVERAGE(Table2[Sharpe Ratio]))/_xlfn.STDEV.P(Table2[Sharpe Ratio])</f>
        <v>0.12681422656882249</v>
      </c>
      <c r="AR18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1.7762442076132272</v>
      </c>
      <c r="AS181">
        <f>_xlfn.RANK.AVG(Table2[[#This Row],[1Y Return vs Nifty Z-Score]],Table2[1Y Return vs Nifty Z-Score])</f>
        <v>184</v>
      </c>
      <c r="AT181">
        <f>_xlfn.RANK.AVG(Table2[[#This Row],[6M Return vs Nifty Z-Score]],Table2[6M Return vs Nifty Z-Score])</f>
        <v>171</v>
      </c>
      <c r="AU181">
        <f>_xlfn.RANK.AVG(Table2[[#This Row],[Sharpe Ratio Z-Score]],Table2[Sharpe Ratio Z-Score])</f>
        <v>299</v>
      </c>
      <c r="AV181">
        <f>(Table2[[#This Row],[Rank 1Y]]+Table2[[#This Row],[Rank 6M]]+Table2[[#This Row],[Rank Sharpe]])/3</f>
        <v>218</v>
      </c>
    </row>
    <row r="182" spans="1:48" x14ac:dyDescent="0.3">
      <c r="A182" t="s">
        <v>636</v>
      </c>
      <c r="B182" t="s">
        <v>637</v>
      </c>
      <c r="C182" t="s">
        <v>10155</v>
      </c>
      <c r="D182" t="s">
        <v>420</v>
      </c>
      <c r="E182">
        <v>28222.013651289999</v>
      </c>
      <c r="F182">
        <v>1502.95</v>
      </c>
      <c r="G182">
        <v>39.193093744174199</v>
      </c>
      <c r="H182">
        <f>(Table2[[#This Row],[1Y Return vs Nifty]]-AVERAGE(Table2[1Y Return vs Nifty]))/_xlfn.STDEV.P(Table2[1Y Return vs Nifty])</f>
        <v>7.796632656888243E-3</v>
      </c>
      <c r="I182">
        <v>12.7890407846069</v>
      </c>
      <c r="J182">
        <f>(Table2[[#This Row],[1M Return vs Nifty]]-AVERAGE(Table2[1M Return vs Nifty]))/_xlfn.STDEV.P(Table2[1M Return vs Nifty])</f>
        <v>1.5068548651983931</v>
      </c>
      <c r="K182">
        <v>29.383315705447099</v>
      </c>
      <c r="L182">
        <f>(Table2[[#This Row],[6M Return vs Nifty]]-AVERAGE(Table2[6M Return vs Nifty]))/_xlfn.STDEV.P(Table2[6M Return vs Nifty])</f>
        <v>0.77296591355119026</v>
      </c>
      <c r="M182">
        <v>3.02078391188215</v>
      </c>
      <c r="N182">
        <f>(Table2[[#This Row],[1W Return vs Nifty]]-AVERAGE(Table2[1W Return vs Nifty]))/_xlfn.STDEV.P(Table2[1W Return vs Nifty])</f>
        <v>1.3186575273199197</v>
      </c>
      <c r="O182">
        <v>1441.45</v>
      </c>
      <c r="P182">
        <v>1329.22577211773</v>
      </c>
      <c r="Q182">
        <v>1136.0836257426899</v>
      </c>
      <c r="R182">
        <v>65.900075349402599</v>
      </c>
      <c r="S182" s="2">
        <f>(Table2[[#This Row],[Close Price]]-Table2[[#This Row],[20D EMA]])/Table2[[#This Row],[20D EMA]]</f>
        <v>4.2665371674355683E-2</v>
      </c>
      <c r="T182" s="2">
        <f>(Table2[[#This Row],[Close Price]]-Table2[[#This Row],[50D EMA]])/Table2[[#This Row],[50D EMA]]</f>
        <v>0.13069580166617717</v>
      </c>
      <c r="U182" s="2">
        <f>(Table2[[#This Row],[Close Price]]-Table2[[#This Row],[200D EMA]])/Table2[[#This Row],[200D EMA]]</f>
        <v>0.32292198034055741</v>
      </c>
      <c r="V182">
        <v>1.4861617482207801</v>
      </c>
      <c r="W182">
        <v>1461.15</v>
      </c>
      <c r="X182">
        <v>1541</v>
      </c>
      <c r="Y182">
        <v>1461.15</v>
      </c>
      <c r="Z182">
        <v>1541</v>
      </c>
      <c r="AA182">
        <v>1430</v>
      </c>
      <c r="AB182">
        <v>1649.8</v>
      </c>
      <c r="AC182" s="2">
        <f>(Table2[[#This Row],[Close Price]]/Table2[[#This Row],[Day Low]])-1</f>
        <v>2.8607603599904108E-2</v>
      </c>
      <c r="AD182" s="2">
        <f>(Table2[[#This Row],[Day High]]/Table2[[#This Row],[Close Price]])-1</f>
        <v>2.5316876808942457E-2</v>
      </c>
      <c r="AE182" s="2">
        <f>(Table2[[#This Row],[Close Price]]/Table2[[#This Row],[Current Week Low]])-1</f>
        <v>2.8607603599904108E-2</v>
      </c>
      <c r="AF182" s="2">
        <f>(Table2[[#This Row],[Current Week High]]/Table2[[#This Row],[Close Price]])-1</f>
        <v>2.5316876808942457E-2</v>
      </c>
      <c r="AG182" s="2">
        <f>(Table2[[#This Row],[Close Price]]/Table2[[#This Row],[Current Month Low]])-1</f>
        <v>5.101398601398599E-2</v>
      </c>
      <c r="AH182" s="2">
        <f>(Table2[[#This Row],[Current Month High]]/Table2[[#This Row],[Close Price]])-1</f>
        <v>9.770784124555032E-2</v>
      </c>
      <c r="AI182">
        <v>9.7707841245550302</v>
      </c>
      <c r="AJ182">
        <v>69.805671675516905</v>
      </c>
      <c r="AK182" t="str">
        <f>IF(AND(Table2[[#This Row],[20D EMA]]&gt;Table2[[#This Row],[50D EMA]],Table2[[#This Row],[50D EMA]]&gt;Table2[[#This Row],[200D EMA]]),"Uptrend","Downtrend/NoTrend")</f>
        <v>Uptrend</v>
      </c>
      <c r="AL182">
        <v>0.23</v>
      </c>
      <c r="AM182" t="s">
        <v>10199</v>
      </c>
      <c r="AN182">
        <v>3.26</v>
      </c>
      <c r="AO182" t="s">
        <v>10199</v>
      </c>
      <c r="AP182">
        <v>8.1924718214644004E-2</v>
      </c>
      <c r="AQ182">
        <f>(Table2[[#This Row],[Sharpe Ratio]]-AVERAGE(Table2[Sharpe Ratio]))/_xlfn.STDEV.P(Table2[Sharpe Ratio])</f>
        <v>0.37852316528694147</v>
      </c>
      <c r="AR18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3.9847981040133327</v>
      </c>
      <c r="AS182">
        <f>_xlfn.RANK.AVG(Table2[[#This Row],[1Y Return vs Nifty Z-Score]],Table2[1Y Return vs Nifty Z-Score])</f>
        <v>288</v>
      </c>
      <c r="AT182">
        <f>_xlfn.RANK.AVG(Table2[[#This Row],[6M Return vs Nifty Z-Score]],Table2[6M Return vs Nifty Z-Score])</f>
        <v>134</v>
      </c>
      <c r="AU182">
        <f>_xlfn.RANK.AVG(Table2[[#This Row],[Sharpe Ratio Z-Score]],Table2[Sharpe Ratio Z-Score])</f>
        <v>234</v>
      </c>
      <c r="AV182">
        <f>(Table2[[#This Row],[Rank 1Y]]+Table2[[#This Row],[Rank 6M]]+Table2[[#This Row],[Rank Sharpe]])/3</f>
        <v>218.66666666666666</v>
      </c>
    </row>
    <row r="183" spans="1:48" x14ac:dyDescent="0.3">
      <c r="A183" t="s">
        <v>1041</v>
      </c>
      <c r="B183" t="s">
        <v>1042</v>
      </c>
      <c r="C183" t="s">
        <v>10169</v>
      </c>
      <c r="D183" t="s">
        <v>372</v>
      </c>
      <c r="E183">
        <v>11999.216175</v>
      </c>
      <c r="F183">
        <v>217.5</v>
      </c>
      <c r="G183">
        <v>68.2467699357707</v>
      </c>
      <c r="H183">
        <f>(Table2[[#This Row],[1Y Return vs Nifty]]-AVERAGE(Table2[1Y Return vs Nifty]))/_xlfn.STDEV.P(Table2[1Y Return vs Nifty])</f>
        <v>0.41239591482468518</v>
      </c>
      <c r="I183">
        <v>11.988940164083401</v>
      </c>
      <c r="J183">
        <f>(Table2[[#This Row],[1M Return vs Nifty]]-AVERAGE(Table2[1M Return vs Nifty]))/_xlfn.STDEV.P(Table2[1M Return vs Nifty])</f>
        <v>1.4238801251264459</v>
      </c>
      <c r="K183">
        <v>12.6096849501655</v>
      </c>
      <c r="L183">
        <f>(Table2[[#This Row],[6M Return vs Nifty]]-AVERAGE(Table2[6M Return vs Nifty]))/_xlfn.STDEV.P(Table2[6M Return vs Nifty])</f>
        <v>0.20950523011319763</v>
      </c>
      <c r="M183">
        <v>1.5021283768265301</v>
      </c>
      <c r="N183">
        <f>(Table2[[#This Row],[1W Return vs Nifty]]-AVERAGE(Table2[1W Return vs Nifty]))/_xlfn.STDEV.P(Table2[1W Return vs Nifty])</f>
        <v>0.9098111227833714</v>
      </c>
      <c r="O183">
        <v>212.68</v>
      </c>
      <c r="P183">
        <v>190.326514727172</v>
      </c>
      <c r="Q183">
        <v>157.035342963635</v>
      </c>
      <c r="R183">
        <v>49.303391210903499</v>
      </c>
      <c r="S183" s="2">
        <f>(Table2[[#This Row],[Close Price]]-Table2[[#This Row],[20D EMA]])/Table2[[#This Row],[20D EMA]]</f>
        <v>2.2663155914989623E-2</v>
      </c>
      <c r="T183" s="2">
        <f>(Table2[[#This Row],[Close Price]]-Table2[[#This Row],[50D EMA]])/Table2[[#This Row],[50D EMA]]</f>
        <v>0.14277298836570654</v>
      </c>
      <c r="U183" s="2">
        <f>(Table2[[#This Row],[Close Price]]-Table2[[#This Row],[200D EMA]])/Table2[[#This Row],[200D EMA]]</f>
        <v>0.38503852632949592</v>
      </c>
      <c r="V183">
        <v>1.8236875348736601</v>
      </c>
      <c r="W183">
        <v>208.6</v>
      </c>
      <c r="X183">
        <v>245</v>
      </c>
      <c r="Y183">
        <v>208.6</v>
      </c>
      <c r="Z183">
        <v>245</v>
      </c>
      <c r="AA183">
        <v>192.1</v>
      </c>
      <c r="AB183">
        <v>245</v>
      </c>
      <c r="AC183" s="2">
        <f>(Table2[[#This Row],[Close Price]]/Table2[[#This Row],[Day Low]])-1</f>
        <v>4.2665388302972174E-2</v>
      </c>
      <c r="AD183" s="2">
        <f>(Table2[[#This Row],[Day High]]/Table2[[#This Row],[Close Price]])-1</f>
        <v>0.12643678160919536</v>
      </c>
      <c r="AE183" s="2">
        <f>(Table2[[#This Row],[Close Price]]/Table2[[#This Row],[Current Week Low]])-1</f>
        <v>4.2665388302972174E-2</v>
      </c>
      <c r="AF183" s="2">
        <f>(Table2[[#This Row],[Current Week High]]/Table2[[#This Row],[Close Price]])-1</f>
        <v>0.12643678160919536</v>
      </c>
      <c r="AG183" s="2">
        <f>(Table2[[#This Row],[Close Price]]/Table2[[#This Row],[Current Month Low]])-1</f>
        <v>0.13222280062467462</v>
      </c>
      <c r="AH183" s="2">
        <f>(Table2[[#This Row],[Current Month High]]/Table2[[#This Row],[Close Price]])-1</f>
        <v>0.12643678160919536</v>
      </c>
      <c r="AI183">
        <v>12.643678160919499</v>
      </c>
      <c r="AJ183">
        <v>106.650831353919</v>
      </c>
      <c r="AK183" t="str">
        <f>IF(AND(Table2[[#This Row],[20D EMA]]&gt;Table2[[#This Row],[50D EMA]],Table2[[#This Row],[50D EMA]]&gt;Table2[[#This Row],[200D EMA]]),"Uptrend","Downtrend/NoTrend")</f>
        <v>Uptrend</v>
      </c>
      <c r="AL183">
        <v>0.39</v>
      </c>
      <c r="AM183" t="s">
        <v>10199</v>
      </c>
      <c r="AN183">
        <v>7.44</v>
      </c>
      <c r="AO183" t="s">
        <v>10199</v>
      </c>
      <c r="AP183">
        <v>8.6803221325416999E-2</v>
      </c>
      <c r="AQ183">
        <f>(Table2[[#This Row],[Sharpe Ratio]]-AVERAGE(Table2[Sharpe Ratio]))/_xlfn.STDEV.P(Table2[Sharpe Ratio])</f>
        <v>0.43452621492535742</v>
      </c>
      <c r="AR18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3.3901186077730574</v>
      </c>
      <c r="AS183">
        <f>_xlfn.RANK.AVG(Table2[[#This Row],[1Y Return vs Nifty Z-Score]],Table2[1Y Return vs Nifty Z-Score])</f>
        <v>176</v>
      </c>
      <c r="AT183">
        <f>_xlfn.RANK.AVG(Table2[[#This Row],[6M Return vs Nifty Z-Score]],Table2[6M Return vs Nifty Z-Score])</f>
        <v>258</v>
      </c>
      <c r="AU183">
        <f>_xlfn.RANK.AVG(Table2[[#This Row],[Sharpe Ratio Z-Score]],Table2[Sharpe Ratio Z-Score])</f>
        <v>224</v>
      </c>
      <c r="AV183">
        <f>(Table2[[#This Row],[Rank 1Y]]+Table2[[#This Row],[Rank 6M]]+Table2[[#This Row],[Rank Sharpe]])/3</f>
        <v>219.33333333333334</v>
      </c>
    </row>
    <row r="184" spans="1:48" x14ac:dyDescent="0.3">
      <c r="A184" t="s">
        <v>333</v>
      </c>
      <c r="B184" t="s">
        <v>334</v>
      </c>
      <c r="C184" t="s">
        <v>10154</v>
      </c>
      <c r="D184" t="s">
        <v>281</v>
      </c>
      <c r="E184">
        <v>73592.702810165007</v>
      </c>
      <c r="F184">
        <v>4810.1499999999996</v>
      </c>
      <c r="G184">
        <v>77.542731182258706</v>
      </c>
      <c r="H184">
        <f>(Table2[[#This Row],[1Y Return vs Nifty]]-AVERAGE(Table2[1Y Return vs Nifty]))/_xlfn.STDEV.P(Table2[1Y Return vs Nifty])</f>
        <v>0.541850763243371</v>
      </c>
      <c r="I184">
        <v>17.818994801889001</v>
      </c>
      <c r="J184">
        <f>(Table2[[#This Row],[1M Return vs Nifty]]-AVERAGE(Table2[1M Return vs Nifty]))/_xlfn.STDEV.P(Table2[1M Return vs Nifty])</f>
        <v>2.0284881653760056</v>
      </c>
      <c r="K184">
        <v>1.29126203348395</v>
      </c>
      <c r="L184">
        <f>(Table2[[#This Row],[6M Return vs Nifty]]-AVERAGE(Table2[6M Return vs Nifty]))/_xlfn.STDEV.P(Table2[6M Return vs Nifty])</f>
        <v>-0.17070382570290893</v>
      </c>
      <c r="M184">
        <v>-0.394556860747241</v>
      </c>
      <c r="N184">
        <f>(Table2[[#This Row],[1W Return vs Nifty]]-AVERAGE(Table2[1W Return vs Nifty]))/_xlfn.STDEV.P(Table2[1W Return vs Nifty])</f>
        <v>0.39919306488969331</v>
      </c>
      <c r="O184">
        <v>4543.7700000000004</v>
      </c>
      <c r="P184">
        <v>4204.5959468487699</v>
      </c>
      <c r="Q184">
        <v>3700.4996971977098</v>
      </c>
      <c r="R184">
        <v>61.423882370946998</v>
      </c>
      <c r="S184" s="2">
        <f>(Table2[[#This Row],[Close Price]]-Table2[[#This Row],[20D EMA]])/Table2[[#This Row],[20D EMA]]</f>
        <v>5.8625326546017771E-2</v>
      </c>
      <c r="T184" s="2">
        <f>(Table2[[#This Row],[Close Price]]-Table2[[#This Row],[50D EMA]])/Table2[[#This Row],[50D EMA]]</f>
        <v>0.14402193713882924</v>
      </c>
      <c r="U184" s="2">
        <f>(Table2[[#This Row],[Close Price]]-Table2[[#This Row],[200D EMA]])/Table2[[#This Row],[200D EMA]]</f>
        <v>0.29986498948847329</v>
      </c>
      <c r="V184">
        <v>1.2072145897929201</v>
      </c>
      <c r="W184">
        <v>4555.8</v>
      </c>
      <c r="X184">
        <v>4847</v>
      </c>
      <c r="Y184">
        <v>4492</v>
      </c>
      <c r="Z184">
        <v>4847</v>
      </c>
      <c r="AA184">
        <v>4227.2</v>
      </c>
      <c r="AB184">
        <v>4928.95</v>
      </c>
      <c r="AC184" s="2">
        <f>(Table2[[#This Row],[Close Price]]/Table2[[#This Row],[Day Low]])-1</f>
        <v>5.5829931076868844E-2</v>
      </c>
      <c r="AD184" s="2">
        <f>(Table2[[#This Row],[Day High]]/Table2[[#This Row],[Close Price]])-1</f>
        <v>7.6608837562239795E-3</v>
      </c>
      <c r="AE184" s="2">
        <f>(Table2[[#This Row],[Close Price]]/Table2[[#This Row],[Current Week Low]])-1</f>
        <v>7.0825912733748719E-2</v>
      </c>
      <c r="AF184" s="2">
        <f>(Table2[[#This Row],[Current Week High]]/Table2[[#This Row],[Close Price]])-1</f>
        <v>7.6608837562239795E-3</v>
      </c>
      <c r="AG184" s="2">
        <f>(Table2[[#This Row],[Close Price]]/Table2[[#This Row],[Current Month Low]])-1</f>
        <v>0.13790452308856915</v>
      </c>
      <c r="AH184" s="2">
        <f>(Table2[[#This Row],[Current Month High]]/Table2[[#This Row],[Close Price]])-1</f>
        <v>2.469777449767685E-2</v>
      </c>
      <c r="AI184">
        <v>2.4697774497676801</v>
      </c>
      <c r="AJ184">
        <v>107.586824473766</v>
      </c>
      <c r="AK184" t="str">
        <f>IF(AND(Table2[[#This Row],[20D EMA]]&gt;Table2[[#This Row],[50D EMA]],Table2[[#This Row],[50D EMA]]&gt;Table2[[#This Row],[200D EMA]]),"Uptrend","Downtrend/NoTrend")</f>
        <v>Uptrend</v>
      </c>
      <c r="AL184">
        <v>0.17</v>
      </c>
      <c r="AM184" t="s">
        <v>10199</v>
      </c>
      <c r="AN184">
        <v>1.25</v>
      </c>
      <c r="AO184" t="s">
        <v>10199</v>
      </c>
      <c r="AP184">
        <v>0.12633745069710201</v>
      </c>
      <c r="AQ184">
        <f>(Table2[[#This Row],[Sharpe Ratio]]-AVERAGE(Table2[Sharpe Ratio]))/_xlfn.STDEV.P(Table2[Sharpe Ratio])</f>
        <v>0.88836161476959064</v>
      </c>
      <c r="AR18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3.6871897825757518</v>
      </c>
      <c r="AS184">
        <f>_xlfn.RANK.AVG(Table2[[#This Row],[1Y Return vs Nifty Z-Score]],Table2[1Y Return vs Nifty Z-Score])</f>
        <v>140</v>
      </c>
      <c r="AT184">
        <f>_xlfn.RANK.AVG(Table2[[#This Row],[6M Return vs Nifty Z-Score]],Table2[6M Return vs Nifty Z-Score])</f>
        <v>378</v>
      </c>
      <c r="AU184">
        <f>_xlfn.RANK.AVG(Table2[[#This Row],[Sharpe Ratio Z-Score]],Table2[Sharpe Ratio Z-Score])</f>
        <v>143</v>
      </c>
      <c r="AV184">
        <f>(Table2[[#This Row],[Rank 1Y]]+Table2[[#This Row],[Rank 6M]]+Table2[[#This Row],[Rank Sharpe]])/3</f>
        <v>220.33333333333334</v>
      </c>
    </row>
    <row r="185" spans="1:48" x14ac:dyDescent="0.3">
      <c r="A185" t="s">
        <v>257</v>
      </c>
      <c r="B185" t="s">
        <v>258</v>
      </c>
      <c r="C185" t="s">
        <v>10155</v>
      </c>
      <c r="D185" t="s">
        <v>32</v>
      </c>
      <c r="E185">
        <v>102371.370120359</v>
      </c>
      <c r="F185">
        <v>112.86</v>
      </c>
      <c r="G185">
        <v>42.141218925163898</v>
      </c>
      <c r="H185">
        <f>(Table2[[#This Row],[1Y Return vs Nifty]]-AVERAGE(Table2[1Y Return vs Nifty]))/_xlfn.STDEV.P(Table2[1Y Return vs Nifty])</f>
        <v>4.8851999423667566E-2</v>
      </c>
      <c r="I185">
        <v>-6.5596616469300697</v>
      </c>
      <c r="J185">
        <f>(Table2[[#This Row],[1M Return vs Nifty]]-AVERAGE(Table2[1M Return vs Nifty]))/_xlfn.STDEV.P(Table2[1M Return vs Nifty])</f>
        <v>-0.49970970156296757</v>
      </c>
      <c r="K185">
        <v>8.5208678614215891</v>
      </c>
      <c r="L185">
        <f>(Table2[[#This Row],[6M Return vs Nifty]]-AVERAGE(Table2[6M Return vs Nifty]))/_xlfn.STDEV.P(Table2[6M Return vs Nifty])</f>
        <v>7.2153472173065919E-2</v>
      </c>
      <c r="M185">
        <v>-2.2591971022342898</v>
      </c>
      <c r="N185">
        <f>(Table2[[#This Row],[1W Return vs Nifty]]-AVERAGE(Table2[1W Return vs Nifty]))/_xlfn.STDEV.P(Table2[1W Return vs Nifty])</f>
        <v>-0.10279796657763705</v>
      </c>
      <c r="O185">
        <v>115.86</v>
      </c>
      <c r="P185">
        <v>116.605376710271</v>
      </c>
      <c r="Q185">
        <v>103.79972807605</v>
      </c>
      <c r="R185">
        <v>38.890719115002199</v>
      </c>
      <c r="S185" s="2">
        <f>(Table2[[#This Row],[Close Price]]-Table2[[#This Row],[20D EMA]])/Table2[[#This Row],[20D EMA]]</f>
        <v>-2.589331952356292E-2</v>
      </c>
      <c r="T185" s="2">
        <f>(Table2[[#This Row],[Close Price]]-Table2[[#This Row],[50D EMA]])/Table2[[#This Row],[50D EMA]]</f>
        <v>-3.2120102999856757E-2</v>
      </c>
      <c r="U185" s="2">
        <f>(Table2[[#This Row],[Close Price]]-Table2[[#This Row],[200D EMA]])/Table2[[#This Row],[200D EMA]]</f>
        <v>8.7286085348045328E-2</v>
      </c>
      <c r="V185">
        <v>0.76802440671730399</v>
      </c>
      <c r="W185">
        <v>109</v>
      </c>
      <c r="X185">
        <v>115.4</v>
      </c>
      <c r="Y185">
        <v>109</v>
      </c>
      <c r="Z185">
        <v>115.49</v>
      </c>
      <c r="AA185">
        <v>109</v>
      </c>
      <c r="AB185">
        <v>120.19</v>
      </c>
      <c r="AC185" s="2">
        <f>(Table2[[#This Row],[Close Price]]/Table2[[#This Row],[Day Low]])-1</f>
        <v>3.54128440366972E-2</v>
      </c>
      <c r="AD185" s="2">
        <f>(Table2[[#This Row],[Day High]]/Table2[[#This Row],[Close Price]])-1</f>
        <v>2.2505759347864585E-2</v>
      </c>
      <c r="AE185" s="2">
        <f>(Table2[[#This Row],[Close Price]]/Table2[[#This Row],[Current Week Low]])-1</f>
        <v>3.54128440366972E-2</v>
      </c>
      <c r="AF185" s="2">
        <f>(Table2[[#This Row],[Current Week High]]/Table2[[#This Row],[Close Price]])-1</f>
        <v>2.3303207513733826E-2</v>
      </c>
      <c r="AG185" s="2">
        <f>(Table2[[#This Row],[Close Price]]/Table2[[#This Row],[Current Month Low]])-1</f>
        <v>3.54128440366972E-2</v>
      </c>
      <c r="AH185" s="2">
        <f>(Table2[[#This Row],[Current Month High]]/Table2[[#This Row],[Close Price]])-1</f>
        <v>6.4947722842459754E-2</v>
      </c>
      <c r="AI185">
        <v>14.2122984228247</v>
      </c>
      <c r="AJ185">
        <v>76.758026624902101</v>
      </c>
      <c r="AK185" t="str">
        <f>IF(AND(Table2[[#This Row],[20D EMA]]&gt;Table2[[#This Row],[50D EMA]],Table2[[#This Row],[50D EMA]]&gt;Table2[[#This Row],[200D EMA]]),"Uptrend","Downtrend/NoTrend")</f>
        <v>Downtrend/NoTrend</v>
      </c>
      <c r="AL185">
        <v>-0.15</v>
      </c>
      <c r="AM185" t="s">
        <v>10200</v>
      </c>
      <c r="AN185">
        <v>-3.76</v>
      </c>
      <c r="AO185" t="s">
        <v>10200</v>
      </c>
      <c r="AP185">
        <v>0.15282305412725999</v>
      </c>
      <c r="AQ185">
        <f>(Table2[[#This Row],[Sharpe Ratio]]-AVERAGE(Table2[Sharpe Ratio]))/_xlfn.STDEV.P(Table2[Sharpe Ratio])</f>
        <v>1.1924045824428273</v>
      </c>
      <c r="AR18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85">
        <f>_xlfn.RANK.AVG(Table2[[#This Row],[1Y Return vs Nifty Z-Score]],Table2[1Y Return vs Nifty Z-Score])</f>
        <v>272</v>
      </c>
      <c r="AT185">
        <f>_xlfn.RANK.AVG(Table2[[#This Row],[6M Return vs Nifty Z-Score]],Table2[6M Return vs Nifty Z-Score])</f>
        <v>304</v>
      </c>
      <c r="AU185">
        <f>_xlfn.RANK.AVG(Table2[[#This Row],[Sharpe Ratio Z-Score]],Table2[Sharpe Ratio Z-Score])</f>
        <v>88</v>
      </c>
      <c r="AV185">
        <f>(Table2[[#This Row],[Rank 1Y]]+Table2[[#This Row],[Rank 6M]]+Table2[[#This Row],[Rank Sharpe]])/3</f>
        <v>221.33333333333334</v>
      </c>
    </row>
    <row r="186" spans="1:48" x14ac:dyDescent="0.3">
      <c r="A186" t="s">
        <v>797</v>
      </c>
      <c r="B186" t="s">
        <v>798</v>
      </c>
      <c r="C186" t="s">
        <v>10160</v>
      </c>
      <c r="D186" t="s">
        <v>799</v>
      </c>
      <c r="E186">
        <v>19536.421501605</v>
      </c>
      <c r="F186">
        <v>2035.65</v>
      </c>
      <c r="G186">
        <v>53.779034019763102</v>
      </c>
      <c r="H186">
        <f>(Table2[[#This Row],[1Y Return vs Nifty]]-AVERAGE(Table2[1Y Return vs Nifty]))/_xlfn.STDEV.P(Table2[1Y Return vs Nifty])</f>
        <v>0.21091932619584114</v>
      </c>
      <c r="I186">
        <v>-4.88461310484933</v>
      </c>
      <c r="J186">
        <f>(Table2[[#This Row],[1M Return vs Nifty]]-AVERAGE(Table2[1M Return vs Nifty]))/_xlfn.STDEV.P(Table2[1M Return vs Nifty])</f>
        <v>-0.32599815351279171</v>
      </c>
      <c r="K186">
        <v>27.958160221955801</v>
      </c>
      <c r="L186">
        <f>(Table2[[#This Row],[6M Return vs Nifty]]-AVERAGE(Table2[6M Return vs Nifty]))/_xlfn.STDEV.P(Table2[6M Return vs Nifty])</f>
        <v>0.72509201585730176</v>
      </c>
      <c r="M186">
        <v>-2.82021722249794</v>
      </c>
      <c r="N186">
        <f>(Table2[[#This Row],[1W Return vs Nifty]]-AVERAGE(Table2[1W Return vs Nifty]))/_xlfn.STDEV.P(Table2[1W Return vs Nifty])</f>
        <v>-0.25383357257768679</v>
      </c>
      <c r="O186">
        <v>2047.77</v>
      </c>
      <c r="P186">
        <v>1930.40809081012</v>
      </c>
      <c r="Q186">
        <v>1634.1335923192501</v>
      </c>
      <c r="R186">
        <v>39.689676723134198</v>
      </c>
      <c r="S186" s="2">
        <f>(Table2[[#This Row],[Close Price]]-Table2[[#This Row],[20D EMA]])/Table2[[#This Row],[20D EMA]]</f>
        <v>-5.9186334402788841E-3</v>
      </c>
      <c r="T186" s="2">
        <f>(Table2[[#This Row],[Close Price]]-Table2[[#This Row],[50D EMA]])/Table2[[#This Row],[50D EMA]]</f>
        <v>5.4517959021666743E-2</v>
      </c>
      <c r="U186" s="2">
        <f>(Table2[[#This Row],[Close Price]]-Table2[[#This Row],[200D EMA]])/Table2[[#This Row],[200D EMA]]</f>
        <v>0.24570598729991006</v>
      </c>
      <c r="V186">
        <v>0.58976197795357499</v>
      </c>
      <c r="W186">
        <v>1959.65</v>
      </c>
      <c r="X186">
        <v>2115</v>
      </c>
      <c r="Y186">
        <v>1959.65</v>
      </c>
      <c r="Z186">
        <v>2175.75</v>
      </c>
      <c r="AA186">
        <v>1935.05</v>
      </c>
      <c r="AB186">
        <v>2236.6</v>
      </c>
      <c r="AC186" s="2">
        <f>(Table2[[#This Row],[Close Price]]/Table2[[#This Row],[Day Low]])-1</f>
        <v>3.8782435639017176E-2</v>
      </c>
      <c r="AD186" s="2">
        <f>(Table2[[#This Row],[Day High]]/Table2[[#This Row],[Close Price]])-1</f>
        <v>3.8980178321420533E-2</v>
      </c>
      <c r="AE186" s="2">
        <f>(Table2[[#This Row],[Close Price]]/Table2[[#This Row],[Current Week Low]])-1</f>
        <v>3.8782435639017176E-2</v>
      </c>
      <c r="AF186" s="2">
        <f>(Table2[[#This Row],[Current Week High]]/Table2[[#This Row],[Close Price]])-1</f>
        <v>6.8823225996610393E-2</v>
      </c>
      <c r="AG186" s="2">
        <f>(Table2[[#This Row],[Close Price]]/Table2[[#This Row],[Current Month Low]])-1</f>
        <v>5.1988320715226966E-2</v>
      </c>
      <c r="AH186" s="2">
        <f>(Table2[[#This Row],[Current Month High]]/Table2[[#This Row],[Close Price]])-1</f>
        <v>9.8715398030113199E-2</v>
      </c>
      <c r="AI186">
        <v>9.8715398030113199</v>
      </c>
      <c r="AJ186">
        <v>80.098204016632707</v>
      </c>
      <c r="AK186" t="str">
        <f>IF(AND(Table2[[#This Row],[20D EMA]]&gt;Table2[[#This Row],[50D EMA]],Table2[[#This Row],[50D EMA]]&gt;Table2[[#This Row],[200D EMA]]),"Uptrend","Downtrend/NoTrend")</f>
        <v>Uptrend</v>
      </c>
      <c r="AL186">
        <v>0.11</v>
      </c>
      <c r="AM186" t="s">
        <v>10199</v>
      </c>
      <c r="AN186">
        <v>-0.62</v>
      </c>
      <c r="AO186" t="s">
        <v>10200</v>
      </c>
      <c r="AP186">
        <v>5.9847170554427002E-2</v>
      </c>
      <c r="AQ186">
        <f>(Table2[[#This Row],[Sharpe Ratio]]-AVERAGE(Table2[Sharpe Ratio]))/_xlfn.STDEV.P(Table2[Sharpe Ratio])</f>
        <v>0.12508272065971263</v>
      </c>
      <c r="AR18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0.48126233662237705</v>
      </c>
      <c r="AS186">
        <f>_xlfn.RANK.AVG(Table2[[#This Row],[1Y Return vs Nifty Z-Score]],Table2[1Y Return vs Nifty Z-Score])</f>
        <v>224</v>
      </c>
      <c r="AT186">
        <f>_xlfn.RANK.AVG(Table2[[#This Row],[6M Return vs Nifty Z-Score]],Table2[6M Return vs Nifty Z-Score])</f>
        <v>140</v>
      </c>
      <c r="AU186">
        <f>_xlfn.RANK.AVG(Table2[[#This Row],[Sharpe Ratio Z-Score]],Table2[Sharpe Ratio Z-Score])</f>
        <v>300</v>
      </c>
      <c r="AV186">
        <f>(Table2[[#This Row],[Rank 1Y]]+Table2[[#This Row],[Rank 6M]]+Table2[[#This Row],[Rank Sharpe]])/3</f>
        <v>221.33333333333334</v>
      </c>
    </row>
    <row r="187" spans="1:48" x14ac:dyDescent="0.3">
      <c r="A187" t="s">
        <v>1927</v>
      </c>
      <c r="B187" t="s">
        <v>1928</v>
      </c>
      <c r="C187" t="s">
        <v>10156</v>
      </c>
      <c r="D187" t="s">
        <v>921</v>
      </c>
      <c r="E187">
        <v>3390.5004725899998</v>
      </c>
      <c r="F187">
        <v>394.9</v>
      </c>
      <c r="G187">
        <v>60.126620825785103</v>
      </c>
      <c r="H187">
        <f>(Table2[[#This Row],[1Y Return vs Nifty]]-AVERAGE(Table2[1Y Return vs Nifty]))/_xlfn.STDEV.P(Table2[1Y Return vs Nifty])</f>
        <v>0.29931533667926202</v>
      </c>
      <c r="I187">
        <v>17.804839006495001</v>
      </c>
      <c r="J187">
        <f>(Table2[[#This Row],[1M Return vs Nifty]]-AVERAGE(Table2[1M Return vs Nifty]))/_xlfn.STDEV.P(Table2[1M Return vs Nifty])</f>
        <v>2.0270201332145503</v>
      </c>
      <c r="K187">
        <v>15.591967620983599</v>
      </c>
      <c r="L187">
        <f>(Table2[[#This Row],[6M Return vs Nifty]]-AVERAGE(Table2[6M Return vs Nifty]))/_xlfn.STDEV.P(Table2[6M Return vs Nifty])</f>
        <v>0.30968622589285805</v>
      </c>
      <c r="M187">
        <v>-3.1810229279946598</v>
      </c>
      <c r="N187">
        <f>(Table2[[#This Row],[1W Return vs Nifty]]-AVERAGE(Table2[1W Return vs Nifty]))/_xlfn.STDEV.P(Table2[1W Return vs Nifty])</f>
        <v>-0.35096824994427206</v>
      </c>
      <c r="O187">
        <v>367.51</v>
      </c>
      <c r="P187">
        <v>329.58224080418802</v>
      </c>
      <c r="Q187">
        <v>297.39842754723202</v>
      </c>
      <c r="R187">
        <v>63.688723362645199</v>
      </c>
      <c r="S187" s="2">
        <f>(Table2[[#This Row],[Close Price]]-Table2[[#This Row],[20D EMA]])/Table2[[#This Row],[20D EMA]]</f>
        <v>7.4528584256210686E-2</v>
      </c>
      <c r="T187" s="2">
        <f>(Table2[[#This Row],[Close Price]]-Table2[[#This Row],[50D EMA]])/Table2[[#This Row],[50D EMA]]</f>
        <v>0.19818349142974201</v>
      </c>
      <c r="U187" s="2">
        <f>(Table2[[#This Row],[Close Price]]-Table2[[#This Row],[200D EMA]])/Table2[[#This Row],[200D EMA]]</f>
        <v>0.32784831196621922</v>
      </c>
      <c r="V187">
        <v>2.0440365918416199</v>
      </c>
      <c r="W187">
        <v>358.6</v>
      </c>
      <c r="X187">
        <v>402.5</v>
      </c>
      <c r="Y187">
        <v>358.6</v>
      </c>
      <c r="Z187">
        <v>402.5</v>
      </c>
      <c r="AA187">
        <v>314.05</v>
      </c>
      <c r="AB187">
        <v>431.5</v>
      </c>
      <c r="AC187" s="2">
        <f>(Table2[[#This Row],[Close Price]]/Table2[[#This Row],[Day Low]])-1</f>
        <v>0.10122699386503053</v>
      </c>
      <c r="AD187" s="2">
        <f>(Table2[[#This Row],[Day High]]/Table2[[#This Row],[Close Price]])-1</f>
        <v>1.9245378576854932E-2</v>
      </c>
      <c r="AE187" s="2">
        <f>(Table2[[#This Row],[Close Price]]/Table2[[#This Row],[Current Week Low]])-1</f>
        <v>0.10122699386503053</v>
      </c>
      <c r="AF187" s="2">
        <f>(Table2[[#This Row],[Current Week High]]/Table2[[#This Row],[Close Price]])-1</f>
        <v>1.9245378576854932E-2</v>
      </c>
      <c r="AG187" s="2">
        <f>(Table2[[#This Row],[Close Price]]/Table2[[#This Row],[Current Month Low]])-1</f>
        <v>0.25744308231173374</v>
      </c>
      <c r="AH187" s="2">
        <f>(Table2[[#This Row],[Current Month High]]/Table2[[#This Row],[Close Price]])-1</f>
        <v>9.2681691567485514E-2</v>
      </c>
      <c r="AI187">
        <v>9.2681691567485505</v>
      </c>
      <c r="AJ187">
        <v>95.543451349343897</v>
      </c>
      <c r="AK187" t="str">
        <f>IF(AND(Table2[[#This Row],[20D EMA]]&gt;Table2[[#This Row],[50D EMA]],Table2[[#This Row],[50D EMA]]&gt;Table2[[#This Row],[200D EMA]]),"Uptrend","Downtrend/NoTrend")</f>
        <v>Uptrend</v>
      </c>
      <c r="AL187">
        <v>0.31</v>
      </c>
      <c r="AM187" t="s">
        <v>10199</v>
      </c>
      <c r="AN187">
        <v>3.92</v>
      </c>
      <c r="AO187" t="s">
        <v>10199</v>
      </c>
      <c r="AP187">
        <v>8.1554768405509001E-2</v>
      </c>
      <c r="AQ187">
        <f>(Table2[[#This Row],[Sharpe Ratio]]-AVERAGE(Table2[Sharpe Ratio]))/_xlfn.STDEV.P(Table2[Sharpe Ratio])</f>
        <v>0.37427630573714255</v>
      </c>
      <c r="AR18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2.6593297515795409</v>
      </c>
      <c r="AS187">
        <f>_xlfn.RANK.AVG(Table2[[#This Row],[1Y Return vs Nifty Z-Score]],Table2[1Y Return vs Nifty Z-Score])</f>
        <v>206</v>
      </c>
      <c r="AT187">
        <f>_xlfn.RANK.AVG(Table2[[#This Row],[6M Return vs Nifty Z-Score]],Table2[6M Return vs Nifty Z-Score])</f>
        <v>226</v>
      </c>
      <c r="AU187">
        <f>_xlfn.RANK.AVG(Table2[[#This Row],[Sharpe Ratio Z-Score]],Table2[Sharpe Ratio Z-Score])</f>
        <v>236</v>
      </c>
      <c r="AV187">
        <f>(Table2[[#This Row],[Rank 1Y]]+Table2[[#This Row],[Rank 6M]]+Table2[[#This Row],[Rank Sharpe]])/3</f>
        <v>222.66666666666666</v>
      </c>
    </row>
    <row r="188" spans="1:48" x14ac:dyDescent="0.3">
      <c r="A188" t="s">
        <v>1819</v>
      </c>
      <c r="B188" t="s">
        <v>1820</v>
      </c>
      <c r="C188" t="s">
        <v>10162</v>
      </c>
      <c r="D188" t="s">
        <v>130</v>
      </c>
      <c r="E188">
        <v>3887.1235667699998</v>
      </c>
      <c r="F188">
        <v>720.45</v>
      </c>
      <c r="G188">
        <v>77.351428527049407</v>
      </c>
      <c r="H188">
        <f>(Table2[[#This Row],[1Y Return vs Nifty]]-AVERAGE(Table2[1Y Return vs Nifty]))/_xlfn.STDEV.P(Table2[1Y Return vs Nifty])</f>
        <v>0.53918669703487987</v>
      </c>
      <c r="I188">
        <v>-16.1293629666628</v>
      </c>
      <c r="J188">
        <f>(Table2[[#This Row],[1M Return vs Nifty]]-AVERAGE(Table2[1M Return vs Nifty]))/_xlfn.STDEV.P(Table2[1M Return vs Nifty])</f>
        <v>-1.4921392275536565</v>
      </c>
      <c r="K188">
        <v>30.0836470916013</v>
      </c>
      <c r="L188">
        <f>(Table2[[#This Row],[6M Return vs Nifty]]-AVERAGE(Table2[6M Return vs Nifty]))/_xlfn.STDEV.P(Table2[6M Return vs Nifty])</f>
        <v>0.79649148217927435</v>
      </c>
      <c r="M188">
        <v>-5.23483891239181</v>
      </c>
      <c r="N188">
        <f>(Table2[[#This Row],[1W Return vs Nifty]]-AVERAGE(Table2[1W Return vs Nifty]))/_xlfn.STDEV.P(Table2[1W Return vs Nifty])</f>
        <v>-0.90388842270070491</v>
      </c>
      <c r="O188">
        <v>731.71</v>
      </c>
      <c r="P188">
        <v>727.81124553721702</v>
      </c>
      <c r="Q188">
        <v>615.43077039504101</v>
      </c>
      <c r="R188">
        <v>45.339027240596401</v>
      </c>
      <c r="S188" s="2">
        <f>(Table2[[#This Row],[Close Price]]-Table2[[#This Row],[20D EMA]])/Table2[[#This Row],[20D EMA]]</f>
        <v>-1.5388610241762433E-2</v>
      </c>
      <c r="T188" s="2">
        <f>(Table2[[#This Row],[Close Price]]-Table2[[#This Row],[50D EMA]])/Table2[[#This Row],[50D EMA]]</f>
        <v>-1.0114223409372358E-2</v>
      </c>
      <c r="U188" s="2">
        <f>(Table2[[#This Row],[Close Price]]-Table2[[#This Row],[200D EMA]])/Table2[[#This Row],[200D EMA]]</f>
        <v>0.17064344952649649</v>
      </c>
      <c r="V188">
        <v>0.40475700551941701</v>
      </c>
      <c r="W188">
        <v>670.05</v>
      </c>
      <c r="X188">
        <v>725.35</v>
      </c>
      <c r="Y188">
        <v>670.05</v>
      </c>
      <c r="Z188">
        <v>727.8</v>
      </c>
      <c r="AA188">
        <v>670.05</v>
      </c>
      <c r="AB188">
        <v>760</v>
      </c>
      <c r="AC188" s="2">
        <f>(Table2[[#This Row],[Close Price]]/Table2[[#This Row],[Day Low]])-1</f>
        <v>7.5218267293485797E-2</v>
      </c>
      <c r="AD188" s="2">
        <f>(Table2[[#This Row],[Day High]]/Table2[[#This Row],[Close Price]])-1</f>
        <v>6.8013047400929949E-3</v>
      </c>
      <c r="AE188" s="2">
        <f>(Table2[[#This Row],[Close Price]]/Table2[[#This Row],[Current Week Low]])-1</f>
        <v>7.5218267293485797E-2</v>
      </c>
      <c r="AF188" s="2">
        <f>(Table2[[#This Row],[Current Week High]]/Table2[[#This Row],[Close Price]])-1</f>
        <v>1.020195711013927E-2</v>
      </c>
      <c r="AG188" s="2">
        <f>(Table2[[#This Row],[Close Price]]/Table2[[#This Row],[Current Month Low]])-1</f>
        <v>7.5218267293485797E-2</v>
      </c>
      <c r="AH188" s="2">
        <f>(Table2[[#This Row],[Current Month High]]/Table2[[#This Row],[Close Price]])-1</f>
        <v>5.4896245402179078E-2</v>
      </c>
      <c r="AI188">
        <v>22.1458810465681</v>
      </c>
      <c r="AJ188">
        <v>119.11496350364899</v>
      </c>
      <c r="AK188" t="str">
        <f>IF(AND(Table2[[#This Row],[20D EMA]]&gt;Table2[[#This Row],[50D EMA]],Table2[[#This Row],[50D EMA]]&gt;Table2[[#This Row],[200D EMA]]),"Uptrend","Downtrend/NoTrend")</f>
        <v>Uptrend</v>
      </c>
      <c r="AL188">
        <v>-0.02</v>
      </c>
      <c r="AM188" t="s">
        <v>10200</v>
      </c>
      <c r="AN188">
        <v>-2.54</v>
      </c>
      <c r="AO188" t="s">
        <v>10200</v>
      </c>
      <c r="AP188">
        <v>2.9744624799607999E-2</v>
      </c>
      <c r="AQ188">
        <f>(Table2[[#This Row],[Sharpe Ratio]]-AVERAGE(Table2[Sharpe Ratio]))/_xlfn.STDEV.P(Table2[Sharpe Ratio])</f>
        <v>-0.22048113896498628</v>
      </c>
      <c r="AR18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-1.2808306100051934</v>
      </c>
      <c r="AS188">
        <f>_xlfn.RANK.AVG(Table2[[#This Row],[1Y Return vs Nifty Z-Score]],Table2[1Y Return vs Nifty Z-Score])</f>
        <v>142</v>
      </c>
      <c r="AT188">
        <f>_xlfn.RANK.AVG(Table2[[#This Row],[6M Return vs Nifty Z-Score]],Table2[6M Return vs Nifty Z-Score])</f>
        <v>131</v>
      </c>
      <c r="AU188">
        <f>_xlfn.RANK.AVG(Table2[[#This Row],[Sharpe Ratio Z-Score]],Table2[Sharpe Ratio Z-Score])</f>
        <v>396</v>
      </c>
      <c r="AV188">
        <f>(Table2[[#This Row],[Rank 1Y]]+Table2[[#This Row],[Rank 6M]]+Table2[[#This Row],[Rank Sharpe]])/3</f>
        <v>223</v>
      </c>
    </row>
    <row r="189" spans="1:48" x14ac:dyDescent="0.3">
      <c r="A189" t="s">
        <v>66</v>
      </c>
      <c r="B189" t="s">
        <v>67</v>
      </c>
      <c r="C189" t="s">
        <v>10159</v>
      </c>
      <c r="D189" t="s">
        <v>54</v>
      </c>
      <c r="E189">
        <v>367884.02713864</v>
      </c>
      <c r="F189">
        <v>1001.8</v>
      </c>
      <c r="G189">
        <v>35.229459981067698</v>
      </c>
      <c r="H189">
        <f>(Table2[[#This Row],[1Y Return vs Nifty]]-AVERAGE(Table2[1Y Return vs Nifty]))/_xlfn.STDEV.P(Table2[1Y Return vs Nifty])</f>
        <v>-4.7400629292110273E-2</v>
      </c>
      <c r="I189">
        <v>0.23562497688362199</v>
      </c>
      <c r="J189">
        <f>(Table2[[#This Row],[1M Return vs Nifty]]-AVERAGE(Table2[1M Return vs Nifty]))/_xlfn.STDEV.P(Table2[1M Return vs Nifty])</f>
        <v>0.20499809001005498</v>
      </c>
      <c r="K189">
        <v>9.89832428806886</v>
      </c>
      <c r="L189">
        <f>(Table2[[#This Row],[6M Return vs Nifty]]-AVERAGE(Table2[6M Return vs Nifty]))/_xlfn.STDEV.P(Table2[6M Return vs Nifty])</f>
        <v>0.11842506064954041</v>
      </c>
      <c r="M189">
        <v>-1.3673819349719201</v>
      </c>
      <c r="N189">
        <f>(Table2[[#This Row],[1W Return vs Nifty]]-AVERAGE(Table2[1W Return vs Nifty]))/_xlfn.STDEV.P(Table2[1W Return vs Nifty])</f>
        <v>0.13729296663917467</v>
      </c>
      <c r="O189">
        <v>999.18</v>
      </c>
      <c r="P189">
        <v>984.96031115821097</v>
      </c>
      <c r="Q189">
        <v>875.26569135584703</v>
      </c>
      <c r="R189">
        <v>48.7590223939618</v>
      </c>
      <c r="S189" s="2">
        <f>(Table2[[#This Row],[Close Price]]-Table2[[#This Row],[20D EMA]])/Table2[[#This Row],[20D EMA]]</f>
        <v>2.6221501631337745E-3</v>
      </c>
      <c r="T189" s="2">
        <f>(Table2[[#This Row],[Close Price]]-Table2[[#This Row],[50D EMA]])/Table2[[#This Row],[50D EMA]]</f>
        <v>1.7096819690112446E-2</v>
      </c>
      <c r="U189" s="2">
        <f>(Table2[[#This Row],[Close Price]]-Table2[[#This Row],[200D EMA]])/Table2[[#This Row],[200D EMA]]</f>
        <v>0.14456674115506862</v>
      </c>
      <c r="V189">
        <v>0.73241033408848999</v>
      </c>
      <c r="W189">
        <v>967.2</v>
      </c>
      <c r="X189">
        <v>1008.65</v>
      </c>
      <c r="Y189">
        <v>967.2</v>
      </c>
      <c r="Z189">
        <v>1008.65</v>
      </c>
      <c r="AA189">
        <v>967.2</v>
      </c>
      <c r="AB189">
        <v>1029.8</v>
      </c>
      <c r="AC189" s="2">
        <f>(Table2[[#This Row],[Close Price]]/Table2[[#This Row],[Day Low]])-1</f>
        <v>3.5773366418527575E-2</v>
      </c>
      <c r="AD189" s="2">
        <f>(Table2[[#This Row],[Day High]]/Table2[[#This Row],[Close Price]])-1</f>
        <v>6.8376921541226654E-3</v>
      </c>
      <c r="AE189" s="2">
        <f>(Table2[[#This Row],[Close Price]]/Table2[[#This Row],[Current Week Low]])-1</f>
        <v>3.5773366418527575E-2</v>
      </c>
      <c r="AF189" s="2">
        <f>(Table2[[#This Row],[Current Week High]]/Table2[[#This Row],[Close Price]])-1</f>
        <v>6.8376921541226654E-3</v>
      </c>
      <c r="AG189" s="2">
        <f>(Table2[[#This Row],[Close Price]]/Table2[[#This Row],[Current Month Low]])-1</f>
        <v>3.5773366418527575E-2</v>
      </c>
      <c r="AH189" s="2">
        <f>(Table2[[#This Row],[Current Month High]]/Table2[[#This Row],[Close Price]])-1</f>
        <v>2.7949690556997364E-2</v>
      </c>
      <c r="AI189">
        <v>6.3685366340586897</v>
      </c>
      <c r="AJ189">
        <v>68.852182706893601</v>
      </c>
      <c r="AK189" t="str">
        <f>IF(AND(Table2[[#This Row],[20D EMA]]&gt;Table2[[#This Row],[50D EMA]],Table2[[#This Row],[50D EMA]]&gt;Table2[[#This Row],[200D EMA]]),"Uptrend","Downtrend/NoTrend")</f>
        <v>Uptrend</v>
      </c>
      <c r="AL189">
        <v>-0.12</v>
      </c>
      <c r="AM189" t="s">
        <v>10200</v>
      </c>
      <c r="AN189">
        <v>0.36</v>
      </c>
      <c r="AO189" t="s">
        <v>10199</v>
      </c>
      <c r="AP189">
        <v>0.15485736185205201</v>
      </c>
      <c r="AQ189">
        <f>(Table2[[#This Row],[Sharpe Ratio]]-AVERAGE(Table2[Sharpe Ratio]))/_xlfn.STDEV.P(Table2[Sharpe Ratio])</f>
        <v>1.2157575318833553</v>
      </c>
      <c r="AR18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1.6290730198900152</v>
      </c>
      <c r="AS189">
        <f>_xlfn.RANK.AVG(Table2[[#This Row],[1Y Return vs Nifty Z-Score]],Table2[1Y Return vs Nifty Z-Score])</f>
        <v>302</v>
      </c>
      <c r="AT189">
        <f>_xlfn.RANK.AVG(Table2[[#This Row],[6M Return vs Nifty Z-Score]],Table2[6M Return vs Nifty Z-Score])</f>
        <v>285</v>
      </c>
      <c r="AU189">
        <f>_xlfn.RANK.AVG(Table2[[#This Row],[Sharpe Ratio Z-Score]],Table2[Sharpe Ratio Z-Score])</f>
        <v>83</v>
      </c>
      <c r="AV189">
        <f>(Table2[[#This Row],[Rank 1Y]]+Table2[[#This Row],[Rank 6M]]+Table2[[#This Row],[Rank Sharpe]])/3</f>
        <v>223.33333333333334</v>
      </c>
    </row>
    <row r="190" spans="1:48" x14ac:dyDescent="0.3">
      <c r="A190" t="s">
        <v>329</v>
      </c>
      <c r="B190" t="s">
        <v>330</v>
      </c>
      <c r="C190" t="s">
        <v>10155</v>
      </c>
      <c r="D190" t="s">
        <v>32</v>
      </c>
      <c r="E190">
        <v>74406.290310440003</v>
      </c>
      <c r="F190">
        <v>552.4</v>
      </c>
      <c r="G190">
        <v>40.477763183477101</v>
      </c>
      <c r="H190">
        <f>(Table2[[#This Row],[1Y Return vs Nifty]]-AVERAGE(Table2[1Y Return vs Nifty]))/_xlfn.STDEV.P(Table2[1Y Return vs Nifty])</f>
        <v>2.5686841439321113E-2</v>
      </c>
      <c r="I190">
        <v>0.980402089889155</v>
      </c>
      <c r="J190">
        <f>(Table2[[#This Row],[1M Return vs Nifty]]-AVERAGE(Table2[1M Return vs Nifty]))/_xlfn.STDEV.P(Table2[1M Return vs Nifty])</f>
        <v>0.28223548463016607</v>
      </c>
      <c r="K190">
        <v>8.8506660110372906</v>
      </c>
      <c r="L190">
        <f>(Table2[[#This Row],[6M Return vs Nifty]]-AVERAGE(Table2[6M Return vs Nifty]))/_xlfn.STDEV.P(Table2[6M Return vs Nifty])</f>
        <v>8.323206889968908E-2</v>
      </c>
      <c r="M190">
        <v>-1.1644395385545701</v>
      </c>
      <c r="N190">
        <f>(Table2[[#This Row],[1W Return vs Nifty]]-AVERAGE(Table2[1W Return vs Nifty]))/_xlfn.STDEV.P(Table2[1W Return vs Nifty])</f>
        <v>0.19192831164532553</v>
      </c>
      <c r="O190">
        <v>554.54</v>
      </c>
      <c r="P190">
        <v>546.57831613401504</v>
      </c>
      <c r="Q190">
        <v>489.72955095248301</v>
      </c>
      <c r="R190">
        <v>46.352003715228904</v>
      </c>
      <c r="S190" s="2">
        <f>(Table2[[#This Row],[Close Price]]-Table2[[#This Row],[20D EMA]])/Table2[[#This Row],[20D EMA]]</f>
        <v>-3.8590543513542515E-3</v>
      </c>
      <c r="T190" s="2">
        <f>(Table2[[#This Row],[Close Price]]-Table2[[#This Row],[50D EMA]])/Table2[[#This Row],[50D EMA]]</f>
        <v>1.0651143110034251E-2</v>
      </c>
      <c r="U190" s="2">
        <f>(Table2[[#This Row],[Close Price]]-Table2[[#This Row],[200D EMA]])/Table2[[#This Row],[200D EMA]]</f>
        <v>0.12796950669125068</v>
      </c>
      <c r="V190">
        <v>0.811420026480829</v>
      </c>
      <c r="W190">
        <v>546.75</v>
      </c>
      <c r="X190">
        <v>576.4</v>
      </c>
      <c r="Y190">
        <v>546.75</v>
      </c>
      <c r="Z190">
        <v>576.5</v>
      </c>
      <c r="AA190">
        <v>524.79999999999995</v>
      </c>
      <c r="AB190">
        <v>597</v>
      </c>
      <c r="AC190" s="2">
        <f>(Table2[[#This Row],[Close Price]]/Table2[[#This Row],[Day Low]])-1</f>
        <v>1.0333790580704161E-2</v>
      </c>
      <c r="AD190" s="2">
        <f>(Table2[[#This Row],[Day High]]/Table2[[#This Row],[Close Price]])-1</f>
        <v>4.344677769732086E-2</v>
      </c>
      <c r="AE190" s="2">
        <f>(Table2[[#This Row],[Close Price]]/Table2[[#This Row],[Current Week Low]])-1</f>
        <v>1.0333790580704161E-2</v>
      </c>
      <c r="AF190" s="2">
        <f>(Table2[[#This Row],[Current Week High]]/Table2[[#This Row],[Close Price]])-1</f>
        <v>4.3627805937726416E-2</v>
      </c>
      <c r="AG190" s="2">
        <f>(Table2[[#This Row],[Close Price]]/Table2[[#This Row],[Current Month Low]])-1</f>
        <v>5.2591463414634276E-2</v>
      </c>
      <c r="AH190" s="2">
        <f>(Table2[[#This Row],[Current Month High]]/Table2[[#This Row],[Close Price]])-1</f>
        <v>8.0738595220854581E-2</v>
      </c>
      <c r="AI190">
        <v>14.5365677045619</v>
      </c>
      <c r="AJ190">
        <v>69.916948631190294</v>
      </c>
      <c r="AK190" t="str">
        <f>IF(AND(Table2[[#This Row],[20D EMA]]&gt;Table2[[#This Row],[50D EMA]],Table2[[#This Row],[50D EMA]]&gt;Table2[[#This Row],[200D EMA]]),"Uptrend","Downtrend/NoTrend")</f>
        <v>Uptrend</v>
      </c>
      <c r="AL190">
        <v>-0.04</v>
      </c>
      <c r="AM190" t="s">
        <v>10200</v>
      </c>
      <c r="AN190">
        <v>2</v>
      </c>
      <c r="AO190" t="s">
        <v>10199</v>
      </c>
      <c r="AP190">
        <v>0.150320995204383</v>
      </c>
      <c r="AQ190">
        <f>(Table2[[#This Row],[Sharpe Ratio]]-AVERAGE(Table2[Sharpe Ratio]))/_xlfn.STDEV.P(Table2[Sharpe Ratio])</f>
        <v>1.1636820569315296</v>
      </c>
      <c r="AR19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1.7467647635460315</v>
      </c>
      <c r="AS190">
        <f>_xlfn.RANK.AVG(Table2[[#This Row],[1Y Return vs Nifty Z-Score]],Table2[1Y Return vs Nifty Z-Score])</f>
        <v>278</v>
      </c>
      <c r="AT190">
        <f>_xlfn.RANK.AVG(Table2[[#This Row],[6M Return vs Nifty Z-Score]],Table2[6M Return vs Nifty Z-Score])</f>
        <v>300</v>
      </c>
      <c r="AU190">
        <f>_xlfn.RANK.AVG(Table2[[#This Row],[Sharpe Ratio Z-Score]],Table2[Sharpe Ratio Z-Score])</f>
        <v>95</v>
      </c>
      <c r="AV190">
        <f>(Table2[[#This Row],[Rank 1Y]]+Table2[[#This Row],[Rank 6M]]+Table2[[#This Row],[Rank Sharpe]])/3</f>
        <v>224.33333333333334</v>
      </c>
    </row>
    <row r="191" spans="1:48" x14ac:dyDescent="0.3">
      <c r="A191" t="s">
        <v>368</v>
      </c>
      <c r="B191" t="s">
        <v>369</v>
      </c>
      <c r="C191" t="s">
        <v>10155</v>
      </c>
      <c r="D191" t="s">
        <v>143</v>
      </c>
      <c r="E191">
        <v>65773.736714379993</v>
      </c>
      <c r="F191">
        <v>1450.3</v>
      </c>
      <c r="G191">
        <v>70.734401087858203</v>
      </c>
      <c r="H191">
        <f>(Table2[[#This Row],[1Y Return vs Nifty]]-AVERAGE(Table2[1Y Return vs Nifty]))/_xlfn.STDEV.P(Table2[1Y Return vs Nifty])</f>
        <v>0.44703847681220987</v>
      </c>
      <c r="I191">
        <v>5.1492688288395101</v>
      </c>
      <c r="J191">
        <f>(Table2[[#This Row],[1M Return vs Nifty]]-AVERAGE(Table2[1M Return vs Nifty]))/_xlfn.STDEV.P(Table2[1M Return vs Nifty])</f>
        <v>0.71456940012277625</v>
      </c>
      <c r="K191">
        <v>53.344049256567303</v>
      </c>
      <c r="L191">
        <f>(Table2[[#This Row],[6M Return vs Nifty]]-AVERAGE(Table2[6M Return vs Nifty]))/_xlfn.STDEV.P(Table2[6M Return vs Nifty])</f>
        <v>1.5778561307833012</v>
      </c>
      <c r="M191">
        <v>1.7211012145317499</v>
      </c>
      <c r="N191">
        <f>(Table2[[#This Row],[1W Return vs Nifty]]-AVERAGE(Table2[1W Return vs Nifty]))/_xlfn.STDEV.P(Table2[1W Return vs Nifty])</f>
        <v>0.96876211945139812</v>
      </c>
      <c r="O191">
        <v>1419.29</v>
      </c>
      <c r="P191">
        <v>1354.6659935248899</v>
      </c>
      <c r="Q191">
        <v>1103.19796270387</v>
      </c>
      <c r="R191">
        <v>54.573643898907299</v>
      </c>
      <c r="S191" s="2">
        <f>(Table2[[#This Row],[Close Price]]-Table2[[#This Row],[20D EMA]])/Table2[[#This Row],[20D EMA]]</f>
        <v>2.1848952645336747E-2</v>
      </c>
      <c r="T191" s="2">
        <f>(Table2[[#This Row],[Close Price]]-Table2[[#This Row],[50D EMA]])/Table2[[#This Row],[50D EMA]]</f>
        <v>7.0596004426350792E-2</v>
      </c>
      <c r="U191" s="2">
        <f>(Table2[[#This Row],[Close Price]]-Table2[[#This Row],[200D EMA]])/Table2[[#This Row],[200D EMA]]</f>
        <v>0.31463259453942821</v>
      </c>
      <c r="V191">
        <v>0.31600846590655901</v>
      </c>
      <c r="W191">
        <v>1434.05</v>
      </c>
      <c r="X191">
        <v>1473</v>
      </c>
      <c r="Y191">
        <v>1394.15</v>
      </c>
      <c r="Z191">
        <v>1475</v>
      </c>
      <c r="AA191">
        <v>1362.55</v>
      </c>
      <c r="AB191">
        <v>1543</v>
      </c>
      <c r="AC191" s="2">
        <f>(Table2[[#This Row],[Close Price]]/Table2[[#This Row],[Day Low]])-1</f>
        <v>1.1331543530560317E-2</v>
      </c>
      <c r="AD191" s="2">
        <f>(Table2[[#This Row],[Day High]]/Table2[[#This Row],[Close Price]])-1</f>
        <v>1.5651934082603569E-2</v>
      </c>
      <c r="AE191" s="2">
        <f>(Table2[[#This Row],[Close Price]]/Table2[[#This Row],[Current Week Low]])-1</f>
        <v>4.0275436645984986E-2</v>
      </c>
      <c r="AF191" s="2">
        <f>(Table2[[#This Row],[Current Week High]]/Table2[[#This Row],[Close Price]])-1</f>
        <v>1.7030959111907995E-2</v>
      </c>
      <c r="AG191" s="2">
        <f>(Table2[[#This Row],[Close Price]]/Table2[[#This Row],[Current Month Low]])-1</f>
        <v>6.4401306374078038E-2</v>
      </c>
      <c r="AH191" s="2">
        <f>(Table2[[#This Row],[Current Month High]]/Table2[[#This Row],[Close Price]])-1</f>
        <v>6.3917810108253592E-2</v>
      </c>
      <c r="AI191">
        <v>6.3917810108253503</v>
      </c>
      <c r="AJ191">
        <v>119.31044911537801</v>
      </c>
      <c r="AK191" t="str">
        <f>IF(AND(Table2[[#This Row],[20D EMA]]&gt;Table2[[#This Row],[50D EMA]],Table2[[#This Row],[50D EMA]]&gt;Table2[[#This Row],[200D EMA]]),"Uptrend","Downtrend/NoTrend")</f>
        <v>Uptrend</v>
      </c>
      <c r="AL191">
        <v>-0.08</v>
      </c>
      <c r="AM191" t="s">
        <v>10200</v>
      </c>
      <c r="AN191">
        <v>2.12</v>
      </c>
      <c r="AO191" t="s">
        <v>10199</v>
      </c>
      <c r="AP191">
        <v>7.5089754154469999E-3</v>
      </c>
      <c r="AQ191">
        <f>(Table2[[#This Row],[Sharpe Ratio]]-AVERAGE(Table2[Sharpe Ratio]))/_xlfn.STDEV.P(Table2[Sharpe Ratio])</f>
        <v>-0.47573652118534743</v>
      </c>
      <c r="AR19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3.232489605984338</v>
      </c>
      <c r="AS191">
        <f>_xlfn.RANK.AVG(Table2[[#This Row],[1Y Return vs Nifty Z-Score]],Table2[1Y Return vs Nifty Z-Score])</f>
        <v>165</v>
      </c>
      <c r="AT191">
        <f>_xlfn.RANK.AVG(Table2[[#This Row],[6M Return vs Nifty Z-Score]],Table2[6M Return vs Nifty Z-Score])</f>
        <v>52</v>
      </c>
      <c r="AU191">
        <f>_xlfn.RANK.AVG(Table2[[#This Row],[Sharpe Ratio Z-Score]],Table2[Sharpe Ratio Z-Score])</f>
        <v>462</v>
      </c>
      <c r="AV191">
        <f>(Table2[[#This Row],[Rank 1Y]]+Table2[[#This Row],[Rank 6M]]+Table2[[#This Row],[Rank Sharpe]])/3</f>
        <v>226.33333333333334</v>
      </c>
    </row>
    <row r="192" spans="1:48" x14ac:dyDescent="0.3">
      <c r="A192" t="s">
        <v>1214</v>
      </c>
      <c r="B192" t="s">
        <v>1215</v>
      </c>
      <c r="C192" t="s">
        <v>10172</v>
      </c>
      <c r="D192" t="s">
        <v>696</v>
      </c>
      <c r="E192">
        <v>9397.5950334000008</v>
      </c>
      <c r="F192">
        <v>554.75</v>
      </c>
      <c r="G192">
        <v>53.090765947606599</v>
      </c>
      <c r="H192">
        <f>(Table2[[#This Row],[1Y Return vs Nifty]]-AVERAGE(Table2[1Y Return vs Nifty]))/_xlfn.STDEV.P(Table2[1Y Return vs Nifty])</f>
        <v>0.2013345574355257</v>
      </c>
      <c r="I192">
        <v>2.2637311785979501</v>
      </c>
      <c r="J192">
        <f>(Table2[[#This Row],[1M Return vs Nifty]]-AVERAGE(Table2[1M Return vs Nifty]))/_xlfn.STDEV.P(Table2[1M Return vs Nifty])</f>
        <v>0.41532361733616191</v>
      </c>
      <c r="K192">
        <v>21.2303764756834</v>
      </c>
      <c r="L192">
        <f>(Table2[[#This Row],[6M Return vs Nifty]]-AVERAGE(Table2[6M Return vs Nifty]))/_xlfn.STDEV.P(Table2[6M Return vs Nifty])</f>
        <v>0.4990919516491385</v>
      </c>
      <c r="M192">
        <v>1.4052222889289501</v>
      </c>
      <c r="N192">
        <f>(Table2[[#This Row],[1W Return vs Nifty]]-AVERAGE(Table2[1W Return vs Nifty]))/_xlfn.STDEV.P(Table2[1W Return vs Nifty])</f>
        <v>0.88372245112605763</v>
      </c>
      <c r="O192">
        <v>549.96</v>
      </c>
      <c r="P192">
        <v>495.323313153578</v>
      </c>
      <c r="Q192">
        <v>416.265137647529</v>
      </c>
      <c r="R192">
        <v>47.6444365698148</v>
      </c>
      <c r="S192" s="2">
        <f>(Table2[[#This Row],[Close Price]]-Table2[[#This Row],[20D EMA]])/Table2[[#This Row],[20D EMA]]</f>
        <v>8.7097243435885572E-3</v>
      </c>
      <c r="T192" s="2">
        <f>(Table2[[#This Row],[Close Price]]-Table2[[#This Row],[50D EMA]])/Table2[[#This Row],[50D EMA]]</f>
        <v>0.11997554984454446</v>
      </c>
      <c r="U192" s="2">
        <f>(Table2[[#This Row],[Close Price]]-Table2[[#This Row],[200D EMA]])/Table2[[#This Row],[200D EMA]]</f>
        <v>0.33268426737607931</v>
      </c>
      <c r="V192">
        <v>0.46979957490035201</v>
      </c>
      <c r="W192">
        <v>541.6</v>
      </c>
      <c r="X192">
        <v>570.5</v>
      </c>
      <c r="Y192">
        <v>536.75</v>
      </c>
      <c r="Z192">
        <v>573.65</v>
      </c>
      <c r="AA192">
        <v>531.29999999999995</v>
      </c>
      <c r="AB192">
        <v>638.75</v>
      </c>
      <c r="AC192" s="2">
        <f>(Table2[[#This Row],[Close Price]]/Table2[[#This Row],[Day Low]])-1</f>
        <v>2.4279911373707552E-2</v>
      </c>
      <c r="AD192" s="2">
        <f>(Table2[[#This Row],[Day High]]/Table2[[#This Row],[Close Price]])-1</f>
        <v>2.8391167192429068E-2</v>
      </c>
      <c r="AE192" s="2">
        <f>(Table2[[#This Row],[Close Price]]/Table2[[#This Row],[Current Week Low]])-1</f>
        <v>3.3535165346995743E-2</v>
      </c>
      <c r="AF192" s="2">
        <f>(Table2[[#This Row],[Current Week High]]/Table2[[#This Row],[Close Price]])-1</f>
        <v>3.4069400630914792E-2</v>
      </c>
      <c r="AG192" s="2">
        <f>(Table2[[#This Row],[Close Price]]/Table2[[#This Row],[Current Month Low]])-1</f>
        <v>4.4137022397892078E-2</v>
      </c>
      <c r="AH192" s="2">
        <f>(Table2[[#This Row],[Current Month High]]/Table2[[#This Row],[Close Price]])-1</f>
        <v>0.1514195583596214</v>
      </c>
      <c r="AI192">
        <v>15.141955835962101</v>
      </c>
      <c r="AJ192">
        <v>77.775997436308202</v>
      </c>
      <c r="AK192" t="str">
        <f>IF(AND(Table2[[#This Row],[20D EMA]]&gt;Table2[[#This Row],[50D EMA]],Table2[[#This Row],[50D EMA]]&gt;Table2[[#This Row],[200D EMA]]),"Uptrend","Downtrend/NoTrend")</f>
        <v>Uptrend</v>
      </c>
      <c r="AL192">
        <v>0.28999999999999998</v>
      </c>
      <c r="AM192" t="s">
        <v>10199</v>
      </c>
      <c r="AN192">
        <v>-5.71</v>
      </c>
      <c r="AO192" t="s">
        <v>10200</v>
      </c>
      <c r="AP192">
        <v>6.9828876181887004E-2</v>
      </c>
      <c r="AQ192">
        <f>(Table2[[#This Row],[Sharpe Ratio]]-AVERAGE(Table2[Sharpe Ratio]))/_xlfn.STDEV.P(Table2[Sharpe Ratio])</f>
        <v>0.23966826934907778</v>
      </c>
      <c r="AR19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2.2391408468959617</v>
      </c>
      <c r="AS192">
        <f>_xlfn.RANK.AVG(Table2[[#This Row],[1Y Return vs Nifty Z-Score]],Table2[1Y Return vs Nifty Z-Score])</f>
        <v>226</v>
      </c>
      <c r="AT192">
        <f>_xlfn.RANK.AVG(Table2[[#This Row],[6M Return vs Nifty Z-Score]],Table2[6M Return vs Nifty Z-Score])</f>
        <v>189</v>
      </c>
      <c r="AU192">
        <f>_xlfn.RANK.AVG(Table2[[#This Row],[Sharpe Ratio Z-Score]],Table2[Sharpe Ratio Z-Score])</f>
        <v>264</v>
      </c>
      <c r="AV192">
        <f>(Table2[[#This Row],[Rank 1Y]]+Table2[[#This Row],[Rank 6M]]+Table2[[#This Row],[Rank Sharpe]])/3</f>
        <v>226.33333333333334</v>
      </c>
    </row>
    <row r="193" spans="1:48" x14ac:dyDescent="0.3">
      <c r="A193" t="s">
        <v>1258</v>
      </c>
      <c r="B193" t="s">
        <v>1259</v>
      </c>
      <c r="C193" t="s">
        <v>10165</v>
      </c>
      <c r="D193" t="s">
        <v>281</v>
      </c>
      <c r="E193">
        <v>8753.3560099799997</v>
      </c>
      <c r="F193">
        <v>537.79999999999995</v>
      </c>
      <c r="G193">
        <v>18.1112429847798</v>
      </c>
      <c r="H193">
        <f>(Table2[[#This Row],[1Y Return vs Nifty]]-AVERAGE(Table2[1Y Return vs Nifty]))/_xlfn.STDEV.P(Table2[1Y Return vs Nifty])</f>
        <v>-0.28578761560725169</v>
      </c>
      <c r="I193">
        <v>8.8876652878173399</v>
      </c>
      <c r="J193">
        <f>(Table2[[#This Row],[1M Return vs Nifty]]-AVERAGE(Table2[1M Return vs Nifty]))/_xlfn.STDEV.P(Table2[1M Return vs Nifty])</f>
        <v>1.1022612310160163</v>
      </c>
      <c r="K193">
        <v>30.0165492506009</v>
      </c>
      <c r="L193">
        <f>(Table2[[#This Row],[6M Return vs Nifty]]-AVERAGE(Table2[6M Return vs Nifty]))/_xlfn.STDEV.P(Table2[6M Return vs Nifty])</f>
        <v>0.7942375279877889</v>
      </c>
      <c r="M193">
        <v>1.31215866680838</v>
      </c>
      <c r="N193">
        <f>(Table2[[#This Row],[1W Return vs Nifty]]-AVERAGE(Table2[1W Return vs Nifty]))/_xlfn.STDEV.P(Table2[1W Return vs Nifty])</f>
        <v>0.85866823282648153</v>
      </c>
      <c r="O193">
        <v>513.27</v>
      </c>
      <c r="P193">
        <v>480.741270474788</v>
      </c>
      <c r="Q193">
        <v>415.74735584939202</v>
      </c>
      <c r="R193">
        <v>69.4940855423893</v>
      </c>
      <c r="S193" s="2">
        <f>(Table2[[#This Row],[Close Price]]-Table2[[#This Row],[20D EMA]])/Table2[[#This Row],[20D EMA]]</f>
        <v>4.7791610653262366E-2</v>
      </c>
      <c r="T193" s="2">
        <f>(Table2[[#This Row],[Close Price]]-Table2[[#This Row],[50D EMA]])/Table2[[#This Row],[50D EMA]]</f>
        <v>0.11868906006105907</v>
      </c>
      <c r="U193" s="2">
        <f>(Table2[[#This Row],[Close Price]]-Table2[[#This Row],[200D EMA]])/Table2[[#This Row],[200D EMA]]</f>
        <v>0.29357407192944968</v>
      </c>
      <c r="V193">
        <v>0.786568934880574</v>
      </c>
      <c r="W193">
        <v>526.85</v>
      </c>
      <c r="X193">
        <v>558.95000000000005</v>
      </c>
      <c r="Y193">
        <v>518.29999999999995</v>
      </c>
      <c r="Z193">
        <v>558.95000000000005</v>
      </c>
      <c r="AA193">
        <v>496</v>
      </c>
      <c r="AB193">
        <v>558.95000000000005</v>
      </c>
      <c r="AC193" s="2">
        <f>(Table2[[#This Row],[Close Price]]/Table2[[#This Row],[Day Low]])-1</f>
        <v>2.0783904337097647E-2</v>
      </c>
      <c r="AD193" s="2">
        <f>(Table2[[#This Row],[Day High]]/Table2[[#This Row],[Close Price]])-1</f>
        <v>3.9326887318706039E-2</v>
      </c>
      <c r="AE193" s="2">
        <f>(Table2[[#This Row],[Close Price]]/Table2[[#This Row],[Current Week Low]])-1</f>
        <v>3.7622998263553864E-2</v>
      </c>
      <c r="AF193" s="2">
        <f>(Table2[[#This Row],[Current Week High]]/Table2[[#This Row],[Close Price]])-1</f>
        <v>3.9326887318706039E-2</v>
      </c>
      <c r="AG193" s="2">
        <f>(Table2[[#This Row],[Close Price]]/Table2[[#This Row],[Current Month Low]])-1</f>
        <v>8.4274193548387055E-2</v>
      </c>
      <c r="AH193" s="2">
        <f>(Table2[[#This Row],[Current Month High]]/Table2[[#This Row],[Close Price]])-1</f>
        <v>3.9326887318706039E-2</v>
      </c>
      <c r="AI193">
        <v>3.9326887318705999</v>
      </c>
      <c r="AJ193">
        <v>57.573981834163398</v>
      </c>
      <c r="AK193" t="str">
        <f>IF(AND(Table2[[#This Row],[20D EMA]]&gt;Table2[[#This Row],[50D EMA]],Table2[[#This Row],[50D EMA]]&gt;Table2[[#This Row],[200D EMA]]),"Uptrend","Downtrend/NoTrend")</f>
        <v>Uptrend</v>
      </c>
      <c r="AL193">
        <v>0.06</v>
      </c>
      <c r="AM193" t="s">
        <v>10199</v>
      </c>
      <c r="AN193">
        <v>5.87</v>
      </c>
      <c r="AO193" t="s">
        <v>10199</v>
      </c>
      <c r="AP193">
        <v>0.12183969237782399</v>
      </c>
      <c r="AQ193">
        <f>(Table2[[#This Row],[Sharpe Ratio]]-AVERAGE(Table2[Sharpe Ratio]))/_xlfn.STDEV.P(Table2[Sharpe Ratio])</f>
        <v>0.83672934628545448</v>
      </c>
      <c r="AR19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3.3061087225084895</v>
      </c>
      <c r="AS193">
        <f>_xlfn.RANK.AVG(Table2[[#This Row],[1Y Return vs Nifty Z-Score]],Table2[1Y Return vs Nifty Z-Score])</f>
        <v>393</v>
      </c>
      <c r="AT193">
        <f>_xlfn.RANK.AVG(Table2[[#This Row],[6M Return vs Nifty Z-Score]],Table2[6M Return vs Nifty Z-Score])</f>
        <v>132</v>
      </c>
      <c r="AU193">
        <f>_xlfn.RANK.AVG(Table2[[#This Row],[Sharpe Ratio Z-Score]],Table2[Sharpe Ratio Z-Score])</f>
        <v>154</v>
      </c>
      <c r="AV193">
        <f>(Table2[[#This Row],[Rank 1Y]]+Table2[[#This Row],[Rank 6M]]+Table2[[#This Row],[Rank Sharpe]])/3</f>
        <v>226.33333333333334</v>
      </c>
    </row>
    <row r="194" spans="1:48" x14ac:dyDescent="0.3">
      <c r="A194" t="s">
        <v>282</v>
      </c>
      <c r="B194" t="s">
        <v>283</v>
      </c>
      <c r="C194" t="s">
        <v>10166</v>
      </c>
      <c r="D194" t="s">
        <v>235</v>
      </c>
      <c r="E194">
        <v>93331.621134025001</v>
      </c>
      <c r="F194">
        <v>6206.65</v>
      </c>
      <c r="G194">
        <v>8.1240045783647794</v>
      </c>
      <c r="H194">
        <f>(Table2[[#This Row],[1Y Return vs Nifty]]-AVERAGE(Table2[1Y Return vs Nifty]))/_xlfn.STDEV.P(Table2[1Y Return vs Nifty])</f>
        <v>-0.42486913711339902</v>
      </c>
      <c r="I194">
        <v>-14.5775902936651</v>
      </c>
      <c r="J194">
        <f>(Table2[[#This Row],[1M Return vs Nifty]]-AVERAGE(Table2[1M Return vs Nifty]))/_xlfn.STDEV.P(Table2[1M Return vs Nifty])</f>
        <v>-1.3312120505337344</v>
      </c>
      <c r="K194">
        <v>33.586036008811703</v>
      </c>
      <c r="L194">
        <f>(Table2[[#This Row],[6M Return vs Nifty]]-AVERAGE(Table2[6M Return vs Nifty]))/_xlfn.STDEV.P(Table2[6M Return vs Nifty])</f>
        <v>0.91414391424653163</v>
      </c>
      <c r="M194">
        <v>-5.3013165780395104</v>
      </c>
      <c r="N194">
        <f>(Table2[[#This Row],[1W Return vs Nifty]]-AVERAGE(Table2[1W Return vs Nifty]))/_xlfn.STDEV.P(Table2[1W Return vs Nifty])</f>
        <v>-0.92178527551206335</v>
      </c>
      <c r="O194">
        <v>6574.83</v>
      </c>
      <c r="P194">
        <v>6499.7756301856498</v>
      </c>
      <c r="Q194">
        <v>5564.2218830247602</v>
      </c>
      <c r="R194">
        <v>25.2100035757467</v>
      </c>
      <c r="S194" s="2">
        <f>(Table2[[#This Row],[Close Price]]-Table2[[#This Row],[20D EMA]])/Table2[[#This Row],[20D EMA]]</f>
        <v>-5.5998406042437644E-2</v>
      </c>
      <c r="T194" s="2">
        <f>(Table2[[#This Row],[Close Price]]-Table2[[#This Row],[50D EMA]])/Table2[[#This Row],[50D EMA]]</f>
        <v>-4.5097807503438045E-2</v>
      </c>
      <c r="U194" s="2">
        <f>(Table2[[#This Row],[Close Price]]-Table2[[#This Row],[200D EMA]])/Table2[[#This Row],[200D EMA]]</f>
        <v>0.11545695525463298</v>
      </c>
      <c r="V194">
        <v>0.98309036007303396</v>
      </c>
      <c r="W194">
        <v>5930.05</v>
      </c>
      <c r="X194">
        <v>6322.15</v>
      </c>
      <c r="Y194">
        <v>5930.05</v>
      </c>
      <c r="Z194">
        <v>6423.45</v>
      </c>
      <c r="AA194">
        <v>5930.05</v>
      </c>
      <c r="AB194">
        <v>6786</v>
      </c>
      <c r="AC194" s="2">
        <f>(Table2[[#This Row],[Close Price]]/Table2[[#This Row],[Day Low]])-1</f>
        <v>4.6643788838205413E-2</v>
      </c>
      <c r="AD194" s="2">
        <f>(Table2[[#This Row],[Day High]]/Table2[[#This Row],[Close Price]])-1</f>
        <v>1.8609072527047577E-2</v>
      </c>
      <c r="AE194" s="2">
        <f>(Table2[[#This Row],[Close Price]]/Table2[[#This Row],[Current Week Low]])-1</f>
        <v>4.6643788838205413E-2</v>
      </c>
      <c r="AF194" s="2">
        <f>(Table2[[#This Row],[Current Week High]]/Table2[[#This Row],[Close Price]])-1</f>
        <v>3.4930276397090232E-2</v>
      </c>
      <c r="AG194" s="2">
        <f>(Table2[[#This Row],[Close Price]]/Table2[[#This Row],[Current Month Low]])-1</f>
        <v>4.6643788838205413E-2</v>
      </c>
      <c r="AH194" s="2">
        <f>(Table2[[#This Row],[Current Month High]]/Table2[[#This Row],[Close Price]])-1</f>
        <v>9.3343430030693009E-2</v>
      </c>
      <c r="AI194">
        <v>18.122497643656398</v>
      </c>
      <c r="AJ194">
        <v>63.289923704288299</v>
      </c>
      <c r="AK194" t="str">
        <f>IF(AND(Table2[[#This Row],[20D EMA]]&gt;Table2[[#This Row],[50D EMA]],Table2[[#This Row],[50D EMA]]&gt;Table2[[#This Row],[200D EMA]]),"Uptrend","Downtrend/NoTrend")</f>
        <v>Uptrend</v>
      </c>
      <c r="AL194">
        <v>-0.05</v>
      </c>
      <c r="AM194" t="s">
        <v>10200</v>
      </c>
      <c r="AN194">
        <v>-6.83</v>
      </c>
      <c r="AO194" t="s">
        <v>10200</v>
      </c>
      <c r="AP194">
        <v>0.138970155347304</v>
      </c>
      <c r="AQ194">
        <f>(Table2[[#This Row],[Sharpe Ratio]]-AVERAGE(Table2[Sharpe Ratio]))/_xlfn.STDEV.P(Table2[Sharpe Ratio])</f>
        <v>1.0333794551867534</v>
      </c>
      <c r="AR19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-0.73034309372591166</v>
      </c>
      <c r="AS194">
        <f>_xlfn.RANK.AVG(Table2[[#This Row],[1Y Return vs Nifty Z-Score]],Table2[1Y Return vs Nifty Z-Score])</f>
        <v>449</v>
      </c>
      <c r="AT194">
        <f>_xlfn.RANK.AVG(Table2[[#This Row],[6M Return vs Nifty Z-Score]],Table2[6M Return vs Nifty Z-Score])</f>
        <v>117</v>
      </c>
      <c r="AU194">
        <f>_xlfn.RANK.AVG(Table2[[#This Row],[Sharpe Ratio Z-Score]],Table2[Sharpe Ratio Z-Score])</f>
        <v>114</v>
      </c>
      <c r="AV194">
        <f>(Table2[[#This Row],[Rank 1Y]]+Table2[[#This Row],[Rank 6M]]+Table2[[#This Row],[Rank Sharpe]])/3</f>
        <v>226.66666666666666</v>
      </c>
    </row>
    <row r="195" spans="1:48" x14ac:dyDescent="0.3">
      <c r="A195" t="s">
        <v>602</v>
      </c>
      <c r="B195" t="s">
        <v>603</v>
      </c>
      <c r="C195" t="s">
        <v>10162</v>
      </c>
      <c r="D195" t="s">
        <v>604</v>
      </c>
      <c r="E195">
        <v>30243.676225499999</v>
      </c>
      <c r="F195">
        <v>312.75</v>
      </c>
      <c r="G195">
        <v>140.729939076162</v>
      </c>
      <c r="H195">
        <f>(Table2[[#This Row],[1Y Return vs Nifty]]-AVERAGE(Table2[1Y Return vs Nifty]))/_xlfn.STDEV.P(Table2[1Y Return vs Nifty])</f>
        <v>1.4217910085833119</v>
      </c>
      <c r="I195">
        <v>-4.6705538369598703</v>
      </c>
      <c r="J195">
        <f>(Table2[[#This Row],[1M Return vs Nifty]]-AVERAGE(Table2[1M Return vs Nifty]))/_xlfn.STDEV.P(Table2[1M Return vs Nifty])</f>
        <v>-0.3037990554774746</v>
      </c>
      <c r="K195">
        <v>5.6366499201791296</v>
      </c>
      <c r="L195">
        <f>(Table2[[#This Row],[6M Return vs Nifty]]-AVERAGE(Table2[6M Return vs Nifty]))/_xlfn.STDEV.P(Table2[6M Return vs Nifty])</f>
        <v>-2.4733328071113708E-2</v>
      </c>
      <c r="M195">
        <v>-2.36240190926627</v>
      </c>
      <c r="N195">
        <f>(Table2[[#This Row],[1W Return vs Nifty]]-AVERAGE(Table2[1W Return vs Nifty]))/_xlfn.STDEV.P(Table2[1W Return vs Nifty])</f>
        <v>-0.13058235435479551</v>
      </c>
      <c r="O195">
        <v>327.14</v>
      </c>
      <c r="P195">
        <v>333.38185775348802</v>
      </c>
      <c r="Q195">
        <v>280.37047385517599</v>
      </c>
      <c r="R195">
        <v>37.799304376076101</v>
      </c>
      <c r="S195" s="2">
        <f>(Table2[[#This Row],[Close Price]]-Table2[[#This Row],[20D EMA]])/Table2[[#This Row],[20D EMA]]</f>
        <v>-4.3987283731735612E-2</v>
      </c>
      <c r="T195" s="2">
        <f>(Table2[[#This Row],[Close Price]]-Table2[[#This Row],[50D EMA]])/Table2[[#This Row],[50D EMA]]</f>
        <v>-6.188656423152996E-2</v>
      </c>
      <c r="U195" s="2">
        <f>(Table2[[#This Row],[Close Price]]-Table2[[#This Row],[200D EMA]])/Table2[[#This Row],[200D EMA]]</f>
        <v>0.11548835973915535</v>
      </c>
      <c r="V195">
        <v>0.70752893169012199</v>
      </c>
      <c r="W195">
        <v>302.64999999999998</v>
      </c>
      <c r="X195">
        <v>323.35000000000002</v>
      </c>
      <c r="Y195">
        <v>301.60000000000002</v>
      </c>
      <c r="Z195">
        <v>324.7</v>
      </c>
      <c r="AA195">
        <v>301.60000000000002</v>
      </c>
      <c r="AB195">
        <v>348.8</v>
      </c>
      <c r="AC195" s="2">
        <f>(Table2[[#This Row],[Close Price]]/Table2[[#This Row],[Day Low]])-1</f>
        <v>3.3371881711548035E-2</v>
      </c>
      <c r="AD195" s="2">
        <f>(Table2[[#This Row],[Day High]]/Table2[[#This Row],[Close Price]])-1</f>
        <v>3.3892885691446883E-2</v>
      </c>
      <c r="AE195" s="2">
        <f>(Table2[[#This Row],[Close Price]]/Table2[[#This Row],[Current Week Low]])-1</f>
        <v>3.6969496021220127E-2</v>
      </c>
      <c r="AF195" s="2">
        <f>(Table2[[#This Row],[Current Week High]]/Table2[[#This Row],[Close Price]])-1</f>
        <v>3.820943245403674E-2</v>
      </c>
      <c r="AG195" s="2">
        <f>(Table2[[#This Row],[Close Price]]/Table2[[#This Row],[Current Month Low]])-1</f>
        <v>3.6969496021220127E-2</v>
      </c>
      <c r="AH195" s="2">
        <f>(Table2[[#This Row],[Current Month High]]/Table2[[#This Row],[Close Price]])-1</f>
        <v>0.11526778577138286</v>
      </c>
      <c r="AI195">
        <v>32.949640287769697</v>
      </c>
      <c r="AJ195">
        <v>165.15472657905801</v>
      </c>
      <c r="AK195" t="str">
        <f>IF(AND(Table2[[#This Row],[20D EMA]]&gt;Table2[[#This Row],[50D EMA]],Table2[[#This Row],[50D EMA]]&gt;Table2[[#This Row],[200D EMA]]),"Uptrend","Downtrend/NoTrend")</f>
        <v>Downtrend/NoTrend</v>
      </c>
      <c r="AL195">
        <v>-0.19</v>
      </c>
      <c r="AM195" t="s">
        <v>10200</v>
      </c>
      <c r="AN195">
        <v>-4.21</v>
      </c>
      <c r="AO195" t="s">
        <v>10200</v>
      </c>
      <c r="AP195">
        <v>6.1024613072671999E-2</v>
      </c>
      <c r="AQ195">
        <f>(Table2[[#This Row],[Sharpe Ratio]]-AVERAGE(Table2[Sharpe Ratio]))/_xlfn.STDEV.P(Table2[Sharpe Ratio])</f>
        <v>0.13859923798037246</v>
      </c>
      <c r="AR19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95">
        <f>_xlfn.RANK.AVG(Table2[[#This Row],[1Y Return vs Nifty Z-Score]],Table2[1Y Return vs Nifty Z-Score])</f>
        <v>59</v>
      </c>
      <c r="AT195">
        <f>_xlfn.RANK.AVG(Table2[[#This Row],[6M Return vs Nifty Z-Score]],Table2[6M Return vs Nifty Z-Score])</f>
        <v>328</v>
      </c>
      <c r="AU195">
        <f>_xlfn.RANK.AVG(Table2[[#This Row],[Sharpe Ratio Z-Score]],Table2[Sharpe Ratio Z-Score])</f>
        <v>295</v>
      </c>
      <c r="AV195">
        <f>(Table2[[#This Row],[Rank 1Y]]+Table2[[#This Row],[Rank 6M]]+Table2[[#This Row],[Rank Sharpe]])/3</f>
        <v>227.33333333333334</v>
      </c>
    </row>
    <row r="196" spans="1:48" x14ac:dyDescent="0.3">
      <c r="A196" t="s">
        <v>725</v>
      </c>
      <c r="B196" t="s">
        <v>726</v>
      </c>
      <c r="C196" t="s">
        <v>10161</v>
      </c>
      <c r="D196" t="s">
        <v>65</v>
      </c>
      <c r="E196">
        <v>21879.865517579899</v>
      </c>
      <c r="F196">
        <v>165.06</v>
      </c>
      <c r="G196">
        <v>96.692505921082002</v>
      </c>
      <c r="H196">
        <f>(Table2[[#This Row],[1Y Return vs Nifty]]-AVERAGE(Table2[1Y Return vs Nifty]))/_xlfn.STDEV.P(Table2[1Y Return vs Nifty])</f>
        <v>0.80852906797521584</v>
      </c>
      <c r="I196">
        <v>7.1210974488774399</v>
      </c>
      <c r="J196">
        <f>(Table2[[#This Row],[1M Return vs Nifty]]-AVERAGE(Table2[1M Return vs Nifty]))/_xlfn.STDEV.P(Table2[1M Return vs Nifty])</f>
        <v>0.91905863937248877</v>
      </c>
      <c r="K196">
        <v>11.1296349300441</v>
      </c>
      <c r="L196">
        <f>(Table2[[#This Row],[6M Return vs Nifty]]-AVERAGE(Table2[6M Return vs Nifty]))/_xlfn.STDEV.P(Table2[6M Return vs Nifty])</f>
        <v>0.15978731226780638</v>
      </c>
      <c r="M196">
        <v>-8.7053012769891396</v>
      </c>
      <c r="N196">
        <f>(Table2[[#This Row],[1W Return vs Nifty]]-AVERAGE(Table2[1W Return vs Nifty]))/_xlfn.STDEV.P(Table2[1W Return vs Nifty])</f>
        <v>-1.838192500941239</v>
      </c>
      <c r="O196">
        <v>169.41</v>
      </c>
      <c r="P196">
        <v>159.066115348392</v>
      </c>
      <c r="Q196">
        <v>132.13648316765199</v>
      </c>
      <c r="R196">
        <v>37.079321835371204</v>
      </c>
      <c r="S196" s="2">
        <f>(Table2[[#This Row],[Close Price]]-Table2[[#This Row],[20D EMA]])/Table2[[#This Row],[20D EMA]]</f>
        <v>-2.5677350805737527E-2</v>
      </c>
      <c r="T196" s="2">
        <f>(Table2[[#This Row],[Close Price]]-Table2[[#This Row],[50D EMA]])/Table2[[#This Row],[50D EMA]]</f>
        <v>3.768171894108302E-2</v>
      </c>
      <c r="U196" s="2">
        <f>(Table2[[#This Row],[Close Price]]-Table2[[#This Row],[200D EMA]])/Table2[[#This Row],[200D EMA]]</f>
        <v>0.24916295668755881</v>
      </c>
      <c r="V196">
        <v>1.4844783736963001</v>
      </c>
      <c r="W196">
        <v>153.62</v>
      </c>
      <c r="X196">
        <v>170.48</v>
      </c>
      <c r="Y196">
        <v>153.62</v>
      </c>
      <c r="Z196">
        <v>173.66</v>
      </c>
      <c r="AA196">
        <v>153.62</v>
      </c>
      <c r="AB196">
        <v>192.7</v>
      </c>
      <c r="AC196" s="2">
        <f>(Table2[[#This Row],[Close Price]]/Table2[[#This Row],[Day Low]])-1</f>
        <v>7.4469470121077963E-2</v>
      </c>
      <c r="AD196" s="2">
        <f>(Table2[[#This Row],[Day High]]/Table2[[#This Row],[Close Price]])-1</f>
        <v>3.2836544286925839E-2</v>
      </c>
      <c r="AE196" s="2">
        <f>(Table2[[#This Row],[Close Price]]/Table2[[#This Row],[Current Week Low]])-1</f>
        <v>7.4469470121077963E-2</v>
      </c>
      <c r="AF196" s="2">
        <f>(Table2[[#This Row],[Current Week High]]/Table2[[#This Row],[Close Price]])-1</f>
        <v>5.2102265842723927E-2</v>
      </c>
      <c r="AG196" s="2">
        <f>(Table2[[#This Row],[Close Price]]/Table2[[#This Row],[Current Month Low]])-1</f>
        <v>7.4469470121077963E-2</v>
      </c>
      <c r="AH196" s="2">
        <f>(Table2[[#This Row],[Current Month High]]/Table2[[#This Row],[Close Price]])-1</f>
        <v>0.16745425905731248</v>
      </c>
      <c r="AI196">
        <v>16.745425905731199</v>
      </c>
      <c r="AJ196">
        <v>120.96385542168601</v>
      </c>
      <c r="AK196" t="str">
        <f>IF(AND(Table2[[#This Row],[20D EMA]]&gt;Table2[[#This Row],[50D EMA]],Table2[[#This Row],[50D EMA]]&gt;Table2[[#This Row],[200D EMA]]),"Uptrend","Downtrend/NoTrend")</f>
        <v>Uptrend</v>
      </c>
      <c r="AL196">
        <v>0.05</v>
      </c>
      <c r="AM196" t="s">
        <v>10199</v>
      </c>
      <c r="AN196">
        <v>3.79</v>
      </c>
      <c r="AO196" t="s">
        <v>10199</v>
      </c>
      <c r="AP196">
        <v>5.8528576372691002E-2</v>
      </c>
      <c r="AQ196">
        <f>(Table2[[#This Row],[Sharpe Ratio]]-AVERAGE(Table2[Sharpe Ratio]))/_xlfn.STDEV.P(Table2[Sharpe Ratio])</f>
        <v>0.10994584491403192</v>
      </c>
      <c r="AR19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0.15912836358830384</v>
      </c>
      <c r="AS196">
        <f>_xlfn.RANK.AVG(Table2[[#This Row],[1Y Return vs Nifty Z-Score]],Table2[1Y Return vs Nifty Z-Score])</f>
        <v>107</v>
      </c>
      <c r="AT196">
        <f>_xlfn.RANK.AVG(Table2[[#This Row],[6M Return vs Nifty Z-Score]],Table2[6M Return vs Nifty Z-Score])</f>
        <v>270</v>
      </c>
      <c r="AU196">
        <f>_xlfn.RANK.AVG(Table2[[#This Row],[Sharpe Ratio Z-Score]],Table2[Sharpe Ratio Z-Score])</f>
        <v>305</v>
      </c>
      <c r="AV196">
        <f>(Table2[[#This Row],[Rank 1Y]]+Table2[[#This Row],[Rank 6M]]+Table2[[#This Row],[Rank Sharpe]])/3</f>
        <v>227.33333333333334</v>
      </c>
    </row>
    <row r="197" spans="1:48" x14ac:dyDescent="0.3">
      <c r="A197" t="s">
        <v>880</v>
      </c>
      <c r="B197" t="s">
        <v>881</v>
      </c>
      <c r="C197" t="s">
        <v>10166</v>
      </c>
      <c r="D197" t="s">
        <v>130</v>
      </c>
      <c r="E197">
        <v>16905.291099220001</v>
      </c>
      <c r="F197">
        <v>644.9</v>
      </c>
      <c r="G197">
        <v>81.017794982457104</v>
      </c>
      <c r="H197">
        <f>(Table2[[#This Row],[1Y Return vs Nifty]]-AVERAGE(Table2[1Y Return vs Nifty]))/_xlfn.STDEV.P(Table2[1Y Return vs Nifty])</f>
        <v>0.59024423709416862</v>
      </c>
      <c r="I197">
        <v>21.788498631879001</v>
      </c>
      <c r="J197">
        <f>(Table2[[#This Row],[1M Return vs Nifty]]-AVERAGE(Table2[1M Return vs Nifty]))/_xlfn.STDEV.P(Table2[1M Return vs Nifty])</f>
        <v>2.440147074342375</v>
      </c>
      <c r="K197">
        <v>-5.7563186975541303</v>
      </c>
      <c r="L197">
        <f>(Table2[[#This Row],[6M Return vs Nifty]]-AVERAGE(Table2[6M Return vs Nifty]))/_xlfn.STDEV.P(Table2[6M Return vs Nifty])</f>
        <v>-0.40744652698389211</v>
      </c>
      <c r="M197">
        <v>3.3307238118284501</v>
      </c>
      <c r="N197">
        <f>(Table2[[#This Row],[1W Return vs Nifty]]-AVERAGE(Table2[1W Return vs Nifty]))/_xlfn.STDEV.P(Table2[1W Return vs Nifty])</f>
        <v>1.4020983147732913</v>
      </c>
      <c r="O197">
        <v>618.63</v>
      </c>
      <c r="P197">
        <v>591.51403622818304</v>
      </c>
      <c r="Q197">
        <v>521.94251938495097</v>
      </c>
      <c r="R197">
        <v>58.009083472420798</v>
      </c>
      <c r="S197" s="2">
        <f>(Table2[[#This Row],[Close Price]]-Table2[[#This Row],[20D EMA]])/Table2[[#This Row],[20D EMA]]</f>
        <v>4.2464801254384663E-2</v>
      </c>
      <c r="T197" s="2">
        <f>(Table2[[#This Row],[Close Price]]-Table2[[#This Row],[50D EMA]])/Table2[[#This Row],[50D EMA]]</f>
        <v>9.0253080234976385E-2</v>
      </c>
      <c r="U197" s="2">
        <f>(Table2[[#This Row],[Close Price]]-Table2[[#This Row],[200D EMA]])/Table2[[#This Row],[200D EMA]]</f>
        <v>0.235576669936644</v>
      </c>
      <c r="V197">
        <v>1.00993276366243</v>
      </c>
      <c r="W197">
        <v>620.15</v>
      </c>
      <c r="X197">
        <v>662.35</v>
      </c>
      <c r="Y197">
        <v>620.15</v>
      </c>
      <c r="Z197">
        <v>662.35</v>
      </c>
      <c r="AA197">
        <v>544.85</v>
      </c>
      <c r="AB197">
        <v>670.95</v>
      </c>
      <c r="AC197" s="2">
        <f>(Table2[[#This Row],[Close Price]]/Table2[[#This Row],[Day Low]])-1</f>
        <v>3.9909699266306609E-2</v>
      </c>
      <c r="AD197" s="2">
        <f>(Table2[[#This Row],[Day High]]/Table2[[#This Row],[Close Price]])-1</f>
        <v>2.7058458675763841E-2</v>
      </c>
      <c r="AE197" s="2">
        <f>(Table2[[#This Row],[Close Price]]/Table2[[#This Row],[Current Week Low]])-1</f>
        <v>3.9909699266306609E-2</v>
      </c>
      <c r="AF197" s="2">
        <f>(Table2[[#This Row],[Current Week High]]/Table2[[#This Row],[Close Price]])-1</f>
        <v>2.7058458675763841E-2</v>
      </c>
      <c r="AG197" s="2">
        <f>(Table2[[#This Row],[Close Price]]/Table2[[#This Row],[Current Month Low]])-1</f>
        <v>0.1836285216114526</v>
      </c>
      <c r="AH197" s="2">
        <f>(Table2[[#This Row],[Current Month High]]/Table2[[#This Row],[Close Price]])-1</f>
        <v>4.0393859513102814E-2</v>
      </c>
      <c r="AI197">
        <v>4.0393859513102797</v>
      </c>
      <c r="AJ197">
        <v>108.032258064516</v>
      </c>
      <c r="AK197" t="str">
        <f>IF(AND(Table2[[#This Row],[20D EMA]]&gt;Table2[[#This Row],[50D EMA]],Table2[[#This Row],[50D EMA]]&gt;Table2[[#This Row],[200D EMA]]),"Uptrend","Downtrend/NoTrend")</f>
        <v>Uptrend</v>
      </c>
      <c r="AL197">
        <v>0.08</v>
      </c>
      <c r="AM197" t="s">
        <v>10199</v>
      </c>
      <c r="AN197">
        <v>5.64</v>
      </c>
      <c r="AO197" t="s">
        <v>10199</v>
      </c>
      <c r="AP197">
        <v>0.14000801981268099</v>
      </c>
      <c r="AQ197">
        <f>(Table2[[#This Row],[Sharpe Ratio]]-AVERAGE(Table2[Sharpe Ratio]))/_xlfn.STDEV.P(Table2[Sharpe Ratio])</f>
        <v>1.0452936784336555</v>
      </c>
      <c r="AR19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5.0703367776595982</v>
      </c>
      <c r="AS197">
        <f>_xlfn.RANK.AVG(Table2[[#This Row],[1Y Return vs Nifty Z-Score]],Table2[1Y Return vs Nifty Z-Score])</f>
        <v>133</v>
      </c>
      <c r="AT197">
        <f>_xlfn.RANK.AVG(Table2[[#This Row],[6M Return vs Nifty Z-Score]],Table2[6M Return vs Nifty Z-Score])</f>
        <v>451</v>
      </c>
      <c r="AU197">
        <f>_xlfn.RANK.AVG(Table2[[#This Row],[Sharpe Ratio Z-Score]],Table2[Sharpe Ratio Z-Score])</f>
        <v>110</v>
      </c>
      <c r="AV197">
        <f>(Table2[[#This Row],[Rank 1Y]]+Table2[[#This Row],[Rank 6M]]+Table2[[#This Row],[Rank Sharpe]])/3</f>
        <v>231.33333333333334</v>
      </c>
    </row>
    <row r="198" spans="1:48" x14ac:dyDescent="0.3">
      <c r="A198" t="s">
        <v>201</v>
      </c>
      <c r="B198" t="s">
        <v>202</v>
      </c>
      <c r="C198" t="s">
        <v>10155</v>
      </c>
      <c r="D198" t="s">
        <v>32</v>
      </c>
      <c r="E198">
        <v>129654.70819545</v>
      </c>
      <c r="F198">
        <v>117.75</v>
      </c>
      <c r="G198">
        <v>65.637583293269302</v>
      </c>
      <c r="H198">
        <f>(Table2[[#This Row],[1Y Return vs Nifty]]-AVERAGE(Table2[1Y Return vs Nifty]))/_xlfn.STDEV.P(Table2[1Y Return vs Nifty])</f>
        <v>0.37606058033427003</v>
      </c>
      <c r="I198">
        <v>-8.8709719970554595</v>
      </c>
      <c r="J198">
        <f>(Table2[[#This Row],[1M Return vs Nifty]]-AVERAGE(Table2[1M Return vs Nifty]))/_xlfn.STDEV.P(Table2[1M Return vs Nifty])</f>
        <v>-0.73940502313611534</v>
      </c>
      <c r="K198">
        <v>3.9842300799849699</v>
      </c>
      <c r="L198">
        <f>(Table2[[#This Row],[6M Return vs Nifty]]-AVERAGE(Table2[6M Return vs Nifty]))/_xlfn.STDEV.P(Table2[6M Return vs Nifty])</f>
        <v>-8.0241501946297394E-2</v>
      </c>
      <c r="M198">
        <v>-2.5715510673943598</v>
      </c>
      <c r="N198">
        <f>(Table2[[#This Row],[1W Return vs Nifty]]-AVERAGE(Table2[1W Return vs Nifty]))/_xlfn.STDEV.P(Table2[1W Return vs Nifty])</f>
        <v>-0.18688865906884231</v>
      </c>
      <c r="O198">
        <v>120.62</v>
      </c>
      <c r="P198">
        <v>123.060712698477</v>
      </c>
      <c r="Q198">
        <v>109.432661592675</v>
      </c>
      <c r="R198">
        <v>39.916621429498299</v>
      </c>
      <c r="S198" s="2">
        <f>(Table2[[#This Row],[Close Price]]-Table2[[#This Row],[20D EMA]])/Table2[[#This Row],[20D EMA]]</f>
        <v>-2.3793732382689475E-2</v>
      </c>
      <c r="T198" s="2">
        <f>(Table2[[#This Row],[Close Price]]-Table2[[#This Row],[50D EMA]])/Table2[[#This Row],[50D EMA]]</f>
        <v>-4.3155224620625245E-2</v>
      </c>
      <c r="U198" s="2">
        <f>(Table2[[#This Row],[Close Price]]-Table2[[#This Row],[200D EMA]])/Table2[[#This Row],[200D EMA]]</f>
        <v>7.6004168100044886E-2</v>
      </c>
      <c r="V198">
        <v>0.63614468366340005</v>
      </c>
      <c r="W198">
        <v>112.52</v>
      </c>
      <c r="X198">
        <v>118.95</v>
      </c>
      <c r="Y198">
        <v>112.52</v>
      </c>
      <c r="Z198">
        <v>118.95</v>
      </c>
      <c r="AA198">
        <v>112.52</v>
      </c>
      <c r="AB198">
        <v>124.14</v>
      </c>
      <c r="AC198" s="2">
        <f>(Table2[[#This Row],[Close Price]]/Table2[[#This Row],[Day Low]])-1</f>
        <v>4.6480625666548203E-2</v>
      </c>
      <c r="AD198" s="2">
        <f>(Table2[[#This Row],[Day High]]/Table2[[#This Row],[Close Price]])-1</f>
        <v>1.0191082802547768E-2</v>
      </c>
      <c r="AE198" s="2">
        <f>(Table2[[#This Row],[Close Price]]/Table2[[#This Row],[Current Week Low]])-1</f>
        <v>4.6480625666548203E-2</v>
      </c>
      <c r="AF198" s="2">
        <f>(Table2[[#This Row],[Current Week High]]/Table2[[#This Row],[Close Price]])-1</f>
        <v>1.0191082802547768E-2</v>
      </c>
      <c r="AG198" s="2">
        <f>(Table2[[#This Row],[Close Price]]/Table2[[#This Row],[Current Month Low]])-1</f>
        <v>4.6480625666548203E-2</v>
      </c>
      <c r="AH198" s="2">
        <f>(Table2[[#This Row],[Current Month High]]/Table2[[#This Row],[Close Price]])-1</f>
        <v>5.4267515923566823E-2</v>
      </c>
      <c r="AI198">
        <v>21.358811040339699</v>
      </c>
      <c r="AJ198">
        <v>101.110162254483</v>
      </c>
      <c r="AK198" t="str">
        <f>IF(AND(Table2[[#This Row],[20D EMA]]&gt;Table2[[#This Row],[50D EMA]],Table2[[#This Row],[50D EMA]]&gt;Table2[[#This Row],[200D EMA]]),"Uptrend","Downtrend/NoTrend")</f>
        <v>Downtrend/NoTrend</v>
      </c>
      <c r="AL198">
        <v>-0.18</v>
      </c>
      <c r="AM198" t="s">
        <v>10200</v>
      </c>
      <c r="AN198">
        <v>-3.11</v>
      </c>
      <c r="AO198" t="s">
        <v>10200</v>
      </c>
      <c r="AP198">
        <v>0.11758996781325</v>
      </c>
      <c r="AQ198">
        <f>(Table2[[#This Row],[Sharpe Ratio]]-AVERAGE(Table2[Sharpe Ratio]))/_xlfn.STDEV.P(Table2[Sharpe Ratio])</f>
        <v>0.78794439517742432</v>
      </c>
      <c r="AR19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98">
        <f>_xlfn.RANK.AVG(Table2[[#This Row],[1Y Return vs Nifty Z-Score]],Table2[1Y Return vs Nifty Z-Score])</f>
        <v>190</v>
      </c>
      <c r="AT198">
        <f>_xlfn.RANK.AVG(Table2[[#This Row],[6M Return vs Nifty Z-Score]],Table2[6M Return vs Nifty Z-Score])</f>
        <v>355</v>
      </c>
      <c r="AU198">
        <f>_xlfn.RANK.AVG(Table2[[#This Row],[Sharpe Ratio Z-Score]],Table2[Sharpe Ratio Z-Score])</f>
        <v>161</v>
      </c>
      <c r="AV198">
        <f>(Table2[[#This Row],[Rank 1Y]]+Table2[[#This Row],[Rank 6M]]+Table2[[#This Row],[Rank Sharpe]])/3</f>
        <v>235.33333333333334</v>
      </c>
    </row>
    <row r="199" spans="1:48" x14ac:dyDescent="0.3">
      <c r="A199" t="s">
        <v>942</v>
      </c>
      <c r="B199" t="s">
        <v>943</v>
      </c>
      <c r="C199" t="s">
        <v>10157</v>
      </c>
      <c r="D199" t="s">
        <v>216</v>
      </c>
      <c r="E199">
        <v>15019.099194</v>
      </c>
      <c r="F199">
        <v>2152.6</v>
      </c>
      <c r="G199">
        <v>67.818060376270495</v>
      </c>
      <c r="H199">
        <f>(Table2[[#This Row],[1Y Return vs Nifty]]-AVERAGE(Table2[1Y Return vs Nifty]))/_xlfn.STDEV.P(Table2[1Y Return vs Nifty])</f>
        <v>0.40642573814589278</v>
      </c>
      <c r="I199">
        <v>20.448218047079099</v>
      </c>
      <c r="J199">
        <f>(Table2[[#This Row],[1M Return vs Nifty]]-AVERAGE(Table2[1M Return vs Nifty]))/_xlfn.STDEV.P(Table2[1M Return vs Nifty])</f>
        <v>2.3011527650085242</v>
      </c>
      <c r="K199">
        <v>24.759334522303298</v>
      </c>
      <c r="L199">
        <f>(Table2[[#This Row],[6M Return vs Nifty]]-AVERAGE(Table2[6M Return vs Nifty]))/_xlfn.STDEV.P(Table2[6M Return vs Nifty])</f>
        <v>0.61763689530400845</v>
      </c>
      <c r="M199">
        <v>-7.59196293165067</v>
      </c>
      <c r="N199">
        <f>(Table2[[#This Row],[1W Return vs Nifty]]-AVERAGE(Table2[1W Return vs Nifty]))/_xlfn.STDEV.P(Table2[1W Return vs Nifty])</f>
        <v>-1.5384639785626388</v>
      </c>
      <c r="O199">
        <v>2098.87</v>
      </c>
      <c r="P199">
        <v>1900.3735923736899</v>
      </c>
      <c r="Q199">
        <v>1597.7764314926101</v>
      </c>
      <c r="R199">
        <v>50.270398241715498</v>
      </c>
      <c r="S199" s="2">
        <f>(Table2[[#This Row],[Close Price]]-Table2[[#This Row],[20D EMA]])/Table2[[#This Row],[20D EMA]]</f>
        <v>2.5599489248976839E-2</v>
      </c>
      <c r="T199" s="2">
        <f>(Table2[[#This Row],[Close Price]]-Table2[[#This Row],[50D EMA]])/Table2[[#This Row],[50D EMA]]</f>
        <v>0.13272464353246607</v>
      </c>
      <c r="U199" s="2">
        <f>(Table2[[#This Row],[Close Price]]-Table2[[#This Row],[200D EMA]])/Table2[[#This Row],[200D EMA]]</f>
        <v>0.34724731043196388</v>
      </c>
      <c r="V199">
        <v>2.0584086210264001</v>
      </c>
      <c r="W199">
        <v>1900</v>
      </c>
      <c r="X199">
        <v>2174.4</v>
      </c>
      <c r="Y199">
        <v>1900</v>
      </c>
      <c r="Z199">
        <v>2247</v>
      </c>
      <c r="AA199">
        <v>1900</v>
      </c>
      <c r="AB199">
        <v>2408</v>
      </c>
      <c r="AC199" s="2">
        <f>(Table2[[#This Row],[Close Price]]/Table2[[#This Row],[Day Low]])-1</f>
        <v>0.13294736842105248</v>
      </c>
      <c r="AD199" s="2">
        <f>(Table2[[#This Row],[Day High]]/Table2[[#This Row],[Close Price]])-1</f>
        <v>1.0127287930874473E-2</v>
      </c>
      <c r="AE199" s="2">
        <f>(Table2[[#This Row],[Close Price]]/Table2[[#This Row],[Current Week Low]])-1</f>
        <v>0.13294736842105248</v>
      </c>
      <c r="AF199" s="2">
        <f>(Table2[[#This Row],[Current Week High]]/Table2[[#This Row],[Close Price]])-1</f>
        <v>4.3853944067639095E-2</v>
      </c>
      <c r="AG199" s="2">
        <f>(Table2[[#This Row],[Close Price]]/Table2[[#This Row],[Current Month Low]])-1</f>
        <v>0.13294736842105248</v>
      </c>
      <c r="AH199" s="2">
        <f>(Table2[[#This Row],[Current Month High]]/Table2[[#This Row],[Close Price]])-1</f>
        <v>0.11864721731859151</v>
      </c>
      <c r="AI199">
        <v>11.864721731859101</v>
      </c>
      <c r="AJ199">
        <v>121.906087315086</v>
      </c>
      <c r="AK199" t="str">
        <f>IF(AND(Table2[[#This Row],[20D EMA]]&gt;Table2[[#This Row],[50D EMA]],Table2[[#This Row],[50D EMA]]&gt;Table2[[#This Row],[200D EMA]]),"Uptrend","Downtrend/NoTrend")</f>
        <v>Uptrend</v>
      </c>
      <c r="AL199">
        <v>0.21</v>
      </c>
      <c r="AM199" t="s">
        <v>10199</v>
      </c>
      <c r="AN199">
        <v>4.4800000000000004</v>
      </c>
      <c r="AO199" t="s">
        <v>10199</v>
      </c>
      <c r="AP199">
        <v>3.9533389099958002E-2</v>
      </c>
      <c r="AQ199">
        <f>(Table2[[#This Row],[Sharpe Ratio]]-AVERAGE(Table2[Sharpe Ratio]))/_xlfn.STDEV.P(Table2[Sharpe Ratio])</f>
        <v>-0.10811047104418764</v>
      </c>
      <c r="AR19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1.678640948851599</v>
      </c>
      <c r="AS199">
        <f>_xlfn.RANK.AVG(Table2[[#This Row],[1Y Return vs Nifty Z-Score]],Table2[1Y Return vs Nifty Z-Score])</f>
        <v>180</v>
      </c>
      <c r="AT199">
        <f>_xlfn.RANK.AVG(Table2[[#This Row],[6M Return vs Nifty Z-Score]],Table2[6M Return vs Nifty Z-Score])</f>
        <v>162</v>
      </c>
      <c r="AU199">
        <f>_xlfn.RANK.AVG(Table2[[#This Row],[Sharpe Ratio Z-Score]],Table2[Sharpe Ratio Z-Score])</f>
        <v>366</v>
      </c>
      <c r="AV199">
        <f>(Table2[[#This Row],[Rank 1Y]]+Table2[[#This Row],[Rank 6M]]+Table2[[#This Row],[Rank Sharpe]])/3</f>
        <v>236</v>
      </c>
    </row>
    <row r="200" spans="1:48" x14ac:dyDescent="0.3">
      <c r="A200" t="s">
        <v>688</v>
      </c>
      <c r="B200" t="s">
        <v>689</v>
      </c>
      <c r="C200" t="s">
        <v>10153</v>
      </c>
      <c r="D200" t="s">
        <v>271</v>
      </c>
      <c r="E200">
        <v>24391.757989440001</v>
      </c>
      <c r="F200">
        <v>246.6</v>
      </c>
      <c r="G200">
        <v>58.690723389887701</v>
      </c>
      <c r="H200">
        <f>(Table2[[#This Row],[1Y Return vs Nifty]]-AVERAGE(Table2[1Y Return vs Nifty]))/_xlfn.STDEV.P(Table2[1Y Return vs Nifty])</f>
        <v>0.27931913833246874</v>
      </c>
      <c r="I200">
        <v>15.526833232497401</v>
      </c>
      <c r="J200">
        <f>(Table2[[#This Row],[1M Return vs Nifty]]-AVERAGE(Table2[1M Return vs Nifty]))/_xlfn.STDEV.P(Table2[1M Return vs Nifty])</f>
        <v>1.7907786754136883</v>
      </c>
      <c r="K200">
        <v>28.240959712465401</v>
      </c>
      <c r="L200">
        <f>(Table2[[#This Row],[6M Return vs Nifty]]-AVERAGE(Table2[6M Return vs Nifty]))/_xlfn.STDEV.P(Table2[6M Return vs Nifty])</f>
        <v>0.73459183116403159</v>
      </c>
      <c r="M200">
        <v>-8.1612628521621993</v>
      </c>
      <c r="N200">
        <f>(Table2[[#This Row],[1W Return vs Nifty]]-AVERAGE(Table2[1W Return vs Nifty]))/_xlfn.STDEV.P(Table2[1W Return vs Nifty])</f>
        <v>-1.6917286394625557</v>
      </c>
      <c r="O200">
        <v>241.49</v>
      </c>
      <c r="P200">
        <v>223.340855888596</v>
      </c>
      <c r="Q200">
        <v>190.45208041534099</v>
      </c>
      <c r="R200">
        <v>49.258908965649297</v>
      </c>
      <c r="S200" s="2">
        <f>(Table2[[#This Row],[Close Price]]-Table2[[#This Row],[20D EMA]])/Table2[[#This Row],[20D EMA]]</f>
        <v>2.1160296492608328E-2</v>
      </c>
      <c r="T200" s="2">
        <f>(Table2[[#This Row],[Close Price]]-Table2[[#This Row],[50D EMA]])/Table2[[#This Row],[50D EMA]]</f>
        <v>0.10414191357359992</v>
      </c>
      <c r="U200" s="2">
        <f>(Table2[[#This Row],[Close Price]]-Table2[[#This Row],[200D EMA]])/Table2[[#This Row],[200D EMA]]</f>
        <v>0.29481389471939984</v>
      </c>
      <c r="V200">
        <v>1.43170996189032</v>
      </c>
      <c r="W200">
        <v>231.61</v>
      </c>
      <c r="X200">
        <v>252.25</v>
      </c>
      <c r="Y200">
        <v>231.61</v>
      </c>
      <c r="Z200">
        <v>254.24</v>
      </c>
      <c r="AA200">
        <v>202.01</v>
      </c>
      <c r="AB200">
        <v>277.69</v>
      </c>
      <c r="AC200" s="2">
        <f>(Table2[[#This Row],[Close Price]]/Table2[[#This Row],[Day Low]])-1</f>
        <v>6.4720866974655511E-2</v>
      </c>
      <c r="AD200" s="2">
        <f>(Table2[[#This Row],[Day High]]/Table2[[#This Row],[Close Price]])-1</f>
        <v>2.2911597729116107E-2</v>
      </c>
      <c r="AE200" s="2">
        <f>(Table2[[#This Row],[Close Price]]/Table2[[#This Row],[Current Week Low]])-1</f>
        <v>6.4720866974655511E-2</v>
      </c>
      <c r="AF200" s="2">
        <f>(Table2[[#This Row],[Current Week High]]/Table2[[#This Row],[Close Price]])-1</f>
        <v>3.0981346309813418E-2</v>
      </c>
      <c r="AG200" s="2">
        <f>(Table2[[#This Row],[Close Price]]/Table2[[#This Row],[Current Month Low]])-1</f>
        <v>0.22073164694817082</v>
      </c>
      <c r="AH200" s="2">
        <f>(Table2[[#This Row],[Current Month High]]/Table2[[#This Row],[Close Price]])-1</f>
        <v>0.12607461476074611</v>
      </c>
      <c r="AI200">
        <v>12.607461476074601</v>
      </c>
      <c r="AJ200">
        <v>86.253776435045296</v>
      </c>
      <c r="AK200" t="str">
        <f>IF(AND(Table2[[#This Row],[20D EMA]]&gt;Table2[[#This Row],[50D EMA]],Table2[[#This Row],[50D EMA]]&gt;Table2[[#This Row],[200D EMA]]),"Uptrend","Downtrend/NoTrend")</f>
        <v>Uptrend</v>
      </c>
      <c r="AL200">
        <v>0.12</v>
      </c>
      <c r="AM200" t="s">
        <v>10199</v>
      </c>
      <c r="AN200">
        <v>-1.85</v>
      </c>
      <c r="AO200" t="s">
        <v>10200</v>
      </c>
      <c r="AP200">
        <v>3.9833283722010997E-2</v>
      </c>
      <c r="AQ200">
        <f>(Table2[[#This Row],[Sharpe Ratio]]-AVERAGE(Table2[Sharpe Ratio]))/_xlfn.STDEV.P(Table2[Sharpe Ratio])</f>
        <v>-0.10466781393733039</v>
      </c>
      <c r="AR20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1.0082931915103024</v>
      </c>
      <c r="AS200">
        <f>_xlfn.RANK.AVG(Table2[[#This Row],[1Y Return vs Nifty Z-Score]],Table2[1Y Return vs Nifty Z-Score])</f>
        <v>210</v>
      </c>
      <c r="AT200">
        <f>_xlfn.RANK.AVG(Table2[[#This Row],[6M Return vs Nifty Z-Score]],Table2[6M Return vs Nifty Z-Score])</f>
        <v>138</v>
      </c>
      <c r="AU200">
        <f>_xlfn.RANK.AVG(Table2[[#This Row],[Sharpe Ratio Z-Score]],Table2[Sharpe Ratio Z-Score])</f>
        <v>361</v>
      </c>
      <c r="AV200">
        <f>(Table2[[#This Row],[Rank 1Y]]+Table2[[#This Row],[Rank 6M]]+Table2[[#This Row],[Rank Sharpe]])/3</f>
        <v>236.33333333333334</v>
      </c>
    </row>
    <row r="201" spans="1:48" x14ac:dyDescent="0.3">
      <c r="A201" t="s">
        <v>362</v>
      </c>
      <c r="B201" t="s">
        <v>363</v>
      </c>
      <c r="C201" t="s">
        <v>10165</v>
      </c>
      <c r="D201" t="s">
        <v>83</v>
      </c>
      <c r="E201">
        <v>67350.807563625</v>
      </c>
      <c r="F201">
        <v>326.25</v>
      </c>
      <c r="G201">
        <v>83.430286856723896</v>
      </c>
      <c r="H201">
        <f>(Table2[[#This Row],[1Y Return vs Nifty]]-AVERAGE(Table2[1Y Return vs Nifty]))/_xlfn.STDEV.P(Table2[1Y Return vs Nifty])</f>
        <v>0.62384041522071887</v>
      </c>
      <c r="I201">
        <v>-1.2267939291921801</v>
      </c>
      <c r="J201">
        <f>(Table2[[#This Row],[1M Return vs Nifty]]-AVERAGE(Table2[1M Return vs Nifty]))/_xlfn.STDEV.P(Table2[1M Return vs Nifty])</f>
        <v>5.3337379475239186E-2</v>
      </c>
      <c r="K201">
        <v>43.079079247109803</v>
      </c>
      <c r="L201">
        <f>(Table2[[#This Row],[6M Return vs Nifty]]-AVERAGE(Table2[6M Return vs Nifty]))/_xlfn.STDEV.P(Table2[6M Return vs Nifty])</f>
        <v>1.2330347202381686</v>
      </c>
      <c r="M201">
        <v>-6.7696440163808704</v>
      </c>
      <c r="N201">
        <f>(Table2[[#This Row],[1W Return vs Nifty]]-AVERAGE(Table2[1W Return vs Nifty]))/_xlfn.STDEV.P(Table2[1W Return vs Nifty])</f>
        <v>-1.3170825499701839</v>
      </c>
      <c r="O201">
        <v>329.65</v>
      </c>
      <c r="P201">
        <v>308.933682975625</v>
      </c>
      <c r="Q201">
        <v>241.397552378358</v>
      </c>
      <c r="R201">
        <v>42.959268746215898</v>
      </c>
      <c r="S201" s="2">
        <f>(Table2[[#This Row],[Close Price]]-Table2[[#This Row],[20D EMA]])/Table2[[#This Row],[20D EMA]]</f>
        <v>-1.0313969361443888E-2</v>
      </c>
      <c r="T201" s="2">
        <f>(Table2[[#This Row],[Close Price]]-Table2[[#This Row],[50D EMA]])/Table2[[#This Row],[50D EMA]]</f>
        <v>5.6051890676295277E-2</v>
      </c>
      <c r="U201" s="2">
        <f>(Table2[[#This Row],[Close Price]]-Table2[[#This Row],[200D EMA]])/Table2[[#This Row],[200D EMA]]</f>
        <v>0.35150500403022839</v>
      </c>
      <c r="V201">
        <v>0.59567830388215304</v>
      </c>
      <c r="W201">
        <v>310.2</v>
      </c>
      <c r="X201">
        <v>332</v>
      </c>
      <c r="Y201">
        <v>308.05</v>
      </c>
      <c r="Z201">
        <v>332</v>
      </c>
      <c r="AA201">
        <v>308.05</v>
      </c>
      <c r="AB201">
        <v>360.95</v>
      </c>
      <c r="AC201" s="2">
        <f>(Table2[[#This Row],[Close Price]]/Table2[[#This Row],[Day Low]])-1</f>
        <v>5.1740812379110324E-2</v>
      </c>
      <c r="AD201" s="2">
        <f>(Table2[[#This Row],[Day High]]/Table2[[#This Row],[Close Price]])-1</f>
        <v>1.7624521072796995E-2</v>
      </c>
      <c r="AE201" s="2">
        <f>(Table2[[#This Row],[Close Price]]/Table2[[#This Row],[Current Week Low]])-1</f>
        <v>5.9081317967862423E-2</v>
      </c>
      <c r="AF201" s="2">
        <f>(Table2[[#This Row],[Current Week High]]/Table2[[#This Row],[Close Price]])-1</f>
        <v>1.7624521072796995E-2</v>
      </c>
      <c r="AG201" s="2">
        <f>(Table2[[#This Row],[Close Price]]/Table2[[#This Row],[Current Month Low]])-1</f>
        <v>5.9081317967862423E-2</v>
      </c>
      <c r="AH201" s="2">
        <f>(Table2[[#This Row],[Current Month High]]/Table2[[#This Row],[Close Price]])-1</f>
        <v>0.10636015325670489</v>
      </c>
      <c r="AI201">
        <v>10.6360153256704</v>
      </c>
      <c r="AJ201">
        <v>129.430379746835</v>
      </c>
      <c r="AK201" t="str">
        <f>IF(AND(Table2[[#This Row],[20D EMA]]&gt;Table2[[#This Row],[50D EMA]],Table2[[#This Row],[50D EMA]]&gt;Table2[[#This Row],[200D EMA]]),"Uptrend","Downtrend/NoTrend")</f>
        <v>Uptrend</v>
      </c>
      <c r="AL201">
        <v>0.18</v>
      </c>
      <c r="AM201" t="s">
        <v>10199</v>
      </c>
      <c r="AN201">
        <v>-8.0299999999999994</v>
      </c>
      <c r="AO201" t="s">
        <v>10200</v>
      </c>
      <c r="AQ201">
        <f>(Table2[[#This Row],[Sharpe Ratio]]-AVERAGE(Table2[Sharpe Ratio]))/_xlfn.STDEV.P(Table2[Sharpe Ratio])</f>
        <v>-0.56193622494207851</v>
      </c>
      <c r="AR20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3.1193740021864258E-2</v>
      </c>
      <c r="AS201">
        <f>_xlfn.RANK.AVG(Table2[[#This Row],[1Y Return vs Nifty Z-Score]],Table2[1Y Return vs Nifty Z-Score])</f>
        <v>129</v>
      </c>
      <c r="AT201">
        <f>_xlfn.RANK.AVG(Table2[[#This Row],[6M Return vs Nifty Z-Score]],Table2[6M Return vs Nifty Z-Score])</f>
        <v>76</v>
      </c>
      <c r="AU201">
        <f>_xlfn.RANK.AVG(Table2[[#This Row],[Sharpe Ratio Z-Score]],Table2[Sharpe Ratio Z-Score])</f>
        <v>507.5</v>
      </c>
      <c r="AV201">
        <f>(Table2[[#This Row],[Rank 1Y]]+Table2[[#This Row],[Rank 6M]]+Table2[[#This Row],[Rank Sharpe]])/3</f>
        <v>237.5</v>
      </c>
    </row>
    <row r="202" spans="1:48" x14ac:dyDescent="0.3">
      <c r="A202" t="s">
        <v>955</v>
      </c>
      <c r="B202" t="s">
        <v>956</v>
      </c>
      <c r="C202" t="s">
        <v>10162</v>
      </c>
      <c r="D202" t="s">
        <v>130</v>
      </c>
      <c r="E202">
        <v>14534.952926260001</v>
      </c>
      <c r="F202">
        <v>819.1</v>
      </c>
      <c r="G202">
        <v>541.68842080286299</v>
      </c>
      <c r="H202">
        <f>(Table2[[#This Row],[1Y Return vs Nifty]]-AVERAGE(Table2[1Y Return vs Nifty]))/_xlfn.STDEV.P(Table2[1Y Return vs Nifty])</f>
        <v>7.005508291583654</v>
      </c>
      <c r="I202">
        <v>-14.8228160771493</v>
      </c>
      <c r="J202">
        <f>(Table2[[#This Row],[1M Return vs Nifty]]-AVERAGE(Table2[1M Return vs Nifty]))/_xlfn.STDEV.P(Table2[1M Return vs Nifty])</f>
        <v>-1.3566432839581353</v>
      </c>
      <c r="K202">
        <v>-30.899942572506902</v>
      </c>
      <c r="L202">
        <f>(Table2[[#This Row],[6M Return vs Nifty]]-AVERAGE(Table2[6M Return vs Nifty]))/_xlfn.STDEV.P(Table2[6M Return vs Nifty])</f>
        <v>-1.2520724579695102</v>
      </c>
      <c r="M202">
        <v>-5.8768401913239501</v>
      </c>
      <c r="N202">
        <f>(Table2[[#This Row],[1W Return vs Nifty]]-AVERAGE(Table2[1W Return vs Nifty]))/_xlfn.STDEV.P(Table2[1W Return vs Nifty])</f>
        <v>-1.0767254542331111</v>
      </c>
      <c r="O202">
        <v>867.1</v>
      </c>
      <c r="P202">
        <v>900.43427538786398</v>
      </c>
      <c r="Q202">
        <v>808.194881319312</v>
      </c>
      <c r="R202">
        <v>25.8163849863157</v>
      </c>
      <c r="S202" s="2">
        <f>(Table2[[#This Row],[Close Price]]-Table2[[#This Row],[20D EMA]])/Table2[[#This Row],[20D EMA]]</f>
        <v>-5.5356936916157305E-2</v>
      </c>
      <c r="T202" s="2">
        <f>(Table2[[#This Row],[Close Price]]-Table2[[#This Row],[50D EMA]])/Table2[[#This Row],[50D EMA]]</f>
        <v>-9.0327831370956027E-2</v>
      </c>
      <c r="U202" s="2">
        <f>(Table2[[#This Row],[Close Price]]-Table2[[#This Row],[200D EMA]])/Table2[[#This Row],[200D EMA]]</f>
        <v>1.3493179594117579E-2</v>
      </c>
      <c r="V202">
        <v>0.595098874100215</v>
      </c>
      <c r="W202">
        <v>785</v>
      </c>
      <c r="X202">
        <v>830.2</v>
      </c>
      <c r="Y202">
        <v>783.1</v>
      </c>
      <c r="Z202">
        <v>833.75</v>
      </c>
      <c r="AA202">
        <v>783.1</v>
      </c>
      <c r="AB202">
        <v>962.6</v>
      </c>
      <c r="AC202" s="2">
        <f>(Table2[[#This Row],[Close Price]]/Table2[[#This Row],[Day Low]])-1</f>
        <v>4.343949044585993E-2</v>
      </c>
      <c r="AD202" s="2">
        <f>(Table2[[#This Row],[Day High]]/Table2[[#This Row],[Close Price]])-1</f>
        <v>1.3551458918324988E-2</v>
      </c>
      <c r="AE202" s="2">
        <f>(Table2[[#This Row],[Close Price]]/Table2[[#This Row],[Current Week Low]])-1</f>
        <v>4.5971140339675642E-2</v>
      </c>
      <c r="AF202" s="2">
        <f>(Table2[[#This Row],[Current Week High]]/Table2[[#This Row],[Close Price]])-1</f>
        <v>1.7885484067879265E-2</v>
      </c>
      <c r="AG202" s="2">
        <f>(Table2[[#This Row],[Close Price]]/Table2[[#This Row],[Current Month Low]])-1</f>
        <v>4.5971140339675642E-2</v>
      </c>
      <c r="AH202" s="2">
        <f>(Table2[[#This Row],[Current Month High]]/Table2[[#This Row],[Close Price]])-1</f>
        <v>0.1751922842143816</v>
      </c>
      <c r="AI202">
        <v>60.419973141252498</v>
      </c>
      <c r="AJ202">
        <v>582.299042065805</v>
      </c>
      <c r="AK202" t="str">
        <f>IF(AND(Table2[[#This Row],[20D EMA]]&gt;Table2[[#This Row],[50D EMA]],Table2[[#This Row],[50D EMA]]&gt;Table2[[#This Row],[200D EMA]]),"Uptrend","Downtrend/NoTrend")</f>
        <v>Downtrend/NoTrend</v>
      </c>
      <c r="AL202">
        <v>-0.19</v>
      </c>
      <c r="AM202" t="s">
        <v>10200</v>
      </c>
      <c r="AN202">
        <v>-11.6</v>
      </c>
      <c r="AO202" t="s">
        <v>10200</v>
      </c>
      <c r="AP202">
        <v>0.19695290823204101</v>
      </c>
      <c r="AQ202">
        <f>(Table2[[#This Row],[Sharpe Ratio]]-AVERAGE(Table2[Sharpe Ratio]))/_xlfn.STDEV.P(Table2[Sharpe Ratio])</f>
        <v>1.6989957137487808</v>
      </c>
      <c r="AR20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02">
        <f>_xlfn.RANK.AVG(Table2[[#This Row],[1Y Return vs Nifty Z-Score]],Table2[1Y Return vs Nifty Z-Score])</f>
        <v>2</v>
      </c>
      <c r="AT202">
        <f>_xlfn.RANK.AVG(Table2[[#This Row],[6M Return vs Nifty Z-Score]],Table2[6M Return vs Nifty Z-Score])</f>
        <v>684</v>
      </c>
      <c r="AU202">
        <f>_xlfn.RANK.AVG(Table2[[#This Row],[Sharpe Ratio Z-Score]],Table2[Sharpe Ratio Z-Score])</f>
        <v>32</v>
      </c>
      <c r="AV202">
        <f>(Table2[[#This Row],[Rank 1Y]]+Table2[[#This Row],[Rank 6M]]+Table2[[#This Row],[Rank Sharpe]])/3</f>
        <v>239.33333333333334</v>
      </c>
    </row>
    <row r="203" spans="1:48" x14ac:dyDescent="0.3">
      <c r="A203" t="s">
        <v>1105</v>
      </c>
      <c r="B203" t="s">
        <v>1106</v>
      </c>
      <c r="C203" t="s">
        <v>10163</v>
      </c>
      <c r="D203" t="s">
        <v>77</v>
      </c>
      <c r="E203">
        <v>10863.446381055001</v>
      </c>
      <c r="F203">
        <v>350.55</v>
      </c>
      <c r="G203">
        <v>44.679336973401497</v>
      </c>
      <c r="H203">
        <f>(Table2[[#This Row],[1Y Return vs Nifty]]-AVERAGE(Table2[1Y Return vs Nifty]))/_xlfn.STDEV.P(Table2[1Y Return vs Nifty])</f>
        <v>8.4197638082333742E-2</v>
      </c>
      <c r="I203">
        <v>49.266653020552603</v>
      </c>
      <c r="J203">
        <f>(Table2[[#This Row],[1M Return vs Nifty]]-AVERAGE(Table2[1M Return vs Nifty]))/_xlfn.STDEV.P(Table2[1M Return vs Nifty])</f>
        <v>5.2897795575233584</v>
      </c>
      <c r="K203">
        <v>33.692098511865296</v>
      </c>
      <c r="L203">
        <f>(Table2[[#This Row],[6M Return vs Nifty]]-AVERAGE(Table2[6M Return vs Nifty]))/_xlfn.STDEV.P(Table2[6M Return vs Nifty])</f>
        <v>0.9177067714078474</v>
      </c>
      <c r="M203">
        <v>13.9561032281328</v>
      </c>
      <c r="N203">
        <f>(Table2[[#This Row],[1W Return vs Nifty]]-AVERAGE(Table2[1W Return vs Nifty]))/_xlfn.STDEV.P(Table2[1W Return vs Nifty])</f>
        <v>4.262620711666659</v>
      </c>
      <c r="O203">
        <v>301.67</v>
      </c>
      <c r="P203">
        <v>265.970506483397</v>
      </c>
      <c r="Q203">
        <v>238.016345472377</v>
      </c>
      <c r="R203">
        <v>85.591335585671104</v>
      </c>
      <c r="S203" s="2">
        <f>(Table2[[#This Row],[Close Price]]-Table2[[#This Row],[20D EMA]])/Table2[[#This Row],[20D EMA]]</f>
        <v>0.16203135876951633</v>
      </c>
      <c r="T203" s="2">
        <f>(Table2[[#This Row],[Close Price]]-Table2[[#This Row],[50D EMA]])/Table2[[#This Row],[50D EMA]]</f>
        <v>0.31800328026928359</v>
      </c>
      <c r="U203" s="2">
        <f>(Table2[[#This Row],[Close Price]]-Table2[[#This Row],[200D EMA]])/Table2[[#This Row],[200D EMA]]</f>
        <v>0.47279801017146156</v>
      </c>
      <c r="V203">
        <v>1.5824388940251399</v>
      </c>
      <c r="W203">
        <v>340.05</v>
      </c>
      <c r="X203">
        <v>357</v>
      </c>
      <c r="Y203">
        <v>335.85</v>
      </c>
      <c r="Z203">
        <v>358.7</v>
      </c>
      <c r="AA203">
        <v>272.5</v>
      </c>
      <c r="AB203">
        <v>358.7</v>
      </c>
      <c r="AC203" s="2">
        <f>(Table2[[#This Row],[Close Price]]/Table2[[#This Row],[Day Low]])-1</f>
        <v>3.0877812086457901E-2</v>
      </c>
      <c r="AD203" s="2">
        <f>(Table2[[#This Row],[Day High]]/Table2[[#This Row],[Close Price]])-1</f>
        <v>1.8399657680787218E-2</v>
      </c>
      <c r="AE203" s="2">
        <f>(Table2[[#This Row],[Close Price]]/Table2[[#This Row],[Current Week Low]])-1</f>
        <v>4.376953997320232E-2</v>
      </c>
      <c r="AF203" s="2">
        <f>(Table2[[#This Row],[Current Week High]]/Table2[[#This Row],[Close Price]])-1</f>
        <v>2.3249179860219682E-2</v>
      </c>
      <c r="AG203" s="2">
        <f>(Table2[[#This Row],[Close Price]]/Table2[[#This Row],[Current Month Low]])-1</f>
        <v>0.28642201834862391</v>
      </c>
      <c r="AH203" s="2">
        <f>(Table2[[#This Row],[Current Month High]]/Table2[[#This Row],[Close Price]])-1</f>
        <v>2.3249179860219682E-2</v>
      </c>
      <c r="AI203">
        <v>2.3249179860219602</v>
      </c>
      <c r="AJ203">
        <v>103.15850478122201</v>
      </c>
      <c r="AK203" t="str">
        <f>IF(AND(Table2[[#This Row],[20D EMA]]&gt;Table2[[#This Row],[50D EMA]],Table2[[#This Row],[50D EMA]]&gt;Table2[[#This Row],[200D EMA]]),"Uptrend","Downtrend/NoTrend")</f>
        <v>Uptrend</v>
      </c>
      <c r="AL203">
        <v>0.48</v>
      </c>
      <c r="AM203" t="s">
        <v>10199</v>
      </c>
      <c r="AN203">
        <v>22.66</v>
      </c>
      <c r="AO203" t="s">
        <v>10199</v>
      </c>
      <c r="AP203">
        <v>5.0833118647024E-2</v>
      </c>
      <c r="AQ203">
        <f>(Table2[[#This Row],[Sharpe Ratio]]-AVERAGE(Table2[Sharpe Ratio]))/_xlfn.STDEV.P(Table2[Sharpe Ratio])</f>
        <v>2.1605407034804257E-2</v>
      </c>
      <c r="AR20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10.575910085715003</v>
      </c>
      <c r="AS203">
        <f>_xlfn.RANK.AVG(Table2[[#This Row],[1Y Return vs Nifty Z-Score]],Table2[1Y Return vs Nifty Z-Score])</f>
        <v>265</v>
      </c>
      <c r="AT203">
        <f>_xlfn.RANK.AVG(Table2[[#This Row],[6M Return vs Nifty Z-Score]],Table2[6M Return vs Nifty Z-Score])</f>
        <v>116</v>
      </c>
      <c r="AU203">
        <f>_xlfn.RANK.AVG(Table2[[#This Row],[Sharpe Ratio Z-Score]],Table2[Sharpe Ratio Z-Score])</f>
        <v>337</v>
      </c>
      <c r="AV203">
        <f>(Table2[[#This Row],[Rank 1Y]]+Table2[[#This Row],[Rank 6M]]+Table2[[#This Row],[Rank Sharpe]])/3</f>
        <v>239.33333333333334</v>
      </c>
    </row>
    <row r="204" spans="1:48" x14ac:dyDescent="0.3">
      <c r="A204" t="s">
        <v>690</v>
      </c>
      <c r="B204" t="s">
        <v>691</v>
      </c>
      <c r="C204" t="s">
        <v>10155</v>
      </c>
      <c r="D204" t="s">
        <v>592</v>
      </c>
      <c r="E204">
        <v>24277.962500000001</v>
      </c>
      <c r="F204">
        <v>2323.25</v>
      </c>
      <c r="G204">
        <v>71.732084690536396</v>
      </c>
      <c r="H204">
        <f>(Table2[[#This Row],[1Y Return vs Nifty]]-AVERAGE(Table2[1Y Return vs Nifty]))/_xlfn.STDEV.P(Table2[1Y Return vs Nifty])</f>
        <v>0.46093214268816313</v>
      </c>
      <c r="I204">
        <v>9.1473107635456596</v>
      </c>
      <c r="J204">
        <f>(Table2[[#This Row],[1M Return vs Nifty]]-AVERAGE(Table2[1M Return vs Nifty]))/_xlfn.STDEV.P(Table2[1M Return vs Nifty])</f>
        <v>1.129187864125385</v>
      </c>
      <c r="K204">
        <v>18.7760888242838</v>
      </c>
      <c r="L204">
        <f>(Table2[[#This Row],[6M Return vs Nifty]]-AVERAGE(Table2[6M Return vs Nifty]))/_xlfn.STDEV.P(Table2[6M Return vs Nifty])</f>
        <v>0.41664739223402175</v>
      </c>
      <c r="M204">
        <v>-4.1521148375183898</v>
      </c>
      <c r="N204">
        <f>(Table2[[#This Row],[1W Return vs Nifty]]-AVERAGE(Table2[1W Return vs Nifty]))/_xlfn.STDEV.P(Table2[1W Return vs Nifty])</f>
        <v>-0.61240175248556239</v>
      </c>
      <c r="O204">
        <v>2290.66</v>
      </c>
      <c r="P204">
        <v>2190.3928347591</v>
      </c>
      <c r="Q204">
        <v>1888.07262378427</v>
      </c>
      <c r="R204">
        <v>52.1621347576368</v>
      </c>
      <c r="S204" s="2">
        <f>(Table2[[#This Row],[Close Price]]-Table2[[#This Row],[20D EMA]])/Table2[[#This Row],[20D EMA]]</f>
        <v>1.422734059179457E-2</v>
      </c>
      <c r="T204" s="2">
        <f>(Table2[[#This Row],[Close Price]]-Table2[[#This Row],[50D EMA]])/Table2[[#This Row],[50D EMA]]</f>
        <v>6.0654492259381271E-2</v>
      </c>
      <c r="U204" s="2">
        <f>(Table2[[#This Row],[Close Price]]-Table2[[#This Row],[200D EMA]])/Table2[[#This Row],[200D EMA]]</f>
        <v>0.23048762570557405</v>
      </c>
      <c r="V204">
        <v>0.80683009919200599</v>
      </c>
      <c r="W204">
        <v>2171</v>
      </c>
      <c r="X204">
        <v>2360.1</v>
      </c>
      <c r="Y204">
        <v>2171</v>
      </c>
      <c r="Z204">
        <v>2360.1</v>
      </c>
      <c r="AA204">
        <v>2171</v>
      </c>
      <c r="AB204">
        <v>2538.65</v>
      </c>
      <c r="AC204" s="2">
        <f>(Table2[[#This Row],[Close Price]]/Table2[[#This Row],[Day Low]])-1</f>
        <v>7.0128972823583657E-2</v>
      </c>
      <c r="AD204" s="2">
        <f>(Table2[[#This Row],[Day High]]/Table2[[#This Row],[Close Price]])-1</f>
        <v>1.5861401054557245E-2</v>
      </c>
      <c r="AE204" s="2">
        <f>(Table2[[#This Row],[Close Price]]/Table2[[#This Row],[Current Week Low]])-1</f>
        <v>7.0128972823583657E-2</v>
      </c>
      <c r="AF204" s="2">
        <f>(Table2[[#This Row],[Current Week High]]/Table2[[#This Row],[Close Price]])-1</f>
        <v>1.5861401054557245E-2</v>
      </c>
      <c r="AG204" s="2">
        <f>(Table2[[#This Row],[Close Price]]/Table2[[#This Row],[Current Month Low]])-1</f>
        <v>7.0128972823583657E-2</v>
      </c>
      <c r="AH204" s="2">
        <f>(Table2[[#This Row],[Current Month High]]/Table2[[#This Row],[Close Price]])-1</f>
        <v>9.2714946734101078E-2</v>
      </c>
      <c r="AI204">
        <v>9.2714946734100998</v>
      </c>
      <c r="AJ204">
        <v>109.802682078836</v>
      </c>
      <c r="AK204" t="str">
        <f>IF(AND(Table2[[#This Row],[20D EMA]]&gt;Table2[[#This Row],[50D EMA]],Table2[[#This Row],[50D EMA]]&gt;Table2[[#This Row],[200D EMA]]),"Uptrend","Downtrend/NoTrend")</f>
        <v>Uptrend</v>
      </c>
      <c r="AL204">
        <v>0.04</v>
      </c>
      <c r="AM204" t="s">
        <v>10199</v>
      </c>
      <c r="AN204">
        <v>0.14000000000000001</v>
      </c>
      <c r="AO204" t="s">
        <v>10199</v>
      </c>
      <c r="AP204">
        <v>4.2071826536516997E-2</v>
      </c>
      <c r="AQ204">
        <f>(Table2[[#This Row],[Sharpe Ratio]]-AVERAGE(Table2[Sharpe Ratio]))/_xlfn.STDEV.P(Table2[Sharpe Ratio])</f>
        <v>-7.8970336348014092E-2</v>
      </c>
      <c r="AR20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1.3153953102139933</v>
      </c>
      <c r="AS204">
        <f>_xlfn.RANK.AVG(Table2[[#This Row],[1Y Return vs Nifty Z-Score]],Table2[1Y Return vs Nifty Z-Score])</f>
        <v>161</v>
      </c>
      <c r="AT204">
        <f>_xlfn.RANK.AVG(Table2[[#This Row],[6M Return vs Nifty Z-Score]],Table2[6M Return vs Nifty Z-Score])</f>
        <v>202</v>
      </c>
      <c r="AU204">
        <f>_xlfn.RANK.AVG(Table2[[#This Row],[Sharpe Ratio Z-Score]],Table2[Sharpe Ratio Z-Score])</f>
        <v>357</v>
      </c>
      <c r="AV204">
        <f>(Table2[[#This Row],[Rank 1Y]]+Table2[[#This Row],[Rank 6M]]+Table2[[#This Row],[Rank Sharpe]])/3</f>
        <v>240</v>
      </c>
    </row>
    <row r="205" spans="1:48" x14ac:dyDescent="0.3">
      <c r="A205" t="s">
        <v>785</v>
      </c>
      <c r="B205" t="s">
        <v>786</v>
      </c>
      <c r="C205" t="s">
        <v>10167</v>
      </c>
      <c r="D205" t="s">
        <v>235</v>
      </c>
      <c r="E205">
        <v>19776.0693096</v>
      </c>
      <c r="F205">
        <v>454.8</v>
      </c>
      <c r="G205">
        <v>35.528188954626003</v>
      </c>
      <c r="H205">
        <f>(Table2[[#This Row],[1Y Return vs Nifty]]-AVERAGE(Table2[1Y Return vs Nifty]))/_xlfn.STDEV.P(Table2[1Y Return vs Nifty])</f>
        <v>-4.3240552354948975E-2</v>
      </c>
      <c r="I205">
        <v>2.8837844876758298</v>
      </c>
      <c r="J205">
        <f>(Table2[[#This Row],[1M Return vs Nifty]]-AVERAGE(Table2[1M Return vs Nifty]))/_xlfn.STDEV.P(Table2[1M Return vs Nifty])</f>
        <v>0.47962648229060378</v>
      </c>
      <c r="K205">
        <v>42.195688438425101</v>
      </c>
      <c r="L205">
        <f>(Table2[[#This Row],[6M Return vs Nifty]]-AVERAGE(Table2[6M Return vs Nifty]))/_xlfn.STDEV.P(Table2[6M Return vs Nifty])</f>
        <v>1.203359809894289</v>
      </c>
      <c r="M205">
        <v>-1.6657797154457199</v>
      </c>
      <c r="N205">
        <f>(Table2[[#This Row],[1W Return vs Nifty]]-AVERAGE(Table2[1W Return vs Nifty]))/_xlfn.STDEV.P(Table2[1W Return vs Nifty])</f>
        <v>5.6959502695403404E-2</v>
      </c>
      <c r="O205">
        <v>449.47</v>
      </c>
      <c r="P205">
        <v>418.01236806611598</v>
      </c>
      <c r="Q205">
        <v>350.07978304888701</v>
      </c>
      <c r="R205">
        <v>49.795951789123698</v>
      </c>
      <c r="S205" s="2">
        <f>(Table2[[#This Row],[Close Price]]-Table2[[#This Row],[20D EMA]])/Table2[[#This Row],[20D EMA]]</f>
        <v>1.1858411017420481E-2</v>
      </c>
      <c r="T205" s="2">
        <f>(Table2[[#This Row],[Close Price]]-Table2[[#This Row],[50D EMA]])/Table2[[#This Row],[50D EMA]]</f>
        <v>8.8006084853607544E-2</v>
      </c>
      <c r="U205" s="2">
        <f>(Table2[[#This Row],[Close Price]]-Table2[[#This Row],[200D EMA]])/Table2[[#This Row],[200D EMA]]</f>
        <v>0.29913243215329949</v>
      </c>
      <c r="V205">
        <v>0.46633900164171099</v>
      </c>
      <c r="W205">
        <v>449</v>
      </c>
      <c r="X205">
        <v>461.45</v>
      </c>
      <c r="Y205">
        <v>439.35</v>
      </c>
      <c r="Z205">
        <v>461.45</v>
      </c>
      <c r="AA205">
        <v>431</v>
      </c>
      <c r="AB205">
        <v>527.54999999999995</v>
      </c>
      <c r="AC205" s="2">
        <f>(Table2[[#This Row],[Close Price]]/Table2[[#This Row],[Day Low]])-1</f>
        <v>1.2917594654788367E-2</v>
      </c>
      <c r="AD205" s="2">
        <f>(Table2[[#This Row],[Day High]]/Table2[[#This Row],[Close Price]])-1</f>
        <v>1.4621811785400229E-2</v>
      </c>
      <c r="AE205" s="2">
        <f>(Table2[[#This Row],[Close Price]]/Table2[[#This Row],[Current Week Low]])-1</f>
        <v>3.5165585524069565E-2</v>
      </c>
      <c r="AF205" s="2">
        <f>(Table2[[#This Row],[Current Week High]]/Table2[[#This Row],[Close Price]])-1</f>
        <v>1.4621811785400229E-2</v>
      </c>
      <c r="AG205" s="2">
        <f>(Table2[[#This Row],[Close Price]]/Table2[[#This Row],[Current Month Low]])-1</f>
        <v>5.522041763341079E-2</v>
      </c>
      <c r="AH205" s="2">
        <f>(Table2[[#This Row],[Current Month High]]/Table2[[#This Row],[Close Price]])-1</f>
        <v>0.15996042216358819</v>
      </c>
      <c r="AI205">
        <v>15.9960422163588</v>
      </c>
      <c r="AJ205">
        <v>64.633484162895897</v>
      </c>
      <c r="AK205" t="str">
        <f>IF(AND(Table2[[#This Row],[20D EMA]]&gt;Table2[[#This Row],[50D EMA]],Table2[[#This Row],[50D EMA]]&gt;Table2[[#This Row],[200D EMA]]),"Uptrend","Downtrend/NoTrend")</f>
        <v>Uptrend</v>
      </c>
      <c r="AL205">
        <v>0.23</v>
      </c>
      <c r="AM205" t="s">
        <v>10199</v>
      </c>
      <c r="AN205">
        <v>-2.39</v>
      </c>
      <c r="AO205" t="s">
        <v>10200</v>
      </c>
      <c r="AP205">
        <v>4.8609498797775999E-2</v>
      </c>
      <c r="AQ205">
        <f>(Table2[[#This Row],[Sharpe Ratio]]-AVERAGE(Table2[Sharpe Ratio]))/_xlfn.STDEV.P(Table2[Sharpe Ratio])</f>
        <v>-3.9207615392014752E-3</v>
      </c>
      <c r="AR20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1.6927844809861459</v>
      </c>
      <c r="AS205">
        <f>_xlfn.RANK.AVG(Table2[[#This Row],[1Y Return vs Nifty Z-Score]],Table2[1Y Return vs Nifty Z-Score])</f>
        <v>299</v>
      </c>
      <c r="AT205">
        <f>_xlfn.RANK.AVG(Table2[[#This Row],[6M Return vs Nifty Z-Score]],Table2[6M Return vs Nifty Z-Score])</f>
        <v>79</v>
      </c>
      <c r="AU205">
        <f>_xlfn.RANK.AVG(Table2[[#This Row],[Sharpe Ratio Z-Score]],Table2[Sharpe Ratio Z-Score])</f>
        <v>342</v>
      </c>
      <c r="AV205">
        <f>(Table2[[#This Row],[Rank 1Y]]+Table2[[#This Row],[Rank 6M]]+Table2[[#This Row],[Rank Sharpe]])/3</f>
        <v>240</v>
      </c>
    </row>
    <row r="206" spans="1:48" x14ac:dyDescent="0.3">
      <c r="A206" t="s">
        <v>663</v>
      </c>
      <c r="B206" t="s">
        <v>664</v>
      </c>
      <c r="C206" t="s">
        <v>10166</v>
      </c>
      <c r="D206" t="s">
        <v>235</v>
      </c>
      <c r="E206">
        <v>25893.5309626649</v>
      </c>
      <c r="F206">
        <v>4051.05</v>
      </c>
      <c r="G206">
        <v>100.38438016141301</v>
      </c>
      <c r="H206">
        <f>(Table2[[#This Row],[1Y Return vs Nifty]]-AVERAGE(Table2[1Y Return vs Nifty]))/_xlfn.STDEV.P(Table2[1Y Return vs Nifty])</f>
        <v>0.85994182750489456</v>
      </c>
      <c r="I206">
        <v>-3.15095925978006</v>
      </c>
      <c r="J206">
        <f>(Table2[[#This Row],[1M Return vs Nifty]]-AVERAGE(Table2[1M Return vs Nifty]))/_xlfn.STDEV.P(Table2[1M Return vs Nifty])</f>
        <v>-0.14620892015957321</v>
      </c>
      <c r="K206">
        <v>34.295185652820201</v>
      </c>
      <c r="L206">
        <f>(Table2[[#This Row],[6M Return vs Nifty]]-AVERAGE(Table2[6M Return vs Nifty]))/_xlfn.STDEV.P(Table2[6M Return vs Nifty])</f>
        <v>0.93796570625462261</v>
      </c>
      <c r="M206">
        <v>-3.8703018782062202</v>
      </c>
      <c r="N206">
        <f>(Table2[[#This Row],[1W Return vs Nifty]]-AVERAGE(Table2[1W Return vs Nifty]))/_xlfn.STDEV.P(Table2[1W Return vs Nifty])</f>
        <v>-0.53653318814890705</v>
      </c>
      <c r="O206">
        <v>3982.09</v>
      </c>
      <c r="P206">
        <v>3671.13992335584</v>
      </c>
      <c r="Q206">
        <v>2882.9147572315001</v>
      </c>
      <c r="R206">
        <v>52.125688146224398</v>
      </c>
      <c r="S206" s="2">
        <f>(Table2[[#This Row],[Close Price]]-Table2[[#This Row],[20D EMA]])/Table2[[#This Row],[20D EMA]]</f>
        <v>1.7317539282135773E-2</v>
      </c>
      <c r="T206" s="2">
        <f>(Table2[[#This Row],[Close Price]]-Table2[[#This Row],[50D EMA]])/Table2[[#This Row],[50D EMA]]</f>
        <v>0.10348558882955328</v>
      </c>
      <c r="U206" s="2">
        <f>(Table2[[#This Row],[Close Price]]-Table2[[#This Row],[200D EMA]])/Table2[[#This Row],[200D EMA]]</f>
        <v>0.40519243235976748</v>
      </c>
      <c r="V206">
        <v>0.83255086536281198</v>
      </c>
      <c r="W206">
        <v>3726</v>
      </c>
      <c r="X206">
        <v>4080</v>
      </c>
      <c r="Y206">
        <v>3726</v>
      </c>
      <c r="Z206">
        <v>4080</v>
      </c>
      <c r="AA206">
        <v>3726</v>
      </c>
      <c r="AB206">
        <v>4574.1499999999996</v>
      </c>
      <c r="AC206" s="2">
        <f>(Table2[[#This Row],[Close Price]]/Table2[[#This Row],[Day Low]])-1</f>
        <v>8.7238325281803641E-2</v>
      </c>
      <c r="AD206" s="2">
        <f>(Table2[[#This Row],[Day High]]/Table2[[#This Row],[Close Price]])-1</f>
        <v>7.1462954048950866E-3</v>
      </c>
      <c r="AE206" s="2">
        <f>(Table2[[#This Row],[Close Price]]/Table2[[#This Row],[Current Week Low]])-1</f>
        <v>8.7238325281803641E-2</v>
      </c>
      <c r="AF206" s="2">
        <f>(Table2[[#This Row],[Current Week High]]/Table2[[#This Row],[Close Price]])-1</f>
        <v>7.1462954048950866E-3</v>
      </c>
      <c r="AG206" s="2">
        <f>(Table2[[#This Row],[Close Price]]/Table2[[#This Row],[Current Month Low]])-1</f>
        <v>8.7238325281803641E-2</v>
      </c>
      <c r="AH206" s="2">
        <f>(Table2[[#This Row],[Current Month High]]/Table2[[#This Row],[Close Price]])-1</f>
        <v>0.12912701645252445</v>
      </c>
      <c r="AI206">
        <v>12.912701645252399</v>
      </c>
      <c r="AJ206">
        <v>140.41839762611201</v>
      </c>
      <c r="AK206" t="str">
        <f>IF(AND(Table2[[#This Row],[20D EMA]]&gt;Table2[[#This Row],[50D EMA]],Table2[[#This Row],[50D EMA]]&gt;Table2[[#This Row],[200D EMA]]),"Uptrend","Downtrend/NoTrend")</f>
        <v>Uptrend</v>
      </c>
      <c r="AL206">
        <v>0.44</v>
      </c>
      <c r="AM206" t="s">
        <v>10199</v>
      </c>
      <c r="AN206">
        <v>1.07</v>
      </c>
      <c r="AO206" t="s">
        <v>10199</v>
      </c>
      <c r="AQ206">
        <f>(Table2[[#This Row],[Sharpe Ratio]]-AVERAGE(Table2[Sharpe Ratio]))/_xlfn.STDEV.P(Table2[Sharpe Ratio])</f>
        <v>-0.56193622494207851</v>
      </c>
      <c r="AR20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0.5532292005089583</v>
      </c>
      <c r="AS206">
        <f>_xlfn.RANK.AVG(Table2[[#This Row],[1Y Return vs Nifty Z-Score]],Table2[1Y Return vs Nifty Z-Score])</f>
        <v>103</v>
      </c>
      <c r="AT206">
        <f>_xlfn.RANK.AVG(Table2[[#This Row],[6M Return vs Nifty Z-Score]],Table2[6M Return vs Nifty Z-Score])</f>
        <v>112</v>
      </c>
      <c r="AU206">
        <f>_xlfn.RANK.AVG(Table2[[#This Row],[Sharpe Ratio Z-Score]],Table2[Sharpe Ratio Z-Score])</f>
        <v>507.5</v>
      </c>
      <c r="AV206">
        <f>(Table2[[#This Row],[Rank 1Y]]+Table2[[#This Row],[Rank 6M]]+Table2[[#This Row],[Rank Sharpe]])/3</f>
        <v>240.83333333333334</v>
      </c>
    </row>
    <row r="207" spans="1:48" x14ac:dyDescent="0.3">
      <c r="A207" t="s">
        <v>704</v>
      </c>
      <c r="B207" t="s">
        <v>705</v>
      </c>
      <c r="C207" t="s">
        <v>10166</v>
      </c>
      <c r="D207" t="s">
        <v>523</v>
      </c>
      <c r="E207">
        <v>22985.254160050001</v>
      </c>
      <c r="F207">
        <v>1502.9</v>
      </c>
      <c r="G207">
        <v>22.5698126590603</v>
      </c>
      <c r="H207">
        <f>(Table2[[#This Row],[1Y Return vs Nifty]]-AVERAGE(Table2[1Y Return vs Nifty]))/_xlfn.STDEV.P(Table2[1Y Return vs Nifty])</f>
        <v>-0.22369791384927692</v>
      </c>
      <c r="I207">
        <v>-5.4048843212903703</v>
      </c>
      <c r="J207">
        <f>(Table2[[#This Row],[1M Return vs Nifty]]-AVERAGE(Table2[1M Return vs Nifty]))/_xlfn.STDEV.P(Table2[1M Return vs Nifty])</f>
        <v>-0.37995307848568538</v>
      </c>
      <c r="K207">
        <v>23.894688983962102</v>
      </c>
      <c r="L207">
        <f>(Table2[[#This Row],[6M Return vs Nifty]]-AVERAGE(Table2[6M Return vs Nifty]))/_xlfn.STDEV.P(Table2[6M Return vs Nifty])</f>
        <v>0.58859167706394822</v>
      </c>
      <c r="M207">
        <v>-3.1652663248334898</v>
      </c>
      <c r="N207">
        <f>(Table2[[#This Row],[1W Return vs Nifty]]-AVERAGE(Table2[1W Return vs Nifty]))/_xlfn.STDEV.P(Table2[1W Return vs Nifty])</f>
        <v>-0.34672631989400715</v>
      </c>
      <c r="O207">
        <v>1573.56</v>
      </c>
      <c r="P207">
        <v>1465.60555285331</v>
      </c>
      <c r="Q207">
        <v>1171.3650544873699</v>
      </c>
      <c r="R207">
        <v>32.522215896911298</v>
      </c>
      <c r="S207" s="2">
        <f>(Table2[[#This Row],[Close Price]]-Table2[[#This Row],[20D EMA]])/Table2[[#This Row],[20D EMA]]</f>
        <v>-4.490454764991475E-2</v>
      </c>
      <c r="T207" s="2">
        <f>(Table2[[#This Row],[Close Price]]-Table2[[#This Row],[50D EMA]])/Table2[[#This Row],[50D EMA]]</f>
        <v>2.5446442307811627E-2</v>
      </c>
      <c r="U207" s="2">
        <f>(Table2[[#This Row],[Close Price]]-Table2[[#This Row],[200D EMA]])/Table2[[#This Row],[200D EMA]]</f>
        <v>0.28303298296509405</v>
      </c>
      <c r="V207">
        <v>0.36095386882367297</v>
      </c>
      <c r="W207">
        <v>1441.15</v>
      </c>
      <c r="X207">
        <v>1558.45</v>
      </c>
      <c r="Y207">
        <v>1441.15</v>
      </c>
      <c r="Z207">
        <v>1565.4</v>
      </c>
      <c r="AA207">
        <v>1441.15</v>
      </c>
      <c r="AB207">
        <v>1697.95</v>
      </c>
      <c r="AC207" s="2">
        <f>(Table2[[#This Row],[Close Price]]/Table2[[#This Row],[Day Low]])-1</f>
        <v>4.2847725774554979E-2</v>
      </c>
      <c r="AD207" s="2">
        <f>(Table2[[#This Row],[Day High]]/Table2[[#This Row],[Close Price]])-1</f>
        <v>3.696187371082571E-2</v>
      </c>
      <c r="AE207" s="2">
        <f>(Table2[[#This Row],[Close Price]]/Table2[[#This Row],[Current Week Low]])-1</f>
        <v>4.2847725774554979E-2</v>
      </c>
      <c r="AF207" s="2">
        <f>(Table2[[#This Row],[Current Week High]]/Table2[[#This Row],[Close Price]])-1</f>
        <v>4.1586266551334017E-2</v>
      </c>
      <c r="AG207" s="2">
        <f>(Table2[[#This Row],[Close Price]]/Table2[[#This Row],[Current Month Low]])-1</f>
        <v>4.2847725774554979E-2</v>
      </c>
      <c r="AH207" s="2">
        <f>(Table2[[#This Row],[Current Month High]]/Table2[[#This Row],[Close Price]])-1</f>
        <v>0.12978242065340329</v>
      </c>
      <c r="AI207">
        <v>13.1146450196287</v>
      </c>
      <c r="AJ207">
        <v>80.8</v>
      </c>
      <c r="AK207" t="str">
        <f>IF(AND(Table2[[#This Row],[20D EMA]]&gt;Table2[[#This Row],[50D EMA]],Table2[[#This Row],[50D EMA]]&gt;Table2[[#This Row],[200D EMA]]),"Uptrend","Downtrend/NoTrend")</f>
        <v>Uptrend</v>
      </c>
      <c r="AL207">
        <v>0.28999999999999998</v>
      </c>
      <c r="AM207" t="s">
        <v>10199</v>
      </c>
      <c r="AN207">
        <v>-8.39</v>
      </c>
      <c r="AO207" t="s">
        <v>10200</v>
      </c>
      <c r="AP207">
        <v>0.1066630763097</v>
      </c>
      <c r="AQ207">
        <f>(Table2[[#This Row],[Sharpe Ratio]]-AVERAGE(Table2[Sharpe Ratio]))/_xlfn.STDEV.P(Table2[Sharpe Ratio])</f>
        <v>0.6625085322965385</v>
      </c>
      <c r="AR20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0.30072289713151723</v>
      </c>
      <c r="AS207">
        <f>_xlfn.RANK.AVG(Table2[[#This Row],[1Y Return vs Nifty Z-Score]],Table2[1Y Return vs Nifty Z-Score])</f>
        <v>367</v>
      </c>
      <c r="AT207">
        <f>_xlfn.RANK.AVG(Table2[[#This Row],[6M Return vs Nifty Z-Score]],Table2[6M Return vs Nifty Z-Score])</f>
        <v>170</v>
      </c>
      <c r="AU207">
        <f>_xlfn.RANK.AVG(Table2[[#This Row],[Sharpe Ratio Z-Score]],Table2[Sharpe Ratio Z-Score])</f>
        <v>186</v>
      </c>
      <c r="AV207">
        <f>(Table2[[#This Row],[Rank 1Y]]+Table2[[#This Row],[Rank 6M]]+Table2[[#This Row],[Rank Sharpe]])/3</f>
        <v>241</v>
      </c>
    </row>
    <row r="208" spans="1:48" x14ac:dyDescent="0.3">
      <c r="A208" t="s">
        <v>457</v>
      </c>
      <c r="B208" t="s">
        <v>458</v>
      </c>
      <c r="C208" t="s">
        <v>10155</v>
      </c>
      <c r="D208" t="s">
        <v>24</v>
      </c>
      <c r="E208">
        <v>48465.540648504</v>
      </c>
      <c r="F208">
        <v>197.96</v>
      </c>
      <c r="G208">
        <v>23.810544218555101</v>
      </c>
      <c r="H208">
        <f>(Table2[[#This Row],[1Y Return vs Nifty]]-AVERAGE(Table2[1Y Return vs Nifty]))/_xlfn.STDEV.P(Table2[1Y Return vs Nifty])</f>
        <v>-0.20641958063512325</v>
      </c>
      <c r="I208">
        <v>5.6139543554430498</v>
      </c>
      <c r="J208">
        <f>(Table2[[#This Row],[1M Return vs Nifty]]-AVERAGE(Table2[1M Return vs Nifty]))/_xlfn.STDEV.P(Table2[1M Return vs Nifty])</f>
        <v>0.76275978992636984</v>
      </c>
      <c r="K208">
        <v>25.891673839997601</v>
      </c>
      <c r="L208">
        <f>(Table2[[#This Row],[6M Return vs Nifty]]-AVERAGE(Table2[6M Return vs Nifty]))/_xlfn.STDEV.P(Table2[6M Return vs Nifty])</f>
        <v>0.65567449700993863</v>
      </c>
      <c r="M208">
        <v>-0.66423461774368897</v>
      </c>
      <c r="N208">
        <f>(Table2[[#This Row],[1W Return vs Nifty]]-AVERAGE(Table2[1W Return vs Nifty]))/_xlfn.STDEV.P(Table2[1W Return vs Nifty])</f>
        <v>0.32659149146742239</v>
      </c>
      <c r="O208">
        <v>187.59</v>
      </c>
      <c r="P208">
        <v>177.345545330162</v>
      </c>
      <c r="Q208">
        <v>158.81047067265601</v>
      </c>
      <c r="R208">
        <v>72.865586172566296</v>
      </c>
      <c r="S208" s="2">
        <f>(Table2[[#This Row],[Close Price]]-Table2[[#This Row],[20D EMA]])/Table2[[#This Row],[20D EMA]]</f>
        <v>5.5280132203209147E-2</v>
      </c>
      <c r="T208" s="2">
        <f>(Table2[[#This Row],[Close Price]]-Table2[[#This Row],[50D EMA]])/Table2[[#This Row],[50D EMA]]</f>
        <v>0.11623892007809013</v>
      </c>
      <c r="U208" s="2">
        <f>(Table2[[#This Row],[Close Price]]-Table2[[#This Row],[200D EMA]])/Table2[[#This Row],[200D EMA]]</f>
        <v>0.24651730557514659</v>
      </c>
      <c r="V208">
        <v>1.1318280980900699</v>
      </c>
      <c r="W208">
        <v>195.86</v>
      </c>
      <c r="X208">
        <v>203.44</v>
      </c>
      <c r="Y208">
        <v>190.1</v>
      </c>
      <c r="Z208">
        <v>203.44</v>
      </c>
      <c r="AA208">
        <v>173.91</v>
      </c>
      <c r="AB208">
        <v>203.44</v>
      </c>
      <c r="AC208" s="2">
        <f>(Table2[[#This Row],[Close Price]]/Table2[[#This Row],[Day Low]])-1</f>
        <v>1.0721944245889903E-2</v>
      </c>
      <c r="AD208" s="2">
        <f>(Table2[[#This Row],[Day High]]/Table2[[#This Row],[Close Price]])-1</f>
        <v>2.768236007274183E-2</v>
      </c>
      <c r="AE208" s="2">
        <f>(Table2[[#This Row],[Close Price]]/Table2[[#This Row],[Current Week Low]])-1</f>
        <v>4.1346659652814477E-2</v>
      </c>
      <c r="AF208" s="2">
        <f>(Table2[[#This Row],[Current Week High]]/Table2[[#This Row],[Close Price]])-1</f>
        <v>2.768236007274183E-2</v>
      </c>
      <c r="AG208" s="2">
        <f>(Table2[[#This Row],[Close Price]]/Table2[[#This Row],[Current Month Low]])-1</f>
        <v>0.13828992007360141</v>
      </c>
      <c r="AH208" s="2">
        <f>(Table2[[#This Row],[Current Month High]]/Table2[[#This Row],[Close Price]])-1</f>
        <v>2.768236007274183E-2</v>
      </c>
      <c r="AI208">
        <v>2.7682360072741798</v>
      </c>
      <c r="AJ208">
        <v>51.693486590038297</v>
      </c>
      <c r="AK208" t="str">
        <f>IF(AND(Table2[[#This Row],[20D EMA]]&gt;Table2[[#This Row],[50D EMA]],Table2[[#This Row],[50D EMA]]&gt;Table2[[#This Row],[200D EMA]]),"Uptrend","Downtrend/NoTrend")</f>
        <v>Uptrend</v>
      </c>
      <c r="AL208">
        <v>0.13</v>
      </c>
      <c r="AM208" t="s">
        <v>10199</v>
      </c>
      <c r="AN208">
        <v>9.39</v>
      </c>
      <c r="AO208" t="s">
        <v>10199</v>
      </c>
      <c r="AP208">
        <v>9.0269890162187005E-2</v>
      </c>
      <c r="AQ208">
        <f>(Table2[[#This Row],[Sharpe Ratio]]-AVERAGE(Table2[Sharpe Ratio]))/_xlfn.STDEV.P(Table2[Sharpe Ratio])</f>
        <v>0.47432203395781025</v>
      </c>
      <c r="AR20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2.0129282317264181</v>
      </c>
      <c r="AS208">
        <f>_xlfn.RANK.AVG(Table2[[#This Row],[1Y Return vs Nifty Z-Score]],Table2[1Y Return vs Nifty Z-Score])</f>
        <v>357</v>
      </c>
      <c r="AT208">
        <f>_xlfn.RANK.AVG(Table2[[#This Row],[6M Return vs Nifty Z-Score]],Table2[6M Return vs Nifty Z-Score])</f>
        <v>153</v>
      </c>
      <c r="AU208">
        <f>_xlfn.RANK.AVG(Table2[[#This Row],[Sharpe Ratio Z-Score]],Table2[Sharpe Ratio Z-Score])</f>
        <v>216</v>
      </c>
      <c r="AV208">
        <f>(Table2[[#This Row],[Rank 1Y]]+Table2[[#This Row],[Rank 6M]]+Table2[[#This Row],[Rank Sharpe]])/3</f>
        <v>242</v>
      </c>
    </row>
    <row r="209" spans="1:48" x14ac:dyDescent="0.3">
      <c r="A209" t="s">
        <v>953</v>
      </c>
      <c r="B209" t="s">
        <v>954</v>
      </c>
      <c r="C209" t="s">
        <v>10158</v>
      </c>
      <c r="D209" t="s">
        <v>46</v>
      </c>
      <c r="E209">
        <v>14635.58339292</v>
      </c>
      <c r="F209">
        <v>260.39999999999998</v>
      </c>
      <c r="G209">
        <v>60.117375917282502</v>
      </c>
      <c r="H209">
        <f>(Table2[[#This Row],[1Y Return vs Nifty]]-AVERAGE(Table2[1Y Return vs Nifty]))/_xlfn.STDEV.P(Table2[1Y Return vs Nifty])</f>
        <v>0.29918659278746695</v>
      </c>
      <c r="I209">
        <v>1.2071223471258501</v>
      </c>
      <c r="J209">
        <f>(Table2[[#This Row],[1M Return vs Nifty]]-AVERAGE(Table2[1M Return vs Nifty]))/_xlfn.STDEV.P(Table2[1M Return vs Nifty])</f>
        <v>0.30574759539562352</v>
      </c>
      <c r="K209">
        <v>1.9618196320324099</v>
      </c>
      <c r="L209">
        <f>(Table2[[#This Row],[6M Return vs Nifty]]-AVERAGE(Table2[6M Return vs Nifty]))/_xlfn.STDEV.P(Table2[6M Return vs Nifty])</f>
        <v>-0.14817841970852191</v>
      </c>
      <c r="M209">
        <v>-4.3912079169517098</v>
      </c>
      <c r="N209">
        <f>(Table2[[#This Row],[1W Return vs Nifty]]-AVERAGE(Table2[1W Return vs Nifty]))/_xlfn.STDEV.P(Table2[1W Return vs Nifty])</f>
        <v>-0.67676944062776123</v>
      </c>
      <c r="O209">
        <v>266.52</v>
      </c>
      <c r="P209">
        <v>256.147419279887</v>
      </c>
      <c r="Q209">
        <v>212.14518400239999</v>
      </c>
      <c r="R209">
        <v>41.408534022763703</v>
      </c>
      <c r="S209" s="2">
        <f>(Table2[[#This Row],[Close Price]]-Table2[[#This Row],[20D EMA]])/Table2[[#This Row],[20D EMA]]</f>
        <v>-2.2962629446195426E-2</v>
      </c>
      <c r="T209" s="2">
        <f>(Table2[[#This Row],[Close Price]]-Table2[[#This Row],[50D EMA]])/Table2[[#This Row],[50D EMA]]</f>
        <v>1.6602083019490687E-2</v>
      </c>
      <c r="U209" s="2">
        <f>(Table2[[#This Row],[Close Price]]-Table2[[#This Row],[200D EMA]])/Table2[[#This Row],[200D EMA]]</f>
        <v>0.22746128423567744</v>
      </c>
      <c r="V209">
        <v>1.4080239449930101</v>
      </c>
      <c r="W209">
        <v>241.1</v>
      </c>
      <c r="X209">
        <v>270.60000000000002</v>
      </c>
      <c r="Y209">
        <v>241.1</v>
      </c>
      <c r="Z209">
        <v>273.39999999999998</v>
      </c>
      <c r="AA209">
        <v>241.1</v>
      </c>
      <c r="AB209">
        <v>303.89999999999998</v>
      </c>
      <c r="AC209" s="2">
        <f>(Table2[[#This Row],[Close Price]]/Table2[[#This Row],[Day Low]])-1</f>
        <v>8.0049771878888398E-2</v>
      </c>
      <c r="AD209" s="2">
        <f>(Table2[[#This Row],[Day High]]/Table2[[#This Row],[Close Price]])-1</f>
        <v>3.9170506912442615E-2</v>
      </c>
      <c r="AE209" s="2">
        <f>(Table2[[#This Row],[Close Price]]/Table2[[#This Row],[Current Week Low]])-1</f>
        <v>8.0049771878888398E-2</v>
      </c>
      <c r="AF209" s="2">
        <f>(Table2[[#This Row],[Current Week High]]/Table2[[#This Row],[Close Price]])-1</f>
        <v>4.9923195084485394E-2</v>
      </c>
      <c r="AG209" s="2">
        <f>(Table2[[#This Row],[Close Price]]/Table2[[#This Row],[Current Month Low]])-1</f>
        <v>8.0049771878888398E-2</v>
      </c>
      <c r="AH209" s="2">
        <f>(Table2[[#This Row],[Current Month High]]/Table2[[#This Row],[Close Price]])-1</f>
        <v>0.16705069124423955</v>
      </c>
      <c r="AI209">
        <v>16.7050691244239</v>
      </c>
      <c r="AJ209">
        <v>123.61528553027</v>
      </c>
      <c r="AK209" t="str">
        <f>IF(AND(Table2[[#This Row],[20D EMA]]&gt;Table2[[#This Row],[50D EMA]],Table2[[#This Row],[50D EMA]]&gt;Table2[[#This Row],[200D EMA]]),"Uptrend","Downtrend/NoTrend")</f>
        <v>Uptrend</v>
      </c>
      <c r="AL209">
        <v>0.01</v>
      </c>
      <c r="AM209" t="s">
        <v>10199</v>
      </c>
      <c r="AN209">
        <v>-3.18</v>
      </c>
      <c r="AO209" t="s">
        <v>10200</v>
      </c>
      <c r="AP209">
        <v>0.12274688262516199</v>
      </c>
      <c r="AQ209">
        <f>(Table2[[#This Row],[Sharpe Ratio]]-AVERAGE(Table2[Sharpe Ratio]))/_xlfn.STDEV.P(Table2[Sharpe Ratio])</f>
        <v>0.8471434875291004</v>
      </c>
      <c r="AR20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0.62712981537590784</v>
      </c>
      <c r="AS209">
        <f>_xlfn.RANK.AVG(Table2[[#This Row],[1Y Return vs Nifty Z-Score]],Table2[1Y Return vs Nifty Z-Score])</f>
        <v>207</v>
      </c>
      <c r="AT209">
        <f>_xlfn.RANK.AVG(Table2[[#This Row],[6M Return vs Nifty Z-Score]],Table2[6M Return vs Nifty Z-Score])</f>
        <v>372</v>
      </c>
      <c r="AU209">
        <f>_xlfn.RANK.AVG(Table2[[#This Row],[Sharpe Ratio Z-Score]],Table2[Sharpe Ratio Z-Score])</f>
        <v>150</v>
      </c>
      <c r="AV209">
        <f>(Table2[[#This Row],[Rank 1Y]]+Table2[[#This Row],[Rank 6M]]+Table2[[#This Row],[Rank Sharpe]])/3</f>
        <v>243</v>
      </c>
    </row>
    <row r="210" spans="1:48" x14ac:dyDescent="0.3">
      <c r="A210" t="s">
        <v>552</v>
      </c>
      <c r="B210" t="s">
        <v>553</v>
      </c>
      <c r="C210" t="s">
        <v>10157</v>
      </c>
      <c r="D210" t="s">
        <v>173</v>
      </c>
      <c r="E210">
        <v>34915.635000000002</v>
      </c>
      <c r="F210">
        <v>799.9</v>
      </c>
      <c r="G210">
        <v>66.136950365526403</v>
      </c>
      <c r="H210">
        <f>(Table2[[#This Row],[1Y Return vs Nifty]]-AVERAGE(Table2[1Y Return vs Nifty]))/_xlfn.STDEV.P(Table2[1Y Return vs Nifty])</f>
        <v>0.38301472815505067</v>
      </c>
      <c r="I210">
        <v>9.4744237641506093</v>
      </c>
      <c r="J210">
        <f>(Table2[[#This Row],[1M Return vs Nifty]]-AVERAGE(Table2[1M Return vs Nifty]))/_xlfn.STDEV.P(Table2[1M Return vs Nifty])</f>
        <v>1.1631112426394417</v>
      </c>
      <c r="K210">
        <v>45.0764557612939</v>
      </c>
      <c r="L210">
        <f>(Table2[[#This Row],[6M Return vs Nifty]]-AVERAGE(Table2[6M Return vs Nifty]))/_xlfn.STDEV.P(Table2[6M Return vs Nifty])</f>
        <v>1.3001306967852135</v>
      </c>
      <c r="M210">
        <v>4.4987700513032696</v>
      </c>
      <c r="N210">
        <f>(Table2[[#This Row],[1W Return vs Nifty]]-AVERAGE(Table2[1W Return vs Nifty]))/_xlfn.STDEV.P(Table2[1W Return vs Nifty])</f>
        <v>1.7165550788769601</v>
      </c>
      <c r="O210">
        <v>754.59</v>
      </c>
      <c r="P210">
        <v>684.54069281634099</v>
      </c>
      <c r="Q210">
        <v>557.84523725389295</v>
      </c>
      <c r="R210">
        <v>78.507324371607993</v>
      </c>
      <c r="S210" s="2">
        <f>(Table2[[#This Row],[Close Price]]-Table2[[#This Row],[20D EMA]])/Table2[[#This Row],[20D EMA]]</f>
        <v>6.0045852714719176E-2</v>
      </c>
      <c r="T210" s="2">
        <f>(Table2[[#This Row],[Close Price]]-Table2[[#This Row],[50D EMA]])/Table2[[#This Row],[50D EMA]]</f>
        <v>0.16852074448495838</v>
      </c>
      <c r="U210" s="2">
        <f>(Table2[[#This Row],[Close Price]]-Table2[[#This Row],[200D EMA]])/Table2[[#This Row],[200D EMA]]</f>
        <v>0.433910243525016</v>
      </c>
      <c r="V210">
        <v>0.83843441691912401</v>
      </c>
      <c r="W210">
        <v>710.05</v>
      </c>
      <c r="X210">
        <v>817.3</v>
      </c>
      <c r="Y210">
        <v>710.05</v>
      </c>
      <c r="Z210">
        <v>844.65</v>
      </c>
      <c r="AA210">
        <v>690.1</v>
      </c>
      <c r="AB210">
        <v>844.65</v>
      </c>
      <c r="AC210" s="2">
        <f>(Table2[[#This Row],[Close Price]]/Table2[[#This Row],[Day Low]])-1</f>
        <v>0.12654038447996618</v>
      </c>
      <c r="AD210" s="2">
        <f>(Table2[[#This Row],[Day High]]/Table2[[#This Row],[Close Price]])-1</f>
        <v>2.1752719089886297E-2</v>
      </c>
      <c r="AE210" s="2">
        <f>(Table2[[#This Row],[Close Price]]/Table2[[#This Row],[Current Week Low]])-1</f>
        <v>0.12654038447996618</v>
      </c>
      <c r="AF210" s="2">
        <f>(Table2[[#This Row],[Current Week High]]/Table2[[#This Row],[Close Price]])-1</f>
        <v>5.5944493061632627E-2</v>
      </c>
      <c r="AG210" s="2">
        <f>(Table2[[#This Row],[Close Price]]/Table2[[#This Row],[Current Month Low]])-1</f>
        <v>0.159107375742646</v>
      </c>
      <c r="AH210" s="2">
        <f>(Table2[[#This Row],[Current Month High]]/Table2[[#This Row],[Close Price]])-1</f>
        <v>5.5944493061632627E-2</v>
      </c>
      <c r="AI210">
        <v>5.5944493061632601</v>
      </c>
      <c r="AJ210">
        <v>91.776552385518997</v>
      </c>
      <c r="AK210" t="str">
        <f>IF(AND(Table2[[#This Row],[20D EMA]]&gt;Table2[[#This Row],[50D EMA]],Table2[[#This Row],[50D EMA]]&gt;Table2[[#This Row],[200D EMA]]),"Uptrend","Downtrend/NoTrend")</f>
        <v>Uptrend</v>
      </c>
      <c r="AL210">
        <v>0.4</v>
      </c>
      <c r="AM210" t="s">
        <v>10199</v>
      </c>
      <c r="AN210">
        <v>8.26</v>
      </c>
      <c r="AO210" t="s">
        <v>10199</v>
      </c>
      <c r="AP210">
        <v>5.8324327017990002E-3</v>
      </c>
      <c r="AQ210">
        <f>(Table2[[#This Row],[Sharpe Ratio]]-AVERAGE(Table2[Sharpe Ratio]))/_xlfn.STDEV.P(Table2[Sharpe Ratio])</f>
        <v>-0.49498248714691806</v>
      </c>
      <c r="AR2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4.0678292593097485</v>
      </c>
      <c r="AS210">
        <f>_xlfn.RANK.AVG(Table2[[#This Row],[1Y Return vs Nifty Z-Score]],Table2[1Y Return vs Nifty Z-Score])</f>
        <v>188</v>
      </c>
      <c r="AT210">
        <f>_xlfn.RANK.AVG(Table2[[#This Row],[6M Return vs Nifty Z-Score]],Table2[6M Return vs Nifty Z-Score])</f>
        <v>71</v>
      </c>
      <c r="AU210">
        <f>_xlfn.RANK.AVG(Table2[[#This Row],[Sharpe Ratio Z-Score]],Table2[Sharpe Ratio Z-Score])</f>
        <v>471</v>
      </c>
      <c r="AV210">
        <f>(Table2[[#This Row],[Rank 1Y]]+Table2[[#This Row],[Rank 6M]]+Table2[[#This Row],[Rank Sharpe]])/3</f>
        <v>243.33333333333334</v>
      </c>
    </row>
    <row r="211" spans="1:48" x14ac:dyDescent="0.3">
      <c r="A211" t="s">
        <v>1009</v>
      </c>
      <c r="B211" t="s">
        <v>1010</v>
      </c>
      <c r="C211" t="s">
        <v>10165</v>
      </c>
      <c r="D211" t="s">
        <v>72</v>
      </c>
      <c r="E211">
        <v>12825</v>
      </c>
      <c r="F211">
        <v>85.5</v>
      </c>
      <c r="G211">
        <v>129.733255536277</v>
      </c>
      <c r="H211">
        <f>(Table2[[#This Row],[1Y Return vs Nifty]]-AVERAGE(Table2[1Y Return vs Nifty]))/_xlfn.STDEV.P(Table2[1Y Return vs Nifty])</f>
        <v>1.2686520310190612</v>
      </c>
      <c r="I211">
        <v>4.5758475712645499</v>
      </c>
      <c r="J211">
        <f>(Table2[[#This Row],[1M Return vs Nifty]]-AVERAGE(Table2[1M Return vs Nifty]))/_xlfn.STDEV.P(Table2[1M Return vs Nifty])</f>
        <v>0.65510252985853312</v>
      </c>
      <c r="K211">
        <v>8.7466244035178793</v>
      </c>
      <c r="L211">
        <f>(Table2[[#This Row],[6M Return vs Nifty]]-AVERAGE(Table2[6M Return vs Nifty]))/_xlfn.STDEV.P(Table2[6M Return vs Nifty])</f>
        <v>7.9737097767072732E-2</v>
      </c>
      <c r="M211">
        <v>-7.8978081695992799</v>
      </c>
      <c r="N211">
        <f>(Table2[[#This Row],[1W Return vs Nifty]]-AVERAGE(Table2[1W Return vs Nifty]))/_xlfn.STDEV.P(Table2[1W Return vs Nifty])</f>
        <v>-1.6208024173945459</v>
      </c>
      <c r="O211">
        <v>85.14</v>
      </c>
      <c r="P211">
        <v>80.626009616541694</v>
      </c>
      <c r="Q211">
        <v>69.580592832233194</v>
      </c>
      <c r="R211">
        <v>47.291707196600299</v>
      </c>
      <c r="S211" s="2">
        <f>(Table2[[#This Row],[Close Price]]-Table2[[#This Row],[20D EMA]])/Table2[[#This Row],[20D EMA]]</f>
        <v>4.2283298097251518E-3</v>
      </c>
      <c r="T211" s="2">
        <f>(Table2[[#This Row],[Close Price]]-Table2[[#This Row],[50D EMA]])/Table2[[#This Row],[50D EMA]]</f>
        <v>6.0451836902744721E-2</v>
      </c>
      <c r="U211" s="2">
        <f>(Table2[[#This Row],[Close Price]]-Table2[[#This Row],[200D EMA]])/Table2[[#This Row],[200D EMA]]</f>
        <v>0.22879091022047379</v>
      </c>
      <c r="V211">
        <v>2.22924526866381</v>
      </c>
      <c r="W211">
        <v>80.150000000000006</v>
      </c>
      <c r="X211">
        <v>88.2</v>
      </c>
      <c r="Y211">
        <v>80.150000000000006</v>
      </c>
      <c r="Z211">
        <v>90.71</v>
      </c>
      <c r="AA211">
        <v>76.959999999999994</v>
      </c>
      <c r="AB211">
        <v>98.5</v>
      </c>
      <c r="AC211" s="2">
        <f>(Table2[[#This Row],[Close Price]]/Table2[[#This Row],[Day Low]])-1</f>
        <v>6.6749844042420348E-2</v>
      </c>
      <c r="AD211" s="2">
        <f>(Table2[[#This Row],[Day High]]/Table2[[#This Row],[Close Price]])-1</f>
        <v>3.1578947368421151E-2</v>
      </c>
      <c r="AE211" s="2">
        <f>(Table2[[#This Row],[Close Price]]/Table2[[#This Row],[Current Week Low]])-1</f>
        <v>6.6749844042420348E-2</v>
      </c>
      <c r="AF211" s="2">
        <f>(Table2[[#This Row],[Current Week High]]/Table2[[#This Row],[Close Price]])-1</f>
        <v>6.0935672514619732E-2</v>
      </c>
      <c r="AG211" s="2">
        <f>(Table2[[#This Row],[Close Price]]/Table2[[#This Row],[Current Month Low]])-1</f>
        <v>0.11096673596673612</v>
      </c>
      <c r="AH211" s="2">
        <f>(Table2[[#This Row],[Current Month High]]/Table2[[#This Row],[Close Price]])-1</f>
        <v>0.1520467836257311</v>
      </c>
      <c r="AI211">
        <v>19.1812865497076</v>
      </c>
      <c r="AJ211">
        <v>158.69894099848699</v>
      </c>
      <c r="AK211" t="str">
        <f>IF(AND(Table2[[#This Row],[20D EMA]]&gt;Table2[[#This Row],[50D EMA]],Table2[[#This Row],[50D EMA]]&gt;Table2[[#This Row],[200D EMA]]),"Uptrend","Downtrend/NoTrend")</f>
        <v>Uptrend</v>
      </c>
      <c r="AL211">
        <v>0.05</v>
      </c>
      <c r="AM211" t="s">
        <v>10199</v>
      </c>
      <c r="AN211">
        <v>-0.34</v>
      </c>
      <c r="AO211" t="s">
        <v>10200</v>
      </c>
      <c r="AP211">
        <v>4.4189762964004002E-2</v>
      </c>
      <c r="AQ211">
        <f>(Table2[[#This Row],[Sharpe Ratio]]-AVERAGE(Table2[Sharpe Ratio]))/_xlfn.STDEV.P(Table2[Sharpe Ratio])</f>
        <v>-5.4657366531998076E-2</v>
      </c>
      <c r="AR21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0.32803187471812323</v>
      </c>
      <c r="AS211">
        <f>_xlfn.RANK.AVG(Table2[[#This Row],[1Y Return vs Nifty Z-Score]],Table2[1Y Return vs Nifty Z-Score])</f>
        <v>75</v>
      </c>
      <c r="AT211">
        <f>_xlfn.RANK.AVG(Table2[[#This Row],[6M Return vs Nifty Z-Score]],Table2[6M Return vs Nifty Z-Score])</f>
        <v>302</v>
      </c>
      <c r="AU211">
        <f>_xlfn.RANK.AVG(Table2[[#This Row],[Sharpe Ratio Z-Score]],Table2[Sharpe Ratio Z-Score])</f>
        <v>354</v>
      </c>
      <c r="AV211">
        <f>(Table2[[#This Row],[Rank 1Y]]+Table2[[#This Row],[Rank 6M]]+Table2[[#This Row],[Rank Sharpe]])/3</f>
        <v>243.66666666666666</v>
      </c>
    </row>
    <row r="212" spans="1:48" x14ac:dyDescent="0.3">
      <c r="A212" t="s">
        <v>576</v>
      </c>
      <c r="B212" t="s">
        <v>577</v>
      </c>
      <c r="C212" t="s">
        <v>10166</v>
      </c>
      <c r="D212" t="s">
        <v>268</v>
      </c>
      <c r="E212">
        <v>31838.798321679998</v>
      </c>
      <c r="F212">
        <v>1673.35</v>
      </c>
      <c r="G212">
        <v>16.706725183433701</v>
      </c>
      <c r="H212">
        <f>(Table2[[#This Row],[1Y Return vs Nifty]]-AVERAGE(Table2[1Y Return vs Nifty]))/_xlfn.STDEV.P(Table2[1Y Return vs Nifty])</f>
        <v>-0.30534682355288473</v>
      </c>
      <c r="I212">
        <v>-5.6709599400787001</v>
      </c>
      <c r="J212">
        <f>(Table2[[#This Row],[1M Return vs Nifty]]-AVERAGE(Table2[1M Return vs Nifty]))/_xlfn.STDEV.P(Table2[1M Return vs Nifty])</f>
        <v>-0.40754655203404855</v>
      </c>
      <c r="K212">
        <v>33.419867686899401</v>
      </c>
      <c r="L212">
        <f>(Table2[[#This Row],[6M Return vs Nifty]]-AVERAGE(Table2[6M Return vs Nifty]))/_xlfn.STDEV.P(Table2[6M Return vs Nifty])</f>
        <v>0.908561979267966</v>
      </c>
      <c r="M212">
        <v>-1.7217195949491699</v>
      </c>
      <c r="N212">
        <f>(Table2[[#This Row],[1W Return vs Nifty]]-AVERAGE(Table2[1W Return vs Nifty]))/_xlfn.STDEV.P(Table2[1W Return vs Nifty])</f>
        <v>4.1899590768532065E-2</v>
      </c>
      <c r="O212">
        <v>1695.86</v>
      </c>
      <c r="P212">
        <v>1633.9201687329801</v>
      </c>
      <c r="Q212">
        <v>1370.21161115776</v>
      </c>
      <c r="R212">
        <v>38.148369764685903</v>
      </c>
      <c r="S212" s="2">
        <f>(Table2[[#This Row],[Close Price]]-Table2[[#This Row],[20D EMA]])/Table2[[#This Row],[20D EMA]]</f>
        <v>-1.3273501350347312E-2</v>
      </c>
      <c r="T212" s="2">
        <f>(Table2[[#This Row],[Close Price]]-Table2[[#This Row],[50D EMA]])/Table2[[#This Row],[50D EMA]]</f>
        <v>2.4132042691899454E-2</v>
      </c>
      <c r="U212" s="2">
        <f>(Table2[[#This Row],[Close Price]]-Table2[[#This Row],[200D EMA]])/Table2[[#This Row],[200D EMA]]</f>
        <v>0.22123472489486731</v>
      </c>
      <c r="V212">
        <v>1.1302708739190099</v>
      </c>
      <c r="W212">
        <v>1607.6</v>
      </c>
      <c r="X212">
        <v>1714.2</v>
      </c>
      <c r="Y212">
        <v>1607.6</v>
      </c>
      <c r="Z212">
        <v>1721</v>
      </c>
      <c r="AA212">
        <v>1607.6</v>
      </c>
      <c r="AB212">
        <v>1790</v>
      </c>
      <c r="AC212" s="2">
        <f>(Table2[[#This Row],[Close Price]]/Table2[[#This Row],[Day Low]])-1</f>
        <v>4.0899477481960655E-2</v>
      </c>
      <c r="AD212" s="2">
        <f>(Table2[[#This Row],[Day High]]/Table2[[#This Row],[Close Price]])-1</f>
        <v>2.4412107449129028E-2</v>
      </c>
      <c r="AE212" s="2">
        <f>(Table2[[#This Row],[Close Price]]/Table2[[#This Row],[Current Week Low]])-1</f>
        <v>4.0899477481960655E-2</v>
      </c>
      <c r="AF212" s="2">
        <f>(Table2[[#This Row],[Current Week High]]/Table2[[#This Row],[Close Price]])-1</f>
        <v>2.8475811993904587E-2</v>
      </c>
      <c r="AG212" s="2">
        <f>(Table2[[#This Row],[Close Price]]/Table2[[#This Row],[Current Month Low]])-1</f>
        <v>4.0899477481960655E-2</v>
      </c>
      <c r="AH212" s="2">
        <f>(Table2[[#This Row],[Current Month High]]/Table2[[#This Row],[Close Price]])-1</f>
        <v>6.9710461051184724E-2</v>
      </c>
      <c r="AI212">
        <v>10.027788567842901</v>
      </c>
      <c r="AJ212">
        <v>63.158151326053002</v>
      </c>
      <c r="AK212" t="str">
        <f>IF(AND(Table2[[#This Row],[20D EMA]]&gt;Table2[[#This Row],[50D EMA]],Table2[[#This Row],[50D EMA]]&gt;Table2[[#This Row],[200D EMA]]),"Uptrend","Downtrend/NoTrend")</f>
        <v>Uptrend</v>
      </c>
      <c r="AL212">
        <v>0.09</v>
      </c>
      <c r="AM212" t="s">
        <v>10199</v>
      </c>
      <c r="AN212">
        <v>-2.15</v>
      </c>
      <c r="AO212" t="s">
        <v>10200</v>
      </c>
      <c r="AP212">
        <v>9.1236940322109994E-2</v>
      </c>
      <c r="AQ212">
        <f>(Table2[[#This Row],[Sharpe Ratio]]-AVERAGE(Table2[Sharpe Ratio]))/_xlfn.STDEV.P(Table2[Sharpe Ratio])</f>
        <v>0.48542334041991148</v>
      </c>
      <c r="AR2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0.72299153486947632</v>
      </c>
      <c r="AS212">
        <f>_xlfn.RANK.AVG(Table2[[#This Row],[1Y Return vs Nifty Z-Score]],Table2[1Y Return vs Nifty Z-Score])</f>
        <v>400</v>
      </c>
      <c r="AT212">
        <f>_xlfn.RANK.AVG(Table2[[#This Row],[6M Return vs Nifty Z-Score]],Table2[6M Return vs Nifty Z-Score])</f>
        <v>119</v>
      </c>
      <c r="AU212">
        <f>_xlfn.RANK.AVG(Table2[[#This Row],[Sharpe Ratio Z-Score]],Table2[Sharpe Ratio Z-Score])</f>
        <v>213</v>
      </c>
      <c r="AV212">
        <f>(Table2[[#This Row],[Rank 1Y]]+Table2[[#This Row],[Rank 6M]]+Table2[[#This Row],[Rank Sharpe]])/3</f>
        <v>244</v>
      </c>
    </row>
    <row r="213" spans="1:48" x14ac:dyDescent="0.3">
      <c r="A213" t="s">
        <v>783</v>
      </c>
      <c r="B213" t="s">
        <v>784</v>
      </c>
      <c r="C213" t="s">
        <v>10166</v>
      </c>
      <c r="D213" t="s">
        <v>400</v>
      </c>
      <c r="E213">
        <v>19792.22809905</v>
      </c>
      <c r="F213">
        <v>320.10000000000002</v>
      </c>
      <c r="G213">
        <v>44.4534174177751</v>
      </c>
      <c r="H213">
        <f>(Table2[[#This Row],[1Y Return vs Nifty]]-AVERAGE(Table2[1Y Return vs Nifty]))/_xlfn.STDEV.P(Table2[1Y Return vs Nifty])</f>
        <v>8.1051499554757447E-2</v>
      </c>
      <c r="I213">
        <v>-9.0166819596877303</v>
      </c>
      <c r="J213">
        <f>(Table2[[#This Row],[1M Return vs Nifty]]-AVERAGE(Table2[1M Return vs Nifty]))/_xlfn.STDEV.P(Table2[1M Return vs Nifty])</f>
        <v>-0.75451593039599885</v>
      </c>
      <c r="K213">
        <v>27.741266748413999</v>
      </c>
      <c r="L213">
        <f>(Table2[[#This Row],[6M Return vs Nifty]]-AVERAGE(Table2[6M Return vs Nifty]))/_xlfn.STDEV.P(Table2[6M Return vs Nifty])</f>
        <v>0.71780611892669111</v>
      </c>
      <c r="M213">
        <v>-0.96058458723226403</v>
      </c>
      <c r="N213">
        <f>(Table2[[#This Row],[1W Return vs Nifty]]-AVERAGE(Table2[1W Return vs Nifty]))/_xlfn.STDEV.P(Table2[1W Return vs Nifty])</f>
        <v>0.24680933105440794</v>
      </c>
      <c r="O213">
        <v>322.77999999999997</v>
      </c>
      <c r="P213">
        <v>313.93914496224301</v>
      </c>
      <c r="Q213">
        <v>261.69677971317202</v>
      </c>
      <c r="R213">
        <v>46.618069029434203</v>
      </c>
      <c r="S213" s="2">
        <f>(Table2[[#This Row],[Close Price]]-Table2[[#This Row],[20D EMA]])/Table2[[#This Row],[20D EMA]]</f>
        <v>-8.3028688270647202E-3</v>
      </c>
      <c r="T213" s="2">
        <f>(Table2[[#This Row],[Close Price]]-Table2[[#This Row],[50D EMA]])/Table2[[#This Row],[50D EMA]]</f>
        <v>1.9624360761057606E-2</v>
      </c>
      <c r="U213" s="2">
        <f>(Table2[[#This Row],[Close Price]]-Table2[[#This Row],[200D EMA]])/Table2[[#This Row],[200D EMA]]</f>
        <v>0.22317133726612834</v>
      </c>
      <c r="V213">
        <v>0.66967008345701595</v>
      </c>
      <c r="W213">
        <v>298.5</v>
      </c>
      <c r="X213">
        <v>323.89999999999998</v>
      </c>
      <c r="Y213">
        <v>298.5</v>
      </c>
      <c r="Z213">
        <v>323.89999999999998</v>
      </c>
      <c r="AA213">
        <v>298.5</v>
      </c>
      <c r="AB213">
        <v>334.2</v>
      </c>
      <c r="AC213" s="2">
        <f>(Table2[[#This Row],[Close Price]]/Table2[[#This Row],[Day Low]])-1</f>
        <v>7.2361809045226266E-2</v>
      </c>
      <c r="AD213" s="2">
        <f>(Table2[[#This Row],[Day High]]/Table2[[#This Row],[Close Price]])-1</f>
        <v>1.1871290221805442E-2</v>
      </c>
      <c r="AE213" s="2">
        <f>(Table2[[#This Row],[Close Price]]/Table2[[#This Row],[Current Week Low]])-1</f>
        <v>7.2361809045226266E-2</v>
      </c>
      <c r="AF213" s="2">
        <f>(Table2[[#This Row],[Current Week High]]/Table2[[#This Row],[Close Price]])-1</f>
        <v>1.1871290221805442E-2</v>
      </c>
      <c r="AG213" s="2">
        <f>(Table2[[#This Row],[Close Price]]/Table2[[#This Row],[Current Month Low]])-1</f>
        <v>7.2361809045226266E-2</v>
      </c>
      <c r="AH213" s="2">
        <f>(Table2[[#This Row],[Current Month High]]/Table2[[#This Row],[Close Price]])-1</f>
        <v>4.4048734770384179E-2</v>
      </c>
      <c r="AI213">
        <v>11.184004998437899</v>
      </c>
      <c r="AJ213">
        <v>72.282023681377794</v>
      </c>
      <c r="AK213" t="str">
        <f>IF(AND(Table2[[#This Row],[20D EMA]]&gt;Table2[[#This Row],[50D EMA]],Table2[[#This Row],[50D EMA]]&gt;Table2[[#This Row],[200D EMA]]),"Uptrend","Downtrend/NoTrend")</f>
        <v>Uptrend</v>
      </c>
      <c r="AL213">
        <v>0.06</v>
      </c>
      <c r="AM213" t="s">
        <v>10199</v>
      </c>
      <c r="AN213">
        <v>-2.2599999999999998</v>
      </c>
      <c r="AO213" t="s">
        <v>10200</v>
      </c>
      <c r="AP213">
        <v>5.1408651251486998E-2</v>
      </c>
      <c r="AQ213">
        <f>(Table2[[#This Row],[Sharpe Ratio]]-AVERAGE(Table2[Sharpe Ratio]))/_xlfn.STDEV.P(Table2[Sharpe Ratio])</f>
        <v>2.8212265795454095E-2</v>
      </c>
      <c r="AR2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0.31936328493531174</v>
      </c>
      <c r="AS213">
        <f>_xlfn.RANK.AVG(Table2[[#This Row],[1Y Return vs Nifty Z-Score]],Table2[1Y Return vs Nifty Z-Score])</f>
        <v>266</v>
      </c>
      <c r="AT213">
        <f>_xlfn.RANK.AVG(Table2[[#This Row],[6M Return vs Nifty Z-Score]],Table2[6M Return vs Nifty Z-Score])</f>
        <v>141</v>
      </c>
      <c r="AU213">
        <f>_xlfn.RANK.AVG(Table2[[#This Row],[Sharpe Ratio Z-Score]],Table2[Sharpe Ratio Z-Score])</f>
        <v>330</v>
      </c>
      <c r="AV213">
        <f>(Table2[[#This Row],[Rank 1Y]]+Table2[[#This Row],[Rank 6M]]+Table2[[#This Row],[Rank Sharpe]])/3</f>
        <v>245.66666666666666</v>
      </c>
    </row>
    <row r="214" spans="1:48" x14ac:dyDescent="0.3">
      <c r="A214" t="s">
        <v>1517</v>
      </c>
      <c r="B214" t="s">
        <v>1518</v>
      </c>
      <c r="C214" t="s">
        <v>10160</v>
      </c>
      <c r="D214" t="s">
        <v>62</v>
      </c>
      <c r="E214">
        <v>6292.3559752599904</v>
      </c>
      <c r="F214">
        <v>643.45000000000005</v>
      </c>
      <c r="G214">
        <v>80.229071004401604</v>
      </c>
      <c r="H214">
        <f>(Table2[[#This Row],[1Y Return vs Nifty]]-AVERAGE(Table2[1Y Return vs Nifty]))/_xlfn.STDEV.P(Table2[1Y Return vs Nifty])</f>
        <v>0.57926052703815567</v>
      </c>
      <c r="I214">
        <v>8.2296303786693592</v>
      </c>
      <c r="J214">
        <f>(Table2[[#This Row],[1M Return vs Nifty]]-AVERAGE(Table2[1M Return vs Nifty]))/_xlfn.STDEV.P(Table2[1M Return vs Nifty])</f>
        <v>1.0340194697371705</v>
      </c>
      <c r="K214">
        <v>84.046805677462302</v>
      </c>
      <c r="L214">
        <f>(Table2[[#This Row],[6M Return vs Nifty]]-AVERAGE(Table2[6M Return vs Nifty]))/_xlfn.STDEV.P(Table2[6M Return vs Nifty])</f>
        <v>2.6092247336065415</v>
      </c>
      <c r="M214">
        <v>-0.96223712993791399</v>
      </c>
      <c r="N214">
        <f>(Table2[[#This Row],[1W Return vs Nifty]]-AVERAGE(Table2[1W Return vs Nifty]))/_xlfn.STDEV.P(Table2[1W Return vs Nifty])</f>
        <v>0.24636444007817787</v>
      </c>
      <c r="O214">
        <v>621.94000000000005</v>
      </c>
      <c r="P214">
        <v>575.47519108605195</v>
      </c>
      <c r="Q214">
        <v>464.60634879428</v>
      </c>
      <c r="R214">
        <v>57.047274475162901</v>
      </c>
      <c r="S214" s="2">
        <f>(Table2[[#This Row],[Close Price]]-Table2[[#This Row],[20D EMA]])/Table2[[#This Row],[20D EMA]]</f>
        <v>3.4585329774576311E-2</v>
      </c>
      <c r="T214" s="2">
        <f>(Table2[[#This Row],[Close Price]]-Table2[[#This Row],[50D EMA]])/Table2[[#This Row],[50D EMA]]</f>
        <v>0.11811944279589924</v>
      </c>
      <c r="U214" s="2">
        <f>(Table2[[#This Row],[Close Price]]-Table2[[#This Row],[200D EMA]])/Table2[[#This Row],[200D EMA]]</f>
        <v>0.38493587457391604</v>
      </c>
      <c r="V214">
        <v>0.59846939706556601</v>
      </c>
      <c r="W214">
        <v>625.25</v>
      </c>
      <c r="X214">
        <v>674.9</v>
      </c>
      <c r="Y214">
        <v>616.1</v>
      </c>
      <c r="Z214">
        <v>674.9</v>
      </c>
      <c r="AA214">
        <v>559</v>
      </c>
      <c r="AB214">
        <v>685</v>
      </c>
      <c r="AC214" s="2">
        <f>(Table2[[#This Row],[Close Price]]/Table2[[#This Row],[Day Low]])-1</f>
        <v>2.9108356657337131E-2</v>
      </c>
      <c r="AD214" s="2">
        <f>(Table2[[#This Row],[Day High]]/Table2[[#This Row],[Close Price]])-1</f>
        <v>4.8877146631439716E-2</v>
      </c>
      <c r="AE214" s="2">
        <f>(Table2[[#This Row],[Close Price]]/Table2[[#This Row],[Current Week Low]])-1</f>
        <v>4.4392144132445965E-2</v>
      </c>
      <c r="AF214" s="2">
        <f>(Table2[[#This Row],[Current Week High]]/Table2[[#This Row],[Close Price]])-1</f>
        <v>4.8877146631439716E-2</v>
      </c>
      <c r="AG214" s="2">
        <f>(Table2[[#This Row],[Close Price]]/Table2[[#This Row],[Current Month Low]])-1</f>
        <v>0.15107334525939176</v>
      </c>
      <c r="AH214" s="2">
        <f>(Table2[[#This Row],[Current Month High]]/Table2[[#This Row],[Close Price]])-1</f>
        <v>6.4573781956639875E-2</v>
      </c>
      <c r="AI214">
        <v>6.4573781956639804</v>
      </c>
      <c r="AJ214">
        <v>116.79582210242501</v>
      </c>
      <c r="AK214" t="str">
        <f>IF(AND(Table2[[#This Row],[20D EMA]]&gt;Table2[[#This Row],[50D EMA]],Table2[[#This Row],[50D EMA]]&gt;Table2[[#This Row],[200D EMA]]),"Uptrend","Downtrend/NoTrend")</f>
        <v>Uptrend</v>
      </c>
      <c r="AL214">
        <v>0.1</v>
      </c>
      <c r="AM214" t="s">
        <v>10199</v>
      </c>
      <c r="AN214">
        <v>11.01</v>
      </c>
      <c r="AO214" t="s">
        <v>10199</v>
      </c>
      <c r="AP214">
        <v>-2.7424500873386E-2</v>
      </c>
      <c r="AQ214">
        <f>(Table2[[#This Row],[Sharpe Ratio]]-AVERAGE(Table2[Sharpe Ratio]))/_xlfn.STDEV.P(Table2[Sharpe Ratio])</f>
        <v>-0.87675731838966742</v>
      </c>
      <c r="AR21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3.5921118520703779</v>
      </c>
      <c r="AS214">
        <f>_xlfn.RANK.AVG(Table2[[#This Row],[1Y Return vs Nifty Z-Score]],Table2[1Y Return vs Nifty Z-Score])</f>
        <v>134</v>
      </c>
      <c r="AT214">
        <f>_xlfn.RANK.AVG(Table2[[#This Row],[6M Return vs Nifty Z-Score]],Table2[6M Return vs Nifty Z-Score])</f>
        <v>14</v>
      </c>
      <c r="AU214">
        <f>_xlfn.RANK.AVG(Table2[[#This Row],[Sharpe Ratio Z-Score]],Table2[Sharpe Ratio Z-Score])</f>
        <v>589</v>
      </c>
      <c r="AV214">
        <f>(Table2[[#This Row],[Rank 1Y]]+Table2[[#This Row],[Rank 6M]]+Table2[[#This Row],[Rank Sharpe]])/3</f>
        <v>245.66666666666666</v>
      </c>
    </row>
    <row r="215" spans="1:48" x14ac:dyDescent="0.3">
      <c r="A215" t="s">
        <v>757</v>
      </c>
      <c r="B215" t="s">
        <v>758</v>
      </c>
      <c r="C215" t="s">
        <v>10168</v>
      </c>
      <c r="D215" t="s">
        <v>138</v>
      </c>
      <c r="E215">
        <v>20593.9494264149</v>
      </c>
      <c r="F215">
        <v>1465.65</v>
      </c>
      <c r="G215">
        <v>195.65114210104201</v>
      </c>
      <c r="H215">
        <f>(Table2[[#This Row],[1Y Return vs Nifty]]-AVERAGE(Table2[1Y Return vs Nifty]))/_xlfn.STDEV.P(Table2[1Y Return vs Nifty])</f>
        <v>2.1866194995845825</v>
      </c>
      <c r="I215">
        <v>1.97197234748348</v>
      </c>
      <c r="J215">
        <f>(Table2[[#This Row],[1M Return vs Nifty]]-AVERAGE(Table2[1M Return vs Nifty]))/_xlfn.STDEV.P(Table2[1M Return vs Nifty])</f>
        <v>0.38506665645594312</v>
      </c>
      <c r="K215">
        <v>16.736699255193798</v>
      </c>
      <c r="L215">
        <f>(Table2[[#This Row],[6M Return vs Nifty]]-AVERAGE(Table2[6M Return vs Nifty]))/_xlfn.STDEV.P(Table2[6M Return vs Nifty])</f>
        <v>0.34814011094467195</v>
      </c>
      <c r="M215">
        <v>-0.49405577211366902</v>
      </c>
      <c r="N215">
        <f>(Table2[[#This Row],[1W Return vs Nifty]]-AVERAGE(Table2[1W Return vs Nifty]))/_xlfn.STDEV.P(Table2[1W Return vs Nifty])</f>
        <v>0.37240636360790791</v>
      </c>
      <c r="O215">
        <v>1460.38</v>
      </c>
      <c r="P215">
        <v>1393.6729763859</v>
      </c>
      <c r="Q215">
        <v>1099.24008860915</v>
      </c>
      <c r="R215">
        <v>46.143669760006702</v>
      </c>
      <c r="S215" s="2">
        <f>(Table2[[#This Row],[Close Price]]-Table2[[#This Row],[20D EMA]])/Table2[[#This Row],[20D EMA]]</f>
        <v>3.6086498034757948E-3</v>
      </c>
      <c r="T215" s="2">
        <f>(Table2[[#This Row],[Close Price]]-Table2[[#This Row],[50D EMA]])/Table2[[#This Row],[50D EMA]]</f>
        <v>5.164556164441983E-2</v>
      </c>
      <c r="U215" s="2">
        <f>(Table2[[#This Row],[Close Price]]-Table2[[#This Row],[200D EMA]])/Table2[[#This Row],[200D EMA]]</f>
        <v>0.33333019345615605</v>
      </c>
      <c r="V215">
        <v>0.89548807852370005</v>
      </c>
      <c r="W215">
        <v>1456.1</v>
      </c>
      <c r="X215">
        <v>1517</v>
      </c>
      <c r="Y215">
        <v>1437.2</v>
      </c>
      <c r="Z215">
        <v>1517</v>
      </c>
      <c r="AA215">
        <v>1402.3</v>
      </c>
      <c r="AB215">
        <v>1564</v>
      </c>
      <c r="AC215" s="2">
        <f>(Table2[[#This Row],[Close Price]]/Table2[[#This Row],[Day Low]])-1</f>
        <v>6.5586154797061536E-3</v>
      </c>
      <c r="AD215" s="2">
        <f>(Table2[[#This Row],[Day High]]/Table2[[#This Row],[Close Price]])-1</f>
        <v>3.5035649711731898E-2</v>
      </c>
      <c r="AE215" s="2">
        <f>(Table2[[#This Row],[Close Price]]/Table2[[#This Row],[Current Week Low]])-1</f>
        <v>1.9795435569162301E-2</v>
      </c>
      <c r="AF215" s="2">
        <f>(Table2[[#This Row],[Current Week High]]/Table2[[#This Row],[Close Price]])-1</f>
        <v>3.5035649711731898E-2</v>
      </c>
      <c r="AG215" s="2">
        <f>(Table2[[#This Row],[Close Price]]/Table2[[#This Row],[Current Month Low]])-1</f>
        <v>4.5175782642801199E-2</v>
      </c>
      <c r="AH215" s="2">
        <f>(Table2[[#This Row],[Current Month High]]/Table2[[#This Row],[Close Price]])-1</f>
        <v>6.7103332992187736E-2</v>
      </c>
      <c r="AI215">
        <v>6.7103332992187701</v>
      </c>
      <c r="AJ215">
        <v>230.10135135135101</v>
      </c>
      <c r="AK215" t="str">
        <f>IF(AND(Table2[[#This Row],[20D EMA]]&gt;Table2[[#This Row],[50D EMA]],Table2[[#This Row],[50D EMA]]&gt;Table2[[#This Row],[200D EMA]]),"Uptrend","Downtrend/NoTrend")</f>
        <v>Uptrend</v>
      </c>
      <c r="AL215">
        <v>0.06</v>
      </c>
      <c r="AM215" t="s">
        <v>10199</v>
      </c>
      <c r="AN215">
        <v>-1.34</v>
      </c>
      <c r="AO215" t="s">
        <v>10200</v>
      </c>
      <c r="AQ215">
        <f>(Table2[[#This Row],[Sharpe Ratio]]-AVERAGE(Table2[Sharpe Ratio]))/_xlfn.STDEV.P(Table2[Sharpe Ratio])</f>
        <v>-0.56193622494207851</v>
      </c>
      <c r="AR21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2.730296405651027</v>
      </c>
      <c r="AS215">
        <f>_xlfn.RANK.AVG(Table2[[#This Row],[1Y Return vs Nifty Z-Score]],Table2[1Y Return vs Nifty Z-Score])</f>
        <v>20</v>
      </c>
      <c r="AT215">
        <f>_xlfn.RANK.AVG(Table2[[#This Row],[6M Return vs Nifty Z-Score]],Table2[6M Return vs Nifty Z-Score])</f>
        <v>220</v>
      </c>
      <c r="AU215">
        <f>_xlfn.RANK.AVG(Table2[[#This Row],[Sharpe Ratio Z-Score]],Table2[Sharpe Ratio Z-Score])</f>
        <v>507.5</v>
      </c>
      <c r="AV215">
        <f>(Table2[[#This Row],[Rank 1Y]]+Table2[[#This Row],[Rank 6M]]+Table2[[#This Row],[Rank Sharpe]])/3</f>
        <v>249.16666666666666</v>
      </c>
    </row>
    <row r="216" spans="1:48" x14ac:dyDescent="0.3">
      <c r="A216" t="s">
        <v>153</v>
      </c>
      <c r="B216" t="s">
        <v>154</v>
      </c>
      <c r="C216" t="s">
        <v>10162</v>
      </c>
      <c r="D216" t="s">
        <v>155</v>
      </c>
      <c r="E216">
        <v>169808.94206505999</v>
      </c>
      <c r="F216">
        <v>434.95</v>
      </c>
      <c r="G216">
        <v>41.431354917102297</v>
      </c>
      <c r="H216">
        <f>(Table2[[#This Row],[1Y Return vs Nifty]]-AVERAGE(Table2[1Y Return vs Nifty]))/_xlfn.STDEV.P(Table2[1Y Return vs Nifty])</f>
        <v>3.8966487304497192E-2</v>
      </c>
      <c r="I216">
        <v>-7.62477742162877</v>
      </c>
      <c r="J216">
        <f>(Table2[[#This Row],[1M Return vs Nifty]]-AVERAGE(Table2[1M Return vs Nifty]))/_xlfn.STDEV.P(Table2[1M Return vs Nifty])</f>
        <v>-0.61016793929602975</v>
      </c>
      <c r="K216">
        <v>57.240253594218203</v>
      </c>
      <c r="L216">
        <f>(Table2[[#This Row],[6M Return vs Nifty]]-AVERAGE(Table2[6M Return vs Nifty]))/_xlfn.STDEV.P(Table2[6M Return vs Nifty])</f>
        <v>1.7087376310938756</v>
      </c>
      <c r="M216">
        <v>-2.4497226578898301</v>
      </c>
      <c r="N216">
        <f>(Table2[[#This Row],[1W Return vs Nifty]]-AVERAGE(Table2[1W Return vs Nifty]))/_xlfn.STDEV.P(Table2[1W Return vs Nifty])</f>
        <v>-0.1540904990868231</v>
      </c>
      <c r="O216">
        <v>452.05</v>
      </c>
      <c r="P216">
        <v>436.84325154167101</v>
      </c>
      <c r="Q216">
        <v>351.10890816050801</v>
      </c>
      <c r="R216">
        <v>34.508667187696297</v>
      </c>
      <c r="S216" s="2">
        <f>(Table2[[#This Row],[Close Price]]-Table2[[#This Row],[20D EMA]])/Table2[[#This Row],[20D EMA]]</f>
        <v>-3.7827673929875065E-2</v>
      </c>
      <c r="T216" s="2">
        <f>(Table2[[#This Row],[Close Price]]-Table2[[#This Row],[50D EMA]])/Table2[[#This Row],[50D EMA]]</f>
        <v>-4.3339379399579001E-3</v>
      </c>
      <c r="U216" s="2">
        <f>(Table2[[#This Row],[Close Price]]-Table2[[#This Row],[200D EMA]])/Table2[[#This Row],[200D EMA]]</f>
        <v>0.23878941801489231</v>
      </c>
      <c r="V216">
        <v>0.91124568441725495</v>
      </c>
      <c r="W216">
        <v>410.55</v>
      </c>
      <c r="X216">
        <v>449.4</v>
      </c>
      <c r="Y216">
        <v>410.55</v>
      </c>
      <c r="Z216">
        <v>451</v>
      </c>
      <c r="AA216">
        <v>410.55</v>
      </c>
      <c r="AB216">
        <v>479.6</v>
      </c>
      <c r="AC216" s="2">
        <f>(Table2[[#This Row],[Close Price]]/Table2[[#This Row],[Day Low]])-1</f>
        <v>5.9432468639629699E-2</v>
      </c>
      <c r="AD216" s="2">
        <f>(Table2[[#This Row],[Day High]]/Table2[[#This Row],[Close Price]])-1</f>
        <v>3.3222209449361939E-2</v>
      </c>
      <c r="AE216" s="2">
        <f>(Table2[[#This Row],[Close Price]]/Table2[[#This Row],[Current Week Low]])-1</f>
        <v>5.9432468639629699E-2</v>
      </c>
      <c r="AF216" s="2">
        <f>(Table2[[#This Row],[Current Week High]]/Table2[[#This Row],[Close Price]])-1</f>
        <v>3.6900793194620141E-2</v>
      </c>
      <c r="AG216" s="2">
        <f>(Table2[[#This Row],[Close Price]]/Table2[[#This Row],[Current Month Low]])-1</f>
        <v>5.9432468639629699E-2</v>
      </c>
      <c r="AH216" s="2">
        <f>(Table2[[#This Row],[Current Month High]]/Table2[[#This Row],[Close Price]])-1</f>
        <v>0.10265547764110816</v>
      </c>
      <c r="AI216">
        <v>16.507644556845602</v>
      </c>
      <c r="AJ216">
        <v>109.110576923076</v>
      </c>
      <c r="AK216" t="str">
        <f>IF(AND(Table2[[#This Row],[20D EMA]]&gt;Table2[[#This Row],[50D EMA]],Table2[[#This Row],[50D EMA]]&gt;Table2[[#This Row],[200D EMA]]),"Uptrend","Downtrend/NoTrend")</f>
        <v>Uptrend</v>
      </c>
      <c r="AL216">
        <v>0.05</v>
      </c>
      <c r="AM216" t="s">
        <v>10199</v>
      </c>
      <c r="AN216">
        <v>-7.28</v>
      </c>
      <c r="AO216" t="s">
        <v>10200</v>
      </c>
      <c r="AP216">
        <v>1.8309967344096002E-2</v>
      </c>
      <c r="AQ216">
        <f>(Table2[[#This Row],[Sharpe Ratio]]-AVERAGE(Table2[Sharpe Ratio]))/_xlfn.STDEV.P(Table2[Sharpe Ratio])</f>
        <v>-0.35174592952445244</v>
      </c>
      <c r="AR21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0.63169975049106752</v>
      </c>
      <c r="AS216">
        <f>_xlfn.RANK.AVG(Table2[[#This Row],[1Y Return vs Nifty Z-Score]],Table2[1Y Return vs Nifty Z-Score])</f>
        <v>275</v>
      </c>
      <c r="AT216">
        <f>_xlfn.RANK.AVG(Table2[[#This Row],[6M Return vs Nifty Z-Score]],Table2[6M Return vs Nifty Z-Score])</f>
        <v>45</v>
      </c>
      <c r="AU216">
        <f>_xlfn.RANK.AVG(Table2[[#This Row],[Sharpe Ratio Z-Score]],Table2[Sharpe Ratio Z-Score])</f>
        <v>429</v>
      </c>
      <c r="AV216">
        <f>(Table2[[#This Row],[Rank 1Y]]+Table2[[#This Row],[Rank 6M]]+Table2[[#This Row],[Rank Sharpe]])/3</f>
        <v>249.66666666666666</v>
      </c>
    </row>
    <row r="217" spans="1:48" x14ac:dyDescent="0.3">
      <c r="A217" t="s">
        <v>435</v>
      </c>
      <c r="B217" t="s">
        <v>436</v>
      </c>
      <c r="C217" t="s">
        <v>10155</v>
      </c>
      <c r="D217" t="s">
        <v>32</v>
      </c>
      <c r="E217">
        <v>53752.376962943999</v>
      </c>
      <c r="F217">
        <v>61.92</v>
      </c>
      <c r="G217">
        <v>76.412406237784197</v>
      </c>
      <c r="H217">
        <f>(Table2[[#This Row],[1Y Return vs Nifty]]-AVERAGE(Table2[1Y Return vs Nifty]))/_xlfn.STDEV.P(Table2[1Y Return vs Nifty])</f>
        <v>0.52610994414237822</v>
      </c>
      <c r="I217">
        <v>-6.38110209089528</v>
      </c>
      <c r="J217">
        <f>(Table2[[#This Row],[1M Return vs Nifty]]-AVERAGE(Table2[1M Return vs Nifty]))/_xlfn.STDEV.P(Table2[1M Return vs Nifty])</f>
        <v>-0.48119211468788797</v>
      </c>
      <c r="K217">
        <v>1.6842336658852</v>
      </c>
      <c r="L217">
        <f>(Table2[[#This Row],[6M Return vs Nifty]]-AVERAGE(Table2[6M Return vs Nifty]))/_xlfn.STDEV.P(Table2[6M Return vs Nifty])</f>
        <v>-0.15750310203162915</v>
      </c>
      <c r="M217">
        <v>-3.8425392162354899</v>
      </c>
      <c r="N217">
        <f>(Table2[[#This Row],[1W Return vs Nifty]]-AVERAGE(Table2[1W Return vs Nifty]))/_xlfn.STDEV.P(Table2[1W Return vs Nifty])</f>
        <v>-0.52905903468547466</v>
      </c>
      <c r="O217">
        <v>63.45</v>
      </c>
      <c r="P217">
        <v>63.4830938572319</v>
      </c>
      <c r="Q217">
        <v>56.627686239863202</v>
      </c>
      <c r="R217">
        <v>37.536584676955698</v>
      </c>
      <c r="S217" s="2">
        <f>(Table2[[#This Row],[Close Price]]-Table2[[#This Row],[20D EMA]])/Table2[[#This Row],[20D EMA]]</f>
        <v>-2.4113475177304982E-2</v>
      </c>
      <c r="T217" s="2">
        <f>(Table2[[#This Row],[Close Price]]-Table2[[#This Row],[50D EMA]])/Table2[[#This Row],[50D EMA]]</f>
        <v>-2.4622206673593505E-2</v>
      </c>
      <c r="U217" s="2">
        <f>(Table2[[#This Row],[Close Price]]-Table2[[#This Row],[200D EMA]])/Table2[[#This Row],[200D EMA]]</f>
        <v>9.3458061092583755E-2</v>
      </c>
      <c r="V217">
        <v>1.1062154416071599</v>
      </c>
      <c r="W217">
        <v>59.34</v>
      </c>
      <c r="X217">
        <v>63.5</v>
      </c>
      <c r="Y217">
        <v>59.34</v>
      </c>
      <c r="Z217">
        <v>63.8</v>
      </c>
      <c r="AA217">
        <v>59.34</v>
      </c>
      <c r="AB217">
        <v>67.64</v>
      </c>
      <c r="AC217" s="2">
        <f>(Table2[[#This Row],[Close Price]]/Table2[[#This Row],[Day Low]])-1</f>
        <v>4.3478260869565188E-2</v>
      </c>
      <c r="AD217" s="2">
        <f>(Table2[[#This Row],[Day High]]/Table2[[#This Row],[Close Price]])-1</f>
        <v>2.5516795865633046E-2</v>
      </c>
      <c r="AE217" s="2">
        <f>(Table2[[#This Row],[Close Price]]/Table2[[#This Row],[Current Week Low]])-1</f>
        <v>4.3478260869565188E-2</v>
      </c>
      <c r="AF217" s="2">
        <f>(Table2[[#This Row],[Current Week High]]/Table2[[#This Row],[Close Price]])-1</f>
        <v>3.0361757105943132E-2</v>
      </c>
      <c r="AG217" s="2">
        <f>(Table2[[#This Row],[Close Price]]/Table2[[#This Row],[Current Month Low]])-1</f>
        <v>4.3478260869565188E-2</v>
      </c>
      <c r="AH217" s="2">
        <f>(Table2[[#This Row],[Current Month High]]/Table2[[#This Row],[Close Price]])-1</f>
        <v>9.2377260981912013E-2</v>
      </c>
      <c r="AI217">
        <v>24.192506459948302</v>
      </c>
      <c r="AJ217">
        <v>109.18918918918899</v>
      </c>
      <c r="AK217" t="str">
        <f>IF(AND(Table2[[#This Row],[20D EMA]]&gt;Table2[[#This Row],[50D EMA]],Table2[[#This Row],[50D EMA]]&gt;Table2[[#This Row],[200D EMA]]),"Uptrend","Downtrend/NoTrend")</f>
        <v>Downtrend/NoTrend</v>
      </c>
      <c r="AL217">
        <v>-0.1</v>
      </c>
      <c r="AM217" t="s">
        <v>10200</v>
      </c>
      <c r="AN217">
        <v>-0.55000000000000004</v>
      </c>
      <c r="AO217" t="s">
        <v>10200</v>
      </c>
      <c r="AP217">
        <v>8.4651216074752997E-2</v>
      </c>
      <c r="AQ217">
        <f>(Table2[[#This Row],[Sharpe Ratio]]-AVERAGE(Table2[Sharpe Ratio]))/_xlfn.STDEV.P(Table2[Sharpe Ratio])</f>
        <v>0.4098221501459518</v>
      </c>
      <c r="AR21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17">
        <f>_xlfn.RANK.AVG(Table2[[#This Row],[1Y Return vs Nifty Z-Score]],Table2[1Y Return vs Nifty Z-Score])</f>
        <v>145</v>
      </c>
      <c r="AT217">
        <f>_xlfn.RANK.AVG(Table2[[#This Row],[6M Return vs Nifty Z-Score]],Table2[6M Return vs Nifty Z-Score])</f>
        <v>374</v>
      </c>
      <c r="AU217">
        <f>_xlfn.RANK.AVG(Table2[[#This Row],[Sharpe Ratio Z-Score]],Table2[Sharpe Ratio Z-Score])</f>
        <v>230</v>
      </c>
      <c r="AV217">
        <f>(Table2[[#This Row],[Rank 1Y]]+Table2[[#This Row],[Rank 6M]]+Table2[[#This Row],[Rank Sharpe]])/3</f>
        <v>249.66666666666666</v>
      </c>
    </row>
    <row r="218" spans="1:48" x14ac:dyDescent="0.3">
      <c r="A218" t="s">
        <v>1234</v>
      </c>
      <c r="B218" t="s">
        <v>1235</v>
      </c>
      <c r="C218" t="s">
        <v>10160</v>
      </c>
      <c r="D218" t="s">
        <v>62</v>
      </c>
      <c r="E218">
        <v>9053.3367454300005</v>
      </c>
      <c r="F218">
        <v>984.95</v>
      </c>
      <c r="G218">
        <v>97.361135374906397</v>
      </c>
      <c r="H218">
        <f>(Table2[[#This Row],[1Y Return vs Nifty]]-AVERAGE(Table2[1Y Return vs Nifty]))/_xlfn.STDEV.P(Table2[1Y Return vs Nifty])</f>
        <v>0.81784035083214535</v>
      </c>
      <c r="I218">
        <v>-3.4840100652925599</v>
      </c>
      <c r="J218">
        <f>(Table2[[#This Row],[1M Return vs Nifty]]-AVERAGE(Table2[1M Return vs Nifty]))/_xlfn.STDEV.P(Table2[1M Return vs Nifty])</f>
        <v>-0.18074808099670775</v>
      </c>
      <c r="K218">
        <v>35.589883487451097</v>
      </c>
      <c r="L218">
        <f>(Table2[[#This Row],[6M Return vs Nifty]]-AVERAGE(Table2[6M Return vs Nifty]))/_xlfn.STDEV.P(Table2[6M Return vs Nifty])</f>
        <v>0.98145726377070241</v>
      </c>
      <c r="M218">
        <v>4.58512573411564</v>
      </c>
      <c r="N218">
        <f>(Table2[[#This Row],[1W Return vs Nifty]]-AVERAGE(Table2[1W Return vs Nifty]))/_xlfn.STDEV.P(Table2[1W Return vs Nifty])</f>
        <v>1.7398034124286785</v>
      </c>
      <c r="O218">
        <v>940.54</v>
      </c>
      <c r="P218">
        <v>913.29479642239096</v>
      </c>
      <c r="Q218">
        <v>757.33826404233105</v>
      </c>
      <c r="R218">
        <v>71.581116554747794</v>
      </c>
      <c r="S218" s="2">
        <f>(Table2[[#This Row],[Close Price]]-Table2[[#This Row],[20D EMA]])/Table2[[#This Row],[20D EMA]]</f>
        <v>4.7217555872158638E-2</v>
      </c>
      <c r="T218" s="2">
        <f>(Table2[[#This Row],[Close Price]]-Table2[[#This Row],[50D EMA]])/Table2[[#This Row],[50D EMA]]</f>
        <v>7.8457912886727071E-2</v>
      </c>
      <c r="U218" s="2">
        <f>(Table2[[#This Row],[Close Price]]-Table2[[#This Row],[200D EMA]])/Table2[[#This Row],[200D EMA]]</f>
        <v>0.30054170872442115</v>
      </c>
      <c r="V218">
        <v>0.88832386733894997</v>
      </c>
      <c r="W218">
        <v>933</v>
      </c>
      <c r="X218">
        <v>989</v>
      </c>
      <c r="Y218">
        <v>933</v>
      </c>
      <c r="Z218">
        <v>989</v>
      </c>
      <c r="AA218">
        <v>900.55</v>
      </c>
      <c r="AB218">
        <v>989</v>
      </c>
      <c r="AC218" s="2">
        <f>(Table2[[#This Row],[Close Price]]/Table2[[#This Row],[Day Low]])-1</f>
        <v>5.5680600214362386E-2</v>
      </c>
      <c r="AD218" s="2">
        <f>(Table2[[#This Row],[Day High]]/Table2[[#This Row],[Close Price]])-1</f>
        <v>4.1118838519720313E-3</v>
      </c>
      <c r="AE218" s="2">
        <f>(Table2[[#This Row],[Close Price]]/Table2[[#This Row],[Current Week Low]])-1</f>
        <v>5.5680600214362386E-2</v>
      </c>
      <c r="AF218" s="2">
        <f>(Table2[[#This Row],[Current Week High]]/Table2[[#This Row],[Close Price]])-1</f>
        <v>4.1118838519720313E-3</v>
      </c>
      <c r="AG218" s="2">
        <f>(Table2[[#This Row],[Close Price]]/Table2[[#This Row],[Current Month Low]])-1</f>
        <v>9.3720504136361127E-2</v>
      </c>
      <c r="AH218" s="2">
        <f>(Table2[[#This Row],[Current Month High]]/Table2[[#This Row],[Close Price]])-1</f>
        <v>4.1118838519720313E-3</v>
      </c>
      <c r="AI218">
        <v>0.90359916747042501</v>
      </c>
      <c r="AJ218">
        <v>139.00752244600801</v>
      </c>
      <c r="AK218" t="str">
        <f>IF(AND(Table2[[#This Row],[20D EMA]]&gt;Table2[[#This Row],[50D EMA]],Table2[[#This Row],[50D EMA]]&gt;Table2[[#This Row],[200D EMA]]),"Uptrend","Downtrend/NoTrend")</f>
        <v>Uptrend</v>
      </c>
      <c r="AL218">
        <v>0.02</v>
      </c>
      <c r="AM218" t="s">
        <v>10199</v>
      </c>
      <c r="AN218">
        <v>3.64</v>
      </c>
      <c r="AO218" t="s">
        <v>10199</v>
      </c>
      <c r="AP218">
        <v>-4.2774137225909999E-3</v>
      </c>
      <c r="AQ218">
        <f>(Table2[[#This Row],[Sharpe Ratio]]-AVERAGE(Table2[Sharpe Ratio]))/_xlfn.STDEV.P(Table2[Sharpe Ratio])</f>
        <v>-0.61103903529005621</v>
      </c>
      <c r="AR21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2.7473139107447624</v>
      </c>
      <c r="AS218">
        <f>_xlfn.RANK.AVG(Table2[[#This Row],[1Y Return vs Nifty Z-Score]],Table2[1Y Return vs Nifty Z-Score])</f>
        <v>106</v>
      </c>
      <c r="AT218">
        <f>_xlfn.RANK.AVG(Table2[[#This Row],[6M Return vs Nifty Z-Score]],Table2[6M Return vs Nifty Z-Score])</f>
        <v>106</v>
      </c>
      <c r="AU218">
        <f>_xlfn.RANK.AVG(Table2[[#This Row],[Sharpe Ratio Z-Score]],Table2[Sharpe Ratio Z-Score])</f>
        <v>542</v>
      </c>
      <c r="AV218">
        <f>(Table2[[#This Row],[Rank 1Y]]+Table2[[#This Row],[Rank 6M]]+Table2[[#This Row],[Rank Sharpe]])/3</f>
        <v>251.33333333333334</v>
      </c>
    </row>
    <row r="219" spans="1:48" x14ac:dyDescent="0.3">
      <c r="A219" t="s">
        <v>933</v>
      </c>
      <c r="B219" t="s">
        <v>934</v>
      </c>
      <c r="C219" t="s">
        <v>10158</v>
      </c>
      <c r="D219" t="s">
        <v>319</v>
      </c>
      <c r="E219">
        <v>15366.732470875</v>
      </c>
      <c r="F219">
        <v>658.55</v>
      </c>
      <c r="G219">
        <v>56.597130482475201</v>
      </c>
      <c r="H219">
        <f>(Table2[[#This Row],[1Y Return vs Nifty]]-AVERAGE(Table2[1Y Return vs Nifty]))/_xlfn.STDEV.P(Table2[1Y Return vs Nifty])</f>
        <v>0.25016392293374773</v>
      </c>
      <c r="I219">
        <v>-15.0424021790179</v>
      </c>
      <c r="J219">
        <f>(Table2[[#This Row],[1M Return vs Nifty]]-AVERAGE(Table2[1M Return vs Nifty]))/_xlfn.STDEV.P(Table2[1M Return vs Nifty])</f>
        <v>-1.379415544419623</v>
      </c>
      <c r="K219">
        <v>10.4331979373392</v>
      </c>
      <c r="L219">
        <f>(Table2[[#This Row],[6M Return vs Nifty]]-AVERAGE(Table2[6M Return vs Nifty]))/_xlfn.STDEV.P(Table2[6M Return vs Nifty])</f>
        <v>0.1363925643085763</v>
      </c>
      <c r="M219">
        <v>-4.7414896889564702</v>
      </c>
      <c r="N219">
        <f>(Table2[[#This Row],[1W Return vs Nifty]]-AVERAGE(Table2[1W Return vs Nifty]))/_xlfn.STDEV.P(Table2[1W Return vs Nifty])</f>
        <v>-0.7710709064658271</v>
      </c>
      <c r="O219">
        <v>691.64</v>
      </c>
      <c r="P219">
        <v>694.33148037901299</v>
      </c>
      <c r="Q219">
        <v>570.61907636879903</v>
      </c>
      <c r="R219">
        <v>36.581903607507698</v>
      </c>
      <c r="S219" s="2">
        <f>(Table2[[#This Row],[Close Price]]-Table2[[#This Row],[20D EMA]])/Table2[[#This Row],[20D EMA]]</f>
        <v>-4.784280839743224E-2</v>
      </c>
      <c r="T219" s="2">
        <f>(Table2[[#This Row],[Close Price]]-Table2[[#This Row],[50D EMA]])/Table2[[#This Row],[50D EMA]]</f>
        <v>-5.1533714645173638E-2</v>
      </c>
      <c r="U219" s="2">
        <f>(Table2[[#This Row],[Close Price]]-Table2[[#This Row],[200D EMA]])/Table2[[#This Row],[200D EMA]]</f>
        <v>0.15409741327044235</v>
      </c>
      <c r="V219">
        <v>0.84395280329456102</v>
      </c>
      <c r="W219">
        <v>630</v>
      </c>
      <c r="X219">
        <v>683</v>
      </c>
      <c r="Y219">
        <v>624.4</v>
      </c>
      <c r="Z219">
        <v>683</v>
      </c>
      <c r="AA219">
        <v>624.4</v>
      </c>
      <c r="AB219">
        <v>734</v>
      </c>
      <c r="AC219" s="2">
        <f>(Table2[[#This Row],[Close Price]]/Table2[[#This Row],[Day Low]])-1</f>
        <v>4.5317460317460201E-2</v>
      </c>
      <c r="AD219" s="2">
        <f>(Table2[[#This Row],[Day High]]/Table2[[#This Row],[Close Price]])-1</f>
        <v>3.7127021486599521E-2</v>
      </c>
      <c r="AE219" s="2">
        <f>(Table2[[#This Row],[Close Price]]/Table2[[#This Row],[Current Week Low]])-1</f>
        <v>5.4692504804612296E-2</v>
      </c>
      <c r="AF219" s="2">
        <f>(Table2[[#This Row],[Current Week High]]/Table2[[#This Row],[Close Price]])-1</f>
        <v>3.7127021486599521E-2</v>
      </c>
      <c r="AG219" s="2">
        <f>(Table2[[#This Row],[Close Price]]/Table2[[#This Row],[Current Month Low]])-1</f>
        <v>5.4692504804612296E-2</v>
      </c>
      <c r="AH219" s="2">
        <f>(Table2[[#This Row],[Current Month High]]/Table2[[#This Row],[Close Price]])-1</f>
        <v>0.11456988839116256</v>
      </c>
      <c r="AI219">
        <v>25.7307721509376</v>
      </c>
      <c r="AJ219">
        <v>160.296442687747</v>
      </c>
      <c r="AK219" t="str">
        <f>IF(AND(Table2[[#This Row],[20D EMA]]&gt;Table2[[#This Row],[50D EMA]],Table2[[#This Row],[50D EMA]]&gt;Table2[[#This Row],[200D EMA]]),"Uptrend","Downtrend/NoTrend")</f>
        <v>Downtrend/NoTrend</v>
      </c>
      <c r="AL219">
        <v>-0.09</v>
      </c>
      <c r="AM219" t="s">
        <v>10200</v>
      </c>
      <c r="AN219">
        <v>-6.96</v>
      </c>
      <c r="AO219" t="s">
        <v>10200</v>
      </c>
      <c r="AP219">
        <v>7.1421108572370995E-2</v>
      </c>
      <c r="AQ219">
        <f>(Table2[[#This Row],[Sharpe Ratio]]-AVERAGE(Table2[Sharpe Ratio]))/_xlfn.STDEV.P(Table2[Sharpe Ratio])</f>
        <v>0.25794639023481802</v>
      </c>
      <c r="AR21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19">
        <f>_xlfn.RANK.AVG(Table2[[#This Row],[1Y Return vs Nifty Z-Score]],Table2[1Y Return vs Nifty Z-Score])</f>
        <v>215</v>
      </c>
      <c r="AT219">
        <f>_xlfn.RANK.AVG(Table2[[#This Row],[6M Return vs Nifty Z-Score]],Table2[6M Return vs Nifty Z-Score])</f>
        <v>281</v>
      </c>
      <c r="AU219">
        <f>_xlfn.RANK.AVG(Table2[[#This Row],[Sharpe Ratio Z-Score]],Table2[Sharpe Ratio Z-Score])</f>
        <v>260</v>
      </c>
      <c r="AV219">
        <f>(Table2[[#This Row],[Rank 1Y]]+Table2[[#This Row],[Rank 6M]]+Table2[[#This Row],[Rank Sharpe]])/3</f>
        <v>252</v>
      </c>
    </row>
    <row r="220" spans="1:48" x14ac:dyDescent="0.3">
      <c r="A220" t="s">
        <v>341</v>
      </c>
      <c r="B220" t="s">
        <v>342</v>
      </c>
      <c r="C220" t="s">
        <v>10166</v>
      </c>
      <c r="D220" t="s">
        <v>343</v>
      </c>
      <c r="E220">
        <v>69980.372951700003</v>
      </c>
      <c r="F220">
        <v>5509.1</v>
      </c>
      <c r="G220">
        <v>27.451999880363498</v>
      </c>
      <c r="H220">
        <f>(Table2[[#This Row],[1Y Return vs Nifty]]-AVERAGE(Table2[1Y Return vs Nifty]))/_xlfn.STDEV.P(Table2[1Y Return vs Nifty])</f>
        <v>-0.15570894639050795</v>
      </c>
      <c r="I220">
        <v>-7.0717805112044498</v>
      </c>
      <c r="J220">
        <f>(Table2[[#This Row],[1M Return vs Nifty]]-AVERAGE(Table2[1M Return vs Nifty]))/_xlfn.STDEV.P(Table2[1M Return vs Nifty])</f>
        <v>-0.55281918374447703</v>
      </c>
      <c r="K220">
        <v>17.089705277062301</v>
      </c>
      <c r="L220">
        <f>(Table2[[#This Row],[6M Return vs Nifty]]-AVERAGE(Table2[6M Return vs Nifty]))/_xlfn.STDEV.P(Table2[6M Return vs Nifty])</f>
        <v>0.3599983077323366</v>
      </c>
      <c r="M220">
        <v>-2.6945730038811</v>
      </c>
      <c r="N220">
        <f>(Table2[[#This Row],[1W Return vs Nifty]]-AVERAGE(Table2[1W Return vs Nifty]))/_xlfn.STDEV.P(Table2[1W Return vs Nifty])</f>
        <v>-0.22000813563920571</v>
      </c>
      <c r="O220">
        <v>5813.69</v>
      </c>
      <c r="P220">
        <v>5633.4260662074703</v>
      </c>
      <c r="Q220">
        <v>4731.2257541905501</v>
      </c>
      <c r="R220">
        <v>26.6342468120069</v>
      </c>
      <c r="S220" s="2">
        <f>(Table2[[#This Row],[Close Price]]-Table2[[#This Row],[20D EMA]])/Table2[[#This Row],[20D EMA]]</f>
        <v>-5.2391854398841226E-2</v>
      </c>
      <c r="T220" s="2">
        <f>(Table2[[#This Row],[Close Price]]-Table2[[#This Row],[50D EMA]])/Table2[[#This Row],[50D EMA]]</f>
        <v>-2.2069352601119446E-2</v>
      </c>
      <c r="U220" s="2">
        <f>(Table2[[#This Row],[Close Price]]-Table2[[#This Row],[200D EMA]])/Table2[[#This Row],[200D EMA]]</f>
        <v>0.16441283638187631</v>
      </c>
      <c r="V220">
        <v>0.76132743332854202</v>
      </c>
      <c r="W220">
        <v>5470.25</v>
      </c>
      <c r="X220">
        <v>5774.75</v>
      </c>
      <c r="Y220">
        <v>5470.25</v>
      </c>
      <c r="Z220">
        <v>5863.9</v>
      </c>
      <c r="AA220">
        <v>5470.25</v>
      </c>
      <c r="AB220">
        <v>6320.35</v>
      </c>
      <c r="AC220" s="2">
        <f>(Table2[[#This Row],[Close Price]]/Table2[[#This Row],[Day Low]])-1</f>
        <v>7.1020520085920413E-3</v>
      </c>
      <c r="AD220" s="2">
        <f>(Table2[[#This Row],[Day High]]/Table2[[#This Row],[Close Price]])-1</f>
        <v>4.8220217458387005E-2</v>
      </c>
      <c r="AE220" s="2">
        <f>(Table2[[#This Row],[Close Price]]/Table2[[#This Row],[Current Week Low]])-1</f>
        <v>7.1020520085920413E-3</v>
      </c>
      <c r="AF220" s="2">
        <f>(Table2[[#This Row],[Current Week High]]/Table2[[#This Row],[Close Price]])-1</f>
        <v>6.4402533989217803E-2</v>
      </c>
      <c r="AG220" s="2">
        <f>(Table2[[#This Row],[Close Price]]/Table2[[#This Row],[Current Month Low]])-1</f>
        <v>7.1020520085920413E-3</v>
      </c>
      <c r="AH220" s="2">
        <f>(Table2[[#This Row],[Current Month High]]/Table2[[#This Row],[Close Price]])-1</f>
        <v>0.14725635766277612</v>
      </c>
      <c r="AI220">
        <v>17.260532573378502</v>
      </c>
      <c r="AJ220">
        <v>73.119648047764898</v>
      </c>
      <c r="AK220" t="str">
        <f>IF(AND(Table2[[#This Row],[20D EMA]]&gt;Table2[[#This Row],[50D EMA]],Table2[[#This Row],[50D EMA]]&gt;Table2[[#This Row],[200D EMA]]),"Uptrend","Downtrend/NoTrend")</f>
        <v>Uptrend</v>
      </c>
      <c r="AL220">
        <v>0</v>
      </c>
      <c r="AM220" t="s">
        <v>10201</v>
      </c>
      <c r="AN220">
        <v>-8.4</v>
      </c>
      <c r="AO220" t="s">
        <v>10200</v>
      </c>
      <c r="AP220">
        <v>9.8554520498878001E-2</v>
      </c>
      <c r="AQ220">
        <f>(Table2[[#This Row],[Sharpe Ratio]]-AVERAGE(Table2[Sharpe Ratio]))/_xlfn.STDEV.P(Table2[Sharpe Ratio])</f>
        <v>0.56942591181679514</v>
      </c>
      <c r="AR22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8.8795377494108041E-4</v>
      </c>
      <c r="AS220">
        <f>_xlfn.RANK.AVG(Table2[[#This Row],[1Y Return vs Nifty Z-Score]],Table2[1Y Return vs Nifty Z-Score])</f>
        <v>339</v>
      </c>
      <c r="AT220">
        <f>_xlfn.RANK.AVG(Table2[[#This Row],[6M Return vs Nifty Z-Score]],Table2[6M Return vs Nifty Z-Score])</f>
        <v>215</v>
      </c>
      <c r="AU220">
        <f>_xlfn.RANK.AVG(Table2[[#This Row],[Sharpe Ratio Z-Score]],Table2[Sharpe Ratio Z-Score])</f>
        <v>203</v>
      </c>
      <c r="AV220">
        <f>(Table2[[#This Row],[Rank 1Y]]+Table2[[#This Row],[Rank 6M]]+Table2[[#This Row],[Rank Sharpe]])/3</f>
        <v>252.33333333333334</v>
      </c>
    </row>
    <row r="221" spans="1:48" x14ac:dyDescent="0.3">
      <c r="A221" t="s">
        <v>1286</v>
      </c>
      <c r="B221" t="s">
        <v>1287</v>
      </c>
      <c r="C221" t="s">
        <v>10160</v>
      </c>
      <c r="D221" t="s">
        <v>62</v>
      </c>
      <c r="E221">
        <v>8484.1316526119899</v>
      </c>
      <c r="F221">
        <v>187.22</v>
      </c>
      <c r="G221">
        <v>53.315723389887701</v>
      </c>
      <c r="H221">
        <f>(Table2[[#This Row],[1Y Return vs Nifty]]-AVERAGE(Table2[1Y Return vs Nifty]))/_xlfn.STDEV.P(Table2[1Y Return vs Nifty])</f>
        <v>0.20446729764592164</v>
      </c>
      <c r="I221">
        <v>13.010990066494101</v>
      </c>
      <c r="J221">
        <f>(Table2[[#This Row],[1M Return vs Nifty]]-AVERAGE(Table2[1M Return vs Nifty]))/_xlfn.STDEV.P(Table2[1M Return vs Nifty])</f>
        <v>1.5298722001452103</v>
      </c>
      <c r="K221">
        <v>9.4323684395157201</v>
      </c>
      <c r="L221">
        <f>(Table2[[#This Row],[6M Return vs Nifty]]-AVERAGE(Table2[6M Return vs Nifty]))/_xlfn.STDEV.P(Table2[6M Return vs Nifty])</f>
        <v>0.10277264736418106</v>
      </c>
      <c r="M221">
        <v>0.27326508129718702</v>
      </c>
      <c r="N221">
        <f>(Table2[[#This Row],[1W Return vs Nifty]]-AVERAGE(Table2[1W Return vs Nifty]))/_xlfn.STDEV.P(Table2[1W Return vs Nifty])</f>
        <v>0.57898143267480773</v>
      </c>
      <c r="O221">
        <v>180.08</v>
      </c>
      <c r="P221">
        <v>170.93459400143701</v>
      </c>
      <c r="Q221">
        <v>150.456200229845</v>
      </c>
      <c r="R221">
        <v>62.094509639795803</v>
      </c>
      <c r="S221" s="2">
        <f>(Table2[[#This Row],[Close Price]]-Table2[[#This Row],[20D EMA]])/Table2[[#This Row],[20D EMA]]</f>
        <v>3.9649044868947055E-2</v>
      </c>
      <c r="T221" s="2">
        <f>(Table2[[#This Row],[Close Price]]-Table2[[#This Row],[50D EMA]])/Table2[[#This Row],[50D EMA]]</f>
        <v>9.5272733373246182E-2</v>
      </c>
      <c r="U221" s="2">
        <f>(Table2[[#This Row],[Close Price]]-Table2[[#This Row],[200D EMA]])/Table2[[#This Row],[200D EMA]]</f>
        <v>0.24434885178538765</v>
      </c>
      <c r="V221">
        <v>1.1410365332888901</v>
      </c>
      <c r="W221">
        <v>176.12</v>
      </c>
      <c r="X221">
        <v>189.5</v>
      </c>
      <c r="Y221">
        <v>176.12</v>
      </c>
      <c r="Z221">
        <v>190.4</v>
      </c>
      <c r="AA221">
        <v>160</v>
      </c>
      <c r="AB221">
        <v>197.05</v>
      </c>
      <c r="AC221" s="2">
        <f>(Table2[[#This Row],[Close Price]]/Table2[[#This Row],[Day Low]])-1</f>
        <v>6.3025210084033612E-2</v>
      </c>
      <c r="AD221" s="2">
        <f>(Table2[[#This Row],[Day High]]/Table2[[#This Row],[Close Price]])-1</f>
        <v>1.2178186091229559E-2</v>
      </c>
      <c r="AE221" s="2">
        <f>(Table2[[#This Row],[Close Price]]/Table2[[#This Row],[Current Week Low]])-1</f>
        <v>6.3025210084033612E-2</v>
      </c>
      <c r="AF221" s="2">
        <f>(Table2[[#This Row],[Current Week High]]/Table2[[#This Row],[Close Price]])-1</f>
        <v>1.6985364811451742E-2</v>
      </c>
      <c r="AG221" s="2">
        <f>(Table2[[#This Row],[Close Price]]/Table2[[#This Row],[Current Month Low]])-1</f>
        <v>0.17012500000000008</v>
      </c>
      <c r="AH221" s="2">
        <f>(Table2[[#This Row],[Current Month High]]/Table2[[#This Row],[Close Price]])-1</f>
        <v>5.2505074244204808E-2</v>
      </c>
      <c r="AI221">
        <v>5.2505074244204799</v>
      </c>
      <c r="AJ221">
        <v>92.119035402770606</v>
      </c>
      <c r="AK221" t="str">
        <f>IF(AND(Table2[[#This Row],[20D EMA]]&gt;Table2[[#This Row],[50D EMA]],Table2[[#This Row],[50D EMA]]&gt;Table2[[#This Row],[200D EMA]]),"Uptrend","Downtrend/NoTrend")</f>
        <v>Uptrend</v>
      </c>
      <c r="AL221">
        <v>0.04</v>
      </c>
      <c r="AM221" t="s">
        <v>10199</v>
      </c>
      <c r="AN221">
        <v>12.76</v>
      </c>
      <c r="AO221" t="s">
        <v>10199</v>
      </c>
      <c r="AP221">
        <v>7.6357279205100007E-2</v>
      </c>
      <c r="AQ221">
        <f>(Table2[[#This Row],[Sharpe Ratio]]-AVERAGE(Table2[Sharpe Ratio]))/_xlfn.STDEV.P(Table2[Sharpe Ratio])</f>
        <v>0.31461143742069797</v>
      </c>
      <c r="AR22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2.7307050152508188</v>
      </c>
      <c r="AS221">
        <f>_xlfn.RANK.AVG(Table2[[#This Row],[1Y Return vs Nifty Z-Score]],Table2[1Y Return vs Nifty Z-Score])</f>
        <v>225</v>
      </c>
      <c r="AT221">
        <f>_xlfn.RANK.AVG(Table2[[#This Row],[6M Return vs Nifty Z-Score]],Table2[6M Return vs Nifty Z-Score])</f>
        <v>290</v>
      </c>
      <c r="AU221">
        <f>_xlfn.RANK.AVG(Table2[[#This Row],[Sharpe Ratio Z-Score]],Table2[Sharpe Ratio Z-Score])</f>
        <v>246</v>
      </c>
      <c r="AV221">
        <f>(Table2[[#This Row],[Rank 1Y]]+Table2[[#This Row],[Rank 6M]]+Table2[[#This Row],[Rank Sharpe]])/3</f>
        <v>253.66666666666666</v>
      </c>
    </row>
    <row r="222" spans="1:48" x14ac:dyDescent="0.3">
      <c r="A222" t="s">
        <v>451</v>
      </c>
      <c r="B222" t="s">
        <v>452</v>
      </c>
      <c r="C222" t="s">
        <v>10167</v>
      </c>
      <c r="D222" t="s">
        <v>375</v>
      </c>
      <c r="E222">
        <v>49086.751178999999</v>
      </c>
      <c r="F222">
        <v>1483.5</v>
      </c>
      <c r="G222">
        <v>69.741812878122104</v>
      </c>
      <c r="H222">
        <f>(Table2[[#This Row],[1Y Return vs Nifty]]-AVERAGE(Table2[1Y Return vs Nifty]))/_xlfn.STDEV.P(Table2[1Y Return vs Nifty])</f>
        <v>0.43321576899034731</v>
      </c>
      <c r="I222">
        <v>-4.0127462995101997</v>
      </c>
      <c r="J222">
        <f>(Table2[[#This Row],[1M Return vs Nifty]]-AVERAGE(Table2[1M Return vs Nifty]))/_xlfn.STDEV.P(Table2[1M Return vs Nifty])</f>
        <v>-0.23558087386733928</v>
      </c>
      <c r="K222">
        <v>32.0259277717198</v>
      </c>
      <c r="L222">
        <f>(Table2[[#This Row],[6M Return vs Nifty]]-AVERAGE(Table2[6M Return vs Nifty]))/_xlfn.STDEV.P(Table2[6M Return vs Nifty])</f>
        <v>0.86173667658081321</v>
      </c>
      <c r="M222">
        <v>-2.32732512329064</v>
      </c>
      <c r="N222">
        <f>(Table2[[#This Row],[1W Return vs Nifty]]-AVERAGE(Table2[1W Return vs Nifty]))/_xlfn.STDEV.P(Table2[1W Return vs Nifty])</f>
        <v>-0.12113912150982442</v>
      </c>
      <c r="O222">
        <v>1482.2</v>
      </c>
      <c r="P222">
        <v>1429.89839396101</v>
      </c>
      <c r="Q222">
        <v>1193.56257787916</v>
      </c>
      <c r="R222">
        <v>47.315125693966003</v>
      </c>
      <c r="S222" s="2">
        <f>(Table2[[#This Row],[Close Price]]-Table2[[#This Row],[20D EMA]])/Table2[[#This Row],[20D EMA]]</f>
        <v>8.770746188098465E-4</v>
      </c>
      <c r="T222" s="2">
        <f>(Table2[[#This Row],[Close Price]]-Table2[[#This Row],[50D EMA]])/Table2[[#This Row],[50D EMA]]</f>
        <v>3.7486304107599115E-2</v>
      </c>
      <c r="U222" s="2">
        <f>(Table2[[#This Row],[Close Price]]-Table2[[#This Row],[200D EMA]])/Table2[[#This Row],[200D EMA]]</f>
        <v>0.24291765467046517</v>
      </c>
      <c r="V222">
        <v>0.70210204051043101</v>
      </c>
      <c r="W222">
        <v>1433.9</v>
      </c>
      <c r="X222">
        <v>1495.9</v>
      </c>
      <c r="Y222">
        <v>1421.15</v>
      </c>
      <c r="Z222">
        <v>1506.7</v>
      </c>
      <c r="AA222">
        <v>1416.5</v>
      </c>
      <c r="AB222">
        <v>1539.8</v>
      </c>
      <c r="AC222" s="2">
        <f>(Table2[[#This Row],[Close Price]]/Table2[[#This Row],[Day Low]])-1</f>
        <v>3.4590975660785173E-2</v>
      </c>
      <c r="AD222" s="2">
        <f>(Table2[[#This Row],[Day High]]/Table2[[#This Row],[Close Price]])-1</f>
        <v>8.3586113919784655E-3</v>
      </c>
      <c r="AE222" s="2">
        <f>(Table2[[#This Row],[Close Price]]/Table2[[#This Row],[Current Week Low]])-1</f>
        <v>4.3872919818456868E-2</v>
      </c>
      <c r="AF222" s="2">
        <f>(Table2[[#This Row],[Current Week High]]/Table2[[#This Row],[Close Price]])-1</f>
        <v>1.5638692281766176E-2</v>
      </c>
      <c r="AG222" s="2">
        <f>(Table2[[#This Row],[Close Price]]/Table2[[#This Row],[Current Month Low]])-1</f>
        <v>4.7299682315566471E-2</v>
      </c>
      <c r="AH222" s="2">
        <f>(Table2[[#This Row],[Current Month High]]/Table2[[#This Row],[Close Price]])-1</f>
        <v>3.7950792045837511E-2</v>
      </c>
      <c r="AI222">
        <v>5.1567239635995801</v>
      </c>
      <c r="AJ222">
        <v>95.983882687099495</v>
      </c>
      <c r="AK222" t="str">
        <f>IF(AND(Table2[[#This Row],[20D EMA]]&gt;Table2[[#This Row],[50D EMA]],Table2[[#This Row],[50D EMA]]&gt;Table2[[#This Row],[200D EMA]]),"Uptrend","Downtrend/NoTrend")</f>
        <v>Uptrend</v>
      </c>
      <c r="AL222">
        <v>-0.11</v>
      </c>
      <c r="AM222" t="s">
        <v>10200</v>
      </c>
      <c r="AN222">
        <v>2.69</v>
      </c>
      <c r="AO222" t="s">
        <v>10199</v>
      </c>
      <c r="AP222">
        <v>5.8396424422919998E-3</v>
      </c>
      <c r="AQ222">
        <f>(Table2[[#This Row],[Sharpe Ratio]]-AVERAGE(Table2[Sharpe Ratio]))/_xlfn.STDEV.P(Table2[Sharpe Ratio])</f>
        <v>-0.4948997225272096</v>
      </c>
      <c r="AR22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0.44333272766678722</v>
      </c>
      <c r="AS222">
        <f>_xlfn.RANK.AVG(Table2[[#This Row],[1Y Return vs Nifty Z-Score]],Table2[1Y Return vs Nifty Z-Score])</f>
        <v>170</v>
      </c>
      <c r="AT222">
        <f>_xlfn.RANK.AVG(Table2[[#This Row],[6M Return vs Nifty Z-Score]],Table2[6M Return vs Nifty Z-Score])</f>
        <v>124</v>
      </c>
      <c r="AU222">
        <f>_xlfn.RANK.AVG(Table2[[#This Row],[Sharpe Ratio Z-Score]],Table2[Sharpe Ratio Z-Score])</f>
        <v>470</v>
      </c>
      <c r="AV222">
        <f>(Table2[[#This Row],[Rank 1Y]]+Table2[[#This Row],[Rank 6M]]+Table2[[#This Row],[Rank Sharpe]])/3</f>
        <v>254.66666666666666</v>
      </c>
    </row>
    <row r="223" spans="1:48" x14ac:dyDescent="0.3">
      <c r="A223" t="s">
        <v>1319</v>
      </c>
      <c r="B223" t="s">
        <v>1320</v>
      </c>
      <c r="C223" t="s">
        <v>10157</v>
      </c>
      <c r="D223" t="s">
        <v>119</v>
      </c>
      <c r="E223">
        <v>8189.1569050199996</v>
      </c>
      <c r="F223">
        <v>1392.3</v>
      </c>
      <c r="G223">
        <v>46.117514667146303</v>
      </c>
      <c r="H223">
        <f>(Table2[[#This Row],[1Y Return vs Nifty]]-AVERAGE(Table2[1Y Return vs Nifty]))/_xlfn.STDEV.P(Table2[1Y Return vs Nifty])</f>
        <v>0.10422559112626527</v>
      </c>
      <c r="I223">
        <v>-6.0762617398160703</v>
      </c>
      <c r="J223">
        <f>(Table2[[#This Row],[1M Return vs Nifty]]-AVERAGE(Table2[1M Return vs Nifty]))/_xlfn.STDEV.P(Table2[1M Return vs Nifty])</f>
        <v>-0.44957852978941754</v>
      </c>
      <c r="K223">
        <v>4.4805658561342003</v>
      </c>
      <c r="L223">
        <f>(Table2[[#This Row],[6M Return vs Nifty]]-AVERAGE(Table2[6M Return vs Nifty]))/_xlfn.STDEV.P(Table2[6M Return vs Nifty])</f>
        <v>-6.3568564540917097E-2</v>
      </c>
      <c r="M223">
        <v>-1.60749954117322</v>
      </c>
      <c r="N223">
        <f>(Table2[[#This Row],[1W Return vs Nifty]]-AVERAGE(Table2[1W Return vs Nifty]))/_xlfn.STDEV.P(Table2[1W Return vs Nifty])</f>
        <v>7.2649459474313338E-2</v>
      </c>
      <c r="O223">
        <v>1412.15</v>
      </c>
      <c r="P223">
        <v>1360.24563074968</v>
      </c>
      <c r="Q223">
        <v>1178.8852078760101</v>
      </c>
      <c r="R223">
        <v>40.8498922316004</v>
      </c>
      <c r="S223" s="2">
        <f>(Table2[[#This Row],[Close Price]]-Table2[[#This Row],[20D EMA]])/Table2[[#This Row],[20D EMA]]</f>
        <v>-1.4056580391601554E-2</v>
      </c>
      <c r="T223" s="2">
        <f>(Table2[[#This Row],[Close Price]]-Table2[[#This Row],[50D EMA]])/Table2[[#This Row],[50D EMA]]</f>
        <v>2.3565133036048527E-2</v>
      </c>
      <c r="U223" s="2">
        <f>(Table2[[#This Row],[Close Price]]-Table2[[#This Row],[200D EMA]])/Table2[[#This Row],[200D EMA]]</f>
        <v>0.18103102040655672</v>
      </c>
      <c r="V223">
        <v>0.87906789187506595</v>
      </c>
      <c r="W223">
        <v>1360.5</v>
      </c>
      <c r="X223">
        <v>1427.3</v>
      </c>
      <c r="Y223">
        <v>1360.5</v>
      </c>
      <c r="Z223">
        <v>1440</v>
      </c>
      <c r="AA223">
        <v>1360.5</v>
      </c>
      <c r="AB223">
        <v>1490.6</v>
      </c>
      <c r="AC223" s="2">
        <f>(Table2[[#This Row],[Close Price]]/Table2[[#This Row],[Day Low]])-1</f>
        <v>2.3373759647188574E-2</v>
      </c>
      <c r="AD223" s="2">
        <f>(Table2[[#This Row],[Day High]]/Table2[[#This Row],[Close Price]])-1</f>
        <v>2.513826043237799E-2</v>
      </c>
      <c r="AE223" s="2">
        <f>(Table2[[#This Row],[Close Price]]/Table2[[#This Row],[Current Week Low]])-1</f>
        <v>2.3373759647188574E-2</v>
      </c>
      <c r="AF223" s="2">
        <f>(Table2[[#This Row],[Current Week High]]/Table2[[#This Row],[Close Price]])-1</f>
        <v>3.4259857789269654E-2</v>
      </c>
      <c r="AG223" s="2">
        <f>(Table2[[#This Row],[Close Price]]/Table2[[#This Row],[Current Month Low]])-1</f>
        <v>2.3373759647188574E-2</v>
      </c>
      <c r="AH223" s="2">
        <f>(Table2[[#This Row],[Current Month High]]/Table2[[#This Row],[Close Price]])-1</f>
        <v>7.0602600014364691E-2</v>
      </c>
      <c r="AI223">
        <v>12.4721683545212</v>
      </c>
      <c r="AJ223">
        <v>74.026623336041496</v>
      </c>
      <c r="AK223" t="str">
        <f>IF(AND(Table2[[#This Row],[20D EMA]]&gt;Table2[[#This Row],[50D EMA]],Table2[[#This Row],[50D EMA]]&gt;Table2[[#This Row],[200D EMA]]),"Uptrend","Downtrend/NoTrend")</f>
        <v>Uptrend</v>
      </c>
      <c r="AL223">
        <v>-0.05</v>
      </c>
      <c r="AM223" t="s">
        <v>10200</v>
      </c>
      <c r="AN223">
        <v>-0.48</v>
      </c>
      <c r="AO223" t="s">
        <v>10200</v>
      </c>
      <c r="AP223">
        <v>0.118980863620026</v>
      </c>
      <c r="AQ223">
        <f>(Table2[[#This Row],[Sharpe Ratio]]-AVERAGE(Table2[Sharpe Ratio]))/_xlfn.STDEV.P(Table2[Sharpe Ratio])</f>
        <v>0.80391126147637781</v>
      </c>
      <c r="AR22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0.46763921774662182</v>
      </c>
      <c r="AS223">
        <f>_xlfn.RANK.AVG(Table2[[#This Row],[1Y Return vs Nifty Z-Score]],Table2[1Y Return vs Nifty Z-Score])</f>
        <v>259</v>
      </c>
      <c r="AT223">
        <f>_xlfn.RANK.AVG(Table2[[#This Row],[6M Return vs Nifty Z-Score]],Table2[6M Return vs Nifty Z-Score])</f>
        <v>349</v>
      </c>
      <c r="AU223">
        <f>_xlfn.RANK.AVG(Table2[[#This Row],[Sharpe Ratio Z-Score]],Table2[Sharpe Ratio Z-Score])</f>
        <v>158</v>
      </c>
      <c r="AV223">
        <f>(Table2[[#This Row],[Rank 1Y]]+Table2[[#This Row],[Rank 6M]]+Table2[[#This Row],[Rank Sharpe]])/3</f>
        <v>255.33333333333334</v>
      </c>
    </row>
    <row r="224" spans="1:48" x14ac:dyDescent="0.3">
      <c r="A224" t="s">
        <v>277</v>
      </c>
      <c r="B224" t="s">
        <v>278</v>
      </c>
      <c r="C224" t="s">
        <v>10162</v>
      </c>
      <c r="D224" t="s">
        <v>130</v>
      </c>
      <c r="E224">
        <v>95511.308397600005</v>
      </c>
      <c r="F224">
        <v>952.8</v>
      </c>
      <c r="G224">
        <v>27.418352425135701</v>
      </c>
      <c r="H224">
        <f>(Table2[[#This Row],[1Y Return vs Nifty]]-AVERAGE(Table2[1Y Return vs Nifty]))/_xlfn.STDEV.P(Table2[1Y Return vs Nifty])</f>
        <v>-0.15617751828971144</v>
      </c>
      <c r="I224">
        <v>-14.517479586875799</v>
      </c>
      <c r="J224">
        <f>(Table2[[#This Row],[1M Return vs Nifty]]-AVERAGE(Table2[1M Return vs Nifty]))/_xlfn.STDEV.P(Table2[1M Return vs Nifty])</f>
        <v>-1.3249782467552549</v>
      </c>
      <c r="K224">
        <v>21.906323621309301</v>
      </c>
      <c r="L224">
        <f>(Table2[[#This Row],[6M Return vs Nifty]]-AVERAGE(Table2[6M Return vs Nifty]))/_xlfn.STDEV.P(Table2[6M Return vs Nifty])</f>
        <v>0.52179840359141727</v>
      </c>
      <c r="M224">
        <v>-5.14828109574787</v>
      </c>
      <c r="N224">
        <f>(Table2[[#This Row],[1W Return vs Nifty]]-AVERAGE(Table2[1W Return vs Nifty]))/_xlfn.STDEV.P(Table2[1W Return vs Nifty])</f>
        <v>-0.8805856714825937</v>
      </c>
      <c r="O224">
        <v>1006.11</v>
      </c>
      <c r="P224">
        <v>1001.37416624841</v>
      </c>
      <c r="Q224">
        <v>859.523690869907</v>
      </c>
      <c r="R224">
        <v>19.7748740320392</v>
      </c>
      <c r="S224" s="2">
        <f>(Table2[[#This Row],[Close Price]]-Table2[[#This Row],[20D EMA]])/Table2[[#This Row],[20D EMA]]</f>
        <v>-5.2986253988132566E-2</v>
      </c>
      <c r="T224" s="2">
        <f>(Table2[[#This Row],[Close Price]]-Table2[[#This Row],[50D EMA]])/Table2[[#This Row],[50D EMA]]</f>
        <v>-4.8507508866930664E-2</v>
      </c>
      <c r="U224" s="2">
        <f>(Table2[[#This Row],[Close Price]]-Table2[[#This Row],[200D EMA]])/Table2[[#This Row],[200D EMA]]</f>
        <v>0.10852092865025027</v>
      </c>
      <c r="V224">
        <v>0.96047976482655595</v>
      </c>
      <c r="W224">
        <v>927.25</v>
      </c>
      <c r="X224">
        <v>961.6</v>
      </c>
      <c r="Y224">
        <v>927.25</v>
      </c>
      <c r="Z224">
        <v>961.6</v>
      </c>
      <c r="AA224">
        <v>927.25</v>
      </c>
      <c r="AB224">
        <v>1075.2</v>
      </c>
      <c r="AC224" s="2">
        <f>(Table2[[#This Row],[Close Price]]/Table2[[#This Row],[Day Low]])-1</f>
        <v>2.7554596926395281E-2</v>
      </c>
      <c r="AD224" s="2">
        <f>(Table2[[#This Row],[Day High]]/Table2[[#This Row],[Close Price]])-1</f>
        <v>9.2359361880773871E-3</v>
      </c>
      <c r="AE224" s="2">
        <f>(Table2[[#This Row],[Close Price]]/Table2[[#This Row],[Current Week Low]])-1</f>
        <v>2.7554596926395281E-2</v>
      </c>
      <c r="AF224" s="2">
        <f>(Table2[[#This Row],[Current Week High]]/Table2[[#This Row],[Close Price]])-1</f>
        <v>9.2359361880773871E-3</v>
      </c>
      <c r="AG224" s="2">
        <f>(Table2[[#This Row],[Close Price]]/Table2[[#This Row],[Current Month Low]])-1</f>
        <v>2.7554596926395281E-2</v>
      </c>
      <c r="AH224" s="2">
        <f>(Table2[[#This Row],[Current Month High]]/Table2[[#This Row],[Close Price]])-1</f>
        <v>0.12846347607052899</v>
      </c>
      <c r="AI224">
        <v>15.134340890008399</v>
      </c>
      <c r="AJ224">
        <v>63.823933975240699</v>
      </c>
      <c r="AK224" t="str">
        <f>IF(AND(Table2[[#This Row],[20D EMA]]&gt;Table2[[#This Row],[50D EMA]],Table2[[#This Row],[50D EMA]]&gt;Table2[[#This Row],[200D EMA]]),"Uptrend","Downtrend/NoTrend")</f>
        <v>Uptrend</v>
      </c>
      <c r="AL224">
        <v>0.02</v>
      </c>
      <c r="AM224" t="s">
        <v>10199</v>
      </c>
      <c r="AN224">
        <v>-9.73</v>
      </c>
      <c r="AO224" t="s">
        <v>10200</v>
      </c>
      <c r="AP224">
        <v>7.4639478039148999E-2</v>
      </c>
      <c r="AQ224">
        <f>(Table2[[#This Row],[Sharpe Ratio]]-AVERAGE(Table2[Sharpe Ratio]))/_xlfn.STDEV.P(Table2[Sharpe Ratio])</f>
        <v>0.29489184274559282</v>
      </c>
      <c r="AR22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-1.5450511901905499</v>
      </c>
      <c r="AS224">
        <f>_xlfn.RANK.AVG(Table2[[#This Row],[1Y Return vs Nifty Z-Score]],Table2[1Y Return vs Nifty Z-Score])</f>
        <v>340</v>
      </c>
      <c r="AT224">
        <f>_xlfn.RANK.AVG(Table2[[#This Row],[6M Return vs Nifty Z-Score]],Table2[6M Return vs Nifty Z-Score])</f>
        <v>183</v>
      </c>
      <c r="AU224">
        <f>_xlfn.RANK.AVG(Table2[[#This Row],[Sharpe Ratio Z-Score]],Table2[Sharpe Ratio Z-Score])</f>
        <v>248</v>
      </c>
      <c r="AV224">
        <f>(Table2[[#This Row],[Rank 1Y]]+Table2[[#This Row],[Rank 6M]]+Table2[[#This Row],[Rank Sharpe]])/3</f>
        <v>257</v>
      </c>
    </row>
    <row r="225" spans="1:48" x14ac:dyDescent="0.3">
      <c r="A225" t="s">
        <v>1004</v>
      </c>
      <c r="B225" t="s">
        <v>1005</v>
      </c>
      <c r="C225" t="s">
        <v>10166</v>
      </c>
      <c r="D225" t="s">
        <v>46</v>
      </c>
      <c r="E225">
        <v>12915.62662832</v>
      </c>
      <c r="F225">
        <v>702.65</v>
      </c>
      <c r="G225">
        <v>42.017442029150601</v>
      </c>
      <c r="H225">
        <f>(Table2[[#This Row],[1Y Return vs Nifty]]-AVERAGE(Table2[1Y Return vs Nifty]))/_xlfn.STDEV.P(Table2[1Y Return vs Nifty])</f>
        <v>4.7128291795562896E-2</v>
      </c>
      <c r="I225">
        <v>-0.842581127408216</v>
      </c>
      <c r="J225">
        <f>(Table2[[#This Row],[1M Return vs Nifty]]-AVERAGE(Table2[1M Return vs Nifty]))/_xlfn.STDEV.P(Table2[1M Return vs Nifty])</f>
        <v>9.3182314652867429E-2</v>
      </c>
      <c r="K225">
        <v>22.235162944687598</v>
      </c>
      <c r="L225">
        <f>(Table2[[#This Row],[6M Return vs Nifty]]-AVERAGE(Table2[6M Return vs Nifty]))/_xlfn.STDEV.P(Table2[6M Return vs Nifty])</f>
        <v>0.53284479137682139</v>
      </c>
      <c r="M225">
        <v>-2.34157999304567</v>
      </c>
      <c r="N225">
        <f>(Table2[[#This Row],[1W Return vs Nifty]]-AVERAGE(Table2[1W Return vs Nifty]))/_xlfn.STDEV.P(Table2[1W Return vs Nifty])</f>
        <v>-0.12497676086381219</v>
      </c>
      <c r="O225">
        <v>703.28</v>
      </c>
      <c r="P225">
        <v>652.28307072458199</v>
      </c>
      <c r="Q225">
        <v>559.95386314959603</v>
      </c>
      <c r="R225">
        <v>44.830715476749099</v>
      </c>
      <c r="S225" s="2">
        <f>(Table2[[#This Row],[Close Price]]-Table2[[#This Row],[20D EMA]])/Table2[[#This Row],[20D EMA]]</f>
        <v>-8.9580252530996969E-4</v>
      </c>
      <c r="T225" s="2">
        <f>(Table2[[#This Row],[Close Price]]-Table2[[#This Row],[50D EMA]])/Table2[[#This Row],[50D EMA]]</f>
        <v>7.7216367457564702E-2</v>
      </c>
      <c r="U225" s="2">
        <f>(Table2[[#This Row],[Close Price]]-Table2[[#This Row],[200D EMA]])/Table2[[#This Row],[200D EMA]]</f>
        <v>0.25483552528377068</v>
      </c>
      <c r="V225">
        <v>0.69743696179647696</v>
      </c>
      <c r="W225">
        <v>658</v>
      </c>
      <c r="X225">
        <v>718</v>
      </c>
      <c r="Y225">
        <v>658</v>
      </c>
      <c r="Z225">
        <v>718</v>
      </c>
      <c r="AA225">
        <v>658</v>
      </c>
      <c r="AB225">
        <v>757.95</v>
      </c>
      <c r="AC225" s="2">
        <f>(Table2[[#This Row],[Close Price]]/Table2[[#This Row],[Day Low]])-1</f>
        <v>6.7857142857142838E-2</v>
      </c>
      <c r="AD225" s="2">
        <f>(Table2[[#This Row],[Day High]]/Table2[[#This Row],[Close Price]])-1</f>
        <v>2.1845869209421442E-2</v>
      </c>
      <c r="AE225" s="2">
        <f>(Table2[[#This Row],[Close Price]]/Table2[[#This Row],[Current Week Low]])-1</f>
        <v>6.7857142857142838E-2</v>
      </c>
      <c r="AF225" s="2">
        <f>(Table2[[#This Row],[Current Week High]]/Table2[[#This Row],[Close Price]])-1</f>
        <v>2.1845869209421442E-2</v>
      </c>
      <c r="AG225" s="2">
        <f>(Table2[[#This Row],[Close Price]]/Table2[[#This Row],[Current Month Low]])-1</f>
        <v>6.7857142857142838E-2</v>
      </c>
      <c r="AH225" s="2">
        <f>(Table2[[#This Row],[Current Month High]]/Table2[[#This Row],[Close Price]])-1</f>
        <v>7.8702056500391526E-2</v>
      </c>
      <c r="AI225">
        <v>7.87020565003915</v>
      </c>
      <c r="AJ225">
        <v>76.545226130653205</v>
      </c>
      <c r="AK225" t="str">
        <f>IF(AND(Table2[[#This Row],[20D EMA]]&gt;Table2[[#This Row],[50D EMA]],Table2[[#This Row],[50D EMA]]&gt;Table2[[#This Row],[200D EMA]]),"Uptrend","Downtrend/NoTrend")</f>
        <v>Uptrend</v>
      </c>
      <c r="AL225">
        <v>0.22</v>
      </c>
      <c r="AM225" t="s">
        <v>10199</v>
      </c>
      <c r="AN225">
        <v>-3.96</v>
      </c>
      <c r="AO225" t="s">
        <v>10200</v>
      </c>
      <c r="AP225">
        <v>5.3832765158086E-2</v>
      </c>
      <c r="AQ225">
        <f>(Table2[[#This Row],[Sharpe Ratio]]-AVERAGE(Table2[Sharpe Ratio]))/_xlfn.STDEV.P(Table2[Sharpe Ratio])</f>
        <v>5.6040017127753167E-2</v>
      </c>
      <c r="AR22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0.60421865408919273</v>
      </c>
      <c r="AS225">
        <f>_xlfn.RANK.AVG(Table2[[#This Row],[1Y Return vs Nifty Z-Score]],Table2[1Y Return vs Nifty Z-Score])</f>
        <v>274</v>
      </c>
      <c r="AT225">
        <f>_xlfn.RANK.AVG(Table2[[#This Row],[6M Return vs Nifty Z-Score]],Table2[6M Return vs Nifty Z-Score])</f>
        <v>181</v>
      </c>
      <c r="AU225">
        <f>_xlfn.RANK.AVG(Table2[[#This Row],[Sharpe Ratio Z-Score]],Table2[Sharpe Ratio Z-Score])</f>
        <v>320</v>
      </c>
      <c r="AV225">
        <f>(Table2[[#This Row],[Rank 1Y]]+Table2[[#This Row],[Rank 6M]]+Table2[[#This Row],[Rank Sharpe]])/3</f>
        <v>258.33333333333331</v>
      </c>
    </row>
    <row r="226" spans="1:48" x14ac:dyDescent="0.3">
      <c r="A226" t="s">
        <v>1148</v>
      </c>
      <c r="B226" t="s">
        <v>1149</v>
      </c>
      <c r="C226" t="s">
        <v>10165</v>
      </c>
      <c r="D226" t="s">
        <v>83</v>
      </c>
      <c r="E226">
        <v>10237.323534159999</v>
      </c>
      <c r="F226">
        <v>211.76</v>
      </c>
      <c r="G226">
        <v>49.030592670933402</v>
      </c>
      <c r="H226">
        <f>(Table2[[#This Row],[1Y Return vs Nifty]]-AVERAGE(Table2[1Y Return vs Nifty]))/_xlfn.STDEV.P(Table2[1Y Return vs Nifty])</f>
        <v>0.1447928935722107</v>
      </c>
      <c r="I226">
        <v>-0.38493361644510898</v>
      </c>
      <c r="J226">
        <f>(Table2[[#This Row],[1M Return vs Nifty]]-AVERAGE(Table2[1M Return vs Nifty]))/_xlfn.STDEV.P(Table2[1M Return vs Nifty])</f>
        <v>0.14064282435962386</v>
      </c>
      <c r="K226">
        <v>17.675299394311001</v>
      </c>
      <c r="L226">
        <f>(Table2[[#This Row],[6M Return vs Nifty]]-AVERAGE(Table2[6M Return vs Nifty]))/_xlfn.STDEV.P(Table2[6M Return vs Nifty])</f>
        <v>0.37966961600996302</v>
      </c>
      <c r="M226">
        <v>-6.3219725863407703</v>
      </c>
      <c r="N226">
        <f>(Table2[[#This Row],[1W Return vs Nifty]]-AVERAGE(Table2[1W Return vs Nifty]))/_xlfn.STDEV.P(Table2[1W Return vs Nifty])</f>
        <v>-1.1965622276451304</v>
      </c>
      <c r="O226">
        <v>217.14</v>
      </c>
      <c r="P226">
        <v>211.29665511877599</v>
      </c>
      <c r="Q226">
        <v>183.71045238331499</v>
      </c>
      <c r="R226">
        <v>39.161064694952799</v>
      </c>
      <c r="S226" s="2">
        <f>(Table2[[#This Row],[Close Price]]-Table2[[#This Row],[20D EMA]])/Table2[[#This Row],[20D EMA]]</f>
        <v>-2.4776641797918376E-2</v>
      </c>
      <c r="T226" s="2">
        <f>(Table2[[#This Row],[Close Price]]-Table2[[#This Row],[50D EMA]])/Table2[[#This Row],[50D EMA]]</f>
        <v>2.1928642503287318E-3</v>
      </c>
      <c r="U226" s="2">
        <f>(Table2[[#This Row],[Close Price]]-Table2[[#This Row],[200D EMA]])/Table2[[#This Row],[200D EMA]]</f>
        <v>0.15268346059133939</v>
      </c>
      <c r="V226">
        <v>1.3143219854717401</v>
      </c>
      <c r="W226">
        <v>199.1</v>
      </c>
      <c r="X226">
        <v>214.7</v>
      </c>
      <c r="Y226">
        <v>199.1</v>
      </c>
      <c r="Z226">
        <v>214.7</v>
      </c>
      <c r="AA226">
        <v>199.1</v>
      </c>
      <c r="AB226">
        <v>242.5</v>
      </c>
      <c r="AC226" s="2">
        <f>(Table2[[#This Row],[Close Price]]/Table2[[#This Row],[Day Low]])-1</f>
        <v>6.3586137619286776E-2</v>
      </c>
      <c r="AD226" s="2">
        <f>(Table2[[#This Row],[Day High]]/Table2[[#This Row],[Close Price]])-1</f>
        <v>1.3883641858708051E-2</v>
      </c>
      <c r="AE226" s="2">
        <f>(Table2[[#This Row],[Close Price]]/Table2[[#This Row],[Current Week Low]])-1</f>
        <v>6.3586137619286776E-2</v>
      </c>
      <c r="AF226" s="2">
        <f>(Table2[[#This Row],[Current Week High]]/Table2[[#This Row],[Close Price]])-1</f>
        <v>1.3883641858708051E-2</v>
      </c>
      <c r="AG226" s="2">
        <f>(Table2[[#This Row],[Close Price]]/Table2[[#This Row],[Current Month Low]])-1</f>
        <v>6.3586137619286776E-2</v>
      </c>
      <c r="AH226" s="2">
        <f>(Table2[[#This Row],[Current Month High]]/Table2[[#This Row],[Close Price]])-1</f>
        <v>0.14516433698526643</v>
      </c>
      <c r="AI226">
        <v>14.516433698526599</v>
      </c>
      <c r="AJ226">
        <v>83.262656858502794</v>
      </c>
      <c r="AK226" t="str">
        <f>IF(AND(Table2[[#This Row],[20D EMA]]&gt;Table2[[#This Row],[50D EMA]],Table2[[#This Row],[50D EMA]]&gt;Table2[[#This Row],[200D EMA]]),"Uptrend","Downtrend/NoTrend")</f>
        <v>Uptrend</v>
      </c>
      <c r="AL226">
        <v>-7.0000000000000007E-2</v>
      </c>
      <c r="AM226" t="s">
        <v>10200</v>
      </c>
      <c r="AN226">
        <v>-7.33</v>
      </c>
      <c r="AO226" t="s">
        <v>10200</v>
      </c>
      <c r="AP226">
        <v>5.2934886474180001E-2</v>
      </c>
      <c r="AQ226">
        <f>(Table2[[#This Row],[Sharpe Ratio]]-AVERAGE(Table2[Sharpe Ratio]))/_xlfn.STDEV.P(Table2[Sharpe Ratio])</f>
        <v>4.5732768497938149E-2</v>
      </c>
      <c r="AR22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-0.48572412520539476</v>
      </c>
      <c r="AS226">
        <f>_xlfn.RANK.AVG(Table2[[#This Row],[1Y Return vs Nifty Z-Score]],Table2[1Y Return vs Nifty Z-Score])</f>
        <v>244</v>
      </c>
      <c r="AT226">
        <f>_xlfn.RANK.AVG(Table2[[#This Row],[6M Return vs Nifty Z-Score]],Table2[6M Return vs Nifty Z-Score])</f>
        <v>210</v>
      </c>
      <c r="AU226">
        <f>_xlfn.RANK.AVG(Table2[[#This Row],[Sharpe Ratio Z-Score]],Table2[Sharpe Ratio Z-Score])</f>
        <v>323</v>
      </c>
      <c r="AV226">
        <f>(Table2[[#This Row],[Rank 1Y]]+Table2[[#This Row],[Rank 6M]]+Table2[[#This Row],[Rank Sharpe]])/3</f>
        <v>259</v>
      </c>
    </row>
    <row r="227" spans="1:48" x14ac:dyDescent="0.3">
      <c r="A227" t="s">
        <v>1438</v>
      </c>
      <c r="B227" t="s">
        <v>1439</v>
      </c>
      <c r="C227" t="s">
        <v>619</v>
      </c>
      <c r="D227" t="s">
        <v>472</v>
      </c>
      <c r="E227">
        <v>6913.3779123199902</v>
      </c>
      <c r="F227">
        <v>968.15</v>
      </c>
      <c r="G227">
        <v>58.624962041968601</v>
      </c>
      <c r="H227">
        <f>(Table2[[#This Row],[1Y Return vs Nifty]]-AVERAGE(Table2[1Y Return vs Nifty]))/_xlfn.STDEV.P(Table2[1Y Return vs Nifty])</f>
        <v>0.27840335080916212</v>
      </c>
      <c r="I227">
        <v>-5.6749557798864103</v>
      </c>
      <c r="J227">
        <f>(Table2[[#This Row],[1M Return vs Nifty]]-AVERAGE(Table2[1M Return vs Nifty]))/_xlfn.STDEV.P(Table2[1M Return vs Nifty])</f>
        <v>-0.407960942125631</v>
      </c>
      <c r="K227">
        <v>-6.7557719344365799</v>
      </c>
      <c r="L227">
        <f>(Table2[[#This Row],[6M Return vs Nifty]]-AVERAGE(Table2[6M Return vs Nifty]))/_xlfn.STDEV.P(Table2[6M Return vs Nifty])</f>
        <v>-0.44102021249862633</v>
      </c>
      <c r="M227">
        <v>-1.60041651519788</v>
      </c>
      <c r="N227">
        <f>(Table2[[#This Row],[1W Return vs Nifty]]-AVERAGE(Table2[1W Return vs Nifty]))/_xlfn.STDEV.P(Table2[1W Return vs Nifty])</f>
        <v>7.4556323563246249E-2</v>
      </c>
      <c r="O227">
        <v>922</v>
      </c>
      <c r="P227">
        <v>888.891861032061</v>
      </c>
      <c r="Q227">
        <v>810.75610103276699</v>
      </c>
      <c r="R227">
        <v>62.7337041538511</v>
      </c>
      <c r="S227" s="2">
        <f>(Table2[[#This Row],[Close Price]]-Table2[[#This Row],[20D EMA]])/Table2[[#This Row],[20D EMA]]</f>
        <v>5.0054229934924054E-2</v>
      </c>
      <c r="T227" s="2">
        <f>(Table2[[#This Row],[Close Price]]-Table2[[#This Row],[50D EMA]])/Table2[[#This Row],[50D EMA]]</f>
        <v>8.916510820103038E-2</v>
      </c>
      <c r="U227" s="2">
        <f>(Table2[[#This Row],[Close Price]]-Table2[[#This Row],[200D EMA]])/Table2[[#This Row],[200D EMA]]</f>
        <v>0.19413224120884148</v>
      </c>
      <c r="V227">
        <v>2.4559640327301202</v>
      </c>
      <c r="W227">
        <v>906.6</v>
      </c>
      <c r="X227">
        <v>978</v>
      </c>
      <c r="Y227">
        <v>881.05</v>
      </c>
      <c r="Z227">
        <v>978</v>
      </c>
      <c r="AA227">
        <v>881.05</v>
      </c>
      <c r="AB227">
        <v>994.7</v>
      </c>
      <c r="AC227" s="2">
        <f>(Table2[[#This Row],[Close Price]]/Table2[[#This Row],[Day Low]])-1</f>
        <v>6.7891021398632123E-2</v>
      </c>
      <c r="AD227" s="2">
        <f>(Table2[[#This Row],[Day High]]/Table2[[#This Row],[Close Price]])-1</f>
        <v>1.0174043278417644E-2</v>
      </c>
      <c r="AE227" s="2">
        <f>(Table2[[#This Row],[Close Price]]/Table2[[#This Row],[Current Week Low]])-1</f>
        <v>9.8859315589353569E-2</v>
      </c>
      <c r="AF227" s="2">
        <f>(Table2[[#This Row],[Current Week High]]/Table2[[#This Row],[Close Price]])-1</f>
        <v>1.0174043278417644E-2</v>
      </c>
      <c r="AG227" s="2">
        <f>(Table2[[#This Row],[Close Price]]/Table2[[#This Row],[Current Month Low]])-1</f>
        <v>9.8859315589353569E-2</v>
      </c>
      <c r="AH227" s="2">
        <f>(Table2[[#This Row],[Current Month High]]/Table2[[#This Row],[Close Price]])-1</f>
        <v>2.7423436450963345E-2</v>
      </c>
      <c r="AI227">
        <v>5.6602799153023797</v>
      </c>
      <c r="AJ227">
        <v>100.84016180894</v>
      </c>
      <c r="AK227" t="str">
        <f>IF(AND(Table2[[#This Row],[20D EMA]]&gt;Table2[[#This Row],[50D EMA]],Table2[[#This Row],[50D EMA]]&gt;Table2[[#This Row],[200D EMA]]),"Uptrend","Downtrend/NoTrend")</f>
        <v>Uptrend</v>
      </c>
      <c r="AL227">
        <v>0.01</v>
      </c>
      <c r="AM227" t="s">
        <v>10199</v>
      </c>
      <c r="AN227">
        <v>0.78</v>
      </c>
      <c r="AO227" t="s">
        <v>10199</v>
      </c>
      <c r="AP227">
        <v>0.14556703779140601</v>
      </c>
      <c r="AQ227">
        <f>(Table2[[#This Row],[Sharpe Ratio]]-AVERAGE(Table2[Sharpe Ratio]))/_xlfn.STDEV.P(Table2[Sharpe Ratio])</f>
        <v>1.1091087366050656</v>
      </c>
      <c r="AR22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0.6130872563532167</v>
      </c>
      <c r="AS227">
        <f>_xlfn.RANK.AVG(Table2[[#This Row],[1Y Return vs Nifty Z-Score]],Table2[1Y Return vs Nifty Z-Score])</f>
        <v>211</v>
      </c>
      <c r="AT227">
        <f>_xlfn.RANK.AVG(Table2[[#This Row],[6M Return vs Nifty Z-Score]],Table2[6M Return vs Nifty Z-Score])</f>
        <v>467</v>
      </c>
      <c r="AU227">
        <f>_xlfn.RANK.AVG(Table2[[#This Row],[Sharpe Ratio Z-Score]],Table2[Sharpe Ratio Z-Score])</f>
        <v>100</v>
      </c>
      <c r="AV227">
        <f>(Table2[[#This Row],[Rank 1Y]]+Table2[[#This Row],[Rank 6M]]+Table2[[#This Row],[Rank Sharpe]])/3</f>
        <v>259.33333333333331</v>
      </c>
    </row>
    <row r="228" spans="1:48" x14ac:dyDescent="0.3">
      <c r="A228" t="s">
        <v>884</v>
      </c>
      <c r="B228" t="s">
        <v>885</v>
      </c>
      <c r="C228" t="s">
        <v>10155</v>
      </c>
      <c r="D228" t="s">
        <v>24</v>
      </c>
      <c r="E228">
        <v>16748.757222067001</v>
      </c>
      <c r="F228">
        <v>208.13</v>
      </c>
      <c r="G228">
        <v>36.928579336286397</v>
      </c>
      <c r="H228">
        <f>(Table2[[#This Row],[1Y Return vs Nifty]]-AVERAGE(Table2[1Y Return vs Nifty]))/_xlfn.STDEV.P(Table2[1Y Return vs Nifty])</f>
        <v>-2.3738822541550516E-2</v>
      </c>
      <c r="I228">
        <v>-3.3128675042973699</v>
      </c>
      <c r="J228">
        <f>(Table2[[#This Row],[1M Return vs Nifty]]-AVERAGE(Table2[1M Return vs Nifty]))/_xlfn.STDEV.P(Table2[1M Return vs Nifty])</f>
        <v>-0.16299967642162821</v>
      </c>
      <c r="K228">
        <v>-1.3060983131858901</v>
      </c>
      <c r="L228">
        <f>(Table2[[#This Row],[6M Return vs Nifty]]-AVERAGE(Table2[6M Return vs Nifty]))/_xlfn.STDEV.P(Table2[6M Return vs Nifty])</f>
        <v>-0.25795449059598857</v>
      </c>
      <c r="M228">
        <v>6.0862009523222396</v>
      </c>
      <c r="N228">
        <f>(Table2[[#This Row],[1W Return vs Nifty]]-AVERAGE(Table2[1W Return vs Nifty]))/_xlfn.STDEV.P(Table2[1W Return vs Nifty])</f>
        <v>2.1439169139675287</v>
      </c>
      <c r="O228">
        <v>204.03</v>
      </c>
      <c r="P228">
        <v>201.05705608138001</v>
      </c>
      <c r="Q228">
        <v>178.043359271512</v>
      </c>
      <c r="R228">
        <v>59.467064509381103</v>
      </c>
      <c r="S228" s="2">
        <f>(Table2[[#This Row],[Close Price]]-Table2[[#This Row],[20D EMA]])/Table2[[#This Row],[20D EMA]]</f>
        <v>2.0095084056266206E-2</v>
      </c>
      <c r="T228" s="2">
        <f>(Table2[[#This Row],[Close Price]]-Table2[[#This Row],[50D EMA]])/Table2[[#This Row],[50D EMA]]</f>
        <v>3.5178789824502024E-2</v>
      </c>
      <c r="U228" s="2">
        <f>(Table2[[#This Row],[Close Price]]-Table2[[#This Row],[200D EMA]])/Table2[[#This Row],[200D EMA]]</f>
        <v>0.16898490823578857</v>
      </c>
      <c r="V228">
        <v>1.1185325638853001</v>
      </c>
      <c r="W228">
        <v>203.3</v>
      </c>
      <c r="X228">
        <v>211.8</v>
      </c>
      <c r="Y228">
        <v>203.3</v>
      </c>
      <c r="Z228">
        <v>214</v>
      </c>
      <c r="AA228">
        <v>191.15</v>
      </c>
      <c r="AB228">
        <v>214.8</v>
      </c>
      <c r="AC228" s="2">
        <f>(Table2[[#This Row],[Close Price]]/Table2[[#This Row],[Day Low]])-1</f>
        <v>2.3757993113625142E-2</v>
      </c>
      <c r="AD228" s="2">
        <f>(Table2[[#This Row],[Day High]]/Table2[[#This Row],[Close Price]])-1</f>
        <v>1.76332100129728E-2</v>
      </c>
      <c r="AE228" s="2">
        <f>(Table2[[#This Row],[Close Price]]/Table2[[#This Row],[Current Week Low]])-1</f>
        <v>2.3757993113625142E-2</v>
      </c>
      <c r="AF228" s="2">
        <f>(Table2[[#This Row],[Current Week High]]/Table2[[#This Row],[Close Price]])-1</f>
        <v>2.8203526642002652E-2</v>
      </c>
      <c r="AG228" s="2">
        <f>(Table2[[#This Row],[Close Price]]/Table2[[#This Row],[Current Month Low]])-1</f>
        <v>8.8830761182317586E-2</v>
      </c>
      <c r="AH228" s="2">
        <f>(Table2[[#This Row],[Current Month High]]/Table2[[#This Row],[Close Price]])-1</f>
        <v>3.2047278143468194E-2</v>
      </c>
      <c r="AI228">
        <v>5.6551193965310196</v>
      </c>
      <c r="AJ228">
        <v>80.043252595155707</v>
      </c>
      <c r="AK228" t="str">
        <f>IF(AND(Table2[[#This Row],[20D EMA]]&gt;Table2[[#This Row],[50D EMA]],Table2[[#This Row],[50D EMA]]&gt;Table2[[#This Row],[200D EMA]]),"Uptrend","Downtrend/NoTrend")</f>
        <v>Uptrend</v>
      </c>
      <c r="AL228">
        <v>-0.03</v>
      </c>
      <c r="AM228" t="s">
        <v>10200</v>
      </c>
      <c r="AN228">
        <v>1.1499999999999999</v>
      </c>
      <c r="AO228" t="s">
        <v>10199</v>
      </c>
      <c r="AP228">
        <v>0.15929743764203</v>
      </c>
      <c r="AQ228">
        <f>(Table2[[#This Row],[Sharpe Ratio]]-AVERAGE(Table2[Sharpe Ratio]))/_xlfn.STDEV.P(Table2[Sharpe Ratio])</f>
        <v>1.2667276305423816</v>
      </c>
      <c r="AR22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2.9659515549507431</v>
      </c>
      <c r="AS228">
        <f>_xlfn.RANK.AVG(Table2[[#This Row],[1Y Return vs Nifty Z-Score]],Table2[1Y Return vs Nifty Z-Score])</f>
        <v>291</v>
      </c>
      <c r="AT228">
        <f>_xlfn.RANK.AVG(Table2[[#This Row],[6M Return vs Nifty Z-Score]],Table2[6M Return vs Nifty Z-Score])</f>
        <v>412</v>
      </c>
      <c r="AU228">
        <f>_xlfn.RANK.AVG(Table2[[#This Row],[Sharpe Ratio Z-Score]],Table2[Sharpe Ratio Z-Score])</f>
        <v>77</v>
      </c>
      <c r="AV228">
        <f>(Table2[[#This Row],[Rank 1Y]]+Table2[[#This Row],[Rank 6M]]+Table2[[#This Row],[Rank Sharpe]])/3</f>
        <v>260</v>
      </c>
    </row>
    <row r="229" spans="1:48" x14ac:dyDescent="0.3">
      <c r="A229" t="s">
        <v>1531</v>
      </c>
      <c r="B229" t="s">
        <v>1532</v>
      </c>
      <c r="C229" t="s">
        <v>10169</v>
      </c>
      <c r="D229" t="s">
        <v>163</v>
      </c>
      <c r="E229">
        <v>6181.9934249999997</v>
      </c>
      <c r="F229">
        <v>893</v>
      </c>
      <c r="G229">
        <v>68.3566003372637</v>
      </c>
      <c r="H229">
        <f>(Table2[[#This Row],[1Y Return vs Nifty]]-AVERAGE(Table2[1Y Return vs Nifty]))/_xlfn.STDEV.P(Table2[1Y Return vs Nifty])</f>
        <v>0.41392540463214444</v>
      </c>
      <c r="I229">
        <v>-3.2638514439872401</v>
      </c>
      <c r="J229">
        <f>(Table2[[#This Row],[1M Return vs Nifty]]-AVERAGE(Table2[1M Return vs Nifty]))/_xlfn.STDEV.P(Table2[1M Return vs Nifty])</f>
        <v>-0.15791644718863146</v>
      </c>
      <c r="K229">
        <v>61.034316979575003</v>
      </c>
      <c r="L229">
        <f>(Table2[[#This Row],[6M Return vs Nifty]]-AVERAGE(Table2[6M Return vs Nifty]))/_xlfn.STDEV.P(Table2[6M Return vs Nifty])</f>
        <v>1.8361880071817755</v>
      </c>
      <c r="M229">
        <v>-3.39989146987303</v>
      </c>
      <c r="N229">
        <f>(Table2[[#This Row],[1W Return vs Nifty]]-AVERAGE(Table2[1W Return vs Nifty]))/_xlfn.STDEV.P(Table2[1W Return vs Nifty])</f>
        <v>-0.40989116850450458</v>
      </c>
      <c r="O229">
        <v>892.78</v>
      </c>
      <c r="P229">
        <v>840.40178888339801</v>
      </c>
      <c r="Q229">
        <v>670.40594988144403</v>
      </c>
      <c r="R229">
        <v>44.423534895777102</v>
      </c>
      <c r="S229" s="2">
        <f>(Table2[[#This Row],[Close Price]]-Table2[[#This Row],[20D EMA]])/Table2[[#This Row],[20D EMA]]</f>
        <v>2.4642129079955564E-4</v>
      </c>
      <c r="T229" s="2">
        <f>(Table2[[#This Row],[Close Price]]-Table2[[#This Row],[50D EMA]])/Table2[[#This Row],[50D EMA]]</f>
        <v>6.2586981384804924E-2</v>
      </c>
      <c r="U229" s="2">
        <f>(Table2[[#This Row],[Close Price]]-Table2[[#This Row],[200D EMA]])/Table2[[#This Row],[200D EMA]]</f>
        <v>0.33202875087537626</v>
      </c>
      <c r="V229">
        <v>0.58422427875141403</v>
      </c>
      <c r="W229">
        <v>864.1</v>
      </c>
      <c r="X229">
        <v>904.6</v>
      </c>
      <c r="Y229">
        <v>864.1</v>
      </c>
      <c r="Z229">
        <v>919.05</v>
      </c>
      <c r="AA229">
        <v>852.3</v>
      </c>
      <c r="AB229">
        <v>964</v>
      </c>
      <c r="AC229" s="2">
        <f>(Table2[[#This Row],[Close Price]]/Table2[[#This Row],[Day Low]])-1</f>
        <v>3.3445203101492904E-2</v>
      </c>
      <c r="AD229" s="2">
        <f>(Table2[[#This Row],[Day High]]/Table2[[#This Row],[Close Price]])-1</f>
        <v>1.2989921612541977E-2</v>
      </c>
      <c r="AE229" s="2">
        <f>(Table2[[#This Row],[Close Price]]/Table2[[#This Row],[Current Week Low]])-1</f>
        <v>3.3445203101492904E-2</v>
      </c>
      <c r="AF229" s="2">
        <f>(Table2[[#This Row],[Current Week High]]/Table2[[#This Row],[Close Price]])-1</f>
        <v>2.9171332586786169E-2</v>
      </c>
      <c r="AG229" s="2">
        <f>(Table2[[#This Row],[Close Price]]/Table2[[#This Row],[Current Month Low]])-1</f>
        <v>4.7753138566232645E-2</v>
      </c>
      <c r="AH229" s="2">
        <f>(Table2[[#This Row],[Current Month High]]/Table2[[#This Row],[Close Price]])-1</f>
        <v>7.950727883538633E-2</v>
      </c>
      <c r="AI229">
        <v>7.9507278835386304</v>
      </c>
      <c r="AJ229">
        <v>104.301075268817</v>
      </c>
      <c r="AK229" t="str">
        <f>IF(AND(Table2[[#This Row],[20D EMA]]&gt;Table2[[#This Row],[50D EMA]],Table2[[#This Row],[50D EMA]]&gt;Table2[[#This Row],[200D EMA]]),"Uptrend","Downtrend/NoTrend")</f>
        <v>Uptrend</v>
      </c>
      <c r="AL229">
        <v>0.17</v>
      </c>
      <c r="AM229" t="s">
        <v>10199</v>
      </c>
      <c r="AN229">
        <v>-3.49</v>
      </c>
      <c r="AO229" t="s">
        <v>10200</v>
      </c>
      <c r="AP229">
        <v>-1.4572399915218999E-2</v>
      </c>
      <c r="AQ229">
        <f>(Table2[[#This Row],[Sharpe Ratio]]-AVERAGE(Table2[Sharpe Ratio]))/_xlfn.STDEV.P(Table2[Sharpe Ratio])</f>
        <v>-0.72922090576983112</v>
      </c>
      <c r="AR22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0.95308489035095278</v>
      </c>
      <c r="AS229">
        <f>_xlfn.RANK.AVG(Table2[[#This Row],[1Y Return vs Nifty Z-Score]],Table2[1Y Return vs Nifty Z-Score])</f>
        <v>175</v>
      </c>
      <c r="AT229">
        <f>_xlfn.RANK.AVG(Table2[[#This Row],[6M Return vs Nifty Z-Score]],Table2[6M Return vs Nifty Z-Score])</f>
        <v>39</v>
      </c>
      <c r="AU229">
        <f>_xlfn.RANK.AVG(Table2[[#This Row],[Sharpe Ratio Z-Score]],Table2[Sharpe Ratio Z-Score])</f>
        <v>566</v>
      </c>
      <c r="AV229">
        <f>(Table2[[#This Row],[Rank 1Y]]+Table2[[#This Row],[Rank 6M]]+Table2[[#This Row],[Rank Sharpe]])/3</f>
        <v>260</v>
      </c>
    </row>
    <row r="230" spans="1:48" x14ac:dyDescent="0.3">
      <c r="A230" t="s">
        <v>858</v>
      </c>
      <c r="B230" t="s">
        <v>859</v>
      </c>
      <c r="C230" t="s">
        <v>10164</v>
      </c>
      <c r="D230" t="s">
        <v>302</v>
      </c>
      <c r="E230">
        <v>17569.067330405</v>
      </c>
      <c r="F230">
        <v>805.55</v>
      </c>
      <c r="G230">
        <v>49.260615863006002</v>
      </c>
      <c r="H230">
        <f>(Table2[[#This Row],[1Y Return vs Nifty]]-AVERAGE(Table2[1Y Return vs Nifty]))/_xlfn.STDEV.P(Table2[1Y Return vs Nifty])</f>
        <v>0.1479961790284394</v>
      </c>
      <c r="I230">
        <v>-8.3623802515264405</v>
      </c>
      <c r="J230">
        <f>(Table2[[#This Row],[1M Return vs Nifty]]-AVERAGE(Table2[1M Return vs Nifty]))/_xlfn.STDEV.P(Table2[1M Return vs Nifty])</f>
        <v>-0.68666132214961084</v>
      </c>
      <c r="K230">
        <v>-8.1423875449204495</v>
      </c>
      <c r="L230">
        <f>(Table2[[#This Row],[6M Return vs Nifty]]-AVERAGE(Table2[6M Return vs Nifty]))/_xlfn.STDEV.P(Table2[6M Return vs Nifty])</f>
        <v>-0.48759947675857301</v>
      </c>
      <c r="M230">
        <v>2.5419630061057101</v>
      </c>
      <c r="N230">
        <f>(Table2[[#This Row],[1W Return vs Nifty]]-AVERAGE(Table2[1W Return vs Nifty]))/_xlfn.STDEV.P(Table2[1W Return vs Nifty])</f>
        <v>1.1897512669964019</v>
      </c>
      <c r="O230">
        <v>812.74</v>
      </c>
      <c r="P230">
        <v>815.85949109429998</v>
      </c>
      <c r="Q230">
        <v>738.35820115514605</v>
      </c>
      <c r="R230">
        <v>48.093848246833197</v>
      </c>
      <c r="S230" s="2">
        <f>(Table2[[#This Row],[Close Price]]-Table2[[#This Row],[20D EMA]])/Table2[[#This Row],[20D EMA]]</f>
        <v>-8.8466176144893251E-3</v>
      </c>
      <c r="T230" s="2">
        <f>(Table2[[#This Row],[Close Price]]-Table2[[#This Row],[50D EMA]])/Table2[[#This Row],[50D EMA]]</f>
        <v>-1.2636356145679036E-2</v>
      </c>
      <c r="U230" s="2">
        <f>(Table2[[#This Row],[Close Price]]-Table2[[#This Row],[200D EMA]])/Table2[[#This Row],[200D EMA]]</f>
        <v>9.1001628667134377E-2</v>
      </c>
      <c r="V230">
        <v>0.89352954360855796</v>
      </c>
      <c r="W230">
        <v>784.75</v>
      </c>
      <c r="X230">
        <v>824</v>
      </c>
      <c r="Y230">
        <v>753.65</v>
      </c>
      <c r="Z230">
        <v>826</v>
      </c>
      <c r="AA230">
        <v>753.65</v>
      </c>
      <c r="AB230">
        <v>909.9</v>
      </c>
      <c r="AC230" s="2">
        <f>(Table2[[#This Row],[Close Price]]/Table2[[#This Row],[Day Low]])-1</f>
        <v>2.6505256451099024E-2</v>
      </c>
      <c r="AD230" s="2">
        <f>(Table2[[#This Row],[Day High]]/Table2[[#This Row],[Close Price]])-1</f>
        <v>2.2903606231767126E-2</v>
      </c>
      <c r="AE230" s="2">
        <f>(Table2[[#This Row],[Close Price]]/Table2[[#This Row],[Current Week Low]])-1</f>
        <v>6.8864857692562786E-2</v>
      </c>
      <c r="AF230" s="2">
        <f>(Table2[[#This Row],[Current Week High]]/Table2[[#This Row],[Close Price]])-1</f>
        <v>2.5386381975048167E-2</v>
      </c>
      <c r="AG230" s="2">
        <f>(Table2[[#This Row],[Close Price]]/Table2[[#This Row],[Current Month Low]])-1</f>
        <v>6.8864857692562786E-2</v>
      </c>
      <c r="AH230" s="2">
        <f>(Table2[[#This Row],[Current Month High]]/Table2[[#This Row],[Close Price]])-1</f>
        <v>0.12953882440568565</v>
      </c>
      <c r="AI230">
        <v>18.924958103159302</v>
      </c>
      <c r="AJ230">
        <v>78.574595433384999</v>
      </c>
      <c r="AK230" t="str">
        <f>IF(AND(Table2[[#This Row],[20D EMA]]&gt;Table2[[#This Row],[50D EMA]],Table2[[#This Row],[50D EMA]]&gt;Table2[[#This Row],[200D EMA]]),"Uptrend","Downtrend/NoTrend")</f>
        <v>Downtrend/NoTrend</v>
      </c>
      <c r="AL230">
        <v>-0.15</v>
      </c>
      <c r="AM230" t="s">
        <v>10200</v>
      </c>
      <c r="AN230">
        <v>-5.4</v>
      </c>
      <c r="AO230" t="s">
        <v>10200</v>
      </c>
      <c r="AP230">
        <v>0.17467699996095101</v>
      </c>
      <c r="AQ230">
        <f>(Table2[[#This Row],[Sharpe Ratio]]-AVERAGE(Table2[Sharpe Ratio]))/_xlfn.STDEV.P(Table2[Sharpe Ratio])</f>
        <v>1.4432781773815682</v>
      </c>
      <c r="AR23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30">
        <f>_xlfn.RANK.AVG(Table2[[#This Row],[1Y Return vs Nifty Z-Score]],Table2[1Y Return vs Nifty Z-Score])</f>
        <v>242</v>
      </c>
      <c r="AT230">
        <f>_xlfn.RANK.AVG(Table2[[#This Row],[6M Return vs Nifty Z-Score]],Table2[6M Return vs Nifty Z-Score])</f>
        <v>484</v>
      </c>
      <c r="AU230">
        <f>_xlfn.RANK.AVG(Table2[[#This Row],[Sharpe Ratio Z-Score]],Table2[Sharpe Ratio Z-Score])</f>
        <v>59</v>
      </c>
      <c r="AV230">
        <f>(Table2[[#This Row],[Rank 1Y]]+Table2[[#This Row],[Rank 6M]]+Table2[[#This Row],[Rank Sharpe]])/3</f>
        <v>261.66666666666669</v>
      </c>
    </row>
    <row r="231" spans="1:48" x14ac:dyDescent="0.3">
      <c r="A231" t="s">
        <v>1380</v>
      </c>
      <c r="B231" t="s">
        <v>1381</v>
      </c>
      <c r="C231" t="s">
        <v>619</v>
      </c>
      <c r="D231" t="s">
        <v>619</v>
      </c>
      <c r="E231">
        <v>7440.9015538000003</v>
      </c>
      <c r="F231">
        <v>375.7</v>
      </c>
      <c r="G231">
        <v>62.707286536885597</v>
      </c>
      <c r="H231">
        <f>(Table2[[#This Row],[1Y Return vs Nifty]]-AVERAGE(Table2[1Y Return vs Nifty]))/_xlfn.STDEV.P(Table2[1Y Return vs Nifty])</f>
        <v>0.33525349085089534</v>
      </c>
      <c r="I231">
        <v>-5.3393715041439999E-2</v>
      </c>
      <c r="J231">
        <f>(Table2[[#This Row],[1M Return vs Nifty]]-AVERAGE(Table2[1M Return vs Nifty]))/_xlfn.STDEV.P(Table2[1M Return vs Nifty])</f>
        <v>0.17502529630977581</v>
      </c>
      <c r="K231">
        <v>24.7735411194882</v>
      </c>
      <c r="L231">
        <f>(Table2[[#This Row],[6M Return vs Nifty]]-AVERAGE(Table2[6M Return vs Nifty]))/_xlfn.STDEV.P(Table2[6M Return vs Nifty])</f>
        <v>0.61811412406121191</v>
      </c>
      <c r="M231">
        <v>-3.6759820044011602</v>
      </c>
      <c r="N231">
        <f>(Table2[[#This Row],[1W Return vs Nifty]]-AVERAGE(Table2[1W Return vs Nifty]))/_xlfn.STDEV.P(Table2[1W Return vs Nifty])</f>
        <v>-0.48421916439480744</v>
      </c>
      <c r="O231">
        <v>391.47</v>
      </c>
      <c r="P231">
        <v>382.22104309750301</v>
      </c>
      <c r="Q231">
        <v>326.74069802010098</v>
      </c>
      <c r="R231">
        <v>32.399410408030903</v>
      </c>
      <c r="S231" s="2">
        <f>(Table2[[#This Row],[Close Price]]-Table2[[#This Row],[20D EMA]])/Table2[[#This Row],[20D EMA]]</f>
        <v>-4.0284057526758212E-2</v>
      </c>
      <c r="T231" s="2">
        <f>(Table2[[#This Row],[Close Price]]-Table2[[#This Row],[50D EMA]])/Table2[[#This Row],[50D EMA]]</f>
        <v>-1.7060921200614101E-2</v>
      </c>
      <c r="U231" s="2">
        <f>(Table2[[#This Row],[Close Price]]-Table2[[#This Row],[200D EMA]])/Table2[[#This Row],[200D EMA]]</f>
        <v>0.14984145616560765</v>
      </c>
      <c r="V231">
        <v>0.98909673323706704</v>
      </c>
      <c r="W231">
        <v>364.2</v>
      </c>
      <c r="X231">
        <v>384.5</v>
      </c>
      <c r="Y231">
        <v>364.2</v>
      </c>
      <c r="Z231">
        <v>384.95</v>
      </c>
      <c r="AA231">
        <v>364.2</v>
      </c>
      <c r="AB231">
        <v>450.65</v>
      </c>
      <c r="AC231" s="2">
        <f>(Table2[[#This Row],[Close Price]]/Table2[[#This Row],[Day Low]])-1</f>
        <v>3.1576057111477152E-2</v>
      </c>
      <c r="AD231" s="2">
        <f>(Table2[[#This Row],[Day High]]/Table2[[#This Row],[Close Price]])-1</f>
        <v>2.3422943838168786E-2</v>
      </c>
      <c r="AE231" s="2">
        <f>(Table2[[#This Row],[Close Price]]/Table2[[#This Row],[Current Week Low]])-1</f>
        <v>3.1576057111477152E-2</v>
      </c>
      <c r="AF231" s="2">
        <f>(Table2[[#This Row],[Current Week High]]/Table2[[#This Row],[Close Price]])-1</f>
        <v>2.4620708011711567E-2</v>
      </c>
      <c r="AG231" s="2">
        <f>(Table2[[#This Row],[Close Price]]/Table2[[#This Row],[Current Month Low]])-1</f>
        <v>3.1576057111477152E-2</v>
      </c>
      <c r="AH231" s="2">
        <f>(Table2[[#This Row],[Current Month High]]/Table2[[#This Row],[Close Price]])-1</f>
        <v>0.19949427734894853</v>
      </c>
      <c r="AI231">
        <v>19.949427734894801</v>
      </c>
      <c r="AJ231">
        <v>87.756121939030393</v>
      </c>
      <c r="AK231" t="str">
        <f>IF(AND(Table2[[#This Row],[20D EMA]]&gt;Table2[[#This Row],[50D EMA]],Table2[[#This Row],[50D EMA]]&gt;Table2[[#This Row],[200D EMA]]),"Uptrend","Downtrend/NoTrend")</f>
        <v>Uptrend</v>
      </c>
      <c r="AL231">
        <v>-0.15</v>
      </c>
      <c r="AM231" t="s">
        <v>10200</v>
      </c>
      <c r="AN231">
        <v>-8.52</v>
      </c>
      <c r="AO231" t="s">
        <v>10200</v>
      </c>
      <c r="AP231">
        <v>2.1002277997970002E-2</v>
      </c>
      <c r="AQ231">
        <f>(Table2[[#This Row],[Sharpe Ratio]]-AVERAGE(Table2[Sharpe Ratio]))/_xlfn.STDEV.P(Table2[Sharpe Ratio])</f>
        <v>-0.32083939861377497</v>
      </c>
      <c r="AR23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0.3233343482133007</v>
      </c>
      <c r="AS231">
        <f>_xlfn.RANK.AVG(Table2[[#This Row],[1Y Return vs Nifty Z-Score]],Table2[1Y Return vs Nifty Z-Score])</f>
        <v>200</v>
      </c>
      <c r="AT231">
        <f>_xlfn.RANK.AVG(Table2[[#This Row],[6M Return vs Nifty Z-Score]],Table2[6M Return vs Nifty Z-Score])</f>
        <v>161</v>
      </c>
      <c r="AU231">
        <f>_xlfn.RANK.AVG(Table2[[#This Row],[Sharpe Ratio Z-Score]],Table2[Sharpe Ratio Z-Score])</f>
        <v>425</v>
      </c>
      <c r="AV231">
        <f>(Table2[[#This Row],[Rank 1Y]]+Table2[[#This Row],[Rank 6M]]+Table2[[#This Row],[Rank Sharpe]])/3</f>
        <v>262</v>
      </c>
    </row>
    <row r="232" spans="1:48" x14ac:dyDescent="0.3">
      <c r="A232" t="s">
        <v>804</v>
      </c>
      <c r="B232" t="s">
        <v>805</v>
      </c>
      <c r="C232" t="s">
        <v>10169</v>
      </c>
      <c r="D232" t="s">
        <v>372</v>
      </c>
      <c r="E232">
        <v>19477.711418654999</v>
      </c>
      <c r="F232">
        <v>486.15</v>
      </c>
      <c r="G232">
        <v>56.246484897456398</v>
      </c>
      <c r="H232">
        <f>(Table2[[#This Row],[1Y Return vs Nifty]]-AVERAGE(Table2[1Y Return vs Nifty]))/_xlfn.STDEV.P(Table2[1Y Return vs Nifty])</f>
        <v>0.24528085921890708</v>
      </c>
      <c r="I232">
        <v>-4.8625022130726396</v>
      </c>
      <c r="J232">
        <f>(Table2[[#This Row],[1M Return vs Nifty]]-AVERAGE(Table2[1M Return vs Nifty]))/_xlfn.STDEV.P(Table2[1M Return vs Nifty])</f>
        <v>-0.32370513504627751</v>
      </c>
      <c r="K232">
        <v>22.854519205416398</v>
      </c>
      <c r="L232">
        <f>(Table2[[#This Row],[6M Return vs Nifty]]-AVERAGE(Table2[6M Return vs Nifty]))/_xlfn.STDEV.P(Table2[6M Return vs Nifty])</f>
        <v>0.55365023934770663</v>
      </c>
      <c r="M232">
        <v>0.89855530541923301</v>
      </c>
      <c r="N232">
        <f>(Table2[[#This Row],[1W Return vs Nifty]]-AVERAGE(Table2[1W Return vs Nifty]))/_xlfn.STDEV.P(Table2[1W Return vs Nifty])</f>
        <v>0.74731958047919977</v>
      </c>
      <c r="O232">
        <v>497.68</v>
      </c>
      <c r="P232">
        <v>466.165066222078</v>
      </c>
      <c r="Q232">
        <v>389.83224294126001</v>
      </c>
      <c r="R232">
        <v>41.148969609289999</v>
      </c>
      <c r="S232" s="2">
        <f>(Table2[[#This Row],[Close Price]]-Table2[[#This Row],[20D EMA]])/Table2[[#This Row],[20D EMA]]</f>
        <v>-2.3167497186947494E-2</v>
      </c>
      <c r="T232" s="2">
        <f>(Table2[[#This Row],[Close Price]]-Table2[[#This Row],[50D EMA]])/Table2[[#This Row],[50D EMA]]</f>
        <v>4.2870938270610968E-2</v>
      </c>
      <c r="U232" s="2">
        <f>(Table2[[#This Row],[Close Price]]-Table2[[#This Row],[200D EMA]])/Table2[[#This Row],[200D EMA]]</f>
        <v>0.24707488619214379</v>
      </c>
      <c r="V232">
        <v>1.0654326381653001</v>
      </c>
      <c r="W232">
        <v>462</v>
      </c>
      <c r="X232">
        <v>525.9</v>
      </c>
      <c r="Y232">
        <v>462</v>
      </c>
      <c r="Z232">
        <v>525.9</v>
      </c>
      <c r="AA232">
        <v>462</v>
      </c>
      <c r="AB232">
        <v>542.70000000000005</v>
      </c>
      <c r="AC232" s="2">
        <f>(Table2[[#This Row],[Close Price]]/Table2[[#This Row],[Day Low]])-1</f>
        <v>5.2272727272727249E-2</v>
      </c>
      <c r="AD232" s="2">
        <f>(Table2[[#This Row],[Day High]]/Table2[[#This Row],[Close Price]])-1</f>
        <v>8.1764887380438189E-2</v>
      </c>
      <c r="AE232" s="2">
        <f>(Table2[[#This Row],[Close Price]]/Table2[[#This Row],[Current Week Low]])-1</f>
        <v>5.2272727272727249E-2</v>
      </c>
      <c r="AF232" s="2">
        <f>(Table2[[#This Row],[Current Week High]]/Table2[[#This Row],[Close Price]])-1</f>
        <v>8.1764887380438189E-2</v>
      </c>
      <c r="AG232" s="2">
        <f>(Table2[[#This Row],[Close Price]]/Table2[[#This Row],[Current Month Low]])-1</f>
        <v>5.2272727272727249E-2</v>
      </c>
      <c r="AH232" s="2">
        <f>(Table2[[#This Row],[Current Month High]]/Table2[[#This Row],[Close Price]])-1</f>
        <v>0.1163221228016047</v>
      </c>
      <c r="AI232">
        <v>18.142548596112299</v>
      </c>
      <c r="AJ232">
        <v>94.421115776844601</v>
      </c>
      <c r="AK232" t="str">
        <f>IF(AND(Table2[[#This Row],[20D EMA]]&gt;Table2[[#This Row],[50D EMA]],Table2[[#This Row],[50D EMA]]&gt;Table2[[#This Row],[200D EMA]]),"Uptrend","Downtrend/NoTrend")</f>
        <v>Uptrend</v>
      </c>
      <c r="AL232">
        <v>0.15</v>
      </c>
      <c r="AM232" t="s">
        <v>10199</v>
      </c>
      <c r="AN232">
        <v>-6.17</v>
      </c>
      <c r="AO232" t="s">
        <v>10200</v>
      </c>
      <c r="AP232">
        <v>3.0114271368493001E-2</v>
      </c>
      <c r="AQ232">
        <f>(Table2[[#This Row],[Sharpe Ratio]]-AVERAGE(Table2[Sharpe Ratio]))/_xlfn.STDEV.P(Table2[Sharpe Ratio])</f>
        <v>-0.21623776047861756</v>
      </c>
      <c r="AR23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1.0063077835209184</v>
      </c>
      <c r="AS232">
        <f>_xlfn.RANK.AVG(Table2[[#This Row],[1Y Return vs Nifty Z-Score]],Table2[1Y Return vs Nifty Z-Score])</f>
        <v>216</v>
      </c>
      <c r="AT232">
        <f>_xlfn.RANK.AVG(Table2[[#This Row],[6M Return vs Nifty Z-Score]],Table2[6M Return vs Nifty Z-Score])</f>
        <v>176</v>
      </c>
      <c r="AU232">
        <f>_xlfn.RANK.AVG(Table2[[#This Row],[Sharpe Ratio Z-Score]],Table2[Sharpe Ratio Z-Score])</f>
        <v>395</v>
      </c>
      <c r="AV232">
        <f>(Table2[[#This Row],[Rank 1Y]]+Table2[[#This Row],[Rank 6M]]+Table2[[#This Row],[Rank Sharpe]])/3</f>
        <v>262.33333333333331</v>
      </c>
    </row>
    <row r="233" spans="1:48" x14ac:dyDescent="0.3">
      <c r="A233" t="s">
        <v>30</v>
      </c>
      <c r="B233" t="s">
        <v>31</v>
      </c>
      <c r="C233" t="s">
        <v>10155</v>
      </c>
      <c r="D233" t="s">
        <v>32</v>
      </c>
      <c r="E233">
        <v>770997.26817325898</v>
      </c>
      <c r="F233">
        <v>863.9</v>
      </c>
      <c r="G233">
        <v>15.892914490564999</v>
      </c>
      <c r="H233">
        <f>(Table2[[#This Row],[1Y Return vs Nifty]]-AVERAGE(Table2[1Y Return vs Nifty]))/_xlfn.STDEV.P(Table2[1Y Return vs Nifty])</f>
        <v>-0.31667988928899948</v>
      </c>
      <c r="I233">
        <v>1.97597693906489</v>
      </c>
      <c r="J233">
        <f>(Table2[[#This Row],[1M Return vs Nifty]]-AVERAGE(Table2[1M Return vs Nifty]))/_xlfn.STDEV.P(Table2[1M Return vs Nifty])</f>
        <v>0.38548195415355568</v>
      </c>
      <c r="K233">
        <v>27.513513868206999</v>
      </c>
      <c r="L233">
        <f>(Table2[[#This Row],[6M Return vs Nifty]]-AVERAGE(Table2[6M Return vs Nifty]))/_xlfn.STDEV.P(Table2[6M Return vs Nifty])</f>
        <v>0.71015543223824118</v>
      </c>
      <c r="M233">
        <v>-0.47180610994798799</v>
      </c>
      <c r="N233">
        <f>(Table2[[#This Row],[1W Return vs Nifty]]-AVERAGE(Table2[1W Return vs Nifty]))/_xlfn.STDEV.P(Table2[1W Return vs Nifty])</f>
        <v>0.37839632918509747</v>
      </c>
      <c r="O233">
        <v>861.36</v>
      </c>
      <c r="P233">
        <v>839.15214279648706</v>
      </c>
      <c r="Q233">
        <v>740.94448804106401</v>
      </c>
      <c r="R233">
        <v>47.7445356045653</v>
      </c>
      <c r="S233" s="2">
        <f>(Table2[[#This Row],[Close Price]]-Table2[[#This Row],[20D EMA]])/Table2[[#This Row],[20D EMA]]</f>
        <v>2.9488251137735253E-3</v>
      </c>
      <c r="T233" s="2">
        <f>(Table2[[#This Row],[Close Price]]-Table2[[#This Row],[50D EMA]])/Table2[[#This Row],[50D EMA]]</f>
        <v>2.9491502126229838E-2</v>
      </c>
      <c r="U233" s="2">
        <f>(Table2[[#This Row],[Close Price]]-Table2[[#This Row],[200D EMA]])/Table2[[#This Row],[200D EMA]]</f>
        <v>0.16594429669624811</v>
      </c>
      <c r="V233">
        <v>0.715595815618012</v>
      </c>
      <c r="W233">
        <v>849.1</v>
      </c>
      <c r="X233">
        <v>884.5</v>
      </c>
      <c r="Y233">
        <v>849.1</v>
      </c>
      <c r="Z233">
        <v>895</v>
      </c>
      <c r="AA233">
        <v>823.15</v>
      </c>
      <c r="AB233">
        <v>899</v>
      </c>
      <c r="AC233" s="2">
        <f>(Table2[[#This Row],[Close Price]]/Table2[[#This Row],[Day Low]])-1</f>
        <v>1.7430220233187965E-2</v>
      </c>
      <c r="AD233" s="2">
        <f>(Table2[[#This Row],[Day High]]/Table2[[#This Row],[Close Price]])-1</f>
        <v>2.3845352471350889E-2</v>
      </c>
      <c r="AE233" s="2">
        <f>(Table2[[#This Row],[Close Price]]/Table2[[#This Row],[Current Week Low]])-1</f>
        <v>1.7430220233187965E-2</v>
      </c>
      <c r="AF233" s="2">
        <f>(Table2[[#This Row],[Current Week High]]/Table2[[#This Row],[Close Price]])-1</f>
        <v>3.5999536983447156E-2</v>
      </c>
      <c r="AG233" s="2">
        <f>(Table2[[#This Row],[Close Price]]/Table2[[#This Row],[Current Month Low]])-1</f>
        <v>4.9504950495049549E-2</v>
      </c>
      <c r="AH233" s="2">
        <f>(Table2[[#This Row],[Current Month High]]/Table2[[#This Row],[Close Price]])-1</f>
        <v>4.0629702511864929E-2</v>
      </c>
      <c r="AI233">
        <v>5.5677740479222102</v>
      </c>
      <c r="AJ233">
        <v>59.0390279823269</v>
      </c>
      <c r="AK233" t="str">
        <f>IF(AND(Table2[[#This Row],[20D EMA]]&gt;Table2[[#This Row],[50D EMA]],Table2[[#This Row],[50D EMA]]&gt;Table2[[#This Row],[200D EMA]]),"Uptrend","Downtrend/NoTrend")</f>
        <v>Uptrend</v>
      </c>
      <c r="AL233">
        <v>-0.02</v>
      </c>
      <c r="AM233" t="s">
        <v>10200</v>
      </c>
      <c r="AN233">
        <v>2.93</v>
      </c>
      <c r="AO233" t="s">
        <v>10199</v>
      </c>
      <c r="AP233">
        <v>7.8749194183487997E-2</v>
      </c>
      <c r="AQ233">
        <f>(Table2[[#This Row],[Sharpe Ratio]]-AVERAGE(Table2[Sharpe Ratio]))/_xlfn.STDEV.P(Table2[Sharpe Ratio])</f>
        <v>0.34206955935357675</v>
      </c>
      <c r="AR23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1.4994233856414714</v>
      </c>
      <c r="AS233">
        <f>_xlfn.RANK.AVG(Table2[[#This Row],[1Y Return vs Nifty Z-Score]],Table2[1Y Return vs Nifty Z-Score])</f>
        <v>404</v>
      </c>
      <c r="AT233">
        <f>_xlfn.RANK.AVG(Table2[[#This Row],[6M Return vs Nifty Z-Score]],Table2[6M Return vs Nifty Z-Score])</f>
        <v>142</v>
      </c>
      <c r="AU233">
        <f>_xlfn.RANK.AVG(Table2[[#This Row],[Sharpe Ratio Z-Score]],Table2[Sharpe Ratio Z-Score])</f>
        <v>242</v>
      </c>
      <c r="AV233">
        <f>(Table2[[#This Row],[Rank 1Y]]+Table2[[#This Row],[Rank 6M]]+Table2[[#This Row],[Rank Sharpe]])/3</f>
        <v>262.66666666666669</v>
      </c>
    </row>
    <row r="234" spans="1:48" x14ac:dyDescent="0.3">
      <c r="A234" t="s">
        <v>1374</v>
      </c>
      <c r="B234" t="s">
        <v>1375</v>
      </c>
      <c r="C234" t="s">
        <v>10157</v>
      </c>
      <c r="D234" t="s">
        <v>119</v>
      </c>
      <c r="E234">
        <v>7488.4909311699903</v>
      </c>
      <c r="F234">
        <v>1241.3</v>
      </c>
      <c r="G234">
        <v>24.062220110221599</v>
      </c>
      <c r="H234">
        <f>(Table2[[#This Row],[1Y Return vs Nifty]]-AVERAGE(Table2[1Y Return vs Nifty]))/_xlfn.STDEV.P(Table2[1Y Return vs Nifty])</f>
        <v>-0.202914761333232</v>
      </c>
      <c r="I234">
        <v>14.4387054222993</v>
      </c>
      <c r="J234">
        <f>(Table2[[#This Row],[1M Return vs Nifty]]-AVERAGE(Table2[1M Return vs Nifty]))/_xlfn.STDEV.P(Table2[1M Return vs Nifty])</f>
        <v>1.6779339657605823</v>
      </c>
      <c r="K234">
        <v>31.0285625936027</v>
      </c>
      <c r="L234">
        <f>(Table2[[#This Row],[6M Return vs Nifty]]-AVERAGE(Table2[6M Return vs Nifty]))/_xlfn.STDEV.P(Table2[6M Return vs Nifty])</f>
        <v>0.8282331332455598</v>
      </c>
      <c r="M234">
        <v>5.52209604038267</v>
      </c>
      <c r="N234">
        <f>(Table2[[#This Row],[1W Return vs Nifty]]-AVERAGE(Table2[1W Return vs Nifty]))/_xlfn.STDEV.P(Table2[1W Return vs Nifty])</f>
        <v>1.9920508326185069</v>
      </c>
      <c r="O234">
        <v>1128.71</v>
      </c>
      <c r="P234">
        <v>1050.5042897738199</v>
      </c>
      <c r="Q234">
        <v>905.27159205330497</v>
      </c>
      <c r="R234">
        <v>70.725637301097393</v>
      </c>
      <c r="S234" s="2">
        <f>(Table2[[#This Row],[Close Price]]-Table2[[#This Row],[20D EMA]])/Table2[[#This Row],[20D EMA]]</f>
        <v>9.975104322633796E-2</v>
      </c>
      <c r="T234" s="2">
        <f>(Table2[[#This Row],[Close Price]]-Table2[[#This Row],[50D EMA]])/Table2[[#This Row],[50D EMA]]</f>
        <v>0.18162297106588643</v>
      </c>
      <c r="U234" s="2">
        <f>(Table2[[#This Row],[Close Price]]-Table2[[#This Row],[200D EMA]])/Table2[[#This Row],[200D EMA]]</f>
        <v>0.37119071325824687</v>
      </c>
      <c r="V234">
        <v>1.52346554384449</v>
      </c>
      <c r="W234">
        <v>1200</v>
      </c>
      <c r="X234">
        <v>1279</v>
      </c>
      <c r="Y234">
        <v>1143.4000000000001</v>
      </c>
      <c r="Z234">
        <v>1346.1</v>
      </c>
      <c r="AA234">
        <v>1010</v>
      </c>
      <c r="AB234">
        <v>1346.1</v>
      </c>
      <c r="AC234" s="2">
        <f>(Table2[[#This Row],[Close Price]]/Table2[[#This Row],[Day Low]])-1</f>
        <v>3.441666666666654E-2</v>
      </c>
      <c r="AD234" s="2">
        <f>(Table2[[#This Row],[Day High]]/Table2[[#This Row],[Close Price]])-1</f>
        <v>3.0371384838475901E-2</v>
      </c>
      <c r="AE234" s="2">
        <f>(Table2[[#This Row],[Close Price]]/Table2[[#This Row],[Current Week Low]])-1</f>
        <v>8.5621829630925239E-2</v>
      </c>
      <c r="AF234" s="2">
        <f>(Table2[[#This Row],[Current Week High]]/Table2[[#This Row],[Close Price]])-1</f>
        <v>8.4427616208813339E-2</v>
      </c>
      <c r="AG234" s="2">
        <f>(Table2[[#This Row],[Close Price]]/Table2[[#This Row],[Current Month Low]])-1</f>
        <v>0.22900990099009899</v>
      </c>
      <c r="AH234" s="2">
        <f>(Table2[[#This Row],[Current Month High]]/Table2[[#This Row],[Close Price]])-1</f>
        <v>8.4427616208813339E-2</v>
      </c>
      <c r="AI234">
        <v>8.4427616208813294</v>
      </c>
      <c r="AJ234">
        <v>90.602687140115094</v>
      </c>
      <c r="AK234" t="str">
        <f>IF(AND(Table2[[#This Row],[20D EMA]]&gt;Table2[[#This Row],[50D EMA]],Table2[[#This Row],[50D EMA]]&gt;Table2[[#This Row],[200D EMA]]),"Uptrend","Downtrend/NoTrend")</f>
        <v>Uptrend</v>
      </c>
      <c r="AL234">
        <v>0.12</v>
      </c>
      <c r="AM234" t="s">
        <v>10199</v>
      </c>
      <c r="AN234">
        <v>11.84</v>
      </c>
      <c r="AO234" t="s">
        <v>10199</v>
      </c>
      <c r="AP234">
        <v>5.8046427547623E-2</v>
      </c>
      <c r="AQ234">
        <f>(Table2[[#This Row],[Sharpe Ratio]]-AVERAGE(Table2[Sharpe Ratio]))/_xlfn.STDEV.P(Table2[Sharpe Ratio])</f>
        <v>0.10441099047809638</v>
      </c>
      <c r="AR23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4.3997141607695136</v>
      </c>
      <c r="AS234">
        <f>_xlfn.RANK.AVG(Table2[[#This Row],[1Y Return vs Nifty Z-Score]],Table2[1Y Return vs Nifty Z-Score])</f>
        <v>355</v>
      </c>
      <c r="AT234">
        <f>_xlfn.RANK.AVG(Table2[[#This Row],[6M Return vs Nifty Z-Score]],Table2[6M Return vs Nifty Z-Score])</f>
        <v>127</v>
      </c>
      <c r="AU234">
        <f>_xlfn.RANK.AVG(Table2[[#This Row],[Sharpe Ratio Z-Score]],Table2[Sharpe Ratio Z-Score])</f>
        <v>309</v>
      </c>
      <c r="AV234">
        <f>(Table2[[#This Row],[Rank 1Y]]+Table2[[#This Row],[Rank 6M]]+Table2[[#This Row],[Rank Sharpe]])/3</f>
        <v>263.66666666666669</v>
      </c>
    </row>
    <row r="235" spans="1:48" x14ac:dyDescent="0.3">
      <c r="A235" t="s">
        <v>144</v>
      </c>
      <c r="B235" t="s">
        <v>145</v>
      </c>
      <c r="C235" t="s">
        <v>10163</v>
      </c>
      <c r="D235" t="s">
        <v>77</v>
      </c>
      <c r="E235">
        <v>187804.243210165</v>
      </c>
      <c r="F235">
        <v>2823.05</v>
      </c>
      <c r="G235">
        <v>32.350415220149401</v>
      </c>
      <c r="H235">
        <f>(Table2[[#This Row],[1Y Return vs Nifty]]-AVERAGE(Table2[1Y Return vs Nifty]))/_xlfn.STDEV.P(Table2[1Y Return vs Nifty])</f>
        <v>-8.7493987389541825E-2</v>
      </c>
      <c r="I235">
        <v>10.0829150931648</v>
      </c>
      <c r="J235">
        <f>(Table2[[#This Row],[1M Return vs Nifty]]-AVERAGE(Table2[1M Return vs Nifty]))/_xlfn.STDEV.P(Table2[1M Return vs Nifty])</f>
        <v>1.2262150680407409</v>
      </c>
      <c r="K235">
        <v>22.480355288732099</v>
      </c>
      <c r="L235">
        <f>(Table2[[#This Row],[6M Return vs Nifty]]-AVERAGE(Table2[6M Return vs Nifty]))/_xlfn.STDEV.P(Table2[6M Return vs Nifty])</f>
        <v>0.54108130544850352</v>
      </c>
      <c r="M235">
        <v>0.38265362981772899</v>
      </c>
      <c r="N235">
        <f>(Table2[[#This Row],[1W Return vs Nifty]]-AVERAGE(Table2[1W Return vs Nifty]))/_xlfn.STDEV.P(Table2[1W Return vs Nifty])</f>
        <v>0.60843058274718242</v>
      </c>
      <c r="O235">
        <v>2728.3</v>
      </c>
      <c r="P235">
        <v>2587.2080207641702</v>
      </c>
      <c r="Q235">
        <v>2268.98894014284</v>
      </c>
      <c r="R235">
        <v>63.983400988193701</v>
      </c>
      <c r="S235" s="2">
        <f>(Table2[[#This Row],[Close Price]]-Table2[[#This Row],[20D EMA]])/Table2[[#This Row],[20D EMA]]</f>
        <v>3.4728585566103434E-2</v>
      </c>
      <c r="T235" s="2">
        <f>(Table2[[#This Row],[Close Price]]-Table2[[#This Row],[50D EMA]])/Table2[[#This Row],[50D EMA]]</f>
        <v>9.1156944993611502E-2</v>
      </c>
      <c r="U235" s="2">
        <f>(Table2[[#This Row],[Close Price]]-Table2[[#This Row],[200D EMA]])/Table2[[#This Row],[200D EMA]]</f>
        <v>0.2441885238199003</v>
      </c>
      <c r="V235">
        <v>1.0801539809024101</v>
      </c>
      <c r="W235">
        <v>2774.05</v>
      </c>
      <c r="X235">
        <v>2850.95</v>
      </c>
      <c r="Y235">
        <v>2702</v>
      </c>
      <c r="Z235">
        <v>2850.95</v>
      </c>
      <c r="AA235">
        <v>2662.05</v>
      </c>
      <c r="AB235">
        <v>2852.95</v>
      </c>
      <c r="AC235" s="2">
        <f>(Table2[[#This Row],[Close Price]]/Table2[[#This Row],[Day Low]])-1</f>
        <v>1.7663704691696314E-2</v>
      </c>
      <c r="AD235" s="2">
        <f>(Table2[[#This Row],[Day High]]/Table2[[#This Row],[Close Price]])-1</f>
        <v>9.8829280388230689E-3</v>
      </c>
      <c r="AE235" s="2">
        <f>(Table2[[#This Row],[Close Price]]/Table2[[#This Row],[Current Week Low]])-1</f>
        <v>4.4800148038490084E-2</v>
      </c>
      <c r="AF235" s="2">
        <f>(Table2[[#This Row],[Current Week High]]/Table2[[#This Row],[Close Price]])-1</f>
        <v>9.8829280388230689E-3</v>
      </c>
      <c r="AG235" s="2">
        <f>(Table2[[#This Row],[Close Price]]/Table2[[#This Row],[Current Month Low]])-1</f>
        <v>6.047970549012982E-2</v>
      </c>
      <c r="AH235" s="2">
        <f>(Table2[[#This Row],[Current Month High]]/Table2[[#This Row],[Close Price]])-1</f>
        <v>1.0591381661677834E-2</v>
      </c>
      <c r="AI235">
        <v>1.0591381661677799</v>
      </c>
      <c r="AJ235">
        <v>61.216975781607999</v>
      </c>
      <c r="AK235" t="str">
        <f>IF(AND(Table2[[#This Row],[20D EMA]]&gt;Table2[[#This Row],[50D EMA]],Table2[[#This Row],[50D EMA]]&gt;Table2[[#This Row],[200D EMA]]),"Uptrend","Downtrend/NoTrend")</f>
        <v>Uptrend</v>
      </c>
      <c r="AL235">
        <v>7.0000000000000007E-2</v>
      </c>
      <c r="AM235" t="s">
        <v>10199</v>
      </c>
      <c r="AN235">
        <v>3.23</v>
      </c>
      <c r="AO235" t="s">
        <v>10199</v>
      </c>
      <c r="AP235">
        <v>6.0200787475166002E-2</v>
      </c>
      <c r="AQ235">
        <f>(Table2[[#This Row],[Sharpe Ratio]]-AVERAGE(Table2[Sharpe Ratio]))/_xlfn.STDEV.P(Table2[Sharpe Ratio])</f>
        <v>0.12914208590258774</v>
      </c>
      <c r="AR23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2.4173750547494728</v>
      </c>
      <c r="AS235">
        <f>_xlfn.RANK.AVG(Table2[[#This Row],[1Y Return vs Nifty Z-Score]],Table2[1Y Return vs Nifty Z-Score])</f>
        <v>317</v>
      </c>
      <c r="AT235">
        <f>_xlfn.RANK.AVG(Table2[[#This Row],[6M Return vs Nifty Z-Score]],Table2[6M Return vs Nifty Z-Score])</f>
        <v>180</v>
      </c>
      <c r="AU235">
        <f>_xlfn.RANK.AVG(Table2[[#This Row],[Sharpe Ratio Z-Score]],Table2[Sharpe Ratio Z-Score])</f>
        <v>298</v>
      </c>
      <c r="AV235">
        <f>(Table2[[#This Row],[Rank 1Y]]+Table2[[#This Row],[Rank 6M]]+Table2[[#This Row],[Rank Sharpe]])/3</f>
        <v>265</v>
      </c>
    </row>
    <row r="236" spans="1:48" x14ac:dyDescent="0.3">
      <c r="A236" t="s">
        <v>1583</v>
      </c>
      <c r="B236" t="s">
        <v>1584</v>
      </c>
      <c r="C236" t="s">
        <v>10167</v>
      </c>
      <c r="D236" t="s">
        <v>375</v>
      </c>
      <c r="E236">
        <v>5594.9322462600003</v>
      </c>
      <c r="F236">
        <v>2057.65</v>
      </c>
      <c r="G236">
        <v>74.840424663701199</v>
      </c>
      <c r="H236">
        <f>(Table2[[#This Row],[1Y Return vs Nifty]]-AVERAGE(Table2[1Y Return vs Nifty]))/_xlfn.STDEV.P(Table2[1Y Return vs Nifty])</f>
        <v>0.50421864845020181</v>
      </c>
      <c r="I236">
        <v>4.8028215027979604</v>
      </c>
      <c r="J236">
        <f>(Table2[[#This Row],[1M Return vs Nifty]]-AVERAGE(Table2[1M Return vs Nifty]))/_xlfn.STDEV.P(Table2[1M Return vs Nifty])</f>
        <v>0.67864094801370256</v>
      </c>
      <c r="K236">
        <v>66.812475686454803</v>
      </c>
      <c r="L236">
        <f>(Table2[[#This Row],[6M Return vs Nifty]]-AVERAGE(Table2[6M Return vs Nifty]))/_xlfn.STDEV.P(Table2[6M Return vs Nifty])</f>
        <v>2.0302882172967811</v>
      </c>
      <c r="M236">
        <v>-3.6951287631167098</v>
      </c>
      <c r="N236">
        <f>(Table2[[#This Row],[1W Return vs Nifty]]-AVERAGE(Table2[1W Return vs Nifty]))/_xlfn.STDEV.P(Table2[1W Return vs Nifty])</f>
        <v>-0.48937377864318904</v>
      </c>
      <c r="O236">
        <v>1954.43</v>
      </c>
      <c r="P236">
        <v>1782.0123735550401</v>
      </c>
      <c r="Q236">
        <v>1407.36646564734</v>
      </c>
      <c r="R236">
        <v>63.089731722451099</v>
      </c>
      <c r="S236" s="2">
        <f>(Table2[[#This Row],[Close Price]]-Table2[[#This Row],[20D EMA]])/Table2[[#This Row],[20D EMA]]</f>
        <v>5.2813352230573631E-2</v>
      </c>
      <c r="T236" s="2">
        <f>(Table2[[#This Row],[Close Price]]-Table2[[#This Row],[50D EMA]])/Table2[[#This Row],[50D EMA]]</f>
        <v>0.15467772869336169</v>
      </c>
      <c r="U236" s="2">
        <f>(Table2[[#This Row],[Close Price]]-Table2[[#This Row],[200D EMA]])/Table2[[#This Row],[200D EMA]]</f>
        <v>0.46205700521189563</v>
      </c>
      <c r="V236">
        <v>0.52022339278692498</v>
      </c>
      <c r="W236">
        <v>1875</v>
      </c>
      <c r="X236">
        <v>2079</v>
      </c>
      <c r="Y236">
        <v>1875</v>
      </c>
      <c r="Z236">
        <v>2079</v>
      </c>
      <c r="AA236">
        <v>1875</v>
      </c>
      <c r="AB236">
        <v>2115.9</v>
      </c>
      <c r="AC236" s="2">
        <f>(Table2[[#This Row],[Close Price]]/Table2[[#This Row],[Day Low]])-1</f>
        <v>9.7413333333333352E-2</v>
      </c>
      <c r="AD236" s="2">
        <f>(Table2[[#This Row],[Day High]]/Table2[[#This Row],[Close Price]])-1</f>
        <v>1.0375914271134601E-2</v>
      </c>
      <c r="AE236" s="2">
        <f>(Table2[[#This Row],[Close Price]]/Table2[[#This Row],[Current Week Low]])-1</f>
        <v>9.7413333333333352E-2</v>
      </c>
      <c r="AF236" s="2">
        <f>(Table2[[#This Row],[Current Week High]]/Table2[[#This Row],[Close Price]])-1</f>
        <v>1.0375914271134601E-2</v>
      </c>
      <c r="AG236" s="2">
        <f>(Table2[[#This Row],[Close Price]]/Table2[[#This Row],[Current Month Low]])-1</f>
        <v>9.7413333333333352E-2</v>
      </c>
      <c r="AH236" s="2">
        <f>(Table2[[#This Row],[Current Month High]]/Table2[[#This Row],[Close Price]])-1</f>
        <v>2.8308993269020588E-2</v>
      </c>
      <c r="AI236">
        <v>2.8308993269020499</v>
      </c>
      <c r="AJ236">
        <v>119.365671641791</v>
      </c>
      <c r="AK236" t="str">
        <f>IF(AND(Table2[[#This Row],[20D EMA]]&gt;Table2[[#This Row],[50D EMA]],Table2[[#This Row],[50D EMA]]&gt;Table2[[#This Row],[200D EMA]]),"Uptrend","Downtrend/NoTrend")</f>
        <v>Uptrend</v>
      </c>
      <c r="AL236">
        <v>0.46</v>
      </c>
      <c r="AM236" t="s">
        <v>10199</v>
      </c>
      <c r="AN236">
        <v>2.72</v>
      </c>
      <c r="AO236" t="s">
        <v>10199</v>
      </c>
      <c r="AP236">
        <v>-4.0197858006229999E-2</v>
      </c>
      <c r="AQ236">
        <f>(Table2[[#This Row],[Sharpe Ratio]]-AVERAGE(Table2[Sharpe Ratio]))/_xlfn.STDEV.P(Table2[Sharpe Ratio])</f>
        <v>-1.0233897868573427</v>
      </c>
      <c r="AR23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1.7003842482601539</v>
      </c>
      <c r="AS236">
        <f>_xlfn.RANK.AVG(Table2[[#This Row],[1Y Return vs Nifty Z-Score]],Table2[1Y Return vs Nifty Z-Score])</f>
        <v>149</v>
      </c>
      <c r="AT236">
        <f>_xlfn.RANK.AVG(Table2[[#This Row],[6M Return vs Nifty Z-Score]],Table2[6M Return vs Nifty Z-Score])</f>
        <v>27</v>
      </c>
      <c r="AU236">
        <f>_xlfn.RANK.AVG(Table2[[#This Row],[Sharpe Ratio Z-Score]],Table2[Sharpe Ratio Z-Score])</f>
        <v>623</v>
      </c>
      <c r="AV236">
        <f>(Table2[[#This Row],[Rank 1Y]]+Table2[[#This Row],[Rank 6M]]+Table2[[#This Row],[Rank Sharpe]])/3</f>
        <v>266.33333333333331</v>
      </c>
    </row>
    <row r="237" spans="1:48" x14ac:dyDescent="0.3">
      <c r="A237" t="s">
        <v>1178</v>
      </c>
      <c r="B237" t="s">
        <v>1179</v>
      </c>
      <c r="C237" t="s">
        <v>10159</v>
      </c>
      <c r="D237" t="s">
        <v>198</v>
      </c>
      <c r="E237">
        <v>9835.6244999999999</v>
      </c>
      <c r="F237">
        <v>643.75</v>
      </c>
      <c r="G237">
        <v>68.946325306129395</v>
      </c>
      <c r="H237">
        <f>(Table2[[#This Row],[1Y Return vs Nifty]]-AVERAGE(Table2[1Y Return vs Nifty]))/_xlfn.STDEV.P(Table2[1Y Return vs Nifty])</f>
        <v>0.42213786964022143</v>
      </c>
      <c r="I237">
        <v>-8.9870931596934494</v>
      </c>
      <c r="J237">
        <f>(Table2[[#This Row],[1M Return vs Nifty]]-AVERAGE(Table2[1M Return vs Nifty]))/_xlfn.STDEV.P(Table2[1M Return vs Nifty])</f>
        <v>-0.75144741260512404</v>
      </c>
      <c r="K237">
        <v>8.5179979289137204</v>
      </c>
      <c r="L237">
        <f>(Table2[[#This Row],[6M Return vs Nifty]]-AVERAGE(Table2[6M Return vs Nifty]))/_xlfn.STDEV.P(Table2[6M Return vs Nifty])</f>
        <v>7.2057065249848326E-2</v>
      </c>
      <c r="M237">
        <v>-4.7580586468134403</v>
      </c>
      <c r="N237">
        <f>(Table2[[#This Row],[1W Return vs Nifty]]-AVERAGE(Table2[1W Return vs Nifty]))/_xlfn.STDEV.P(Table2[1W Return vs Nifty])</f>
        <v>-0.77553153541713948</v>
      </c>
      <c r="O237">
        <v>649.77</v>
      </c>
      <c r="P237">
        <v>620.23742337428598</v>
      </c>
      <c r="Q237">
        <v>535.90871900862601</v>
      </c>
      <c r="R237">
        <v>45.885632242738303</v>
      </c>
      <c r="S237" s="2">
        <f>(Table2[[#This Row],[Close Price]]-Table2[[#This Row],[20D EMA]])/Table2[[#This Row],[20D EMA]]</f>
        <v>-9.2648167813225938E-3</v>
      </c>
      <c r="T237" s="2">
        <f>(Table2[[#This Row],[Close Price]]-Table2[[#This Row],[50D EMA]])/Table2[[#This Row],[50D EMA]]</f>
        <v>3.7908993781442968E-2</v>
      </c>
      <c r="U237" s="2">
        <f>(Table2[[#This Row],[Close Price]]-Table2[[#This Row],[200D EMA]])/Table2[[#This Row],[200D EMA]]</f>
        <v>0.20123068941828165</v>
      </c>
      <c r="V237">
        <v>0.54760979267055898</v>
      </c>
      <c r="W237">
        <v>597.04999999999995</v>
      </c>
      <c r="X237">
        <v>654.6</v>
      </c>
      <c r="Y237">
        <v>597.04999999999995</v>
      </c>
      <c r="Z237">
        <v>654.6</v>
      </c>
      <c r="AA237">
        <v>597.04999999999995</v>
      </c>
      <c r="AB237">
        <v>704.8</v>
      </c>
      <c r="AC237" s="2">
        <f>(Table2[[#This Row],[Close Price]]/Table2[[#This Row],[Day Low]])-1</f>
        <v>7.8217904698099083E-2</v>
      </c>
      <c r="AD237" s="2">
        <f>(Table2[[#This Row],[Day High]]/Table2[[#This Row],[Close Price]])-1</f>
        <v>1.6854368932038843E-2</v>
      </c>
      <c r="AE237" s="2">
        <f>(Table2[[#This Row],[Close Price]]/Table2[[#This Row],[Current Week Low]])-1</f>
        <v>7.8217904698099083E-2</v>
      </c>
      <c r="AF237" s="2">
        <f>(Table2[[#This Row],[Current Week High]]/Table2[[#This Row],[Close Price]])-1</f>
        <v>1.6854368932038843E-2</v>
      </c>
      <c r="AG237" s="2">
        <f>(Table2[[#This Row],[Close Price]]/Table2[[#This Row],[Current Month Low]])-1</f>
        <v>7.8217904698099083E-2</v>
      </c>
      <c r="AH237" s="2">
        <f>(Table2[[#This Row],[Current Month High]]/Table2[[#This Row],[Close Price]])-1</f>
        <v>9.4834951456310712E-2</v>
      </c>
      <c r="AI237">
        <v>9.9495145631067992</v>
      </c>
      <c r="AJ237">
        <v>101.171875</v>
      </c>
      <c r="AK237" t="str">
        <f>IF(AND(Table2[[#This Row],[20D EMA]]&gt;Table2[[#This Row],[50D EMA]],Table2[[#This Row],[50D EMA]]&gt;Table2[[#This Row],[200D EMA]]),"Uptrend","Downtrend/NoTrend")</f>
        <v>Uptrend</v>
      </c>
      <c r="AL237">
        <v>0.09</v>
      </c>
      <c r="AM237" t="s">
        <v>10199</v>
      </c>
      <c r="AN237">
        <v>-3.77</v>
      </c>
      <c r="AO237" t="s">
        <v>10200</v>
      </c>
      <c r="AP237">
        <v>5.3366375183004001E-2</v>
      </c>
      <c r="AQ237">
        <f>(Table2[[#This Row],[Sharpe Ratio]]-AVERAGE(Table2[Sharpe Ratio]))/_xlfn.STDEV.P(Table2[Sharpe Ratio])</f>
        <v>5.0686067292669799E-2</v>
      </c>
      <c r="AR23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-0.98209794583952403</v>
      </c>
      <c r="AS237">
        <f>_xlfn.RANK.AVG(Table2[[#This Row],[1Y Return vs Nifty Z-Score]],Table2[1Y Return vs Nifty Z-Score])</f>
        <v>174</v>
      </c>
      <c r="AT237">
        <f>_xlfn.RANK.AVG(Table2[[#This Row],[6M Return vs Nifty Z-Score]],Table2[6M Return vs Nifty Z-Score])</f>
        <v>305</v>
      </c>
      <c r="AU237">
        <f>_xlfn.RANK.AVG(Table2[[#This Row],[Sharpe Ratio Z-Score]],Table2[Sharpe Ratio Z-Score])</f>
        <v>322</v>
      </c>
      <c r="AV237">
        <f>(Table2[[#This Row],[Rank 1Y]]+Table2[[#This Row],[Rank 6M]]+Table2[[#This Row],[Rank Sharpe]])/3</f>
        <v>267</v>
      </c>
    </row>
    <row r="238" spans="1:48" x14ac:dyDescent="0.3">
      <c r="A238" t="s">
        <v>1557</v>
      </c>
      <c r="B238" t="s">
        <v>1558</v>
      </c>
      <c r="C238" t="s">
        <v>10155</v>
      </c>
      <c r="D238" t="s">
        <v>420</v>
      </c>
      <c r="E238">
        <v>5911.6570317769902</v>
      </c>
      <c r="F238">
        <v>191.59</v>
      </c>
      <c r="G238">
        <v>170.325131992038</v>
      </c>
      <c r="H238">
        <f>(Table2[[#This Row],[1Y Return vs Nifty]]-AVERAGE(Table2[1Y Return vs Nifty]))/_xlfn.STDEV.P(Table2[1Y Return vs Nifty])</f>
        <v>1.8339314114162009</v>
      </c>
      <c r="I238">
        <v>-22.082788916658199</v>
      </c>
      <c r="J238">
        <f>(Table2[[#This Row],[1M Return vs Nifty]]-AVERAGE(Table2[1M Return vs Nifty]))/_xlfn.STDEV.P(Table2[1M Return vs Nifty])</f>
        <v>-2.1095415367972654</v>
      </c>
      <c r="K238">
        <v>-1.0446518079963101</v>
      </c>
      <c r="L238">
        <f>(Table2[[#This Row],[6M Return vs Nifty]]-AVERAGE(Table2[6M Return vs Nifty]))/_xlfn.STDEV.P(Table2[6M Return vs Nifty])</f>
        <v>-0.24917196589123972</v>
      </c>
      <c r="M238">
        <v>-3.22127127101077</v>
      </c>
      <c r="N238">
        <f>(Table2[[#This Row],[1W Return vs Nifty]]-AVERAGE(Table2[1W Return vs Nifty]))/_xlfn.STDEV.P(Table2[1W Return vs Nifty])</f>
        <v>-0.36180374881208327</v>
      </c>
      <c r="O238">
        <v>195.74</v>
      </c>
      <c r="P238">
        <v>190.670986071241</v>
      </c>
      <c r="Q238">
        <v>151.46356150148301</v>
      </c>
      <c r="R238">
        <v>45.787090664790497</v>
      </c>
      <c r="S238" s="2">
        <f>(Table2[[#This Row],[Close Price]]-Table2[[#This Row],[20D EMA]])/Table2[[#This Row],[20D EMA]]</f>
        <v>-2.1201593951159729E-2</v>
      </c>
      <c r="T238" s="2">
        <f>(Table2[[#This Row],[Close Price]]-Table2[[#This Row],[50D EMA]])/Table2[[#This Row],[50D EMA]]</f>
        <v>4.8198939319253637E-3</v>
      </c>
      <c r="U238" s="2">
        <f>(Table2[[#This Row],[Close Price]]-Table2[[#This Row],[200D EMA]])/Table2[[#This Row],[200D EMA]]</f>
        <v>0.26492469938470387</v>
      </c>
      <c r="V238">
        <v>0.44568990223032401</v>
      </c>
      <c r="W238">
        <v>178.56</v>
      </c>
      <c r="X238">
        <v>193.9</v>
      </c>
      <c r="Y238">
        <v>178.56</v>
      </c>
      <c r="Z238">
        <v>193.9</v>
      </c>
      <c r="AA238">
        <v>178.56</v>
      </c>
      <c r="AB238">
        <v>218.75</v>
      </c>
      <c r="AC238" s="2">
        <f>(Table2[[#This Row],[Close Price]]/Table2[[#This Row],[Day Low]])-1</f>
        <v>7.2972670250896154E-2</v>
      </c>
      <c r="AD238" s="2">
        <f>(Table2[[#This Row],[Day High]]/Table2[[#This Row],[Close Price]])-1</f>
        <v>1.2056996711728107E-2</v>
      </c>
      <c r="AE238" s="2">
        <f>(Table2[[#This Row],[Close Price]]/Table2[[#This Row],[Current Week Low]])-1</f>
        <v>7.2972670250896154E-2</v>
      </c>
      <c r="AF238" s="2">
        <f>(Table2[[#This Row],[Current Week High]]/Table2[[#This Row],[Close Price]])-1</f>
        <v>1.2056996711728107E-2</v>
      </c>
      <c r="AG238" s="2">
        <f>(Table2[[#This Row],[Close Price]]/Table2[[#This Row],[Current Month Low]])-1</f>
        <v>7.2972670250896154E-2</v>
      </c>
      <c r="AH238" s="2">
        <f>(Table2[[#This Row],[Current Month High]]/Table2[[#This Row],[Close Price]])-1</f>
        <v>0.14176105224698565</v>
      </c>
      <c r="AI238">
        <v>25.215303512709401</v>
      </c>
      <c r="AJ238">
        <v>203.86994448850101</v>
      </c>
      <c r="AK238" t="str">
        <f>IF(AND(Table2[[#This Row],[20D EMA]]&gt;Table2[[#This Row],[50D EMA]],Table2[[#This Row],[50D EMA]]&gt;Table2[[#This Row],[200D EMA]]),"Uptrend","Downtrend/NoTrend")</f>
        <v>Uptrend</v>
      </c>
      <c r="AL238">
        <v>0.25</v>
      </c>
      <c r="AM238" t="s">
        <v>10199</v>
      </c>
      <c r="AN238">
        <v>-7.3</v>
      </c>
      <c r="AO238" t="s">
        <v>10200</v>
      </c>
      <c r="AP238">
        <v>4.0997257065186997E-2</v>
      </c>
      <c r="AQ238">
        <f>(Table2[[#This Row],[Sharpe Ratio]]-AVERAGE(Table2[Sharpe Ratio]))/_xlfn.STDEV.P(Table2[Sharpe Ratio])</f>
        <v>-9.130591676609956E-2</v>
      </c>
      <c r="AR23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-0.97789175685048724</v>
      </c>
      <c r="AS238">
        <f>_xlfn.RANK.AVG(Table2[[#This Row],[1Y Return vs Nifty Z-Score]],Table2[1Y Return vs Nifty Z-Score])</f>
        <v>35</v>
      </c>
      <c r="AT238">
        <f>_xlfn.RANK.AVG(Table2[[#This Row],[6M Return vs Nifty Z-Score]],Table2[6M Return vs Nifty Z-Score])</f>
        <v>411</v>
      </c>
      <c r="AU238">
        <f>_xlfn.RANK.AVG(Table2[[#This Row],[Sharpe Ratio Z-Score]],Table2[Sharpe Ratio Z-Score])</f>
        <v>360</v>
      </c>
      <c r="AV238">
        <f>(Table2[[#This Row],[Rank 1Y]]+Table2[[#This Row],[Rank 6M]]+Table2[[#This Row],[Rank Sharpe]])/3</f>
        <v>268.66666666666669</v>
      </c>
    </row>
    <row r="239" spans="1:48" x14ac:dyDescent="0.3">
      <c r="A239" t="s">
        <v>868</v>
      </c>
      <c r="B239" t="s">
        <v>869</v>
      </c>
      <c r="C239" t="s">
        <v>10154</v>
      </c>
      <c r="D239" t="s">
        <v>21</v>
      </c>
      <c r="E239">
        <v>17203.2365283</v>
      </c>
      <c r="F239">
        <v>758.95</v>
      </c>
      <c r="G239">
        <v>35.612586730682899</v>
      </c>
      <c r="H239">
        <f>(Table2[[#This Row],[1Y Return vs Nifty]]-AVERAGE(Table2[1Y Return vs Nifty]))/_xlfn.STDEV.P(Table2[1Y Return vs Nifty])</f>
        <v>-4.2065235352584385E-2</v>
      </c>
      <c r="I239">
        <v>-4.54058656598915</v>
      </c>
      <c r="J239">
        <f>(Table2[[#This Row],[1M Return vs Nifty]]-AVERAGE(Table2[1M Return vs Nifty]))/_xlfn.STDEV.P(Table2[1M Return vs Nifty])</f>
        <v>-0.29032075006183833</v>
      </c>
      <c r="K239">
        <v>24.2053187527086</v>
      </c>
      <c r="L239">
        <f>(Table2[[#This Row],[6M Return vs Nifty]]-AVERAGE(Table2[6M Return vs Nifty]))/_xlfn.STDEV.P(Table2[6M Return vs Nifty])</f>
        <v>0.59902636853579749</v>
      </c>
      <c r="M239">
        <v>-4.2204064464991804</v>
      </c>
      <c r="N239">
        <f>(Table2[[#This Row],[1W Return vs Nifty]]-AVERAGE(Table2[1W Return vs Nifty]))/_xlfn.STDEV.P(Table2[1W Return vs Nifty])</f>
        <v>-0.63078694790829493</v>
      </c>
      <c r="O239">
        <v>745.28</v>
      </c>
      <c r="P239">
        <v>700.51315352769495</v>
      </c>
      <c r="Q239">
        <v>593.19825301213905</v>
      </c>
      <c r="R239">
        <v>53.062394763244001</v>
      </c>
      <c r="S239" s="2">
        <f>(Table2[[#This Row],[Close Price]]-Table2[[#This Row],[20D EMA]])/Table2[[#This Row],[20D EMA]]</f>
        <v>1.8342099613568152E-2</v>
      </c>
      <c r="T239" s="2">
        <f>(Table2[[#This Row],[Close Price]]-Table2[[#This Row],[50D EMA]])/Table2[[#This Row],[50D EMA]]</f>
        <v>8.3420055966150791E-2</v>
      </c>
      <c r="U239" s="2">
        <f>(Table2[[#This Row],[Close Price]]-Table2[[#This Row],[200D EMA]])/Table2[[#This Row],[200D EMA]]</f>
        <v>0.27942049078231035</v>
      </c>
      <c r="V239">
        <v>1.58759619778686</v>
      </c>
      <c r="W239">
        <v>701.15</v>
      </c>
      <c r="X239">
        <v>787.15</v>
      </c>
      <c r="Y239">
        <v>701.15</v>
      </c>
      <c r="Z239">
        <v>787.15</v>
      </c>
      <c r="AA239">
        <v>701.15</v>
      </c>
      <c r="AB239">
        <v>839.5</v>
      </c>
      <c r="AC239" s="2">
        <f>(Table2[[#This Row],[Close Price]]/Table2[[#This Row],[Day Low]])-1</f>
        <v>8.2435998003280497E-2</v>
      </c>
      <c r="AD239" s="2">
        <f>(Table2[[#This Row],[Day High]]/Table2[[#This Row],[Close Price]])-1</f>
        <v>3.7156597931352398E-2</v>
      </c>
      <c r="AE239" s="2">
        <f>(Table2[[#This Row],[Close Price]]/Table2[[#This Row],[Current Week Low]])-1</f>
        <v>8.2435998003280497E-2</v>
      </c>
      <c r="AF239" s="2">
        <f>(Table2[[#This Row],[Current Week High]]/Table2[[#This Row],[Close Price]])-1</f>
        <v>3.7156597931352398E-2</v>
      </c>
      <c r="AG239" s="2">
        <f>(Table2[[#This Row],[Close Price]]/Table2[[#This Row],[Current Month Low]])-1</f>
        <v>8.2435998003280497E-2</v>
      </c>
      <c r="AH239" s="2">
        <f>(Table2[[#This Row],[Current Month High]]/Table2[[#This Row],[Close Price]])-1</f>
        <v>0.10613347387838457</v>
      </c>
      <c r="AI239">
        <v>10.613347387838401</v>
      </c>
      <c r="AJ239">
        <v>66.326977865439403</v>
      </c>
      <c r="AK239" t="str">
        <f>IF(AND(Table2[[#This Row],[20D EMA]]&gt;Table2[[#This Row],[50D EMA]],Table2[[#This Row],[50D EMA]]&gt;Table2[[#This Row],[200D EMA]]),"Uptrend","Downtrend/NoTrend")</f>
        <v>Uptrend</v>
      </c>
      <c r="AL239">
        <v>-0.02</v>
      </c>
      <c r="AM239" t="s">
        <v>10200</v>
      </c>
      <c r="AN239">
        <v>0.88</v>
      </c>
      <c r="AO239" t="s">
        <v>10199</v>
      </c>
      <c r="AP239">
        <v>4.7545998904016999E-2</v>
      </c>
      <c r="AQ239">
        <f>(Table2[[#This Row],[Sharpe Ratio]]-AVERAGE(Table2[Sharpe Ratio]))/_xlfn.STDEV.P(Table2[Sharpe Ratio])</f>
        <v>-1.6129268121704864E-2</v>
      </c>
      <c r="AR23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-0.38027583290862499</v>
      </c>
      <c r="AS239">
        <f>_xlfn.RANK.AVG(Table2[[#This Row],[1Y Return vs Nifty Z-Score]],Table2[1Y Return vs Nifty Z-Score])</f>
        <v>298</v>
      </c>
      <c r="AT239">
        <f>_xlfn.RANK.AVG(Table2[[#This Row],[6M Return vs Nifty Z-Score]],Table2[6M Return vs Nifty Z-Score])</f>
        <v>165</v>
      </c>
      <c r="AU239">
        <f>_xlfn.RANK.AVG(Table2[[#This Row],[Sharpe Ratio Z-Score]],Table2[Sharpe Ratio Z-Score])</f>
        <v>344</v>
      </c>
      <c r="AV239">
        <f>(Table2[[#This Row],[Rank 1Y]]+Table2[[#This Row],[Rank 6M]]+Table2[[#This Row],[Rank Sharpe]])/3</f>
        <v>269</v>
      </c>
    </row>
    <row r="240" spans="1:48" x14ac:dyDescent="0.3">
      <c r="A240" t="s">
        <v>515</v>
      </c>
      <c r="B240" t="s">
        <v>516</v>
      </c>
      <c r="C240" t="s">
        <v>10155</v>
      </c>
      <c r="D240" t="s">
        <v>242</v>
      </c>
      <c r="E240">
        <v>39700.021356320001</v>
      </c>
      <c r="F240">
        <v>628.4</v>
      </c>
      <c r="G240">
        <v>74.884816216891906</v>
      </c>
      <c r="H240">
        <f>(Table2[[#This Row],[1Y Return vs Nifty]]-AVERAGE(Table2[1Y Return vs Nifty]))/_xlfn.STDEV.P(Table2[1Y Return vs Nifty])</f>
        <v>0.50483684183945932</v>
      </c>
      <c r="I240">
        <v>-7.3809915473975902</v>
      </c>
      <c r="J240">
        <f>(Table2[[#This Row],[1M Return vs Nifty]]-AVERAGE(Table2[1M Return vs Nifty]))/_xlfn.STDEV.P(Table2[1M Return vs Nifty])</f>
        <v>-0.58488603221000657</v>
      </c>
      <c r="K240">
        <v>13.951084704916401</v>
      </c>
      <c r="L240">
        <f>(Table2[[#This Row],[6M Return vs Nifty]]-AVERAGE(Table2[6M Return vs Nifty]))/_xlfn.STDEV.P(Table2[6M Return vs Nifty])</f>
        <v>0.25456560097759784</v>
      </c>
      <c r="M240">
        <v>-4.4107638713621098</v>
      </c>
      <c r="N240">
        <f>(Table2[[#This Row],[1W Return vs Nifty]]-AVERAGE(Table2[1W Return vs Nifty]))/_xlfn.STDEV.P(Table2[1W Return vs Nifty])</f>
        <v>-0.68203421691403066</v>
      </c>
      <c r="O240">
        <v>649.34</v>
      </c>
      <c r="P240">
        <v>627.04642311999896</v>
      </c>
      <c r="Q240">
        <v>518.29984077330005</v>
      </c>
      <c r="R240">
        <v>30.9115417056158</v>
      </c>
      <c r="S240" s="2">
        <f>(Table2[[#This Row],[Close Price]]-Table2[[#This Row],[20D EMA]])/Table2[[#This Row],[20D EMA]]</f>
        <v>-3.2248128869313539E-2</v>
      </c>
      <c r="T240" s="2">
        <f>(Table2[[#This Row],[Close Price]]-Table2[[#This Row],[50D EMA]])/Table2[[#This Row],[50D EMA]]</f>
        <v>2.1586549736876152E-3</v>
      </c>
      <c r="U240" s="2">
        <f>(Table2[[#This Row],[Close Price]]-Table2[[#This Row],[200D EMA]])/Table2[[#This Row],[200D EMA]]</f>
        <v>0.21242560881830716</v>
      </c>
      <c r="V240">
        <v>1.0364744080180399</v>
      </c>
      <c r="W240">
        <v>579.6</v>
      </c>
      <c r="X240">
        <v>662.5</v>
      </c>
      <c r="Y240">
        <v>579.6</v>
      </c>
      <c r="Z240">
        <v>675.7</v>
      </c>
      <c r="AA240">
        <v>579.6</v>
      </c>
      <c r="AB240">
        <v>685.9</v>
      </c>
      <c r="AC240" s="2">
        <f>(Table2[[#This Row],[Close Price]]/Table2[[#This Row],[Day Low]])-1</f>
        <v>8.4195997239475462E-2</v>
      </c>
      <c r="AD240" s="2">
        <f>(Table2[[#This Row],[Day High]]/Table2[[#This Row],[Close Price]])-1</f>
        <v>5.4264799490770343E-2</v>
      </c>
      <c r="AE240" s="2">
        <f>(Table2[[#This Row],[Close Price]]/Table2[[#This Row],[Current Week Low]])-1</f>
        <v>8.4195997239475462E-2</v>
      </c>
      <c r="AF240" s="2">
        <f>(Table2[[#This Row],[Current Week High]]/Table2[[#This Row],[Close Price]])-1</f>
        <v>7.5270528325907193E-2</v>
      </c>
      <c r="AG240" s="2">
        <f>(Table2[[#This Row],[Close Price]]/Table2[[#This Row],[Current Month Low]])-1</f>
        <v>8.4195997239475462E-2</v>
      </c>
      <c r="AH240" s="2">
        <f>(Table2[[#This Row],[Current Month High]]/Table2[[#This Row],[Close Price]])-1</f>
        <v>9.1502227880331022E-2</v>
      </c>
      <c r="AI240">
        <v>9.1502227880330995</v>
      </c>
      <c r="AJ240">
        <v>105.325927136088</v>
      </c>
      <c r="AK240" t="str">
        <f>IF(AND(Table2[[#This Row],[20D EMA]]&gt;Table2[[#This Row],[50D EMA]],Table2[[#This Row],[50D EMA]]&gt;Table2[[#This Row],[200D EMA]]),"Uptrend","Downtrend/NoTrend")</f>
        <v>Uptrend</v>
      </c>
      <c r="AL240">
        <v>-0.02</v>
      </c>
      <c r="AM240" t="s">
        <v>10200</v>
      </c>
      <c r="AN240">
        <v>-3.38</v>
      </c>
      <c r="AO240" t="s">
        <v>10200</v>
      </c>
      <c r="AP240">
        <v>2.2702244873367E-2</v>
      </c>
      <c r="AQ240">
        <f>(Table2[[#This Row],[Sharpe Ratio]]-AVERAGE(Table2[Sharpe Ratio]))/_xlfn.STDEV.P(Table2[Sharpe Ratio])</f>
        <v>-0.30132453367573953</v>
      </c>
      <c r="AR24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-0.80884233998271959</v>
      </c>
      <c r="AS240">
        <f>_xlfn.RANK.AVG(Table2[[#This Row],[1Y Return vs Nifty Z-Score]],Table2[1Y Return vs Nifty Z-Score])</f>
        <v>148</v>
      </c>
      <c r="AT240">
        <f>_xlfn.RANK.AVG(Table2[[#This Row],[6M Return vs Nifty Z-Score]],Table2[6M Return vs Nifty Z-Score])</f>
        <v>241</v>
      </c>
      <c r="AU240">
        <f>_xlfn.RANK.AVG(Table2[[#This Row],[Sharpe Ratio Z-Score]],Table2[Sharpe Ratio Z-Score])</f>
        <v>420</v>
      </c>
      <c r="AV240">
        <f>(Table2[[#This Row],[Rank 1Y]]+Table2[[#This Row],[Rank 6M]]+Table2[[#This Row],[Rank Sharpe]])/3</f>
        <v>269.66666666666669</v>
      </c>
    </row>
    <row r="241" spans="1:48" x14ac:dyDescent="0.3">
      <c r="A241" t="s">
        <v>236</v>
      </c>
      <c r="B241" t="s">
        <v>237</v>
      </c>
      <c r="C241" t="s">
        <v>10159</v>
      </c>
      <c r="D241" t="s">
        <v>109</v>
      </c>
      <c r="E241">
        <v>110233.01715405</v>
      </c>
      <c r="F241">
        <v>5513.55</v>
      </c>
      <c r="G241">
        <v>51.948180460876799</v>
      </c>
      <c r="H241">
        <f>(Table2[[#This Row],[1Y Return vs Nifty]]-AVERAGE(Table2[1Y Return vs Nifty]))/_xlfn.STDEV.P(Table2[1Y Return vs Nifty])</f>
        <v>0.18542299895674247</v>
      </c>
      <c r="I241">
        <v>-3.0396020436194999</v>
      </c>
      <c r="J241">
        <f>(Table2[[#This Row],[1M Return vs Nifty]]-AVERAGE(Table2[1M Return vs Nifty]))/_xlfn.STDEV.P(Table2[1M Return vs Nifty])</f>
        <v>-0.13466057757734579</v>
      </c>
      <c r="K241">
        <v>8.8054221442826908</v>
      </c>
      <c r="L241">
        <f>(Table2[[#This Row],[6M Return vs Nifty]]-AVERAGE(Table2[6M Return vs Nifty]))/_xlfn.STDEV.P(Table2[6M Return vs Nifty])</f>
        <v>8.1712234556435934E-2</v>
      </c>
      <c r="M241">
        <v>-1.54898412375043</v>
      </c>
      <c r="N241">
        <f>(Table2[[#This Row],[1W Return vs Nifty]]-AVERAGE(Table2[1W Return vs Nifty]))/_xlfn.STDEV.P(Table2[1W Return vs Nifty])</f>
        <v>8.840274747874996E-2</v>
      </c>
      <c r="O241">
        <v>5517.83</v>
      </c>
      <c r="P241">
        <v>5360.0970499245204</v>
      </c>
      <c r="Q241">
        <v>4539.7553644657</v>
      </c>
      <c r="R241">
        <v>48.754950319191501</v>
      </c>
      <c r="S241" s="2">
        <f>(Table2[[#This Row],[Close Price]]-Table2[[#This Row],[20D EMA]])/Table2[[#This Row],[20D EMA]]</f>
        <v>-7.7566724600064614E-4</v>
      </c>
      <c r="T241" s="2">
        <f>(Table2[[#This Row],[Close Price]]-Table2[[#This Row],[50D EMA]])/Table2[[#This Row],[50D EMA]]</f>
        <v>2.8628763368685764E-2</v>
      </c>
      <c r="U241" s="2">
        <f>(Table2[[#This Row],[Close Price]]-Table2[[#This Row],[200D EMA]])/Table2[[#This Row],[200D EMA]]</f>
        <v>0.21450376889392353</v>
      </c>
      <c r="V241">
        <v>0.62320332882669005</v>
      </c>
      <c r="W241">
        <v>5329.7</v>
      </c>
      <c r="X241">
        <v>5659.85</v>
      </c>
      <c r="Y241">
        <v>5329.7</v>
      </c>
      <c r="Z241">
        <v>5659.85</v>
      </c>
      <c r="AA241">
        <v>5329.7</v>
      </c>
      <c r="AB241">
        <v>5728.3</v>
      </c>
      <c r="AC241" s="2">
        <f>(Table2[[#This Row],[Close Price]]/Table2[[#This Row],[Day Low]])-1</f>
        <v>3.4495374974201187E-2</v>
      </c>
      <c r="AD241" s="2">
        <f>(Table2[[#This Row],[Day High]]/Table2[[#This Row],[Close Price]])-1</f>
        <v>2.6534628324763609E-2</v>
      </c>
      <c r="AE241" s="2">
        <f>(Table2[[#This Row],[Close Price]]/Table2[[#This Row],[Current Week Low]])-1</f>
        <v>3.4495374974201187E-2</v>
      </c>
      <c r="AF241" s="2">
        <f>(Table2[[#This Row],[Current Week High]]/Table2[[#This Row],[Close Price]])-1</f>
        <v>2.6534628324763609E-2</v>
      </c>
      <c r="AG241" s="2">
        <f>(Table2[[#This Row],[Close Price]]/Table2[[#This Row],[Current Month Low]])-1</f>
        <v>3.4495374974201187E-2</v>
      </c>
      <c r="AH241" s="2">
        <f>(Table2[[#This Row],[Current Month High]]/Table2[[#This Row],[Close Price]])-1</f>
        <v>3.8949497147935608E-2</v>
      </c>
      <c r="AI241">
        <v>6.9102483880621302</v>
      </c>
      <c r="AJ241">
        <v>90.780276816609003</v>
      </c>
      <c r="AK241" t="str">
        <f>IF(AND(Table2[[#This Row],[20D EMA]]&gt;Table2[[#This Row],[50D EMA]],Table2[[#This Row],[50D EMA]]&gt;Table2[[#This Row],[200D EMA]]),"Uptrend","Downtrend/NoTrend")</f>
        <v>Uptrend</v>
      </c>
      <c r="AL241">
        <v>0.08</v>
      </c>
      <c r="AM241" t="s">
        <v>10199</v>
      </c>
      <c r="AN241">
        <v>-0.81</v>
      </c>
      <c r="AO241" t="s">
        <v>10200</v>
      </c>
      <c r="AP241">
        <v>6.6019003040893004E-2</v>
      </c>
      <c r="AQ241">
        <f>(Table2[[#This Row],[Sharpe Ratio]]-AVERAGE(Table2[Sharpe Ratio]))/_xlfn.STDEV.P(Table2[Sharpe Ratio])</f>
        <v>0.19593261728810221</v>
      </c>
      <c r="AR24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0.4168100207026848</v>
      </c>
      <c r="AS241">
        <f>_xlfn.RANK.AVG(Table2[[#This Row],[1Y Return vs Nifty Z-Score]],Table2[1Y Return vs Nifty Z-Score])</f>
        <v>230</v>
      </c>
      <c r="AT241">
        <f>_xlfn.RANK.AVG(Table2[[#This Row],[6M Return vs Nifty Z-Score]],Table2[6M Return vs Nifty Z-Score])</f>
        <v>301</v>
      </c>
      <c r="AU241">
        <f>_xlfn.RANK.AVG(Table2[[#This Row],[Sharpe Ratio Z-Score]],Table2[Sharpe Ratio Z-Score])</f>
        <v>280</v>
      </c>
      <c r="AV241">
        <f>(Table2[[#This Row],[Rank 1Y]]+Table2[[#This Row],[Rank 6M]]+Table2[[#This Row],[Rank Sharpe]])/3</f>
        <v>270.33333333333331</v>
      </c>
    </row>
    <row r="242" spans="1:48" x14ac:dyDescent="0.3">
      <c r="A242" t="s">
        <v>1350</v>
      </c>
      <c r="B242" t="s">
        <v>1351</v>
      </c>
      <c r="C242" t="s">
        <v>10167</v>
      </c>
      <c r="D242" t="s">
        <v>92</v>
      </c>
      <c r="E242">
        <v>7690.7705226750004</v>
      </c>
      <c r="F242">
        <v>989.75</v>
      </c>
      <c r="G242">
        <v>142.44397596951899</v>
      </c>
      <c r="H242">
        <f>(Table2[[#This Row],[1Y Return vs Nifty]]-AVERAGE(Table2[1Y Return vs Nifty]))/_xlfn.STDEV.P(Table2[1Y Return vs Nifty])</f>
        <v>1.445660555833995</v>
      </c>
      <c r="I242">
        <v>-13.3433933431327</v>
      </c>
      <c r="J242">
        <f>(Table2[[#This Row],[1M Return vs Nifty]]-AVERAGE(Table2[1M Return vs Nifty]))/_xlfn.STDEV.P(Table2[1M Return vs Nifty])</f>
        <v>-1.2032191849601375</v>
      </c>
      <c r="K242">
        <v>13.374563961411001</v>
      </c>
      <c r="L242">
        <f>(Table2[[#This Row],[6M Return vs Nifty]]-AVERAGE(Table2[6M Return vs Nifty]))/_xlfn.STDEV.P(Table2[6M Return vs Nifty])</f>
        <v>0.23519908594629216</v>
      </c>
      <c r="M242">
        <v>-1.24968445622507</v>
      </c>
      <c r="N242">
        <f>(Table2[[#This Row],[1W Return vs Nifty]]-AVERAGE(Table2[1W Return vs Nifty]))/_xlfn.STDEV.P(Table2[1W Return vs Nifty])</f>
        <v>0.16897901386838002</v>
      </c>
      <c r="O242">
        <v>997.78</v>
      </c>
      <c r="P242">
        <v>972.30151232834203</v>
      </c>
      <c r="Q242">
        <v>795.25432726272197</v>
      </c>
      <c r="R242">
        <v>49.0207411199383</v>
      </c>
      <c r="S242" s="2">
        <f>(Table2[[#This Row],[Close Price]]-Table2[[#This Row],[20D EMA]])/Table2[[#This Row],[20D EMA]]</f>
        <v>-8.0478662631040636E-3</v>
      </c>
      <c r="T242" s="2">
        <f>(Table2[[#This Row],[Close Price]]-Table2[[#This Row],[50D EMA]])/Table2[[#This Row],[50D EMA]]</f>
        <v>1.794555233167805E-2</v>
      </c>
      <c r="U242" s="2">
        <f>(Table2[[#This Row],[Close Price]]-Table2[[#This Row],[200D EMA]])/Table2[[#This Row],[200D EMA]]</f>
        <v>0.24457040479960068</v>
      </c>
      <c r="V242">
        <v>0.99904777396709799</v>
      </c>
      <c r="W242">
        <v>938.6</v>
      </c>
      <c r="X242">
        <v>1054.3499999999999</v>
      </c>
      <c r="Y242">
        <v>933</v>
      </c>
      <c r="Z242">
        <v>1054.3499999999999</v>
      </c>
      <c r="AA242">
        <v>933</v>
      </c>
      <c r="AB242">
        <v>1151</v>
      </c>
      <c r="AC242" s="2">
        <f>(Table2[[#This Row],[Close Price]]/Table2[[#This Row],[Day Low]])-1</f>
        <v>5.4496057958661748E-2</v>
      </c>
      <c r="AD242" s="2">
        <f>(Table2[[#This Row],[Day High]]/Table2[[#This Row],[Close Price]])-1</f>
        <v>6.5269007325081896E-2</v>
      </c>
      <c r="AE242" s="2">
        <f>(Table2[[#This Row],[Close Price]]/Table2[[#This Row],[Current Week Low]])-1</f>
        <v>6.0825294748124259E-2</v>
      </c>
      <c r="AF242" s="2">
        <f>(Table2[[#This Row],[Current Week High]]/Table2[[#This Row],[Close Price]])-1</f>
        <v>6.5269007325081896E-2</v>
      </c>
      <c r="AG242" s="2">
        <f>(Table2[[#This Row],[Close Price]]/Table2[[#This Row],[Current Month Low]])-1</f>
        <v>6.0825294748124259E-2</v>
      </c>
      <c r="AH242" s="2">
        <f>(Table2[[#This Row],[Current Month High]]/Table2[[#This Row],[Close Price]])-1</f>
        <v>0.16291992927506938</v>
      </c>
      <c r="AI242">
        <v>18.918918918918902</v>
      </c>
      <c r="AJ242">
        <v>171.16438356164301</v>
      </c>
      <c r="AK242" t="str">
        <f>IF(AND(Table2[[#This Row],[20D EMA]]&gt;Table2[[#This Row],[50D EMA]],Table2[[#This Row],[50D EMA]]&gt;Table2[[#This Row],[200D EMA]]),"Uptrend","Downtrend/NoTrend")</f>
        <v>Uptrend</v>
      </c>
      <c r="AL242">
        <v>-0.04</v>
      </c>
      <c r="AM242" t="s">
        <v>10200</v>
      </c>
      <c r="AN242">
        <v>-8.42</v>
      </c>
      <c r="AO242" t="s">
        <v>10200</v>
      </c>
      <c r="AQ242">
        <f>(Table2[[#This Row],[Sharpe Ratio]]-AVERAGE(Table2[Sharpe Ratio]))/_xlfn.STDEV.P(Table2[Sharpe Ratio])</f>
        <v>-0.56193622494207851</v>
      </c>
      <c r="AR24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8.4683245746451197E-2</v>
      </c>
      <c r="AS242">
        <f>_xlfn.RANK.AVG(Table2[[#This Row],[1Y Return vs Nifty Z-Score]],Table2[1Y Return vs Nifty Z-Score])</f>
        <v>58</v>
      </c>
      <c r="AT242">
        <f>_xlfn.RANK.AVG(Table2[[#This Row],[6M Return vs Nifty Z-Score]],Table2[6M Return vs Nifty Z-Score])</f>
        <v>249</v>
      </c>
      <c r="AU242">
        <f>_xlfn.RANK.AVG(Table2[[#This Row],[Sharpe Ratio Z-Score]],Table2[Sharpe Ratio Z-Score])</f>
        <v>507.5</v>
      </c>
      <c r="AV242">
        <f>(Table2[[#This Row],[Rank 1Y]]+Table2[[#This Row],[Rank 6M]]+Table2[[#This Row],[Rank Sharpe]])/3</f>
        <v>271.5</v>
      </c>
    </row>
    <row r="243" spans="1:48" x14ac:dyDescent="0.3">
      <c r="A243" t="s">
        <v>439</v>
      </c>
      <c r="B243" t="s">
        <v>440</v>
      </c>
      <c r="C243" t="s">
        <v>10155</v>
      </c>
      <c r="D243" t="s">
        <v>51</v>
      </c>
      <c r="E243">
        <v>51202.480165624998</v>
      </c>
      <c r="F243">
        <v>4646.75</v>
      </c>
      <c r="G243">
        <v>55.414474821510801</v>
      </c>
      <c r="H243">
        <f>(Table2[[#This Row],[1Y Return vs Nifty]]-AVERAGE(Table2[1Y Return vs Nifty]))/_xlfn.STDEV.P(Table2[1Y Return vs Nifty])</f>
        <v>0.23369435025997093</v>
      </c>
      <c r="I243">
        <v>-13.4293619016472</v>
      </c>
      <c r="J243">
        <f>(Table2[[#This Row],[1M Return vs Nifty]]-AVERAGE(Table2[1M Return vs Nifty]))/_xlfn.STDEV.P(Table2[1M Return vs Nifty])</f>
        <v>-1.2121345871159732</v>
      </c>
      <c r="K243">
        <v>13.879299778772699</v>
      </c>
      <c r="L243">
        <f>(Table2[[#This Row],[6M Return vs Nifty]]-AVERAGE(Table2[6M Return vs Nifty]))/_xlfn.STDEV.P(Table2[6M Return vs Nifty])</f>
        <v>0.25215419797632815</v>
      </c>
      <c r="M243">
        <v>1.8917880753246299</v>
      </c>
      <c r="N243">
        <f>(Table2[[#This Row],[1W Return vs Nifty]]-AVERAGE(Table2[1W Return vs Nifty]))/_xlfn.STDEV.P(Table2[1W Return vs Nifty])</f>
        <v>1.0147137574140146</v>
      </c>
      <c r="O243">
        <v>4472.46</v>
      </c>
      <c r="P243">
        <v>4496.77214048114</v>
      </c>
      <c r="Q243">
        <v>3987.6961281149702</v>
      </c>
      <c r="R243">
        <v>66.423458109714304</v>
      </c>
      <c r="S243" s="2">
        <f>(Table2[[#This Row],[Close Price]]-Table2[[#This Row],[20D EMA]])/Table2[[#This Row],[20D EMA]]</f>
        <v>3.8969605094288144E-2</v>
      </c>
      <c r="T243" s="2">
        <f>(Table2[[#This Row],[Close Price]]-Table2[[#This Row],[50D EMA]])/Table2[[#This Row],[50D EMA]]</f>
        <v>3.3352336928242229E-2</v>
      </c>
      <c r="U243" s="2">
        <f>(Table2[[#This Row],[Close Price]]-Table2[[#This Row],[200D EMA]])/Table2[[#This Row],[200D EMA]]</f>
        <v>0.16527183885412355</v>
      </c>
      <c r="V243">
        <v>0.32297151549512598</v>
      </c>
      <c r="W243">
        <v>4252.5</v>
      </c>
      <c r="X243">
        <v>4843.5</v>
      </c>
      <c r="Y243">
        <v>4135.2</v>
      </c>
      <c r="Z243">
        <v>4843.5</v>
      </c>
      <c r="AA243">
        <v>4135.2</v>
      </c>
      <c r="AB243">
        <v>4843.5</v>
      </c>
      <c r="AC243" s="2">
        <f>(Table2[[#This Row],[Close Price]]/Table2[[#This Row],[Day Low]])-1</f>
        <v>9.2710170487948274E-2</v>
      </c>
      <c r="AD243" s="2">
        <f>(Table2[[#This Row],[Day High]]/Table2[[#This Row],[Close Price]])-1</f>
        <v>4.2341421423575554E-2</v>
      </c>
      <c r="AE243" s="2">
        <f>(Table2[[#This Row],[Close Price]]/Table2[[#This Row],[Current Week Low]])-1</f>
        <v>0.12370622944476684</v>
      </c>
      <c r="AF243" s="2">
        <f>(Table2[[#This Row],[Current Week High]]/Table2[[#This Row],[Close Price]])-1</f>
        <v>4.2341421423575554E-2</v>
      </c>
      <c r="AG243" s="2">
        <f>(Table2[[#This Row],[Close Price]]/Table2[[#This Row],[Current Month Low]])-1</f>
        <v>0.12370622944476684</v>
      </c>
      <c r="AH243" s="2">
        <f>(Table2[[#This Row],[Current Month High]]/Table2[[#This Row],[Close Price]])-1</f>
        <v>4.2341421423575554E-2</v>
      </c>
      <c r="AI243">
        <v>7.5590466455049299</v>
      </c>
      <c r="AJ243">
        <v>86.384421001965407</v>
      </c>
      <c r="AK243" t="str">
        <f>IF(AND(Table2[[#This Row],[20D EMA]]&gt;Table2[[#This Row],[50D EMA]],Table2[[#This Row],[50D EMA]]&gt;Table2[[#This Row],[200D EMA]]),"Uptrend","Downtrend/NoTrend")</f>
        <v>Downtrend/NoTrend</v>
      </c>
      <c r="AL243">
        <v>-0.1</v>
      </c>
      <c r="AM243" t="s">
        <v>10200</v>
      </c>
      <c r="AN243">
        <v>1.06</v>
      </c>
      <c r="AO243" t="s">
        <v>10199</v>
      </c>
      <c r="AP243">
        <v>4.2600688028813997E-2</v>
      </c>
      <c r="AQ243">
        <f>(Table2[[#This Row],[Sharpe Ratio]]-AVERAGE(Table2[Sharpe Ratio]))/_xlfn.STDEV.P(Table2[Sharpe Ratio])</f>
        <v>-7.2899241232885076E-2</v>
      </c>
      <c r="AR24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43">
        <f>_xlfn.RANK.AVG(Table2[[#This Row],[1Y Return vs Nifty Z-Score]],Table2[1Y Return vs Nifty Z-Score])</f>
        <v>218</v>
      </c>
      <c r="AT243">
        <f>_xlfn.RANK.AVG(Table2[[#This Row],[6M Return vs Nifty Z-Score]],Table2[6M Return vs Nifty Z-Score])</f>
        <v>243</v>
      </c>
      <c r="AU243">
        <f>_xlfn.RANK.AVG(Table2[[#This Row],[Sharpe Ratio Z-Score]],Table2[Sharpe Ratio Z-Score])</f>
        <v>356</v>
      </c>
      <c r="AV243">
        <f>(Table2[[#This Row],[Rank 1Y]]+Table2[[#This Row],[Rank 6M]]+Table2[[#This Row],[Rank Sharpe]])/3</f>
        <v>272.33333333333331</v>
      </c>
    </row>
    <row r="244" spans="1:48" x14ac:dyDescent="0.3">
      <c r="A244" t="s">
        <v>463</v>
      </c>
      <c r="B244" t="s">
        <v>464</v>
      </c>
      <c r="C244" t="s">
        <v>10169</v>
      </c>
      <c r="D244" t="s">
        <v>372</v>
      </c>
      <c r="E244">
        <v>46659.199233865002</v>
      </c>
      <c r="F244">
        <v>1584.35</v>
      </c>
      <c r="G244">
        <v>39.333854177223003</v>
      </c>
      <c r="H244">
        <f>(Table2[[#This Row],[1Y Return vs Nifty]]-AVERAGE(Table2[1Y Return vs Nifty]))/_xlfn.STDEV.P(Table2[1Y Return vs Nifty])</f>
        <v>9.7568517284302835E-3</v>
      </c>
      <c r="I244">
        <v>2.1562997245942799</v>
      </c>
      <c r="J244">
        <f>(Table2[[#This Row],[1M Return vs Nifty]]-AVERAGE(Table2[1M Return vs Nifty]))/_xlfn.STDEV.P(Table2[1M Return vs Nifty])</f>
        <v>0.40418239741600548</v>
      </c>
      <c r="K244">
        <v>25.218964252710801</v>
      </c>
      <c r="L244">
        <f>(Table2[[#This Row],[6M Return vs Nifty]]-AVERAGE(Table2[6M Return vs Nifty]))/_xlfn.STDEV.P(Table2[6M Return vs Nifty])</f>
        <v>0.63307680129706756</v>
      </c>
      <c r="M244">
        <v>1.1275605296273901</v>
      </c>
      <c r="N244">
        <f>(Table2[[#This Row],[1W Return vs Nifty]]-AVERAGE(Table2[1W Return vs Nifty]))/_xlfn.STDEV.P(Table2[1W Return vs Nifty])</f>
        <v>0.80897145634989354</v>
      </c>
      <c r="O244">
        <v>1573.9</v>
      </c>
      <c r="P244">
        <v>1471.5474623313601</v>
      </c>
      <c r="Q244">
        <v>1249.2644884849501</v>
      </c>
      <c r="R244">
        <v>47.485243883133599</v>
      </c>
      <c r="S244" s="2">
        <f>(Table2[[#This Row],[Close Price]]-Table2[[#This Row],[20D EMA]])/Table2[[#This Row],[20D EMA]]</f>
        <v>6.639557786390379E-3</v>
      </c>
      <c r="T244" s="2">
        <f>(Table2[[#This Row],[Close Price]]-Table2[[#This Row],[50D EMA]])/Table2[[#This Row],[50D EMA]]</f>
        <v>7.66557250487373E-2</v>
      </c>
      <c r="U244" s="2">
        <f>(Table2[[#This Row],[Close Price]]-Table2[[#This Row],[200D EMA]])/Table2[[#This Row],[200D EMA]]</f>
        <v>0.26822623600021317</v>
      </c>
      <c r="V244">
        <v>0.86450520394333596</v>
      </c>
      <c r="W244">
        <v>1534.4</v>
      </c>
      <c r="X244">
        <v>1630</v>
      </c>
      <c r="Y244">
        <v>1499.7</v>
      </c>
      <c r="Z244">
        <v>1644.95</v>
      </c>
      <c r="AA244">
        <v>1499.7</v>
      </c>
      <c r="AB244">
        <v>1644.95</v>
      </c>
      <c r="AC244" s="2">
        <f>(Table2[[#This Row],[Close Price]]/Table2[[#This Row],[Day Low]])-1</f>
        <v>3.2553441084462786E-2</v>
      </c>
      <c r="AD244" s="2">
        <f>(Table2[[#This Row],[Day High]]/Table2[[#This Row],[Close Price]])-1</f>
        <v>2.8813077918389274E-2</v>
      </c>
      <c r="AE244" s="2">
        <f>(Table2[[#This Row],[Close Price]]/Table2[[#This Row],[Current Week Low]])-1</f>
        <v>5.6444622257784793E-2</v>
      </c>
      <c r="AF244" s="2">
        <f>(Table2[[#This Row],[Current Week High]]/Table2[[#This Row],[Close Price]])-1</f>
        <v>3.8249124246536592E-2</v>
      </c>
      <c r="AG244" s="2">
        <f>(Table2[[#This Row],[Close Price]]/Table2[[#This Row],[Current Month Low]])-1</f>
        <v>5.6444622257784793E-2</v>
      </c>
      <c r="AH244" s="2">
        <f>(Table2[[#This Row],[Current Month High]]/Table2[[#This Row],[Close Price]])-1</f>
        <v>3.8249124246536592E-2</v>
      </c>
      <c r="AI244">
        <v>6.5705178779941402</v>
      </c>
      <c r="AJ244">
        <v>66.248688352570795</v>
      </c>
      <c r="AK244" t="str">
        <f>IF(AND(Table2[[#This Row],[20D EMA]]&gt;Table2[[#This Row],[50D EMA]],Table2[[#This Row],[50D EMA]]&gt;Table2[[#This Row],[200D EMA]]),"Uptrend","Downtrend/NoTrend")</f>
        <v>Uptrend</v>
      </c>
      <c r="AL244">
        <v>0.26</v>
      </c>
      <c r="AM244" t="s">
        <v>10199</v>
      </c>
      <c r="AN244">
        <v>0.3</v>
      </c>
      <c r="AO244" t="s">
        <v>10199</v>
      </c>
      <c r="AP244">
        <v>3.7277735861923997E-2</v>
      </c>
      <c r="AQ244">
        <f>(Table2[[#This Row],[Sharpe Ratio]]-AVERAGE(Table2[Sharpe Ratio]))/_xlfn.STDEV.P(Table2[Sharpe Ratio])</f>
        <v>-0.1340043686985147</v>
      </c>
      <c r="AR24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1.7219831380928823</v>
      </c>
      <c r="AS244">
        <f>_xlfn.RANK.AVG(Table2[[#This Row],[1Y Return vs Nifty Z-Score]],Table2[1Y Return vs Nifty Z-Score])</f>
        <v>286</v>
      </c>
      <c r="AT244">
        <f>_xlfn.RANK.AVG(Table2[[#This Row],[6M Return vs Nifty Z-Score]],Table2[6M Return vs Nifty Z-Score])</f>
        <v>159</v>
      </c>
      <c r="AU244">
        <f>_xlfn.RANK.AVG(Table2[[#This Row],[Sharpe Ratio Z-Score]],Table2[Sharpe Ratio Z-Score])</f>
        <v>373</v>
      </c>
      <c r="AV244">
        <f>(Table2[[#This Row],[Rank 1Y]]+Table2[[#This Row],[Rank 6M]]+Table2[[#This Row],[Rank Sharpe]])/3</f>
        <v>272.66666666666669</v>
      </c>
    </row>
    <row r="245" spans="1:48" x14ac:dyDescent="0.3">
      <c r="A245" t="s">
        <v>123</v>
      </c>
      <c r="B245" t="s">
        <v>124</v>
      </c>
      <c r="C245" t="s">
        <v>10153</v>
      </c>
      <c r="D245" t="s">
        <v>18</v>
      </c>
      <c r="E245">
        <v>234158.374866906</v>
      </c>
      <c r="F245">
        <v>165.82</v>
      </c>
      <c r="G245">
        <v>42.093160378704297</v>
      </c>
      <c r="H245">
        <f>(Table2[[#This Row],[1Y Return vs Nifty]]-AVERAGE(Table2[1Y Return vs Nifty]))/_xlfn.STDEV.P(Table2[1Y Return vs Nifty])</f>
        <v>4.8182739765393882E-2</v>
      </c>
      <c r="I245">
        <v>-2.5543351141592701</v>
      </c>
      <c r="J245">
        <f>(Table2[[#This Row],[1M Return vs Nifty]]-AVERAGE(Table2[1M Return vs Nifty]))/_xlfn.STDEV.P(Table2[1M Return vs Nifty])</f>
        <v>-8.4335785539152552E-2</v>
      </c>
      <c r="K245">
        <v>4.0816150786868102</v>
      </c>
      <c r="L245">
        <f>(Table2[[#This Row],[6M Return vs Nifty]]-AVERAGE(Table2[6M Return vs Nifty]))/_xlfn.STDEV.P(Table2[6M Return vs Nifty])</f>
        <v>-7.697013996595399E-2</v>
      </c>
      <c r="M245">
        <v>-0.18764107047939799</v>
      </c>
      <c r="N245">
        <f>(Table2[[#This Row],[1W Return vs Nifty]]-AVERAGE(Table2[1W Return vs Nifty]))/_xlfn.STDEV.P(Table2[1W Return vs Nifty])</f>
        <v>0.45489811118891726</v>
      </c>
      <c r="O245">
        <v>168.41</v>
      </c>
      <c r="P245">
        <v>167.432203399439</v>
      </c>
      <c r="Q245">
        <v>148.669238179817</v>
      </c>
      <c r="R245">
        <v>41.121576746874297</v>
      </c>
      <c r="S245" s="2">
        <f>(Table2[[#This Row],[Close Price]]-Table2[[#This Row],[20D EMA]])/Table2[[#This Row],[20D EMA]]</f>
        <v>-1.537913425568555E-2</v>
      </c>
      <c r="T245" s="2">
        <f>(Table2[[#This Row],[Close Price]]-Table2[[#This Row],[50D EMA]])/Table2[[#This Row],[50D EMA]]</f>
        <v>-9.6289923127441356E-3</v>
      </c>
      <c r="U245" s="2">
        <f>(Table2[[#This Row],[Close Price]]-Table2[[#This Row],[200D EMA]])/Table2[[#This Row],[200D EMA]]</f>
        <v>0.11536187331126946</v>
      </c>
      <c r="V245">
        <v>1.1602301849503101</v>
      </c>
      <c r="W245">
        <v>160.66</v>
      </c>
      <c r="X245">
        <v>169.35</v>
      </c>
      <c r="Y245">
        <v>160.66</v>
      </c>
      <c r="Z245">
        <v>169.35</v>
      </c>
      <c r="AA245">
        <v>160.66</v>
      </c>
      <c r="AB245">
        <v>175.8</v>
      </c>
      <c r="AC245" s="2">
        <f>(Table2[[#This Row],[Close Price]]/Table2[[#This Row],[Day Low]])-1</f>
        <v>3.2117515249595385E-2</v>
      </c>
      <c r="AD245" s="2">
        <f>(Table2[[#This Row],[Day High]]/Table2[[#This Row],[Close Price]])-1</f>
        <v>2.1288143770353374E-2</v>
      </c>
      <c r="AE245" s="2">
        <f>(Table2[[#This Row],[Close Price]]/Table2[[#This Row],[Current Week Low]])-1</f>
        <v>3.2117515249595385E-2</v>
      </c>
      <c r="AF245" s="2">
        <f>(Table2[[#This Row],[Current Week High]]/Table2[[#This Row],[Close Price]])-1</f>
        <v>2.1288143770353374E-2</v>
      </c>
      <c r="AG245" s="2">
        <f>(Table2[[#This Row],[Close Price]]/Table2[[#This Row],[Current Month Low]])-1</f>
        <v>3.2117515249595385E-2</v>
      </c>
      <c r="AH245" s="2">
        <f>(Table2[[#This Row],[Current Month High]]/Table2[[#This Row],[Close Price]])-1</f>
        <v>6.0185743577373163E-2</v>
      </c>
      <c r="AI245">
        <v>18.682909178627401</v>
      </c>
      <c r="AJ245">
        <v>93.941520467836199</v>
      </c>
      <c r="AK245" t="str">
        <f>IF(AND(Table2[[#This Row],[20D EMA]]&gt;Table2[[#This Row],[50D EMA]],Table2[[#This Row],[50D EMA]]&gt;Table2[[#This Row],[200D EMA]]),"Uptrend","Downtrend/NoTrend")</f>
        <v>Uptrend</v>
      </c>
      <c r="AL245">
        <v>-0.06</v>
      </c>
      <c r="AM245" t="s">
        <v>10200</v>
      </c>
      <c r="AN245">
        <v>-2.56</v>
      </c>
      <c r="AO245" t="s">
        <v>10200</v>
      </c>
      <c r="AP245">
        <v>0.101433355235372</v>
      </c>
      <c r="AQ245">
        <f>(Table2[[#This Row],[Sharpe Ratio]]-AVERAGE(Table2[Sharpe Ratio]))/_xlfn.STDEV.P(Table2[Sharpe Ratio])</f>
        <v>0.60247365637857397</v>
      </c>
      <c r="AR24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0.9442485818277786</v>
      </c>
      <c r="AS245">
        <f>_xlfn.RANK.AVG(Table2[[#This Row],[1Y Return vs Nifty Z-Score]],Table2[1Y Return vs Nifty Z-Score])</f>
        <v>273</v>
      </c>
      <c r="AT245">
        <f>_xlfn.RANK.AVG(Table2[[#This Row],[6M Return vs Nifty Z-Score]],Table2[6M Return vs Nifty Z-Score])</f>
        <v>352</v>
      </c>
      <c r="AU245">
        <f>_xlfn.RANK.AVG(Table2[[#This Row],[Sharpe Ratio Z-Score]],Table2[Sharpe Ratio Z-Score])</f>
        <v>195</v>
      </c>
      <c r="AV245">
        <f>(Table2[[#This Row],[Rank 1Y]]+Table2[[#This Row],[Rank 6M]]+Table2[[#This Row],[Rank Sharpe]])/3</f>
        <v>273.33333333333331</v>
      </c>
    </row>
    <row r="246" spans="1:48" x14ac:dyDescent="0.3">
      <c r="A246" t="s">
        <v>388</v>
      </c>
      <c r="B246" t="s">
        <v>389</v>
      </c>
      <c r="C246" t="s">
        <v>10168</v>
      </c>
      <c r="D246" t="s">
        <v>138</v>
      </c>
      <c r="E246">
        <v>61343.333404269899</v>
      </c>
      <c r="F246">
        <v>1687.1</v>
      </c>
      <c r="G246">
        <v>34.095826609850803</v>
      </c>
      <c r="H246">
        <f>(Table2[[#This Row],[1Y Return vs Nifty]]-AVERAGE(Table2[1Y Return vs Nifty]))/_xlfn.STDEV.P(Table2[1Y Return vs Nifty])</f>
        <v>-6.3187521291976384E-2</v>
      </c>
      <c r="I246">
        <v>-10.360030627182899</v>
      </c>
      <c r="J246">
        <f>(Table2[[#This Row],[1M Return vs Nifty]]-AVERAGE(Table2[1M Return vs Nifty]))/_xlfn.STDEV.P(Table2[1M Return vs Nifty])</f>
        <v>-0.89382841641616739</v>
      </c>
      <c r="K246">
        <v>7.9121851489363797</v>
      </c>
      <c r="L246">
        <f>(Table2[[#This Row],[6M Return vs Nifty]]-AVERAGE(Table2[6M Return vs Nifty]))/_xlfn.STDEV.P(Table2[6M Return vs Nifty])</f>
        <v>5.1706570594180559E-2</v>
      </c>
      <c r="M246">
        <v>1.7630290076690101</v>
      </c>
      <c r="N246">
        <f>(Table2[[#This Row],[1W Return vs Nifty]]-AVERAGE(Table2[1W Return vs Nifty]))/_xlfn.STDEV.P(Table2[1W Return vs Nifty])</f>
        <v>0.98004975320284871</v>
      </c>
      <c r="O246">
        <v>1745.26</v>
      </c>
      <c r="P246">
        <v>1731.39555176059</v>
      </c>
      <c r="Q246">
        <v>1497.5169271141999</v>
      </c>
      <c r="R246">
        <v>39.150557284461101</v>
      </c>
      <c r="S246" s="2">
        <f>(Table2[[#This Row],[Close Price]]-Table2[[#This Row],[20D EMA]])/Table2[[#This Row],[20D EMA]]</f>
        <v>-3.3324547631871516E-2</v>
      </c>
      <c r="T246" s="2">
        <f>(Table2[[#This Row],[Close Price]]-Table2[[#This Row],[50D EMA]])/Table2[[#This Row],[50D EMA]]</f>
        <v>-2.5583727366948389E-2</v>
      </c>
      <c r="U246" s="2">
        <f>(Table2[[#This Row],[Close Price]]-Table2[[#This Row],[200D EMA]])/Table2[[#This Row],[200D EMA]]</f>
        <v>0.12659828376774165</v>
      </c>
      <c r="V246">
        <v>1.2987317307540001</v>
      </c>
      <c r="W246">
        <v>1672.05</v>
      </c>
      <c r="X246">
        <v>1814.7</v>
      </c>
      <c r="Y246">
        <v>1672.05</v>
      </c>
      <c r="Z246">
        <v>1814.7</v>
      </c>
      <c r="AA246">
        <v>1644</v>
      </c>
      <c r="AB246">
        <v>1819</v>
      </c>
      <c r="AC246" s="2">
        <f>(Table2[[#This Row],[Close Price]]/Table2[[#This Row],[Day Low]])-1</f>
        <v>9.0009270057713753E-3</v>
      </c>
      <c r="AD246" s="2">
        <f>(Table2[[#This Row],[Day High]]/Table2[[#This Row],[Close Price]])-1</f>
        <v>7.5632742576018153E-2</v>
      </c>
      <c r="AE246" s="2">
        <f>(Table2[[#This Row],[Close Price]]/Table2[[#This Row],[Current Week Low]])-1</f>
        <v>9.0009270057713753E-3</v>
      </c>
      <c r="AF246" s="2">
        <f>(Table2[[#This Row],[Current Week High]]/Table2[[#This Row],[Close Price]])-1</f>
        <v>7.5632742576018153E-2</v>
      </c>
      <c r="AG246" s="2">
        <f>(Table2[[#This Row],[Close Price]]/Table2[[#This Row],[Current Month Low]])-1</f>
        <v>2.6216545012165415E-2</v>
      </c>
      <c r="AH246" s="2">
        <f>(Table2[[#This Row],[Current Month High]]/Table2[[#This Row],[Close Price]])-1</f>
        <v>7.8181494872858748E-2</v>
      </c>
      <c r="AI246">
        <v>15.7637365894137</v>
      </c>
      <c r="AJ246">
        <v>60.8216958200276</v>
      </c>
      <c r="AK246" t="str">
        <f>IF(AND(Table2[[#This Row],[20D EMA]]&gt;Table2[[#This Row],[50D EMA]],Table2[[#This Row],[50D EMA]]&gt;Table2[[#This Row],[200D EMA]]),"Uptrend","Downtrend/NoTrend")</f>
        <v>Uptrend</v>
      </c>
      <c r="AL246">
        <v>0.03</v>
      </c>
      <c r="AM246" t="s">
        <v>10199</v>
      </c>
      <c r="AN246">
        <v>-6.08</v>
      </c>
      <c r="AO246" t="s">
        <v>10200</v>
      </c>
      <c r="AP246">
        <v>9.6122929274495006E-2</v>
      </c>
      <c r="AQ246">
        <f>(Table2[[#This Row],[Sharpe Ratio]]-AVERAGE(Table2[Sharpe Ratio]))/_xlfn.STDEV.P(Table2[Sharpe Ratio])</f>
        <v>0.54151232419629225</v>
      </c>
      <c r="AR24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0.61625271028517781</v>
      </c>
      <c r="AS246">
        <f>_xlfn.RANK.AVG(Table2[[#This Row],[1Y Return vs Nifty Z-Score]],Table2[1Y Return vs Nifty Z-Score])</f>
        <v>305</v>
      </c>
      <c r="AT246">
        <f>_xlfn.RANK.AVG(Table2[[#This Row],[6M Return vs Nifty Z-Score]],Table2[6M Return vs Nifty Z-Score])</f>
        <v>311</v>
      </c>
      <c r="AU246">
        <f>_xlfn.RANK.AVG(Table2[[#This Row],[Sharpe Ratio Z-Score]],Table2[Sharpe Ratio Z-Score])</f>
        <v>207</v>
      </c>
      <c r="AV246">
        <f>(Table2[[#This Row],[Rank 1Y]]+Table2[[#This Row],[Rank 6M]]+Table2[[#This Row],[Rank Sharpe]])/3</f>
        <v>274.33333333333331</v>
      </c>
    </row>
    <row r="247" spans="1:48" x14ac:dyDescent="0.3">
      <c r="A247" t="s">
        <v>294</v>
      </c>
      <c r="B247" t="s">
        <v>295</v>
      </c>
      <c r="C247" t="s">
        <v>10160</v>
      </c>
      <c r="D247" t="s">
        <v>291</v>
      </c>
      <c r="E247">
        <v>90883.529272080006</v>
      </c>
      <c r="F247">
        <v>935.1</v>
      </c>
      <c r="G247">
        <v>28.905606629213001</v>
      </c>
      <c r="H247">
        <f>(Table2[[#This Row],[1Y Return vs Nifty]]-AVERAGE(Table2[1Y Return vs Nifty]))/_xlfn.STDEV.P(Table2[1Y Return vs Nifty])</f>
        <v>-0.13546612950013165</v>
      </c>
      <c r="I247">
        <v>-2.0315328036310198</v>
      </c>
      <c r="J247">
        <f>(Table2[[#This Row],[1M Return vs Nifty]]-AVERAGE(Table2[1M Return vs Nifty]))/_xlfn.STDEV.P(Table2[1M Return vs Nifty])</f>
        <v>-3.0118372488388816E-2</v>
      </c>
      <c r="K247">
        <v>5.23853722938403</v>
      </c>
      <c r="L247">
        <f>(Table2[[#This Row],[6M Return vs Nifty]]-AVERAGE(Table2[6M Return vs Nifty]))/_xlfn.STDEV.P(Table2[6M Return vs Nifty])</f>
        <v>-3.810675044540271E-2</v>
      </c>
      <c r="M247">
        <v>1.12263424052233</v>
      </c>
      <c r="N247">
        <f>(Table2[[#This Row],[1W Return vs Nifty]]-AVERAGE(Table2[1W Return vs Nifty]))/_xlfn.STDEV.P(Table2[1W Return vs Nifty])</f>
        <v>0.80764522038537134</v>
      </c>
      <c r="O247">
        <v>913.06</v>
      </c>
      <c r="P247">
        <v>879.98231144176805</v>
      </c>
      <c r="Q247">
        <v>768.94716999400396</v>
      </c>
      <c r="R247">
        <v>60.779837747134998</v>
      </c>
      <c r="S247" s="2">
        <f>(Table2[[#This Row],[Close Price]]-Table2[[#This Row],[20D EMA]])/Table2[[#This Row],[20D EMA]]</f>
        <v>2.4138610825137536E-2</v>
      </c>
      <c r="T247" s="2">
        <f>(Table2[[#This Row],[Close Price]]-Table2[[#This Row],[50D EMA]])/Table2[[#This Row],[50D EMA]]</f>
        <v>6.2634996001143292E-2</v>
      </c>
      <c r="U247" s="2">
        <f>(Table2[[#This Row],[Close Price]]-Table2[[#This Row],[200D EMA]])/Table2[[#This Row],[200D EMA]]</f>
        <v>0.21607834255673466</v>
      </c>
      <c r="V247">
        <v>0.69331316765371398</v>
      </c>
      <c r="W247">
        <v>902.35</v>
      </c>
      <c r="X247">
        <v>938</v>
      </c>
      <c r="Y247">
        <v>902.35</v>
      </c>
      <c r="Z247">
        <v>942</v>
      </c>
      <c r="AA247">
        <v>886.15</v>
      </c>
      <c r="AB247">
        <v>965.6</v>
      </c>
      <c r="AC247" s="2">
        <f>(Table2[[#This Row],[Close Price]]/Table2[[#This Row],[Day Low]])-1</f>
        <v>3.6294120906521954E-2</v>
      </c>
      <c r="AD247" s="2">
        <f>(Table2[[#This Row],[Day High]]/Table2[[#This Row],[Close Price]])-1</f>
        <v>3.1012725911667705E-3</v>
      </c>
      <c r="AE247" s="2">
        <f>(Table2[[#This Row],[Close Price]]/Table2[[#This Row],[Current Week Low]])-1</f>
        <v>3.6294120906521954E-2</v>
      </c>
      <c r="AF247" s="2">
        <f>(Table2[[#This Row],[Current Week High]]/Table2[[#This Row],[Close Price]])-1</f>
        <v>7.3788899582931666E-3</v>
      </c>
      <c r="AG247" s="2">
        <f>(Table2[[#This Row],[Close Price]]/Table2[[#This Row],[Current Month Low]])-1</f>
        <v>5.5238955030186832E-2</v>
      </c>
      <c r="AH247" s="2">
        <f>(Table2[[#This Row],[Current Month High]]/Table2[[#This Row],[Close Price]])-1</f>
        <v>3.2616832424339659E-2</v>
      </c>
      <c r="AI247">
        <v>4.7909314511816703</v>
      </c>
      <c r="AJ247">
        <v>83.893805309734503</v>
      </c>
      <c r="AK247" t="str">
        <f>IF(AND(Table2[[#This Row],[20D EMA]]&gt;Table2[[#This Row],[50D EMA]],Table2[[#This Row],[50D EMA]]&gt;Table2[[#This Row],[200D EMA]]),"Uptrend","Downtrend/NoTrend")</f>
        <v>Uptrend</v>
      </c>
      <c r="AL247">
        <v>0.06</v>
      </c>
      <c r="AM247" t="s">
        <v>10199</v>
      </c>
      <c r="AN247">
        <v>1.88</v>
      </c>
      <c r="AO247" t="s">
        <v>10199</v>
      </c>
      <c r="AP247">
        <v>0.11790504473118001</v>
      </c>
      <c r="AQ247">
        <f>(Table2[[#This Row],[Sharpe Ratio]]-AVERAGE(Table2[Sharpe Ratio]))/_xlfn.STDEV.P(Table2[Sharpe Ratio])</f>
        <v>0.79156133829995468</v>
      </c>
      <c r="AR24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1.395515306251403</v>
      </c>
      <c r="AS247">
        <f>_xlfn.RANK.AVG(Table2[[#This Row],[1Y Return vs Nifty Z-Score]],Table2[1Y Return vs Nifty Z-Score])</f>
        <v>330</v>
      </c>
      <c r="AT247">
        <f>_xlfn.RANK.AVG(Table2[[#This Row],[6M Return vs Nifty Z-Score]],Table2[6M Return vs Nifty Z-Score])</f>
        <v>335</v>
      </c>
      <c r="AU247">
        <f>_xlfn.RANK.AVG(Table2[[#This Row],[Sharpe Ratio Z-Score]],Table2[Sharpe Ratio Z-Score])</f>
        <v>160</v>
      </c>
      <c r="AV247">
        <f>(Table2[[#This Row],[Rank 1Y]]+Table2[[#This Row],[Rank 6M]]+Table2[[#This Row],[Rank Sharpe]])/3</f>
        <v>275</v>
      </c>
    </row>
    <row r="248" spans="1:48" x14ac:dyDescent="0.3">
      <c r="A248" t="s">
        <v>864</v>
      </c>
      <c r="B248" t="s">
        <v>865</v>
      </c>
      <c r="C248" t="s">
        <v>10155</v>
      </c>
      <c r="D248" t="s">
        <v>420</v>
      </c>
      <c r="E248">
        <v>17332.265462399999</v>
      </c>
      <c r="F248">
        <v>4896</v>
      </c>
      <c r="G248">
        <v>63.4307552878143</v>
      </c>
      <c r="H248">
        <f>(Table2[[#This Row],[1Y Return vs Nifty]]-AVERAGE(Table2[1Y Return vs Nifty]))/_xlfn.STDEV.P(Table2[1Y Return vs Nifty])</f>
        <v>0.34532846158321356</v>
      </c>
      <c r="I248">
        <v>-10.812677494666501</v>
      </c>
      <c r="J248">
        <f>(Table2[[#This Row],[1M Return vs Nifty]]-AVERAGE(Table2[1M Return vs Nifty]))/_xlfn.STDEV.P(Table2[1M Return vs Nifty])</f>
        <v>-0.9407703324832476</v>
      </c>
      <c r="K248">
        <v>32.938956440995902</v>
      </c>
      <c r="L248">
        <f>(Table2[[#This Row],[6M Return vs Nifty]]-AVERAGE(Table2[6M Return vs Nifty]))/_xlfn.STDEV.P(Table2[6M Return vs Nifty])</f>
        <v>0.89240718349100046</v>
      </c>
      <c r="M248">
        <v>-1.14687949111328</v>
      </c>
      <c r="N248">
        <f>(Table2[[#This Row],[1W Return vs Nifty]]-AVERAGE(Table2[1W Return vs Nifty]))/_xlfn.STDEV.P(Table2[1W Return vs Nifty])</f>
        <v>0.19665575779367128</v>
      </c>
      <c r="O248">
        <v>4879.83</v>
      </c>
      <c r="P248">
        <v>4891.1839127475896</v>
      </c>
      <c r="Q248">
        <v>4008.5606697489102</v>
      </c>
      <c r="R248">
        <v>53.117728087628997</v>
      </c>
      <c r="S248" s="2">
        <f>(Table2[[#This Row],[Close Price]]-Table2[[#This Row],[20D EMA]])/Table2[[#This Row],[20D EMA]]</f>
        <v>3.3136400243451254E-3</v>
      </c>
      <c r="T248" s="2">
        <f>(Table2[[#This Row],[Close Price]]-Table2[[#This Row],[50D EMA]])/Table2[[#This Row],[50D EMA]]</f>
        <v>9.8464652696017584E-4</v>
      </c>
      <c r="U248" s="2">
        <f>(Table2[[#This Row],[Close Price]]-Table2[[#This Row],[200D EMA]])/Table2[[#This Row],[200D EMA]]</f>
        <v>0.22138602939161142</v>
      </c>
      <c r="V248">
        <v>0.90997582246266295</v>
      </c>
      <c r="W248">
        <v>4600</v>
      </c>
      <c r="X248">
        <v>4921.7</v>
      </c>
      <c r="Y248">
        <v>4600</v>
      </c>
      <c r="Z248">
        <v>4921.7</v>
      </c>
      <c r="AA248">
        <v>4600</v>
      </c>
      <c r="AB248">
        <v>5150</v>
      </c>
      <c r="AC248" s="2">
        <f>(Table2[[#This Row],[Close Price]]/Table2[[#This Row],[Day Low]])-1</f>
        <v>6.434782608695655E-2</v>
      </c>
      <c r="AD248" s="2">
        <f>(Table2[[#This Row],[Day High]]/Table2[[#This Row],[Close Price]])-1</f>
        <v>5.2491830065359846E-3</v>
      </c>
      <c r="AE248" s="2">
        <f>(Table2[[#This Row],[Close Price]]/Table2[[#This Row],[Current Week Low]])-1</f>
        <v>6.434782608695655E-2</v>
      </c>
      <c r="AF248" s="2">
        <f>(Table2[[#This Row],[Current Week High]]/Table2[[#This Row],[Close Price]])-1</f>
        <v>5.2491830065359846E-3</v>
      </c>
      <c r="AG248" s="2">
        <f>(Table2[[#This Row],[Close Price]]/Table2[[#This Row],[Current Month Low]])-1</f>
        <v>6.434782608695655E-2</v>
      </c>
      <c r="AH248" s="2">
        <f>(Table2[[#This Row],[Current Month High]]/Table2[[#This Row],[Close Price]])-1</f>
        <v>5.1879084967320299E-2</v>
      </c>
      <c r="AI248">
        <v>12.3366013071895</v>
      </c>
      <c r="AJ248">
        <v>133.142857142857</v>
      </c>
      <c r="AK248" t="str">
        <f>IF(AND(Table2[[#This Row],[20D EMA]]&gt;Table2[[#This Row],[50D EMA]],Table2[[#This Row],[50D EMA]]&gt;Table2[[#This Row],[200D EMA]]),"Uptrend","Downtrend/NoTrend")</f>
        <v>Downtrend/NoTrend</v>
      </c>
      <c r="AL248">
        <v>-0.13</v>
      </c>
      <c r="AM248" t="s">
        <v>10200</v>
      </c>
      <c r="AN248">
        <v>1.24</v>
      </c>
      <c r="AO248" t="s">
        <v>10199</v>
      </c>
      <c r="AQ248">
        <f>(Table2[[#This Row],[Sharpe Ratio]]-AVERAGE(Table2[Sharpe Ratio]))/_xlfn.STDEV.P(Table2[Sharpe Ratio])</f>
        <v>-0.56193622494207851</v>
      </c>
      <c r="AR24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48">
        <f>_xlfn.RANK.AVG(Table2[[#This Row],[1Y Return vs Nifty Z-Score]],Table2[1Y Return vs Nifty Z-Score])</f>
        <v>198</v>
      </c>
      <c r="AT248">
        <f>_xlfn.RANK.AVG(Table2[[#This Row],[6M Return vs Nifty Z-Score]],Table2[6M Return vs Nifty Z-Score])</f>
        <v>122</v>
      </c>
      <c r="AU248">
        <f>_xlfn.RANK.AVG(Table2[[#This Row],[Sharpe Ratio Z-Score]],Table2[Sharpe Ratio Z-Score])</f>
        <v>507.5</v>
      </c>
      <c r="AV248">
        <f>(Table2[[#This Row],[Rank 1Y]]+Table2[[#This Row],[Rank 6M]]+Table2[[#This Row],[Rank Sharpe]])/3</f>
        <v>275.83333333333331</v>
      </c>
    </row>
    <row r="249" spans="1:48" x14ac:dyDescent="0.3">
      <c r="A249" t="s">
        <v>1670</v>
      </c>
      <c r="B249" t="s">
        <v>1671</v>
      </c>
      <c r="C249" t="s">
        <v>10159</v>
      </c>
      <c r="D249" t="s">
        <v>198</v>
      </c>
      <c r="E249">
        <v>4837.8790792500004</v>
      </c>
      <c r="F249">
        <v>676.45</v>
      </c>
      <c r="G249">
        <v>74.396490740816404</v>
      </c>
      <c r="H249">
        <f>(Table2[[#This Row],[1Y Return vs Nifty]]-AVERAGE(Table2[1Y Return vs Nifty]))/_xlfn.STDEV.P(Table2[1Y Return vs Nifty])</f>
        <v>0.49803645844627126</v>
      </c>
      <c r="I249">
        <v>4.6344504409546099</v>
      </c>
      <c r="J249">
        <f>(Table2[[#This Row],[1M Return vs Nifty]]-AVERAGE(Table2[1M Return vs Nifty]))/_xlfn.STDEV.P(Table2[1M Return vs Nifty])</f>
        <v>0.66117996281542968</v>
      </c>
      <c r="K249">
        <v>-14.7137673311741</v>
      </c>
      <c r="L249">
        <f>(Table2[[#This Row],[6M Return vs Nifty]]-AVERAGE(Table2[6M Return vs Nifty]))/_xlfn.STDEV.P(Table2[6M Return vs Nifty])</f>
        <v>-0.70834561094464943</v>
      </c>
      <c r="M249">
        <v>-2.8055638376568499</v>
      </c>
      <c r="N249">
        <f>(Table2[[#This Row],[1W Return vs Nifty]]-AVERAGE(Table2[1W Return vs Nifty]))/_xlfn.STDEV.P(Table2[1W Return vs Nifty])</f>
        <v>-0.24988864657684048</v>
      </c>
      <c r="O249">
        <v>676.28</v>
      </c>
      <c r="P249">
        <v>653.25924408733897</v>
      </c>
      <c r="Q249">
        <v>587.09369855996999</v>
      </c>
      <c r="R249">
        <v>46.874007179061103</v>
      </c>
      <c r="S249" s="2">
        <f>(Table2[[#This Row],[Close Price]]-Table2[[#This Row],[20D EMA]])/Table2[[#This Row],[20D EMA]]</f>
        <v>2.5137517004801676E-4</v>
      </c>
      <c r="T249" s="2">
        <f>(Table2[[#This Row],[Close Price]]-Table2[[#This Row],[50D EMA]])/Table2[[#This Row],[50D EMA]]</f>
        <v>3.5500080745218716E-2</v>
      </c>
      <c r="U249" s="2">
        <f>(Table2[[#This Row],[Close Price]]-Table2[[#This Row],[200D EMA]])/Table2[[#This Row],[200D EMA]]</f>
        <v>0.15220109099996165</v>
      </c>
      <c r="V249">
        <v>1.319565426107</v>
      </c>
      <c r="W249">
        <v>650</v>
      </c>
      <c r="X249">
        <v>694.95</v>
      </c>
      <c r="Y249">
        <v>650</v>
      </c>
      <c r="Z249">
        <v>694.95</v>
      </c>
      <c r="AA249">
        <v>650</v>
      </c>
      <c r="AB249">
        <v>744.15</v>
      </c>
      <c r="AC249" s="2">
        <f>(Table2[[#This Row],[Close Price]]/Table2[[#This Row],[Day Low]])-1</f>
        <v>4.0692307692307805E-2</v>
      </c>
      <c r="AD249" s="2">
        <f>(Table2[[#This Row],[Day High]]/Table2[[#This Row],[Close Price]])-1</f>
        <v>2.7348658437430728E-2</v>
      </c>
      <c r="AE249" s="2">
        <f>(Table2[[#This Row],[Close Price]]/Table2[[#This Row],[Current Week Low]])-1</f>
        <v>4.0692307692307805E-2</v>
      </c>
      <c r="AF249" s="2">
        <f>(Table2[[#This Row],[Current Week High]]/Table2[[#This Row],[Close Price]])-1</f>
        <v>2.7348658437430728E-2</v>
      </c>
      <c r="AG249" s="2">
        <f>(Table2[[#This Row],[Close Price]]/Table2[[#This Row],[Current Month Low]])-1</f>
        <v>4.0692307692307805E-2</v>
      </c>
      <c r="AH249" s="2">
        <f>(Table2[[#This Row],[Current Month High]]/Table2[[#This Row],[Close Price]])-1</f>
        <v>0.10008130682238137</v>
      </c>
      <c r="AI249">
        <v>10.0081306822381</v>
      </c>
      <c r="AJ249">
        <v>106.707410236822</v>
      </c>
      <c r="AK249" t="str">
        <f>IF(AND(Table2[[#This Row],[20D EMA]]&gt;Table2[[#This Row],[50D EMA]],Table2[[#This Row],[50D EMA]]&gt;Table2[[#This Row],[200D EMA]]),"Uptrend","Downtrend/NoTrend")</f>
        <v>Uptrend</v>
      </c>
      <c r="AL249">
        <v>-0.03</v>
      </c>
      <c r="AM249" t="s">
        <v>10200</v>
      </c>
      <c r="AN249">
        <v>-1.02</v>
      </c>
      <c r="AO249" t="s">
        <v>10200</v>
      </c>
      <c r="AP249">
        <v>0.13453981398270901</v>
      </c>
      <c r="AQ249">
        <f>(Table2[[#This Row],[Sharpe Ratio]]-AVERAGE(Table2[Sharpe Ratio]))/_xlfn.STDEV.P(Table2[Sharpe Ratio])</f>
        <v>0.98252110340900334</v>
      </c>
      <c r="AR24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1.1835032671492143</v>
      </c>
      <c r="AS249">
        <f>_xlfn.RANK.AVG(Table2[[#This Row],[1Y Return vs Nifty Z-Score]],Table2[1Y Return vs Nifty Z-Score])</f>
        <v>151</v>
      </c>
      <c r="AT249">
        <f>_xlfn.RANK.AVG(Table2[[#This Row],[6M Return vs Nifty Z-Score]],Table2[6M Return vs Nifty Z-Score])</f>
        <v>556</v>
      </c>
      <c r="AU249">
        <f>_xlfn.RANK.AVG(Table2[[#This Row],[Sharpe Ratio Z-Score]],Table2[Sharpe Ratio Z-Score])</f>
        <v>122</v>
      </c>
      <c r="AV249">
        <f>(Table2[[#This Row],[Rank 1Y]]+Table2[[#This Row],[Rank 6M]]+Table2[[#This Row],[Rank Sharpe]])/3</f>
        <v>276.33333333333331</v>
      </c>
    </row>
    <row r="250" spans="1:48" x14ac:dyDescent="0.3">
      <c r="A250" t="s">
        <v>307</v>
      </c>
      <c r="B250" t="s">
        <v>308</v>
      </c>
      <c r="C250" t="s">
        <v>10157</v>
      </c>
      <c r="D250" t="s">
        <v>173</v>
      </c>
      <c r="E250">
        <v>86188.16763009</v>
      </c>
      <c r="F250">
        <v>3168.85</v>
      </c>
      <c r="G250">
        <v>43.812365523390497</v>
      </c>
      <c r="H250">
        <f>(Table2[[#This Row],[1Y Return vs Nifty]]-AVERAGE(Table2[1Y Return vs Nifty]))/_xlfn.STDEV.P(Table2[1Y Return vs Nifty])</f>
        <v>7.2124259690518278E-2</v>
      </c>
      <c r="I250">
        <v>7.1980269148737799</v>
      </c>
      <c r="J250">
        <f>(Table2[[#This Row],[1M Return vs Nifty]]-AVERAGE(Table2[1M Return vs Nifty]))/_xlfn.STDEV.P(Table2[1M Return vs Nifty])</f>
        <v>0.92703663899051625</v>
      </c>
      <c r="K250">
        <v>14.699842517275201</v>
      </c>
      <c r="L250">
        <f>(Table2[[#This Row],[6M Return vs Nifty]]-AVERAGE(Table2[6M Return vs Nifty]))/_xlfn.STDEV.P(Table2[6M Return vs Nifty])</f>
        <v>0.27971791265277773</v>
      </c>
      <c r="M250">
        <v>1.21793852499123</v>
      </c>
      <c r="N250">
        <f>(Table2[[#This Row],[1W Return vs Nifty]]-AVERAGE(Table2[1W Return vs Nifty]))/_xlfn.STDEV.P(Table2[1W Return vs Nifty])</f>
        <v>0.83330266089284699</v>
      </c>
      <c r="O250">
        <v>3015.29</v>
      </c>
      <c r="P250">
        <v>2906.4703013923399</v>
      </c>
      <c r="Q250">
        <v>2568.5169596087699</v>
      </c>
      <c r="R250">
        <v>86.017679311321999</v>
      </c>
      <c r="S250" s="2">
        <f>(Table2[[#This Row],[Close Price]]-Table2[[#This Row],[20D EMA]])/Table2[[#This Row],[20D EMA]]</f>
        <v>5.0927108172016601E-2</v>
      </c>
      <c r="T250" s="2">
        <f>(Table2[[#This Row],[Close Price]]-Table2[[#This Row],[50D EMA]])/Table2[[#This Row],[50D EMA]]</f>
        <v>9.0274343585058273E-2</v>
      </c>
      <c r="U250" s="2">
        <f>(Table2[[#This Row],[Close Price]]-Table2[[#This Row],[200D EMA]])/Table2[[#This Row],[200D EMA]]</f>
        <v>0.23372749716344926</v>
      </c>
      <c r="V250">
        <v>0.97804103953510402</v>
      </c>
      <c r="W250">
        <v>3082.1</v>
      </c>
      <c r="X250">
        <v>3205</v>
      </c>
      <c r="Y250">
        <v>3082.1</v>
      </c>
      <c r="Z250">
        <v>3205</v>
      </c>
      <c r="AA250">
        <v>2832.2</v>
      </c>
      <c r="AB250">
        <v>3205</v>
      </c>
      <c r="AC250" s="2">
        <f>(Table2[[#This Row],[Close Price]]/Table2[[#This Row],[Day Low]])-1</f>
        <v>2.8146393692612071E-2</v>
      </c>
      <c r="AD250" s="2">
        <f>(Table2[[#This Row],[Day High]]/Table2[[#This Row],[Close Price]])-1</f>
        <v>1.1407924010287562E-2</v>
      </c>
      <c r="AE250" s="2">
        <f>(Table2[[#This Row],[Close Price]]/Table2[[#This Row],[Current Week Low]])-1</f>
        <v>2.8146393692612071E-2</v>
      </c>
      <c r="AF250" s="2">
        <f>(Table2[[#This Row],[Current Week High]]/Table2[[#This Row],[Close Price]])-1</f>
        <v>1.1407924010287562E-2</v>
      </c>
      <c r="AG250" s="2">
        <f>(Table2[[#This Row],[Close Price]]/Table2[[#This Row],[Current Month Low]])-1</f>
        <v>0.11886519313607802</v>
      </c>
      <c r="AH250" s="2">
        <f>(Table2[[#This Row],[Current Month High]]/Table2[[#This Row],[Close Price]])-1</f>
        <v>1.1407924010287562E-2</v>
      </c>
      <c r="AI250">
        <v>1.14079240102875</v>
      </c>
      <c r="AJ250">
        <v>73.616589962743802</v>
      </c>
      <c r="AK250" t="str">
        <f>IF(AND(Table2[[#This Row],[20D EMA]]&gt;Table2[[#This Row],[50D EMA]],Table2[[#This Row],[50D EMA]]&gt;Table2[[#This Row],[200D EMA]]),"Uptrend","Downtrend/NoTrend")</f>
        <v>Uptrend</v>
      </c>
      <c r="AL250">
        <v>-0.02</v>
      </c>
      <c r="AM250" t="s">
        <v>10200</v>
      </c>
      <c r="AN250">
        <v>9.83</v>
      </c>
      <c r="AO250" t="s">
        <v>10199</v>
      </c>
      <c r="AP250">
        <v>5.1674854466201001E-2</v>
      </c>
      <c r="AQ250">
        <f>(Table2[[#This Row],[Sharpe Ratio]]-AVERAGE(Table2[Sharpe Ratio]))/_xlfn.STDEV.P(Table2[Sharpe Ratio])</f>
        <v>3.1268160505168036E-2</v>
      </c>
      <c r="AR25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2.1434496327318273</v>
      </c>
      <c r="AS250">
        <f>_xlfn.RANK.AVG(Table2[[#This Row],[1Y Return vs Nifty Z-Score]],Table2[1Y Return vs Nifty Z-Score])</f>
        <v>268</v>
      </c>
      <c r="AT250">
        <f>_xlfn.RANK.AVG(Table2[[#This Row],[6M Return vs Nifty Z-Score]],Table2[6M Return vs Nifty Z-Score])</f>
        <v>235</v>
      </c>
      <c r="AU250">
        <f>_xlfn.RANK.AVG(Table2[[#This Row],[Sharpe Ratio Z-Score]],Table2[Sharpe Ratio Z-Score])</f>
        <v>328</v>
      </c>
      <c r="AV250">
        <f>(Table2[[#This Row],[Rank 1Y]]+Table2[[#This Row],[Rank 6M]]+Table2[[#This Row],[Rank Sharpe]])/3</f>
        <v>277</v>
      </c>
    </row>
    <row r="251" spans="1:48" x14ac:dyDescent="0.3">
      <c r="A251" t="s">
        <v>189</v>
      </c>
      <c r="B251" t="s">
        <v>190</v>
      </c>
      <c r="C251" t="s">
        <v>10159</v>
      </c>
      <c r="D251" t="s">
        <v>191</v>
      </c>
      <c r="E251">
        <v>134800.84290682501</v>
      </c>
      <c r="F251">
        <v>4919.55</v>
      </c>
      <c r="G251">
        <v>24.747547812599301</v>
      </c>
      <c r="H251">
        <f>(Table2[[#This Row],[1Y Return vs Nifty]]-AVERAGE(Table2[1Y Return vs Nifty]))/_xlfn.STDEV.P(Table2[1Y Return vs Nifty])</f>
        <v>-0.19337093993854307</v>
      </c>
      <c r="I251">
        <v>-3.3843075032799699</v>
      </c>
      <c r="J251">
        <f>(Table2[[#This Row],[1M Return vs Nifty]]-AVERAGE(Table2[1M Return vs Nifty]))/_xlfn.STDEV.P(Table2[1M Return vs Nifty])</f>
        <v>-0.17040838876888642</v>
      </c>
      <c r="K251">
        <v>20.766894044232401</v>
      </c>
      <c r="L251">
        <f>(Table2[[#This Row],[6M Return vs Nifty]]-AVERAGE(Table2[6M Return vs Nifty]))/_xlfn.STDEV.P(Table2[6M Return vs Nifty])</f>
        <v>0.48352262552070618</v>
      </c>
      <c r="M251">
        <v>0.355178968951671</v>
      </c>
      <c r="N251">
        <f>(Table2[[#This Row],[1W Return vs Nifty]]-AVERAGE(Table2[1W Return vs Nifty]))/_xlfn.STDEV.P(Table2[1W Return vs Nifty])</f>
        <v>0.60103396379597473</v>
      </c>
      <c r="O251">
        <v>4826.6899999999996</v>
      </c>
      <c r="P251">
        <v>4721.6926512515001</v>
      </c>
      <c r="Q251">
        <v>4211.6171990184903</v>
      </c>
      <c r="R251">
        <v>64.376003586073395</v>
      </c>
      <c r="S251" s="2">
        <f>(Table2[[#This Row],[Close Price]]-Table2[[#This Row],[20D EMA]])/Table2[[#This Row],[20D EMA]]</f>
        <v>1.9238857270717735E-2</v>
      </c>
      <c r="T251" s="2">
        <f>(Table2[[#This Row],[Close Price]]-Table2[[#This Row],[50D EMA]])/Table2[[#This Row],[50D EMA]]</f>
        <v>4.190390255410998E-2</v>
      </c>
      <c r="U251" s="2">
        <f>(Table2[[#This Row],[Close Price]]-Table2[[#This Row],[200D EMA]])/Table2[[#This Row],[200D EMA]]</f>
        <v>0.16809049054754843</v>
      </c>
      <c r="V251">
        <v>0.89751998383061604</v>
      </c>
      <c r="W251">
        <v>4785.95</v>
      </c>
      <c r="X251">
        <v>4975</v>
      </c>
      <c r="Y251">
        <v>4759.6000000000004</v>
      </c>
      <c r="Z251">
        <v>4975</v>
      </c>
      <c r="AA251">
        <v>4592.8999999999996</v>
      </c>
      <c r="AB251">
        <v>4975</v>
      </c>
      <c r="AC251" s="2">
        <f>(Table2[[#This Row],[Close Price]]/Table2[[#This Row],[Day Low]])-1</f>
        <v>2.7915042990420025E-2</v>
      </c>
      <c r="AD251" s="2">
        <f>(Table2[[#This Row],[Day High]]/Table2[[#This Row],[Close Price]])-1</f>
        <v>1.1271356119970211E-2</v>
      </c>
      <c r="AE251" s="2">
        <f>(Table2[[#This Row],[Close Price]]/Table2[[#This Row],[Current Week Low]])-1</f>
        <v>3.3605765190352077E-2</v>
      </c>
      <c r="AF251" s="2">
        <f>(Table2[[#This Row],[Current Week High]]/Table2[[#This Row],[Close Price]])-1</f>
        <v>1.1271356119970211E-2</v>
      </c>
      <c r="AG251" s="2">
        <f>(Table2[[#This Row],[Close Price]]/Table2[[#This Row],[Current Month Low]])-1</f>
        <v>7.1120642731172135E-2</v>
      </c>
      <c r="AH251" s="2">
        <f>(Table2[[#This Row],[Current Month High]]/Table2[[#This Row],[Close Price]])-1</f>
        <v>1.1271356119970211E-2</v>
      </c>
      <c r="AI251">
        <v>1.1474626744315899</v>
      </c>
      <c r="AJ251">
        <v>50.219854041344703</v>
      </c>
      <c r="AK251" t="str">
        <f>IF(AND(Table2[[#This Row],[20D EMA]]&gt;Table2[[#This Row],[50D EMA]],Table2[[#This Row],[50D EMA]]&gt;Table2[[#This Row],[200D EMA]]),"Uptrend","Downtrend/NoTrend")</f>
        <v>Uptrend</v>
      </c>
      <c r="AL251">
        <v>-0.05</v>
      </c>
      <c r="AM251" t="s">
        <v>10200</v>
      </c>
      <c r="AN251">
        <v>4.91</v>
      </c>
      <c r="AO251" t="s">
        <v>10199</v>
      </c>
      <c r="AP251">
        <v>6.3038702035432007E-2</v>
      </c>
      <c r="AQ251">
        <f>(Table2[[#This Row],[Sharpe Ratio]]-AVERAGE(Table2[Sharpe Ratio]))/_xlfn.STDEV.P(Table2[Sharpe Ratio])</f>
        <v>0.16172008500997742</v>
      </c>
      <c r="AR25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0.88249734561922888</v>
      </c>
      <c r="AS251">
        <f>_xlfn.RANK.AVG(Table2[[#This Row],[1Y Return vs Nifty Z-Score]],Table2[1Y Return vs Nifty Z-Score])</f>
        <v>353</v>
      </c>
      <c r="AT251">
        <f>_xlfn.RANK.AVG(Table2[[#This Row],[6M Return vs Nifty Z-Score]],Table2[6M Return vs Nifty Z-Score])</f>
        <v>192</v>
      </c>
      <c r="AU251">
        <f>_xlfn.RANK.AVG(Table2[[#This Row],[Sharpe Ratio Z-Score]],Table2[Sharpe Ratio Z-Score])</f>
        <v>287</v>
      </c>
      <c r="AV251">
        <f>(Table2[[#This Row],[Rank 1Y]]+Table2[[#This Row],[Rank 6M]]+Table2[[#This Row],[Rank Sharpe]])/3</f>
        <v>277.33333333333331</v>
      </c>
    </row>
    <row r="252" spans="1:48" x14ac:dyDescent="0.3">
      <c r="A252" t="s">
        <v>247</v>
      </c>
      <c r="B252" t="s">
        <v>248</v>
      </c>
      <c r="C252" t="s">
        <v>10160</v>
      </c>
      <c r="D252" t="s">
        <v>62</v>
      </c>
      <c r="E252">
        <v>106227.8702528</v>
      </c>
      <c r="F252">
        <v>3138.7</v>
      </c>
      <c r="G252">
        <v>37.7293632662401</v>
      </c>
      <c r="H252">
        <f>(Table2[[#This Row],[1Y Return vs Nifty]]-AVERAGE(Table2[1Y Return vs Nifty]))/_xlfn.STDEV.P(Table2[1Y Return vs Nifty])</f>
        <v>-1.2587166513784628E-2</v>
      </c>
      <c r="I252">
        <v>3.2403360497364599</v>
      </c>
      <c r="J252">
        <f>(Table2[[#This Row],[1M Return vs Nifty]]-AVERAGE(Table2[1M Return vs Nifty]))/_xlfn.STDEV.P(Table2[1M Return vs Nifty])</f>
        <v>0.51660279805057707</v>
      </c>
      <c r="K252">
        <v>10.626572127553001</v>
      </c>
      <c r="L252">
        <f>(Table2[[#This Row],[6M Return vs Nifty]]-AVERAGE(Table2[6M Return vs Nifty]))/_xlfn.STDEV.P(Table2[6M Return vs Nifty])</f>
        <v>0.14288840024098634</v>
      </c>
      <c r="M252">
        <v>3.1171814658755599</v>
      </c>
      <c r="N252">
        <f>(Table2[[#This Row],[1W Return vs Nifty]]-AVERAGE(Table2[1W Return vs Nifty]))/_xlfn.STDEV.P(Table2[1W Return vs Nifty])</f>
        <v>1.3446092935016301</v>
      </c>
      <c r="O252">
        <v>2937.78</v>
      </c>
      <c r="P252">
        <v>2834.6004068808102</v>
      </c>
      <c r="Q252">
        <v>2506.0182904809099</v>
      </c>
      <c r="R252">
        <v>74.636729998634493</v>
      </c>
      <c r="S252" s="2">
        <f>(Table2[[#This Row],[Close Price]]-Table2[[#This Row],[20D EMA]])/Table2[[#This Row],[20D EMA]]</f>
        <v>6.8391778826188354E-2</v>
      </c>
      <c r="T252" s="2">
        <f>(Table2[[#This Row],[Close Price]]-Table2[[#This Row],[50D EMA]])/Table2[[#This Row],[50D EMA]]</f>
        <v>0.10728129170552839</v>
      </c>
      <c r="U252" s="2">
        <f>(Table2[[#This Row],[Close Price]]-Table2[[#This Row],[200D EMA]])/Table2[[#This Row],[200D EMA]]</f>
        <v>0.2524649209155122</v>
      </c>
      <c r="V252">
        <v>1.0301570623907299</v>
      </c>
      <c r="W252">
        <v>2993.85</v>
      </c>
      <c r="X252">
        <v>3176.55</v>
      </c>
      <c r="Y252">
        <v>2870</v>
      </c>
      <c r="Z252">
        <v>3176.55</v>
      </c>
      <c r="AA252">
        <v>2757.9</v>
      </c>
      <c r="AB252">
        <v>3176.55</v>
      </c>
      <c r="AC252" s="2">
        <f>(Table2[[#This Row],[Close Price]]/Table2[[#This Row],[Day Low]])-1</f>
        <v>4.8382517494196309E-2</v>
      </c>
      <c r="AD252" s="2">
        <f>(Table2[[#This Row],[Day High]]/Table2[[#This Row],[Close Price]])-1</f>
        <v>1.205913276197168E-2</v>
      </c>
      <c r="AE252" s="2">
        <f>(Table2[[#This Row],[Close Price]]/Table2[[#This Row],[Current Week Low]])-1</f>
        <v>9.3623693379790929E-2</v>
      </c>
      <c r="AF252" s="2">
        <f>(Table2[[#This Row],[Current Week High]]/Table2[[#This Row],[Close Price]])-1</f>
        <v>1.205913276197168E-2</v>
      </c>
      <c r="AG252" s="2">
        <f>(Table2[[#This Row],[Close Price]]/Table2[[#This Row],[Current Month Low]])-1</f>
        <v>0.13807607237390762</v>
      </c>
      <c r="AH252" s="2">
        <f>(Table2[[#This Row],[Current Month High]]/Table2[[#This Row],[Close Price]])-1</f>
        <v>1.205913276197168E-2</v>
      </c>
      <c r="AI252">
        <v>1.20591327619716</v>
      </c>
      <c r="AJ252">
        <v>77.122541689004194</v>
      </c>
      <c r="AK252" t="str">
        <f>IF(AND(Table2[[#This Row],[20D EMA]]&gt;Table2[[#This Row],[50D EMA]],Table2[[#This Row],[50D EMA]]&gt;Table2[[#This Row],[200D EMA]]),"Uptrend","Downtrend/NoTrend")</f>
        <v>Uptrend</v>
      </c>
      <c r="AL252">
        <v>0.06</v>
      </c>
      <c r="AM252" t="s">
        <v>10199</v>
      </c>
      <c r="AN252">
        <v>9.35</v>
      </c>
      <c r="AO252" t="s">
        <v>10199</v>
      </c>
      <c r="AP252">
        <v>6.8414343107732006E-2</v>
      </c>
      <c r="AQ252">
        <f>(Table2[[#This Row],[Sharpe Ratio]]-AVERAGE(Table2[Sharpe Ratio]))/_xlfn.STDEV.P(Table2[Sharpe Ratio])</f>
        <v>0.22343005771564678</v>
      </c>
      <c r="AR25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2.2149433829950556</v>
      </c>
      <c r="AS252">
        <f>_xlfn.RANK.AVG(Table2[[#This Row],[1Y Return vs Nifty Z-Score]],Table2[1Y Return vs Nifty Z-Score])</f>
        <v>289</v>
      </c>
      <c r="AT252">
        <f>_xlfn.RANK.AVG(Table2[[#This Row],[6M Return vs Nifty Z-Score]],Table2[6M Return vs Nifty Z-Score])</f>
        <v>278</v>
      </c>
      <c r="AU252">
        <f>_xlfn.RANK.AVG(Table2[[#This Row],[Sharpe Ratio Z-Score]],Table2[Sharpe Ratio Z-Score])</f>
        <v>271</v>
      </c>
      <c r="AV252">
        <f>(Table2[[#This Row],[Rank 1Y]]+Table2[[#This Row],[Rank 6M]]+Table2[[#This Row],[Rank Sharpe]])/3</f>
        <v>279.33333333333331</v>
      </c>
    </row>
    <row r="253" spans="1:48" x14ac:dyDescent="0.3">
      <c r="A253" t="s">
        <v>1838</v>
      </c>
      <c r="B253" t="s">
        <v>1839</v>
      </c>
      <c r="C253" t="s">
        <v>10167</v>
      </c>
      <c r="D253" t="s">
        <v>941</v>
      </c>
      <c r="E253">
        <v>3813.021753175</v>
      </c>
      <c r="F253">
        <v>308.14999999999998</v>
      </c>
      <c r="G253">
        <v>50.9601906999454</v>
      </c>
      <c r="H253">
        <f>(Table2[[#This Row],[1Y Return vs Nifty]]-AVERAGE(Table2[1Y Return vs Nifty]))/_xlfn.STDEV.P(Table2[1Y Return vs Nifty])</f>
        <v>0.17166432878275609</v>
      </c>
      <c r="I253">
        <v>-4.2105475739245604</v>
      </c>
      <c r="J253">
        <f>(Table2[[#This Row],[1M Return vs Nifty]]-AVERAGE(Table2[1M Return vs Nifty]))/_xlfn.STDEV.P(Table2[1M Return vs Nifty])</f>
        <v>-0.25609393048725904</v>
      </c>
      <c r="K253">
        <v>17.882630642208198</v>
      </c>
      <c r="L253">
        <f>(Table2[[#This Row],[6M Return vs Nifty]]-AVERAGE(Table2[6M Return vs Nifty]))/_xlfn.STDEV.P(Table2[6M Return vs Nifty])</f>
        <v>0.3866342981555636</v>
      </c>
      <c r="M253">
        <v>-11.0701772615464</v>
      </c>
      <c r="N253">
        <f>(Table2[[#This Row],[1W Return vs Nifty]]-AVERAGE(Table2[1W Return vs Nifty]))/_xlfn.STDEV.P(Table2[1W Return vs Nifty])</f>
        <v>-2.474855010076765</v>
      </c>
      <c r="O253">
        <v>314.82</v>
      </c>
      <c r="P253">
        <v>297.825689868891</v>
      </c>
      <c r="Q253">
        <v>249.12006479939299</v>
      </c>
      <c r="R253">
        <v>42.072759440949397</v>
      </c>
      <c r="S253" s="2">
        <f>(Table2[[#This Row],[Close Price]]-Table2[[#This Row],[20D EMA]])/Table2[[#This Row],[20D EMA]]</f>
        <v>-2.1186709865955201E-2</v>
      </c>
      <c r="T253" s="2">
        <f>(Table2[[#This Row],[Close Price]]-Table2[[#This Row],[50D EMA]])/Table2[[#This Row],[50D EMA]]</f>
        <v>3.4665613082786602E-2</v>
      </c>
      <c r="U253" s="2">
        <f>(Table2[[#This Row],[Close Price]]-Table2[[#This Row],[200D EMA]])/Table2[[#This Row],[200D EMA]]</f>
        <v>0.23695375660784918</v>
      </c>
      <c r="V253">
        <v>0.868699077527879</v>
      </c>
      <c r="W253">
        <v>296</v>
      </c>
      <c r="X253">
        <v>312.95</v>
      </c>
      <c r="Y253">
        <v>296</v>
      </c>
      <c r="Z253">
        <v>312.95</v>
      </c>
      <c r="AA253">
        <v>296</v>
      </c>
      <c r="AB253">
        <v>347</v>
      </c>
      <c r="AC253" s="2">
        <f>(Table2[[#This Row],[Close Price]]/Table2[[#This Row],[Day Low]])-1</f>
        <v>4.104729729729728E-2</v>
      </c>
      <c r="AD253" s="2">
        <f>(Table2[[#This Row],[Day High]]/Table2[[#This Row],[Close Price]])-1</f>
        <v>1.5576829466169118E-2</v>
      </c>
      <c r="AE253" s="2">
        <f>(Table2[[#This Row],[Close Price]]/Table2[[#This Row],[Current Week Low]])-1</f>
        <v>4.104729729729728E-2</v>
      </c>
      <c r="AF253" s="2">
        <f>(Table2[[#This Row],[Current Week High]]/Table2[[#This Row],[Close Price]])-1</f>
        <v>1.5576829466169118E-2</v>
      </c>
      <c r="AG253" s="2">
        <f>(Table2[[#This Row],[Close Price]]/Table2[[#This Row],[Current Month Low]])-1</f>
        <v>4.104729729729728E-2</v>
      </c>
      <c r="AH253" s="2">
        <f>(Table2[[#This Row],[Current Month High]]/Table2[[#This Row],[Close Price]])-1</f>
        <v>0.12607496349180591</v>
      </c>
      <c r="AI253">
        <v>12.607496349180501</v>
      </c>
      <c r="AJ253">
        <v>107.020490426603</v>
      </c>
      <c r="AK253" t="str">
        <f>IF(AND(Table2[[#This Row],[20D EMA]]&gt;Table2[[#This Row],[50D EMA]],Table2[[#This Row],[50D EMA]]&gt;Table2[[#This Row],[200D EMA]]),"Uptrend","Downtrend/NoTrend")</f>
        <v>Uptrend</v>
      </c>
      <c r="AL253">
        <v>0.14000000000000001</v>
      </c>
      <c r="AM253" t="s">
        <v>10199</v>
      </c>
      <c r="AN253">
        <v>-7.41</v>
      </c>
      <c r="AO253" t="s">
        <v>10200</v>
      </c>
      <c r="AP253">
        <v>2.8865245468315998E-2</v>
      </c>
      <c r="AQ253">
        <f>(Table2[[#This Row],[Sharpe Ratio]]-AVERAGE(Table2[Sharpe Ratio]))/_xlfn.STDEV.P(Table2[Sharpe Ratio])</f>
        <v>-0.23057602324057294</v>
      </c>
      <c r="AR25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-2.4032263368662772</v>
      </c>
      <c r="AS253">
        <f>_xlfn.RANK.AVG(Table2[[#This Row],[1Y Return vs Nifty Z-Score]],Table2[1Y Return vs Nifty Z-Score])</f>
        <v>232</v>
      </c>
      <c r="AT253">
        <f>_xlfn.RANK.AVG(Table2[[#This Row],[6M Return vs Nifty Z-Score]],Table2[6M Return vs Nifty Z-Score])</f>
        <v>208</v>
      </c>
      <c r="AU253">
        <f>_xlfn.RANK.AVG(Table2[[#This Row],[Sharpe Ratio Z-Score]],Table2[Sharpe Ratio Z-Score])</f>
        <v>399</v>
      </c>
      <c r="AV253">
        <f>(Table2[[#This Row],[Rank 1Y]]+Table2[[#This Row],[Rank 6M]]+Table2[[#This Row],[Rank Sharpe]])/3</f>
        <v>279.66666666666669</v>
      </c>
    </row>
    <row r="254" spans="1:48" x14ac:dyDescent="0.3">
      <c r="A254" t="s">
        <v>1823</v>
      </c>
      <c r="B254" t="s">
        <v>1824</v>
      </c>
      <c r="C254" t="s">
        <v>10153</v>
      </c>
      <c r="D254" t="s">
        <v>271</v>
      </c>
      <c r="E254">
        <v>3868.7949047000002</v>
      </c>
      <c r="F254">
        <v>2276.4499999999998</v>
      </c>
      <c r="G254">
        <v>88.607518459225105</v>
      </c>
      <c r="H254">
        <f>(Table2[[#This Row],[1Y Return vs Nifty]]-AVERAGE(Table2[1Y Return vs Nifty]))/_xlfn.STDEV.P(Table2[1Y Return vs Nifty])</f>
        <v>0.69593814826402633</v>
      </c>
      <c r="I254">
        <v>13.2181926017865</v>
      </c>
      <c r="J254">
        <f>(Table2[[#This Row],[1M Return vs Nifty]]-AVERAGE(Table2[1M Return vs Nifty]))/_xlfn.STDEV.P(Table2[1M Return vs Nifty])</f>
        <v>1.5513602181108586</v>
      </c>
      <c r="K254">
        <v>50.9625547537551</v>
      </c>
      <c r="L254">
        <f>(Table2[[#This Row],[6M Return vs Nifty]]-AVERAGE(Table2[6M Return vs Nifty]))/_xlfn.STDEV.P(Table2[6M Return vs Nifty])</f>
        <v>1.4978568426306238</v>
      </c>
      <c r="M254">
        <v>-3.6558381844496699</v>
      </c>
      <c r="N254">
        <f>(Table2[[#This Row],[1W Return vs Nifty]]-AVERAGE(Table2[1W Return vs Nifty]))/_xlfn.STDEV.P(Table2[1W Return vs Nifty])</f>
        <v>-0.47879612528508808</v>
      </c>
      <c r="O254">
        <v>2269.5500000000002</v>
      </c>
      <c r="P254">
        <v>2091.9526850495799</v>
      </c>
      <c r="Q254">
        <v>1674.7995365653801</v>
      </c>
      <c r="R254">
        <v>44.5668384951937</v>
      </c>
      <c r="S254" s="2">
        <f>(Table2[[#This Row],[Close Price]]-Table2[[#This Row],[20D EMA]])/Table2[[#This Row],[20D EMA]]</f>
        <v>3.040250269877128E-3</v>
      </c>
      <c r="T254" s="2">
        <f>(Table2[[#This Row],[Close Price]]-Table2[[#This Row],[50D EMA]])/Table2[[#This Row],[50D EMA]]</f>
        <v>8.8193827837959551E-2</v>
      </c>
      <c r="U254" s="2">
        <f>(Table2[[#This Row],[Close Price]]-Table2[[#This Row],[200D EMA]])/Table2[[#This Row],[200D EMA]]</f>
        <v>0.35923729992692932</v>
      </c>
      <c r="V254">
        <v>0.476797139719847</v>
      </c>
      <c r="W254">
        <v>2151.6</v>
      </c>
      <c r="X254">
        <v>2307.35</v>
      </c>
      <c r="Y254">
        <v>2151.6</v>
      </c>
      <c r="Z254">
        <v>2314</v>
      </c>
      <c r="AA254">
        <v>2151.6</v>
      </c>
      <c r="AB254">
        <v>2471</v>
      </c>
      <c r="AC254" s="2">
        <f>(Table2[[#This Row],[Close Price]]/Table2[[#This Row],[Day Low]])-1</f>
        <v>5.802658486707557E-2</v>
      </c>
      <c r="AD254" s="2">
        <f>(Table2[[#This Row],[Day High]]/Table2[[#This Row],[Close Price]])-1</f>
        <v>1.3573766171012025E-2</v>
      </c>
      <c r="AE254" s="2">
        <f>(Table2[[#This Row],[Close Price]]/Table2[[#This Row],[Current Week Low]])-1</f>
        <v>5.802658486707557E-2</v>
      </c>
      <c r="AF254" s="2">
        <f>(Table2[[#This Row],[Current Week High]]/Table2[[#This Row],[Close Price]])-1</f>
        <v>1.649498122076043E-2</v>
      </c>
      <c r="AG254" s="2">
        <f>(Table2[[#This Row],[Close Price]]/Table2[[#This Row],[Current Month Low]])-1</f>
        <v>5.802658486707557E-2</v>
      </c>
      <c r="AH254" s="2">
        <f>(Table2[[#This Row],[Current Month High]]/Table2[[#This Row],[Close Price]])-1</f>
        <v>8.5462013222341815E-2</v>
      </c>
      <c r="AI254">
        <v>8.5462013222341806</v>
      </c>
      <c r="AJ254">
        <v>116.80476190476099</v>
      </c>
      <c r="AK254" t="str">
        <f>IF(AND(Table2[[#This Row],[20D EMA]]&gt;Table2[[#This Row],[50D EMA]],Table2[[#This Row],[50D EMA]]&gt;Table2[[#This Row],[200D EMA]]),"Uptrend","Downtrend/NoTrend")</f>
        <v>Uptrend</v>
      </c>
      <c r="AL254">
        <v>0.11</v>
      </c>
      <c r="AM254" t="s">
        <v>10199</v>
      </c>
      <c r="AN254">
        <v>-3.48</v>
      </c>
      <c r="AO254" t="s">
        <v>10200</v>
      </c>
      <c r="AP254">
        <v>-6.9507942161648004E-2</v>
      </c>
      <c r="AQ254">
        <f>(Table2[[#This Row],[Sharpe Ratio]]-AVERAGE(Table2[Sharpe Ratio]))/_xlfn.STDEV.P(Table2[Sharpe Ratio])</f>
        <v>-1.3598565391767723</v>
      </c>
      <c r="AR25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1.9065025445436481</v>
      </c>
      <c r="AS254">
        <f>_xlfn.RANK.AVG(Table2[[#This Row],[1Y Return vs Nifty Z-Score]],Table2[1Y Return vs Nifty Z-Score])</f>
        <v>115</v>
      </c>
      <c r="AT254">
        <f>_xlfn.RANK.AVG(Table2[[#This Row],[6M Return vs Nifty Z-Score]],Table2[6M Return vs Nifty Z-Score])</f>
        <v>60</v>
      </c>
      <c r="AU254">
        <f>_xlfn.RANK.AVG(Table2[[#This Row],[Sharpe Ratio Z-Score]],Table2[Sharpe Ratio Z-Score])</f>
        <v>668</v>
      </c>
      <c r="AV254">
        <f>(Table2[[#This Row],[Rank 1Y]]+Table2[[#This Row],[Rank 6M]]+Table2[[#This Row],[Rank Sharpe]])/3</f>
        <v>281</v>
      </c>
    </row>
    <row r="255" spans="1:48" x14ac:dyDescent="0.3">
      <c r="A255" t="s">
        <v>351</v>
      </c>
      <c r="B255" t="s">
        <v>352</v>
      </c>
      <c r="C255" t="s">
        <v>10162</v>
      </c>
      <c r="D255" t="s">
        <v>353</v>
      </c>
      <c r="E255">
        <v>68772.527481950005</v>
      </c>
      <c r="F255">
        <v>234.67</v>
      </c>
      <c r="G255">
        <v>87.438471137635403</v>
      </c>
      <c r="H255">
        <f>(Table2[[#This Row],[1Y Return vs Nifty]]-AVERAGE(Table2[1Y Return vs Nifty]))/_xlfn.STDEV.P(Table2[1Y Return vs Nifty])</f>
        <v>0.67965808428808827</v>
      </c>
      <c r="I255">
        <v>-16.2327231491292</v>
      </c>
      <c r="J255">
        <f>(Table2[[#This Row],[1M Return vs Nifty]]-AVERAGE(Table2[1M Return vs Nifty]))/_xlfn.STDEV.P(Table2[1M Return vs Nifty])</f>
        <v>-1.5028582347059409</v>
      </c>
      <c r="K255">
        <v>0.65876450167371303</v>
      </c>
      <c r="L255">
        <f>(Table2[[#This Row],[6M Return vs Nifty]]-AVERAGE(Table2[6M Return vs Nifty]))/_xlfn.STDEV.P(Table2[6M Return vs Nifty])</f>
        <v>-0.1919507159406961</v>
      </c>
      <c r="M255">
        <v>-5.1452915322744497</v>
      </c>
      <c r="N255">
        <f>(Table2[[#This Row],[1W Return vs Nifty]]-AVERAGE(Table2[1W Return vs Nifty]))/_xlfn.STDEV.P(Table2[1W Return vs Nifty])</f>
        <v>-0.87978083309164357</v>
      </c>
      <c r="O255">
        <v>245.67</v>
      </c>
      <c r="P255">
        <v>249.33940578484501</v>
      </c>
      <c r="Q255">
        <v>219.15101205650399</v>
      </c>
      <c r="R255">
        <v>33.341579208366497</v>
      </c>
      <c r="S255" s="2">
        <f>(Table2[[#This Row],[Close Price]]-Table2[[#This Row],[20D EMA]])/Table2[[#This Row],[20D EMA]]</f>
        <v>-4.4775511865510646E-2</v>
      </c>
      <c r="T255" s="2">
        <f>(Table2[[#This Row],[Close Price]]-Table2[[#This Row],[50D EMA]])/Table2[[#This Row],[50D EMA]]</f>
        <v>-5.8833082314727489E-2</v>
      </c>
      <c r="U255" s="2">
        <f>(Table2[[#This Row],[Close Price]]-Table2[[#This Row],[200D EMA]])/Table2[[#This Row],[200D EMA]]</f>
        <v>7.0814128567632265E-2</v>
      </c>
      <c r="V255">
        <v>0.64350115779124195</v>
      </c>
      <c r="W255">
        <v>220.88</v>
      </c>
      <c r="X255">
        <v>236.2</v>
      </c>
      <c r="Y255">
        <v>220.88</v>
      </c>
      <c r="Z255">
        <v>236.2</v>
      </c>
      <c r="AA255">
        <v>220.88</v>
      </c>
      <c r="AB255">
        <v>255.4</v>
      </c>
      <c r="AC255" s="2">
        <f>(Table2[[#This Row],[Close Price]]/Table2[[#This Row],[Day Low]])-1</f>
        <v>6.2432089822528125E-2</v>
      </c>
      <c r="AD255" s="2">
        <f>(Table2[[#This Row],[Day High]]/Table2[[#This Row],[Close Price]])-1</f>
        <v>6.519793752929548E-3</v>
      </c>
      <c r="AE255" s="2">
        <f>(Table2[[#This Row],[Close Price]]/Table2[[#This Row],[Current Week Low]])-1</f>
        <v>6.2432089822528125E-2</v>
      </c>
      <c r="AF255" s="2">
        <f>(Table2[[#This Row],[Current Week High]]/Table2[[#This Row],[Close Price]])-1</f>
        <v>6.519793752929548E-3</v>
      </c>
      <c r="AG255" s="2">
        <f>(Table2[[#This Row],[Close Price]]/Table2[[#This Row],[Current Month Low]])-1</f>
        <v>6.2432089822528125E-2</v>
      </c>
      <c r="AH255" s="2">
        <f>(Table2[[#This Row],[Current Month High]]/Table2[[#This Row],[Close Price]])-1</f>
        <v>8.8336813397537073E-2</v>
      </c>
      <c r="AI255">
        <v>22.022414454340101</v>
      </c>
      <c r="AJ255">
        <v>112.65971907566799</v>
      </c>
      <c r="AK255" t="str">
        <f>IF(AND(Table2[[#This Row],[20D EMA]]&gt;Table2[[#This Row],[50D EMA]],Table2[[#This Row],[50D EMA]]&gt;Table2[[#This Row],[200D EMA]]),"Uptrend","Downtrend/NoTrend")</f>
        <v>Downtrend/NoTrend</v>
      </c>
      <c r="AL255">
        <v>-0.13</v>
      </c>
      <c r="AM255" t="s">
        <v>10200</v>
      </c>
      <c r="AN255">
        <v>-6.73</v>
      </c>
      <c r="AO255" t="s">
        <v>10200</v>
      </c>
      <c r="AP255">
        <v>4.9269258637249E-2</v>
      </c>
      <c r="AQ255">
        <f>(Table2[[#This Row],[Sharpe Ratio]]-AVERAGE(Table2[Sharpe Ratio]))/_xlfn.STDEV.P(Table2[Sharpe Ratio])</f>
        <v>3.6529884821622175E-3</v>
      </c>
      <c r="AR25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55">
        <f>_xlfn.RANK.AVG(Table2[[#This Row],[1Y Return vs Nifty Z-Score]],Table2[1Y Return vs Nifty Z-Score])</f>
        <v>118</v>
      </c>
      <c r="AT255">
        <f>_xlfn.RANK.AVG(Table2[[#This Row],[6M Return vs Nifty Z-Score]],Table2[6M Return vs Nifty Z-Score])</f>
        <v>393</v>
      </c>
      <c r="AU255">
        <f>_xlfn.RANK.AVG(Table2[[#This Row],[Sharpe Ratio Z-Score]],Table2[Sharpe Ratio Z-Score])</f>
        <v>339</v>
      </c>
      <c r="AV255">
        <f>(Table2[[#This Row],[Rank 1Y]]+Table2[[#This Row],[Rank 6M]]+Table2[[#This Row],[Rank Sharpe]])/3</f>
        <v>283.33333333333331</v>
      </c>
    </row>
    <row r="256" spans="1:48" x14ac:dyDescent="0.3">
      <c r="A256" t="s">
        <v>713</v>
      </c>
      <c r="B256" t="s">
        <v>714</v>
      </c>
      <c r="C256" t="s">
        <v>10158</v>
      </c>
      <c r="D256" t="s">
        <v>46</v>
      </c>
      <c r="E256">
        <v>22636.630978500001</v>
      </c>
      <c r="F256">
        <v>880.5</v>
      </c>
      <c r="G256">
        <v>14.217574733108799</v>
      </c>
      <c r="H256">
        <f>(Table2[[#This Row],[1Y Return vs Nifty]]-AVERAGE(Table2[1Y Return vs Nifty]))/_xlfn.STDEV.P(Table2[1Y Return vs Nifty])</f>
        <v>-0.34001054317196688</v>
      </c>
      <c r="I256">
        <v>-4.5589992535713098</v>
      </c>
      <c r="J256">
        <f>(Table2[[#This Row],[1M Return vs Nifty]]-AVERAGE(Table2[1M Return vs Nifty]))/_xlfn.STDEV.P(Table2[1M Return vs Nifty])</f>
        <v>-0.29223024485157623</v>
      </c>
      <c r="K256">
        <v>27.196401311136299</v>
      </c>
      <c r="L256">
        <f>(Table2[[#This Row],[6M Return vs Nifty]]-AVERAGE(Table2[6M Return vs Nifty]))/_xlfn.STDEV.P(Table2[6M Return vs Nifty])</f>
        <v>0.699502970601242</v>
      </c>
      <c r="M256">
        <v>-0.63390392635380299</v>
      </c>
      <c r="N256">
        <f>(Table2[[#This Row],[1W Return vs Nifty]]-AVERAGE(Table2[1W Return vs Nifty]))/_xlfn.STDEV.P(Table2[1W Return vs Nifty])</f>
        <v>0.33475699959985633</v>
      </c>
      <c r="O256">
        <v>877.62</v>
      </c>
      <c r="P256">
        <v>840.15073157363702</v>
      </c>
      <c r="Q256">
        <v>723.79281551598797</v>
      </c>
      <c r="R256">
        <v>49.148327446717801</v>
      </c>
      <c r="S256" s="2">
        <f>(Table2[[#This Row],[Close Price]]-Table2[[#This Row],[20D EMA]])/Table2[[#This Row],[20D EMA]]</f>
        <v>3.2816025158952569E-3</v>
      </c>
      <c r="T256" s="2">
        <f>(Table2[[#This Row],[Close Price]]-Table2[[#This Row],[50D EMA]])/Table2[[#This Row],[50D EMA]]</f>
        <v>4.8026225425986523E-2</v>
      </c>
      <c r="U256" s="2">
        <f>(Table2[[#This Row],[Close Price]]-Table2[[#This Row],[200D EMA]])/Table2[[#This Row],[200D EMA]]</f>
        <v>0.21650834482557876</v>
      </c>
      <c r="V256">
        <v>0.95619751176957402</v>
      </c>
      <c r="W256">
        <v>828</v>
      </c>
      <c r="X256">
        <v>884.45</v>
      </c>
      <c r="Y256">
        <v>828</v>
      </c>
      <c r="Z256">
        <v>886.6</v>
      </c>
      <c r="AA256">
        <v>828</v>
      </c>
      <c r="AB256">
        <v>968.8</v>
      </c>
      <c r="AC256" s="2">
        <f>(Table2[[#This Row],[Close Price]]/Table2[[#This Row],[Day Low]])-1</f>
        <v>6.3405797101449224E-2</v>
      </c>
      <c r="AD256" s="2">
        <f>(Table2[[#This Row],[Day High]]/Table2[[#This Row],[Close Price]])-1</f>
        <v>4.4860874503123149E-3</v>
      </c>
      <c r="AE256" s="2">
        <f>(Table2[[#This Row],[Close Price]]/Table2[[#This Row],[Current Week Low]])-1</f>
        <v>6.3405797101449224E-2</v>
      </c>
      <c r="AF256" s="2">
        <f>(Table2[[#This Row],[Current Week High]]/Table2[[#This Row],[Close Price]])-1</f>
        <v>6.9278818852924751E-3</v>
      </c>
      <c r="AG256" s="2">
        <f>(Table2[[#This Row],[Close Price]]/Table2[[#This Row],[Current Month Low]])-1</f>
        <v>6.3405797101449224E-2</v>
      </c>
      <c r="AH256" s="2">
        <f>(Table2[[#This Row],[Current Month High]]/Table2[[#This Row],[Close Price]])-1</f>
        <v>0.10028392958546273</v>
      </c>
      <c r="AI256">
        <v>10.028392958546201</v>
      </c>
      <c r="AJ256">
        <v>60.076356694845899</v>
      </c>
      <c r="AK256" t="str">
        <f>IF(AND(Table2[[#This Row],[20D EMA]]&gt;Table2[[#This Row],[50D EMA]],Table2[[#This Row],[50D EMA]]&gt;Table2[[#This Row],[200D EMA]]),"Uptrend","Downtrend/NoTrend")</f>
        <v>Uptrend</v>
      </c>
      <c r="AL256">
        <v>0.1</v>
      </c>
      <c r="AM256" t="s">
        <v>10199</v>
      </c>
      <c r="AN256">
        <v>-4.58</v>
      </c>
      <c r="AO256" t="s">
        <v>10200</v>
      </c>
      <c r="AP256">
        <v>6.0389526736750999E-2</v>
      </c>
      <c r="AQ256">
        <f>(Table2[[#This Row],[Sharpe Ratio]]-AVERAGE(Table2[Sharpe Ratio]))/_xlfn.STDEV.P(Table2[Sharpe Ratio])</f>
        <v>0.13130872882465974</v>
      </c>
      <c r="AR25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0.53332791100221488</v>
      </c>
      <c r="AS256">
        <f>_xlfn.RANK.AVG(Table2[[#This Row],[1Y Return vs Nifty Z-Score]],Table2[1Y Return vs Nifty Z-Score])</f>
        <v>414</v>
      </c>
      <c r="AT256">
        <f>_xlfn.RANK.AVG(Table2[[#This Row],[6M Return vs Nifty Z-Score]],Table2[6M Return vs Nifty Z-Score])</f>
        <v>145</v>
      </c>
      <c r="AU256">
        <f>_xlfn.RANK.AVG(Table2[[#This Row],[Sharpe Ratio Z-Score]],Table2[Sharpe Ratio Z-Score])</f>
        <v>297</v>
      </c>
      <c r="AV256">
        <f>(Table2[[#This Row],[Rank 1Y]]+Table2[[#This Row],[Rank 6M]]+Table2[[#This Row],[Rank Sharpe]])/3</f>
        <v>285.33333333333331</v>
      </c>
    </row>
    <row r="257" spans="1:48" x14ac:dyDescent="0.3">
      <c r="A257" t="s">
        <v>1019</v>
      </c>
      <c r="B257" t="s">
        <v>1020</v>
      </c>
      <c r="C257" t="s">
        <v>10162</v>
      </c>
      <c r="D257" t="s">
        <v>106</v>
      </c>
      <c r="E257">
        <v>12648.45</v>
      </c>
      <c r="F257">
        <v>397.75</v>
      </c>
      <c r="G257">
        <v>90.618068053137407</v>
      </c>
      <c r="H257">
        <f>(Table2[[#This Row],[1Y Return vs Nifty]]-AVERAGE(Table2[1Y Return vs Nifty]))/_xlfn.STDEV.P(Table2[1Y Return vs Nifty])</f>
        <v>0.72393690880280315</v>
      </c>
      <c r="I257">
        <v>-5.2763033474325196</v>
      </c>
      <c r="J257">
        <f>(Table2[[#This Row],[1M Return vs Nifty]]-AVERAGE(Table2[1M Return vs Nifty]))/_xlfn.STDEV.P(Table2[1M Return vs Nifty])</f>
        <v>-0.36661853954098067</v>
      </c>
      <c r="K257">
        <v>-24.8893558810726</v>
      </c>
      <c r="L257">
        <f>(Table2[[#This Row],[6M Return vs Nifty]]-AVERAGE(Table2[6M Return vs Nifty]))/_xlfn.STDEV.P(Table2[6M Return vs Nifty])</f>
        <v>-1.0501645148157908</v>
      </c>
      <c r="M257">
        <v>-7.4949225545878697</v>
      </c>
      <c r="N257">
        <f>(Table2[[#This Row],[1W Return vs Nifty]]-AVERAGE(Table2[1W Return vs Nifty]))/_xlfn.STDEV.P(Table2[1W Return vs Nifty])</f>
        <v>-1.5123391541102367</v>
      </c>
      <c r="O257">
        <v>405.03</v>
      </c>
      <c r="P257">
        <v>402.01177471923199</v>
      </c>
      <c r="Q257">
        <v>373.14263973520701</v>
      </c>
      <c r="R257">
        <v>39.387171095434603</v>
      </c>
      <c r="S257" s="2">
        <f>(Table2[[#This Row],[Close Price]]-Table2[[#This Row],[20D EMA]])/Table2[[#This Row],[20D EMA]]</f>
        <v>-1.7973977236254039E-2</v>
      </c>
      <c r="T257" s="2">
        <f>(Table2[[#This Row],[Close Price]]-Table2[[#This Row],[50D EMA]])/Table2[[#This Row],[50D EMA]]</f>
        <v>-1.0601119139379559E-2</v>
      </c>
      <c r="U257" s="2">
        <f>(Table2[[#This Row],[Close Price]]-Table2[[#This Row],[200D EMA]])/Table2[[#This Row],[200D EMA]]</f>
        <v>6.5946256590388844E-2</v>
      </c>
      <c r="V257">
        <v>1.03704607389149</v>
      </c>
      <c r="W257">
        <v>380.1</v>
      </c>
      <c r="X257">
        <v>410</v>
      </c>
      <c r="Y257">
        <v>380.1</v>
      </c>
      <c r="Z257">
        <v>410</v>
      </c>
      <c r="AA257">
        <v>380.1</v>
      </c>
      <c r="AB257">
        <v>439.9</v>
      </c>
      <c r="AC257" s="2">
        <f>(Table2[[#This Row],[Close Price]]/Table2[[#This Row],[Day Low]])-1</f>
        <v>4.6435148645093349E-2</v>
      </c>
      <c r="AD257" s="2">
        <f>(Table2[[#This Row],[Day High]]/Table2[[#This Row],[Close Price]])-1</f>
        <v>3.0798240100565755E-2</v>
      </c>
      <c r="AE257" s="2">
        <f>(Table2[[#This Row],[Close Price]]/Table2[[#This Row],[Current Week Low]])-1</f>
        <v>4.6435148645093349E-2</v>
      </c>
      <c r="AF257" s="2">
        <f>(Table2[[#This Row],[Current Week High]]/Table2[[#This Row],[Close Price]])-1</f>
        <v>3.0798240100565755E-2</v>
      </c>
      <c r="AG257" s="2">
        <f>(Table2[[#This Row],[Close Price]]/Table2[[#This Row],[Current Month Low]])-1</f>
        <v>4.6435148645093349E-2</v>
      </c>
      <c r="AH257" s="2">
        <f>(Table2[[#This Row],[Current Month High]]/Table2[[#This Row],[Close Price]])-1</f>
        <v>0.10597108736643612</v>
      </c>
      <c r="AI257">
        <v>27.215587680703901</v>
      </c>
      <c r="AJ257">
        <v>138.17365269461001</v>
      </c>
      <c r="AK257" t="str">
        <f>IF(AND(Table2[[#This Row],[20D EMA]]&gt;Table2[[#This Row],[50D EMA]],Table2[[#This Row],[50D EMA]]&gt;Table2[[#This Row],[200D EMA]]),"Uptrend","Downtrend/NoTrend")</f>
        <v>Uptrend</v>
      </c>
      <c r="AL257">
        <v>-0.11</v>
      </c>
      <c r="AM257" t="s">
        <v>10200</v>
      </c>
      <c r="AN257">
        <v>0.09</v>
      </c>
      <c r="AO257" t="s">
        <v>10199</v>
      </c>
      <c r="AP257">
        <v>0.14638615321176199</v>
      </c>
      <c r="AQ257">
        <f>(Table2[[#This Row],[Sharpe Ratio]]-AVERAGE(Table2[Sharpe Ratio]))/_xlfn.STDEV.P(Table2[Sharpe Ratio])</f>
        <v>1.118511817940504</v>
      </c>
      <c r="AR25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-1.0866734817237009</v>
      </c>
      <c r="AS257">
        <f>_xlfn.RANK.AVG(Table2[[#This Row],[1Y Return vs Nifty Z-Score]],Table2[1Y Return vs Nifty Z-Score])</f>
        <v>112</v>
      </c>
      <c r="AT257">
        <f>_xlfn.RANK.AVG(Table2[[#This Row],[6M Return vs Nifty Z-Score]],Table2[6M Return vs Nifty Z-Score])</f>
        <v>645</v>
      </c>
      <c r="AU257">
        <f>_xlfn.RANK.AVG(Table2[[#This Row],[Sharpe Ratio Z-Score]],Table2[Sharpe Ratio Z-Score])</f>
        <v>99</v>
      </c>
      <c r="AV257">
        <f>(Table2[[#This Row],[Rank 1Y]]+Table2[[#This Row],[Rank 6M]]+Table2[[#This Row],[Rank Sharpe]])/3</f>
        <v>285.33333333333331</v>
      </c>
    </row>
    <row r="258" spans="1:48" x14ac:dyDescent="0.3">
      <c r="A258" t="s">
        <v>721</v>
      </c>
      <c r="B258" t="s">
        <v>722</v>
      </c>
      <c r="C258" t="s">
        <v>10160</v>
      </c>
      <c r="D258" t="s">
        <v>62</v>
      </c>
      <c r="E258">
        <v>22073.327334760001</v>
      </c>
      <c r="F258">
        <v>867.1</v>
      </c>
      <c r="G258">
        <v>55.362215978650198</v>
      </c>
      <c r="H258">
        <f>(Table2[[#This Row],[1Y Return vs Nifty]]-AVERAGE(Table2[1Y Return vs Nifty]))/_xlfn.STDEV.P(Table2[1Y Return vs Nifty])</f>
        <v>0.23296659759387509</v>
      </c>
      <c r="I258">
        <v>14.543187215016401</v>
      </c>
      <c r="J258">
        <f>(Table2[[#This Row],[1M Return vs Nifty]]-AVERAGE(Table2[1M Return vs Nifty]))/_xlfn.STDEV.P(Table2[1M Return vs Nifty])</f>
        <v>1.6887692899317845</v>
      </c>
      <c r="K258">
        <v>10.9959077928046</v>
      </c>
      <c r="L258">
        <f>(Table2[[#This Row],[6M Return vs Nifty]]-AVERAGE(Table2[6M Return vs Nifty]))/_xlfn.STDEV.P(Table2[6M Return vs Nifty])</f>
        <v>0.15529514326501315</v>
      </c>
      <c r="M258">
        <v>1.29311018368202</v>
      </c>
      <c r="N258">
        <f>(Table2[[#This Row],[1W Return vs Nifty]]-AVERAGE(Table2[1W Return vs Nifty]))/_xlfn.STDEV.P(Table2[1W Return vs Nifty])</f>
        <v>0.85354007594144954</v>
      </c>
      <c r="O258">
        <v>813.97</v>
      </c>
      <c r="P258">
        <v>753.10590833754202</v>
      </c>
      <c r="Q258">
        <v>663.13876332016605</v>
      </c>
      <c r="R258">
        <v>63.680780444501004</v>
      </c>
      <c r="S258" s="2">
        <f>(Table2[[#This Row],[Close Price]]-Table2[[#This Row],[20D EMA]])/Table2[[#This Row],[20D EMA]]</f>
        <v>6.5272675897146082E-2</v>
      </c>
      <c r="T258" s="2">
        <f>(Table2[[#This Row],[Close Price]]-Table2[[#This Row],[50D EMA]])/Table2[[#This Row],[50D EMA]]</f>
        <v>0.15136528660901949</v>
      </c>
      <c r="U258" s="2">
        <f>(Table2[[#This Row],[Close Price]]-Table2[[#This Row],[200D EMA]])/Table2[[#This Row],[200D EMA]]</f>
        <v>0.30756946805319035</v>
      </c>
      <c r="V258">
        <v>1.01566628688654</v>
      </c>
      <c r="W258">
        <v>835.1</v>
      </c>
      <c r="X258">
        <v>882</v>
      </c>
      <c r="Y258">
        <v>815.05</v>
      </c>
      <c r="Z258">
        <v>882</v>
      </c>
      <c r="AA258">
        <v>789.1</v>
      </c>
      <c r="AB258">
        <v>889.7</v>
      </c>
      <c r="AC258" s="2">
        <f>(Table2[[#This Row],[Close Price]]/Table2[[#This Row],[Day Low]])-1</f>
        <v>3.8318764219853918E-2</v>
      </c>
      <c r="AD258" s="2">
        <f>(Table2[[#This Row],[Day High]]/Table2[[#This Row],[Close Price]])-1</f>
        <v>1.7183715834390378E-2</v>
      </c>
      <c r="AE258" s="2">
        <f>(Table2[[#This Row],[Close Price]]/Table2[[#This Row],[Current Week Low]])-1</f>
        <v>6.3861112815164711E-2</v>
      </c>
      <c r="AF258" s="2">
        <f>(Table2[[#This Row],[Current Week High]]/Table2[[#This Row],[Close Price]])-1</f>
        <v>1.7183715834390378E-2</v>
      </c>
      <c r="AG258" s="2">
        <f>(Table2[[#This Row],[Close Price]]/Table2[[#This Row],[Current Month Low]])-1</f>
        <v>9.8846787479407006E-2</v>
      </c>
      <c r="AH258" s="2">
        <f>(Table2[[#This Row],[Current Month High]]/Table2[[#This Row],[Close Price]])-1</f>
        <v>2.606389113135732E-2</v>
      </c>
      <c r="AI258">
        <v>2.6063891131357302</v>
      </c>
      <c r="AJ258">
        <v>80.6458333333333</v>
      </c>
      <c r="AK258" t="str">
        <f>IF(AND(Table2[[#This Row],[20D EMA]]&gt;Table2[[#This Row],[50D EMA]],Table2[[#This Row],[50D EMA]]&gt;Table2[[#This Row],[200D EMA]]),"Uptrend","Downtrend/NoTrend")</f>
        <v>Uptrend</v>
      </c>
      <c r="AL258">
        <v>0.19</v>
      </c>
      <c r="AM258" t="s">
        <v>10199</v>
      </c>
      <c r="AN258">
        <v>6.51</v>
      </c>
      <c r="AO258" t="s">
        <v>10199</v>
      </c>
      <c r="AP258">
        <v>3.840854479802E-2</v>
      </c>
      <c r="AQ258">
        <f>(Table2[[#This Row],[Sharpe Ratio]]-AVERAGE(Table2[Sharpe Ratio]))/_xlfn.STDEV.P(Table2[Sharpe Ratio])</f>
        <v>-0.12102318419544396</v>
      </c>
      <c r="AR25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2.8095479225366784</v>
      </c>
      <c r="AS258">
        <f>_xlfn.RANK.AVG(Table2[[#This Row],[1Y Return vs Nifty Z-Score]],Table2[1Y Return vs Nifty Z-Score])</f>
        <v>219</v>
      </c>
      <c r="AT258">
        <f>_xlfn.RANK.AVG(Table2[[#This Row],[6M Return vs Nifty Z-Score]],Table2[6M Return vs Nifty Z-Score])</f>
        <v>271</v>
      </c>
      <c r="AU258">
        <f>_xlfn.RANK.AVG(Table2[[#This Row],[Sharpe Ratio Z-Score]],Table2[Sharpe Ratio Z-Score])</f>
        <v>370</v>
      </c>
      <c r="AV258">
        <f>(Table2[[#This Row],[Rank 1Y]]+Table2[[#This Row],[Rank 6M]]+Table2[[#This Row],[Rank Sharpe]])/3</f>
        <v>286.66666666666669</v>
      </c>
    </row>
    <row r="259" spans="1:48" x14ac:dyDescent="0.3">
      <c r="A259" t="s">
        <v>1197</v>
      </c>
      <c r="B259" t="s">
        <v>1198</v>
      </c>
      <c r="C259" t="s">
        <v>10154</v>
      </c>
      <c r="D259" t="s">
        <v>281</v>
      </c>
      <c r="E259">
        <v>9617.5868490299999</v>
      </c>
      <c r="F259">
        <v>816.15</v>
      </c>
      <c r="G259">
        <v>60.8615609696257</v>
      </c>
      <c r="H259">
        <f>(Table2[[#This Row],[1Y Return vs Nifty]]-AVERAGE(Table2[1Y Return vs Nifty]))/_xlfn.STDEV.P(Table2[1Y Return vs Nifty])</f>
        <v>0.30955005715570938</v>
      </c>
      <c r="I259">
        <v>-0.66300106234224698</v>
      </c>
      <c r="J259">
        <f>(Table2[[#This Row],[1M Return vs Nifty]]-AVERAGE(Table2[1M Return vs Nifty]))/_xlfn.STDEV.P(Table2[1M Return vs Nifty])</f>
        <v>0.11180573380632688</v>
      </c>
      <c r="K259">
        <v>-5.9919345930609502</v>
      </c>
      <c r="L259">
        <f>(Table2[[#This Row],[6M Return vs Nifty]]-AVERAGE(Table2[6M Return vs Nifty]))/_xlfn.STDEV.P(Table2[6M Return vs Nifty])</f>
        <v>-0.41536134849439449</v>
      </c>
      <c r="M259">
        <v>-4.1863215608062196</v>
      </c>
      <c r="N259">
        <f>(Table2[[#This Row],[1W Return vs Nifty]]-AVERAGE(Table2[1W Return vs Nifty]))/_xlfn.STDEV.P(Table2[1W Return vs Nifty])</f>
        <v>-0.62161075051334336</v>
      </c>
      <c r="O259">
        <v>787.99</v>
      </c>
      <c r="P259">
        <v>761.19340848286402</v>
      </c>
      <c r="Q259">
        <v>698.22500306281199</v>
      </c>
      <c r="R259">
        <v>63.047491354069699</v>
      </c>
      <c r="S259" s="2">
        <f>(Table2[[#This Row],[Close Price]]-Table2[[#This Row],[20D EMA]])/Table2[[#This Row],[20D EMA]]</f>
        <v>3.5736494117945619E-2</v>
      </c>
      <c r="T259" s="2">
        <f>(Table2[[#This Row],[Close Price]]-Table2[[#This Row],[50D EMA]])/Table2[[#This Row],[50D EMA]]</f>
        <v>7.2197934066021471E-2</v>
      </c>
      <c r="U259" s="2">
        <f>(Table2[[#This Row],[Close Price]]-Table2[[#This Row],[200D EMA]])/Table2[[#This Row],[200D EMA]]</f>
        <v>0.16889254383601543</v>
      </c>
      <c r="V259">
        <v>0.97661355851548504</v>
      </c>
      <c r="W259">
        <v>761.4</v>
      </c>
      <c r="X259">
        <v>832.75</v>
      </c>
      <c r="Y259">
        <v>761.4</v>
      </c>
      <c r="Z259">
        <v>832.75</v>
      </c>
      <c r="AA259">
        <v>742.85</v>
      </c>
      <c r="AB259">
        <v>844</v>
      </c>
      <c r="AC259" s="2">
        <f>(Table2[[#This Row],[Close Price]]/Table2[[#This Row],[Day Low]])-1</f>
        <v>7.1907013396375064E-2</v>
      </c>
      <c r="AD259" s="2">
        <f>(Table2[[#This Row],[Day High]]/Table2[[#This Row],[Close Price]])-1</f>
        <v>2.0339398394902952E-2</v>
      </c>
      <c r="AE259" s="2">
        <f>(Table2[[#This Row],[Close Price]]/Table2[[#This Row],[Current Week Low]])-1</f>
        <v>7.1907013396375064E-2</v>
      </c>
      <c r="AF259" s="2">
        <f>(Table2[[#This Row],[Current Week High]]/Table2[[#This Row],[Close Price]])-1</f>
        <v>2.0339398394902952E-2</v>
      </c>
      <c r="AG259" s="2">
        <f>(Table2[[#This Row],[Close Price]]/Table2[[#This Row],[Current Month Low]])-1</f>
        <v>9.8674025711785518E-2</v>
      </c>
      <c r="AH259" s="2">
        <f>(Table2[[#This Row],[Current Month High]]/Table2[[#This Row],[Close Price]])-1</f>
        <v>3.412362923482215E-2</v>
      </c>
      <c r="AI259">
        <v>12.932671690253001</v>
      </c>
      <c r="AJ259">
        <v>87.276273519963198</v>
      </c>
      <c r="AK259" t="str">
        <f>IF(AND(Table2[[#This Row],[20D EMA]]&gt;Table2[[#This Row],[50D EMA]],Table2[[#This Row],[50D EMA]]&gt;Table2[[#This Row],[200D EMA]]),"Uptrend","Downtrend/NoTrend")</f>
        <v>Uptrend</v>
      </c>
      <c r="AL259">
        <v>0</v>
      </c>
      <c r="AM259" t="s">
        <v>10201</v>
      </c>
      <c r="AN259">
        <v>1.48</v>
      </c>
      <c r="AO259" t="s">
        <v>10199</v>
      </c>
      <c r="AP259">
        <v>9.9376342972383E-2</v>
      </c>
      <c r="AQ259">
        <f>(Table2[[#This Row],[Sharpe Ratio]]-AVERAGE(Table2[Sharpe Ratio]))/_xlfn.STDEV.P(Table2[Sharpe Ratio])</f>
        <v>0.57886006892044273</v>
      </c>
      <c r="AR25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-3.6756239125258827E-2</v>
      </c>
      <c r="AS259">
        <f>_xlfn.RANK.AVG(Table2[[#This Row],[1Y Return vs Nifty Z-Score]],Table2[1Y Return vs Nifty Z-Score])</f>
        <v>205</v>
      </c>
      <c r="AT259">
        <f>_xlfn.RANK.AVG(Table2[[#This Row],[6M Return vs Nifty Z-Score]],Table2[6M Return vs Nifty Z-Score])</f>
        <v>459</v>
      </c>
      <c r="AU259">
        <f>_xlfn.RANK.AVG(Table2[[#This Row],[Sharpe Ratio Z-Score]],Table2[Sharpe Ratio Z-Score])</f>
        <v>201</v>
      </c>
      <c r="AV259">
        <f>(Table2[[#This Row],[Rank 1Y]]+Table2[[#This Row],[Rank 6M]]+Table2[[#This Row],[Rank Sharpe]])/3</f>
        <v>288.33333333333331</v>
      </c>
    </row>
    <row r="260" spans="1:48" x14ac:dyDescent="0.3">
      <c r="A260" t="s">
        <v>1636</v>
      </c>
      <c r="B260" t="s">
        <v>1637</v>
      </c>
      <c r="C260" t="s">
        <v>10157</v>
      </c>
      <c r="D260" t="s">
        <v>1638</v>
      </c>
      <c r="E260">
        <v>5078.1792487800003</v>
      </c>
      <c r="F260">
        <v>993.05</v>
      </c>
      <c r="G260">
        <v>51.987554552582203</v>
      </c>
      <c r="H260">
        <f>(Table2[[#This Row],[1Y Return vs Nifty]]-AVERAGE(Table2[1Y Return vs Nifty]))/_xlfn.STDEV.P(Table2[1Y Return vs Nifty])</f>
        <v>0.18597131955944207</v>
      </c>
      <c r="I260">
        <v>-3.78256565422461</v>
      </c>
      <c r="J260">
        <f>(Table2[[#This Row],[1M Return vs Nifty]]-AVERAGE(Table2[1M Return vs Nifty]))/_xlfn.STDEV.P(Table2[1M Return vs Nifty])</f>
        <v>-0.2117099022392103</v>
      </c>
      <c r="K260">
        <v>35.183051125511199</v>
      </c>
      <c r="L260">
        <f>(Table2[[#This Row],[6M Return vs Nifty]]-AVERAGE(Table2[6M Return vs Nifty]))/_xlfn.STDEV.P(Table2[6M Return vs Nifty])</f>
        <v>0.96779092974631897</v>
      </c>
      <c r="M260">
        <v>0.43580392454963901</v>
      </c>
      <c r="N260">
        <f>(Table2[[#This Row],[1W Return vs Nifty]]-AVERAGE(Table2[1W Return vs Nifty]))/_xlfn.STDEV.P(Table2[1W Return vs Nifty])</f>
        <v>0.62273949375405091</v>
      </c>
      <c r="O260">
        <v>965.48</v>
      </c>
      <c r="P260">
        <v>918.83288628220305</v>
      </c>
      <c r="Q260">
        <v>760.04489926037695</v>
      </c>
      <c r="R260">
        <v>64.335271609279303</v>
      </c>
      <c r="S260" s="2">
        <f>(Table2[[#This Row],[Close Price]]-Table2[[#This Row],[20D EMA]])/Table2[[#This Row],[20D EMA]]</f>
        <v>2.8555744292994092E-2</v>
      </c>
      <c r="T260" s="2">
        <f>(Table2[[#This Row],[Close Price]]-Table2[[#This Row],[50D EMA]])/Table2[[#This Row],[50D EMA]]</f>
        <v>8.0773244869472863E-2</v>
      </c>
      <c r="U260" s="2">
        <f>(Table2[[#This Row],[Close Price]]-Table2[[#This Row],[200D EMA]])/Table2[[#This Row],[200D EMA]]</f>
        <v>0.30656754747827059</v>
      </c>
      <c r="V260">
        <v>1.44771238654095</v>
      </c>
      <c r="W260">
        <v>962.1</v>
      </c>
      <c r="X260">
        <v>1100</v>
      </c>
      <c r="Y260">
        <v>951</v>
      </c>
      <c r="Z260">
        <v>1100</v>
      </c>
      <c r="AA260">
        <v>921.45</v>
      </c>
      <c r="AB260">
        <v>1100</v>
      </c>
      <c r="AC260" s="2">
        <f>(Table2[[#This Row],[Close Price]]/Table2[[#This Row],[Day Low]])-1</f>
        <v>3.2169213179503053E-2</v>
      </c>
      <c r="AD260" s="2">
        <f>(Table2[[#This Row],[Day High]]/Table2[[#This Row],[Close Price]])-1</f>
        <v>0.10769850460701891</v>
      </c>
      <c r="AE260" s="2">
        <f>(Table2[[#This Row],[Close Price]]/Table2[[#This Row],[Current Week Low]])-1</f>
        <v>4.4216614090430983E-2</v>
      </c>
      <c r="AF260" s="2">
        <f>(Table2[[#This Row],[Current Week High]]/Table2[[#This Row],[Close Price]])-1</f>
        <v>0.10769850460701891</v>
      </c>
      <c r="AG260" s="2">
        <f>(Table2[[#This Row],[Close Price]]/Table2[[#This Row],[Current Month Low]])-1</f>
        <v>7.7703619295675264E-2</v>
      </c>
      <c r="AH260" s="2">
        <f>(Table2[[#This Row],[Current Month High]]/Table2[[#This Row],[Close Price]])-1</f>
        <v>0.10769850460701891</v>
      </c>
      <c r="AI260">
        <v>10.7698504607018</v>
      </c>
      <c r="AJ260">
        <v>85.616822429906506</v>
      </c>
      <c r="AK260" t="str">
        <f>IF(AND(Table2[[#This Row],[20D EMA]]&gt;Table2[[#This Row],[50D EMA]],Table2[[#This Row],[50D EMA]]&gt;Table2[[#This Row],[200D EMA]]),"Uptrend","Downtrend/NoTrend")</f>
        <v>Uptrend</v>
      </c>
      <c r="AL260">
        <v>0.03</v>
      </c>
      <c r="AM260" t="s">
        <v>10199</v>
      </c>
      <c r="AN260">
        <v>3.37</v>
      </c>
      <c r="AO260" t="s">
        <v>10199</v>
      </c>
      <c r="AP260">
        <v>-4.0768317705200001E-4</v>
      </c>
      <c r="AQ260">
        <f>(Table2[[#This Row],[Sharpe Ratio]]-AVERAGE(Table2[Sharpe Ratio]))/_xlfn.STDEV.P(Table2[Sharpe Ratio])</f>
        <v>-0.56661624680181089</v>
      </c>
      <c r="AR26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0.99817559401879075</v>
      </c>
      <c r="AS260">
        <f>_xlfn.RANK.AVG(Table2[[#This Row],[1Y Return vs Nifty Z-Score]],Table2[1Y Return vs Nifty Z-Score])</f>
        <v>229</v>
      </c>
      <c r="AT260">
        <f>_xlfn.RANK.AVG(Table2[[#This Row],[6M Return vs Nifty Z-Score]],Table2[6M Return vs Nifty Z-Score])</f>
        <v>107</v>
      </c>
      <c r="AU260">
        <f>_xlfn.RANK.AVG(Table2[[#This Row],[Sharpe Ratio Z-Score]],Table2[Sharpe Ratio Z-Score])</f>
        <v>531</v>
      </c>
      <c r="AV260">
        <f>(Table2[[#This Row],[Rank 1Y]]+Table2[[#This Row],[Rank 6M]]+Table2[[#This Row],[Rank Sharpe]])/3</f>
        <v>289</v>
      </c>
    </row>
    <row r="261" spans="1:48" x14ac:dyDescent="0.3">
      <c r="A261" t="s">
        <v>1096</v>
      </c>
      <c r="B261" t="s">
        <v>1097</v>
      </c>
      <c r="C261" t="s">
        <v>10159</v>
      </c>
      <c r="D261" t="s">
        <v>198</v>
      </c>
      <c r="E261">
        <v>10966.443261709999</v>
      </c>
      <c r="F261">
        <v>466.1</v>
      </c>
      <c r="G261">
        <v>29.069533656401099</v>
      </c>
      <c r="H261">
        <f>(Table2[[#This Row],[1Y Return vs Nifty]]-AVERAGE(Table2[1Y Return vs Nifty]))/_xlfn.STDEV.P(Table2[1Y Return vs Nifty])</f>
        <v>-0.13318329420277297</v>
      </c>
      <c r="I261">
        <v>-4.1080804440267098</v>
      </c>
      <c r="J261">
        <f>(Table2[[#This Row],[1M Return vs Nifty]]-AVERAGE(Table2[1M Return vs Nifty]))/_xlfn.STDEV.P(Table2[1M Return vs Nifty])</f>
        <v>-0.24546753769227572</v>
      </c>
      <c r="K261">
        <v>1.0941980394381901</v>
      </c>
      <c r="L261">
        <f>(Table2[[#This Row],[6M Return vs Nifty]]-AVERAGE(Table2[6M Return vs Nifty]))/_xlfn.STDEV.P(Table2[6M Return vs Nifty])</f>
        <v>-0.17732360971902489</v>
      </c>
      <c r="M261">
        <v>-3.0055856012518301</v>
      </c>
      <c r="N261">
        <f>(Table2[[#This Row],[1W Return vs Nifty]]-AVERAGE(Table2[1W Return vs Nifty]))/_xlfn.STDEV.P(Table2[1W Return vs Nifty])</f>
        <v>-0.30373771042782893</v>
      </c>
      <c r="O261">
        <v>479.05</v>
      </c>
      <c r="P261">
        <v>462.19801714000602</v>
      </c>
      <c r="Q261">
        <v>405.43796092008398</v>
      </c>
      <c r="R261">
        <v>29.721970919781199</v>
      </c>
      <c r="S261" s="2">
        <f>(Table2[[#This Row],[Close Price]]-Table2[[#This Row],[20D EMA]])/Table2[[#This Row],[20D EMA]]</f>
        <v>-2.7032668823713576E-2</v>
      </c>
      <c r="T261" s="2">
        <f>(Table2[[#This Row],[Close Price]]-Table2[[#This Row],[50D EMA]])/Table2[[#This Row],[50D EMA]]</f>
        <v>8.4422319337039559E-3</v>
      </c>
      <c r="U261" s="2">
        <f>(Table2[[#This Row],[Close Price]]-Table2[[#This Row],[200D EMA]])/Table2[[#This Row],[200D EMA]]</f>
        <v>0.14962101462391963</v>
      </c>
      <c r="V261">
        <v>0.40421825426810798</v>
      </c>
      <c r="W261">
        <v>460.1</v>
      </c>
      <c r="X261">
        <v>470.65</v>
      </c>
      <c r="Y261">
        <v>460.1</v>
      </c>
      <c r="Z261">
        <v>473.75</v>
      </c>
      <c r="AA261">
        <v>460.1</v>
      </c>
      <c r="AB261">
        <v>512.4</v>
      </c>
      <c r="AC261" s="2">
        <f>(Table2[[#This Row],[Close Price]]/Table2[[#This Row],[Day Low]])-1</f>
        <v>1.3040643338404712E-2</v>
      </c>
      <c r="AD261" s="2">
        <f>(Table2[[#This Row],[Day High]]/Table2[[#This Row],[Close Price]])-1</f>
        <v>9.7618536794679134E-3</v>
      </c>
      <c r="AE261" s="2">
        <f>(Table2[[#This Row],[Close Price]]/Table2[[#This Row],[Current Week Low]])-1</f>
        <v>1.3040643338404712E-2</v>
      </c>
      <c r="AF261" s="2">
        <f>(Table2[[#This Row],[Current Week High]]/Table2[[#This Row],[Close Price]])-1</f>
        <v>1.6412786955588787E-2</v>
      </c>
      <c r="AG261" s="2">
        <f>(Table2[[#This Row],[Close Price]]/Table2[[#This Row],[Current Month Low]])-1</f>
        <v>1.3040643338404712E-2</v>
      </c>
      <c r="AH261" s="2">
        <f>(Table2[[#This Row],[Current Month High]]/Table2[[#This Row],[Close Price]])-1</f>
        <v>9.9334906672387868E-2</v>
      </c>
      <c r="AI261">
        <v>9.9334906672387806</v>
      </c>
      <c r="AJ261">
        <v>66.464285714285694</v>
      </c>
      <c r="AK261" t="str">
        <f>IF(AND(Table2[[#This Row],[20D EMA]]&gt;Table2[[#This Row],[50D EMA]],Table2[[#This Row],[50D EMA]]&gt;Table2[[#This Row],[200D EMA]]),"Uptrend","Downtrend/NoTrend")</f>
        <v>Uptrend</v>
      </c>
      <c r="AL261">
        <v>0.01</v>
      </c>
      <c r="AM261" t="s">
        <v>10199</v>
      </c>
      <c r="AN261">
        <v>-6.22</v>
      </c>
      <c r="AO261" t="s">
        <v>10200</v>
      </c>
      <c r="AP261">
        <v>0.11930798878498899</v>
      </c>
      <c r="AQ261">
        <f>(Table2[[#This Row],[Sharpe Ratio]]-AVERAGE(Table2[Sharpe Ratio]))/_xlfn.STDEV.P(Table2[Sharpe Ratio])</f>
        <v>0.80766651312538107</v>
      </c>
      <c r="AR26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-5.2045638916521419E-2</v>
      </c>
      <c r="AS261">
        <f>_xlfn.RANK.AVG(Table2[[#This Row],[1Y Return vs Nifty Z-Score]],Table2[1Y Return vs Nifty Z-Score])</f>
        <v>329</v>
      </c>
      <c r="AT261">
        <f>_xlfn.RANK.AVG(Table2[[#This Row],[6M Return vs Nifty Z-Score]],Table2[6M Return vs Nifty Z-Score])</f>
        <v>382</v>
      </c>
      <c r="AU261">
        <f>_xlfn.RANK.AVG(Table2[[#This Row],[Sharpe Ratio Z-Score]],Table2[Sharpe Ratio Z-Score])</f>
        <v>157</v>
      </c>
      <c r="AV261">
        <f>(Table2[[#This Row],[Rank 1Y]]+Table2[[#This Row],[Rank 6M]]+Table2[[#This Row],[Rank Sharpe]])/3</f>
        <v>289.33333333333331</v>
      </c>
    </row>
    <row r="262" spans="1:48" x14ac:dyDescent="0.3">
      <c r="A262" t="s">
        <v>1544</v>
      </c>
      <c r="B262" t="s">
        <v>1545</v>
      </c>
      <c r="C262" t="s">
        <v>10165</v>
      </c>
      <c r="D262" t="s">
        <v>138</v>
      </c>
      <c r="E262">
        <v>6076.2</v>
      </c>
      <c r="F262">
        <v>213.2</v>
      </c>
      <c r="G262">
        <v>76.494202468401994</v>
      </c>
      <c r="H262">
        <f>(Table2[[#This Row],[1Y Return vs Nifty]]-AVERAGE(Table2[1Y Return vs Nifty]))/_xlfn.STDEV.P(Table2[1Y Return vs Nifty])</f>
        <v>0.52724903222106911</v>
      </c>
      <c r="I262">
        <v>8.1430260234265006</v>
      </c>
      <c r="J262">
        <f>(Table2[[#This Row],[1M Return vs Nifty]]-AVERAGE(Table2[1M Return vs Nifty]))/_xlfn.STDEV.P(Table2[1M Return vs Nifty])</f>
        <v>1.0250381320390782</v>
      </c>
      <c r="K262">
        <v>8.5892073407635703</v>
      </c>
      <c r="L262">
        <f>(Table2[[#This Row],[6M Return vs Nifty]]-AVERAGE(Table2[6M Return vs Nifty]))/_xlfn.STDEV.P(Table2[6M Return vs Nifty])</f>
        <v>7.4449135544796236E-2</v>
      </c>
      <c r="M262">
        <v>-8.9891928055120491</v>
      </c>
      <c r="N262">
        <f>(Table2[[#This Row],[1W Return vs Nifty]]-AVERAGE(Table2[1W Return vs Nifty]))/_xlfn.STDEV.P(Table2[1W Return vs Nifty])</f>
        <v>-1.9146206494158209</v>
      </c>
      <c r="O262">
        <v>210.46</v>
      </c>
      <c r="P262">
        <v>204.36889780716601</v>
      </c>
      <c r="Q262">
        <v>182.17038700312199</v>
      </c>
      <c r="R262">
        <v>49.497705237191902</v>
      </c>
      <c r="S262" s="2">
        <f>(Table2[[#This Row],[Close Price]]-Table2[[#This Row],[20D EMA]])/Table2[[#This Row],[20D EMA]]</f>
        <v>1.3019101016820207E-2</v>
      </c>
      <c r="T262" s="2">
        <f>(Table2[[#This Row],[Close Price]]-Table2[[#This Row],[50D EMA]])/Table2[[#This Row],[50D EMA]]</f>
        <v>4.3211576162467943E-2</v>
      </c>
      <c r="U262" s="2">
        <f>(Table2[[#This Row],[Close Price]]-Table2[[#This Row],[200D EMA]])/Table2[[#This Row],[200D EMA]]</f>
        <v>0.17033291473628051</v>
      </c>
      <c r="V262">
        <v>2.6100607257174402</v>
      </c>
      <c r="W262">
        <v>204.1</v>
      </c>
      <c r="X262">
        <v>220.3</v>
      </c>
      <c r="Y262">
        <v>204.1</v>
      </c>
      <c r="Z262">
        <v>222.42</v>
      </c>
      <c r="AA262">
        <v>188.14</v>
      </c>
      <c r="AB262">
        <v>242</v>
      </c>
      <c r="AC262" s="2">
        <f>(Table2[[#This Row],[Close Price]]/Table2[[#This Row],[Day Low]])-1</f>
        <v>4.4585987261146487E-2</v>
      </c>
      <c r="AD262" s="2">
        <f>(Table2[[#This Row],[Day High]]/Table2[[#This Row],[Close Price]])-1</f>
        <v>3.3302063789868885E-2</v>
      </c>
      <c r="AE262" s="2">
        <f>(Table2[[#This Row],[Close Price]]/Table2[[#This Row],[Current Week Low]])-1</f>
        <v>4.4585987261146487E-2</v>
      </c>
      <c r="AF262" s="2">
        <f>(Table2[[#This Row],[Current Week High]]/Table2[[#This Row],[Close Price]])-1</f>
        <v>4.3245778611632257E-2</v>
      </c>
      <c r="AG262" s="2">
        <f>(Table2[[#This Row],[Close Price]]/Table2[[#This Row],[Current Month Low]])-1</f>
        <v>0.1331986818326778</v>
      </c>
      <c r="AH262" s="2">
        <f>(Table2[[#This Row],[Current Month High]]/Table2[[#This Row],[Close Price]])-1</f>
        <v>0.13508442776735463</v>
      </c>
      <c r="AI262">
        <v>24.2729831144465</v>
      </c>
      <c r="AJ262">
        <v>106.589147286821</v>
      </c>
      <c r="AK262" t="str">
        <f>IF(AND(Table2[[#This Row],[20D EMA]]&gt;Table2[[#This Row],[50D EMA]],Table2[[#This Row],[50D EMA]]&gt;Table2[[#This Row],[200D EMA]]),"Uptrend","Downtrend/NoTrend")</f>
        <v>Uptrend</v>
      </c>
      <c r="AL262">
        <v>-7.0000000000000007E-2</v>
      </c>
      <c r="AM262" t="s">
        <v>10200</v>
      </c>
      <c r="AN262">
        <v>11.44</v>
      </c>
      <c r="AO262" t="s">
        <v>10199</v>
      </c>
      <c r="AP262">
        <v>2.1956654781280002E-2</v>
      </c>
      <c r="AQ262">
        <f>(Table2[[#This Row],[Sharpe Ratio]]-AVERAGE(Table2[Sharpe Ratio]))/_xlfn.STDEV.P(Table2[Sharpe Ratio])</f>
        <v>-0.3098835768881652</v>
      </c>
      <c r="AR26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-0.59776792649904253</v>
      </c>
      <c r="AS262">
        <f>_xlfn.RANK.AVG(Table2[[#This Row],[1Y Return vs Nifty Z-Score]],Table2[1Y Return vs Nifty Z-Score])</f>
        <v>144</v>
      </c>
      <c r="AT262">
        <f>_xlfn.RANK.AVG(Table2[[#This Row],[6M Return vs Nifty Z-Score]],Table2[6M Return vs Nifty Z-Score])</f>
        <v>303</v>
      </c>
      <c r="AU262">
        <f>_xlfn.RANK.AVG(Table2[[#This Row],[Sharpe Ratio Z-Score]],Table2[Sharpe Ratio Z-Score])</f>
        <v>421</v>
      </c>
      <c r="AV262">
        <f>(Table2[[#This Row],[Rank 1Y]]+Table2[[#This Row],[Rank 6M]]+Table2[[#This Row],[Rank Sharpe]])/3</f>
        <v>289.33333333333331</v>
      </c>
    </row>
    <row r="263" spans="1:48" x14ac:dyDescent="0.3">
      <c r="A263" t="s">
        <v>1728</v>
      </c>
      <c r="B263" t="s">
        <v>1729</v>
      </c>
      <c r="C263" t="s">
        <v>10162</v>
      </c>
      <c r="D263" t="s">
        <v>106</v>
      </c>
      <c r="E263">
        <v>4330.7700000000004</v>
      </c>
      <c r="F263">
        <v>7217.95</v>
      </c>
      <c r="G263">
        <v>70.423388790714498</v>
      </c>
      <c r="H263">
        <f>(Table2[[#This Row],[1Y Return vs Nifty]]-AVERAGE(Table2[1Y Return vs Nifty]))/_xlfn.STDEV.P(Table2[1Y Return vs Nifty])</f>
        <v>0.44270734324618988</v>
      </c>
      <c r="I263">
        <v>-11.2707912045817</v>
      </c>
      <c r="J263">
        <f>(Table2[[#This Row],[1M Return vs Nifty]]-AVERAGE(Table2[1M Return vs Nifty]))/_xlfn.STDEV.P(Table2[1M Return vs Nifty])</f>
        <v>-0.98827918953017524</v>
      </c>
      <c r="K263">
        <v>-6.1850802807715999</v>
      </c>
      <c r="L263">
        <f>(Table2[[#This Row],[6M Return vs Nifty]]-AVERAGE(Table2[6M Return vs Nifty]))/_xlfn.STDEV.P(Table2[6M Return vs Nifty])</f>
        <v>-0.42184950855874281</v>
      </c>
      <c r="M263">
        <v>-6.53683490011427</v>
      </c>
      <c r="N263">
        <f>(Table2[[#This Row],[1W Return vs Nifty]]-AVERAGE(Table2[1W Return vs Nifty]))/_xlfn.STDEV.P(Table2[1W Return vs Nifty])</f>
        <v>-1.2544066054048848</v>
      </c>
      <c r="O263">
        <v>7184.77</v>
      </c>
      <c r="P263">
        <v>6934.8098120515297</v>
      </c>
      <c r="Q263">
        <v>6306.3113621396196</v>
      </c>
      <c r="R263">
        <v>49.900184560712901</v>
      </c>
      <c r="S263" s="2">
        <f>(Table2[[#This Row],[Close Price]]-Table2[[#This Row],[20D EMA]])/Table2[[#This Row],[20D EMA]]</f>
        <v>4.6181019016613449E-3</v>
      </c>
      <c r="T263" s="2">
        <f>(Table2[[#This Row],[Close Price]]-Table2[[#This Row],[50D EMA]])/Table2[[#This Row],[50D EMA]]</f>
        <v>4.0828832458594651E-2</v>
      </c>
      <c r="U263" s="2">
        <f>(Table2[[#This Row],[Close Price]]-Table2[[#This Row],[200D EMA]])/Table2[[#This Row],[200D EMA]]</f>
        <v>0.14455972525135158</v>
      </c>
      <c r="V263">
        <v>0.89953049821743303</v>
      </c>
      <c r="W263">
        <v>6917.6</v>
      </c>
      <c r="X263">
        <v>7390</v>
      </c>
      <c r="Y263">
        <v>6863.2</v>
      </c>
      <c r="Z263">
        <v>7390</v>
      </c>
      <c r="AA263">
        <v>6834.05</v>
      </c>
      <c r="AB263">
        <v>7650</v>
      </c>
      <c r="AC263" s="2">
        <f>(Table2[[#This Row],[Close Price]]/Table2[[#This Row],[Day Low]])-1</f>
        <v>4.3418237539030846E-2</v>
      </c>
      <c r="AD263" s="2">
        <f>(Table2[[#This Row],[Day High]]/Table2[[#This Row],[Close Price]])-1</f>
        <v>2.3836407844332497E-2</v>
      </c>
      <c r="AE263" s="2">
        <f>(Table2[[#This Row],[Close Price]]/Table2[[#This Row],[Current Week Low]])-1</f>
        <v>5.1688716633640386E-2</v>
      </c>
      <c r="AF263" s="2">
        <f>(Table2[[#This Row],[Current Week High]]/Table2[[#This Row],[Close Price]])-1</f>
        <v>2.3836407844332497E-2</v>
      </c>
      <c r="AG263" s="2">
        <f>(Table2[[#This Row],[Close Price]]/Table2[[#This Row],[Current Month Low]])-1</f>
        <v>5.6174596322824621E-2</v>
      </c>
      <c r="AH263" s="2">
        <f>(Table2[[#This Row],[Current Month High]]/Table2[[#This Row],[Close Price]])-1</f>
        <v>5.9857715833443015E-2</v>
      </c>
      <c r="AI263">
        <v>17.7619684259381</v>
      </c>
      <c r="AJ263">
        <v>97.752054794520504</v>
      </c>
      <c r="AK263" t="str">
        <f>IF(AND(Table2[[#This Row],[20D EMA]]&gt;Table2[[#This Row],[50D EMA]],Table2[[#This Row],[50D EMA]]&gt;Table2[[#This Row],[200D EMA]]),"Uptrend","Downtrend/NoTrend")</f>
        <v>Uptrend</v>
      </c>
      <c r="AL263">
        <v>0.05</v>
      </c>
      <c r="AM263" t="s">
        <v>10199</v>
      </c>
      <c r="AN263">
        <v>-2.4</v>
      </c>
      <c r="AO263" t="s">
        <v>10200</v>
      </c>
      <c r="AP263">
        <v>7.8135648470411004E-2</v>
      </c>
      <c r="AQ263">
        <f>(Table2[[#This Row],[Sharpe Ratio]]-AVERAGE(Table2[Sharpe Ratio]))/_xlfn.STDEV.P(Table2[Sharpe Ratio])</f>
        <v>0.33502632698399776</v>
      </c>
      <c r="AR26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-1.8868016332636153</v>
      </c>
      <c r="AS263">
        <f>_xlfn.RANK.AVG(Table2[[#This Row],[1Y Return vs Nifty Z-Score]],Table2[1Y Return vs Nifty Z-Score])</f>
        <v>167</v>
      </c>
      <c r="AT263">
        <f>_xlfn.RANK.AVG(Table2[[#This Row],[6M Return vs Nifty Z-Score]],Table2[6M Return vs Nifty Z-Score])</f>
        <v>461</v>
      </c>
      <c r="AU263">
        <f>_xlfn.RANK.AVG(Table2[[#This Row],[Sharpe Ratio Z-Score]],Table2[Sharpe Ratio Z-Score])</f>
        <v>243</v>
      </c>
      <c r="AV263">
        <f>(Table2[[#This Row],[Rank 1Y]]+Table2[[#This Row],[Rank 6M]]+Table2[[#This Row],[Rank Sharpe]])/3</f>
        <v>290.33333333333331</v>
      </c>
    </row>
    <row r="264" spans="1:48" x14ac:dyDescent="0.3">
      <c r="A264" t="s">
        <v>313</v>
      </c>
      <c r="B264" t="s">
        <v>314</v>
      </c>
      <c r="C264" t="s">
        <v>10160</v>
      </c>
      <c r="D264" t="s">
        <v>62</v>
      </c>
      <c r="E264">
        <v>82072.599300000002</v>
      </c>
      <c r="F264">
        <v>1800</v>
      </c>
      <c r="G264">
        <v>68.167523845338906</v>
      </c>
      <c r="H264">
        <f>(Table2[[#This Row],[1Y Return vs Nifty]]-AVERAGE(Table2[1Y Return vs Nifty]))/_xlfn.STDEV.P(Table2[1Y Return vs Nifty])</f>
        <v>0.41129233980402796</v>
      </c>
      <c r="I264">
        <v>10.760088069189599</v>
      </c>
      <c r="J264">
        <f>(Table2[[#This Row],[1M Return vs Nifty]]-AVERAGE(Table2[1M Return vs Nifty]))/_xlfn.STDEV.P(Table2[1M Return vs Nifty])</f>
        <v>1.2964415498457933</v>
      </c>
      <c r="K264">
        <v>9.8088618436276906</v>
      </c>
      <c r="L264">
        <f>(Table2[[#This Row],[6M Return vs Nifty]]-AVERAGE(Table2[6M Return vs Nifty]))/_xlfn.STDEV.P(Table2[6M Return vs Nifty])</f>
        <v>0.11541983352714281</v>
      </c>
      <c r="M264">
        <v>-0.77854118624300805</v>
      </c>
      <c r="N264">
        <f>(Table2[[#This Row],[1W Return vs Nifty]]-AVERAGE(Table2[1W Return vs Nifty]))/_xlfn.STDEV.P(Table2[1W Return vs Nifty])</f>
        <v>0.29581833161182303</v>
      </c>
      <c r="O264">
        <v>1751.12</v>
      </c>
      <c r="P264">
        <v>1685.54128913776</v>
      </c>
      <c r="Q264">
        <v>1481.0101686697201</v>
      </c>
      <c r="R264">
        <v>59.145509003357702</v>
      </c>
      <c r="S264" s="2">
        <f>(Table2[[#This Row],[Close Price]]-Table2[[#This Row],[20D EMA]])/Table2[[#This Row],[20D EMA]]</f>
        <v>2.791356389053869E-2</v>
      </c>
      <c r="T264" s="2">
        <f>(Table2[[#This Row],[Close Price]]-Table2[[#This Row],[50D EMA]])/Table2[[#This Row],[50D EMA]]</f>
        <v>6.7906204137420698E-2</v>
      </c>
      <c r="U264" s="2">
        <f>(Table2[[#This Row],[Close Price]]-Table2[[#This Row],[200D EMA]])/Table2[[#This Row],[200D EMA]]</f>
        <v>0.21538665842976923</v>
      </c>
      <c r="V264">
        <v>0.70474426460605</v>
      </c>
      <c r="W264">
        <v>1774.05</v>
      </c>
      <c r="X264">
        <v>1823.9</v>
      </c>
      <c r="Y264">
        <v>1766.05</v>
      </c>
      <c r="Z264">
        <v>1844.45</v>
      </c>
      <c r="AA264">
        <v>1598.25</v>
      </c>
      <c r="AB264">
        <v>1848</v>
      </c>
      <c r="AC264" s="2">
        <f>(Table2[[#This Row],[Close Price]]/Table2[[#This Row],[Day Low]])-1</f>
        <v>1.4627547137904928E-2</v>
      </c>
      <c r="AD264" s="2">
        <f>(Table2[[#This Row],[Day High]]/Table2[[#This Row],[Close Price]])-1</f>
        <v>1.3277777777777722E-2</v>
      </c>
      <c r="AE264" s="2">
        <f>(Table2[[#This Row],[Close Price]]/Table2[[#This Row],[Current Week Low]])-1</f>
        <v>1.9223691288468681E-2</v>
      </c>
      <c r="AF264" s="2">
        <f>(Table2[[#This Row],[Current Week High]]/Table2[[#This Row],[Close Price]])-1</f>
        <v>2.4694444444444574E-2</v>
      </c>
      <c r="AG264" s="2">
        <f>(Table2[[#This Row],[Close Price]]/Table2[[#This Row],[Current Month Low]])-1</f>
        <v>0.1262318160488034</v>
      </c>
      <c r="AH264" s="2">
        <f>(Table2[[#This Row],[Current Month High]]/Table2[[#This Row],[Close Price]])-1</f>
        <v>2.6666666666666616E-2</v>
      </c>
      <c r="AI264">
        <v>2.6666666666666599</v>
      </c>
      <c r="AJ264">
        <v>93.236714975845402</v>
      </c>
      <c r="AK264" t="str">
        <f>IF(AND(Table2[[#This Row],[20D EMA]]&gt;Table2[[#This Row],[50D EMA]],Table2[[#This Row],[50D EMA]]&gt;Table2[[#This Row],[200D EMA]]),"Uptrend","Downtrend/NoTrend")</f>
        <v>Uptrend</v>
      </c>
      <c r="AL264">
        <v>0</v>
      </c>
      <c r="AM264" t="s">
        <v>10201</v>
      </c>
      <c r="AN264">
        <v>2.31</v>
      </c>
      <c r="AO264" t="s">
        <v>10199</v>
      </c>
      <c r="AP264">
        <v>2.4461650205193999E-2</v>
      </c>
      <c r="AQ264">
        <f>(Table2[[#This Row],[Sharpe Ratio]]-AVERAGE(Table2[Sharpe Ratio]))/_xlfn.STDEV.P(Table2[Sharpe Ratio])</f>
        <v>-0.28112734164878006</v>
      </c>
      <c r="AR26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1.8378447131400071</v>
      </c>
      <c r="AS264">
        <f>_xlfn.RANK.AVG(Table2[[#This Row],[1Y Return vs Nifty Z-Score]],Table2[1Y Return vs Nifty Z-Score])</f>
        <v>178</v>
      </c>
      <c r="AT264">
        <f>_xlfn.RANK.AVG(Table2[[#This Row],[6M Return vs Nifty Z-Score]],Table2[6M Return vs Nifty Z-Score])</f>
        <v>286</v>
      </c>
      <c r="AU264">
        <f>_xlfn.RANK.AVG(Table2[[#This Row],[Sharpe Ratio Z-Score]],Table2[Sharpe Ratio Z-Score])</f>
        <v>413</v>
      </c>
      <c r="AV264">
        <f>(Table2[[#This Row],[Rank 1Y]]+Table2[[#This Row],[Rank 6M]]+Table2[[#This Row],[Rank Sharpe]])/3</f>
        <v>292.33333333333331</v>
      </c>
    </row>
    <row r="265" spans="1:48" x14ac:dyDescent="0.3">
      <c r="A265" t="s">
        <v>1141</v>
      </c>
      <c r="B265" t="s">
        <v>1142</v>
      </c>
      <c r="C265" t="s">
        <v>10168</v>
      </c>
      <c r="D265" t="s">
        <v>138</v>
      </c>
      <c r="E265">
        <v>10271.229240825</v>
      </c>
      <c r="F265">
        <v>190.75</v>
      </c>
      <c r="G265">
        <v>129.84973869261501</v>
      </c>
      <c r="H265">
        <f>(Table2[[#This Row],[1Y Return vs Nifty]]-AVERAGE(Table2[1Y Return vs Nifty]))/_xlfn.STDEV.P(Table2[1Y Return vs Nifty])</f>
        <v>1.2702741665838759</v>
      </c>
      <c r="I265">
        <v>-7.5785517263010496</v>
      </c>
      <c r="J265">
        <f>(Table2[[#This Row],[1M Return vs Nifty]]-AVERAGE(Table2[1M Return vs Nifty]))/_xlfn.STDEV.P(Table2[1M Return vs Nifty])</f>
        <v>-0.6053740859279958</v>
      </c>
      <c r="K265">
        <v>-35.477940824620298</v>
      </c>
      <c r="L265">
        <f>(Table2[[#This Row],[6M Return vs Nifty]]-AVERAGE(Table2[6M Return vs Nifty]))/_xlfn.STDEV.P(Table2[6M Return vs Nifty])</f>
        <v>-1.4058568151875515</v>
      </c>
      <c r="M265">
        <v>-6.7223616517343396</v>
      </c>
      <c r="N265">
        <f>(Table2[[#This Row],[1W Return vs Nifty]]-AVERAGE(Table2[1W Return vs Nifty]))/_xlfn.STDEV.P(Table2[1W Return vs Nifty])</f>
        <v>-1.3043533797683238</v>
      </c>
      <c r="O265">
        <v>201.98</v>
      </c>
      <c r="P265">
        <v>204.32722240978899</v>
      </c>
      <c r="Q265">
        <v>197.089725787925</v>
      </c>
      <c r="R265">
        <v>34.862642428144497</v>
      </c>
      <c r="S265" s="2">
        <f>(Table2[[#This Row],[Close Price]]-Table2[[#This Row],[20D EMA]])/Table2[[#This Row],[20D EMA]]</f>
        <v>-5.5599564313298301E-2</v>
      </c>
      <c r="T265" s="2">
        <f>(Table2[[#This Row],[Close Price]]-Table2[[#This Row],[50D EMA]])/Table2[[#This Row],[50D EMA]]</f>
        <v>-6.6448426448822151E-2</v>
      </c>
      <c r="U265" s="2">
        <f>(Table2[[#This Row],[Close Price]]-Table2[[#This Row],[200D EMA]])/Table2[[#This Row],[200D EMA]]</f>
        <v>-3.2166698505363779E-2</v>
      </c>
      <c r="V265">
        <v>0.86851758442085203</v>
      </c>
      <c r="W265">
        <v>181</v>
      </c>
      <c r="X265">
        <v>195.4</v>
      </c>
      <c r="Y265">
        <v>181</v>
      </c>
      <c r="Z265">
        <v>198.87</v>
      </c>
      <c r="AA265">
        <v>181</v>
      </c>
      <c r="AB265">
        <v>228.95</v>
      </c>
      <c r="AC265" s="2">
        <f>(Table2[[#This Row],[Close Price]]/Table2[[#This Row],[Day Low]])-1</f>
        <v>5.3867403314917128E-2</v>
      </c>
      <c r="AD265" s="2">
        <f>(Table2[[#This Row],[Day High]]/Table2[[#This Row],[Close Price]])-1</f>
        <v>2.4377457404980429E-2</v>
      </c>
      <c r="AE265" s="2">
        <f>(Table2[[#This Row],[Close Price]]/Table2[[#This Row],[Current Week Low]])-1</f>
        <v>5.3867403314917128E-2</v>
      </c>
      <c r="AF265" s="2">
        <f>(Table2[[#This Row],[Current Week High]]/Table2[[#This Row],[Close Price]])-1</f>
        <v>4.2568807339449455E-2</v>
      </c>
      <c r="AG265" s="2">
        <f>(Table2[[#This Row],[Close Price]]/Table2[[#This Row],[Current Month Low]])-1</f>
        <v>5.3867403314917128E-2</v>
      </c>
      <c r="AH265" s="2">
        <f>(Table2[[#This Row],[Current Month High]]/Table2[[#This Row],[Close Price]])-1</f>
        <v>0.20026212319790293</v>
      </c>
      <c r="AI265">
        <v>49.357798165137602</v>
      </c>
      <c r="AJ265">
        <v>156.38440860214999</v>
      </c>
      <c r="AK265" t="str">
        <f>IF(AND(Table2[[#This Row],[20D EMA]]&gt;Table2[[#This Row],[50D EMA]],Table2[[#This Row],[50D EMA]]&gt;Table2[[#This Row],[200D EMA]]),"Uptrend","Downtrend/NoTrend")</f>
        <v>Downtrend/NoTrend</v>
      </c>
      <c r="AL265">
        <v>-0.25</v>
      </c>
      <c r="AM265" t="s">
        <v>10200</v>
      </c>
      <c r="AN265">
        <v>-5.09</v>
      </c>
      <c r="AO265" t="s">
        <v>10200</v>
      </c>
      <c r="AP265">
        <v>0.15023575135498099</v>
      </c>
      <c r="AQ265">
        <f>(Table2[[#This Row],[Sharpe Ratio]]-AVERAGE(Table2[Sharpe Ratio]))/_xlfn.STDEV.P(Table2[Sharpe Ratio])</f>
        <v>1.1627034953889761</v>
      </c>
      <c r="AR26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65">
        <f>_xlfn.RANK.AVG(Table2[[#This Row],[1Y Return vs Nifty Z-Score]],Table2[1Y Return vs Nifty Z-Score])</f>
        <v>74</v>
      </c>
      <c r="AT265">
        <f>_xlfn.RANK.AVG(Table2[[#This Row],[6M Return vs Nifty Z-Score]],Table2[6M Return vs Nifty Z-Score])</f>
        <v>708</v>
      </c>
      <c r="AU265">
        <f>_xlfn.RANK.AVG(Table2[[#This Row],[Sharpe Ratio Z-Score]],Table2[Sharpe Ratio Z-Score])</f>
        <v>96</v>
      </c>
      <c r="AV265">
        <f>(Table2[[#This Row],[Rank 1Y]]+Table2[[#This Row],[Rank 6M]]+Table2[[#This Row],[Rank Sharpe]])/3</f>
        <v>292.66666666666669</v>
      </c>
    </row>
    <row r="266" spans="1:48" x14ac:dyDescent="0.3">
      <c r="A266" t="s">
        <v>1027</v>
      </c>
      <c r="B266" t="s">
        <v>1028</v>
      </c>
      <c r="C266" t="s">
        <v>10155</v>
      </c>
      <c r="D266" t="s">
        <v>626</v>
      </c>
      <c r="E266">
        <v>12493.31391013</v>
      </c>
      <c r="F266">
        <v>729.1</v>
      </c>
      <c r="G266">
        <v>71.336138159063495</v>
      </c>
      <c r="H266">
        <f>(Table2[[#This Row],[1Y Return vs Nifty]]-AVERAGE(Table2[1Y Return vs Nifty]))/_xlfn.STDEV.P(Table2[1Y Return vs Nifty])</f>
        <v>0.45541822144273048</v>
      </c>
      <c r="I266">
        <v>-3.6631791955900703E-2</v>
      </c>
      <c r="J266">
        <f>(Table2[[#This Row],[1M Return vs Nifty]]-AVERAGE(Table2[1M Return vs Nifty]))/_xlfn.STDEV.P(Table2[1M Return vs Nifty])</f>
        <v>0.1767635979376618</v>
      </c>
      <c r="K266">
        <v>17.730499856662199</v>
      </c>
      <c r="L266">
        <f>(Table2[[#This Row],[6M Return vs Nifty]]-AVERAGE(Table2[6M Return vs Nifty]))/_xlfn.STDEV.P(Table2[6M Return vs Nifty])</f>
        <v>0.38152391283432263</v>
      </c>
      <c r="M266">
        <v>-3.0004288295212702</v>
      </c>
      <c r="N266">
        <f>(Table2[[#This Row],[1W Return vs Nifty]]-AVERAGE(Table2[1W Return vs Nifty]))/_xlfn.STDEV.P(Table2[1W Return vs Nifty])</f>
        <v>-0.30234942484733496</v>
      </c>
      <c r="O266">
        <v>739.7</v>
      </c>
      <c r="P266">
        <v>724.26620096867202</v>
      </c>
      <c r="Q266">
        <v>618.30668853940404</v>
      </c>
      <c r="R266">
        <v>41.114697923911599</v>
      </c>
      <c r="S266" s="2">
        <f>(Table2[[#This Row],[Close Price]]-Table2[[#This Row],[20D EMA]])/Table2[[#This Row],[20D EMA]]</f>
        <v>-1.4330133838042479E-2</v>
      </c>
      <c r="T266" s="2">
        <f>(Table2[[#This Row],[Close Price]]-Table2[[#This Row],[50D EMA]])/Table2[[#This Row],[50D EMA]]</f>
        <v>6.6740640732137159E-3</v>
      </c>
      <c r="U266" s="2">
        <f>(Table2[[#This Row],[Close Price]]-Table2[[#This Row],[200D EMA]])/Table2[[#This Row],[200D EMA]]</f>
        <v>0.17918827907606444</v>
      </c>
      <c r="V266">
        <v>0.682465210756934</v>
      </c>
      <c r="W266">
        <v>699</v>
      </c>
      <c r="X266">
        <v>740.5</v>
      </c>
      <c r="Y266">
        <v>699</v>
      </c>
      <c r="Z266">
        <v>750</v>
      </c>
      <c r="AA266">
        <v>699</v>
      </c>
      <c r="AB266">
        <v>791.4</v>
      </c>
      <c r="AC266" s="2">
        <f>(Table2[[#This Row],[Close Price]]/Table2[[#This Row],[Day Low]])-1</f>
        <v>4.3061516452074455E-2</v>
      </c>
      <c r="AD266" s="2">
        <f>(Table2[[#This Row],[Day High]]/Table2[[#This Row],[Close Price]])-1</f>
        <v>1.5635715265395644E-2</v>
      </c>
      <c r="AE266" s="2">
        <f>(Table2[[#This Row],[Close Price]]/Table2[[#This Row],[Current Week Low]])-1</f>
        <v>4.3061516452074455E-2</v>
      </c>
      <c r="AF266" s="2">
        <f>(Table2[[#This Row],[Current Week High]]/Table2[[#This Row],[Close Price]])-1</f>
        <v>2.8665477986558718E-2</v>
      </c>
      <c r="AG266" s="2">
        <f>(Table2[[#This Row],[Close Price]]/Table2[[#This Row],[Current Month Low]])-1</f>
        <v>4.3061516452074455E-2</v>
      </c>
      <c r="AH266" s="2">
        <f>(Table2[[#This Row],[Current Month High]]/Table2[[#This Row],[Close Price]])-1</f>
        <v>8.5447812371416854E-2</v>
      </c>
      <c r="AI266">
        <v>12.741736387326799</v>
      </c>
      <c r="AJ266">
        <v>98.044275431210096</v>
      </c>
      <c r="AK266" t="str">
        <f>IF(AND(Table2[[#This Row],[20D EMA]]&gt;Table2[[#This Row],[50D EMA]],Table2[[#This Row],[50D EMA]]&gt;Table2[[#This Row],[200D EMA]]),"Uptrend","Downtrend/NoTrend")</f>
        <v>Uptrend</v>
      </c>
      <c r="AL266">
        <v>-0.13</v>
      </c>
      <c r="AM266" t="s">
        <v>10200</v>
      </c>
      <c r="AN266">
        <v>-2.42</v>
      </c>
      <c r="AO266" t="s">
        <v>10200</v>
      </c>
      <c r="AQ266">
        <f>(Table2[[#This Row],[Sharpe Ratio]]-AVERAGE(Table2[Sharpe Ratio]))/_xlfn.STDEV.P(Table2[Sharpe Ratio])</f>
        <v>-0.56193622494207851</v>
      </c>
      <c r="AR26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0.14942008242530147</v>
      </c>
      <c r="AS266">
        <f>_xlfn.RANK.AVG(Table2[[#This Row],[1Y Return vs Nifty Z-Score]],Table2[1Y Return vs Nifty Z-Score])</f>
        <v>162</v>
      </c>
      <c r="AT266">
        <f>_xlfn.RANK.AVG(Table2[[#This Row],[6M Return vs Nifty Z-Score]],Table2[6M Return vs Nifty Z-Score])</f>
        <v>209</v>
      </c>
      <c r="AU266">
        <f>_xlfn.RANK.AVG(Table2[[#This Row],[Sharpe Ratio Z-Score]],Table2[Sharpe Ratio Z-Score])</f>
        <v>507.5</v>
      </c>
      <c r="AV266">
        <f>(Table2[[#This Row],[Rank 1Y]]+Table2[[#This Row],[Rank 6M]]+Table2[[#This Row],[Rank Sharpe]])/3</f>
        <v>292.83333333333331</v>
      </c>
    </row>
    <row r="267" spans="1:48" x14ac:dyDescent="0.3">
      <c r="A267" t="s">
        <v>473</v>
      </c>
      <c r="B267" t="s">
        <v>474</v>
      </c>
      <c r="C267" t="s">
        <v>10160</v>
      </c>
      <c r="D267" t="s">
        <v>62</v>
      </c>
      <c r="E267">
        <v>45564.293934809997</v>
      </c>
      <c r="F267">
        <v>2689.65</v>
      </c>
      <c r="G267">
        <v>69.259921368669694</v>
      </c>
      <c r="H267">
        <f>(Table2[[#This Row],[1Y Return vs Nifty]]-AVERAGE(Table2[1Y Return vs Nifty]))/_xlfn.STDEV.P(Table2[1Y Return vs Nifty])</f>
        <v>0.42650498452639724</v>
      </c>
      <c r="I267">
        <v>-0.74852727714037504</v>
      </c>
      <c r="J267">
        <f>(Table2[[#This Row],[1M Return vs Nifty]]-AVERAGE(Table2[1M Return vs Nifty]))/_xlfn.STDEV.P(Table2[1M Return vs Nifty])</f>
        <v>0.1029362050743419</v>
      </c>
      <c r="K267">
        <v>5.5752788172472103</v>
      </c>
      <c r="L267">
        <f>(Table2[[#This Row],[6M Return vs Nifty]]-AVERAGE(Table2[6M Return vs Nifty]))/_xlfn.STDEV.P(Table2[6M Return vs Nifty])</f>
        <v>-2.6794909377264389E-2</v>
      </c>
      <c r="M267">
        <v>3.2116746555122102</v>
      </c>
      <c r="N267">
        <f>(Table2[[#This Row],[1W Return vs Nifty]]-AVERAGE(Table2[1W Return vs Nifty]))/_xlfn.STDEV.P(Table2[1W Return vs Nifty])</f>
        <v>1.3700483742835137</v>
      </c>
      <c r="O267">
        <v>2583.21</v>
      </c>
      <c r="P267">
        <v>2484.09095842854</v>
      </c>
      <c r="Q267">
        <v>2108.7100982175102</v>
      </c>
      <c r="R267">
        <v>68.108891177928598</v>
      </c>
      <c r="S267" s="2">
        <f>(Table2[[#This Row],[Close Price]]-Table2[[#This Row],[20D EMA]])/Table2[[#This Row],[20D EMA]]</f>
        <v>4.1204547830025452E-2</v>
      </c>
      <c r="T267" s="2">
        <f>(Table2[[#This Row],[Close Price]]-Table2[[#This Row],[50D EMA]])/Table2[[#This Row],[50D EMA]]</f>
        <v>8.2750207223288921E-2</v>
      </c>
      <c r="U267" s="2">
        <f>(Table2[[#This Row],[Close Price]]-Table2[[#This Row],[200D EMA]])/Table2[[#This Row],[200D EMA]]</f>
        <v>0.27549538567371473</v>
      </c>
      <c r="V267">
        <v>1.19288100226476</v>
      </c>
      <c r="W267">
        <v>2610.1</v>
      </c>
      <c r="X267">
        <v>2825</v>
      </c>
      <c r="Y267">
        <v>2551</v>
      </c>
      <c r="Z267">
        <v>2825</v>
      </c>
      <c r="AA267">
        <v>2501</v>
      </c>
      <c r="AB267">
        <v>2825</v>
      </c>
      <c r="AC267" s="2">
        <f>(Table2[[#This Row],[Close Price]]/Table2[[#This Row],[Day Low]])-1</f>
        <v>3.0477759472817167E-2</v>
      </c>
      <c r="AD267" s="2">
        <f>(Table2[[#This Row],[Day High]]/Table2[[#This Row],[Close Price]])-1</f>
        <v>5.0322532671537079E-2</v>
      </c>
      <c r="AE267" s="2">
        <f>(Table2[[#This Row],[Close Price]]/Table2[[#This Row],[Current Week Low]])-1</f>
        <v>5.4351234809878468E-2</v>
      </c>
      <c r="AF267" s="2">
        <f>(Table2[[#This Row],[Current Week High]]/Table2[[#This Row],[Close Price]])-1</f>
        <v>5.0322532671537079E-2</v>
      </c>
      <c r="AG267" s="2">
        <f>(Table2[[#This Row],[Close Price]]/Table2[[#This Row],[Current Month Low]])-1</f>
        <v>7.5429828068772631E-2</v>
      </c>
      <c r="AH267" s="2">
        <f>(Table2[[#This Row],[Current Month High]]/Table2[[#This Row],[Close Price]])-1</f>
        <v>5.0322532671537079E-2</v>
      </c>
      <c r="AI267">
        <v>5.0322532671536999</v>
      </c>
      <c r="AJ267">
        <v>94.8880515904644</v>
      </c>
      <c r="AK267" t="str">
        <f>IF(AND(Table2[[#This Row],[20D EMA]]&gt;Table2[[#This Row],[50D EMA]],Table2[[#This Row],[50D EMA]]&gt;Table2[[#This Row],[200D EMA]]),"Uptrend","Downtrend/NoTrend")</f>
        <v>Uptrend</v>
      </c>
      <c r="AL267">
        <v>0.18</v>
      </c>
      <c r="AM267" t="s">
        <v>10199</v>
      </c>
      <c r="AN267">
        <v>3.92</v>
      </c>
      <c r="AO267" t="s">
        <v>10199</v>
      </c>
      <c r="AP267">
        <v>3.5287797974982001E-2</v>
      </c>
      <c r="AQ267">
        <f>(Table2[[#This Row],[Sharpe Ratio]]-AVERAGE(Table2[Sharpe Ratio]))/_xlfn.STDEV.P(Table2[Sharpe Ratio])</f>
        <v>-0.15684797210089507</v>
      </c>
      <c r="AR26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1.7158466824060934</v>
      </c>
      <c r="AS267">
        <f>_xlfn.RANK.AVG(Table2[[#This Row],[1Y Return vs Nifty Z-Score]],Table2[1Y Return vs Nifty Z-Score])</f>
        <v>173</v>
      </c>
      <c r="AT267">
        <f>_xlfn.RANK.AVG(Table2[[#This Row],[6M Return vs Nifty Z-Score]],Table2[6M Return vs Nifty Z-Score])</f>
        <v>331</v>
      </c>
      <c r="AU267">
        <f>_xlfn.RANK.AVG(Table2[[#This Row],[Sharpe Ratio Z-Score]],Table2[Sharpe Ratio Z-Score])</f>
        <v>380</v>
      </c>
      <c r="AV267">
        <f>(Table2[[#This Row],[Rank 1Y]]+Table2[[#This Row],[Rank 6M]]+Table2[[#This Row],[Rank Sharpe]])/3</f>
        <v>294.66666666666669</v>
      </c>
    </row>
    <row r="268" spans="1:48" x14ac:dyDescent="0.3">
      <c r="A268" t="s">
        <v>151</v>
      </c>
      <c r="B268" t="s">
        <v>152</v>
      </c>
      <c r="C268" t="s">
        <v>10163</v>
      </c>
      <c r="D268" t="s">
        <v>77</v>
      </c>
      <c r="E268">
        <v>170288.04165152999</v>
      </c>
      <c r="F268">
        <v>691.35</v>
      </c>
      <c r="G268">
        <v>39.560425735639697</v>
      </c>
      <c r="H268">
        <f>(Table2[[#This Row],[1Y Return vs Nifty]]-AVERAGE(Table2[1Y Return vs Nifty]))/_xlfn.STDEV.P(Table2[1Y Return vs Nifty])</f>
        <v>1.2912069997213371E-2</v>
      </c>
      <c r="I268">
        <v>1.6114886735309</v>
      </c>
      <c r="J268">
        <f>(Table2[[#This Row],[1M Return vs Nifty]]-AVERAGE(Table2[1M Return vs Nifty]))/_xlfn.STDEV.P(Table2[1M Return vs Nifty])</f>
        <v>0.34768255953220201</v>
      </c>
      <c r="K268">
        <v>16.416897734301202</v>
      </c>
      <c r="L268">
        <f>(Table2[[#This Row],[6M Return vs Nifty]]-AVERAGE(Table2[6M Return vs Nifty]))/_xlfn.STDEV.P(Table2[6M Return vs Nifty])</f>
        <v>0.33739732149403895</v>
      </c>
      <c r="M268">
        <v>0.333637130342893</v>
      </c>
      <c r="N268">
        <f>(Table2[[#This Row],[1W Return vs Nifty]]-AVERAGE(Table2[1W Return vs Nifty]))/_xlfn.STDEV.P(Table2[1W Return vs Nifty])</f>
        <v>0.59523455566226458</v>
      </c>
      <c r="O268">
        <v>677.21</v>
      </c>
      <c r="P268">
        <v>657.03474993147495</v>
      </c>
      <c r="Q268">
        <v>580.15830892915005</v>
      </c>
      <c r="R268">
        <v>60.627655416349903</v>
      </c>
      <c r="S268" s="2">
        <f>(Table2[[#This Row],[Close Price]]-Table2[[#This Row],[20D EMA]])/Table2[[#This Row],[20D EMA]]</f>
        <v>2.0879786181538941E-2</v>
      </c>
      <c r="T268" s="2">
        <f>(Table2[[#This Row],[Close Price]]-Table2[[#This Row],[50D EMA]])/Table2[[#This Row],[50D EMA]]</f>
        <v>5.2227450788720022E-2</v>
      </c>
      <c r="U268" s="2">
        <f>(Table2[[#This Row],[Close Price]]-Table2[[#This Row],[200D EMA]])/Table2[[#This Row],[200D EMA]]</f>
        <v>0.19165749996080619</v>
      </c>
      <c r="V268">
        <v>0.89122325415083004</v>
      </c>
      <c r="W268">
        <v>662.6</v>
      </c>
      <c r="X268">
        <v>695</v>
      </c>
      <c r="Y268">
        <v>662.6</v>
      </c>
      <c r="Z268">
        <v>695</v>
      </c>
      <c r="AA268">
        <v>656.2</v>
      </c>
      <c r="AB268">
        <v>706.95</v>
      </c>
      <c r="AC268" s="2">
        <f>(Table2[[#This Row],[Close Price]]/Table2[[#This Row],[Day Low]])-1</f>
        <v>4.3389677029882279E-2</v>
      </c>
      <c r="AD268" s="2">
        <f>(Table2[[#This Row],[Day High]]/Table2[[#This Row],[Close Price]])-1</f>
        <v>5.2795255659217055E-3</v>
      </c>
      <c r="AE268" s="2">
        <f>(Table2[[#This Row],[Close Price]]/Table2[[#This Row],[Current Week Low]])-1</f>
        <v>4.3389677029882279E-2</v>
      </c>
      <c r="AF268" s="2">
        <f>(Table2[[#This Row],[Current Week High]]/Table2[[#This Row],[Close Price]])-1</f>
        <v>5.2795255659217055E-3</v>
      </c>
      <c r="AG268" s="2">
        <f>(Table2[[#This Row],[Close Price]]/Table2[[#This Row],[Current Month Low]])-1</f>
        <v>5.3565985979884045E-2</v>
      </c>
      <c r="AH268" s="2">
        <f>(Table2[[#This Row],[Current Month High]]/Table2[[#This Row],[Close Price]])-1</f>
        <v>2.256454762421356E-2</v>
      </c>
      <c r="AI268">
        <v>2.2564547624213498</v>
      </c>
      <c r="AJ268">
        <v>71.105061254795203</v>
      </c>
      <c r="AK268" t="str">
        <f>IF(AND(Table2[[#This Row],[20D EMA]]&gt;Table2[[#This Row],[50D EMA]],Table2[[#This Row],[50D EMA]]&gt;Table2[[#This Row],[200D EMA]]),"Uptrend","Downtrend/NoTrend")</f>
        <v>Uptrend</v>
      </c>
      <c r="AL268">
        <v>0.04</v>
      </c>
      <c r="AM268" t="s">
        <v>10199</v>
      </c>
      <c r="AN268">
        <v>1.36</v>
      </c>
      <c r="AO268" t="s">
        <v>10199</v>
      </c>
      <c r="AP268">
        <v>3.6710003217655003E-2</v>
      </c>
      <c r="AQ268">
        <f>(Table2[[#This Row],[Sharpe Ratio]]-AVERAGE(Table2[Sharpe Ratio]))/_xlfn.STDEV.P(Table2[Sharpe Ratio])</f>
        <v>-0.14052168737934828</v>
      </c>
      <c r="AR26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1.1527048193063707</v>
      </c>
      <c r="AS268">
        <f>_xlfn.RANK.AVG(Table2[[#This Row],[1Y Return vs Nifty Z-Score]],Table2[1Y Return vs Nifty Z-Score])</f>
        <v>285</v>
      </c>
      <c r="AT268">
        <f>_xlfn.RANK.AVG(Table2[[#This Row],[6M Return vs Nifty Z-Score]],Table2[6M Return vs Nifty Z-Score])</f>
        <v>223</v>
      </c>
      <c r="AU268">
        <f>_xlfn.RANK.AVG(Table2[[#This Row],[Sharpe Ratio Z-Score]],Table2[Sharpe Ratio Z-Score])</f>
        <v>377</v>
      </c>
      <c r="AV268">
        <f>(Table2[[#This Row],[Rank 1Y]]+Table2[[#This Row],[Rank 6M]]+Table2[[#This Row],[Rank Sharpe]])/3</f>
        <v>295</v>
      </c>
    </row>
    <row r="269" spans="1:48" x14ac:dyDescent="0.3">
      <c r="A269" t="s">
        <v>709</v>
      </c>
      <c r="B269" t="s">
        <v>710</v>
      </c>
      <c r="C269" t="s">
        <v>10159</v>
      </c>
      <c r="D269" t="s">
        <v>198</v>
      </c>
      <c r="E269">
        <v>22957.680677799999</v>
      </c>
      <c r="F269">
        <v>1941.5</v>
      </c>
      <c r="G269">
        <v>19.318764819759501</v>
      </c>
      <c r="H269">
        <f>(Table2[[#This Row],[1Y Return vs Nifty]]-AVERAGE(Table2[1Y Return vs Nifty]))/_xlfn.STDEV.P(Table2[1Y Return vs Nifty])</f>
        <v>-0.26897175848773025</v>
      </c>
      <c r="I269">
        <v>-6.0122323861902496</v>
      </c>
      <c r="J269">
        <f>(Table2[[#This Row],[1M Return vs Nifty]]-AVERAGE(Table2[1M Return vs Nifty]))/_xlfn.STDEV.P(Table2[1M Return vs Nifty])</f>
        <v>-0.44293834124588022</v>
      </c>
      <c r="K269">
        <v>-7.4939472729127097</v>
      </c>
      <c r="L269">
        <f>(Table2[[#This Row],[6M Return vs Nifty]]-AVERAGE(Table2[6M Return vs Nifty]))/_xlfn.STDEV.P(Table2[6M Return vs Nifty])</f>
        <v>-0.46581703715651174</v>
      </c>
      <c r="M269">
        <v>-6.2280860528120199</v>
      </c>
      <c r="N269">
        <f>(Table2[[#This Row],[1W Return vs Nifty]]-AVERAGE(Table2[1W Return vs Nifty]))/_xlfn.STDEV.P(Table2[1W Return vs Nifty])</f>
        <v>-1.1712864684083764</v>
      </c>
      <c r="O269">
        <v>2080.06</v>
      </c>
      <c r="P269">
        <v>2044.2357034290801</v>
      </c>
      <c r="Q269">
        <v>1770.6714271425701</v>
      </c>
      <c r="R269">
        <v>28.860155637398901</v>
      </c>
      <c r="S269" s="2">
        <f>(Table2[[#This Row],[Close Price]]-Table2[[#This Row],[20D EMA]])/Table2[[#This Row],[20D EMA]]</f>
        <v>-6.6613463073180557E-2</v>
      </c>
      <c r="T269" s="2">
        <f>(Table2[[#This Row],[Close Price]]-Table2[[#This Row],[50D EMA]])/Table2[[#This Row],[50D EMA]]</f>
        <v>-5.0256290532812463E-2</v>
      </c>
      <c r="U269" s="2">
        <f>(Table2[[#This Row],[Close Price]]-Table2[[#This Row],[200D EMA]])/Table2[[#This Row],[200D EMA]]</f>
        <v>9.6476720773150643E-2</v>
      </c>
      <c r="V269">
        <v>0.67344700265881496</v>
      </c>
      <c r="W269">
        <v>1882.1</v>
      </c>
      <c r="X269">
        <v>2013.45</v>
      </c>
      <c r="Y269">
        <v>1882.1</v>
      </c>
      <c r="Z269">
        <v>2013.45</v>
      </c>
      <c r="AA269">
        <v>1882.1</v>
      </c>
      <c r="AB269">
        <v>2338.75</v>
      </c>
      <c r="AC269" s="2">
        <f>(Table2[[#This Row],[Close Price]]/Table2[[#This Row],[Day Low]])-1</f>
        <v>3.1560490940970354E-2</v>
      </c>
      <c r="AD269" s="2">
        <f>(Table2[[#This Row],[Day High]]/Table2[[#This Row],[Close Price]])-1</f>
        <v>3.7058975019314877E-2</v>
      </c>
      <c r="AE269" s="2">
        <f>(Table2[[#This Row],[Close Price]]/Table2[[#This Row],[Current Week Low]])-1</f>
        <v>3.1560490940970354E-2</v>
      </c>
      <c r="AF269" s="2">
        <f>(Table2[[#This Row],[Current Week High]]/Table2[[#This Row],[Close Price]])-1</f>
        <v>3.7058975019314877E-2</v>
      </c>
      <c r="AG269" s="2">
        <f>(Table2[[#This Row],[Close Price]]/Table2[[#This Row],[Current Month Low]])-1</f>
        <v>3.1560490940970354E-2</v>
      </c>
      <c r="AH269" s="2">
        <f>(Table2[[#This Row],[Current Month High]]/Table2[[#This Row],[Close Price]])-1</f>
        <v>0.20460983775431374</v>
      </c>
      <c r="AI269">
        <v>25.075972186453701</v>
      </c>
      <c r="AJ269">
        <v>74.383617011721398</v>
      </c>
      <c r="AK269" t="str">
        <f>IF(AND(Table2[[#This Row],[20D EMA]]&gt;Table2[[#This Row],[50D EMA]],Table2[[#This Row],[50D EMA]]&gt;Table2[[#This Row],[200D EMA]]),"Uptrend","Downtrend/NoTrend")</f>
        <v>Uptrend</v>
      </c>
      <c r="AL269">
        <v>-0.12</v>
      </c>
      <c r="AM269" t="s">
        <v>10200</v>
      </c>
      <c r="AN269">
        <v>-9.65</v>
      </c>
      <c r="AO269" t="s">
        <v>10200</v>
      </c>
      <c r="AP269">
        <v>0.20817552456389599</v>
      </c>
      <c r="AQ269">
        <f>(Table2[[#This Row],[Sharpe Ratio]]-AVERAGE(Table2[Sharpe Ratio]))/_xlfn.STDEV.P(Table2[Sharpe Ratio])</f>
        <v>1.8278263663557004</v>
      </c>
      <c r="AR26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-0.52118723894279828</v>
      </c>
      <c r="AS269">
        <f>_xlfn.RANK.AVG(Table2[[#This Row],[1Y Return vs Nifty Z-Score]],Table2[1Y Return vs Nifty Z-Score])</f>
        <v>385</v>
      </c>
      <c r="AT269">
        <f>_xlfn.RANK.AVG(Table2[[#This Row],[6M Return vs Nifty Z-Score]],Table2[6M Return vs Nifty Z-Score])</f>
        <v>477</v>
      </c>
      <c r="AU269">
        <f>_xlfn.RANK.AVG(Table2[[#This Row],[Sharpe Ratio Z-Score]],Table2[Sharpe Ratio Z-Score])</f>
        <v>24</v>
      </c>
      <c r="AV269">
        <f>(Table2[[#This Row],[Rank 1Y]]+Table2[[#This Row],[Rank 6M]]+Table2[[#This Row],[Rank Sharpe]])/3</f>
        <v>295.33333333333331</v>
      </c>
    </row>
    <row r="270" spans="1:48" x14ac:dyDescent="0.3">
      <c r="A270" t="s">
        <v>1987</v>
      </c>
      <c r="B270" t="s">
        <v>1988</v>
      </c>
      <c r="C270" t="s">
        <v>10169</v>
      </c>
      <c r="D270" t="s">
        <v>271</v>
      </c>
      <c r="E270">
        <v>3117.2063134</v>
      </c>
      <c r="F270">
        <v>304.45</v>
      </c>
      <c r="G270">
        <v>40.502716906905498</v>
      </c>
      <c r="H270">
        <f>(Table2[[#This Row],[1Y Return vs Nifty]]-AVERAGE(Table2[1Y Return vs Nifty]))/_xlfn.STDEV.P(Table2[1Y Return vs Nifty])</f>
        <v>2.6034345091525482E-2</v>
      </c>
      <c r="I270">
        <v>-6.0221360016488399</v>
      </c>
      <c r="J270">
        <f>(Table2[[#This Row],[1M Return vs Nifty]]-AVERAGE(Table2[1M Return vs Nifty]))/_xlfn.STDEV.P(Table2[1M Return vs Nifty])</f>
        <v>-0.44396539946502195</v>
      </c>
      <c r="K270">
        <v>16.654468984839799</v>
      </c>
      <c r="L270">
        <f>(Table2[[#This Row],[6M Return vs Nifty]]-AVERAGE(Table2[6M Return vs Nifty]))/_xlfn.STDEV.P(Table2[6M Return vs Nifty])</f>
        <v>0.34537782739324902</v>
      </c>
      <c r="M270">
        <v>0.396052058068321</v>
      </c>
      <c r="N270">
        <f>(Table2[[#This Row],[1W Return vs Nifty]]-AVERAGE(Table2[1W Return vs Nifty]))/_xlfn.STDEV.P(Table2[1W Return vs Nifty])</f>
        <v>0.61203765432480306</v>
      </c>
      <c r="O270">
        <v>304.37</v>
      </c>
      <c r="P270">
        <v>291.64776866055399</v>
      </c>
      <c r="Q270">
        <v>253.666448028568</v>
      </c>
      <c r="R270">
        <v>48.392548953040098</v>
      </c>
      <c r="S270" s="2">
        <f>(Table2[[#This Row],[Close Price]]-Table2[[#This Row],[20D EMA]])/Table2[[#This Row],[20D EMA]]</f>
        <v>2.628379932318694E-4</v>
      </c>
      <c r="T270" s="2">
        <f>(Table2[[#This Row],[Close Price]]-Table2[[#This Row],[50D EMA]])/Table2[[#This Row],[50D EMA]]</f>
        <v>4.3896208766631736E-2</v>
      </c>
      <c r="U270" s="2">
        <f>(Table2[[#This Row],[Close Price]]-Table2[[#This Row],[200D EMA]])/Table2[[#This Row],[200D EMA]]</f>
        <v>0.20019814353103857</v>
      </c>
      <c r="V270">
        <v>0.67129148925486304</v>
      </c>
      <c r="W270">
        <v>288</v>
      </c>
      <c r="X270">
        <v>307.7</v>
      </c>
      <c r="Y270">
        <v>288</v>
      </c>
      <c r="Z270">
        <v>307.7</v>
      </c>
      <c r="AA270">
        <v>288</v>
      </c>
      <c r="AB270">
        <v>332.95</v>
      </c>
      <c r="AC270" s="2">
        <f>(Table2[[#This Row],[Close Price]]/Table2[[#This Row],[Day Low]])-1</f>
        <v>5.7118055555555491E-2</v>
      </c>
      <c r="AD270" s="2">
        <f>(Table2[[#This Row],[Day High]]/Table2[[#This Row],[Close Price]])-1</f>
        <v>1.0674987682706583E-2</v>
      </c>
      <c r="AE270" s="2">
        <f>(Table2[[#This Row],[Close Price]]/Table2[[#This Row],[Current Week Low]])-1</f>
        <v>5.7118055555555491E-2</v>
      </c>
      <c r="AF270" s="2">
        <f>(Table2[[#This Row],[Current Week High]]/Table2[[#This Row],[Close Price]])-1</f>
        <v>1.0674987682706583E-2</v>
      </c>
      <c r="AG270" s="2">
        <f>(Table2[[#This Row],[Close Price]]/Table2[[#This Row],[Current Month Low]])-1</f>
        <v>5.7118055555555491E-2</v>
      </c>
      <c r="AH270" s="2">
        <f>(Table2[[#This Row],[Current Month High]]/Table2[[#This Row],[Close Price]])-1</f>
        <v>9.361143044834952E-2</v>
      </c>
      <c r="AI270">
        <v>9.3611430448349502</v>
      </c>
      <c r="AJ270">
        <v>64.745670995670906</v>
      </c>
      <c r="AK270" t="str">
        <f>IF(AND(Table2[[#This Row],[20D EMA]]&gt;Table2[[#This Row],[50D EMA]],Table2[[#This Row],[50D EMA]]&gt;Table2[[#This Row],[200D EMA]]),"Uptrend","Downtrend/NoTrend")</f>
        <v>Uptrend</v>
      </c>
      <c r="AL270">
        <v>0.1</v>
      </c>
      <c r="AM270" t="s">
        <v>10199</v>
      </c>
      <c r="AN270">
        <v>-2.96</v>
      </c>
      <c r="AO270" t="s">
        <v>10200</v>
      </c>
      <c r="AP270">
        <v>3.2098674075215002E-2</v>
      </c>
      <c r="AQ270">
        <f>(Table2[[#This Row],[Sharpe Ratio]]-AVERAGE(Table2[Sharpe Ratio]))/_xlfn.STDEV.P(Table2[Sharpe Ratio])</f>
        <v>-0.19345769848752245</v>
      </c>
      <c r="AR27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0.34602672885703317</v>
      </c>
      <c r="AS270">
        <f>_xlfn.RANK.AVG(Table2[[#This Row],[1Y Return vs Nifty Z-Score]],Table2[1Y Return vs Nifty Z-Score])</f>
        <v>277</v>
      </c>
      <c r="AT270">
        <f>_xlfn.RANK.AVG(Table2[[#This Row],[6M Return vs Nifty Z-Score]],Table2[6M Return vs Nifty Z-Score])</f>
        <v>221</v>
      </c>
      <c r="AU270">
        <f>_xlfn.RANK.AVG(Table2[[#This Row],[Sharpe Ratio Z-Score]],Table2[Sharpe Ratio Z-Score])</f>
        <v>390</v>
      </c>
      <c r="AV270">
        <f>(Table2[[#This Row],[Rank 1Y]]+Table2[[#This Row],[Rank 6M]]+Table2[[#This Row],[Rank Sharpe]])/3</f>
        <v>296</v>
      </c>
    </row>
    <row r="271" spans="1:48" x14ac:dyDescent="0.3">
      <c r="A271" t="s">
        <v>860</v>
      </c>
      <c r="B271" t="s">
        <v>861</v>
      </c>
      <c r="C271" t="s">
        <v>10166</v>
      </c>
      <c r="D271" t="s">
        <v>400</v>
      </c>
      <c r="E271">
        <v>17357.139068165001</v>
      </c>
      <c r="F271">
        <v>545.35</v>
      </c>
      <c r="G271">
        <v>27.889832273207102</v>
      </c>
      <c r="H271">
        <f>(Table2[[#This Row],[1Y Return vs Nifty]]-AVERAGE(Table2[1Y Return vs Nifty]))/_xlfn.STDEV.P(Table2[1Y Return vs Nifty])</f>
        <v>-0.14961172582929139</v>
      </c>
      <c r="I271">
        <v>-7.7189868853929298</v>
      </c>
      <c r="J271">
        <f>(Table2[[#This Row],[1M Return vs Nifty]]-AVERAGE(Table2[1M Return vs Nifty]))/_xlfn.STDEV.P(Table2[1M Return vs Nifty])</f>
        <v>-0.61993796767450304</v>
      </c>
      <c r="K271">
        <v>-0.57853468672752195</v>
      </c>
      <c r="L271">
        <f>(Table2[[#This Row],[6M Return vs Nifty]]-AVERAGE(Table2[6M Return vs Nifty]))/_xlfn.STDEV.P(Table2[6M Return vs Nifty])</f>
        <v>-0.23351413512436403</v>
      </c>
      <c r="M271">
        <v>0.102066141605306</v>
      </c>
      <c r="N271">
        <f>(Table2[[#This Row],[1W Return vs Nifty]]-AVERAGE(Table2[1W Return vs Nifty]))/_xlfn.STDEV.P(Table2[1W Return vs Nifty])</f>
        <v>0.53289193486717523</v>
      </c>
      <c r="O271">
        <v>555.02</v>
      </c>
      <c r="P271">
        <v>546.64985750576</v>
      </c>
      <c r="Q271">
        <v>475.36735569629298</v>
      </c>
      <c r="R271">
        <v>38.169261623441699</v>
      </c>
      <c r="S271" s="2">
        <f>(Table2[[#This Row],[Close Price]]-Table2[[#This Row],[20D EMA]])/Table2[[#This Row],[20D EMA]]</f>
        <v>-1.7422795574934164E-2</v>
      </c>
      <c r="T271" s="2">
        <f>(Table2[[#This Row],[Close Price]]-Table2[[#This Row],[50D EMA]])/Table2[[#This Row],[50D EMA]]</f>
        <v>-2.3778612358757952E-3</v>
      </c>
      <c r="U271" s="2">
        <f>(Table2[[#This Row],[Close Price]]-Table2[[#This Row],[200D EMA]])/Table2[[#This Row],[200D EMA]]</f>
        <v>0.14721802720592828</v>
      </c>
      <c r="V271">
        <v>0.93382004511354</v>
      </c>
      <c r="W271">
        <v>526.85</v>
      </c>
      <c r="X271">
        <v>552.85</v>
      </c>
      <c r="Y271">
        <v>526.85</v>
      </c>
      <c r="Z271">
        <v>556.5</v>
      </c>
      <c r="AA271">
        <v>526.85</v>
      </c>
      <c r="AB271">
        <v>584.70000000000005</v>
      </c>
      <c r="AC271" s="2">
        <f>(Table2[[#This Row],[Close Price]]/Table2[[#This Row],[Day Low]])-1</f>
        <v>3.511435892569037E-2</v>
      </c>
      <c r="AD271" s="2">
        <f>(Table2[[#This Row],[Day High]]/Table2[[#This Row],[Close Price]])-1</f>
        <v>1.3752635921885137E-2</v>
      </c>
      <c r="AE271" s="2">
        <f>(Table2[[#This Row],[Close Price]]/Table2[[#This Row],[Current Week Low]])-1</f>
        <v>3.511435892569037E-2</v>
      </c>
      <c r="AF271" s="2">
        <f>(Table2[[#This Row],[Current Week High]]/Table2[[#This Row],[Close Price]])-1</f>
        <v>2.0445585403868982E-2</v>
      </c>
      <c r="AG271" s="2">
        <f>(Table2[[#This Row],[Close Price]]/Table2[[#This Row],[Current Month Low]])-1</f>
        <v>3.511435892569037E-2</v>
      </c>
      <c r="AH271" s="2">
        <f>(Table2[[#This Row],[Current Month High]]/Table2[[#This Row],[Close Price]])-1</f>
        <v>7.2155496470156733E-2</v>
      </c>
      <c r="AI271">
        <v>9.6543504171632897</v>
      </c>
      <c r="AJ271">
        <v>81.601731601731601</v>
      </c>
      <c r="AK271" t="str">
        <f>IF(AND(Table2[[#This Row],[20D EMA]]&gt;Table2[[#This Row],[50D EMA]],Table2[[#This Row],[50D EMA]]&gt;Table2[[#This Row],[200D EMA]]),"Uptrend","Downtrend/NoTrend")</f>
        <v>Uptrend</v>
      </c>
      <c r="AL271">
        <v>-0.05</v>
      </c>
      <c r="AM271" t="s">
        <v>10200</v>
      </c>
      <c r="AN271">
        <v>-1.37</v>
      </c>
      <c r="AO271" t="s">
        <v>10200</v>
      </c>
      <c r="AP271">
        <v>0.124975161717595</v>
      </c>
      <c r="AQ271">
        <f>(Table2[[#This Row],[Sharpe Ratio]]-AVERAGE(Table2[Sharpe Ratio]))/_xlfn.STDEV.P(Table2[Sharpe Ratio])</f>
        <v>0.87272314214614899</v>
      </c>
      <c r="AR27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0.40255124838516576</v>
      </c>
      <c r="AS271">
        <f>_xlfn.RANK.AVG(Table2[[#This Row],[1Y Return vs Nifty Z-Score]],Table2[1Y Return vs Nifty Z-Score])</f>
        <v>336</v>
      </c>
      <c r="AT271">
        <f>_xlfn.RANK.AVG(Table2[[#This Row],[6M Return vs Nifty Z-Score]],Table2[6M Return vs Nifty Z-Score])</f>
        <v>406</v>
      </c>
      <c r="AU271">
        <f>_xlfn.RANK.AVG(Table2[[#This Row],[Sharpe Ratio Z-Score]],Table2[Sharpe Ratio Z-Score])</f>
        <v>147</v>
      </c>
      <c r="AV271">
        <f>(Table2[[#This Row],[Rank 1Y]]+Table2[[#This Row],[Rank 6M]]+Table2[[#This Row],[Rank Sharpe]])/3</f>
        <v>296.33333333333331</v>
      </c>
    </row>
    <row r="272" spans="1:48" x14ac:dyDescent="0.3">
      <c r="A272" t="s">
        <v>1382</v>
      </c>
      <c r="B272" t="s">
        <v>1383</v>
      </c>
      <c r="C272" t="s">
        <v>10158</v>
      </c>
      <c r="D272" t="s">
        <v>46</v>
      </c>
      <c r="E272">
        <v>7437.9555747699997</v>
      </c>
      <c r="F272">
        <v>508.7</v>
      </c>
      <c r="G272">
        <v>85.494923513420801</v>
      </c>
      <c r="H272">
        <f>(Table2[[#This Row],[1Y Return vs Nifty]]-AVERAGE(Table2[1Y Return vs Nifty]))/_xlfn.STDEV.P(Table2[1Y Return vs Nifty])</f>
        <v>0.65259238807703179</v>
      </c>
      <c r="I272">
        <v>-5.2754481042797803</v>
      </c>
      <c r="J272">
        <f>(Table2[[#This Row],[1M Return vs Nifty]]-AVERAGE(Table2[1M Return vs Nifty]))/_xlfn.STDEV.P(Table2[1M Return vs Nifty])</f>
        <v>-0.36652984622356966</v>
      </c>
      <c r="K272">
        <v>22.827328528286898</v>
      </c>
      <c r="L272">
        <f>(Table2[[#This Row],[6M Return vs Nifty]]-AVERAGE(Table2[6M Return vs Nifty]))/_xlfn.STDEV.P(Table2[6M Return vs Nifty])</f>
        <v>0.55273684869650797</v>
      </c>
      <c r="M272">
        <v>-0.61659080528068699</v>
      </c>
      <c r="N272">
        <f>(Table2[[#This Row],[1W Return vs Nifty]]-AVERAGE(Table2[1W Return vs Nifty]))/_xlfn.STDEV.P(Table2[1W Return vs Nifty])</f>
        <v>0.33941796921321249</v>
      </c>
      <c r="O272">
        <v>521.01</v>
      </c>
      <c r="P272">
        <v>496.91000795729298</v>
      </c>
      <c r="Q272">
        <v>424.05175025623601</v>
      </c>
      <c r="R272">
        <v>38.673059440486597</v>
      </c>
      <c r="S272" s="2">
        <f>(Table2[[#This Row],[Close Price]]-Table2[[#This Row],[20D EMA]])/Table2[[#This Row],[20D EMA]]</f>
        <v>-2.3627185658624598E-2</v>
      </c>
      <c r="T272" s="2">
        <f>(Table2[[#This Row],[Close Price]]-Table2[[#This Row],[50D EMA]])/Table2[[#This Row],[50D EMA]]</f>
        <v>2.3726614183468622E-2</v>
      </c>
      <c r="U272" s="2">
        <f>(Table2[[#This Row],[Close Price]]-Table2[[#This Row],[200D EMA]])/Table2[[#This Row],[200D EMA]]</f>
        <v>0.19961773461049206</v>
      </c>
      <c r="V272">
        <v>0.612261359293788</v>
      </c>
      <c r="W272">
        <v>475</v>
      </c>
      <c r="X272">
        <v>528.5</v>
      </c>
      <c r="Y272">
        <v>475</v>
      </c>
      <c r="Z272">
        <v>528.5</v>
      </c>
      <c r="AA272">
        <v>475</v>
      </c>
      <c r="AB272">
        <v>559</v>
      </c>
      <c r="AC272" s="2">
        <f>(Table2[[#This Row],[Close Price]]/Table2[[#This Row],[Day Low]])-1</f>
        <v>7.0947368421052648E-2</v>
      </c>
      <c r="AD272" s="2">
        <f>(Table2[[#This Row],[Day High]]/Table2[[#This Row],[Close Price]])-1</f>
        <v>3.8922744250049268E-2</v>
      </c>
      <c r="AE272" s="2">
        <f>(Table2[[#This Row],[Close Price]]/Table2[[#This Row],[Current Week Low]])-1</f>
        <v>7.0947368421052648E-2</v>
      </c>
      <c r="AF272" s="2">
        <f>(Table2[[#This Row],[Current Week High]]/Table2[[#This Row],[Close Price]])-1</f>
        <v>3.8922744250049268E-2</v>
      </c>
      <c r="AG272" s="2">
        <f>(Table2[[#This Row],[Close Price]]/Table2[[#This Row],[Current Month Low]])-1</f>
        <v>7.0947368421052648E-2</v>
      </c>
      <c r="AH272" s="2">
        <f>(Table2[[#This Row],[Current Month High]]/Table2[[#This Row],[Close Price]])-1</f>
        <v>9.8879496756437923E-2</v>
      </c>
      <c r="AI272">
        <v>10.870847257715701</v>
      </c>
      <c r="AJ272">
        <v>109.68672712283499</v>
      </c>
      <c r="AK272" t="str">
        <f>IF(AND(Table2[[#This Row],[20D EMA]]&gt;Table2[[#This Row],[50D EMA]],Table2[[#This Row],[50D EMA]]&gt;Table2[[#This Row],[200D EMA]]),"Uptrend","Downtrend/NoTrend")</f>
        <v>Uptrend</v>
      </c>
      <c r="AL272">
        <v>0.02</v>
      </c>
      <c r="AM272" t="s">
        <v>10199</v>
      </c>
      <c r="AN272">
        <v>-6.87</v>
      </c>
      <c r="AO272" t="s">
        <v>10200</v>
      </c>
      <c r="AP272">
        <v>-2.9986112828995E-2</v>
      </c>
      <c r="AQ272">
        <f>(Table2[[#This Row],[Sharpe Ratio]]-AVERAGE(Table2[Sharpe Ratio]))/_xlfn.STDEV.P(Table2[Sharpe Ratio])</f>
        <v>-0.90616348627496357</v>
      </c>
      <c r="AR27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0.27205387348821902</v>
      </c>
      <c r="AS272">
        <f>_xlfn.RANK.AVG(Table2[[#This Row],[1Y Return vs Nifty Z-Score]],Table2[1Y Return vs Nifty Z-Score])</f>
        <v>123</v>
      </c>
      <c r="AT272">
        <f>_xlfn.RANK.AVG(Table2[[#This Row],[6M Return vs Nifty Z-Score]],Table2[6M Return vs Nifty Z-Score])</f>
        <v>177</v>
      </c>
      <c r="AU272">
        <f>_xlfn.RANK.AVG(Table2[[#This Row],[Sharpe Ratio Z-Score]],Table2[Sharpe Ratio Z-Score])</f>
        <v>594</v>
      </c>
      <c r="AV272">
        <f>(Table2[[#This Row],[Rank 1Y]]+Table2[[#This Row],[Rank 6M]]+Table2[[#This Row],[Rank Sharpe]])/3</f>
        <v>298</v>
      </c>
    </row>
    <row r="273" spans="1:48" x14ac:dyDescent="0.3">
      <c r="A273" t="s">
        <v>830</v>
      </c>
      <c r="B273" t="s">
        <v>831</v>
      </c>
      <c r="C273" t="s">
        <v>10157</v>
      </c>
      <c r="D273" t="s">
        <v>40</v>
      </c>
      <c r="E273">
        <v>18485.28313896</v>
      </c>
      <c r="F273">
        <v>503.4</v>
      </c>
      <c r="G273">
        <v>83.654495989048996</v>
      </c>
      <c r="H273">
        <f>(Table2[[#This Row],[1Y Return vs Nifty]]-AVERAGE(Table2[1Y Return vs Nifty]))/_xlfn.STDEV.P(Table2[1Y Return vs Nifty])</f>
        <v>0.62696273452365237</v>
      </c>
      <c r="I273">
        <v>8.0944379423490798</v>
      </c>
      <c r="J273">
        <f>(Table2[[#This Row],[1M Return vs Nifty]]-AVERAGE(Table2[1M Return vs Nifty]))/_xlfn.STDEV.P(Table2[1M Return vs Nifty])</f>
        <v>1.019999286555674</v>
      </c>
      <c r="K273">
        <v>-20.400425485985899</v>
      </c>
      <c r="L273">
        <f>(Table2[[#This Row],[6M Return vs Nifty]]-AVERAGE(Table2[6M Return vs Nifty]))/_xlfn.STDEV.P(Table2[6M Return vs Nifty])</f>
        <v>-0.89937212971903979</v>
      </c>
      <c r="M273">
        <v>-1.4478858568910999</v>
      </c>
      <c r="N273">
        <f>(Table2[[#This Row],[1W Return vs Nifty]]-AVERAGE(Table2[1W Return vs Nifty]))/_xlfn.STDEV.P(Table2[1W Return vs Nifty])</f>
        <v>0.11562002088683705</v>
      </c>
      <c r="O273">
        <v>479.99</v>
      </c>
      <c r="P273">
        <v>460.48718976861198</v>
      </c>
      <c r="Q273">
        <v>423.60215908745698</v>
      </c>
      <c r="R273">
        <v>67.868161962455304</v>
      </c>
      <c r="S273" s="2">
        <f>(Table2[[#This Row],[Close Price]]-Table2[[#This Row],[20D EMA]])/Table2[[#This Row],[20D EMA]]</f>
        <v>4.8771849413529383E-2</v>
      </c>
      <c r="T273" s="2">
        <f>(Table2[[#This Row],[Close Price]]-Table2[[#This Row],[50D EMA]])/Table2[[#This Row],[50D EMA]]</f>
        <v>9.3190019581111574E-2</v>
      </c>
      <c r="U273" s="2">
        <f>(Table2[[#This Row],[Close Price]]-Table2[[#This Row],[200D EMA]])/Table2[[#This Row],[200D EMA]]</f>
        <v>0.18837921195785953</v>
      </c>
      <c r="V273">
        <v>0.80364709080923802</v>
      </c>
      <c r="W273">
        <v>474</v>
      </c>
      <c r="X273">
        <v>512.29999999999995</v>
      </c>
      <c r="Y273">
        <v>474</v>
      </c>
      <c r="Z273">
        <v>512.29999999999995</v>
      </c>
      <c r="AA273">
        <v>430.2</v>
      </c>
      <c r="AB273">
        <v>512.29999999999995</v>
      </c>
      <c r="AC273" s="2">
        <f>(Table2[[#This Row],[Close Price]]/Table2[[#This Row],[Day Low]])-1</f>
        <v>6.2025316455696089E-2</v>
      </c>
      <c r="AD273" s="2">
        <f>(Table2[[#This Row],[Day High]]/Table2[[#This Row],[Close Price]])-1</f>
        <v>1.7679777512912054E-2</v>
      </c>
      <c r="AE273" s="2">
        <f>(Table2[[#This Row],[Close Price]]/Table2[[#This Row],[Current Week Low]])-1</f>
        <v>6.2025316455696089E-2</v>
      </c>
      <c r="AF273" s="2">
        <f>(Table2[[#This Row],[Current Week High]]/Table2[[#This Row],[Close Price]])-1</f>
        <v>1.7679777512912054E-2</v>
      </c>
      <c r="AG273" s="2">
        <f>(Table2[[#This Row],[Close Price]]/Table2[[#This Row],[Current Month Low]])-1</f>
        <v>0.17015341701534159</v>
      </c>
      <c r="AH273" s="2">
        <f>(Table2[[#This Row],[Current Month High]]/Table2[[#This Row],[Close Price]])-1</f>
        <v>1.7679777512912054E-2</v>
      </c>
      <c r="AI273">
        <v>10.0516487882399</v>
      </c>
      <c r="AJ273">
        <v>111.73501577287</v>
      </c>
      <c r="AK273" t="str">
        <f>IF(AND(Table2[[#This Row],[20D EMA]]&gt;Table2[[#This Row],[50D EMA]],Table2[[#This Row],[50D EMA]]&gt;Table2[[#This Row],[200D EMA]]),"Uptrend","Downtrend/NoTrend")</f>
        <v>Uptrend</v>
      </c>
      <c r="AL273">
        <v>0.03</v>
      </c>
      <c r="AM273" t="s">
        <v>10199</v>
      </c>
      <c r="AN273">
        <v>6.68</v>
      </c>
      <c r="AO273" t="s">
        <v>10199</v>
      </c>
      <c r="AP273">
        <v>0.11266922807006199</v>
      </c>
      <c r="AQ273">
        <f>(Table2[[#This Row],[Sharpe Ratio]]-AVERAGE(Table2[Sharpe Ratio]))/_xlfn.STDEV.P(Table2[Sharpe Ratio])</f>
        <v>0.7314564877521037</v>
      </c>
      <c r="AR27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1.5946663999992274</v>
      </c>
      <c r="AS273">
        <f>_xlfn.RANK.AVG(Table2[[#This Row],[1Y Return vs Nifty Z-Score]],Table2[1Y Return vs Nifty Z-Score])</f>
        <v>127</v>
      </c>
      <c r="AT273">
        <f>_xlfn.RANK.AVG(Table2[[#This Row],[6M Return vs Nifty Z-Score]],Table2[6M Return vs Nifty Z-Score])</f>
        <v>602</v>
      </c>
      <c r="AU273">
        <f>_xlfn.RANK.AVG(Table2[[#This Row],[Sharpe Ratio Z-Score]],Table2[Sharpe Ratio Z-Score])</f>
        <v>172</v>
      </c>
      <c r="AV273">
        <f>(Table2[[#This Row],[Rank 1Y]]+Table2[[#This Row],[Rank 6M]]+Table2[[#This Row],[Rank Sharpe]])/3</f>
        <v>300.33333333333331</v>
      </c>
    </row>
    <row r="274" spans="1:48" x14ac:dyDescent="0.3">
      <c r="A274" t="s">
        <v>991</v>
      </c>
      <c r="B274" t="s">
        <v>992</v>
      </c>
      <c r="C274" t="s">
        <v>10169</v>
      </c>
      <c r="D274" t="s">
        <v>993</v>
      </c>
      <c r="E274">
        <v>13442.519578474999</v>
      </c>
      <c r="F274">
        <v>757.25</v>
      </c>
      <c r="G274">
        <v>33.554741141777299</v>
      </c>
      <c r="H274">
        <f>(Table2[[#This Row],[1Y Return vs Nifty]]-AVERAGE(Table2[1Y Return vs Nifty]))/_xlfn.STDEV.P(Table2[1Y Return vs Nifty])</f>
        <v>-7.0722636315984522E-2</v>
      </c>
      <c r="I274">
        <v>-3.59978360271338</v>
      </c>
      <c r="J274">
        <f>(Table2[[#This Row],[1M Return vs Nifty]]-AVERAGE(Table2[1M Return vs Nifty]))/_xlfn.STDEV.P(Table2[1M Return vs Nifty])</f>
        <v>-0.19275441985995859</v>
      </c>
      <c r="K274">
        <v>15.337842919621499</v>
      </c>
      <c r="L274">
        <f>(Table2[[#This Row],[6M Return vs Nifty]]-AVERAGE(Table2[6M Return vs Nifty]))/_xlfn.STDEV.P(Table2[6M Return vs Nifty])</f>
        <v>0.30114965560601792</v>
      </c>
      <c r="M274">
        <v>-2.3598747090766502E-2</v>
      </c>
      <c r="N274">
        <f>(Table2[[#This Row],[1W Return vs Nifty]]-AVERAGE(Table2[1W Return vs Nifty]))/_xlfn.STDEV.P(Table2[1W Return vs Nifty])</f>
        <v>0.49906093321215333</v>
      </c>
      <c r="O274">
        <v>769.72</v>
      </c>
      <c r="P274">
        <v>728.71329796808197</v>
      </c>
      <c r="Q274">
        <v>628.06153288901203</v>
      </c>
      <c r="R274">
        <v>37.809238294882697</v>
      </c>
      <c r="S274" s="2">
        <f>(Table2[[#This Row],[Close Price]]-Table2[[#This Row],[20D EMA]])/Table2[[#This Row],[20D EMA]]</f>
        <v>-1.620069635711691E-2</v>
      </c>
      <c r="T274" s="2">
        <f>(Table2[[#This Row],[Close Price]]-Table2[[#This Row],[50D EMA]])/Table2[[#This Row],[50D EMA]]</f>
        <v>3.9160396978467037E-2</v>
      </c>
      <c r="U274" s="2">
        <f>(Table2[[#This Row],[Close Price]]-Table2[[#This Row],[200D EMA]])/Table2[[#This Row],[200D EMA]]</f>
        <v>0.20569396523416364</v>
      </c>
      <c r="V274">
        <v>0.84406781893055605</v>
      </c>
      <c r="W274">
        <v>743</v>
      </c>
      <c r="X274">
        <v>795.95</v>
      </c>
      <c r="Y274">
        <v>743</v>
      </c>
      <c r="Z274">
        <v>795.95</v>
      </c>
      <c r="AA274">
        <v>743</v>
      </c>
      <c r="AB274">
        <v>807.6</v>
      </c>
      <c r="AC274" s="2">
        <f>(Table2[[#This Row],[Close Price]]/Table2[[#This Row],[Day Low]])-1</f>
        <v>1.9179004037685132E-2</v>
      </c>
      <c r="AD274" s="2">
        <f>(Table2[[#This Row],[Day High]]/Table2[[#This Row],[Close Price]])-1</f>
        <v>5.1105975569494921E-2</v>
      </c>
      <c r="AE274" s="2">
        <f>(Table2[[#This Row],[Close Price]]/Table2[[#This Row],[Current Week Low]])-1</f>
        <v>1.9179004037685132E-2</v>
      </c>
      <c r="AF274" s="2">
        <f>(Table2[[#This Row],[Current Week High]]/Table2[[#This Row],[Close Price]])-1</f>
        <v>5.1105975569494921E-2</v>
      </c>
      <c r="AG274" s="2">
        <f>(Table2[[#This Row],[Close Price]]/Table2[[#This Row],[Current Month Low]])-1</f>
        <v>1.9179004037685132E-2</v>
      </c>
      <c r="AH274" s="2">
        <f>(Table2[[#This Row],[Current Month High]]/Table2[[#This Row],[Close Price]])-1</f>
        <v>6.6490590954110251E-2</v>
      </c>
      <c r="AI274">
        <v>10.0033014196104</v>
      </c>
      <c r="AJ274">
        <v>67.274132979898397</v>
      </c>
      <c r="AK274" t="str">
        <f>IF(AND(Table2[[#This Row],[20D EMA]]&gt;Table2[[#This Row],[50D EMA]],Table2[[#This Row],[50D EMA]]&gt;Table2[[#This Row],[200D EMA]]),"Uptrend","Downtrend/NoTrend")</f>
        <v>Uptrend</v>
      </c>
      <c r="AL274">
        <v>7.0000000000000007E-2</v>
      </c>
      <c r="AM274" t="s">
        <v>10199</v>
      </c>
      <c r="AN274">
        <v>-0.5</v>
      </c>
      <c r="AO274" t="s">
        <v>10200</v>
      </c>
      <c r="AP274">
        <v>3.9006425791112E-2</v>
      </c>
      <c r="AQ274">
        <f>(Table2[[#This Row],[Sharpe Ratio]]-AVERAGE(Table2[Sharpe Ratio]))/_xlfn.STDEV.P(Table2[Sharpe Ratio])</f>
        <v>-0.11415977585609961</v>
      </c>
      <c r="AR27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0.42257375678612857</v>
      </c>
      <c r="AS274">
        <f>_xlfn.RANK.AVG(Table2[[#This Row],[1Y Return vs Nifty Z-Score]],Table2[1Y Return vs Nifty Z-Score])</f>
        <v>309</v>
      </c>
      <c r="AT274">
        <f>_xlfn.RANK.AVG(Table2[[#This Row],[6M Return vs Nifty Z-Score]],Table2[6M Return vs Nifty Z-Score])</f>
        <v>230</v>
      </c>
      <c r="AU274">
        <f>_xlfn.RANK.AVG(Table2[[#This Row],[Sharpe Ratio Z-Score]],Table2[Sharpe Ratio Z-Score])</f>
        <v>368</v>
      </c>
      <c r="AV274">
        <f>(Table2[[#This Row],[Rank 1Y]]+Table2[[#This Row],[Rank 6M]]+Table2[[#This Row],[Rank Sharpe]])/3</f>
        <v>302.33333333333331</v>
      </c>
    </row>
    <row r="275" spans="1:48" x14ac:dyDescent="0.3">
      <c r="A275" t="s">
        <v>848</v>
      </c>
      <c r="B275" t="s">
        <v>849</v>
      </c>
      <c r="C275" t="s">
        <v>10160</v>
      </c>
      <c r="D275" t="s">
        <v>62</v>
      </c>
      <c r="E275">
        <v>17669</v>
      </c>
      <c r="F275">
        <v>7067.6</v>
      </c>
      <c r="G275">
        <v>63.491066444577498</v>
      </c>
      <c r="H275">
        <f>(Table2[[#This Row],[1Y Return vs Nifty]]-AVERAGE(Table2[1Y Return vs Nifty]))/_xlfn.STDEV.P(Table2[1Y Return vs Nifty])</f>
        <v>0.34616835015952246</v>
      </c>
      <c r="I275">
        <v>-5.4561278847001402</v>
      </c>
      <c r="J275">
        <f>(Table2[[#This Row],[1M Return vs Nifty]]-AVERAGE(Table2[1M Return vs Nifty]))/_xlfn.STDEV.P(Table2[1M Return vs Nifty])</f>
        <v>-0.38526731177737311</v>
      </c>
      <c r="K275">
        <v>-3.5014297863352302</v>
      </c>
      <c r="L275">
        <f>(Table2[[#This Row],[6M Return vs Nifty]]-AVERAGE(Table2[6M Return vs Nifty]))/_xlfn.STDEV.P(Table2[6M Return vs Nifty])</f>
        <v>-0.33170018049942029</v>
      </c>
      <c r="M275">
        <v>-4.9488428828001298</v>
      </c>
      <c r="N275">
        <f>(Table2[[#This Row],[1W Return vs Nifty]]-AVERAGE(Table2[1W Return vs Nifty]))/_xlfn.STDEV.P(Table2[1W Return vs Nifty])</f>
        <v>-0.82689370881649005</v>
      </c>
      <c r="O275">
        <v>6566.44</v>
      </c>
      <c r="P275">
        <v>6297.5877711621097</v>
      </c>
      <c r="Q275">
        <v>5511.2196299770403</v>
      </c>
      <c r="R275">
        <v>66.122658480502096</v>
      </c>
      <c r="S275" s="2">
        <f>(Table2[[#This Row],[Close Price]]-Table2[[#This Row],[20D EMA]])/Table2[[#This Row],[20D EMA]]</f>
        <v>7.6321416170710588E-2</v>
      </c>
      <c r="T275" s="2">
        <f>(Table2[[#This Row],[Close Price]]-Table2[[#This Row],[50D EMA]])/Table2[[#This Row],[50D EMA]]</f>
        <v>0.12227098006699133</v>
      </c>
      <c r="U275" s="2">
        <f>(Table2[[#This Row],[Close Price]]-Table2[[#This Row],[200D EMA]])/Table2[[#This Row],[200D EMA]]</f>
        <v>0.2824021676721753</v>
      </c>
      <c r="V275">
        <v>1.4547729816993</v>
      </c>
      <c r="W275">
        <v>6225</v>
      </c>
      <c r="X275">
        <v>7361.95</v>
      </c>
      <c r="Y275">
        <v>6225</v>
      </c>
      <c r="Z275">
        <v>7361.95</v>
      </c>
      <c r="AA275">
        <v>6150</v>
      </c>
      <c r="AB275">
        <v>7572.2</v>
      </c>
      <c r="AC275" s="2">
        <f>(Table2[[#This Row],[Close Price]]/Table2[[#This Row],[Day Low]])-1</f>
        <v>0.13535742971887554</v>
      </c>
      <c r="AD275" s="2">
        <f>(Table2[[#This Row],[Day High]]/Table2[[#This Row],[Close Price]])-1</f>
        <v>4.1647801233799298E-2</v>
      </c>
      <c r="AE275" s="2">
        <f>(Table2[[#This Row],[Close Price]]/Table2[[#This Row],[Current Week Low]])-1</f>
        <v>0.13535742971887554</v>
      </c>
      <c r="AF275" s="2">
        <f>(Table2[[#This Row],[Current Week High]]/Table2[[#This Row],[Close Price]])-1</f>
        <v>4.1647801233799298E-2</v>
      </c>
      <c r="AG275" s="2">
        <f>(Table2[[#This Row],[Close Price]]/Table2[[#This Row],[Current Month Low]])-1</f>
        <v>0.14920325203252038</v>
      </c>
      <c r="AH275" s="2">
        <f>(Table2[[#This Row],[Current Month High]]/Table2[[#This Row],[Close Price]])-1</f>
        <v>7.1396230686513018E-2</v>
      </c>
      <c r="AI275">
        <v>7.1396230686513</v>
      </c>
      <c r="AJ275">
        <v>88.479385567230196</v>
      </c>
      <c r="AK275" t="str">
        <f>IF(AND(Table2[[#This Row],[20D EMA]]&gt;Table2[[#This Row],[50D EMA]],Table2[[#This Row],[50D EMA]]&gt;Table2[[#This Row],[200D EMA]]),"Uptrend","Downtrend/NoTrend")</f>
        <v>Uptrend</v>
      </c>
      <c r="AL275">
        <v>0.2</v>
      </c>
      <c r="AM275" t="s">
        <v>10199</v>
      </c>
      <c r="AN275">
        <v>-0.86</v>
      </c>
      <c r="AO275" t="s">
        <v>10200</v>
      </c>
      <c r="AP275">
        <v>6.6972321608304006E-2</v>
      </c>
      <c r="AQ275">
        <f>(Table2[[#This Row],[Sharpe Ratio]]-AVERAGE(Table2[Sharpe Ratio]))/_xlfn.STDEV.P(Table2[Sharpe Ratio])</f>
        <v>0.20687629116504322</v>
      </c>
      <c r="AR27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-0.99081655976871774</v>
      </c>
      <c r="AS275">
        <f>_xlfn.RANK.AVG(Table2[[#This Row],[1Y Return vs Nifty Z-Score]],Table2[1Y Return vs Nifty Z-Score])</f>
        <v>197</v>
      </c>
      <c r="AT275">
        <f>_xlfn.RANK.AVG(Table2[[#This Row],[6M Return vs Nifty Z-Score]],Table2[6M Return vs Nifty Z-Score])</f>
        <v>435</v>
      </c>
      <c r="AU275">
        <f>_xlfn.RANK.AVG(Table2[[#This Row],[Sharpe Ratio Z-Score]],Table2[Sharpe Ratio Z-Score])</f>
        <v>276</v>
      </c>
      <c r="AV275">
        <f>(Table2[[#This Row],[Rank 1Y]]+Table2[[#This Row],[Rank 6M]]+Table2[[#This Row],[Rank Sharpe]])/3</f>
        <v>302.66666666666669</v>
      </c>
    </row>
    <row r="276" spans="1:48" x14ac:dyDescent="0.3">
      <c r="A276" t="s">
        <v>366</v>
      </c>
      <c r="B276" t="s">
        <v>367</v>
      </c>
      <c r="C276" t="s">
        <v>10155</v>
      </c>
      <c r="D276" t="s">
        <v>37</v>
      </c>
      <c r="E276">
        <v>65939.123999999996</v>
      </c>
      <c r="F276">
        <v>375.85</v>
      </c>
      <c r="G276">
        <v>65.416850877919998</v>
      </c>
      <c r="H276">
        <f>(Table2[[#This Row],[1Y Return vs Nifty]]-AVERAGE(Table2[1Y Return vs Nifty]))/_xlfn.STDEV.P(Table2[1Y Return vs Nifty])</f>
        <v>0.37298667752718484</v>
      </c>
      <c r="I276">
        <v>-6.4694667548684297</v>
      </c>
      <c r="J276">
        <f>(Table2[[#This Row],[1M Return vs Nifty]]-AVERAGE(Table2[1M Return vs Nifty]))/_xlfn.STDEV.P(Table2[1M Return vs Nifty])</f>
        <v>-0.49035600587437372</v>
      </c>
      <c r="K276">
        <v>-2.7768508413779198</v>
      </c>
      <c r="L276">
        <f>(Table2[[#This Row],[6M Return vs Nifty]]-AVERAGE(Table2[6M Return vs Nifty]))/_xlfn.STDEV.P(Table2[6M Return vs Nifty])</f>
        <v>-0.30736008660520653</v>
      </c>
      <c r="M276">
        <v>-4.2003009506874402</v>
      </c>
      <c r="N276">
        <f>(Table2[[#This Row],[1W Return vs Nifty]]-AVERAGE(Table2[1W Return vs Nifty]))/_xlfn.STDEV.P(Table2[1W Return vs Nifty])</f>
        <v>-0.6253742262710914</v>
      </c>
      <c r="O276">
        <v>394.66</v>
      </c>
      <c r="P276">
        <v>381.27508304229298</v>
      </c>
      <c r="Q276">
        <v>330.122983134175</v>
      </c>
      <c r="R276">
        <v>33.650119703962702</v>
      </c>
      <c r="S276" s="2">
        <f>(Table2[[#This Row],[Close Price]]-Table2[[#This Row],[20D EMA]])/Table2[[#This Row],[20D EMA]]</f>
        <v>-4.7661278062129428E-2</v>
      </c>
      <c r="T276" s="2">
        <f>(Table2[[#This Row],[Close Price]]-Table2[[#This Row],[50D EMA]])/Table2[[#This Row],[50D EMA]]</f>
        <v>-1.4228789877913884E-2</v>
      </c>
      <c r="U276" s="2">
        <f>(Table2[[#This Row],[Close Price]]-Table2[[#This Row],[200D EMA]])/Table2[[#This Row],[200D EMA]]</f>
        <v>0.1385150965003844</v>
      </c>
      <c r="V276">
        <v>1.2794227912896801</v>
      </c>
      <c r="W276">
        <v>355.2</v>
      </c>
      <c r="X276">
        <v>394.6</v>
      </c>
      <c r="Y276">
        <v>355.2</v>
      </c>
      <c r="Z276">
        <v>395.1</v>
      </c>
      <c r="AA276">
        <v>355.2</v>
      </c>
      <c r="AB276">
        <v>434</v>
      </c>
      <c r="AC276" s="2">
        <f>(Table2[[#This Row],[Close Price]]/Table2[[#This Row],[Day Low]])-1</f>
        <v>5.8136261261261257E-2</v>
      </c>
      <c r="AD276" s="2">
        <f>(Table2[[#This Row],[Day High]]/Table2[[#This Row],[Close Price]])-1</f>
        <v>4.9886922974590853E-2</v>
      </c>
      <c r="AE276" s="2">
        <f>(Table2[[#This Row],[Close Price]]/Table2[[#This Row],[Current Week Low]])-1</f>
        <v>5.8136261261261257E-2</v>
      </c>
      <c r="AF276" s="2">
        <f>(Table2[[#This Row],[Current Week High]]/Table2[[#This Row],[Close Price]])-1</f>
        <v>5.1217240920579998E-2</v>
      </c>
      <c r="AG276" s="2">
        <f>(Table2[[#This Row],[Close Price]]/Table2[[#This Row],[Current Month Low]])-1</f>
        <v>5.8136261261261257E-2</v>
      </c>
      <c r="AH276" s="2">
        <f>(Table2[[#This Row],[Current Month High]]/Table2[[#This Row],[Close Price]])-1</f>
        <v>0.15471597711853136</v>
      </c>
      <c r="AI276">
        <v>24.4645470267393</v>
      </c>
      <c r="AJ276">
        <v>93.239074550128507</v>
      </c>
      <c r="AK276" t="str">
        <f>IF(AND(Table2[[#This Row],[20D EMA]]&gt;Table2[[#This Row],[50D EMA]],Table2[[#This Row],[50D EMA]]&gt;Table2[[#This Row],[200D EMA]]),"Uptrend","Downtrend/NoTrend")</f>
        <v>Uptrend</v>
      </c>
      <c r="AL276">
        <v>0.03</v>
      </c>
      <c r="AM276" t="s">
        <v>10199</v>
      </c>
      <c r="AN276">
        <v>-2.5</v>
      </c>
      <c r="AO276" t="s">
        <v>10200</v>
      </c>
      <c r="AP276">
        <v>6.1880915311232E-2</v>
      </c>
      <c r="AQ276">
        <f>(Table2[[#This Row],[Sharpe Ratio]]-AVERAGE(Table2[Sharpe Ratio]))/_xlfn.STDEV.P(Table2[Sharpe Ratio])</f>
        <v>0.14842920747770952</v>
      </c>
      <c r="AR27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-0.90167443374577738</v>
      </c>
      <c r="AS276">
        <f>_xlfn.RANK.AVG(Table2[[#This Row],[1Y Return vs Nifty Z-Score]],Table2[1Y Return vs Nifty Z-Score])</f>
        <v>191</v>
      </c>
      <c r="AT276">
        <f>_xlfn.RANK.AVG(Table2[[#This Row],[6M Return vs Nifty Z-Score]],Table2[6M Return vs Nifty Z-Score])</f>
        <v>429</v>
      </c>
      <c r="AU276">
        <f>_xlfn.RANK.AVG(Table2[[#This Row],[Sharpe Ratio Z-Score]],Table2[Sharpe Ratio Z-Score])</f>
        <v>289</v>
      </c>
      <c r="AV276">
        <f>(Table2[[#This Row],[Rank 1Y]]+Table2[[#This Row],[Rank 6M]]+Table2[[#This Row],[Rank Sharpe]])/3</f>
        <v>303</v>
      </c>
    </row>
    <row r="277" spans="1:48" x14ac:dyDescent="0.3">
      <c r="A277" t="s">
        <v>331</v>
      </c>
      <c r="B277" t="s">
        <v>332</v>
      </c>
      <c r="C277" t="s">
        <v>10153</v>
      </c>
      <c r="D277" t="s">
        <v>18</v>
      </c>
      <c r="E277">
        <v>73729.050214050003</v>
      </c>
      <c r="F277">
        <v>346.5</v>
      </c>
      <c r="G277">
        <v>48.727163551597798</v>
      </c>
      <c r="H277">
        <f>(Table2[[#This Row],[1Y Return vs Nifty]]-AVERAGE(Table2[1Y Return vs Nifty]))/_xlfn.STDEV.P(Table2[1Y Return vs Nifty])</f>
        <v>0.14056736276287712</v>
      </c>
      <c r="I277">
        <v>-2.6683203388247501</v>
      </c>
      <c r="J277">
        <f>(Table2[[#This Row],[1M Return vs Nifty]]-AVERAGE(Table2[1M Return vs Nifty]))/_xlfn.STDEV.P(Table2[1M Return vs Nifty])</f>
        <v>-9.6156666745909378E-2</v>
      </c>
      <c r="K277">
        <v>2.7480375208789898</v>
      </c>
      <c r="L277">
        <f>(Table2[[#This Row],[6M Return vs Nifty]]-AVERAGE(Table2[6M Return vs Nifty]))/_xlfn.STDEV.P(Table2[6M Return vs Nifty])</f>
        <v>-0.12176774718068062</v>
      </c>
      <c r="M277">
        <v>0.28530629986482298</v>
      </c>
      <c r="N277">
        <f>(Table2[[#This Row],[1W Return vs Nifty]]-AVERAGE(Table2[1W Return vs Nifty]))/_xlfn.STDEV.P(Table2[1W Return vs Nifty])</f>
        <v>0.58222312165823897</v>
      </c>
      <c r="O277">
        <v>343.14</v>
      </c>
      <c r="P277">
        <v>341.10103918791401</v>
      </c>
      <c r="Q277">
        <v>299.775287374887</v>
      </c>
      <c r="R277">
        <v>53.376298974028401</v>
      </c>
      <c r="S277" s="2">
        <f>(Table2[[#This Row],[Close Price]]-Table2[[#This Row],[20D EMA]])/Table2[[#This Row],[20D EMA]]</f>
        <v>9.7919216646267238E-3</v>
      </c>
      <c r="T277" s="2">
        <f>(Table2[[#This Row],[Close Price]]-Table2[[#This Row],[50D EMA]])/Table2[[#This Row],[50D EMA]]</f>
        <v>1.5828039764814901E-2</v>
      </c>
      <c r="U277" s="2">
        <f>(Table2[[#This Row],[Close Price]]-Table2[[#This Row],[200D EMA]])/Table2[[#This Row],[200D EMA]]</f>
        <v>0.15586579212141974</v>
      </c>
      <c r="V277">
        <v>1.00523318300377</v>
      </c>
      <c r="W277">
        <v>329.5</v>
      </c>
      <c r="X277">
        <v>348.7</v>
      </c>
      <c r="Y277">
        <v>329.5</v>
      </c>
      <c r="Z277">
        <v>354.8</v>
      </c>
      <c r="AA277">
        <v>323</v>
      </c>
      <c r="AB277">
        <v>365</v>
      </c>
      <c r="AC277" s="2">
        <f>(Table2[[#This Row],[Close Price]]/Table2[[#This Row],[Day Low]])-1</f>
        <v>5.159332321699539E-2</v>
      </c>
      <c r="AD277" s="2">
        <f>(Table2[[#This Row],[Day High]]/Table2[[#This Row],[Close Price]])-1</f>
        <v>6.3492063492063266E-3</v>
      </c>
      <c r="AE277" s="2">
        <f>(Table2[[#This Row],[Close Price]]/Table2[[#This Row],[Current Week Low]])-1</f>
        <v>5.159332321699539E-2</v>
      </c>
      <c r="AF277" s="2">
        <f>(Table2[[#This Row],[Current Week High]]/Table2[[#This Row],[Close Price]])-1</f>
        <v>2.3953823953823949E-2</v>
      </c>
      <c r="AG277" s="2">
        <f>(Table2[[#This Row],[Close Price]]/Table2[[#This Row],[Current Month Low]])-1</f>
        <v>7.2755417956656299E-2</v>
      </c>
      <c r="AH277" s="2">
        <f>(Table2[[#This Row],[Current Month High]]/Table2[[#This Row],[Close Price]])-1</f>
        <v>5.3391053391053322E-2</v>
      </c>
      <c r="AI277">
        <v>14.4396344396344</v>
      </c>
      <c r="AJ277">
        <v>117.286789297658</v>
      </c>
      <c r="AK277" t="str">
        <f>IF(AND(Table2[[#This Row],[20D EMA]]&gt;Table2[[#This Row],[50D EMA]],Table2[[#This Row],[50D EMA]]&gt;Table2[[#This Row],[200D EMA]]),"Uptrend","Downtrend/NoTrend")</f>
        <v>Uptrend</v>
      </c>
      <c r="AL277">
        <v>-0.05</v>
      </c>
      <c r="AM277" t="s">
        <v>10200</v>
      </c>
      <c r="AN277">
        <v>5.08</v>
      </c>
      <c r="AO277" t="s">
        <v>10199</v>
      </c>
      <c r="AP277">
        <v>5.8457931074680003E-2</v>
      </c>
      <c r="AQ277">
        <f>(Table2[[#This Row],[Sharpe Ratio]]-AVERAGE(Table2[Sharpe Ratio]))/_xlfn.STDEV.P(Table2[Sharpe Ratio])</f>
        <v>0.10913486825963684</v>
      </c>
      <c r="AR27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0.61400093875416295</v>
      </c>
      <c r="AS277">
        <f>_xlfn.RANK.AVG(Table2[[#This Row],[1Y Return vs Nifty Z-Score]],Table2[1Y Return vs Nifty Z-Score])</f>
        <v>247</v>
      </c>
      <c r="AT277">
        <f>_xlfn.RANK.AVG(Table2[[#This Row],[6M Return vs Nifty Z-Score]],Table2[6M Return vs Nifty Z-Score])</f>
        <v>364</v>
      </c>
      <c r="AU277">
        <f>_xlfn.RANK.AVG(Table2[[#This Row],[Sharpe Ratio Z-Score]],Table2[Sharpe Ratio Z-Score])</f>
        <v>306</v>
      </c>
      <c r="AV277">
        <f>(Table2[[#This Row],[Rank 1Y]]+Table2[[#This Row],[Rank 6M]]+Table2[[#This Row],[Rank Sharpe]])/3</f>
        <v>305.66666666666669</v>
      </c>
    </row>
    <row r="278" spans="1:48" x14ac:dyDescent="0.3">
      <c r="A278" t="s">
        <v>890</v>
      </c>
      <c r="B278" t="s">
        <v>891</v>
      </c>
      <c r="C278" t="s">
        <v>10158</v>
      </c>
      <c r="D278" t="s">
        <v>626</v>
      </c>
      <c r="E278">
        <v>16700.981146499998</v>
      </c>
      <c r="F278">
        <v>695</v>
      </c>
      <c r="G278">
        <v>19.057602720339801</v>
      </c>
      <c r="H278">
        <f>(Table2[[#This Row],[1Y Return vs Nifty]]-AVERAGE(Table2[1Y Return vs Nifty]))/_xlfn.STDEV.P(Table2[1Y Return vs Nifty])</f>
        <v>-0.27260868199640514</v>
      </c>
      <c r="I278">
        <v>-1.14937386104688</v>
      </c>
      <c r="J278">
        <f>(Table2[[#This Row],[1M Return vs Nifty]]-AVERAGE(Table2[1M Return vs Nifty]))/_xlfn.STDEV.P(Table2[1M Return vs Nifty])</f>
        <v>6.136625717627834E-2</v>
      </c>
      <c r="K278">
        <v>7.9160764314204402</v>
      </c>
      <c r="L278">
        <f>(Table2[[#This Row],[6M Return vs Nifty]]-AVERAGE(Table2[6M Return vs Nifty]))/_xlfn.STDEV.P(Table2[6M Return vs Nifty])</f>
        <v>5.1837286759327368E-2</v>
      </c>
      <c r="M278">
        <v>-4.0546779378645903</v>
      </c>
      <c r="N278">
        <f>(Table2[[#This Row],[1W Return vs Nifty]]-AVERAGE(Table2[1W Return vs Nifty]))/_xlfn.STDEV.P(Table2[1W Return vs Nifty])</f>
        <v>-0.58617017779789937</v>
      </c>
      <c r="O278">
        <v>724.3</v>
      </c>
      <c r="P278">
        <v>708.68255920282297</v>
      </c>
      <c r="Q278">
        <v>629.32529447269803</v>
      </c>
      <c r="R278">
        <v>35.163766128804397</v>
      </c>
      <c r="S278" s="2">
        <f>(Table2[[#This Row],[Close Price]]-Table2[[#This Row],[20D EMA]])/Table2[[#This Row],[20D EMA]]</f>
        <v>-4.0452851028579255E-2</v>
      </c>
      <c r="T278" s="2">
        <f>(Table2[[#This Row],[Close Price]]-Table2[[#This Row],[50D EMA]])/Table2[[#This Row],[50D EMA]]</f>
        <v>-1.9307035322294507E-2</v>
      </c>
      <c r="U278" s="2">
        <f>(Table2[[#This Row],[Close Price]]-Table2[[#This Row],[200D EMA]])/Table2[[#This Row],[200D EMA]]</f>
        <v>0.10435732697242019</v>
      </c>
      <c r="V278">
        <v>1.61594633460538</v>
      </c>
      <c r="W278">
        <v>658.6</v>
      </c>
      <c r="X278">
        <v>738</v>
      </c>
      <c r="Y278">
        <v>658.6</v>
      </c>
      <c r="Z278">
        <v>738</v>
      </c>
      <c r="AA278">
        <v>658.6</v>
      </c>
      <c r="AB278">
        <v>796.9</v>
      </c>
      <c r="AC278" s="2">
        <f>(Table2[[#This Row],[Close Price]]/Table2[[#This Row],[Day Low]])-1</f>
        <v>5.5268751897965318E-2</v>
      </c>
      <c r="AD278" s="2">
        <f>(Table2[[#This Row],[Day High]]/Table2[[#This Row],[Close Price]])-1</f>
        <v>6.1870503597122317E-2</v>
      </c>
      <c r="AE278" s="2">
        <f>(Table2[[#This Row],[Close Price]]/Table2[[#This Row],[Current Week Low]])-1</f>
        <v>5.5268751897965318E-2</v>
      </c>
      <c r="AF278" s="2">
        <f>(Table2[[#This Row],[Current Week High]]/Table2[[#This Row],[Close Price]])-1</f>
        <v>6.1870503597122317E-2</v>
      </c>
      <c r="AG278" s="2">
        <f>(Table2[[#This Row],[Close Price]]/Table2[[#This Row],[Current Month Low]])-1</f>
        <v>5.5268751897965318E-2</v>
      </c>
      <c r="AH278" s="2">
        <f>(Table2[[#This Row],[Current Month High]]/Table2[[#This Row],[Close Price]])-1</f>
        <v>0.1466187050359713</v>
      </c>
      <c r="AI278">
        <v>18.841726618705</v>
      </c>
      <c r="AJ278">
        <v>60.767985195466103</v>
      </c>
      <c r="AK278" t="str">
        <f>IF(AND(Table2[[#This Row],[20D EMA]]&gt;Table2[[#This Row],[50D EMA]],Table2[[#This Row],[50D EMA]]&gt;Table2[[#This Row],[200D EMA]]),"Uptrend","Downtrend/NoTrend")</f>
        <v>Uptrend</v>
      </c>
      <c r="AL278">
        <v>-0.06</v>
      </c>
      <c r="AM278" t="s">
        <v>10200</v>
      </c>
      <c r="AN278">
        <v>-7.05</v>
      </c>
      <c r="AO278" t="s">
        <v>10200</v>
      </c>
      <c r="AP278">
        <v>8.6769000175329999E-2</v>
      </c>
      <c r="AQ278">
        <f>(Table2[[#This Row],[Sharpe Ratio]]-AVERAGE(Table2[Sharpe Ratio]))/_xlfn.STDEV.P(Table2[Sharpe Ratio])</f>
        <v>0.43413337131667468</v>
      </c>
      <c r="AR27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-0.31144194454202412</v>
      </c>
      <c r="AS278">
        <f>_xlfn.RANK.AVG(Table2[[#This Row],[1Y Return vs Nifty Z-Score]],Table2[1Y Return vs Nifty Z-Score])</f>
        <v>387</v>
      </c>
      <c r="AT278">
        <f>_xlfn.RANK.AVG(Table2[[#This Row],[6M Return vs Nifty Z-Score]],Table2[6M Return vs Nifty Z-Score])</f>
        <v>310</v>
      </c>
      <c r="AU278">
        <f>_xlfn.RANK.AVG(Table2[[#This Row],[Sharpe Ratio Z-Score]],Table2[Sharpe Ratio Z-Score])</f>
        <v>226</v>
      </c>
      <c r="AV278">
        <f>(Table2[[#This Row],[Rank 1Y]]+Table2[[#This Row],[Rank 6M]]+Table2[[#This Row],[Rank Sharpe]])/3</f>
        <v>307.66666666666669</v>
      </c>
    </row>
    <row r="279" spans="1:48" x14ac:dyDescent="0.3">
      <c r="A279" t="s">
        <v>1204</v>
      </c>
      <c r="B279" t="s">
        <v>1205</v>
      </c>
      <c r="C279" t="s">
        <v>10162</v>
      </c>
      <c r="D279" t="s">
        <v>130</v>
      </c>
      <c r="E279">
        <v>9498.0847515799996</v>
      </c>
      <c r="F279">
        <v>269.54000000000002</v>
      </c>
      <c r="G279">
        <v>28.2850368107793</v>
      </c>
      <c r="H279">
        <f>(Table2[[#This Row],[1Y Return vs Nifty]]-AVERAGE(Table2[1Y Return vs Nifty]))/_xlfn.STDEV.P(Table2[1Y Return vs Nifty])</f>
        <v>-0.14410813753441609</v>
      </c>
      <c r="I279">
        <v>16.910434259858501</v>
      </c>
      <c r="J279">
        <f>(Table2[[#This Row],[1M Return vs Nifty]]-AVERAGE(Table2[1M Return vs Nifty]))/_xlfn.STDEV.P(Table2[1M Return vs Nifty])</f>
        <v>1.9342655477691317</v>
      </c>
      <c r="K279">
        <v>-2.3126349333945999</v>
      </c>
      <c r="L279">
        <f>(Table2[[#This Row],[6M Return vs Nifty]]-AVERAGE(Table2[6M Return vs Nifty]))/_xlfn.STDEV.P(Table2[6M Return vs Nifty])</f>
        <v>-0.29176612149465891</v>
      </c>
      <c r="M279">
        <v>1.4886997858373201</v>
      </c>
      <c r="N279">
        <f>(Table2[[#This Row],[1W Return vs Nifty]]-AVERAGE(Table2[1W Return vs Nifty]))/_xlfn.STDEV.P(Table2[1W Return vs Nifty])</f>
        <v>0.90619593091319572</v>
      </c>
      <c r="O279">
        <v>260.5</v>
      </c>
      <c r="P279">
        <v>248.793996563322</v>
      </c>
      <c r="Q279">
        <v>226.31233695391401</v>
      </c>
      <c r="R279">
        <v>55.243125910336197</v>
      </c>
      <c r="S279" s="2">
        <f>(Table2[[#This Row],[Close Price]]-Table2[[#This Row],[20D EMA]])/Table2[[#This Row],[20D EMA]]</f>
        <v>3.4702495201535587E-2</v>
      </c>
      <c r="T279" s="2">
        <f>(Table2[[#This Row],[Close Price]]-Table2[[#This Row],[50D EMA]])/Table2[[#This Row],[50D EMA]]</f>
        <v>8.338627026073693E-2</v>
      </c>
      <c r="U279" s="2">
        <f>(Table2[[#This Row],[Close Price]]-Table2[[#This Row],[200D EMA]])/Table2[[#This Row],[200D EMA]]</f>
        <v>0.19100886689570459</v>
      </c>
      <c r="V279">
        <v>1.9829759284526001</v>
      </c>
      <c r="W279">
        <v>252.55</v>
      </c>
      <c r="X279">
        <v>273.51</v>
      </c>
      <c r="Y279">
        <v>252.55</v>
      </c>
      <c r="Z279">
        <v>279</v>
      </c>
      <c r="AA279">
        <v>229.92</v>
      </c>
      <c r="AB279">
        <v>299</v>
      </c>
      <c r="AC279" s="2">
        <f>(Table2[[#This Row],[Close Price]]/Table2[[#This Row],[Day Low]])-1</f>
        <v>6.7273807166897681E-2</v>
      </c>
      <c r="AD279" s="2">
        <f>(Table2[[#This Row],[Day High]]/Table2[[#This Row],[Close Price]])-1</f>
        <v>1.4728797210061373E-2</v>
      </c>
      <c r="AE279" s="2">
        <f>(Table2[[#This Row],[Close Price]]/Table2[[#This Row],[Current Week Low]])-1</f>
        <v>6.7273807166897681E-2</v>
      </c>
      <c r="AF279" s="2">
        <f>(Table2[[#This Row],[Current Week High]]/Table2[[#This Row],[Close Price]])-1</f>
        <v>3.5096831639088721E-2</v>
      </c>
      <c r="AG279" s="2">
        <f>(Table2[[#This Row],[Close Price]]/Table2[[#This Row],[Current Month Low]])-1</f>
        <v>0.17232080723730014</v>
      </c>
      <c r="AH279" s="2">
        <f>(Table2[[#This Row],[Current Month High]]/Table2[[#This Row],[Close Price]])-1</f>
        <v>0.10929732136232095</v>
      </c>
      <c r="AI279">
        <v>10.929732136231999</v>
      </c>
      <c r="AJ279">
        <v>55.668495524111997</v>
      </c>
      <c r="AK279" t="str">
        <f>IF(AND(Table2[[#This Row],[20D EMA]]&gt;Table2[[#This Row],[50D EMA]],Table2[[#This Row],[50D EMA]]&gt;Table2[[#This Row],[200D EMA]]),"Uptrend","Downtrend/NoTrend")</f>
        <v>Uptrend</v>
      </c>
      <c r="AL279">
        <v>0.01</v>
      </c>
      <c r="AM279" t="s">
        <v>10199</v>
      </c>
      <c r="AN279">
        <v>11.64</v>
      </c>
      <c r="AO279" t="s">
        <v>10199</v>
      </c>
      <c r="AP279">
        <v>0.11597669989668399</v>
      </c>
      <c r="AQ279">
        <f>(Table2[[#This Row],[Sharpe Ratio]]-AVERAGE(Table2[Sharpe Ratio]))/_xlfn.STDEV.P(Table2[Sharpe Ratio])</f>
        <v>0.76942479579211331</v>
      </c>
      <c r="AR27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3.1740120154453662</v>
      </c>
      <c r="AS279">
        <f>_xlfn.RANK.AVG(Table2[[#This Row],[1Y Return vs Nifty Z-Score]],Table2[1Y Return vs Nifty Z-Score])</f>
        <v>333</v>
      </c>
      <c r="AT279">
        <f>_xlfn.RANK.AVG(Table2[[#This Row],[6M Return vs Nifty Z-Score]],Table2[6M Return vs Nifty Z-Score])</f>
        <v>423</v>
      </c>
      <c r="AU279">
        <f>_xlfn.RANK.AVG(Table2[[#This Row],[Sharpe Ratio Z-Score]],Table2[Sharpe Ratio Z-Score])</f>
        <v>167</v>
      </c>
      <c r="AV279">
        <f>(Table2[[#This Row],[Rank 1Y]]+Table2[[#This Row],[Rank 6M]]+Table2[[#This Row],[Rank Sharpe]])/3</f>
        <v>307.66666666666669</v>
      </c>
    </row>
    <row r="280" spans="1:48" x14ac:dyDescent="0.3">
      <c r="A280" t="s">
        <v>1663</v>
      </c>
      <c r="B280" t="s">
        <v>1664</v>
      </c>
      <c r="C280" t="s">
        <v>10166</v>
      </c>
      <c r="D280" t="s">
        <v>1665</v>
      </c>
      <c r="E280">
        <v>4857.1065781879997</v>
      </c>
      <c r="F280">
        <v>71.81</v>
      </c>
      <c r="G280">
        <v>36.493330466237801</v>
      </c>
      <c r="H280">
        <f>(Table2[[#This Row],[1Y Return vs Nifty]]-AVERAGE(Table2[1Y Return vs Nifty]))/_xlfn.STDEV.P(Table2[1Y Return vs Nifty])</f>
        <v>-2.9800065161062553E-2</v>
      </c>
      <c r="I280">
        <v>-14.921822547530899</v>
      </c>
      <c r="J280">
        <f>(Table2[[#This Row],[1M Return vs Nifty]]-AVERAGE(Table2[1M Return vs Nifty]))/_xlfn.STDEV.P(Table2[1M Return vs Nifty])</f>
        <v>-1.3669107877378213</v>
      </c>
      <c r="K280">
        <v>2.56160726194569</v>
      </c>
      <c r="L280">
        <f>(Table2[[#This Row],[6M Return vs Nifty]]-AVERAGE(Table2[6M Return vs Nifty]))/_xlfn.STDEV.P(Table2[6M Return vs Nifty])</f>
        <v>-0.12803032220958441</v>
      </c>
      <c r="M280">
        <v>-1.7137955051284599</v>
      </c>
      <c r="N280">
        <f>(Table2[[#This Row],[1W Return vs Nifty]]-AVERAGE(Table2[1W Return vs Nifty]))/_xlfn.STDEV.P(Table2[1W Return vs Nifty])</f>
        <v>4.4032882721603772E-2</v>
      </c>
      <c r="O280">
        <v>73.040000000000006</v>
      </c>
      <c r="P280">
        <v>70.663165715890898</v>
      </c>
      <c r="Q280">
        <v>62.533784729997201</v>
      </c>
      <c r="R280">
        <v>44.802783988803199</v>
      </c>
      <c r="S280" s="2">
        <f>(Table2[[#This Row],[Close Price]]-Table2[[#This Row],[20D EMA]])/Table2[[#This Row],[20D EMA]]</f>
        <v>-1.6840087623220205E-2</v>
      </c>
      <c r="T280" s="2">
        <f>(Table2[[#This Row],[Close Price]]-Table2[[#This Row],[50D EMA]])/Table2[[#This Row],[50D EMA]]</f>
        <v>1.6229591081725364E-2</v>
      </c>
      <c r="U280" s="2">
        <f>(Table2[[#This Row],[Close Price]]-Table2[[#This Row],[200D EMA]])/Table2[[#This Row],[200D EMA]]</f>
        <v>0.14833925869119893</v>
      </c>
      <c r="V280">
        <v>0.96658315585060395</v>
      </c>
      <c r="W280">
        <v>66.84</v>
      </c>
      <c r="X280">
        <v>74.8</v>
      </c>
      <c r="Y280">
        <v>66.84</v>
      </c>
      <c r="Z280">
        <v>74.8</v>
      </c>
      <c r="AA280">
        <v>66.84</v>
      </c>
      <c r="AB280">
        <v>79.59</v>
      </c>
      <c r="AC280" s="2">
        <f>(Table2[[#This Row],[Close Price]]/Table2[[#This Row],[Day Low]])-1</f>
        <v>7.4356672651107125E-2</v>
      </c>
      <c r="AD280" s="2">
        <f>(Table2[[#This Row],[Day High]]/Table2[[#This Row],[Close Price]])-1</f>
        <v>4.1637654922712652E-2</v>
      </c>
      <c r="AE280" s="2">
        <f>(Table2[[#This Row],[Close Price]]/Table2[[#This Row],[Current Week Low]])-1</f>
        <v>7.4356672651107125E-2</v>
      </c>
      <c r="AF280" s="2">
        <f>(Table2[[#This Row],[Current Week High]]/Table2[[#This Row],[Close Price]])-1</f>
        <v>4.1637654922712652E-2</v>
      </c>
      <c r="AG280" s="2">
        <f>(Table2[[#This Row],[Close Price]]/Table2[[#This Row],[Current Month Low]])-1</f>
        <v>7.4356672651107125E-2</v>
      </c>
      <c r="AH280" s="2">
        <f>(Table2[[#This Row],[Current Month High]]/Table2[[#This Row],[Close Price]])-1</f>
        <v>0.10834145662164052</v>
      </c>
      <c r="AI280">
        <v>17.239938727196702</v>
      </c>
      <c r="AJ280">
        <v>74.507897934386406</v>
      </c>
      <c r="AK280" t="str">
        <f>IF(AND(Table2[[#This Row],[20D EMA]]&gt;Table2[[#This Row],[50D EMA]],Table2[[#This Row],[50D EMA]]&gt;Table2[[#This Row],[200D EMA]]),"Uptrend","Downtrend/NoTrend")</f>
        <v>Uptrend</v>
      </c>
      <c r="AL280">
        <v>-0.03</v>
      </c>
      <c r="AM280" t="s">
        <v>10200</v>
      </c>
      <c r="AN280">
        <v>-2.14</v>
      </c>
      <c r="AO280" t="s">
        <v>10200</v>
      </c>
      <c r="AP280">
        <v>6.9457188595678995E-2</v>
      </c>
      <c r="AQ280">
        <f>(Table2[[#This Row],[Sharpe Ratio]]-AVERAGE(Table2[Sharpe Ratio]))/_xlfn.STDEV.P(Table2[Sharpe Ratio])</f>
        <v>0.23540146089006014</v>
      </c>
      <c r="AR28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-1.2453068314968045</v>
      </c>
      <c r="AS280">
        <f>_xlfn.RANK.AVG(Table2[[#This Row],[1Y Return vs Nifty Z-Score]],Table2[1Y Return vs Nifty Z-Score])</f>
        <v>294</v>
      </c>
      <c r="AT280">
        <f>_xlfn.RANK.AVG(Table2[[#This Row],[6M Return vs Nifty Z-Score]],Table2[6M Return vs Nifty Z-Score])</f>
        <v>367</v>
      </c>
      <c r="AU280">
        <f>_xlfn.RANK.AVG(Table2[[#This Row],[Sharpe Ratio Z-Score]],Table2[Sharpe Ratio Z-Score])</f>
        <v>265</v>
      </c>
      <c r="AV280">
        <f>(Table2[[#This Row],[Rank 1Y]]+Table2[[#This Row],[Rank 6M]]+Table2[[#This Row],[Rank Sharpe]])/3</f>
        <v>308.66666666666669</v>
      </c>
    </row>
    <row r="281" spans="1:48" x14ac:dyDescent="0.3">
      <c r="A281" t="s">
        <v>1413</v>
      </c>
      <c r="B281" t="s">
        <v>1414</v>
      </c>
      <c r="C281" t="s">
        <v>10159</v>
      </c>
      <c r="D281" t="s">
        <v>198</v>
      </c>
      <c r="E281">
        <v>7220.9258768999998</v>
      </c>
      <c r="F281">
        <v>1337.25</v>
      </c>
      <c r="G281">
        <v>21.519650238616499</v>
      </c>
      <c r="H281">
        <f>(Table2[[#This Row],[1Y Return vs Nifty]]-AVERAGE(Table2[1Y Return vs Nifty]))/_xlfn.STDEV.P(Table2[1Y Return vs Nifty])</f>
        <v>-0.23832239574510167</v>
      </c>
      <c r="I281">
        <v>4.1452864816894204</v>
      </c>
      <c r="J281">
        <f>(Table2[[#This Row],[1M Return vs Nifty]]-AVERAGE(Table2[1M Return vs Nifty]))/_xlfn.STDEV.P(Table2[1M Return vs Nifty])</f>
        <v>0.61045102781468308</v>
      </c>
      <c r="K281">
        <v>16.531444259395698</v>
      </c>
      <c r="L281">
        <f>(Table2[[#This Row],[6M Return vs Nifty]]-AVERAGE(Table2[6M Return vs Nifty]))/_xlfn.STDEV.P(Table2[6M Return vs Nifty])</f>
        <v>0.34124517436840068</v>
      </c>
      <c r="M281">
        <v>-2.5750546307808602</v>
      </c>
      <c r="N281">
        <f>(Table2[[#This Row],[1W Return vs Nifty]]-AVERAGE(Table2[1W Return vs Nifty]))/_xlfn.STDEV.P(Table2[1W Return vs Nifty])</f>
        <v>-0.18783187447258037</v>
      </c>
      <c r="O281">
        <v>1334.95</v>
      </c>
      <c r="P281">
        <v>1236.94841281812</v>
      </c>
      <c r="Q281">
        <v>1058.57096014422</v>
      </c>
      <c r="R281">
        <v>43.098868285741702</v>
      </c>
      <c r="S281" s="2">
        <f>(Table2[[#This Row],[Close Price]]-Table2[[#This Row],[20D EMA]])/Table2[[#This Row],[20D EMA]]</f>
        <v>1.7229109704482973E-3</v>
      </c>
      <c r="T281" s="2">
        <f>(Table2[[#This Row],[Close Price]]-Table2[[#This Row],[50D EMA]])/Table2[[#This Row],[50D EMA]]</f>
        <v>8.1087930703079583E-2</v>
      </c>
      <c r="U281" s="2">
        <f>(Table2[[#This Row],[Close Price]]-Table2[[#This Row],[200D EMA]])/Table2[[#This Row],[200D EMA]]</f>
        <v>0.26325966831530384</v>
      </c>
      <c r="V281">
        <v>0.88548913160185305</v>
      </c>
      <c r="W281">
        <v>1295.05</v>
      </c>
      <c r="X281">
        <v>1378.35</v>
      </c>
      <c r="Y281">
        <v>1295.05</v>
      </c>
      <c r="Z281">
        <v>1378.35</v>
      </c>
      <c r="AA281">
        <v>1295.05</v>
      </c>
      <c r="AB281">
        <v>1453.7</v>
      </c>
      <c r="AC281" s="2">
        <f>(Table2[[#This Row],[Close Price]]/Table2[[#This Row],[Day Low]])-1</f>
        <v>3.258561445504049E-2</v>
      </c>
      <c r="AD281" s="2">
        <f>(Table2[[#This Row],[Day High]]/Table2[[#This Row],[Close Price]])-1</f>
        <v>3.0734716769489578E-2</v>
      </c>
      <c r="AE281" s="2">
        <f>(Table2[[#This Row],[Close Price]]/Table2[[#This Row],[Current Week Low]])-1</f>
        <v>3.258561445504049E-2</v>
      </c>
      <c r="AF281" s="2">
        <f>(Table2[[#This Row],[Current Week High]]/Table2[[#This Row],[Close Price]])-1</f>
        <v>3.0734716769489578E-2</v>
      </c>
      <c r="AG281" s="2">
        <f>(Table2[[#This Row],[Close Price]]/Table2[[#This Row],[Current Month Low]])-1</f>
        <v>3.258561445504049E-2</v>
      </c>
      <c r="AH281" s="2">
        <f>(Table2[[#This Row],[Current Month High]]/Table2[[#This Row],[Close Price]])-1</f>
        <v>8.7081697513553991E-2</v>
      </c>
      <c r="AI281">
        <v>8.7081697513553902</v>
      </c>
      <c r="AJ281">
        <v>62.979890310786097</v>
      </c>
      <c r="AK281" t="str">
        <f>IF(AND(Table2[[#This Row],[20D EMA]]&gt;Table2[[#This Row],[50D EMA]],Table2[[#This Row],[50D EMA]]&gt;Table2[[#This Row],[200D EMA]]),"Uptrend","Downtrend/NoTrend")</f>
        <v>Uptrend</v>
      </c>
      <c r="AL281">
        <v>0.18</v>
      </c>
      <c r="AM281" t="s">
        <v>10199</v>
      </c>
      <c r="AN281">
        <v>-2.4</v>
      </c>
      <c r="AO281" t="s">
        <v>10200</v>
      </c>
      <c r="AP281">
        <v>5.1246452929140998E-2</v>
      </c>
      <c r="AQ281">
        <f>(Table2[[#This Row],[Sharpe Ratio]]-AVERAGE(Table2[Sharpe Ratio]))/_xlfn.STDEV.P(Table2[Sharpe Ratio])</f>
        <v>2.6350301071571505E-2</v>
      </c>
      <c r="AR28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0.5518922330369731</v>
      </c>
      <c r="AS281">
        <f>_xlfn.RANK.AVG(Table2[[#This Row],[1Y Return vs Nifty Z-Score]],Table2[1Y Return vs Nifty Z-Score])</f>
        <v>374</v>
      </c>
      <c r="AT281">
        <f>_xlfn.RANK.AVG(Table2[[#This Row],[6M Return vs Nifty Z-Score]],Table2[6M Return vs Nifty Z-Score])</f>
        <v>222</v>
      </c>
      <c r="AU281">
        <f>_xlfn.RANK.AVG(Table2[[#This Row],[Sharpe Ratio Z-Score]],Table2[Sharpe Ratio Z-Score])</f>
        <v>332</v>
      </c>
      <c r="AV281">
        <f>(Table2[[#This Row],[Rank 1Y]]+Table2[[#This Row],[Rank 6M]]+Table2[[#This Row],[Rank Sharpe]])/3</f>
        <v>309.33333333333331</v>
      </c>
    </row>
    <row r="282" spans="1:48" x14ac:dyDescent="0.3">
      <c r="A282" t="s">
        <v>136</v>
      </c>
      <c r="B282" t="s">
        <v>137</v>
      </c>
      <c r="C282" t="s">
        <v>10168</v>
      </c>
      <c r="D282" t="s">
        <v>138</v>
      </c>
      <c r="E282">
        <v>200339.35292511</v>
      </c>
      <c r="F282">
        <v>809.35</v>
      </c>
      <c r="G282">
        <v>39.9264463546508</v>
      </c>
      <c r="H282">
        <f>(Table2[[#This Row],[1Y Return vs Nifty]]-AVERAGE(Table2[1Y Return vs Nifty]))/_xlfn.STDEV.P(Table2[1Y Return vs Nifty])</f>
        <v>1.8009245264601355E-2</v>
      </c>
      <c r="I282">
        <v>-5.9614480334050404</v>
      </c>
      <c r="J282">
        <f>(Table2[[#This Row],[1M Return vs Nifty]]-AVERAGE(Table2[1M Return vs Nifty]))/_xlfn.STDEV.P(Table2[1M Return vs Nifty])</f>
        <v>-0.43767173056719116</v>
      </c>
      <c r="K282">
        <v>-5.7810970255390597</v>
      </c>
      <c r="L282">
        <f>(Table2[[#This Row],[6M Return vs Nifty]]-AVERAGE(Table2[6M Return vs Nifty]))/_xlfn.STDEV.P(Table2[6M Return vs Nifty])</f>
        <v>-0.40827888187619488</v>
      </c>
      <c r="M282">
        <v>-0.14221962218804601</v>
      </c>
      <c r="N282">
        <f>(Table2[[#This Row],[1W Return vs Nifty]]-AVERAGE(Table2[1W Return vs Nifty]))/_xlfn.STDEV.P(Table2[1W Return vs Nifty])</f>
        <v>0.46712629288917484</v>
      </c>
      <c r="O282">
        <v>832.65</v>
      </c>
      <c r="P282">
        <v>839.77587781442196</v>
      </c>
      <c r="Q282">
        <v>768.44021634174999</v>
      </c>
      <c r="R282">
        <v>36.629677688279003</v>
      </c>
      <c r="S282" s="2">
        <f>(Table2[[#This Row],[Close Price]]-Table2[[#This Row],[20D EMA]])/Table2[[#This Row],[20D EMA]]</f>
        <v>-2.7982946015732847E-2</v>
      </c>
      <c r="T282" s="2">
        <f>(Table2[[#This Row],[Close Price]]-Table2[[#This Row],[50D EMA]])/Table2[[#This Row],[50D EMA]]</f>
        <v>-3.6230949969184051E-2</v>
      </c>
      <c r="U282" s="2">
        <f>(Table2[[#This Row],[Close Price]]-Table2[[#This Row],[200D EMA]])/Table2[[#This Row],[200D EMA]]</f>
        <v>5.3237431862957242E-2</v>
      </c>
      <c r="V282">
        <v>0.90471143887753402</v>
      </c>
      <c r="W282">
        <v>778.2</v>
      </c>
      <c r="X282">
        <v>839.05</v>
      </c>
      <c r="Y282">
        <v>778.2</v>
      </c>
      <c r="Z282">
        <v>839.05</v>
      </c>
      <c r="AA282">
        <v>778.2</v>
      </c>
      <c r="AB282">
        <v>853</v>
      </c>
      <c r="AC282" s="2">
        <f>(Table2[[#This Row],[Close Price]]/Table2[[#This Row],[Day Low]])-1</f>
        <v>4.0028270367514773E-2</v>
      </c>
      <c r="AD282" s="2">
        <f>(Table2[[#This Row],[Day High]]/Table2[[#This Row],[Close Price]])-1</f>
        <v>3.669611416568852E-2</v>
      </c>
      <c r="AE282" s="2">
        <f>(Table2[[#This Row],[Close Price]]/Table2[[#This Row],[Current Week Low]])-1</f>
        <v>4.0028270367514773E-2</v>
      </c>
      <c r="AF282" s="2">
        <f>(Table2[[#This Row],[Current Week High]]/Table2[[#This Row],[Close Price]])-1</f>
        <v>3.669611416568852E-2</v>
      </c>
      <c r="AG282" s="2">
        <f>(Table2[[#This Row],[Close Price]]/Table2[[#This Row],[Current Month Low]])-1</f>
        <v>4.0028270367514773E-2</v>
      </c>
      <c r="AH282" s="2">
        <f>(Table2[[#This Row],[Current Month High]]/Table2[[#This Row],[Close Price]])-1</f>
        <v>5.3932167788966368E-2</v>
      </c>
      <c r="AI282">
        <v>19.552727497374399</v>
      </c>
      <c r="AJ282">
        <v>74.786740092862502</v>
      </c>
      <c r="AK282" t="str">
        <f>IF(AND(Table2[[#This Row],[20D EMA]]&gt;Table2[[#This Row],[50D EMA]],Table2[[#This Row],[50D EMA]]&gt;Table2[[#This Row],[200D EMA]]),"Uptrend","Downtrend/NoTrend")</f>
        <v>Downtrend/NoTrend</v>
      </c>
      <c r="AL282">
        <v>-0.17</v>
      </c>
      <c r="AM282" t="s">
        <v>10200</v>
      </c>
      <c r="AN282">
        <v>-3.49</v>
      </c>
      <c r="AO282" t="s">
        <v>10200</v>
      </c>
      <c r="AP282">
        <v>9.9931498832919005E-2</v>
      </c>
      <c r="AQ282">
        <f>(Table2[[#This Row],[Sharpe Ratio]]-AVERAGE(Table2[Sharpe Ratio]))/_xlfn.STDEV.P(Table2[Sharpe Ratio])</f>
        <v>0.58523301170815967</v>
      </c>
      <c r="AR28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82">
        <f>_xlfn.RANK.AVG(Table2[[#This Row],[1Y Return vs Nifty Z-Score]],Table2[1Y Return vs Nifty Z-Score])</f>
        <v>279</v>
      </c>
      <c r="AT282">
        <f>_xlfn.RANK.AVG(Table2[[#This Row],[6M Return vs Nifty Z-Score]],Table2[6M Return vs Nifty Z-Score])</f>
        <v>452</v>
      </c>
      <c r="AU282">
        <f>_xlfn.RANK.AVG(Table2[[#This Row],[Sharpe Ratio Z-Score]],Table2[Sharpe Ratio Z-Score])</f>
        <v>200</v>
      </c>
      <c r="AV282">
        <f>(Table2[[#This Row],[Rank 1Y]]+Table2[[#This Row],[Rank 6M]]+Table2[[#This Row],[Rank Sharpe]])/3</f>
        <v>310.33333333333331</v>
      </c>
    </row>
    <row r="283" spans="1:48" x14ac:dyDescent="0.3">
      <c r="A283" t="s">
        <v>779</v>
      </c>
      <c r="B283" t="s">
        <v>780</v>
      </c>
      <c r="C283" t="s">
        <v>10155</v>
      </c>
      <c r="D283" t="s">
        <v>420</v>
      </c>
      <c r="E283">
        <v>19940.98291938</v>
      </c>
      <c r="F283">
        <v>4051.35</v>
      </c>
      <c r="G283">
        <v>49.462560083810097</v>
      </c>
      <c r="H283">
        <f>(Table2[[#This Row],[1Y Return vs Nifty]]-AVERAGE(Table2[1Y Return vs Nifty]))/_xlfn.STDEV.P(Table2[1Y Return vs Nifty])</f>
        <v>0.15080843886903419</v>
      </c>
      <c r="I283">
        <v>10.3810783036553</v>
      </c>
      <c r="J283">
        <f>(Table2[[#This Row],[1M Return vs Nifty]]-AVERAGE(Table2[1M Return vs Nifty]))/_xlfn.STDEV.P(Table2[1M Return vs Nifty])</f>
        <v>1.257136197527279</v>
      </c>
      <c r="K283">
        <v>32.605911017061999</v>
      </c>
      <c r="L283">
        <f>(Table2[[#This Row],[6M Return vs Nifty]]-AVERAGE(Table2[6M Return vs Nifty]))/_xlfn.STDEV.P(Table2[6M Return vs Nifty])</f>
        <v>0.88121950415529049</v>
      </c>
      <c r="M283">
        <v>0.55902406397700299</v>
      </c>
      <c r="N283">
        <f>(Table2[[#This Row],[1W Return vs Nifty]]-AVERAGE(Table2[1W Return vs Nifty]))/_xlfn.STDEV.P(Table2[1W Return vs Nifty])</f>
        <v>0.65591232973197722</v>
      </c>
      <c r="O283">
        <v>3926.88</v>
      </c>
      <c r="P283">
        <v>3680.1374301656901</v>
      </c>
      <c r="Q283">
        <v>3131.5464943889101</v>
      </c>
      <c r="R283">
        <v>56.761158132342999</v>
      </c>
      <c r="S283" s="2">
        <f>(Table2[[#This Row],[Close Price]]-Table2[[#This Row],[20D EMA]])/Table2[[#This Row],[20D EMA]]</f>
        <v>3.1696919691969146E-2</v>
      </c>
      <c r="T283" s="2">
        <f>(Table2[[#This Row],[Close Price]]-Table2[[#This Row],[50D EMA]])/Table2[[#This Row],[50D EMA]]</f>
        <v>0.1008692139569355</v>
      </c>
      <c r="U283" s="2">
        <f>(Table2[[#This Row],[Close Price]]-Table2[[#This Row],[200D EMA]])/Table2[[#This Row],[200D EMA]]</f>
        <v>0.29372181037681838</v>
      </c>
      <c r="V283">
        <v>1.80821273292628</v>
      </c>
      <c r="W283">
        <v>3777</v>
      </c>
      <c r="X283">
        <v>4248.6000000000004</v>
      </c>
      <c r="Y283">
        <v>3777</v>
      </c>
      <c r="Z283">
        <v>4248.6000000000004</v>
      </c>
      <c r="AA283">
        <v>3601.1</v>
      </c>
      <c r="AB283">
        <v>4327.75</v>
      </c>
      <c r="AC283" s="2">
        <f>(Table2[[#This Row],[Close Price]]/Table2[[#This Row],[Day Low]])-1</f>
        <v>7.2637013502780068E-2</v>
      </c>
      <c r="AD283" s="2">
        <f>(Table2[[#This Row],[Day High]]/Table2[[#This Row],[Close Price]])-1</f>
        <v>4.8687474545521914E-2</v>
      </c>
      <c r="AE283" s="2">
        <f>(Table2[[#This Row],[Close Price]]/Table2[[#This Row],[Current Week Low]])-1</f>
        <v>7.2637013502780068E-2</v>
      </c>
      <c r="AF283" s="2">
        <f>(Table2[[#This Row],[Current Week High]]/Table2[[#This Row],[Close Price]])-1</f>
        <v>4.8687474545521914E-2</v>
      </c>
      <c r="AG283" s="2">
        <f>(Table2[[#This Row],[Close Price]]/Table2[[#This Row],[Current Month Low]])-1</f>
        <v>0.12503124045430569</v>
      </c>
      <c r="AH283" s="2">
        <f>(Table2[[#This Row],[Current Month High]]/Table2[[#This Row],[Close Price]])-1</f>
        <v>6.8224172189517152E-2</v>
      </c>
      <c r="AI283">
        <v>6.8224172189517098</v>
      </c>
      <c r="AJ283">
        <v>81.674887892376603</v>
      </c>
      <c r="AK283" t="str">
        <f>IF(AND(Table2[[#This Row],[20D EMA]]&gt;Table2[[#This Row],[50D EMA]],Table2[[#This Row],[50D EMA]]&gt;Table2[[#This Row],[200D EMA]]),"Uptrend","Downtrend/NoTrend")</f>
        <v>Uptrend</v>
      </c>
      <c r="AL283">
        <v>0.15</v>
      </c>
      <c r="AM283" t="s">
        <v>10199</v>
      </c>
      <c r="AN283">
        <v>8.76</v>
      </c>
      <c r="AO283" t="s">
        <v>10199</v>
      </c>
      <c r="AP283">
        <v>-1.9026349364777002E-2</v>
      </c>
      <c r="AQ283">
        <f>(Table2[[#This Row],[Sharpe Ratio]]-AVERAGE(Table2[Sharpe Ratio]))/_xlfn.STDEV.P(Table2[Sharpe Ratio])</f>
        <v>-0.78035026788088024</v>
      </c>
      <c r="AR28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2.1647262024027007</v>
      </c>
      <c r="AS283">
        <f>_xlfn.RANK.AVG(Table2[[#This Row],[1Y Return vs Nifty Z-Score]],Table2[1Y Return vs Nifty Z-Score])</f>
        <v>239</v>
      </c>
      <c r="AT283">
        <f>_xlfn.RANK.AVG(Table2[[#This Row],[6M Return vs Nifty Z-Score]],Table2[6M Return vs Nifty Z-Score])</f>
        <v>123</v>
      </c>
      <c r="AU283">
        <f>_xlfn.RANK.AVG(Table2[[#This Row],[Sharpe Ratio Z-Score]],Table2[Sharpe Ratio Z-Score])</f>
        <v>572</v>
      </c>
      <c r="AV283">
        <f>(Table2[[#This Row],[Rank 1Y]]+Table2[[#This Row],[Rank 6M]]+Table2[[#This Row],[Rank Sharpe]])/3</f>
        <v>311.33333333333331</v>
      </c>
    </row>
    <row r="284" spans="1:48" x14ac:dyDescent="0.3">
      <c r="A284" t="s">
        <v>1390</v>
      </c>
      <c r="B284" t="s">
        <v>1391</v>
      </c>
      <c r="C284" t="s">
        <v>619</v>
      </c>
      <c r="D284" t="s">
        <v>619</v>
      </c>
      <c r="E284">
        <v>7353.0830679999999</v>
      </c>
      <c r="F284">
        <v>366.7</v>
      </c>
      <c r="G284">
        <v>-7.7845617812149301</v>
      </c>
      <c r="H284">
        <f>(Table2[[#This Row],[1Y Return vs Nifty]]-AVERAGE(Table2[1Y Return vs Nifty]))/_xlfn.STDEV.P(Table2[1Y Return vs Nifty])</f>
        <v>-0.64641062077825917</v>
      </c>
      <c r="I284">
        <v>3.1395276508221999</v>
      </c>
      <c r="J284">
        <f>(Table2[[#This Row],[1M Return vs Nifty]]-AVERAGE(Table2[1M Return vs Nifty]))/_xlfn.STDEV.P(Table2[1M Return vs Nifty])</f>
        <v>0.50614842458501597</v>
      </c>
      <c r="K284">
        <v>13.749880303201699</v>
      </c>
      <c r="L284">
        <f>(Table2[[#This Row],[6M Return vs Nifty]]-AVERAGE(Table2[6M Return vs Nifty]))/_xlfn.STDEV.P(Table2[6M Return vs Nifty])</f>
        <v>0.24780673217006788</v>
      </c>
      <c r="M284">
        <v>7.99737621515645</v>
      </c>
      <c r="N284">
        <f>(Table2[[#This Row],[1W Return vs Nifty]]-AVERAGE(Table2[1W Return vs Nifty]))/_xlfn.STDEV.P(Table2[1W Return vs Nifty])</f>
        <v>2.6584359188453148</v>
      </c>
      <c r="O284">
        <v>354.42</v>
      </c>
      <c r="P284">
        <v>349.057485437119</v>
      </c>
      <c r="Q284">
        <v>342.15692642637998</v>
      </c>
      <c r="R284">
        <v>60.061774983756798</v>
      </c>
      <c r="S284" s="2">
        <f>(Table2[[#This Row],[Close Price]]-Table2[[#This Row],[20D EMA]])/Table2[[#This Row],[20D EMA]]</f>
        <v>3.4648157553185406E-2</v>
      </c>
      <c r="T284" s="2">
        <f>(Table2[[#This Row],[Close Price]]-Table2[[#This Row],[50D EMA]])/Table2[[#This Row],[50D EMA]]</f>
        <v>5.0543292434446885E-2</v>
      </c>
      <c r="U284" s="2">
        <f>(Table2[[#This Row],[Close Price]]-Table2[[#This Row],[200D EMA]])/Table2[[#This Row],[200D EMA]]</f>
        <v>7.1730459558300957E-2</v>
      </c>
      <c r="V284">
        <v>3.2880590435492199</v>
      </c>
      <c r="W284">
        <v>359.75</v>
      </c>
      <c r="X284">
        <v>379.45</v>
      </c>
      <c r="Y284">
        <v>359.75</v>
      </c>
      <c r="Z284">
        <v>395.3</v>
      </c>
      <c r="AA284">
        <v>327.35000000000002</v>
      </c>
      <c r="AB284">
        <v>395.3</v>
      </c>
      <c r="AC284" s="2">
        <f>(Table2[[#This Row],[Close Price]]/Table2[[#This Row],[Day Low]])-1</f>
        <v>1.9318971507991556E-2</v>
      </c>
      <c r="AD284" s="2">
        <f>(Table2[[#This Row],[Day High]]/Table2[[#This Row],[Close Price]])-1</f>
        <v>3.4769566403054286E-2</v>
      </c>
      <c r="AE284" s="2">
        <f>(Table2[[#This Row],[Close Price]]/Table2[[#This Row],[Current Week Low]])-1</f>
        <v>1.9318971507991556E-2</v>
      </c>
      <c r="AF284" s="2">
        <f>(Table2[[#This Row],[Current Week High]]/Table2[[#This Row],[Close Price]])-1</f>
        <v>7.7992909735478566E-2</v>
      </c>
      <c r="AG284" s="2">
        <f>(Table2[[#This Row],[Close Price]]/Table2[[#This Row],[Current Month Low]])-1</f>
        <v>0.12020772873071617</v>
      </c>
      <c r="AH284" s="2">
        <f>(Table2[[#This Row],[Current Month High]]/Table2[[#This Row],[Close Price]])-1</f>
        <v>7.7992909735478566E-2</v>
      </c>
      <c r="AI284">
        <v>19.157349331878901</v>
      </c>
      <c r="AJ284">
        <v>36.956115779645103</v>
      </c>
      <c r="AK284" t="str">
        <f>IF(AND(Table2[[#This Row],[20D EMA]]&gt;Table2[[#This Row],[50D EMA]],Table2[[#This Row],[50D EMA]]&gt;Table2[[#This Row],[200D EMA]]),"Uptrend","Downtrend/NoTrend")</f>
        <v>Uptrend</v>
      </c>
      <c r="AL284">
        <v>-0.04</v>
      </c>
      <c r="AM284" t="s">
        <v>10200</v>
      </c>
      <c r="AN284">
        <v>6.44</v>
      </c>
      <c r="AO284" t="s">
        <v>10199</v>
      </c>
      <c r="AP284">
        <v>0.13005844442609599</v>
      </c>
      <c r="AQ284">
        <f>(Table2[[#This Row],[Sharpe Ratio]]-AVERAGE(Table2[Sharpe Ratio]))/_xlfn.STDEV.P(Table2[Sharpe Ratio])</f>
        <v>0.93107697064359063</v>
      </c>
      <c r="AR28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3.6970574254657302</v>
      </c>
      <c r="AS284">
        <f>_xlfn.RANK.AVG(Table2[[#This Row],[1Y Return vs Nifty Z-Score]],Table2[1Y Return vs Nifty Z-Score])</f>
        <v>553</v>
      </c>
      <c r="AT284">
        <f>_xlfn.RANK.AVG(Table2[[#This Row],[6M Return vs Nifty Z-Score]],Table2[6M Return vs Nifty Z-Score])</f>
        <v>246</v>
      </c>
      <c r="AU284">
        <f>_xlfn.RANK.AVG(Table2[[#This Row],[Sharpe Ratio Z-Score]],Table2[Sharpe Ratio Z-Score])</f>
        <v>136</v>
      </c>
      <c r="AV284">
        <f>(Table2[[#This Row],[Rank 1Y]]+Table2[[#This Row],[Rank 6M]]+Table2[[#This Row],[Rank Sharpe]])/3</f>
        <v>311.66666666666669</v>
      </c>
    </row>
    <row r="285" spans="1:48" x14ac:dyDescent="0.3">
      <c r="A285" t="s">
        <v>1647</v>
      </c>
      <c r="B285" t="s">
        <v>1648</v>
      </c>
      <c r="C285" t="s">
        <v>10164</v>
      </c>
      <c r="D285" t="s">
        <v>1471</v>
      </c>
      <c r="E285">
        <v>4985.8066034699996</v>
      </c>
      <c r="F285">
        <v>881.3</v>
      </c>
      <c r="G285">
        <v>32.7714615675117</v>
      </c>
      <c r="H285">
        <f>(Table2[[#This Row],[1Y Return vs Nifty]]-AVERAGE(Table2[1Y Return vs Nifty]))/_xlfn.STDEV.P(Table2[1Y Return vs Nifty])</f>
        <v>-8.1630528019418017E-2</v>
      </c>
      <c r="I285">
        <v>-7.9358043816221802</v>
      </c>
      <c r="J285">
        <f>(Table2[[#This Row],[1M Return vs Nifty]]-AVERAGE(Table2[1M Return vs Nifty]))/_xlfn.STDEV.P(Table2[1M Return vs Nifty])</f>
        <v>-0.64242310883200071</v>
      </c>
      <c r="K285">
        <v>-8.8768930636621306</v>
      </c>
      <c r="L285">
        <f>(Table2[[#This Row],[6M Return vs Nifty]]-AVERAGE(Table2[6M Return vs Nifty]))/_xlfn.STDEV.P(Table2[6M Return vs Nifty])</f>
        <v>-0.51227302463960345</v>
      </c>
      <c r="M285">
        <v>-2.3096190192104999</v>
      </c>
      <c r="N285">
        <f>(Table2[[#This Row],[1W Return vs Nifty]]-AVERAGE(Table2[1W Return vs Nifty]))/_xlfn.STDEV.P(Table2[1W Return vs Nifty])</f>
        <v>-0.11637235457393066</v>
      </c>
      <c r="O285">
        <v>901.18</v>
      </c>
      <c r="P285">
        <v>907.003655405887</v>
      </c>
      <c r="Q285">
        <v>855.34661903980998</v>
      </c>
      <c r="R285">
        <v>30.160734312044699</v>
      </c>
      <c r="S285" s="2">
        <f>(Table2[[#This Row],[Close Price]]-Table2[[#This Row],[20D EMA]])/Table2[[#This Row],[20D EMA]]</f>
        <v>-2.2059965822588158E-2</v>
      </c>
      <c r="T285" s="2">
        <f>(Table2[[#This Row],[Close Price]]-Table2[[#This Row],[50D EMA]])/Table2[[#This Row],[50D EMA]]</f>
        <v>-2.8339086896385861E-2</v>
      </c>
      <c r="U285" s="2">
        <f>(Table2[[#This Row],[Close Price]]-Table2[[#This Row],[200D EMA]])/Table2[[#This Row],[200D EMA]]</f>
        <v>3.0342530598091999E-2</v>
      </c>
      <c r="V285">
        <v>0.59900489495958298</v>
      </c>
      <c r="W285">
        <v>850</v>
      </c>
      <c r="X285">
        <v>901</v>
      </c>
      <c r="Y285">
        <v>850</v>
      </c>
      <c r="Z285">
        <v>905.45</v>
      </c>
      <c r="AA285">
        <v>850</v>
      </c>
      <c r="AB285">
        <v>953.9</v>
      </c>
      <c r="AC285" s="2">
        <f>(Table2[[#This Row],[Close Price]]/Table2[[#This Row],[Day Low]])-1</f>
        <v>3.6823529411764699E-2</v>
      </c>
      <c r="AD285" s="2">
        <f>(Table2[[#This Row],[Day High]]/Table2[[#This Row],[Close Price]])-1</f>
        <v>2.2353341654374193E-2</v>
      </c>
      <c r="AE285" s="2">
        <f>(Table2[[#This Row],[Close Price]]/Table2[[#This Row],[Current Week Low]])-1</f>
        <v>3.6823529411764699E-2</v>
      </c>
      <c r="AF285" s="2">
        <f>(Table2[[#This Row],[Current Week High]]/Table2[[#This Row],[Close Price]])-1</f>
        <v>2.7402700555996917E-2</v>
      </c>
      <c r="AG285" s="2">
        <f>(Table2[[#This Row],[Close Price]]/Table2[[#This Row],[Current Month Low]])-1</f>
        <v>3.6823529411764699E-2</v>
      </c>
      <c r="AH285" s="2">
        <f>(Table2[[#This Row],[Current Month High]]/Table2[[#This Row],[Close Price]])-1</f>
        <v>8.2378304777033895E-2</v>
      </c>
      <c r="AI285">
        <v>25.4850788607738</v>
      </c>
      <c r="AJ285">
        <v>57.854200250761203</v>
      </c>
      <c r="AK285" t="str">
        <f>IF(AND(Table2[[#This Row],[20D EMA]]&gt;Table2[[#This Row],[50D EMA]],Table2[[#This Row],[50D EMA]]&gt;Table2[[#This Row],[200D EMA]]),"Uptrend","Downtrend/NoTrend")</f>
        <v>Downtrend/NoTrend</v>
      </c>
      <c r="AL285">
        <v>-0.17</v>
      </c>
      <c r="AM285" t="s">
        <v>10200</v>
      </c>
      <c r="AN285">
        <v>-3.61</v>
      </c>
      <c r="AO285" t="s">
        <v>10200</v>
      </c>
      <c r="AP285">
        <v>0.133197328440188</v>
      </c>
      <c r="AQ285">
        <f>(Table2[[#This Row],[Sharpe Ratio]]-AVERAGE(Table2[Sharpe Ratio]))/_xlfn.STDEV.P(Table2[Sharpe Ratio])</f>
        <v>0.96710996544936256</v>
      </c>
      <c r="AR28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85">
        <f>_xlfn.RANK.AVG(Table2[[#This Row],[1Y Return vs Nifty Z-Score]],Table2[1Y Return vs Nifty Z-Score])</f>
        <v>314</v>
      </c>
      <c r="AT285">
        <f>_xlfn.RANK.AVG(Table2[[#This Row],[6M Return vs Nifty Z-Score]],Table2[6M Return vs Nifty Z-Score])</f>
        <v>495</v>
      </c>
      <c r="AU285">
        <f>_xlfn.RANK.AVG(Table2[[#This Row],[Sharpe Ratio Z-Score]],Table2[Sharpe Ratio Z-Score])</f>
        <v>126</v>
      </c>
      <c r="AV285">
        <f>(Table2[[#This Row],[Rank 1Y]]+Table2[[#This Row],[Rank 6M]]+Table2[[#This Row],[Rank Sharpe]])/3</f>
        <v>311.66666666666669</v>
      </c>
    </row>
    <row r="286" spans="1:48" x14ac:dyDescent="0.3">
      <c r="A286" t="s">
        <v>994</v>
      </c>
      <c r="B286" t="s">
        <v>995</v>
      </c>
      <c r="C286" t="s">
        <v>10154</v>
      </c>
      <c r="D286" t="s">
        <v>281</v>
      </c>
      <c r="E286">
        <v>13283.86480062</v>
      </c>
      <c r="F286">
        <v>2456.6999999999998</v>
      </c>
      <c r="G286">
        <v>45.212445552806798</v>
      </c>
      <c r="H286">
        <f>(Table2[[#This Row],[1Y Return vs Nifty]]-AVERAGE(Table2[1Y Return vs Nifty]))/_xlfn.STDEV.P(Table2[1Y Return vs Nifty])</f>
        <v>9.1621667562199235E-2</v>
      </c>
      <c r="I286">
        <v>-12.508313209981701</v>
      </c>
      <c r="J286">
        <f>(Table2[[#This Row],[1M Return vs Nifty]]-AVERAGE(Table2[1M Return vs Nifty]))/_xlfn.STDEV.P(Table2[1M Return vs Nifty])</f>
        <v>-1.116616881187251</v>
      </c>
      <c r="K286">
        <v>4.7965006463190303</v>
      </c>
      <c r="L286">
        <f>(Table2[[#This Row],[6M Return vs Nifty]]-AVERAGE(Table2[6M Return vs Nifty]))/_xlfn.STDEV.P(Table2[6M Return vs Nifty])</f>
        <v>-5.2955666510874917E-2</v>
      </c>
      <c r="M286">
        <v>-10.3360119729809</v>
      </c>
      <c r="N286">
        <f>(Table2[[#This Row],[1W Return vs Nifty]]-AVERAGE(Table2[1W Return vs Nifty]))/_xlfn.STDEV.P(Table2[1W Return vs Nifty])</f>
        <v>-2.2772059503414717</v>
      </c>
      <c r="O286">
        <v>2345.4299999999998</v>
      </c>
      <c r="P286">
        <v>2209.6254119269702</v>
      </c>
      <c r="Q286">
        <v>1959.89024695542</v>
      </c>
      <c r="R286">
        <v>59.254741293090298</v>
      </c>
      <c r="S286" s="2">
        <f>(Table2[[#This Row],[Close Price]]-Table2[[#This Row],[20D EMA]])/Table2[[#This Row],[20D EMA]]</f>
        <v>4.7441194152031817E-2</v>
      </c>
      <c r="T286" s="2">
        <f>(Table2[[#This Row],[Close Price]]-Table2[[#This Row],[50D EMA]])/Table2[[#This Row],[50D EMA]]</f>
        <v>0.11181740884196333</v>
      </c>
      <c r="U286" s="2">
        <f>(Table2[[#This Row],[Close Price]]-Table2[[#This Row],[200D EMA]])/Table2[[#This Row],[200D EMA]]</f>
        <v>0.25348855825796673</v>
      </c>
      <c r="V286">
        <v>1.25757432844145</v>
      </c>
      <c r="W286">
        <v>2240</v>
      </c>
      <c r="X286">
        <v>2525.9499999999998</v>
      </c>
      <c r="Y286">
        <v>2235.15</v>
      </c>
      <c r="Z286">
        <v>2525.9499999999998</v>
      </c>
      <c r="AA286">
        <v>2235.15</v>
      </c>
      <c r="AB286">
        <v>2690</v>
      </c>
      <c r="AC286" s="2">
        <f>(Table2[[#This Row],[Close Price]]/Table2[[#This Row],[Day Low]])-1</f>
        <v>9.6741071428571246E-2</v>
      </c>
      <c r="AD286" s="2">
        <f>(Table2[[#This Row],[Day High]]/Table2[[#This Row],[Close Price]])-1</f>
        <v>2.8188219969878192E-2</v>
      </c>
      <c r="AE286" s="2">
        <f>(Table2[[#This Row],[Close Price]]/Table2[[#This Row],[Current Week Low]])-1</f>
        <v>9.9120864371518458E-2</v>
      </c>
      <c r="AF286" s="2">
        <f>(Table2[[#This Row],[Current Week High]]/Table2[[#This Row],[Close Price]])-1</f>
        <v>2.8188219969878192E-2</v>
      </c>
      <c r="AG286" s="2">
        <f>(Table2[[#This Row],[Close Price]]/Table2[[#This Row],[Current Month Low]])-1</f>
        <v>9.9120864371518458E-2</v>
      </c>
      <c r="AH286" s="2">
        <f>(Table2[[#This Row],[Current Month High]]/Table2[[#This Row],[Close Price]])-1</f>
        <v>9.4964790165669388E-2</v>
      </c>
      <c r="AI286">
        <v>11.851263890584899</v>
      </c>
      <c r="AJ286">
        <v>70.013840830449794</v>
      </c>
      <c r="AK286" t="str">
        <f>IF(AND(Table2[[#This Row],[20D EMA]]&gt;Table2[[#This Row],[50D EMA]],Table2[[#This Row],[50D EMA]]&gt;Table2[[#This Row],[200D EMA]]),"Uptrend","Downtrend/NoTrend")</f>
        <v>Uptrend</v>
      </c>
      <c r="AL286">
        <v>0.02</v>
      </c>
      <c r="AM286" t="s">
        <v>10199</v>
      </c>
      <c r="AN286">
        <v>0.38</v>
      </c>
      <c r="AO286" t="s">
        <v>10199</v>
      </c>
      <c r="AP286">
        <v>5.1574235276960999E-2</v>
      </c>
      <c r="AQ286">
        <f>(Table2[[#This Row],[Sharpe Ratio]]-AVERAGE(Table2[Sharpe Ratio]))/_xlfn.STDEV.P(Table2[Sharpe Ratio])</f>
        <v>3.0113096887981548E-2</v>
      </c>
      <c r="AR28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-3.3250437335894167</v>
      </c>
      <c r="AS286">
        <f>_xlfn.RANK.AVG(Table2[[#This Row],[1Y Return vs Nifty Z-Score]],Table2[1Y Return vs Nifty Z-Score])</f>
        <v>264</v>
      </c>
      <c r="AT286">
        <f>_xlfn.RANK.AVG(Table2[[#This Row],[6M Return vs Nifty Z-Score]],Table2[6M Return vs Nifty Z-Score])</f>
        <v>344</v>
      </c>
      <c r="AU286">
        <f>_xlfn.RANK.AVG(Table2[[#This Row],[Sharpe Ratio Z-Score]],Table2[Sharpe Ratio Z-Score])</f>
        <v>329</v>
      </c>
      <c r="AV286">
        <f>(Table2[[#This Row],[Rank 1Y]]+Table2[[#This Row],[Rank 6M]]+Table2[[#This Row],[Rank Sharpe]])/3</f>
        <v>312.33333333333331</v>
      </c>
    </row>
    <row r="287" spans="1:48" x14ac:dyDescent="0.3">
      <c r="A287" t="s">
        <v>1282</v>
      </c>
      <c r="B287" t="s">
        <v>1283</v>
      </c>
      <c r="C287" t="s">
        <v>10168</v>
      </c>
      <c r="D287" t="s">
        <v>138</v>
      </c>
      <c r="E287">
        <v>8537.2284993199992</v>
      </c>
      <c r="F287">
        <v>582.79999999999995</v>
      </c>
      <c r="G287">
        <v>33.814770138680601</v>
      </c>
      <c r="H287">
        <f>(Table2[[#This Row],[1Y Return vs Nifty]]-AVERAGE(Table2[1Y Return vs Nifty]))/_xlfn.STDEV.P(Table2[1Y Return vs Nifty])</f>
        <v>-6.7101492306665719E-2</v>
      </c>
      <c r="I287">
        <v>-3.7330643215859798</v>
      </c>
      <c r="J287">
        <f>(Table2[[#This Row],[1M Return vs Nifty]]-AVERAGE(Table2[1M Return vs Nifty]))/_xlfn.STDEV.P(Table2[1M Return vs Nifty])</f>
        <v>-0.2065763476542658</v>
      </c>
      <c r="K287">
        <v>16.852983639797699</v>
      </c>
      <c r="L287">
        <f>(Table2[[#This Row],[6M Return vs Nifty]]-AVERAGE(Table2[6M Return vs Nifty]))/_xlfn.STDEV.P(Table2[6M Return vs Nifty])</f>
        <v>0.35204634208675484</v>
      </c>
      <c r="M287">
        <v>1.40451514070797E-2</v>
      </c>
      <c r="N287">
        <f>(Table2[[#This Row],[1W Return vs Nifty]]-AVERAGE(Table2[1W Return vs Nifty]))/_xlfn.STDEV.P(Table2[1W Return vs Nifty])</f>
        <v>0.50919527388277785</v>
      </c>
      <c r="O287">
        <v>579.29</v>
      </c>
      <c r="P287">
        <v>540.04067952523997</v>
      </c>
      <c r="Q287">
        <v>469.74475724411798</v>
      </c>
      <c r="R287">
        <v>47.439943719597402</v>
      </c>
      <c r="S287" s="2">
        <f>(Table2[[#This Row],[Close Price]]-Table2[[#This Row],[20D EMA]])/Table2[[#This Row],[20D EMA]]</f>
        <v>6.0591413627026037E-3</v>
      </c>
      <c r="T287" s="2">
        <f>(Table2[[#This Row],[Close Price]]-Table2[[#This Row],[50D EMA]])/Table2[[#This Row],[50D EMA]]</f>
        <v>7.9177962134909019E-2</v>
      </c>
      <c r="U287" s="2">
        <f>(Table2[[#This Row],[Close Price]]-Table2[[#This Row],[200D EMA]])/Table2[[#This Row],[200D EMA]]</f>
        <v>0.24067377232510373</v>
      </c>
      <c r="V287">
        <v>1.81449134616254</v>
      </c>
      <c r="W287">
        <v>570</v>
      </c>
      <c r="X287">
        <v>610.04999999999995</v>
      </c>
      <c r="Y287">
        <v>570</v>
      </c>
      <c r="Z287">
        <v>615.79999999999995</v>
      </c>
      <c r="AA287">
        <v>517.6</v>
      </c>
      <c r="AB287">
        <v>699</v>
      </c>
      <c r="AC287" s="2">
        <f>(Table2[[#This Row],[Close Price]]/Table2[[#This Row],[Day Low]])-1</f>
        <v>2.2456140350877174E-2</v>
      </c>
      <c r="AD287" s="2">
        <f>(Table2[[#This Row],[Day High]]/Table2[[#This Row],[Close Price]])-1</f>
        <v>4.6757035003431646E-2</v>
      </c>
      <c r="AE287" s="2">
        <f>(Table2[[#This Row],[Close Price]]/Table2[[#This Row],[Current Week Low]])-1</f>
        <v>2.2456140350877174E-2</v>
      </c>
      <c r="AF287" s="2">
        <f>(Table2[[#This Row],[Current Week High]]/Table2[[#This Row],[Close Price]])-1</f>
        <v>5.6623198352779625E-2</v>
      </c>
      <c r="AG287" s="2">
        <f>(Table2[[#This Row],[Close Price]]/Table2[[#This Row],[Current Month Low]])-1</f>
        <v>0.12596599690880983</v>
      </c>
      <c r="AH287" s="2">
        <f>(Table2[[#This Row],[Current Month High]]/Table2[[#This Row],[Close Price]])-1</f>
        <v>0.19938229238160621</v>
      </c>
      <c r="AI287">
        <v>19.938229238160599</v>
      </c>
      <c r="AJ287">
        <v>66.039886039885999</v>
      </c>
      <c r="AK287" t="str">
        <f>IF(AND(Table2[[#This Row],[20D EMA]]&gt;Table2[[#This Row],[50D EMA]],Table2[[#This Row],[50D EMA]]&gt;Table2[[#This Row],[200D EMA]]),"Uptrend","Downtrend/NoTrend")</f>
        <v>Uptrend</v>
      </c>
      <c r="AL287">
        <v>0.22</v>
      </c>
      <c r="AM287" t="s">
        <v>10199</v>
      </c>
      <c r="AN287">
        <v>8.0399999999999991</v>
      </c>
      <c r="AO287" t="s">
        <v>10199</v>
      </c>
      <c r="AP287">
        <v>2.6462875225721001E-2</v>
      </c>
      <c r="AQ287">
        <f>(Table2[[#This Row],[Sharpe Ratio]]-AVERAGE(Table2[Sharpe Ratio]))/_xlfn.STDEV.P(Table2[Sharpe Ratio])</f>
        <v>-0.25815416696437249</v>
      </c>
      <c r="AR28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0.32940960904422872</v>
      </c>
      <c r="AS287">
        <f>_xlfn.RANK.AVG(Table2[[#This Row],[1Y Return vs Nifty Z-Score]],Table2[1Y Return vs Nifty Z-Score])</f>
        <v>308</v>
      </c>
      <c r="AT287">
        <f>_xlfn.RANK.AVG(Table2[[#This Row],[6M Return vs Nifty Z-Score]],Table2[6M Return vs Nifty Z-Score])</f>
        <v>219</v>
      </c>
      <c r="AU287">
        <f>_xlfn.RANK.AVG(Table2[[#This Row],[Sharpe Ratio Z-Score]],Table2[Sharpe Ratio Z-Score])</f>
        <v>410</v>
      </c>
      <c r="AV287">
        <f>(Table2[[#This Row],[Rank 1Y]]+Table2[[#This Row],[Rank 6M]]+Table2[[#This Row],[Rank Sharpe]])/3</f>
        <v>312.33333333333331</v>
      </c>
    </row>
    <row r="288" spans="1:48" x14ac:dyDescent="0.3">
      <c r="A288" t="s">
        <v>1145</v>
      </c>
      <c r="B288" t="s">
        <v>1146</v>
      </c>
      <c r="C288" t="s">
        <v>10171</v>
      </c>
      <c r="D288" t="s">
        <v>1147</v>
      </c>
      <c r="E288">
        <v>10248.0714711</v>
      </c>
      <c r="F288">
        <v>532.9</v>
      </c>
      <c r="G288">
        <v>2.8234001725311701</v>
      </c>
      <c r="H288">
        <f>(Table2[[#This Row],[1Y Return vs Nifty]]-AVERAGE(Table2[1Y Return vs Nifty]))/_xlfn.STDEV.P(Table2[1Y Return vs Nifty])</f>
        <v>-0.4986849504209091</v>
      </c>
      <c r="I288">
        <v>-8.6567900731961203</v>
      </c>
      <c r="J288">
        <f>(Table2[[#This Row],[1M Return vs Nifty]]-AVERAGE(Table2[1M Return vs Nifty]))/_xlfn.STDEV.P(Table2[1M Return vs Nifty])</f>
        <v>-0.7171932050166514</v>
      </c>
      <c r="K288">
        <v>43.415749953044603</v>
      </c>
      <c r="L288">
        <f>(Table2[[#This Row],[6M Return vs Nifty]]-AVERAGE(Table2[6M Return vs Nifty]))/_xlfn.STDEV.P(Table2[6M Return vs Nifty])</f>
        <v>1.244344180236854</v>
      </c>
      <c r="M288">
        <v>-0.58429620160071405</v>
      </c>
      <c r="N288">
        <f>(Table2[[#This Row],[1W Return vs Nifty]]-AVERAGE(Table2[1W Return vs Nifty]))/_xlfn.STDEV.P(Table2[1W Return vs Nifty])</f>
        <v>0.34811219400330368</v>
      </c>
      <c r="O288">
        <v>535.26</v>
      </c>
      <c r="P288">
        <v>512.96194326088801</v>
      </c>
      <c r="Q288">
        <v>432.95129191734202</v>
      </c>
      <c r="R288">
        <v>46.424414576450502</v>
      </c>
      <c r="S288" s="2">
        <f>(Table2[[#This Row],[Close Price]]-Table2[[#This Row],[20D EMA]])/Table2[[#This Row],[20D EMA]]</f>
        <v>-4.4090722265815001E-3</v>
      </c>
      <c r="T288" s="2">
        <f>(Table2[[#This Row],[Close Price]]-Table2[[#This Row],[50D EMA]])/Table2[[#This Row],[50D EMA]]</f>
        <v>3.8868491125026106E-2</v>
      </c>
      <c r="U288" s="2">
        <f>(Table2[[#This Row],[Close Price]]-Table2[[#This Row],[200D EMA]])/Table2[[#This Row],[200D EMA]]</f>
        <v>0.23085439389736229</v>
      </c>
      <c r="V288">
        <v>0.46764975298867401</v>
      </c>
      <c r="W288">
        <v>516.1</v>
      </c>
      <c r="X288">
        <v>536</v>
      </c>
      <c r="Y288">
        <v>510.6</v>
      </c>
      <c r="Z288">
        <v>536</v>
      </c>
      <c r="AA288">
        <v>510.6</v>
      </c>
      <c r="AB288">
        <v>579</v>
      </c>
      <c r="AC288" s="2">
        <f>(Table2[[#This Row],[Close Price]]/Table2[[#This Row],[Day Low]])-1</f>
        <v>3.2551831040495971E-2</v>
      </c>
      <c r="AD288" s="2">
        <f>(Table2[[#This Row],[Day High]]/Table2[[#This Row],[Close Price]])-1</f>
        <v>5.8172264965283826E-3</v>
      </c>
      <c r="AE288" s="2">
        <f>(Table2[[#This Row],[Close Price]]/Table2[[#This Row],[Current Week Low]])-1</f>
        <v>4.367410889150003E-2</v>
      </c>
      <c r="AF288" s="2">
        <f>(Table2[[#This Row],[Current Week High]]/Table2[[#This Row],[Close Price]])-1</f>
        <v>5.8172264965283826E-3</v>
      </c>
      <c r="AG288" s="2">
        <f>(Table2[[#This Row],[Close Price]]/Table2[[#This Row],[Current Month Low]])-1</f>
        <v>4.367410889150003E-2</v>
      </c>
      <c r="AH288" s="2">
        <f>(Table2[[#This Row],[Current Month High]]/Table2[[#This Row],[Close Price]])-1</f>
        <v>8.6507787577406736E-2</v>
      </c>
      <c r="AI288">
        <v>9.1011446800525402</v>
      </c>
      <c r="AJ288">
        <v>72.125322997416006</v>
      </c>
      <c r="AK288" t="str">
        <f>IF(AND(Table2[[#This Row],[20D EMA]]&gt;Table2[[#This Row],[50D EMA]],Table2[[#This Row],[50D EMA]]&gt;Table2[[#This Row],[200D EMA]]),"Uptrend","Downtrend/NoTrend")</f>
        <v>Uptrend</v>
      </c>
      <c r="AL288">
        <v>0.17</v>
      </c>
      <c r="AM288" t="s">
        <v>10199</v>
      </c>
      <c r="AN288">
        <v>-2.31</v>
      </c>
      <c r="AO288" t="s">
        <v>10200</v>
      </c>
      <c r="AP288">
        <v>3.3912035612937E-2</v>
      </c>
      <c r="AQ288">
        <f>(Table2[[#This Row],[Sharpe Ratio]]-AVERAGE(Table2[Sharpe Ratio]))/_xlfn.STDEV.P(Table2[Sharpe Ratio])</f>
        <v>-0.17264111317364156</v>
      </c>
      <c r="AR28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0.20393710562895567</v>
      </c>
      <c r="AS288">
        <f>_xlfn.RANK.AVG(Table2[[#This Row],[1Y Return vs Nifty Z-Score]],Table2[1Y Return vs Nifty Z-Score])</f>
        <v>480</v>
      </c>
      <c r="AT288">
        <f>_xlfn.RANK.AVG(Table2[[#This Row],[6M Return vs Nifty Z-Score]],Table2[6M Return vs Nifty Z-Score])</f>
        <v>74</v>
      </c>
      <c r="AU288">
        <f>_xlfn.RANK.AVG(Table2[[#This Row],[Sharpe Ratio Z-Score]],Table2[Sharpe Ratio Z-Score])</f>
        <v>385</v>
      </c>
      <c r="AV288">
        <f>(Table2[[#This Row],[Rank 1Y]]+Table2[[#This Row],[Rank 6M]]+Table2[[#This Row],[Rank Sharpe]])/3</f>
        <v>313</v>
      </c>
    </row>
    <row r="289" spans="1:48" x14ac:dyDescent="0.3">
      <c r="A289" t="s">
        <v>1164</v>
      </c>
      <c r="B289" t="s">
        <v>1165</v>
      </c>
      <c r="C289" t="s">
        <v>10167</v>
      </c>
      <c r="D289" t="s">
        <v>472</v>
      </c>
      <c r="E289">
        <v>10051.898149680001</v>
      </c>
      <c r="F289">
        <v>2061.1999999999998</v>
      </c>
      <c r="G289">
        <v>12.324271634776601</v>
      </c>
      <c r="H289">
        <f>(Table2[[#This Row],[1Y Return vs Nifty]]-AVERAGE(Table2[1Y Return vs Nifty]))/_xlfn.STDEV.P(Table2[1Y Return vs Nifty])</f>
        <v>-0.366376537941773</v>
      </c>
      <c r="I289">
        <v>-7.1531265496959398</v>
      </c>
      <c r="J289">
        <f>(Table2[[#This Row],[1M Return vs Nifty]]-AVERAGE(Table2[1M Return vs Nifty]))/_xlfn.STDEV.P(Table2[1M Return vs Nifty])</f>
        <v>-0.56125520569793796</v>
      </c>
      <c r="K289">
        <v>-7.3259188725089803</v>
      </c>
      <c r="L289">
        <f>(Table2[[#This Row],[6M Return vs Nifty]]-AVERAGE(Table2[6M Return vs Nifty]))/_xlfn.STDEV.P(Table2[6M Return vs Nifty])</f>
        <v>-0.46017261832377532</v>
      </c>
      <c r="M289">
        <v>-3.18898522260299</v>
      </c>
      <c r="N289">
        <f>(Table2[[#This Row],[1W Return vs Nifty]]-AVERAGE(Table2[1W Return vs Nifty]))/_xlfn.STDEV.P(Table2[1W Return vs Nifty])</f>
        <v>-0.35311182723835366</v>
      </c>
      <c r="O289">
        <v>2103.61</v>
      </c>
      <c r="P289">
        <v>2072.3596959256001</v>
      </c>
      <c r="Q289">
        <v>1939.8904983951199</v>
      </c>
      <c r="R289">
        <v>37.750754442195301</v>
      </c>
      <c r="S289" s="2">
        <f>(Table2[[#This Row],[Close Price]]-Table2[[#This Row],[20D EMA]])/Table2[[#This Row],[20D EMA]]</f>
        <v>-2.0160581096306019E-2</v>
      </c>
      <c r="T289" s="2">
        <f>(Table2[[#This Row],[Close Price]]-Table2[[#This Row],[50D EMA]])/Table2[[#This Row],[50D EMA]]</f>
        <v>-5.3850188012925732E-3</v>
      </c>
      <c r="U289" s="2">
        <f>(Table2[[#This Row],[Close Price]]-Table2[[#This Row],[200D EMA]])/Table2[[#This Row],[200D EMA]]</f>
        <v>6.253420061866366E-2</v>
      </c>
      <c r="V289">
        <v>1.14131908274708</v>
      </c>
      <c r="W289">
        <v>2000</v>
      </c>
      <c r="X289">
        <v>2075.9499999999998</v>
      </c>
      <c r="Y289">
        <v>2000</v>
      </c>
      <c r="Z289">
        <v>2090</v>
      </c>
      <c r="AA289">
        <v>2000</v>
      </c>
      <c r="AB289">
        <v>2350</v>
      </c>
      <c r="AC289" s="2">
        <f>(Table2[[#This Row],[Close Price]]/Table2[[#This Row],[Day Low]])-1</f>
        <v>3.0599999999999961E-2</v>
      </c>
      <c r="AD289" s="2">
        <f>(Table2[[#This Row],[Day High]]/Table2[[#This Row],[Close Price]])-1</f>
        <v>7.1560256161460334E-3</v>
      </c>
      <c r="AE289" s="2">
        <f>(Table2[[#This Row],[Close Price]]/Table2[[#This Row],[Current Week Low]])-1</f>
        <v>3.0599999999999961E-2</v>
      </c>
      <c r="AF289" s="2">
        <f>(Table2[[#This Row],[Current Week High]]/Table2[[#This Row],[Close Price]])-1</f>
        <v>1.3972443236949461E-2</v>
      </c>
      <c r="AG289" s="2">
        <f>(Table2[[#This Row],[Close Price]]/Table2[[#This Row],[Current Month Low]])-1</f>
        <v>3.0599999999999961E-2</v>
      </c>
      <c r="AH289" s="2">
        <f>(Table2[[#This Row],[Current Month High]]/Table2[[#This Row],[Close Price]])-1</f>
        <v>0.14011255579274229</v>
      </c>
      <c r="AI289">
        <v>14.0112555792742</v>
      </c>
      <c r="AJ289">
        <v>47.228571428571399</v>
      </c>
      <c r="AK289" t="str">
        <f>IF(AND(Table2[[#This Row],[20D EMA]]&gt;Table2[[#This Row],[50D EMA]],Table2[[#This Row],[50D EMA]]&gt;Table2[[#This Row],[200D EMA]]),"Uptrend","Downtrend/NoTrend")</f>
        <v>Uptrend</v>
      </c>
      <c r="AL289">
        <v>-0.12</v>
      </c>
      <c r="AM289" t="s">
        <v>10200</v>
      </c>
      <c r="AN289">
        <v>-3.73</v>
      </c>
      <c r="AO289" t="s">
        <v>10200</v>
      </c>
      <c r="AP289">
        <v>0.186822116248019</v>
      </c>
      <c r="AQ289">
        <f>(Table2[[#This Row],[Sharpe Ratio]]-AVERAGE(Table2[Sharpe Ratio]))/_xlfn.STDEV.P(Table2[Sharpe Ratio])</f>
        <v>1.5826987198809725</v>
      </c>
      <c r="AR28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-0.15821746932086733</v>
      </c>
      <c r="AS289">
        <f>_xlfn.RANK.AVG(Table2[[#This Row],[1Y Return vs Nifty Z-Score]],Table2[1Y Return vs Nifty Z-Score])</f>
        <v>423</v>
      </c>
      <c r="AT289">
        <f>_xlfn.RANK.AVG(Table2[[#This Row],[6M Return vs Nifty Z-Score]],Table2[6M Return vs Nifty Z-Score])</f>
        <v>472</v>
      </c>
      <c r="AU289">
        <f>_xlfn.RANK.AVG(Table2[[#This Row],[Sharpe Ratio Z-Score]],Table2[Sharpe Ratio Z-Score])</f>
        <v>45</v>
      </c>
      <c r="AV289">
        <f>(Table2[[#This Row],[Rank 1Y]]+Table2[[#This Row],[Rank 6M]]+Table2[[#This Row],[Rank Sharpe]])/3</f>
        <v>313.33333333333331</v>
      </c>
    </row>
    <row r="290" spans="1:48" x14ac:dyDescent="0.3">
      <c r="A290" t="s">
        <v>490</v>
      </c>
      <c r="B290" t="s">
        <v>491</v>
      </c>
      <c r="C290" t="s">
        <v>10155</v>
      </c>
      <c r="D290" t="s">
        <v>37</v>
      </c>
      <c r="E290">
        <v>42093.216</v>
      </c>
      <c r="F290">
        <v>255.42</v>
      </c>
      <c r="G290">
        <v>83.093371680659203</v>
      </c>
      <c r="H290">
        <f>(Table2[[#This Row],[1Y Return vs Nifty]]-AVERAGE(Table2[1Y Return vs Nifty]))/_xlfn.STDEV.P(Table2[1Y Return vs Nifty])</f>
        <v>0.61914856013538411</v>
      </c>
      <c r="I290">
        <v>3.1153938754584201</v>
      </c>
      <c r="J290">
        <f>(Table2[[#This Row],[1M Return vs Nifty]]-AVERAGE(Table2[1M Return vs Nifty]))/_xlfn.STDEV.P(Table2[1M Return vs Nifty])</f>
        <v>0.50364562220441755</v>
      </c>
      <c r="K290">
        <v>-2.7364524605826999</v>
      </c>
      <c r="L290">
        <f>(Table2[[#This Row],[6M Return vs Nifty]]-AVERAGE(Table2[6M Return vs Nifty]))/_xlfn.STDEV.P(Table2[6M Return vs Nifty])</f>
        <v>-0.30600302208025293</v>
      </c>
      <c r="M290">
        <v>-4.9946662298902398</v>
      </c>
      <c r="N290">
        <f>(Table2[[#This Row],[1W Return vs Nifty]]-AVERAGE(Table2[1W Return vs Nifty]))/_xlfn.STDEV.P(Table2[1W Return vs Nifty])</f>
        <v>-0.83923008811328403</v>
      </c>
      <c r="O290">
        <v>264.83</v>
      </c>
      <c r="P290">
        <v>252.00763016124799</v>
      </c>
      <c r="Q290">
        <v>220.52440727853701</v>
      </c>
      <c r="R290">
        <v>37.5180444107013</v>
      </c>
      <c r="S290" s="2">
        <f>(Table2[[#This Row],[Close Price]]-Table2[[#This Row],[20D EMA]])/Table2[[#This Row],[20D EMA]]</f>
        <v>-3.5532228221878175E-2</v>
      </c>
      <c r="T290" s="2">
        <f>(Table2[[#This Row],[Close Price]]-Table2[[#This Row],[50D EMA]])/Table2[[#This Row],[50D EMA]]</f>
        <v>1.3540740161591862E-2</v>
      </c>
      <c r="U290" s="2">
        <f>(Table2[[#This Row],[Close Price]]-Table2[[#This Row],[200D EMA]])/Table2[[#This Row],[200D EMA]]</f>
        <v>0.15823914074684495</v>
      </c>
      <c r="V290">
        <v>1.5916749962816901</v>
      </c>
      <c r="W290">
        <v>239</v>
      </c>
      <c r="X290">
        <v>271.93</v>
      </c>
      <c r="Y290">
        <v>239</v>
      </c>
      <c r="Z290">
        <v>274.39</v>
      </c>
      <c r="AA290">
        <v>236.05</v>
      </c>
      <c r="AB290">
        <v>299.23</v>
      </c>
      <c r="AC290" s="2">
        <f>(Table2[[#This Row],[Close Price]]/Table2[[#This Row],[Day Low]])-1</f>
        <v>6.8702928870292945E-2</v>
      </c>
      <c r="AD290" s="2">
        <f>(Table2[[#This Row],[Day High]]/Table2[[#This Row],[Close Price]])-1</f>
        <v>6.4638634406076312E-2</v>
      </c>
      <c r="AE290" s="2">
        <f>(Table2[[#This Row],[Close Price]]/Table2[[#This Row],[Current Week Low]])-1</f>
        <v>6.8702928870292945E-2</v>
      </c>
      <c r="AF290" s="2">
        <f>(Table2[[#This Row],[Current Week High]]/Table2[[#This Row],[Close Price]])-1</f>
        <v>7.4269830083783628E-2</v>
      </c>
      <c r="AG290" s="2">
        <f>(Table2[[#This Row],[Close Price]]/Table2[[#This Row],[Current Month Low]])-1</f>
        <v>8.2058885829273454E-2</v>
      </c>
      <c r="AH290" s="2">
        <f>(Table2[[#This Row],[Current Month High]]/Table2[[#This Row],[Close Price]])-1</f>
        <v>0.17152141570746227</v>
      </c>
      <c r="AI290">
        <v>27.123952705348</v>
      </c>
      <c r="AJ290">
        <v>113.830054416073</v>
      </c>
      <c r="AK290" t="str">
        <f>IF(AND(Table2[[#This Row],[20D EMA]]&gt;Table2[[#This Row],[50D EMA]],Table2[[#This Row],[50D EMA]]&gt;Table2[[#This Row],[200D EMA]]),"Uptrend","Downtrend/NoTrend")</f>
        <v>Uptrend</v>
      </c>
      <c r="AL290">
        <v>0.03</v>
      </c>
      <c r="AM290" t="s">
        <v>10199</v>
      </c>
      <c r="AN290">
        <v>-0.16</v>
      </c>
      <c r="AO290" t="s">
        <v>10200</v>
      </c>
      <c r="AP290">
        <v>3.2389842601011999E-2</v>
      </c>
      <c r="AQ290">
        <f>(Table2[[#This Row],[Sharpe Ratio]]-AVERAGE(Table2[Sharpe Ratio]))/_xlfn.STDEV.P(Table2[Sharpe Ratio])</f>
        <v>-0.19011521309126533</v>
      </c>
      <c r="AR29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-0.21255414094500058</v>
      </c>
      <c r="AS290">
        <f>_xlfn.RANK.AVG(Table2[[#This Row],[1Y Return vs Nifty Z-Score]],Table2[1Y Return vs Nifty Z-Score])</f>
        <v>130</v>
      </c>
      <c r="AT290">
        <f>_xlfn.RANK.AVG(Table2[[#This Row],[6M Return vs Nifty Z-Score]],Table2[6M Return vs Nifty Z-Score])</f>
        <v>428</v>
      </c>
      <c r="AU290">
        <f>_xlfn.RANK.AVG(Table2[[#This Row],[Sharpe Ratio Z-Score]],Table2[Sharpe Ratio Z-Score])</f>
        <v>387</v>
      </c>
      <c r="AV290">
        <f>(Table2[[#This Row],[Rank 1Y]]+Table2[[#This Row],[Rank 6M]]+Table2[[#This Row],[Rank Sharpe]])/3</f>
        <v>315</v>
      </c>
    </row>
    <row r="291" spans="1:48" x14ac:dyDescent="0.3">
      <c r="A291" t="s">
        <v>914</v>
      </c>
      <c r="B291" t="s">
        <v>915</v>
      </c>
      <c r="C291" t="s">
        <v>10157</v>
      </c>
      <c r="D291" t="s">
        <v>916</v>
      </c>
      <c r="E291">
        <v>15954.753193679901</v>
      </c>
      <c r="F291">
        <v>829.85</v>
      </c>
      <c r="G291">
        <v>47.729001891853301</v>
      </c>
      <c r="H291">
        <f>(Table2[[#This Row],[1Y Return vs Nifty]]-AVERAGE(Table2[1Y Return vs Nifty]))/_xlfn.STDEV.P(Table2[1Y Return vs Nifty])</f>
        <v>0.12666703950062325</v>
      </c>
      <c r="I291">
        <v>30.016124777138</v>
      </c>
      <c r="J291">
        <f>(Table2[[#This Row],[1M Return vs Nifty]]-AVERAGE(Table2[1M Return vs Nifty]))/_xlfn.STDEV.P(Table2[1M Return vs Nifty])</f>
        <v>3.2933961823924927</v>
      </c>
      <c r="K291">
        <v>41.304425571453997</v>
      </c>
      <c r="L291">
        <f>(Table2[[#This Row],[6M Return vs Nifty]]-AVERAGE(Table2[6M Return vs Nifty]))/_xlfn.STDEV.P(Table2[6M Return vs Nifty])</f>
        <v>1.1734204609558778</v>
      </c>
      <c r="M291">
        <v>-3.2990395770848702</v>
      </c>
      <c r="N291">
        <f>(Table2[[#This Row],[1W Return vs Nifty]]-AVERAGE(Table2[1W Return vs Nifty]))/_xlfn.STDEV.P(Table2[1W Return vs Nifty])</f>
        <v>-0.38274022294420379</v>
      </c>
      <c r="O291">
        <v>779.48</v>
      </c>
      <c r="P291">
        <v>691.16793043343705</v>
      </c>
      <c r="Q291">
        <v>574.13835119149905</v>
      </c>
      <c r="R291">
        <v>61.183373013075602</v>
      </c>
      <c r="S291" s="2">
        <f>(Table2[[#This Row],[Close Price]]-Table2[[#This Row],[20D EMA]])/Table2[[#This Row],[20D EMA]]</f>
        <v>6.4620003078975738E-2</v>
      </c>
      <c r="T291" s="2">
        <f>(Table2[[#This Row],[Close Price]]-Table2[[#This Row],[50D EMA]])/Table2[[#This Row],[50D EMA]]</f>
        <v>0.20064887773307757</v>
      </c>
      <c r="U291" s="2">
        <f>(Table2[[#This Row],[Close Price]]-Table2[[#This Row],[200D EMA]])/Table2[[#This Row],[200D EMA]]</f>
        <v>0.44538332664561975</v>
      </c>
      <c r="V291">
        <v>1.2408775951575699</v>
      </c>
      <c r="W291">
        <v>789</v>
      </c>
      <c r="X291">
        <v>870</v>
      </c>
      <c r="Y291">
        <v>789</v>
      </c>
      <c r="Z291">
        <v>870</v>
      </c>
      <c r="AA291">
        <v>675</v>
      </c>
      <c r="AB291">
        <v>876.7</v>
      </c>
      <c r="AC291" s="2">
        <f>(Table2[[#This Row],[Close Price]]/Table2[[#This Row],[Day Low]])-1</f>
        <v>5.1774397972116581E-2</v>
      </c>
      <c r="AD291" s="2">
        <f>(Table2[[#This Row],[Day High]]/Table2[[#This Row],[Close Price]])-1</f>
        <v>4.8382237753811008E-2</v>
      </c>
      <c r="AE291" s="2">
        <f>(Table2[[#This Row],[Close Price]]/Table2[[#This Row],[Current Week Low]])-1</f>
        <v>5.1774397972116581E-2</v>
      </c>
      <c r="AF291" s="2">
        <f>(Table2[[#This Row],[Current Week High]]/Table2[[#This Row],[Close Price]])-1</f>
        <v>4.8382237753811008E-2</v>
      </c>
      <c r="AG291" s="2">
        <f>(Table2[[#This Row],[Close Price]]/Table2[[#This Row],[Current Month Low]])-1</f>
        <v>0.2294074074074075</v>
      </c>
      <c r="AH291" s="2">
        <f>(Table2[[#This Row],[Current Month High]]/Table2[[#This Row],[Close Price]])-1</f>
        <v>5.6455986021570093E-2</v>
      </c>
      <c r="AI291">
        <v>5.6455986021570004</v>
      </c>
      <c r="AJ291">
        <v>85.919121765430702</v>
      </c>
      <c r="AK291" t="str">
        <f>IF(AND(Table2[[#This Row],[20D EMA]]&gt;Table2[[#This Row],[50D EMA]],Table2[[#This Row],[50D EMA]]&gt;Table2[[#This Row],[200D EMA]]),"Uptrend","Downtrend/NoTrend")</f>
        <v>Uptrend</v>
      </c>
      <c r="AL291">
        <v>0.3</v>
      </c>
      <c r="AM291" t="s">
        <v>10199</v>
      </c>
      <c r="AN291">
        <v>4.01</v>
      </c>
      <c r="AO291" t="s">
        <v>10199</v>
      </c>
      <c r="AP291">
        <v>-3.5778681858220002E-2</v>
      </c>
      <c r="AQ291">
        <f>(Table2[[#This Row],[Sharpe Ratio]]-AVERAGE(Table2[Sharpe Ratio]))/_xlfn.STDEV.P(Table2[Sharpe Ratio])</f>
        <v>-0.9726596068085912</v>
      </c>
      <c r="AR29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3.2380838530961986</v>
      </c>
      <c r="AS291">
        <f>_xlfn.RANK.AVG(Table2[[#This Row],[1Y Return vs Nifty Z-Score]],Table2[1Y Return vs Nifty Z-Score])</f>
        <v>251</v>
      </c>
      <c r="AT291">
        <f>_xlfn.RANK.AVG(Table2[[#This Row],[6M Return vs Nifty Z-Score]],Table2[6M Return vs Nifty Z-Score])</f>
        <v>87</v>
      </c>
      <c r="AU291">
        <f>_xlfn.RANK.AVG(Table2[[#This Row],[Sharpe Ratio Z-Score]],Table2[Sharpe Ratio Z-Score])</f>
        <v>611</v>
      </c>
      <c r="AV291">
        <f>(Table2[[#This Row],[Rank 1Y]]+Table2[[#This Row],[Rank 6M]]+Table2[[#This Row],[Rank Sharpe]])/3</f>
        <v>316.33333333333331</v>
      </c>
    </row>
    <row r="292" spans="1:48" x14ac:dyDescent="0.3">
      <c r="A292" t="s">
        <v>1502</v>
      </c>
      <c r="B292" t="s">
        <v>1503</v>
      </c>
      <c r="C292" t="s">
        <v>10166</v>
      </c>
      <c r="D292" t="s">
        <v>619</v>
      </c>
      <c r="E292">
        <v>6419.7175247499999</v>
      </c>
      <c r="F292">
        <v>359.75</v>
      </c>
      <c r="G292">
        <v>78.2444052336201</v>
      </c>
      <c r="H292">
        <f>(Table2[[#This Row],[1Y Return vs Nifty]]-AVERAGE(Table2[1Y Return vs Nifty]))/_xlfn.STDEV.P(Table2[1Y Return vs Nifty])</f>
        <v>0.55162222264921046</v>
      </c>
      <c r="I292">
        <v>-6.1596742698421298</v>
      </c>
      <c r="J292">
        <f>(Table2[[#This Row],[1M Return vs Nifty]]-AVERAGE(Table2[1M Return vs Nifty]))/_xlfn.STDEV.P(Table2[1M Return vs Nifty])</f>
        <v>-0.45822885803579155</v>
      </c>
      <c r="K292">
        <v>-16.260679110989098</v>
      </c>
      <c r="L292">
        <f>(Table2[[#This Row],[6M Return vs Nifty]]-AVERAGE(Table2[6M Return vs Nifty]))/_xlfn.STDEV.P(Table2[6M Return vs Nifty])</f>
        <v>-0.76030955252589516</v>
      </c>
      <c r="M292">
        <v>-5.9007354444899303</v>
      </c>
      <c r="N292">
        <f>(Table2[[#This Row],[1W Return vs Nifty]]-AVERAGE(Table2[1W Return vs Nifty]))/_xlfn.STDEV.P(Table2[1W Return vs Nifty])</f>
        <v>-1.083158439276058</v>
      </c>
      <c r="O292">
        <v>378.06</v>
      </c>
      <c r="P292">
        <v>359.21478929426701</v>
      </c>
      <c r="Q292">
        <v>314.21254197545898</v>
      </c>
      <c r="R292">
        <v>25.9641137269438</v>
      </c>
      <c r="S292" s="2">
        <f>(Table2[[#This Row],[Close Price]]-Table2[[#This Row],[20D EMA]])/Table2[[#This Row],[20D EMA]]</f>
        <v>-4.8431465904882828E-2</v>
      </c>
      <c r="T292" s="2">
        <f>(Table2[[#This Row],[Close Price]]-Table2[[#This Row],[50D EMA]])/Table2[[#This Row],[50D EMA]]</f>
        <v>1.4899461873062001E-3</v>
      </c>
      <c r="U292" s="2">
        <f>(Table2[[#This Row],[Close Price]]-Table2[[#This Row],[200D EMA]])/Table2[[#This Row],[200D EMA]]</f>
        <v>0.14492565363001217</v>
      </c>
      <c r="V292">
        <v>0.77226364788053103</v>
      </c>
      <c r="W292">
        <v>340.55</v>
      </c>
      <c r="X292">
        <v>376.8</v>
      </c>
      <c r="Y292">
        <v>340.55</v>
      </c>
      <c r="Z292">
        <v>376.8</v>
      </c>
      <c r="AA292">
        <v>340.55</v>
      </c>
      <c r="AB292">
        <v>438.3</v>
      </c>
      <c r="AC292" s="2">
        <f>(Table2[[#This Row],[Close Price]]/Table2[[#This Row],[Day Low]])-1</f>
        <v>5.6379386286888877E-2</v>
      </c>
      <c r="AD292" s="2">
        <f>(Table2[[#This Row],[Day High]]/Table2[[#This Row],[Close Price]])-1</f>
        <v>4.7394023627519211E-2</v>
      </c>
      <c r="AE292" s="2">
        <f>(Table2[[#This Row],[Close Price]]/Table2[[#This Row],[Current Week Low]])-1</f>
        <v>5.6379386286888877E-2</v>
      </c>
      <c r="AF292" s="2">
        <f>(Table2[[#This Row],[Current Week High]]/Table2[[#This Row],[Close Price]])-1</f>
        <v>4.7394023627519211E-2</v>
      </c>
      <c r="AG292" s="2">
        <f>(Table2[[#This Row],[Close Price]]/Table2[[#This Row],[Current Month Low]])-1</f>
        <v>5.6379386286888877E-2</v>
      </c>
      <c r="AH292" s="2">
        <f>(Table2[[#This Row],[Current Month High]]/Table2[[#This Row],[Close Price]])-1</f>
        <v>0.21834607366226555</v>
      </c>
      <c r="AI292">
        <v>21.8346073662265</v>
      </c>
      <c r="AJ292">
        <v>109.035444509006</v>
      </c>
      <c r="AK292" t="str">
        <f>IF(AND(Table2[[#This Row],[20D EMA]]&gt;Table2[[#This Row],[50D EMA]],Table2[[#This Row],[50D EMA]]&gt;Table2[[#This Row],[200D EMA]]),"Uptrend","Downtrend/NoTrend")</f>
        <v>Uptrend</v>
      </c>
      <c r="AL292">
        <v>0.02</v>
      </c>
      <c r="AM292" t="s">
        <v>10199</v>
      </c>
      <c r="AN292">
        <v>-9.4700000000000006</v>
      </c>
      <c r="AO292" t="s">
        <v>10200</v>
      </c>
      <c r="AP292">
        <v>7.6129887826920997E-2</v>
      </c>
      <c r="AQ292">
        <f>(Table2[[#This Row],[Sharpe Ratio]]-AVERAGE(Table2[Sharpe Ratio]))/_xlfn.STDEV.P(Table2[Sharpe Ratio])</f>
        <v>0.31200108536180815</v>
      </c>
      <c r="AR29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-1.4380735418267261</v>
      </c>
      <c r="AS292">
        <f>_xlfn.RANK.AVG(Table2[[#This Row],[1Y Return vs Nifty Z-Score]],Table2[1Y Return vs Nifty Z-Score])</f>
        <v>139</v>
      </c>
      <c r="AT292">
        <f>_xlfn.RANK.AVG(Table2[[#This Row],[6M Return vs Nifty Z-Score]],Table2[6M Return vs Nifty Z-Score])</f>
        <v>572</v>
      </c>
      <c r="AU292">
        <f>_xlfn.RANK.AVG(Table2[[#This Row],[Sharpe Ratio Z-Score]],Table2[Sharpe Ratio Z-Score])</f>
        <v>247</v>
      </c>
      <c r="AV292">
        <f>(Table2[[#This Row],[Rank 1Y]]+Table2[[#This Row],[Rank 6M]]+Table2[[#This Row],[Rank Sharpe]])/3</f>
        <v>319.33333333333331</v>
      </c>
    </row>
    <row r="293" spans="1:48" x14ac:dyDescent="0.3">
      <c r="A293" t="s">
        <v>974</v>
      </c>
      <c r="B293" t="s">
        <v>975</v>
      </c>
      <c r="C293" t="s">
        <v>10159</v>
      </c>
      <c r="D293" t="s">
        <v>235</v>
      </c>
      <c r="E293">
        <v>14043.603697015</v>
      </c>
      <c r="F293">
        <v>1710.95</v>
      </c>
      <c r="G293">
        <v>19.922290533145301</v>
      </c>
      <c r="H293">
        <f>(Table2[[#This Row],[1Y Return vs Nifty]]-AVERAGE(Table2[1Y Return vs Nifty]))/_xlfn.STDEV.P(Table2[1Y Return vs Nifty])</f>
        <v>-0.26056710536241146</v>
      </c>
      <c r="I293">
        <v>-4.5164082140642501</v>
      </c>
      <c r="J293">
        <f>(Table2[[#This Row],[1M Return vs Nifty]]-AVERAGE(Table2[1M Return vs Nifty]))/_xlfn.STDEV.P(Table2[1M Return vs Nifty])</f>
        <v>-0.28781332485196409</v>
      </c>
      <c r="K293">
        <v>-8.9101283795326491</v>
      </c>
      <c r="L293">
        <f>(Table2[[#This Row],[6M Return vs Nifty]]-AVERAGE(Table2[6M Return vs Nifty]))/_xlfn.STDEV.P(Table2[6M Return vs Nifty])</f>
        <v>-0.51338946711218991</v>
      </c>
      <c r="M293">
        <v>-2.93944398693553</v>
      </c>
      <c r="N293">
        <f>(Table2[[#This Row],[1W Return vs Nifty]]-AVERAGE(Table2[1W Return vs Nifty]))/_xlfn.STDEV.P(Table2[1W Return vs Nifty])</f>
        <v>-0.28593132801967341</v>
      </c>
      <c r="O293">
        <v>1789.98</v>
      </c>
      <c r="P293">
        <v>1780.78292382824</v>
      </c>
      <c r="Q293">
        <v>1599.1231599970699</v>
      </c>
      <c r="R293">
        <v>26.0887704117185</v>
      </c>
      <c r="S293" s="2">
        <f>(Table2[[#This Row],[Close Price]]-Table2[[#This Row],[20D EMA]])/Table2[[#This Row],[20D EMA]]</f>
        <v>-4.4151331299791041E-2</v>
      </c>
      <c r="T293" s="2">
        <f>(Table2[[#This Row],[Close Price]]-Table2[[#This Row],[50D EMA]])/Table2[[#This Row],[50D EMA]]</f>
        <v>-3.921473128129313E-2</v>
      </c>
      <c r="U293" s="2">
        <f>(Table2[[#This Row],[Close Price]]-Table2[[#This Row],[200D EMA]])/Table2[[#This Row],[200D EMA]]</f>
        <v>6.9930098444159247E-2</v>
      </c>
      <c r="V293">
        <v>0.82205571877549999</v>
      </c>
      <c r="W293">
        <v>1615.9</v>
      </c>
      <c r="X293">
        <v>1759.5</v>
      </c>
      <c r="Y293">
        <v>1615.9</v>
      </c>
      <c r="Z293">
        <v>1778.1</v>
      </c>
      <c r="AA293">
        <v>1615.9</v>
      </c>
      <c r="AB293">
        <v>1960</v>
      </c>
      <c r="AC293" s="2">
        <f>(Table2[[#This Row],[Close Price]]/Table2[[#This Row],[Day Low]])-1</f>
        <v>5.8821709264187172E-2</v>
      </c>
      <c r="AD293" s="2">
        <f>(Table2[[#This Row],[Day High]]/Table2[[#This Row],[Close Price]])-1</f>
        <v>2.8376048394166853E-2</v>
      </c>
      <c r="AE293" s="2">
        <f>(Table2[[#This Row],[Close Price]]/Table2[[#This Row],[Current Week Low]])-1</f>
        <v>5.8821709264187172E-2</v>
      </c>
      <c r="AF293" s="2">
        <f>(Table2[[#This Row],[Current Week High]]/Table2[[#This Row],[Close Price]])-1</f>
        <v>3.9247201846926982E-2</v>
      </c>
      <c r="AG293" s="2">
        <f>(Table2[[#This Row],[Close Price]]/Table2[[#This Row],[Current Month Low]])-1</f>
        <v>5.8821709264187172E-2</v>
      </c>
      <c r="AH293" s="2">
        <f>(Table2[[#This Row],[Current Month High]]/Table2[[#This Row],[Close Price]])-1</f>
        <v>0.14556240684999566</v>
      </c>
      <c r="AI293">
        <v>29.866448464303399</v>
      </c>
      <c r="AJ293">
        <v>68.899308983218106</v>
      </c>
      <c r="AK293" t="str">
        <f>IF(AND(Table2[[#This Row],[20D EMA]]&gt;Table2[[#This Row],[50D EMA]],Table2[[#This Row],[50D EMA]]&gt;Table2[[#This Row],[200D EMA]]),"Uptrend","Downtrend/NoTrend")</f>
        <v>Uptrend</v>
      </c>
      <c r="AL293">
        <v>-0.11</v>
      </c>
      <c r="AM293" t="s">
        <v>10200</v>
      </c>
      <c r="AN293">
        <v>-5.07</v>
      </c>
      <c r="AO293" t="s">
        <v>10200</v>
      </c>
      <c r="AP293">
        <v>0.15444402712756899</v>
      </c>
      <c r="AQ293">
        <f>(Table2[[#This Row],[Sharpe Ratio]]-AVERAGE(Table2[Sharpe Ratio]))/_xlfn.STDEV.P(Table2[Sharpe Ratio])</f>
        <v>1.2110126327684225</v>
      </c>
      <c r="AR29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-0.13668859257781635</v>
      </c>
      <c r="AS293">
        <f>_xlfn.RANK.AVG(Table2[[#This Row],[1Y Return vs Nifty Z-Score]],Table2[1Y Return vs Nifty Z-Score])</f>
        <v>381</v>
      </c>
      <c r="AT293">
        <f>_xlfn.RANK.AVG(Table2[[#This Row],[6M Return vs Nifty Z-Score]],Table2[6M Return vs Nifty Z-Score])</f>
        <v>496</v>
      </c>
      <c r="AU293">
        <f>_xlfn.RANK.AVG(Table2[[#This Row],[Sharpe Ratio Z-Score]],Table2[Sharpe Ratio Z-Score])</f>
        <v>84</v>
      </c>
      <c r="AV293">
        <f>(Table2[[#This Row],[Rank 1Y]]+Table2[[#This Row],[Rank 6M]]+Table2[[#This Row],[Rank Sharpe]])/3</f>
        <v>320.33333333333331</v>
      </c>
    </row>
    <row r="294" spans="1:48" x14ac:dyDescent="0.3">
      <c r="A294" t="s">
        <v>1074</v>
      </c>
      <c r="B294" t="s">
        <v>1075</v>
      </c>
      <c r="C294" t="s">
        <v>10160</v>
      </c>
      <c r="D294" t="s">
        <v>62</v>
      </c>
      <c r="E294">
        <v>11468.552127225001</v>
      </c>
      <c r="F294">
        <v>724.25</v>
      </c>
      <c r="G294">
        <v>70.479688351627502</v>
      </c>
      <c r="H294">
        <f>(Table2[[#This Row],[1Y Return vs Nifty]]-AVERAGE(Table2[1Y Return vs Nifty]))/_xlfn.STDEV.P(Table2[1Y Return vs Nifty])</f>
        <v>0.44349136664417738</v>
      </c>
      <c r="I294">
        <v>-3.6199286698716402</v>
      </c>
      <c r="J294">
        <f>(Table2[[#This Row],[1M Return vs Nifty]]-AVERAGE(Table2[1M Return vs Nifty]))/_xlfn.STDEV.P(Table2[1M Return vs Nifty])</f>
        <v>-0.19484357173450015</v>
      </c>
      <c r="K294">
        <v>20.054326273056901</v>
      </c>
      <c r="L294">
        <f>(Table2[[#This Row],[6M Return vs Nifty]]-AVERAGE(Table2[6M Return vs Nifty]))/_xlfn.STDEV.P(Table2[6M Return vs Nifty])</f>
        <v>0.45958601160567703</v>
      </c>
      <c r="M294">
        <v>0.234541849527753</v>
      </c>
      <c r="N294">
        <f>(Table2[[#This Row],[1W Return vs Nifty]]-AVERAGE(Table2[1W Return vs Nifty]))/_xlfn.STDEV.P(Table2[1W Return vs Nifty])</f>
        <v>0.56855651819254582</v>
      </c>
      <c r="O294">
        <v>731.48</v>
      </c>
      <c r="P294">
        <v>715.87280678879995</v>
      </c>
      <c r="Q294">
        <v>606.26045152848201</v>
      </c>
      <c r="R294">
        <v>44.3482179468864</v>
      </c>
      <c r="S294" s="2">
        <f>(Table2[[#This Row],[Close Price]]-Table2[[#This Row],[20D EMA]])/Table2[[#This Row],[20D EMA]]</f>
        <v>-9.8840706512823562E-3</v>
      </c>
      <c r="T294" s="2">
        <f>(Table2[[#This Row],[Close Price]]-Table2[[#This Row],[50D EMA]])/Table2[[#This Row],[50D EMA]]</f>
        <v>1.1702069322590611E-2</v>
      </c>
      <c r="U294" s="2">
        <f>(Table2[[#This Row],[Close Price]]-Table2[[#This Row],[200D EMA]])/Table2[[#This Row],[200D EMA]]</f>
        <v>0.19461858046990693</v>
      </c>
      <c r="V294">
        <v>1.5510890894045799</v>
      </c>
      <c r="W294">
        <v>707.7</v>
      </c>
      <c r="X294">
        <v>736.8</v>
      </c>
      <c r="Y294">
        <v>707.7</v>
      </c>
      <c r="Z294">
        <v>748.3</v>
      </c>
      <c r="AA294">
        <v>701.8</v>
      </c>
      <c r="AB294">
        <v>800</v>
      </c>
      <c r="AC294" s="2">
        <f>(Table2[[#This Row],[Close Price]]/Table2[[#This Row],[Day Low]])-1</f>
        <v>2.3385615373745949E-2</v>
      </c>
      <c r="AD294" s="2">
        <f>(Table2[[#This Row],[Day High]]/Table2[[#This Row],[Close Price]])-1</f>
        <v>1.7328270624784148E-2</v>
      </c>
      <c r="AE294" s="2">
        <f>(Table2[[#This Row],[Close Price]]/Table2[[#This Row],[Current Week Low]])-1</f>
        <v>2.3385615373745949E-2</v>
      </c>
      <c r="AF294" s="2">
        <f>(Table2[[#This Row],[Current Week High]]/Table2[[#This Row],[Close Price]])-1</f>
        <v>3.3206765619606449E-2</v>
      </c>
      <c r="AG294" s="2">
        <f>(Table2[[#This Row],[Close Price]]/Table2[[#This Row],[Current Month Low]])-1</f>
        <v>3.198917070390439E-2</v>
      </c>
      <c r="AH294" s="2">
        <f>(Table2[[#This Row],[Current Month High]]/Table2[[#This Row],[Close Price]])-1</f>
        <v>0.10459095616154634</v>
      </c>
      <c r="AI294">
        <v>10.459095616154601</v>
      </c>
      <c r="AJ294">
        <v>127.215686274509</v>
      </c>
      <c r="AK294" t="str">
        <f>IF(AND(Table2[[#This Row],[20D EMA]]&gt;Table2[[#This Row],[50D EMA]],Table2[[#This Row],[50D EMA]]&gt;Table2[[#This Row],[200D EMA]]),"Uptrend","Downtrend/NoTrend")</f>
        <v>Uptrend</v>
      </c>
      <c r="AL294">
        <v>-0.03</v>
      </c>
      <c r="AM294" t="s">
        <v>10200</v>
      </c>
      <c r="AN294">
        <v>-3.37</v>
      </c>
      <c r="AO294" t="s">
        <v>10200</v>
      </c>
      <c r="AP294">
        <v>-3.1493315173376002E-2</v>
      </c>
      <c r="AQ294">
        <f>(Table2[[#This Row],[Sharpe Ratio]]-AVERAGE(Table2[Sharpe Ratio]))/_xlfn.STDEV.P(Table2[Sharpe Ratio])</f>
        <v>-0.92346549998509353</v>
      </c>
      <c r="AR29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0.35332482472280657</v>
      </c>
      <c r="AS294">
        <f>_xlfn.RANK.AVG(Table2[[#This Row],[1Y Return vs Nifty Z-Score]],Table2[1Y Return vs Nifty Z-Score])</f>
        <v>166</v>
      </c>
      <c r="AT294">
        <f>_xlfn.RANK.AVG(Table2[[#This Row],[6M Return vs Nifty Z-Score]],Table2[6M Return vs Nifty Z-Score])</f>
        <v>194</v>
      </c>
      <c r="AU294">
        <f>_xlfn.RANK.AVG(Table2[[#This Row],[Sharpe Ratio Z-Score]],Table2[Sharpe Ratio Z-Score])</f>
        <v>601</v>
      </c>
      <c r="AV294">
        <f>(Table2[[#This Row],[Rank 1Y]]+Table2[[#This Row],[Rank 6M]]+Table2[[#This Row],[Rank Sharpe]])/3</f>
        <v>320.33333333333331</v>
      </c>
    </row>
    <row r="295" spans="1:48" x14ac:dyDescent="0.3">
      <c r="A295" t="s">
        <v>1123</v>
      </c>
      <c r="B295" t="s">
        <v>1124</v>
      </c>
      <c r="C295" t="s">
        <v>10164</v>
      </c>
      <c r="D295" t="s">
        <v>143</v>
      </c>
      <c r="E295">
        <v>10507.577243919999</v>
      </c>
      <c r="F295">
        <v>1235.5999999999999</v>
      </c>
      <c r="G295">
        <v>30.618989472673601</v>
      </c>
      <c r="H295">
        <f>(Table2[[#This Row],[1Y Return vs Nifty]]-AVERAGE(Table2[1Y Return vs Nifty]))/_xlfn.STDEV.P(Table2[1Y Return vs Nifty])</f>
        <v>-0.11160569049849892</v>
      </c>
      <c r="I295">
        <v>21.976046649970002</v>
      </c>
      <c r="J295">
        <f>(Table2[[#This Row],[1M Return vs Nifty]]-AVERAGE(Table2[1M Return vs Nifty]))/_xlfn.STDEV.P(Table2[1M Return vs Nifty])</f>
        <v>2.4595968131038917</v>
      </c>
      <c r="K295">
        <v>34.813560393853898</v>
      </c>
      <c r="L295">
        <f>(Table2[[#This Row],[6M Return vs Nifty]]-AVERAGE(Table2[6M Return vs Nifty]))/_xlfn.STDEV.P(Table2[6M Return vs Nifty])</f>
        <v>0.95537897772346481</v>
      </c>
      <c r="M295">
        <v>18.8675892601965</v>
      </c>
      <c r="N295">
        <f>(Table2[[#This Row],[1W Return vs Nifty]]-AVERAGE(Table2[1W Return vs Nifty]))/_xlfn.STDEV.P(Table2[1W Return vs Nifty])</f>
        <v>5.5848714517379943</v>
      </c>
      <c r="O295">
        <v>1090.8499999999999</v>
      </c>
      <c r="P295">
        <v>1034.0350114697301</v>
      </c>
      <c r="Q295">
        <v>907.57624789329805</v>
      </c>
      <c r="R295">
        <v>78.790553092099401</v>
      </c>
      <c r="S295" s="2">
        <f>(Table2[[#This Row],[Close Price]]-Table2[[#This Row],[20D EMA]])/Table2[[#This Row],[20D EMA]]</f>
        <v>0.13269468762891323</v>
      </c>
      <c r="T295" s="2">
        <f>(Table2[[#This Row],[Close Price]]-Table2[[#This Row],[50D EMA]])/Table2[[#This Row],[50D EMA]]</f>
        <v>0.1949305258472579</v>
      </c>
      <c r="U295" s="2">
        <f>(Table2[[#This Row],[Close Price]]-Table2[[#This Row],[200D EMA]])/Table2[[#This Row],[200D EMA]]</f>
        <v>0.36142831290277111</v>
      </c>
      <c r="V295">
        <v>3.2581976678215301</v>
      </c>
      <c r="W295">
        <v>1170</v>
      </c>
      <c r="X295">
        <v>1294.9000000000001</v>
      </c>
      <c r="Y295">
        <v>1170</v>
      </c>
      <c r="Z295">
        <v>1309.5999999999999</v>
      </c>
      <c r="AA295">
        <v>959</v>
      </c>
      <c r="AB295">
        <v>1309.5999999999999</v>
      </c>
      <c r="AC295" s="2">
        <f>(Table2[[#This Row],[Close Price]]/Table2[[#This Row],[Day Low]])-1</f>
        <v>5.6068376068376002E-2</v>
      </c>
      <c r="AD295" s="2">
        <f>(Table2[[#This Row],[Day High]]/Table2[[#This Row],[Close Price]])-1</f>
        <v>4.7992877954030622E-2</v>
      </c>
      <c r="AE295" s="2">
        <f>(Table2[[#This Row],[Close Price]]/Table2[[#This Row],[Current Week Low]])-1</f>
        <v>5.6068376068376002E-2</v>
      </c>
      <c r="AF295" s="2">
        <f>(Table2[[#This Row],[Current Week High]]/Table2[[#This Row],[Close Price]])-1</f>
        <v>5.9889932016834013E-2</v>
      </c>
      <c r="AG295" s="2">
        <f>(Table2[[#This Row],[Close Price]]/Table2[[#This Row],[Current Month Low]])-1</f>
        <v>0.28842544316996865</v>
      </c>
      <c r="AH295" s="2">
        <f>(Table2[[#This Row],[Current Month High]]/Table2[[#This Row],[Close Price]])-1</f>
        <v>5.9889932016834013E-2</v>
      </c>
      <c r="AI295">
        <v>5.9889932016834004</v>
      </c>
      <c r="AJ295">
        <v>78.284395065291093</v>
      </c>
      <c r="AK295" t="str">
        <f>IF(AND(Table2[[#This Row],[20D EMA]]&gt;Table2[[#This Row],[50D EMA]],Table2[[#This Row],[50D EMA]]&gt;Table2[[#This Row],[200D EMA]]),"Uptrend","Downtrend/NoTrend")</f>
        <v>Uptrend</v>
      </c>
      <c r="AL295">
        <v>-0.08</v>
      </c>
      <c r="AM295" t="s">
        <v>10200</v>
      </c>
      <c r="AN295">
        <v>19.55</v>
      </c>
      <c r="AO295" t="s">
        <v>10199</v>
      </c>
      <c r="AP295">
        <v>-3.4588249575300001E-4</v>
      </c>
      <c r="AQ295">
        <f>(Table2[[#This Row],[Sharpe Ratio]]-AVERAGE(Table2[Sharpe Ratio]))/_xlfn.STDEV.P(Table2[Sharpe Ratio])</f>
        <v>-0.56590680242022739</v>
      </c>
      <c r="AR29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8.3223347496466253</v>
      </c>
      <c r="AS295">
        <f>_xlfn.RANK.AVG(Table2[[#This Row],[1Y Return vs Nifty Z-Score]],Table2[1Y Return vs Nifty Z-Score])</f>
        <v>323</v>
      </c>
      <c r="AT295">
        <f>_xlfn.RANK.AVG(Table2[[#This Row],[6M Return vs Nifty Z-Score]],Table2[6M Return vs Nifty Z-Score])</f>
        <v>108</v>
      </c>
      <c r="AU295">
        <f>_xlfn.RANK.AVG(Table2[[#This Row],[Sharpe Ratio Z-Score]],Table2[Sharpe Ratio Z-Score])</f>
        <v>530</v>
      </c>
      <c r="AV295">
        <f>(Table2[[#This Row],[Rank 1Y]]+Table2[[#This Row],[Rank 6M]]+Table2[[#This Row],[Rank Sharpe]])/3</f>
        <v>320.33333333333331</v>
      </c>
    </row>
    <row r="296" spans="1:48" x14ac:dyDescent="0.3">
      <c r="A296" t="s">
        <v>540</v>
      </c>
      <c r="B296" t="s">
        <v>541</v>
      </c>
      <c r="C296" t="s">
        <v>10167</v>
      </c>
      <c r="D296" t="s">
        <v>542</v>
      </c>
      <c r="E296">
        <v>36194.254117379998</v>
      </c>
      <c r="F296">
        <v>1330.95</v>
      </c>
      <c r="G296">
        <v>-1.21722717273908</v>
      </c>
      <c r="H296">
        <f>(Table2[[#This Row],[1Y Return vs Nifty]]-AVERAGE(Table2[1Y Return vs Nifty]))/_xlfn.STDEV.P(Table2[1Y Return vs Nifty])</f>
        <v>-0.55495441913195553</v>
      </c>
      <c r="I296">
        <v>1.19470542229938</v>
      </c>
      <c r="J296">
        <f>(Table2[[#This Row],[1M Return vs Nifty]]-AVERAGE(Table2[1M Return vs Nifty]))/_xlfn.STDEV.P(Table2[1M Return vs Nifty])</f>
        <v>0.30445989346971436</v>
      </c>
      <c r="K296">
        <v>8.0483374251345197</v>
      </c>
      <c r="L296">
        <f>(Table2[[#This Row],[6M Return vs Nifty]]-AVERAGE(Table2[6M Return vs Nifty]))/_xlfn.STDEV.P(Table2[6M Return vs Nifty])</f>
        <v>5.6280204991974024E-2</v>
      </c>
      <c r="M296">
        <v>-1.4684242127659899</v>
      </c>
      <c r="N296">
        <f>(Table2[[#This Row],[1W Return vs Nifty]]-AVERAGE(Table2[1W Return vs Nifty]))/_xlfn.STDEV.P(Table2[1W Return vs Nifty])</f>
        <v>0.11009076638460832</v>
      </c>
      <c r="O296">
        <v>1285.21</v>
      </c>
      <c r="P296">
        <v>1224.6658830839899</v>
      </c>
      <c r="Q296">
        <v>1149.0265354486401</v>
      </c>
      <c r="R296">
        <v>64.953151859479803</v>
      </c>
      <c r="S296" s="2">
        <f>(Table2[[#This Row],[Close Price]]-Table2[[#This Row],[20D EMA]])/Table2[[#This Row],[20D EMA]]</f>
        <v>3.558951455404176E-2</v>
      </c>
      <c r="T296" s="2">
        <f>(Table2[[#This Row],[Close Price]]-Table2[[#This Row],[50D EMA]])/Table2[[#This Row],[50D EMA]]</f>
        <v>8.6786215231506508E-2</v>
      </c>
      <c r="U296" s="2">
        <f>(Table2[[#This Row],[Close Price]]-Table2[[#This Row],[200D EMA]])/Table2[[#This Row],[200D EMA]]</f>
        <v>0.15832834050288278</v>
      </c>
      <c r="V296">
        <v>0.89410413398538402</v>
      </c>
      <c r="W296">
        <v>1294.6500000000001</v>
      </c>
      <c r="X296">
        <v>1349</v>
      </c>
      <c r="Y296">
        <v>1282.5999999999999</v>
      </c>
      <c r="Z296">
        <v>1349</v>
      </c>
      <c r="AA296">
        <v>1210.6500000000001</v>
      </c>
      <c r="AB296">
        <v>1398</v>
      </c>
      <c r="AC296" s="2">
        <f>(Table2[[#This Row],[Close Price]]/Table2[[#This Row],[Day Low]])-1</f>
        <v>2.8038465994670414E-2</v>
      </c>
      <c r="AD296" s="2">
        <f>(Table2[[#This Row],[Day High]]/Table2[[#This Row],[Close Price]])-1</f>
        <v>1.3561741613133504E-2</v>
      </c>
      <c r="AE296" s="2">
        <f>(Table2[[#This Row],[Close Price]]/Table2[[#This Row],[Current Week Low]])-1</f>
        <v>3.7696865741462693E-2</v>
      </c>
      <c r="AF296" s="2">
        <f>(Table2[[#This Row],[Current Week High]]/Table2[[#This Row],[Close Price]])-1</f>
        <v>1.3561741613133504E-2</v>
      </c>
      <c r="AG296" s="2">
        <f>(Table2[[#This Row],[Close Price]]/Table2[[#This Row],[Current Month Low]])-1</f>
        <v>9.9368108041134828E-2</v>
      </c>
      <c r="AH296" s="2">
        <f>(Table2[[#This Row],[Current Month High]]/Table2[[#This Row],[Close Price]])-1</f>
        <v>5.0377549870393334E-2</v>
      </c>
      <c r="AI296">
        <v>8.2835568578834593</v>
      </c>
      <c r="AJ296">
        <v>35.4587552796295</v>
      </c>
      <c r="AK296" t="str">
        <f>IF(AND(Table2[[#This Row],[20D EMA]]&gt;Table2[[#This Row],[50D EMA]],Table2[[#This Row],[50D EMA]]&gt;Table2[[#This Row],[200D EMA]]),"Uptrend","Downtrend/NoTrend")</f>
        <v>Uptrend</v>
      </c>
      <c r="AL296">
        <v>0.12</v>
      </c>
      <c r="AM296" t="s">
        <v>10199</v>
      </c>
      <c r="AN296">
        <v>6.53</v>
      </c>
      <c r="AO296" t="s">
        <v>10199</v>
      </c>
      <c r="AP296">
        <v>0.126990480844975</v>
      </c>
      <c r="AQ296">
        <f>(Table2[[#This Row],[Sharpe Ratio]]-AVERAGE(Table2[Sharpe Ratio]))/_xlfn.STDEV.P(Table2[Sharpe Ratio])</f>
        <v>0.89585811091939394</v>
      </c>
      <c r="AR29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0.81173455663373517</v>
      </c>
      <c r="AS296">
        <f>_xlfn.RANK.AVG(Table2[[#This Row],[1Y Return vs Nifty Z-Score]],Table2[1Y Return vs Nifty Z-Score])</f>
        <v>513</v>
      </c>
      <c r="AT296">
        <f>_xlfn.RANK.AVG(Table2[[#This Row],[6M Return vs Nifty Z-Score]],Table2[6M Return vs Nifty Z-Score])</f>
        <v>308</v>
      </c>
      <c r="AU296">
        <f>_xlfn.RANK.AVG(Table2[[#This Row],[Sharpe Ratio Z-Score]],Table2[Sharpe Ratio Z-Score])</f>
        <v>141</v>
      </c>
      <c r="AV296">
        <f>(Table2[[#This Row],[Rank 1Y]]+Table2[[#This Row],[Rank 6M]]+Table2[[#This Row],[Rank Sharpe]])/3</f>
        <v>320.66666666666669</v>
      </c>
    </row>
    <row r="297" spans="1:48" x14ac:dyDescent="0.3">
      <c r="A297" t="s">
        <v>715</v>
      </c>
      <c r="B297" t="s">
        <v>716</v>
      </c>
      <c r="C297" t="s">
        <v>10160</v>
      </c>
      <c r="D297" t="s">
        <v>62</v>
      </c>
      <c r="E297">
        <v>22564.261422600001</v>
      </c>
      <c r="F297">
        <v>1259.8</v>
      </c>
      <c r="G297">
        <v>39.687583842415599</v>
      </c>
      <c r="H297">
        <f>(Table2[[#This Row],[1Y Return vs Nifty]]-AVERAGE(Table2[1Y Return vs Nifty]))/_xlfn.STDEV.P(Table2[1Y Return vs Nifty])</f>
        <v>1.4682864108914343E-2</v>
      </c>
      <c r="I297">
        <v>-2.6428204993357798</v>
      </c>
      <c r="J297">
        <f>(Table2[[#This Row],[1M Return vs Nifty]]-AVERAGE(Table2[1M Return vs Nifty]))/_xlfn.STDEV.P(Table2[1M Return vs Nifty])</f>
        <v>-9.3512196164085168E-2</v>
      </c>
      <c r="K297">
        <v>34.684214110309199</v>
      </c>
      <c r="L297">
        <f>(Table2[[#This Row],[6M Return vs Nifty]]-AVERAGE(Table2[6M Return vs Nifty]))/_xlfn.STDEV.P(Table2[6M Return vs Nifty])</f>
        <v>0.9510339705875881</v>
      </c>
      <c r="M297">
        <v>1.7319514195885499</v>
      </c>
      <c r="N297">
        <f>(Table2[[#This Row],[1W Return vs Nifty]]-AVERAGE(Table2[1W Return vs Nifty]))/_xlfn.STDEV.P(Table2[1W Return vs Nifty])</f>
        <v>0.97168316851325442</v>
      </c>
      <c r="O297">
        <v>1206.28</v>
      </c>
      <c r="P297">
        <v>1142.73779632999</v>
      </c>
      <c r="Q297">
        <v>974.71628334536399</v>
      </c>
      <c r="R297">
        <v>63.693763477023303</v>
      </c>
      <c r="S297" s="2">
        <f>(Table2[[#This Row],[Close Price]]-Table2[[#This Row],[20D EMA]])/Table2[[#This Row],[20D EMA]]</f>
        <v>4.4367808469012157E-2</v>
      </c>
      <c r="T297" s="2">
        <f>(Table2[[#This Row],[Close Price]]-Table2[[#This Row],[50D EMA]])/Table2[[#This Row],[50D EMA]]</f>
        <v>0.10244012585036236</v>
      </c>
      <c r="U297" s="2">
        <f>(Table2[[#This Row],[Close Price]]-Table2[[#This Row],[200D EMA]])/Table2[[#This Row],[200D EMA]]</f>
        <v>0.29247866433111014</v>
      </c>
      <c r="V297">
        <v>1.2373651985415299</v>
      </c>
      <c r="W297">
        <v>1170.4000000000001</v>
      </c>
      <c r="X297">
        <v>1270</v>
      </c>
      <c r="Y297">
        <v>1170.4000000000001</v>
      </c>
      <c r="Z297">
        <v>1270</v>
      </c>
      <c r="AA297">
        <v>1162.6500000000001</v>
      </c>
      <c r="AB297">
        <v>1311</v>
      </c>
      <c r="AC297" s="2">
        <f>(Table2[[#This Row],[Close Price]]/Table2[[#This Row],[Day Low]])-1</f>
        <v>7.6384142173615777E-2</v>
      </c>
      <c r="AD297" s="2">
        <f>(Table2[[#This Row],[Day High]]/Table2[[#This Row],[Close Price]])-1</f>
        <v>8.0965232576599711E-3</v>
      </c>
      <c r="AE297" s="2">
        <f>(Table2[[#This Row],[Close Price]]/Table2[[#This Row],[Current Week Low]])-1</f>
        <v>7.6384142173615777E-2</v>
      </c>
      <c r="AF297" s="2">
        <f>(Table2[[#This Row],[Current Week High]]/Table2[[#This Row],[Close Price]])-1</f>
        <v>8.0965232576599711E-3</v>
      </c>
      <c r="AG297" s="2">
        <f>(Table2[[#This Row],[Close Price]]/Table2[[#This Row],[Current Month Low]])-1</f>
        <v>8.3559110652388746E-2</v>
      </c>
      <c r="AH297" s="2">
        <f>(Table2[[#This Row],[Current Month High]]/Table2[[#This Row],[Close Price]])-1</f>
        <v>4.0641371646293001E-2</v>
      </c>
      <c r="AI297">
        <v>4.0641371646293001</v>
      </c>
      <c r="AJ297">
        <v>73.957470312068395</v>
      </c>
      <c r="AK297" t="str">
        <f>IF(AND(Table2[[#This Row],[20D EMA]]&gt;Table2[[#This Row],[50D EMA]],Table2[[#This Row],[50D EMA]]&gt;Table2[[#This Row],[200D EMA]]),"Uptrend","Downtrend/NoTrend")</f>
        <v>Uptrend</v>
      </c>
      <c r="AL297">
        <v>0.12</v>
      </c>
      <c r="AM297" t="s">
        <v>10199</v>
      </c>
      <c r="AN297">
        <v>3.61</v>
      </c>
      <c r="AO297" t="s">
        <v>10199</v>
      </c>
      <c r="AP297">
        <v>-1.7340688279098002E-2</v>
      </c>
      <c r="AQ297">
        <f>(Table2[[#This Row],[Sharpe Ratio]]-AVERAGE(Table2[Sharpe Ratio]))/_xlfn.STDEV.P(Table2[Sharpe Ratio])</f>
        <v>-0.76099962705698432</v>
      </c>
      <c r="AR29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1.0828881799886876</v>
      </c>
      <c r="AS297">
        <f>_xlfn.RANK.AVG(Table2[[#This Row],[1Y Return vs Nifty Z-Score]],Table2[1Y Return vs Nifty Z-Score])</f>
        <v>283</v>
      </c>
      <c r="AT297">
        <f>_xlfn.RANK.AVG(Table2[[#This Row],[6M Return vs Nifty Z-Score]],Table2[6M Return vs Nifty Z-Score])</f>
        <v>109</v>
      </c>
      <c r="AU297">
        <f>_xlfn.RANK.AVG(Table2[[#This Row],[Sharpe Ratio Z-Score]],Table2[Sharpe Ratio Z-Score])</f>
        <v>570</v>
      </c>
      <c r="AV297">
        <f>(Table2[[#This Row],[Rank 1Y]]+Table2[[#This Row],[Rank 6M]]+Table2[[#This Row],[Rank Sharpe]])/3</f>
        <v>320.66666666666669</v>
      </c>
    </row>
    <row r="298" spans="1:48" x14ac:dyDescent="0.3">
      <c r="A298" t="s">
        <v>1548</v>
      </c>
      <c r="B298" t="s">
        <v>1549</v>
      </c>
      <c r="C298" t="s">
        <v>10165</v>
      </c>
      <c r="D298" t="s">
        <v>72</v>
      </c>
      <c r="E298">
        <v>6007.5839999999998</v>
      </c>
      <c r="F298">
        <v>853.35</v>
      </c>
      <c r="G298">
        <v>83.879372762680305</v>
      </c>
      <c r="H298">
        <f>(Table2[[#This Row],[1Y Return vs Nifty]]-AVERAGE(Table2[1Y Return vs Nifty]))/_xlfn.STDEV.P(Table2[1Y Return vs Nifty])</f>
        <v>0.63009435134857428</v>
      </c>
      <c r="I298">
        <v>-9.4947782558874696</v>
      </c>
      <c r="J298">
        <f>(Table2[[#This Row],[1M Return vs Nifty]]-AVERAGE(Table2[1M Return vs Nifty]))/_xlfn.STDEV.P(Table2[1M Return vs Nifty])</f>
        <v>-0.80409708917647604</v>
      </c>
      <c r="K298">
        <v>-23.8520346038847</v>
      </c>
      <c r="L298">
        <f>(Table2[[#This Row],[6M Return vs Nifty]]-AVERAGE(Table2[6M Return vs Nifty]))/_xlfn.STDEV.P(Table2[6M Return vs Nifty])</f>
        <v>-1.0153187641064505</v>
      </c>
      <c r="M298">
        <v>-8.2201744469283504</v>
      </c>
      <c r="N298">
        <f>(Table2[[#This Row],[1W Return vs Nifty]]-AVERAGE(Table2[1W Return vs Nifty]))/_xlfn.STDEV.P(Table2[1W Return vs Nifty])</f>
        <v>-1.707588584756057</v>
      </c>
      <c r="O298">
        <v>874.12</v>
      </c>
      <c r="P298">
        <v>877.96494696100604</v>
      </c>
      <c r="Q298">
        <v>766.71798650887695</v>
      </c>
      <c r="R298">
        <v>41.573315423796402</v>
      </c>
      <c r="S298" s="2">
        <f>(Table2[[#This Row],[Close Price]]-Table2[[#This Row],[20D EMA]])/Table2[[#This Row],[20D EMA]]</f>
        <v>-2.376103967418659E-2</v>
      </c>
      <c r="T298" s="2">
        <f>(Table2[[#This Row],[Close Price]]-Table2[[#This Row],[50D EMA]])/Table2[[#This Row],[50D EMA]]</f>
        <v>-2.8036366424660075E-2</v>
      </c>
      <c r="U298" s="2">
        <f>(Table2[[#This Row],[Close Price]]-Table2[[#This Row],[200D EMA]])/Table2[[#This Row],[200D EMA]]</f>
        <v>0.11299071498972858</v>
      </c>
      <c r="V298">
        <v>1.26310614421394</v>
      </c>
      <c r="W298">
        <v>800</v>
      </c>
      <c r="X298">
        <v>859</v>
      </c>
      <c r="Y298">
        <v>800</v>
      </c>
      <c r="Z298">
        <v>859</v>
      </c>
      <c r="AA298">
        <v>800</v>
      </c>
      <c r="AB298">
        <v>956</v>
      </c>
      <c r="AC298" s="2">
        <f>(Table2[[#This Row],[Close Price]]/Table2[[#This Row],[Day Low]])-1</f>
        <v>6.6687500000000011E-2</v>
      </c>
      <c r="AD298" s="2">
        <f>(Table2[[#This Row],[Day High]]/Table2[[#This Row],[Close Price]])-1</f>
        <v>6.620964434288279E-3</v>
      </c>
      <c r="AE298" s="2">
        <f>(Table2[[#This Row],[Close Price]]/Table2[[#This Row],[Current Week Low]])-1</f>
        <v>6.6687500000000011E-2</v>
      </c>
      <c r="AF298" s="2">
        <f>(Table2[[#This Row],[Current Week High]]/Table2[[#This Row],[Close Price]])-1</f>
        <v>6.620964434288279E-3</v>
      </c>
      <c r="AG298" s="2">
        <f>(Table2[[#This Row],[Close Price]]/Table2[[#This Row],[Current Month Low]])-1</f>
        <v>6.6687500000000011E-2</v>
      </c>
      <c r="AH298" s="2">
        <f>(Table2[[#This Row],[Current Month High]]/Table2[[#This Row],[Close Price]])-1</f>
        <v>0.12029061932384133</v>
      </c>
      <c r="AI298">
        <v>36.520771078689798</v>
      </c>
      <c r="AJ298">
        <v>126.954787234042</v>
      </c>
      <c r="AK298" t="str">
        <f>IF(AND(Table2[[#This Row],[20D EMA]]&gt;Table2[[#This Row],[50D EMA]],Table2[[#This Row],[50D EMA]]&gt;Table2[[#This Row],[200D EMA]]),"Uptrend","Downtrend/NoTrend")</f>
        <v>Downtrend/NoTrend</v>
      </c>
      <c r="AL298">
        <v>-0.21</v>
      </c>
      <c r="AM298" t="s">
        <v>10200</v>
      </c>
      <c r="AN298">
        <v>-2.19</v>
      </c>
      <c r="AO298" t="s">
        <v>10200</v>
      </c>
      <c r="AP298">
        <v>9.7748638528664999E-2</v>
      </c>
      <c r="AQ298">
        <f>(Table2[[#This Row],[Sharpe Ratio]]-AVERAGE(Table2[Sharpe Ratio]))/_xlfn.STDEV.P(Table2[Sharpe Ratio])</f>
        <v>0.56017474461329775</v>
      </c>
      <c r="AR29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98">
        <f>_xlfn.RANK.AVG(Table2[[#This Row],[1Y Return vs Nifty Z-Score]],Table2[1Y Return vs Nifty Z-Score])</f>
        <v>126</v>
      </c>
      <c r="AT298">
        <f>_xlfn.RANK.AVG(Table2[[#This Row],[6M Return vs Nifty Z-Score]],Table2[6M Return vs Nifty Z-Score])</f>
        <v>632</v>
      </c>
      <c r="AU298">
        <f>_xlfn.RANK.AVG(Table2[[#This Row],[Sharpe Ratio Z-Score]],Table2[Sharpe Ratio Z-Score])</f>
        <v>204</v>
      </c>
      <c r="AV298">
        <f>(Table2[[#This Row],[Rank 1Y]]+Table2[[#This Row],[Rank 6M]]+Table2[[#This Row],[Rank Sharpe]])/3</f>
        <v>320.66666666666669</v>
      </c>
    </row>
    <row r="299" spans="1:48" x14ac:dyDescent="0.3">
      <c r="A299" t="s">
        <v>253</v>
      </c>
      <c r="B299" t="s">
        <v>254</v>
      </c>
      <c r="C299" t="s">
        <v>10155</v>
      </c>
      <c r="D299" t="s">
        <v>51</v>
      </c>
      <c r="E299">
        <v>102975.06033408</v>
      </c>
      <c r="F299">
        <v>2739.2</v>
      </c>
      <c r="G299">
        <v>28.5152887000623</v>
      </c>
      <c r="H299">
        <f>(Table2[[#This Row],[1Y Return vs Nifty]]-AVERAGE(Table2[1Y Return vs Nifty]))/_xlfn.STDEV.P(Table2[1Y Return vs Nifty])</f>
        <v>-0.14090166725825096</v>
      </c>
      <c r="I299">
        <v>-3.5349154759852</v>
      </c>
      <c r="J299">
        <f>(Table2[[#This Row],[1M Return vs Nifty]]-AVERAGE(Table2[1M Return vs Nifty]))/_xlfn.STDEV.P(Table2[1M Return vs Nifty])</f>
        <v>-0.18602724603186779</v>
      </c>
      <c r="K299">
        <v>4.9104269752623502</v>
      </c>
      <c r="L299">
        <f>(Table2[[#This Row],[6M Return vs Nifty]]-AVERAGE(Table2[6M Return vs Nifty]))/_xlfn.STDEV.P(Table2[6M Return vs Nifty])</f>
        <v>-4.9128647298128041E-2</v>
      </c>
      <c r="M299">
        <v>-1.7469597001630699</v>
      </c>
      <c r="N299">
        <f>(Table2[[#This Row],[1W Return vs Nifty]]-AVERAGE(Table2[1W Return vs Nifty]))/_xlfn.STDEV.P(Table2[1W Return vs Nifty])</f>
        <v>3.5104550004762522E-2</v>
      </c>
      <c r="O299">
        <v>2796.86</v>
      </c>
      <c r="P299">
        <v>2690.12082793226</v>
      </c>
      <c r="Q299">
        <v>2342.8990125800501</v>
      </c>
      <c r="R299">
        <v>39.556364308225703</v>
      </c>
      <c r="S299" s="2">
        <f>(Table2[[#This Row],[Close Price]]-Table2[[#This Row],[20D EMA]])/Table2[[#This Row],[20D EMA]]</f>
        <v>-2.0615976487918703E-2</v>
      </c>
      <c r="T299" s="2">
        <f>(Table2[[#This Row],[Close Price]]-Table2[[#This Row],[50D EMA]])/Table2[[#This Row],[50D EMA]]</f>
        <v>1.824422589429343E-2</v>
      </c>
      <c r="U299" s="2">
        <f>(Table2[[#This Row],[Close Price]]-Table2[[#This Row],[200D EMA]])/Table2[[#This Row],[200D EMA]]</f>
        <v>0.16914983756962476</v>
      </c>
      <c r="V299">
        <v>0.81079641728570295</v>
      </c>
      <c r="W299">
        <v>2663.4</v>
      </c>
      <c r="X299">
        <v>2827</v>
      </c>
      <c r="Y299">
        <v>2663.4</v>
      </c>
      <c r="Z299">
        <v>2847.95</v>
      </c>
      <c r="AA299">
        <v>2663.4</v>
      </c>
      <c r="AB299">
        <v>2942</v>
      </c>
      <c r="AC299" s="2">
        <f>(Table2[[#This Row],[Close Price]]/Table2[[#This Row],[Day Low]])-1</f>
        <v>2.8459863332582325E-2</v>
      </c>
      <c r="AD299" s="2">
        <f>(Table2[[#This Row],[Day High]]/Table2[[#This Row],[Close Price]])-1</f>
        <v>3.2053154205607504E-2</v>
      </c>
      <c r="AE299" s="2">
        <f>(Table2[[#This Row],[Close Price]]/Table2[[#This Row],[Current Week Low]])-1</f>
        <v>2.8459863332582325E-2</v>
      </c>
      <c r="AF299" s="2">
        <f>(Table2[[#This Row],[Current Week High]]/Table2[[#This Row],[Close Price]])-1</f>
        <v>3.9701372663551338E-2</v>
      </c>
      <c r="AG299" s="2">
        <f>(Table2[[#This Row],[Close Price]]/Table2[[#This Row],[Current Month Low]])-1</f>
        <v>2.8459863332582325E-2</v>
      </c>
      <c r="AH299" s="2">
        <f>(Table2[[#This Row],[Current Month High]]/Table2[[#This Row],[Close Price]])-1</f>
        <v>7.4036214953271173E-2</v>
      </c>
      <c r="AI299">
        <v>11.6913697429906</v>
      </c>
      <c r="AJ299">
        <v>55.627521163570201</v>
      </c>
      <c r="AK299" t="str">
        <f>IF(AND(Table2[[#This Row],[20D EMA]]&gt;Table2[[#This Row],[50D EMA]],Table2[[#This Row],[50D EMA]]&gt;Table2[[#This Row],[200D EMA]]),"Uptrend","Downtrend/NoTrend")</f>
        <v>Uptrend</v>
      </c>
      <c r="AL299">
        <v>-0.01</v>
      </c>
      <c r="AM299" t="s">
        <v>10200</v>
      </c>
      <c r="AN299">
        <v>-3.34</v>
      </c>
      <c r="AO299" t="s">
        <v>10200</v>
      </c>
      <c r="AP299">
        <v>6.1561642400958003E-2</v>
      </c>
      <c r="AQ299">
        <f>(Table2[[#This Row],[Sharpe Ratio]]-AVERAGE(Table2[Sharpe Ratio]))/_xlfn.STDEV.P(Table2[Sharpe Ratio])</f>
        <v>0.14476409622610614</v>
      </c>
      <c r="AR29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-0.19618891435737812</v>
      </c>
      <c r="AS299">
        <f>_xlfn.RANK.AVG(Table2[[#This Row],[1Y Return vs Nifty Z-Score]],Table2[1Y Return vs Nifty Z-Score])</f>
        <v>332</v>
      </c>
      <c r="AT299">
        <f>_xlfn.RANK.AVG(Table2[[#This Row],[6M Return vs Nifty Z-Score]],Table2[6M Return vs Nifty Z-Score])</f>
        <v>342</v>
      </c>
      <c r="AU299">
        <f>_xlfn.RANK.AVG(Table2[[#This Row],[Sharpe Ratio Z-Score]],Table2[Sharpe Ratio Z-Score])</f>
        <v>290</v>
      </c>
      <c r="AV299">
        <f>(Table2[[#This Row],[Rank 1Y]]+Table2[[#This Row],[Rank 6M]]+Table2[[#This Row],[Rank Sharpe]])/3</f>
        <v>321.33333333333331</v>
      </c>
    </row>
    <row r="300" spans="1:48" x14ac:dyDescent="0.3">
      <c r="A300" t="s">
        <v>876</v>
      </c>
      <c r="B300" t="s">
        <v>877</v>
      </c>
      <c r="C300" t="s">
        <v>10153</v>
      </c>
      <c r="D300" t="s">
        <v>182</v>
      </c>
      <c r="E300">
        <v>16950.2667048</v>
      </c>
      <c r="F300">
        <v>1716</v>
      </c>
      <c r="G300">
        <v>39.639617363953299</v>
      </c>
      <c r="H300">
        <f>(Table2[[#This Row],[1Y Return vs Nifty]]-AVERAGE(Table2[1Y Return vs Nifty]))/_xlfn.STDEV.P(Table2[1Y Return vs Nifty])</f>
        <v>1.4014886582559971E-2</v>
      </c>
      <c r="I300">
        <v>12.5582357232846</v>
      </c>
      <c r="J300">
        <f>(Table2[[#This Row],[1M Return vs Nifty]]-AVERAGE(Table2[1M Return vs Nifty]))/_xlfn.STDEV.P(Table2[1M Return vs Nifty])</f>
        <v>1.4829191382669762</v>
      </c>
      <c r="K300">
        <v>15.501524642401501</v>
      </c>
      <c r="L300">
        <f>(Table2[[#This Row],[6M Return vs Nifty]]-AVERAGE(Table2[6M Return vs Nifty]))/_xlfn.STDEV.P(Table2[6M Return vs Nifty])</f>
        <v>0.30664806061620853</v>
      </c>
      <c r="M300">
        <v>-0.13341057135887399</v>
      </c>
      <c r="N300">
        <f>(Table2[[#This Row],[1W Return vs Nifty]]-AVERAGE(Table2[1W Return vs Nifty]))/_xlfn.STDEV.P(Table2[1W Return vs Nifty])</f>
        <v>0.46949783052608524</v>
      </c>
      <c r="O300">
        <v>1659.19</v>
      </c>
      <c r="P300">
        <v>1549.6546971913101</v>
      </c>
      <c r="Q300">
        <v>1351.32226827002</v>
      </c>
      <c r="R300">
        <v>58.448332266550601</v>
      </c>
      <c r="S300" s="2">
        <f>(Table2[[#This Row],[Close Price]]-Table2[[#This Row],[20D EMA]])/Table2[[#This Row],[20D EMA]]</f>
        <v>3.423959884039799E-2</v>
      </c>
      <c r="T300" s="2">
        <f>(Table2[[#This Row],[Close Price]]-Table2[[#This Row],[50D EMA]])/Table2[[#This Row],[50D EMA]]</f>
        <v>0.10734346374723633</v>
      </c>
      <c r="U300" s="2">
        <f>(Table2[[#This Row],[Close Price]]-Table2[[#This Row],[200D EMA]])/Table2[[#This Row],[200D EMA]]</f>
        <v>0.26986732942456804</v>
      </c>
      <c r="V300">
        <v>1.1563630474622499</v>
      </c>
      <c r="W300">
        <v>1639.65</v>
      </c>
      <c r="X300">
        <v>1747.05</v>
      </c>
      <c r="Y300">
        <v>1639.65</v>
      </c>
      <c r="Z300">
        <v>1751.3</v>
      </c>
      <c r="AA300">
        <v>1596.1</v>
      </c>
      <c r="AB300">
        <v>1858.35</v>
      </c>
      <c r="AC300" s="2">
        <f>(Table2[[#This Row],[Close Price]]/Table2[[#This Row],[Day Low]])-1</f>
        <v>4.6564815661878978E-2</v>
      </c>
      <c r="AD300" s="2">
        <f>(Table2[[#This Row],[Day High]]/Table2[[#This Row],[Close Price]])-1</f>
        <v>1.8094405594405671E-2</v>
      </c>
      <c r="AE300" s="2">
        <f>(Table2[[#This Row],[Close Price]]/Table2[[#This Row],[Current Week Low]])-1</f>
        <v>4.6564815661878978E-2</v>
      </c>
      <c r="AF300" s="2">
        <f>(Table2[[#This Row],[Current Week High]]/Table2[[#This Row],[Close Price]])-1</f>
        <v>2.0571095571095599E-2</v>
      </c>
      <c r="AG300" s="2">
        <f>(Table2[[#This Row],[Close Price]]/Table2[[#This Row],[Current Month Low]])-1</f>
        <v>7.5120606478290997E-2</v>
      </c>
      <c r="AH300" s="2">
        <f>(Table2[[#This Row],[Current Month High]]/Table2[[#This Row],[Close Price]])-1</f>
        <v>8.2954545454545503E-2</v>
      </c>
      <c r="AI300">
        <v>8.2954545454545503</v>
      </c>
      <c r="AJ300">
        <v>76.806965122868405</v>
      </c>
      <c r="AK300" t="str">
        <f>IF(AND(Table2[[#This Row],[20D EMA]]&gt;Table2[[#This Row],[50D EMA]],Table2[[#This Row],[50D EMA]]&gt;Table2[[#This Row],[200D EMA]]),"Uptrend","Downtrend/NoTrend")</f>
        <v>Uptrend</v>
      </c>
      <c r="AL300">
        <v>0.17</v>
      </c>
      <c r="AM300" t="s">
        <v>10199</v>
      </c>
      <c r="AN300">
        <v>2.99</v>
      </c>
      <c r="AO300" t="s">
        <v>10199</v>
      </c>
      <c r="AP300">
        <v>9.9816195334809996E-3</v>
      </c>
      <c r="AQ300">
        <f>(Table2[[#This Row],[Sharpe Ratio]]-AVERAGE(Table2[Sharpe Ratio]))/_xlfn.STDEV.P(Table2[Sharpe Ratio])</f>
        <v>-0.44735166457336628</v>
      </c>
      <c r="AR30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1.8257282514184636</v>
      </c>
      <c r="AS300">
        <f>_xlfn.RANK.AVG(Table2[[#This Row],[1Y Return vs Nifty Z-Score]],Table2[1Y Return vs Nifty Z-Score])</f>
        <v>284</v>
      </c>
      <c r="AT300">
        <f>_xlfn.RANK.AVG(Table2[[#This Row],[6M Return vs Nifty Z-Score]],Table2[6M Return vs Nifty Z-Score])</f>
        <v>227</v>
      </c>
      <c r="AU300">
        <f>_xlfn.RANK.AVG(Table2[[#This Row],[Sharpe Ratio Z-Score]],Table2[Sharpe Ratio Z-Score])</f>
        <v>453</v>
      </c>
      <c r="AV300">
        <f>(Table2[[#This Row],[Rank 1Y]]+Table2[[#This Row],[Rank 6M]]+Table2[[#This Row],[Rank Sharpe]])/3</f>
        <v>321.33333333333331</v>
      </c>
    </row>
    <row r="301" spans="1:48" x14ac:dyDescent="0.3">
      <c r="A301" t="s">
        <v>996</v>
      </c>
      <c r="B301" t="s">
        <v>997</v>
      </c>
      <c r="C301" t="s">
        <v>10158</v>
      </c>
      <c r="D301" t="s">
        <v>46</v>
      </c>
      <c r="E301">
        <v>13138.653335475001</v>
      </c>
      <c r="F301">
        <v>512.15</v>
      </c>
      <c r="G301">
        <v>22.835006988378002</v>
      </c>
      <c r="H301">
        <f>(Table2[[#This Row],[1Y Return vs Nifty]]-AVERAGE(Table2[1Y Return vs Nifty]))/_xlfn.STDEV.P(Table2[1Y Return vs Nifty])</f>
        <v>-0.22000483781410216</v>
      </c>
      <c r="I301">
        <v>4.0949028901151001</v>
      </c>
      <c r="J301">
        <f>(Table2[[#This Row],[1M Return vs Nifty]]-AVERAGE(Table2[1M Return vs Nifty]))/_xlfn.STDEV.P(Table2[1M Return vs Nifty])</f>
        <v>0.60522597823025071</v>
      </c>
      <c r="K301">
        <v>17.528271326707099</v>
      </c>
      <c r="L301">
        <f>(Table2[[#This Row],[6M Return vs Nifty]]-AVERAGE(Table2[6M Return vs Nifty]))/_xlfn.STDEV.P(Table2[6M Return vs Nifty])</f>
        <v>0.37473064145726659</v>
      </c>
      <c r="M301">
        <v>-3.94277437066919</v>
      </c>
      <c r="N301">
        <f>(Table2[[#This Row],[1W Return vs Nifty]]-AVERAGE(Table2[1W Return vs Nifty]))/_xlfn.STDEV.P(Table2[1W Return vs Nifty])</f>
        <v>-0.55604394439831695</v>
      </c>
      <c r="O301">
        <v>506.65</v>
      </c>
      <c r="P301">
        <v>490.622397949201</v>
      </c>
      <c r="Q301">
        <v>429.18535860447201</v>
      </c>
      <c r="R301">
        <v>52.073890749490097</v>
      </c>
      <c r="S301" s="2">
        <f>(Table2[[#This Row],[Close Price]]-Table2[[#This Row],[20D EMA]])/Table2[[#This Row],[20D EMA]]</f>
        <v>1.085562025066614E-2</v>
      </c>
      <c r="T301" s="2">
        <f>(Table2[[#This Row],[Close Price]]-Table2[[#This Row],[50D EMA]])/Table2[[#This Row],[50D EMA]]</f>
        <v>4.3878147717642403E-2</v>
      </c>
      <c r="U301" s="2">
        <f>(Table2[[#This Row],[Close Price]]-Table2[[#This Row],[200D EMA]])/Table2[[#This Row],[200D EMA]]</f>
        <v>0.19330724996140045</v>
      </c>
      <c r="V301">
        <v>0.82315447529808905</v>
      </c>
      <c r="W301">
        <v>470.6</v>
      </c>
      <c r="X301">
        <v>527</v>
      </c>
      <c r="Y301">
        <v>470.6</v>
      </c>
      <c r="Z301">
        <v>527</v>
      </c>
      <c r="AA301">
        <v>470.6</v>
      </c>
      <c r="AB301">
        <v>539.5</v>
      </c>
      <c r="AC301" s="2">
        <f>(Table2[[#This Row],[Close Price]]/Table2[[#This Row],[Day Low]])-1</f>
        <v>8.8291542711432136E-2</v>
      </c>
      <c r="AD301" s="2">
        <f>(Table2[[#This Row],[Day High]]/Table2[[#This Row],[Close Price]])-1</f>
        <v>2.8995411500537083E-2</v>
      </c>
      <c r="AE301" s="2">
        <f>(Table2[[#This Row],[Close Price]]/Table2[[#This Row],[Current Week Low]])-1</f>
        <v>8.8291542711432136E-2</v>
      </c>
      <c r="AF301" s="2">
        <f>(Table2[[#This Row],[Current Week High]]/Table2[[#This Row],[Close Price]])-1</f>
        <v>2.8995411500537083E-2</v>
      </c>
      <c r="AG301" s="2">
        <f>(Table2[[#This Row],[Close Price]]/Table2[[#This Row],[Current Month Low]])-1</f>
        <v>8.8291542711432136E-2</v>
      </c>
      <c r="AH301" s="2">
        <f>(Table2[[#This Row],[Current Month High]]/Table2[[#This Row],[Close Price]])-1</f>
        <v>5.3402323538026097E-2</v>
      </c>
      <c r="AI301">
        <v>12.2327443131894</v>
      </c>
      <c r="AJ301">
        <v>65.156401160915806</v>
      </c>
      <c r="AK301" t="str">
        <f>IF(AND(Table2[[#This Row],[20D EMA]]&gt;Table2[[#This Row],[50D EMA]],Table2[[#This Row],[50D EMA]]&gt;Table2[[#This Row],[200D EMA]]),"Uptrend","Downtrend/NoTrend")</f>
        <v>Uptrend</v>
      </c>
      <c r="AL301">
        <v>0.09</v>
      </c>
      <c r="AM301" t="s">
        <v>10199</v>
      </c>
      <c r="AN301">
        <v>4.5199999999999996</v>
      </c>
      <c r="AO301" t="s">
        <v>10199</v>
      </c>
      <c r="AP301">
        <v>3.1723045702934001E-2</v>
      </c>
      <c r="AQ301">
        <f>(Table2[[#This Row],[Sharpe Ratio]]-AVERAGE(Table2[Sharpe Ratio]))/_xlfn.STDEV.P(Table2[Sharpe Ratio])</f>
        <v>-0.19776974542093459</v>
      </c>
      <c r="AR30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6.1380920541636019E-3</v>
      </c>
      <c r="AS301">
        <f>_xlfn.RANK.AVG(Table2[[#This Row],[1Y Return vs Nifty Z-Score]],Table2[1Y Return vs Nifty Z-Score])</f>
        <v>363</v>
      </c>
      <c r="AT301">
        <f>_xlfn.RANK.AVG(Table2[[#This Row],[6M Return vs Nifty Z-Score]],Table2[6M Return vs Nifty Z-Score])</f>
        <v>211</v>
      </c>
      <c r="AU301">
        <f>_xlfn.RANK.AVG(Table2[[#This Row],[Sharpe Ratio Z-Score]],Table2[Sharpe Ratio Z-Score])</f>
        <v>391</v>
      </c>
      <c r="AV301">
        <f>(Table2[[#This Row],[Rank 1Y]]+Table2[[#This Row],[Rank 6M]]+Table2[[#This Row],[Rank Sharpe]])/3</f>
        <v>321.66666666666669</v>
      </c>
    </row>
    <row r="302" spans="1:48" x14ac:dyDescent="0.3">
      <c r="A302" t="s">
        <v>1539</v>
      </c>
      <c r="B302" t="s">
        <v>1540</v>
      </c>
      <c r="C302" t="s">
        <v>10171</v>
      </c>
      <c r="D302" t="s">
        <v>1541</v>
      </c>
      <c r="E302">
        <v>6112.5835505199902</v>
      </c>
      <c r="F302">
        <v>343.1</v>
      </c>
      <c r="G302">
        <v>29.2963372682289</v>
      </c>
      <c r="H302">
        <f>(Table2[[#This Row],[1Y Return vs Nifty]]-AVERAGE(Table2[1Y Return vs Nifty]))/_xlfn.STDEV.P(Table2[1Y Return vs Nifty])</f>
        <v>-0.13002484437585801</v>
      </c>
      <c r="I302">
        <v>11.123124218672</v>
      </c>
      <c r="J302">
        <f>(Table2[[#This Row],[1M Return vs Nifty]]-AVERAGE(Table2[1M Return vs Nifty]))/_xlfn.STDEV.P(Table2[1M Return vs Nifty])</f>
        <v>1.3340903522180669</v>
      </c>
      <c r="K302">
        <v>-8.5709528660443706</v>
      </c>
      <c r="L302">
        <f>(Table2[[#This Row],[6M Return vs Nifty]]-AVERAGE(Table2[6M Return vs Nifty]))/_xlfn.STDEV.P(Table2[6M Return vs Nifty])</f>
        <v>-0.50199586548689124</v>
      </c>
      <c r="M302">
        <v>-9.0029940319614497</v>
      </c>
      <c r="N302">
        <f>(Table2[[#This Row],[1W Return vs Nifty]]-AVERAGE(Table2[1W Return vs Nifty]))/_xlfn.STDEV.P(Table2[1W Return vs Nifty])</f>
        <v>-1.9183361607228833</v>
      </c>
      <c r="O302">
        <v>351.44</v>
      </c>
      <c r="P302">
        <v>327.57783162602902</v>
      </c>
      <c r="Q302">
        <v>282.55583870421702</v>
      </c>
      <c r="R302">
        <v>36.474002501588998</v>
      </c>
      <c r="S302" s="2">
        <f>(Table2[[#This Row],[Close Price]]-Table2[[#This Row],[20D EMA]])/Table2[[#This Row],[20D EMA]]</f>
        <v>-2.3730935579330682E-2</v>
      </c>
      <c r="T302" s="2">
        <f>(Table2[[#This Row],[Close Price]]-Table2[[#This Row],[50D EMA]])/Table2[[#This Row],[50D EMA]]</f>
        <v>4.7384672817822091E-2</v>
      </c>
      <c r="U302" s="2">
        <f>(Table2[[#This Row],[Close Price]]-Table2[[#This Row],[200D EMA]])/Table2[[#This Row],[200D EMA]]</f>
        <v>0.21427326213974074</v>
      </c>
      <c r="V302">
        <v>1.9750185275065499</v>
      </c>
      <c r="W302">
        <v>331.55</v>
      </c>
      <c r="X302">
        <v>352.45</v>
      </c>
      <c r="Y302">
        <v>331.55</v>
      </c>
      <c r="Z302">
        <v>359.95</v>
      </c>
      <c r="AA302">
        <v>321.2</v>
      </c>
      <c r="AB302">
        <v>403.9</v>
      </c>
      <c r="AC302" s="2">
        <f>(Table2[[#This Row],[Close Price]]/Table2[[#This Row],[Day Low]])-1</f>
        <v>3.4836374604132248E-2</v>
      </c>
      <c r="AD302" s="2">
        <f>(Table2[[#This Row],[Day High]]/Table2[[#This Row],[Close Price]])-1</f>
        <v>2.7251530166132243E-2</v>
      </c>
      <c r="AE302" s="2">
        <f>(Table2[[#This Row],[Close Price]]/Table2[[#This Row],[Current Week Low]])-1</f>
        <v>3.4836374604132248E-2</v>
      </c>
      <c r="AF302" s="2">
        <f>(Table2[[#This Row],[Current Week High]]/Table2[[#This Row],[Close Price]])-1</f>
        <v>4.9111046342174225E-2</v>
      </c>
      <c r="AG302" s="2">
        <f>(Table2[[#This Row],[Close Price]]/Table2[[#This Row],[Current Month Low]])-1</f>
        <v>6.8181818181818343E-2</v>
      </c>
      <c r="AH302" s="2">
        <f>(Table2[[#This Row],[Current Month High]]/Table2[[#This Row],[Close Price]])-1</f>
        <v>0.17720781113378004</v>
      </c>
      <c r="AI302">
        <v>17.720781113377999</v>
      </c>
      <c r="AJ302">
        <v>68.599508599508596</v>
      </c>
      <c r="AK302" t="str">
        <f>IF(AND(Table2[[#This Row],[20D EMA]]&gt;Table2[[#This Row],[50D EMA]],Table2[[#This Row],[50D EMA]]&gt;Table2[[#This Row],[200D EMA]]),"Uptrend","Downtrend/NoTrend")</f>
        <v>Uptrend</v>
      </c>
      <c r="AL302">
        <v>0.16</v>
      </c>
      <c r="AM302" t="s">
        <v>10199</v>
      </c>
      <c r="AN302">
        <v>-3.79</v>
      </c>
      <c r="AO302" t="s">
        <v>10200</v>
      </c>
      <c r="AP302">
        <v>0.122493034360676</v>
      </c>
      <c r="AQ302">
        <f>(Table2[[#This Row],[Sharpe Ratio]]-AVERAGE(Table2[Sharpe Ratio]))/_xlfn.STDEV.P(Table2[Sharpe Ratio])</f>
        <v>0.84422942216236085</v>
      </c>
      <c r="AR30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-0.37203709620520486</v>
      </c>
      <c r="AS302">
        <f>_xlfn.RANK.AVG(Table2[[#This Row],[1Y Return vs Nifty Z-Score]],Table2[1Y Return vs Nifty Z-Score])</f>
        <v>327</v>
      </c>
      <c r="AT302">
        <f>_xlfn.RANK.AVG(Table2[[#This Row],[6M Return vs Nifty Z-Score]],Table2[6M Return vs Nifty Z-Score])</f>
        <v>489</v>
      </c>
      <c r="AU302">
        <f>_xlfn.RANK.AVG(Table2[[#This Row],[Sharpe Ratio Z-Score]],Table2[Sharpe Ratio Z-Score])</f>
        <v>152</v>
      </c>
      <c r="AV302">
        <f>(Table2[[#This Row],[Rank 1Y]]+Table2[[#This Row],[Rank 6M]]+Table2[[#This Row],[Rank Sharpe]])/3</f>
        <v>322.66666666666669</v>
      </c>
    </row>
    <row r="303" spans="1:48" x14ac:dyDescent="0.3">
      <c r="A303" t="s">
        <v>1876</v>
      </c>
      <c r="B303" t="s">
        <v>1877</v>
      </c>
      <c r="C303" t="s">
        <v>10169</v>
      </c>
      <c r="D303" t="s">
        <v>271</v>
      </c>
      <c r="E303">
        <v>3577.8380794199902</v>
      </c>
      <c r="F303">
        <v>143.77000000000001</v>
      </c>
      <c r="G303">
        <v>39.213614044446899</v>
      </c>
      <c r="H303">
        <f>(Table2[[#This Row],[1Y Return vs Nifty]]-AVERAGE(Table2[1Y Return vs Nifty]))/_xlfn.STDEV.P(Table2[1Y Return vs Nifty])</f>
        <v>8.0823967958375039E-3</v>
      </c>
      <c r="I303">
        <v>0.26262737061247599</v>
      </c>
      <c r="J303">
        <f>(Table2[[#This Row],[1M Return vs Nifty]]-AVERAGE(Table2[1M Return vs Nifty]))/_xlfn.STDEV.P(Table2[1M Return vs Nifty])</f>
        <v>0.20779838355251729</v>
      </c>
      <c r="K303">
        <v>18.358965386558801</v>
      </c>
      <c r="L303">
        <f>(Table2[[#This Row],[6M Return vs Nifty]]-AVERAGE(Table2[6M Return vs Nifty]))/_xlfn.STDEV.P(Table2[6M Return vs Nifty])</f>
        <v>0.40263535985250964</v>
      </c>
      <c r="M303">
        <v>-2.9920671129084999</v>
      </c>
      <c r="N303">
        <f>(Table2[[#This Row],[1W Return vs Nifty]]-AVERAGE(Table2[1W Return vs Nifty]))/_xlfn.STDEV.P(Table2[1W Return vs Nifty])</f>
        <v>-0.30009831674943471</v>
      </c>
      <c r="O303">
        <v>138.16999999999999</v>
      </c>
      <c r="P303">
        <v>124.031095977079</v>
      </c>
      <c r="Q303">
        <v>105.00239943416599</v>
      </c>
      <c r="R303">
        <v>54.011406474074001</v>
      </c>
      <c r="S303" s="2">
        <f>(Table2[[#This Row],[Close Price]]-Table2[[#This Row],[20D EMA]])/Table2[[#This Row],[20D EMA]]</f>
        <v>4.0529782152421097E-2</v>
      </c>
      <c r="T303" s="2">
        <f>(Table2[[#This Row],[Close Price]]-Table2[[#This Row],[50D EMA]])/Table2[[#This Row],[50D EMA]]</f>
        <v>0.15914480048268512</v>
      </c>
      <c r="U303" s="2">
        <f>(Table2[[#This Row],[Close Price]]-Table2[[#This Row],[200D EMA]])/Table2[[#This Row],[200D EMA]]</f>
        <v>0.36920680646103121</v>
      </c>
      <c r="V303">
        <v>1.09922850247486</v>
      </c>
      <c r="W303">
        <v>131.76</v>
      </c>
      <c r="X303">
        <v>145</v>
      </c>
      <c r="Y303">
        <v>131.76</v>
      </c>
      <c r="Z303">
        <v>145</v>
      </c>
      <c r="AA303">
        <v>125.35</v>
      </c>
      <c r="AB303">
        <v>164.5</v>
      </c>
      <c r="AC303" s="2">
        <f>(Table2[[#This Row],[Close Price]]/Table2[[#This Row],[Day Low]])-1</f>
        <v>9.1150576806314554E-2</v>
      </c>
      <c r="AD303" s="2">
        <f>(Table2[[#This Row],[Day High]]/Table2[[#This Row],[Close Price]])-1</f>
        <v>8.555331432148483E-3</v>
      </c>
      <c r="AE303" s="2">
        <f>(Table2[[#This Row],[Close Price]]/Table2[[#This Row],[Current Week Low]])-1</f>
        <v>9.1150576806314554E-2</v>
      </c>
      <c r="AF303" s="2">
        <f>(Table2[[#This Row],[Current Week High]]/Table2[[#This Row],[Close Price]])-1</f>
        <v>8.555331432148483E-3</v>
      </c>
      <c r="AG303" s="2">
        <f>(Table2[[#This Row],[Close Price]]/Table2[[#This Row],[Current Month Low]])-1</f>
        <v>0.14694854407658564</v>
      </c>
      <c r="AH303" s="2">
        <f>(Table2[[#This Row],[Current Month High]]/Table2[[#This Row],[Close Price]])-1</f>
        <v>0.14418863462474785</v>
      </c>
      <c r="AI303">
        <v>14.4188634624747</v>
      </c>
      <c r="AJ303">
        <v>76.188725490196106</v>
      </c>
      <c r="AK303" t="str">
        <f>IF(AND(Table2[[#This Row],[20D EMA]]&gt;Table2[[#This Row],[50D EMA]],Table2[[#This Row],[50D EMA]]&gt;Table2[[#This Row],[200D EMA]]),"Uptrend","Downtrend/NoTrend")</f>
        <v>Uptrend</v>
      </c>
      <c r="AL303">
        <v>0.38</v>
      </c>
      <c r="AM303" t="s">
        <v>10199</v>
      </c>
      <c r="AN303">
        <v>1.81</v>
      </c>
      <c r="AO303" t="s">
        <v>10199</v>
      </c>
      <c r="AP303">
        <v>4.9225891127030004E-3</v>
      </c>
      <c r="AQ303">
        <f>(Table2[[#This Row],[Sharpe Ratio]]-AVERAGE(Table2[Sharpe Ratio]))/_xlfn.STDEV.P(Table2[Sharpe Ratio])</f>
        <v>-0.50542708757585253</v>
      </c>
      <c r="AR30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-0.18700926412442281</v>
      </c>
      <c r="AS303">
        <f>_xlfn.RANK.AVG(Table2[[#This Row],[1Y Return vs Nifty Z-Score]],Table2[1Y Return vs Nifty Z-Score])</f>
        <v>287</v>
      </c>
      <c r="AT303">
        <f>_xlfn.RANK.AVG(Table2[[#This Row],[6M Return vs Nifty Z-Score]],Table2[6M Return vs Nifty Z-Score])</f>
        <v>205</v>
      </c>
      <c r="AU303">
        <f>_xlfn.RANK.AVG(Table2[[#This Row],[Sharpe Ratio Z-Score]],Table2[Sharpe Ratio Z-Score])</f>
        <v>476</v>
      </c>
      <c r="AV303">
        <f>(Table2[[#This Row],[Rank 1Y]]+Table2[[#This Row],[Rank 6M]]+Table2[[#This Row],[Rank Sharpe]])/3</f>
        <v>322.66666666666669</v>
      </c>
    </row>
    <row r="304" spans="1:48" x14ac:dyDescent="0.3">
      <c r="A304" t="s">
        <v>578</v>
      </c>
      <c r="B304" t="s">
        <v>579</v>
      </c>
      <c r="C304" t="s">
        <v>10164</v>
      </c>
      <c r="D304" t="s">
        <v>148</v>
      </c>
      <c r="E304">
        <v>31767.914201039999</v>
      </c>
      <c r="F304">
        <v>314.39999999999998</v>
      </c>
      <c r="G304">
        <v>22.7000539240608</v>
      </c>
      <c r="H304">
        <f>(Table2[[#This Row],[1Y Return vs Nifty]]-AVERAGE(Table2[1Y Return vs Nifty]))/_xlfn.STDEV.P(Table2[1Y Return vs Nifty])</f>
        <v>-0.22188418391092682</v>
      </c>
      <c r="I304">
        <v>-3.2915893111520602</v>
      </c>
      <c r="J304">
        <f>(Table2[[#This Row],[1M Return vs Nifty]]-AVERAGE(Table2[1M Return vs Nifty]))/_xlfn.STDEV.P(Table2[1M Return vs Nifty])</f>
        <v>-0.16079301328433734</v>
      </c>
      <c r="K304">
        <v>25.920194339106299</v>
      </c>
      <c r="L304">
        <f>(Table2[[#This Row],[6M Return vs Nifty]]-AVERAGE(Table2[6M Return vs Nifty]))/_xlfn.STDEV.P(Table2[6M Return vs Nifty])</f>
        <v>0.65663255911075846</v>
      </c>
      <c r="M304">
        <v>-4.5618360093027901</v>
      </c>
      <c r="N304">
        <f>(Table2[[#This Row],[1W Return vs Nifty]]-AVERAGE(Table2[1W Return vs Nifty]))/_xlfn.STDEV.P(Table2[1W Return vs Nifty])</f>
        <v>-0.72270525718415646</v>
      </c>
      <c r="O304">
        <v>320.06</v>
      </c>
      <c r="P304">
        <v>305.39750912839003</v>
      </c>
      <c r="Q304">
        <v>262.53819050876598</v>
      </c>
      <c r="R304">
        <v>37.229054517084101</v>
      </c>
      <c r="S304" s="2">
        <f>(Table2[[#This Row],[Close Price]]-Table2[[#This Row],[20D EMA]])/Table2[[#This Row],[20D EMA]]</f>
        <v>-1.768418421545968E-2</v>
      </c>
      <c r="T304" s="2">
        <f>(Table2[[#This Row],[Close Price]]-Table2[[#This Row],[50D EMA]])/Table2[[#This Row],[50D EMA]]</f>
        <v>2.9477944654176195E-2</v>
      </c>
      <c r="U304" s="2">
        <f>(Table2[[#This Row],[Close Price]]-Table2[[#This Row],[200D EMA]])/Table2[[#This Row],[200D EMA]]</f>
        <v>0.19754005842248071</v>
      </c>
      <c r="V304">
        <v>0.77802357989062798</v>
      </c>
      <c r="W304">
        <v>295.3</v>
      </c>
      <c r="X304">
        <v>316.7</v>
      </c>
      <c r="Y304">
        <v>295.3</v>
      </c>
      <c r="Z304">
        <v>318.8</v>
      </c>
      <c r="AA304">
        <v>295.3</v>
      </c>
      <c r="AB304">
        <v>339.4</v>
      </c>
      <c r="AC304" s="2">
        <f>(Table2[[#This Row],[Close Price]]/Table2[[#This Row],[Day Low]])-1</f>
        <v>6.4679986454452942E-2</v>
      </c>
      <c r="AD304" s="2">
        <f>(Table2[[#This Row],[Day High]]/Table2[[#This Row],[Close Price]])-1</f>
        <v>7.3155216284988001E-3</v>
      </c>
      <c r="AE304" s="2">
        <f>(Table2[[#This Row],[Close Price]]/Table2[[#This Row],[Current Week Low]])-1</f>
        <v>6.4679986454452942E-2</v>
      </c>
      <c r="AF304" s="2">
        <f>(Table2[[#This Row],[Current Week High]]/Table2[[#This Row],[Close Price]])-1</f>
        <v>1.3994910941475869E-2</v>
      </c>
      <c r="AG304" s="2">
        <f>(Table2[[#This Row],[Close Price]]/Table2[[#This Row],[Current Month Low]])-1</f>
        <v>6.4679986454452942E-2</v>
      </c>
      <c r="AH304" s="2">
        <f>(Table2[[#This Row],[Current Month High]]/Table2[[#This Row],[Close Price]])-1</f>
        <v>7.9516539440203537E-2</v>
      </c>
      <c r="AI304">
        <v>7.9516539440203502</v>
      </c>
      <c r="AJ304">
        <v>62.943767815496201</v>
      </c>
      <c r="AK304" t="str">
        <f>IF(AND(Table2[[#This Row],[20D EMA]]&gt;Table2[[#This Row],[50D EMA]],Table2[[#This Row],[50D EMA]]&gt;Table2[[#This Row],[200D EMA]]),"Uptrend","Downtrend/NoTrend")</f>
        <v>Uptrend</v>
      </c>
      <c r="AL304">
        <v>0.11</v>
      </c>
      <c r="AM304" t="s">
        <v>10199</v>
      </c>
      <c r="AN304">
        <v>-5.92</v>
      </c>
      <c r="AO304" t="s">
        <v>10200</v>
      </c>
      <c r="AP304">
        <v>6.9374635548509998E-3</v>
      </c>
      <c r="AQ304">
        <f>(Table2[[#This Row],[Sharpe Ratio]]-AVERAGE(Table2[Sharpe Ratio]))/_xlfn.STDEV.P(Table2[Sharpe Ratio])</f>
        <v>-0.48229722359162919</v>
      </c>
      <c r="AR30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-0.93104711886029135</v>
      </c>
      <c r="AS304">
        <f>_xlfn.RANK.AVG(Table2[[#This Row],[1Y Return vs Nifty Z-Score]],Table2[1Y Return vs Nifty Z-Score])</f>
        <v>364</v>
      </c>
      <c r="AT304">
        <f>_xlfn.RANK.AVG(Table2[[#This Row],[6M Return vs Nifty Z-Score]],Table2[6M Return vs Nifty Z-Score])</f>
        <v>152</v>
      </c>
      <c r="AU304">
        <f>_xlfn.RANK.AVG(Table2[[#This Row],[Sharpe Ratio Z-Score]],Table2[Sharpe Ratio Z-Score])</f>
        <v>464</v>
      </c>
      <c r="AV304">
        <f>(Table2[[#This Row],[Rank 1Y]]+Table2[[#This Row],[Rank 6M]]+Table2[[#This Row],[Rank Sharpe]])/3</f>
        <v>326.66666666666669</v>
      </c>
    </row>
    <row r="305" spans="1:48" x14ac:dyDescent="0.3">
      <c r="A305" t="s">
        <v>908</v>
      </c>
      <c r="B305" t="s">
        <v>909</v>
      </c>
      <c r="C305" t="s">
        <v>10156</v>
      </c>
      <c r="D305" t="s">
        <v>631</v>
      </c>
      <c r="E305">
        <v>16224.4123665359</v>
      </c>
      <c r="F305">
        <v>112.53</v>
      </c>
      <c r="G305">
        <v>50.354033485420899</v>
      </c>
      <c r="H305">
        <f>(Table2[[#This Row],[1Y Return vs Nifty]]-AVERAGE(Table2[1Y Return vs Nifty]))/_xlfn.STDEV.P(Table2[1Y Return vs Nifty])</f>
        <v>0.16322302957297205</v>
      </c>
      <c r="I305">
        <v>-2.4729828893889301</v>
      </c>
      <c r="J305">
        <f>(Table2[[#This Row],[1M Return vs Nifty]]-AVERAGE(Table2[1M Return vs Nifty]))/_xlfn.STDEV.P(Table2[1M Return vs Nifty])</f>
        <v>-7.5899122035283526E-2</v>
      </c>
      <c r="K305">
        <v>4.9038945997765397</v>
      </c>
      <c r="L305">
        <f>(Table2[[#This Row],[6M Return vs Nifty]]-AVERAGE(Table2[6M Return vs Nifty]))/_xlfn.STDEV.P(Table2[6M Return vs Nifty])</f>
        <v>-4.9348083197809416E-2</v>
      </c>
      <c r="M305">
        <v>-4.1229831954499696</v>
      </c>
      <c r="N305">
        <f>(Table2[[#This Row],[1W Return vs Nifty]]-AVERAGE(Table2[1W Return vs Nifty]))/_xlfn.STDEV.P(Table2[1W Return vs Nifty])</f>
        <v>-0.60455904764368851</v>
      </c>
      <c r="O305">
        <v>118.17</v>
      </c>
      <c r="P305">
        <v>112.545415409687</v>
      </c>
      <c r="Q305">
        <v>96.272030788122606</v>
      </c>
      <c r="R305">
        <v>34.3563605973292</v>
      </c>
      <c r="S305" s="2">
        <f>(Table2[[#This Row],[Close Price]]-Table2[[#This Row],[20D EMA]])/Table2[[#This Row],[20D EMA]]</f>
        <v>-4.7727849708047734E-2</v>
      </c>
      <c r="T305" s="2">
        <f>(Table2[[#This Row],[Close Price]]-Table2[[#This Row],[50D EMA]])/Table2[[#This Row],[50D EMA]]</f>
        <v>-1.3697056988842634E-4</v>
      </c>
      <c r="U305" s="2">
        <f>(Table2[[#This Row],[Close Price]]-Table2[[#This Row],[200D EMA]])/Table2[[#This Row],[200D EMA]]</f>
        <v>0.16887531174717044</v>
      </c>
      <c r="V305">
        <v>0.73807529051876397</v>
      </c>
      <c r="W305">
        <v>105.4</v>
      </c>
      <c r="X305">
        <v>117.89</v>
      </c>
      <c r="Y305">
        <v>105.4</v>
      </c>
      <c r="Z305">
        <v>118.24</v>
      </c>
      <c r="AA305">
        <v>105.4</v>
      </c>
      <c r="AB305">
        <v>135.4</v>
      </c>
      <c r="AC305" s="2">
        <f>(Table2[[#This Row],[Close Price]]/Table2[[#This Row],[Day Low]])-1</f>
        <v>6.7647058823529393E-2</v>
      </c>
      <c r="AD305" s="2">
        <f>(Table2[[#This Row],[Day High]]/Table2[[#This Row],[Close Price]])-1</f>
        <v>4.7631742646405462E-2</v>
      </c>
      <c r="AE305" s="2">
        <f>(Table2[[#This Row],[Close Price]]/Table2[[#This Row],[Current Week Low]])-1</f>
        <v>6.7647058823529393E-2</v>
      </c>
      <c r="AF305" s="2">
        <f>(Table2[[#This Row],[Current Week High]]/Table2[[#This Row],[Close Price]])-1</f>
        <v>5.0742024349062387E-2</v>
      </c>
      <c r="AG305" s="2">
        <f>(Table2[[#This Row],[Close Price]]/Table2[[#This Row],[Current Month Low]])-1</f>
        <v>6.7647058823529393E-2</v>
      </c>
      <c r="AH305" s="2">
        <f>(Table2[[#This Row],[Current Month High]]/Table2[[#This Row],[Close Price]])-1</f>
        <v>0.20323469297076335</v>
      </c>
      <c r="AI305">
        <v>20.323469297076301</v>
      </c>
      <c r="AJ305">
        <v>82.975609756097498</v>
      </c>
      <c r="AK305" t="str">
        <f>IF(AND(Table2[[#This Row],[20D EMA]]&gt;Table2[[#This Row],[50D EMA]],Table2[[#This Row],[50D EMA]]&gt;Table2[[#This Row],[200D EMA]]),"Uptrend","Downtrend/NoTrend")</f>
        <v>Uptrend</v>
      </c>
      <c r="AL305">
        <v>0.02</v>
      </c>
      <c r="AM305" t="s">
        <v>10199</v>
      </c>
      <c r="AN305">
        <v>-9.99</v>
      </c>
      <c r="AO305" t="s">
        <v>10200</v>
      </c>
      <c r="AP305">
        <v>2.7746490539581999E-2</v>
      </c>
      <c r="AQ305">
        <f>(Table2[[#This Row],[Sharpe Ratio]]-AVERAGE(Table2[Sharpe Ratio]))/_xlfn.STDEV.P(Table2[Sharpe Ratio])</f>
        <v>-0.24341883309115131</v>
      </c>
      <c r="AR30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-0.8100020563949607</v>
      </c>
      <c r="AS305">
        <f>_xlfn.RANK.AVG(Table2[[#This Row],[1Y Return vs Nifty Z-Score]],Table2[1Y Return vs Nifty Z-Score])</f>
        <v>234</v>
      </c>
      <c r="AT305">
        <f>_xlfn.RANK.AVG(Table2[[#This Row],[6M Return vs Nifty Z-Score]],Table2[6M Return vs Nifty Z-Score])</f>
        <v>343</v>
      </c>
      <c r="AU305">
        <f>_xlfn.RANK.AVG(Table2[[#This Row],[Sharpe Ratio Z-Score]],Table2[Sharpe Ratio Z-Score])</f>
        <v>403</v>
      </c>
      <c r="AV305">
        <f>(Table2[[#This Row],[Rank 1Y]]+Table2[[#This Row],[Rank 6M]]+Table2[[#This Row],[Rank Sharpe]])/3</f>
        <v>326.66666666666669</v>
      </c>
    </row>
    <row r="306" spans="1:48" x14ac:dyDescent="0.3">
      <c r="A306" t="s">
        <v>1236</v>
      </c>
      <c r="B306" t="s">
        <v>1237</v>
      </c>
      <c r="C306" t="s">
        <v>10166</v>
      </c>
      <c r="D306" t="s">
        <v>155</v>
      </c>
      <c r="E306">
        <v>9035.4081999999999</v>
      </c>
      <c r="F306">
        <v>482.3</v>
      </c>
      <c r="G306">
        <v>33.973950287982802</v>
      </c>
      <c r="H306">
        <f>(Table2[[#This Row],[1Y Return vs Nifty]]-AVERAGE(Table2[1Y Return vs Nifty]))/_xlfn.STDEV.P(Table2[1Y Return vs Nifty])</f>
        <v>-6.4884761669264934E-2</v>
      </c>
      <c r="I306">
        <v>3.3520249830256899</v>
      </c>
      <c r="J306">
        <f>(Table2[[#This Row],[1M Return vs Nifty]]-AVERAGE(Table2[1M Return vs Nifty]))/_xlfn.STDEV.P(Table2[1M Return vs Nifty])</f>
        <v>0.52818554148417585</v>
      </c>
      <c r="K306">
        <v>-5.8167482255301204</v>
      </c>
      <c r="L306">
        <f>(Table2[[#This Row],[6M Return vs Nifty]]-AVERAGE(Table2[6M Return vs Nifty]))/_xlfn.STDEV.P(Table2[6M Return vs Nifty])</f>
        <v>-0.40947647885477523</v>
      </c>
      <c r="M306">
        <v>-2.9309804012898302</v>
      </c>
      <c r="N306">
        <f>(Table2[[#This Row],[1W Return vs Nifty]]-AVERAGE(Table2[1W Return vs Nifty]))/_xlfn.STDEV.P(Table2[1W Return vs Nifty])</f>
        <v>-0.28365279514578851</v>
      </c>
      <c r="O306">
        <v>488.06</v>
      </c>
      <c r="P306">
        <v>467.456653117347</v>
      </c>
      <c r="Q306">
        <v>419.003841005146</v>
      </c>
      <c r="R306">
        <v>42.729338107218702</v>
      </c>
      <c r="S306" s="2">
        <f>(Table2[[#This Row],[Close Price]]-Table2[[#This Row],[20D EMA]])/Table2[[#This Row],[20D EMA]]</f>
        <v>-1.1801827644142095E-2</v>
      </c>
      <c r="T306" s="2">
        <f>(Table2[[#This Row],[Close Price]]-Table2[[#This Row],[50D EMA]])/Table2[[#This Row],[50D EMA]]</f>
        <v>3.175341881149104E-2</v>
      </c>
      <c r="U306" s="2">
        <f>(Table2[[#This Row],[Close Price]]-Table2[[#This Row],[200D EMA]])/Table2[[#This Row],[200D EMA]]</f>
        <v>0.15106343379338291</v>
      </c>
      <c r="V306">
        <v>1.03018243284839</v>
      </c>
      <c r="W306">
        <v>452.2</v>
      </c>
      <c r="X306">
        <v>498.4</v>
      </c>
      <c r="Y306">
        <v>452.2</v>
      </c>
      <c r="Z306">
        <v>498.4</v>
      </c>
      <c r="AA306">
        <v>452.2</v>
      </c>
      <c r="AB306">
        <v>541</v>
      </c>
      <c r="AC306" s="2">
        <f>(Table2[[#This Row],[Close Price]]/Table2[[#This Row],[Day Low]])-1</f>
        <v>6.6563467492260164E-2</v>
      </c>
      <c r="AD306" s="2">
        <f>(Table2[[#This Row],[Day High]]/Table2[[#This Row],[Close Price]])-1</f>
        <v>3.3381712626995519E-2</v>
      </c>
      <c r="AE306" s="2">
        <f>(Table2[[#This Row],[Close Price]]/Table2[[#This Row],[Current Week Low]])-1</f>
        <v>6.6563467492260164E-2</v>
      </c>
      <c r="AF306" s="2">
        <f>(Table2[[#This Row],[Current Week High]]/Table2[[#This Row],[Close Price]])-1</f>
        <v>3.3381712626995519E-2</v>
      </c>
      <c r="AG306" s="2">
        <f>(Table2[[#This Row],[Close Price]]/Table2[[#This Row],[Current Month Low]])-1</f>
        <v>6.6563467492260164E-2</v>
      </c>
      <c r="AH306" s="2">
        <f>(Table2[[#This Row],[Current Month High]]/Table2[[#This Row],[Close Price]])-1</f>
        <v>0.12170848019904623</v>
      </c>
      <c r="AI306">
        <v>13.5185569147833</v>
      </c>
      <c r="AJ306">
        <v>58.6513157894736</v>
      </c>
      <c r="AK306" t="str">
        <f>IF(AND(Table2[[#This Row],[20D EMA]]&gt;Table2[[#This Row],[50D EMA]],Table2[[#This Row],[50D EMA]]&gt;Table2[[#This Row],[200D EMA]]),"Uptrend","Downtrend/NoTrend")</f>
        <v>Uptrend</v>
      </c>
      <c r="AL306">
        <v>0.11</v>
      </c>
      <c r="AM306" t="s">
        <v>10199</v>
      </c>
      <c r="AN306">
        <v>2.14</v>
      </c>
      <c r="AO306" t="s">
        <v>10199</v>
      </c>
      <c r="AP306">
        <v>8.6822605905814004E-2</v>
      </c>
      <c r="AQ306">
        <f>(Table2[[#This Row],[Sharpe Ratio]]-AVERAGE(Table2[Sharpe Ratio]))/_xlfn.STDEV.P(Table2[Sharpe Ratio])</f>
        <v>0.43474874130149033</v>
      </c>
      <c r="AR30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0.20492024711583751</v>
      </c>
      <c r="AS306">
        <f>_xlfn.RANK.AVG(Table2[[#This Row],[1Y Return vs Nifty Z-Score]],Table2[1Y Return vs Nifty Z-Score])</f>
        <v>306</v>
      </c>
      <c r="AT306">
        <f>_xlfn.RANK.AVG(Table2[[#This Row],[6M Return vs Nifty Z-Score]],Table2[6M Return vs Nifty Z-Score])</f>
        <v>454</v>
      </c>
      <c r="AU306">
        <f>_xlfn.RANK.AVG(Table2[[#This Row],[Sharpe Ratio Z-Score]],Table2[Sharpe Ratio Z-Score])</f>
        <v>222</v>
      </c>
      <c r="AV306">
        <f>(Table2[[#This Row],[Rank 1Y]]+Table2[[#This Row],[Rank 6M]]+Table2[[#This Row],[Rank Sharpe]])/3</f>
        <v>327.33333333333331</v>
      </c>
    </row>
    <row r="307" spans="1:48" x14ac:dyDescent="0.3">
      <c r="A307" t="s">
        <v>194</v>
      </c>
      <c r="B307" t="s">
        <v>195</v>
      </c>
      <c r="C307" t="s">
        <v>10153</v>
      </c>
      <c r="D307" t="s">
        <v>18</v>
      </c>
      <c r="E307">
        <v>132758.26793279999</v>
      </c>
      <c r="F307">
        <v>306</v>
      </c>
      <c r="G307">
        <v>33.128407897653098</v>
      </c>
      <c r="H307">
        <f>(Table2[[#This Row],[1Y Return vs Nifty]]-AVERAGE(Table2[1Y Return vs Nifty]))/_xlfn.STDEV.P(Table2[1Y Return vs Nifty])</f>
        <v>-7.6659720607810289E-2</v>
      </c>
      <c r="I307">
        <v>-3.2280922201367601</v>
      </c>
      <c r="J307">
        <f>(Table2[[#This Row],[1M Return vs Nifty]]-AVERAGE(Table2[1M Return vs Nifty]))/_xlfn.STDEV.P(Table2[1M Return vs Nifty])</f>
        <v>-0.15420802323787036</v>
      </c>
      <c r="K307">
        <v>16.910876326186798</v>
      </c>
      <c r="L307">
        <f>(Table2[[#This Row],[6M Return vs Nifty]]-AVERAGE(Table2[6M Return vs Nifty]))/_xlfn.STDEV.P(Table2[6M Return vs Nifty])</f>
        <v>0.35399107624209514</v>
      </c>
      <c r="M307">
        <v>0.382281276919757</v>
      </c>
      <c r="N307">
        <f>(Table2[[#This Row],[1W Return vs Nifty]]-AVERAGE(Table2[1W Return vs Nifty]))/_xlfn.STDEV.P(Table2[1W Return vs Nifty])</f>
        <v>0.60833033938057257</v>
      </c>
      <c r="O307">
        <v>306.81</v>
      </c>
      <c r="P307">
        <v>305.981059872044</v>
      </c>
      <c r="Q307">
        <v>272.54910042733297</v>
      </c>
      <c r="R307">
        <v>48.1993542032397</v>
      </c>
      <c r="S307" s="2">
        <f>(Table2[[#This Row],[Close Price]]-Table2[[#This Row],[20D EMA]])/Table2[[#This Row],[20D EMA]]</f>
        <v>-2.6400704018773907E-3</v>
      </c>
      <c r="T307" s="2">
        <f>(Table2[[#This Row],[Close Price]]-Table2[[#This Row],[50D EMA]])/Table2[[#This Row],[50D EMA]]</f>
        <v>6.1899674325988126E-5</v>
      </c>
      <c r="U307" s="2">
        <f>(Table2[[#This Row],[Close Price]]-Table2[[#This Row],[200D EMA]])/Table2[[#This Row],[200D EMA]]</f>
        <v>0.12273348002330209</v>
      </c>
      <c r="V307">
        <v>1.0980213816144799</v>
      </c>
      <c r="W307">
        <v>296.10000000000002</v>
      </c>
      <c r="X307">
        <v>312.3</v>
      </c>
      <c r="Y307">
        <v>296.10000000000002</v>
      </c>
      <c r="Z307">
        <v>317.14999999999998</v>
      </c>
      <c r="AA307">
        <v>293.39999999999998</v>
      </c>
      <c r="AB307">
        <v>319.25</v>
      </c>
      <c r="AC307" s="2">
        <f>(Table2[[#This Row],[Close Price]]/Table2[[#This Row],[Day Low]])-1</f>
        <v>3.3434650455926862E-2</v>
      </c>
      <c r="AD307" s="2">
        <f>(Table2[[#This Row],[Day High]]/Table2[[#This Row],[Close Price]])-1</f>
        <v>2.0588235294117574E-2</v>
      </c>
      <c r="AE307" s="2">
        <f>(Table2[[#This Row],[Close Price]]/Table2[[#This Row],[Current Week Low]])-1</f>
        <v>3.3434650455926862E-2</v>
      </c>
      <c r="AF307" s="2">
        <f>(Table2[[#This Row],[Current Week High]]/Table2[[#This Row],[Close Price]])-1</f>
        <v>3.6437908496731897E-2</v>
      </c>
      <c r="AG307" s="2">
        <f>(Table2[[#This Row],[Close Price]]/Table2[[#This Row],[Current Month Low]])-1</f>
        <v>4.2944785276073594E-2</v>
      </c>
      <c r="AH307" s="2">
        <f>(Table2[[#This Row],[Current Month High]]/Table2[[#This Row],[Close Price]])-1</f>
        <v>4.330065359477131E-2</v>
      </c>
      <c r="AI307">
        <v>12.4101307189542</v>
      </c>
      <c r="AJ307">
        <v>84.643234273646101</v>
      </c>
      <c r="AK307" t="str">
        <f>IF(AND(Table2[[#This Row],[20D EMA]]&gt;Table2[[#This Row],[50D EMA]],Table2[[#This Row],[50D EMA]]&gt;Table2[[#This Row],[200D EMA]]),"Uptrend","Downtrend/NoTrend")</f>
        <v>Uptrend</v>
      </c>
      <c r="AL307">
        <v>-0.06</v>
      </c>
      <c r="AM307" t="s">
        <v>10200</v>
      </c>
      <c r="AN307">
        <v>0.99</v>
      </c>
      <c r="AO307" t="s">
        <v>10199</v>
      </c>
      <c r="AP307">
        <v>9.3934128194340001E-3</v>
      </c>
      <c r="AQ307">
        <f>(Table2[[#This Row],[Sharpe Ratio]]-AVERAGE(Table2[Sharpe Ratio]))/_xlfn.STDEV.P(Table2[Sharpe Ratio])</f>
        <v>-0.45410401648468934</v>
      </c>
      <c r="AR30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0.27734965529229771</v>
      </c>
      <c r="AS307">
        <f>_xlfn.RANK.AVG(Table2[[#This Row],[1Y Return vs Nifty Z-Score]],Table2[1Y Return vs Nifty Z-Score])</f>
        <v>312</v>
      </c>
      <c r="AT307">
        <f>_xlfn.RANK.AVG(Table2[[#This Row],[6M Return vs Nifty Z-Score]],Table2[6M Return vs Nifty Z-Score])</f>
        <v>218</v>
      </c>
      <c r="AU307">
        <f>_xlfn.RANK.AVG(Table2[[#This Row],[Sharpe Ratio Z-Score]],Table2[Sharpe Ratio Z-Score])</f>
        <v>455</v>
      </c>
      <c r="AV307">
        <f>(Table2[[#This Row],[Rank 1Y]]+Table2[[#This Row],[Rank 6M]]+Table2[[#This Row],[Rank Sharpe]])/3</f>
        <v>328.33333333333331</v>
      </c>
    </row>
    <row r="308" spans="1:48" x14ac:dyDescent="0.3">
      <c r="A308" t="s">
        <v>629</v>
      </c>
      <c r="B308" t="s">
        <v>630</v>
      </c>
      <c r="C308" t="s">
        <v>10156</v>
      </c>
      <c r="D308" t="s">
        <v>631</v>
      </c>
      <c r="E308">
        <v>28346.164670999999</v>
      </c>
      <c r="F308">
        <v>295</v>
      </c>
      <c r="G308">
        <v>145.06190442043899</v>
      </c>
      <c r="H308">
        <f>(Table2[[#This Row],[1Y Return vs Nifty]]-AVERAGE(Table2[1Y Return vs Nifty]))/_xlfn.STDEV.P(Table2[1Y Return vs Nifty])</f>
        <v>1.4821176280827471</v>
      </c>
      <c r="I308">
        <v>-4.4411760396696502</v>
      </c>
      <c r="J308">
        <f>(Table2[[#This Row],[1M Return vs Nifty]]-AVERAGE(Table2[1M Return vs Nifty]))/_xlfn.STDEV.P(Table2[1M Return vs Nifty])</f>
        <v>-0.28001134350697404</v>
      </c>
      <c r="K308">
        <v>-26.1054754029518</v>
      </c>
      <c r="L308">
        <f>(Table2[[#This Row],[6M Return vs Nifty]]-AVERAGE(Table2[6M Return vs Nifty]))/_xlfn.STDEV.P(Table2[6M Return vs Nifty])</f>
        <v>-1.0910164655316235</v>
      </c>
      <c r="M308">
        <v>-4.8447163591934501</v>
      </c>
      <c r="N308">
        <f>(Table2[[#This Row],[1W Return vs Nifty]]-AVERAGE(Table2[1W Return vs Nifty]))/_xlfn.STDEV.P(Table2[1W Return vs Nifty])</f>
        <v>-0.79886118016810115</v>
      </c>
      <c r="O308">
        <v>305.83999999999997</v>
      </c>
      <c r="P308">
        <v>302.52186346485001</v>
      </c>
      <c r="Q308">
        <v>272.23024507039099</v>
      </c>
      <c r="R308">
        <v>37.132350322631098</v>
      </c>
      <c r="S308" s="2">
        <f>(Table2[[#This Row],[Close Price]]-Table2[[#This Row],[20D EMA]])/Table2[[#This Row],[20D EMA]]</f>
        <v>-3.5443369081872796E-2</v>
      </c>
      <c r="T308" s="2">
        <f>(Table2[[#This Row],[Close Price]]-Table2[[#This Row],[50D EMA]])/Table2[[#This Row],[50D EMA]]</f>
        <v>-2.4863867287806717E-2</v>
      </c>
      <c r="U308" s="2">
        <f>(Table2[[#This Row],[Close Price]]-Table2[[#This Row],[200D EMA]])/Table2[[#This Row],[200D EMA]]</f>
        <v>8.3641532643521657E-2</v>
      </c>
      <c r="V308">
        <v>0.99156768867462897</v>
      </c>
      <c r="W308">
        <v>282.7</v>
      </c>
      <c r="X308">
        <v>312</v>
      </c>
      <c r="Y308">
        <v>282.7</v>
      </c>
      <c r="Z308">
        <v>316.39999999999998</v>
      </c>
      <c r="AA308">
        <v>282.7</v>
      </c>
      <c r="AB308">
        <v>341.5</v>
      </c>
      <c r="AC308" s="2">
        <f>(Table2[[#This Row],[Close Price]]/Table2[[#This Row],[Day Low]])-1</f>
        <v>4.3509020162716627E-2</v>
      </c>
      <c r="AD308" s="2">
        <f>(Table2[[#This Row],[Day High]]/Table2[[#This Row],[Close Price]])-1</f>
        <v>5.7627118644067776E-2</v>
      </c>
      <c r="AE308" s="2">
        <f>(Table2[[#This Row],[Close Price]]/Table2[[#This Row],[Current Week Low]])-1</f>
        <v>4.3509020162716627E-2</v>
      </c>
      <c r="AF308" s="2">
        <f>(Table2[[#This Row],[Current Week High]]/Table2[[#This Row],[Close Price]])-1</f>
        <v>7.2542372881355899E-2</v>
      </c>
      <c r="AG308" s="2">
        <f>(Table2[[#This Row],[Close Price]]/Table2[[#This Row],[Current Month Low]])-1</f>
        <v>4.3509020162716627E-2</v>
      </c>
      <c r="AH308" s="2">
        <f>(Table2[[#This Row],[Current Month High]]/Table2[[#This Row],[Close Price]])-1</f>
        <v>0.15762711864406787</v>
      </c>
      <c r="AI308">
        <v>30.271186440677901</v>
      </c>
      <c r="AJ308">
        <v>172.140221402214</v>
      </c>
      <c r="AK308" t="str">
        <f>IF(AND(Table2[[#This Row],[20D EMA]]&gt;Table2[[#This Row],[50D EMA]],Table2[[#This Row],[50D EMA]]&gt;Table2[[#This Row],[200D EMA]]),"Uptrend","Downtrend/NoTrend")</f>
        <v>Uptrend</v>
      </c>
      <c r="AL308">
        <v>-0.1</v>
      </c>
      <c r="AM308" t="s">
        <v>10200</v>
      </c>
      <c r="AN308">
        <v>-4.7</v>
      </c>
      <c r="AO308" t="s">
        <v>10200</v>
      </c>
      <c r="AP308">
        <v>6.7087015205891998E-2</v>
      </c>
      <c r="AQ308">
        <f>(Table2[[#This Row],[Sharpe Ratio]]-AVERAGE(Table2[Sharpe Ratio]))/_xlfn.STDEV.P(Table2[Sharpe Ratio])</f>
        <v>0.20819292274097576</v>
      </c>
      <c r="AR30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-0.47957843838297576</v>
      </c>
      <c r="AS308">
        <f>_xlfn.RANK.AVG(Table2[[#This Row],[1Y Return vs Nifty Z-Score]],Table2[1Y Return vs Nifty Z-Score])</f>
        <v>57</v>
      </c>
      <c r="AT308">
        <f>_xlfn.RANK.AVG(Table2[[#This Row],[6M Return vs Nifty Z-Score]],Table2[6M Return vs Nifty Z-Score])</f>
        <v>653</v>
      </c>
      <c r="AU308">
        <f>_xlfn.RANK.AVG(Table2[[#This Row],[Sharpe Ratio Z-Score]],Table2[Sharpe Ratio Z-Score])</f>
        <v>275</v>
      </c>
      <c r="AV308">
        <f>(Table2[[#This Row],[Rank 1Y]]+Table2[[#This Row],[Rank 6M]]+Table2[[#This Row],[Rank Sharpe]])/3</f>
        <v>328.33333333333331</v>
      </c>
    </row>
    <row r="309" spans="1:48" x14ac:dyDescent="0.3">
      <c r="A309" t="s">
        <v>1013</v>
      </c>
      <c r="B309" t="s">
        <v>1014</v>
      </c>
      <c r="C309" t="s">
        <v>10160</v>
      </c>
      <c r="D309" t="s">
        <v>62</v>
      </c>
      <c r="E309">
        <v>12766.7721153</v>
      </c>
      <c r="F309">
        <v>526.75</v>
      </c>
      <c r="G309">
        <v>47.6318104290363</v>
      </c>
      <c r="H309">
        <f>(Table2[[#This Row],[1Y Return vs Nifty]]-AVERAGE(Table2[1Y Return vs Nifty]))/_xlfn.STDEV.P(Table2[1Y Return vs Nifty])</f>
        <v>0.12531355859069385</v>
      </c>
      <c r="I309">
        <v>0.65651918748155502</v>
      </c>
      <c r="J309">
        <f>(Table2[[#This Row],[1M Return vs Nifty]]-AVERAGE(Table2[1M Return vs Nifty]))/_xlfn.STDEV.P(Table2[1M Return vs Nifty])</f>
        <v>0.24864708468187594</v>
      </c>
      <c r="K309">
        <v>12.6267050570133</v>
      </c>
      <c r="L309">
        <f>(Table2[[#This Row],[6M Return vs Nifty]]-AVERAGE(Table2[6M Return vs Nifty]))/_xlfn.STDEV.P(Table2[6M Return vs Nifty])</f>
        <v>0.21007697043445334</v>
      </c>
      <c r="M309">
        <v>-0.26037310439161998</v>
      </c>
      <c r="N309">
        <f>(Table2[[#This Row],[1W Return vs Nifty]]-AVERAGE(Table2[1W Return vs Nifty]))/_xlfn.STDEV.P(Table2[1W Return vs Nifty])</f>
        <v>0.43531748222255123</v>
      </c>
      <c r="O309">
        <v>507</v>
      </c>
      <c r="P309">
        <v>480.62069956909698</v>
      </c>
      <c r="Q309">
        <v>423.69592490225699</v>
      </c>
      <c r="R309">
        <v>64.298473083878307</v>
      </c>
      <c r="S309" s="2">
        <f>(Table2[[#This Row],[Close Price]]-Table2[[#This Row],[20D EMA]])/Table2[[#This Row],[20D EMA]]</f>
        <v>3.895463510848126E-2</v>
      </c>
      <c r="T309" s="2">
        <f>(Table2[[#This Row],[Close Price]]-Table2[[#This Row],[50D EMA]])/Table2[[#This Row],[50D EMA]]</f>
        <v>9.5978596993971502E-2</v>
      </c>
      <c r="U309" s="2">
        <f>(Table2[[#This Row],[Close Price]]-Table2[[#This Row],[200D EMA]])/Table2[[#This Row],[200D EMA]]</f>
        <v>0.24322649579770375</v>
      </c>
      <c r="V309">
        <v>0.64508882554482405</v>
      </c>
      <c r="W309">
        <v>495.05</v>
      </c>
      <c r="X309">
        <v>530.15</v>
      </c>
      <c r="Y309">
        <v>495</v>
      </c>
      <c r="Z309">
        <v>530.15</v>
      </c>
      <c r="AA309">
        <v>484.55</v>
      </c>
      <c r="AB309">
        <v>530.65</v>
      </c>
      <c r="AC309" s="2">
        <f>(Table2[[#This Row],[Close Price]]/Table2[[#This Row],[Day Low]])-1</f>
        <v>6.4033935966063993E-2</v>
      </c>
      <c r="AD309" s="2">
        <f>(Table2[[#This Row],[Day High]]/Table2[[#This Row],[Close Price]])-1</f>
        <v>6.4546748932130527E-3</v>
      </c>
      <c r="AE309" s="2">
        <f>(Table2[[#This Row],[Close Price]]/Table2[[#This Row],[Current Week Low]])-1</f>
        <v>6.4141414141414055E-2</v>
      </c>
      <c r="AF309" s="2">
        <f>(Table2[[#This Row],[Current Week High]]/Table2[[#This Row],[Close Price]])-1</f>
        <v>6.4546748932130527E-3</v>
      </c>
      <c r="AG309" s="2">
        <f>(Table2[[#This Row],[Close Price]]/Table2[[#This Row],[Current Month Low]])-1</f>
        <v>8.709111546795989E-2</v>
      </c>
      <c r="AH309" s="2">
        <f>(Table2[[#This Row],[Current Month High]]/Table2[[#This Row],[Close Price]])-1</f>
        <v>7.4038917892738088E-3</v>
      </c>
      <c r="AI309">
        <v>0.74038917892737999</v>
      </c>
      <c r="AJ309">
        <v>83.090024330900206</v>
      </c>
      <c r="AK309" t="str">
        <f>IF(AND(Table2[[#This Row],[20D EMA]]&gt;Table2[[#This Row],[50D EMA]],Table2[[#This Row],[50D EMA]]&gt;Table2[[#This Row],[200D EMA]]),"Uptrend","Downtrend/NoTrend")</f>
        <v>Uptrend</v>
      </c>
      <c r="AL309">
        <v>0.15</v>
      </c>
      <c r="AM309" t="s">
        <v>10199</v>
      </c>
      <c r="AN309">
        <v>2.4</v>
      </c>
      <c r="AO309" t="s">
        <v>10199</v>
      </c>
      <c r="AP309">
        <v>4.0589512882979999E-3</v>
      </c>
      <c r="AQ309">
        <f>(Table2[[#This Row],[Sharpe Ratio]]-AVERAGE(Table2[Sharpe Ratio]))/_xlfn.STDEV.P(Table2[Sharpe Ratio])</f>
        <v>-0.51534126634166311</v>
      </c>
      <c r="AR30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0.50401382958791119</v>
      </c>
      <c r="AS309">
        <f>_xlfn.RANK.AVG(Table2[[#This Row],[1Y Return vs Nifty Z-Score]],Table2[1Y Return vs Nifty Z-Score])</f>
        <v>252</v>
      </c>
      <c r="AT309">
        <f>_xlfn.RANK.AVG(Table2[[#This Row],[6M Return vs Nifty Z-Score]],Table2[6M Return vs Nifty Z-Score])</f>
        <v>256</v>
      </c>
      <c r="AU309">
        <f>_xlfn.RANK.AVG(Table2[[#This Row],[Sharpe Ratio Z-Score]],Table2[Sharpe Ratio Z-Score])</f>
        <v>478</v>
      </c>
      <c r="AV309">
        <f>(Table2[[#This Row],[Rank 1Y]]+Table2[[#This Row],[Rank 6M]]+Table2[[#This Row],[Rank Sharpe]])/3</f>
        <v>328.66666666666669</v>
      </c>
    </row>
    <row r="310" spans="1:48" x14ac:dyDescent="0.3">
      <c r="A310" t="s">
        <v>1082</v>
      </c>
      <c r="B310" t="s">
        <v>1083</v>
      </c>
      <c r="C310" t="s">
        <v>10164</v>
      </c>
      <c r="D310" t="s">
        <v>302</v>
      </c>
      <c r="E310">
        <v>11238.060305438999</v>
      </c>
      <c r="F310">
        <v>141.93</v>
      </c>
      <c r="G310">
        <v>31.734424249277001</v>
      </c>
      <c r="H310">
        <f>(Table2[[#This Row],[1Y Return vs Nifty]]-AVERAGE(Table2[1Y Return vs Nifty]))/_xlfn.STDEV.P(Table2[1Y Return vs Nifty])</f>
        <v>-9.6072230741372958E-2</v>
      </c>
      <c r="I310">
        <v>-5.4674170266801996</v>
      </c>
      <c r="J310">
        <f>(Table2[[#This Row],[1M Return vs Nifty]]-AVERAGE(Table2[1M Return vs Nifty]))/_xlfn.STDEV.P(Table2[1M Return vs Nifty])</f>
        <v>-0.38643805655297125</v>
      </c>
      <c r="K310">
        <v>-12.7056982144468</v>
      </c>
      <c r="L310">
        <f>(Table2[[#This Row],[6M Return vs Nifty]]-AVERAGE(Table2[6M Return vs Nifty]))/_xlfn.STDEV.P(Table2[6M Return vs Nifty])</f>
        <v>-0.64089044793257355</v>
      </c>
      <c r="M310">
        <v>-1.4221244808825599</v>
      </c>
      <c r="N310">
        <f>(Table2[[#This Row],[1W Return vs Nifty]]-AVERAGE(Table2[1W Return vs Nifty]))/_xlfn.STDEV.P(Table2[1W Return vs Nifty])</f>
        <v>0.122555396101217</v>
      </c>
      <c r="O310">
        <v>145.59</v>
      </c>
      <c r="P310">
        <v>144.597206091365</v>
      </c>
      <c r="Q310">
        <v>132.266273020553</v>
      </c>
      <c r="R310">
        <v>37.2137125079051</v>
      </c>
      <c r="S310" s="2">
        <f>(Table2[[#This Row],[Close Price]]-Table2[[#This Row],[20D EMA]])/Table2[[#This Row],[20D EMA]]</f>
        <v>-2.5139089223160906E-2</v>
      </c>
      <c r="T310" s="2">
        <f>(Table2[[#This Row],[Close Price]]-Table2[[#This Row],[50D EMA]])/Table2[[#This Row],[50D EMA]]</f>
        <v>-1.8445765056343422E-2</v>
      </c>
      <c r="U310" s="2">
        <f>(Table2[[#This Row],[Close Price]]-Table2[[#This Row],[200D EMA]])/Table2[[#This Row],[200D EMA]]</f>
        <v>7.3062669407380584E-2</v>
      </c>
      <c r="V310">
        <v>0.77677138989565198</v>
      </c>
      <c r="W310">
        <v>135.80000000000001</v>
      </c>
      <c r="X310">
        <v>145.94999999999999</v>
      </c>
      <c r="Y310">
        <v>135.80000000000001</v>
      </c>
      <c r="Z310">
        <v>152.06</v>
      </c>
      <c r="AA310">
        <v>135.80000000000001</v>
      </c>
      <c r="AB310">
        <v>152.34</v>
      </c>
      <c r="AC310" s="2">
        <f>(Table2[[#This Row],[Close Price]]/Table2[[#This Row],[Day Low]])-1</f>
        <v>4.5139911634757057E-2</v>
      </c>
      <c r="AD310" s="2">
        <f>(Table2[[#This Row],[Day High]]/Table2[[#This Row],[Close Price]])-1</f>
        <v>2.8323821602198151E-2</v>
      </c>
      <c r="AE310" s="2">
        <f>(Table2[[#This Row],[Close Price]]/Table2[[#This Row],[Current Week Low]])-1</f>
        <v>4.5139911634757057E-2</v>
      </c>
      <c r="AF310" s="2">
        <f>(Table2[[#This Row],[Current Week High]]/Table2[[#This Row],[Close Price]])-1</f>
        <v>7.1373212146832898E-2</v>
      </c>
      <c r="AG310" s="2">
        <f>(Table2[[#This Row],[Close Price]]/Table2[[#This Row],[Current Month Low]])-1</f>
        <v>4.5139911634757057E-2</v>
      </c>
      <c r="AH310" s="2">
        <f>(Table2[[#This Row],[Current Month High]]/Table2[[#This Row],[Close Price]])-1</f>
        <v>7.3346015641513329E-2</v>
      </c>
      <c r="AI310">
        <v>11.3224829141125</v>
      </c>
      <c r="AJ310">
        <v>57.350332594234999</v>
      </c>
      <c r="AK310" t="str">
        <f>IF(AND(Table2[[#This Row],[20D EMA]]&gt;Table2[[#This Row],[50D EMA]],Table2[[#This Row],[50D EMA]]&gt;Table2[[#This Row],[200D EMA]]),"Uptrend","Downtrend/NoTrend")</f>
        <v>Uptrend</v>
      </c>
      <c r="AL310">
        <v>-0.17</v>
      </c>
      <c r="AM310" t="s">
        <v>10200</v>
      </c>
      <c r="AN310">
        <v>-2.97</v>
      </c>
      <c r="AO310" t="s">
        <v>10200</v>
      </c>
      <c r="AP310">
        <v>0.13188364914425699</v>
      </c>
      <c r="AQ310">
        <f>(Table2[[#This Row],[Sharpe Ratio]]-AVERAGE(Table2[Sharpe Ratio]))/_xlfn.STDEV.P(Table2[Sharpe Ratio])</f>
        <v>0.95202951041049577</v>
      </c>
      <c r="AR3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-4.881582871520497E-2</v>
      </c>
      <c r="AS310">
        <f>_xlfn.RANK.AVG(Table2[[#This Row],[1Y Return vs Nifty Z-Score]],Table2[1Y Return vs Nifty Z-Score])</f>
        <v>320</v>
      </c>
      <c r="AT310">
        <f>_xlfn.RANK.AVG(Table2[[#This Row],[6M Return vs Nifty Z-Score]],Table2[6M Return vs Nifty Z-Score])</f>
        <v>535</v>
      </c>
      <c r="AU310">
        <f>_xlfn.RANK.AVG(Table2[[#This Row],[Sharpe Ratio Z-Score]],Table2[Sharpe Ratio Z-Score])</f>
        <v>131</v>
      </c>
      <c r="AV310">
        <f>(Table2[[#This Row],[Rank 1Y]]+Table2[[#This Row],[Rank 6M]]+Table2[[#This Row],[Rank Sharpe]])/3</f>
        <v>328.66666666666669</v>
      </c>
    </row>
    <row r="311" spans="1:48" x14ac:dyDescent="0.3">
      <c r="A311" t="s">
        <v>1686</v>
      </c>
      <c r="B311" t="s">
        <v>1687</v>
      </c>
      <c r="C311" t="s">
        <v>10170</v>
      </c>
      <c r="D311" t="s">
        <v>122</v>
      </c>
      <c r="E311">
        <v>4621.3789381500001</v>
      </c>
      <c r="F311">
        <v>270.25</v>
      </c>
      <c r="G311">
        <v>70.869045908513101</v>
      </c>
      <c r="H311">
        <f>(Table2[[#This Row],[1Y Return vs Nifty]]-AVERAGE(Table2[1Y Return vs Nifty]))/_xlfn.STDEV.P(Table2[1Y Return vs Nifty])</f>
        <v>0.44891353033126646</v>
      </c>
      <c r="I311">
        <v>-0.31008285498786398</v>
      </c>
      <c r="J311">
        <f>(Table2[[#This Row],[1M Return vs Nifty]]-AVERAGE(Table2[1M Return vs Nifty]))/_xlfn.STDEV.P(Table2[1M Return vs Nifty])</f>
        <v>0.14840525113044498</v>
      </c>
      <c r="K311">
        <v>-10.7108217036744</v>
      </c>
      <c r="L311">
        <f>(Table2[[#This Row],[6M Return vs Nifty]]-AVERAGE(Table2[6M Return vs Nifty]))/_xlfn.STDEV.P(Table2[6M Return vs Nifty])</f>
        <v>-0.57387845163115958</v>
      </c>
      <c r="M311">
        <v>-7.2456002572872302</v>
      </c>
      <c r="N311">
        <f>(Table2[[#This Row],[1W Return vs Nifty]]-AVERAGE(Table2[1W Return vs Nifty]))/_xlfn.STDEV.P(Table2[1W Return vs Nifty])</f>
        <v>-1.44521759660811</v>
      </c>
      <c r="O311">
        <v>281.16000000000003</v>
      </c>
      <c r="P311">
        <v>275.91173735080702</v>
      </c>
      <c r="Q311">
        <v>237.236425344011</v>
      </c>
      <c r="R311">
        <v>35.900539163807601</v>
      </c>
      <c r="S311" s="2">
        <f>(Table2[[#This Row],[Close Price]]-Table2[[#This Row],[20D EMA]])/Table2[[#This Row],[20D EMA]]</f>
        <v>-3.8803528240148044E-2</v>
      </c>
      <c r="T311" s="2">
        <f>(Table2[[#This Row],[Close Price]]-Table2[[#This Row],[50D EMA]])/Table2[[#This Row],[50D EMA]]</f>
        <v>-2.0520103295237561E-2</v>
      </c>
      <c r="U311" s="2">
        <f>(Table2[[#This Row],[Close Price]]-Table2[[#This Row],[200D EMA]])/Table2[[#This Row],[200D EMA]]</f>
        <v>0.13915896181674794</v>
      </c>
      <c r="V311">
        <v>0.85697933624558897</v>
      </c>
      <c r="W311">
        <v>254.75</v>
      </c>
      <c r="X311">
        <v>278.55</v>
      </c>
      <c r="Y311">
        <v>254.75</v>
      </c>
      <c r="Z311">
        <v>281.5</v>
      </c>
      <c r="AA311">
        <v>254.75</v>
      </c>
      <c r="AB311">
        <v>311.5</v>
      </c>
      <c r="AC311" s="2">
        <f>(Table2[[#This Row],[Close Price]]/Table2[[#This Row],[Day Low]])-1</f>
        <v>6.084396467124642E-2</v>
      </c>
      <c r="AD311" s="2">
        <f>(Table2[[#This Row],[Day High]]/Table2[[#This Row],[Close Price]])-1</f>
        <v>3.071230342275677E-2</v>
      </c>
      <c r="AE311" s="2">
        <f>(Table2[[#This Row],[Close Price]]/Table2[[#This Row],[Current Week Low]])-1</f>
        <v>6.084396467124642E-2</v>
      </c>
      <c r="AF311" s="2">
        <f>(Table2[[#This Row],[Current Week High]]/Table2[[#This Row],[Close Price]])-1</f>
        <v>4.1628122109158117E-2</v>
      </c>
      <c r="AG311" s="2">
        <f>(Table2[[#This Row],[Close Price]]/Table2[[#This Row],[Current Month Low]])-1</f>
        <v>6.084396467124642E-2</v>
      </c>
      <c r="AH311" s="2">
        <f>(Table2[[#This Row],[Current Month High]]/Table2[[#This Row],[Close Price]])-1</f>
        <v>0.15263644773357998</v>
      </c>
      <c r="AI311">
        <v>18.575393154486498</v>
      </c>
      <c r="AJ311">
        <v>108.848531684698</v>
      </c>
      <c r="AK311" t="str">
        <f>IF(AND(Table2[[#This Row],[20D EMA]]&gt;Table2[[#This Row],[50D EMA]],Table2[[#This Row],[50D EMA]]&gt;Table2[[#This Row],[200D EMA]]),"Uptrend","Downtrend/NoTrend")</f>
        <v>Uptrend</v>
      </c>
      <c r="AL311">
        <v>0</v>
      </c>
      <c r="AM311">
        <v>0</v>
      </c>
      <c r="AN311">
        <v>-0.37</v>
      </c>
      <c r="AO311" t="s">
        <v>10200</v>
      </c>
      <c r="AP311">
        <v>5.9303190761597999E-2</v>
      </c>
      <c r="AQ311">
        <f>(Table2[[#This Row],[Sharpe Ratio]]-AVERAGE(Table2[Sharpe Ratio]))/_xlfn.STDEV.P(Table2[Sharpe Ratio])</f>
        <v>0.11883807416705705</v>
      </c>
      <c r="AR31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-1.3029391926105012</v>
      </c>
      <c r="AS311">
        <f>_xlfn.RANK.AVG(Table2[[#This Row],[1Y Return vs Nifty Z-Score]],Table2[1Y Return vs Nifty Z-Score])</f>
        <v>164</v>
      </c>
      <c r="AT311">
        <f>_xlfn.RANK.AVG(Table2[[#This Row],[6M Return vs Nifty Z-Score]],Table2[6M Return vs Nifty Z-Score])</f>
        <v>519</v>
      </c>
      <c r="AU311">
        <f>_xlfn.RANK.AVG(Table2[[#This Row],[Sharpe Ratio Z-Score]],Table2[Sharpe Ratio Z-Score])</f>
        <v>303</v>
      </c>
      <c r="AV311">
        <f>(Table2[[#This Row],[Rank 1Y]]+Table2[[#This Row],[Rank 6M]]+Table2[[#This Row],[Rank Sharpe]])/3</f>
        <v>328.66666666666669</v>
      </c>
    </row>
    <row r="312" spans="1:48" x14ac:dyDescent="0.3">
      <c r="A312" t="s">
        <v>1805</v>
      </c>
      <c r="B312" t="s">
        <v>1806</v>
      </c>
      <c r="C312" t="s">
        <v>10166</v>
      </c>
      <c r="D312" t="s">
        <v>130</v>
      </c>
      <c r="E312">
        <v>3947.903847</v>
      </c>
      <c r="F312">
        <v>685.35</v>
      </c>
      <c r="G312">
        <v>-24.836640513868399</v>
      </c>
      <c r="H312">
        <f>(Table2[[#This Row],[1Y Return vs Nifty]]-AVERAGE(Table2[1Y Return vs Nifty]))/_xlfn.STDEV.P(Table2[1Y Return vs Nifty])</f>
        <v>-0.88387657067054493</v>
      </c>
      <c r="I312">
        <v>15.3847097017672</v>
      </c>
      <c r="J312">
        <f>(Table2[[#This Row],[1M Return vs Nifty]]-AVERAGE(Table2[1M Return vs Nifty]))/_xlfn.STDEV.P(Table2[1M Return vs Nifty])</f>
        <v>1.7760397004423529</v>
      </c>
      <c r="K312">
        <v>7.7205764334477696</v>
      </c>
      <c r="L312">
        <f>(Table2[[#This Row],[6M Return vs Nifty]]-AVERAGE(Table2[6M Return vs Nifty]))/_xlfn.STDEV.P(Table2[6M Return vs Nifty])</f>
        <v>4.5270040581267705E-2</v>
      </c>
      <c r="M312">
        <v>-3.9167419459931101</v>
      </c>
      <c r="N312">
        <f>(Table2[[#This Row],[1W Return vs Nifty]]-AVERAGE(Table2[1W Return vs Nifty]))/_xlfn.STDEV.P(Table2[1W Return vs Nifty])</f>
        <v>-0.5490355985394294</v>
      </c>
      <c r="O312">
        <v>623.27</v>
      </c>
      <c r="P312">
        <v>586.32710045533304</v>
      </c>
      <c r="Q312">
        <v>556.06447738945803</v>
      </c>
      <c r="R312">
        <v>72.163934994091093</v>
      </c>
      <c r="S312" s="2">
        <f>(Table2[[#This Row],[Close Price]]-Table2[[#This Row],[20D EMA]])/Table2[[#This Row],[20D EMA]]</f>
        <v>9.9603703050042583E-2</v>
      </c>
      <c r="T312" s="2">
        <f>(Table2[[#This Row],[Close Price]]-Table2[[#This Row],[50D EMA]])/Table2[[#This Row],[50D EMA]]</f>
        <v>0.1688867860069358</v>
      </c>
      <c r="U312" s="2">
        <f>(Table2[[#This Row],[Close Price]]-Table2[[#This Row],[200D EMA]])/Table2[[#This Row],[200D EMA]]</f>
        <v>0.23250095603570201</v>
      </c>
      <c r="V312">
        <v>2.3120586057497499</v>
      </c>
      <c r="W312">
        <v>622</v>
      </c>
      <c r="X312">
        <v>691.95</v>
      </c>
      <c r="Y312">
        <v>615.70000000000005</v>
      </c>
      <c r="Z312">
        <v>691.95</v>
      </c>
      <c r="AA312">
        <v>580.4</v>
      </c>
      <c r="AB312">
        <v>691.95</v>
      </c>
      <c r="AC312" s="2">
        <f>(Table2[[#This Row],[Close Price]]/Table2[[#This Row],[Day Low]])-1</f>
        <v>0.10184887459807079</v>
      </c>
      <c r="AD312" s="2">
        <f>(Table2[[#This Row],[Day High]]/Table2[[#This Row],[Close Price]])-1</f>
        <v>9.6301159991245555E-3</v>
      </c>
      <c r="AE312" s="2">
        <f>(Table2[[#This Row],[Close Price]]/Table2[[#This Row],[Current Week Low]])-1</f>
        <v>0.11312327432190994</v>
      </c>
      <c r="AF312" s="2">
        <f>(Table2[[#This Row],[Current Week High]]/Table2[[#This Row],[Close Price]])-1</f>
        <v>9.6301159991245555E-3</v>
      </c>
      <c r="AG312" s="2">
        <f>(Table2[[#This Row],[Close Price]]/Table2[[#This Row],[Current Month Low]])-1</f>
        <v>0.18082356995175752</v>
      </c>
      <c r="AH312" s="2">
        <f>(Table2[[#This Row],[Current Month High]]/Table2[[#This Row],[Close Price]])-1</f>
        <v>9.6301159991245555E-3</v>
      </c>
      <c r="AI312">
        <v>5.7853651418982901</v>
      </c>
      <c r="AJ312">
        <v>48.989130434782602</v>
      </c>
      <c r="AK312" t="str">
        <f>IF(AND(Table2[[#This Row],[20D EMA]]&gt;Table2[[#This Row],[50D EMA]],Table2[[#This Row],[50D EMA]]&gt;Table2[[#This Row],[200D EMA]]),"Uptrend","Downtrend/NoTrend")</f>
        <v>Uptrend</v>
      </c>
      <c r="AL312">
        <v>0.18</v>
      </c>
      <c r="AM312" t="s">
        <v>10199</v>
      </c>
      <c r="AN312">
        <v>14.68</v>
      </c>
      <c r="AO312" t="s">
        <v>10199</v>
      </c>
      <c r="AP312">
        <v>0.19050014940731899</v>
      </c>
      <c r="AQ312">
        <f>(Table2[[#This Row],[Sharpe Ratio]]-AVERAGE(Table2[Sharpe Ratio]))/_xlfn.STDEV.P(Table2[Sharpe Ratio])</f>
        <v>1.6249209074895359</v>
      </c>
      <c r="AR3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2.013318479303182</v>
      </c>
      <c r="AS312">
        <f>_xlfn.RANK.AVG(Table2[[#This Row],[1Y Return vs Nifty Z-Score]],Table2[1Y Return vs Nifty Z-Score])</f>
        <v>635</v>
      </c>
      <c r="AT312">
        <f>_xlfn.RANK.AVG(Table2[[#This Row],[6M Return vs Nifty Z-Score]],Table2[6M Return vs Nifty Z-Score])</f>
        <v>314</v>
      </c>
      <c r="AU312">
        <f>_xlfn.RANK.AVG(Table2[[#This Row],[Sharpe Ratio Z-Score]],Table2[Sharpe Ratio Z-Score])</f>
        <v>37</v>
      </c>
      <c r="AV312">
        <f>(Table2[[#This Row],[Rank 1Y]]+Table2[[#This Row],[Rank 6M]]+Table2[[#This Row],[Rank Sharpe]])/3</f>
        <v>328.66666666666669</v>
      </c>
    </row>
    <row r="313" spans="1:48" x14ac:dyDescent="0.3">
      <c r="A313" t="s">
        <v>394</v>
      </c>
      <c r="B313" t="s">
        <v>395</v>
      </c>
      <c r="C313" t="s">
        <v>10159</v>
      </c>
      <c r="D313" t="s">
        <v>198</v>
      </c>
      <c r="E313">
        <v>60899.0359054</v>
      </c>
      <c r="F313">
        <v>3896.2</v>
      </c>
      <c r="G313">
        <v>-1.1429856324276599</v>
      </c>
      <c r="H313">
        <f>(Table2[[#This Row],[1Y Return vs Nifty]]-AVERAGE(Table2[1Y Return vs Nifty]))/_xlfn.STDEV.P(Table2[1Y Return vs Nifty])</f>
        <v>-0.55392053709517153</v>
      </c>
      <c r="I313">
        <v>-22.865086171857602</v>
      </c>
      <c r="J313">
        <f>(Table2[[#This Row],[1M Return vs Nifty]]-AVERAGE(Table2[1M Return vs Nifty]))/_xlfn.STDEV.P(Table2[1M Return vs Nifty])</f>
        <v>-2.19066997207669</v>
      </c>
      <c r="K313">
        <v>9.9409410192311203</v>
      </c>
      <c r="L313">
        <f>(Table2[[#This Row],[6M Return vs Nifty]]-AVERAGE(Table2[6M Return vs Nifty]))/_xlfn.STDEV.P(Table2[6M Return vs Nifty])</f>
        <v>0.11985664411628742</v>
      </c>
      <c r="M313">
        <v>-3.5838848559784999</v>
      </c>
      <c r="N313">
        <f>(Table2[[#This Row],[1W Return vs Nifty]]-AVERAGE(Table2[1W Return vs Nifty]))/_xlfn.STDEV.P(Table2[1W Return vs Nifty])</f>
        <v>-0.45942513630120524</v>
      </c>
      <c r="O313">
        <v>4204.43</v>
      </c>
      <c r="P313">
        <v>4192.1453067513803</v>
      </c>
      <c r="Q313">
        <v>3593.3919748439598</v>
      </c>
      <c r="R313">
        <v>25.005348483182502</v>
      </c>
      <c r="S313" s="2">
        <f>(Table2[[#This Row],[Close Price]]-Table2[[#This Row],[20D EMA]])/Table2[[#This Row],[20D EMA]]</f>
        <v>-7.3310769830868983E-2</v>
      </c>
      <c r="T313" s="2">
        <f>(Table2[[#This Row],[Close Price]]-Table2[[#This Row],[50D EMA]])/Table2[[#This Row],[50D EMA]]</f>
        <v>-7.0595192937316725E-2</v>
      </c>
      <c r="U313" s="2">
        <f>(Table2[[#This Row],[Close Price]]-Table2[[#This Row],[200D EMA]])/Table2[[#This Row],[200D EMA]]</f>
        <v>8.4268019541394235E-2</v>
      </c>
      <c r="V313">
        <v>1.5534132187222101</v>
      </c>
      <c r="W313">
        <v>3795.1</v>
      </c>
      <c r="X313">
        <v>3984.55</v>
      </c>
      <c r="Y313">
        <v>3795.1</v>
      </c>
      <c r="Z313">
        <v>3984.55</v>
      </c>
      <c r="AA313">
        <v>3795.1</v>
      </c>
      <c r="AB313">
        <v>4747</v>
      </c>
      <c r="AC313" s="2">
        <f>(Table2[[#This Row],[Close Price]]/Table2[[#This Row],[Day Low]])-1</f>
        <v>2.6639614239413856E-2</v>
      </c>
      <c r="AD313" s="2">
        <f>(Table2[[#This Row],[Day High]]/Table2[[#This Row],[Close Price]])-1</f>
        <v>2.2675940660130456E-2</v>
      </c>
      <c r="AE313" s="2">
        <f>(Table2[[#This Row],[Close Price]]/Table2[[#This Row],[Current Week Low]])-1</f>
        <v>2.6639614239413856E-2</v>
      </c>
      <c r="AF313" s="2">
        <f>(Table2[[#This Row],[Current Week High]]/Table2[[#This Row],[Close Price]])-1</f>
        <v>2.2675940660130456E-2</v>
      </c>
      <c r="AG313" s="2">
        <f>(Table2[[#This Row],[Close Price]]/Table2[[#This Row],[Current Month Low]])-1</f>
        <v>2.6639614239413856E-2</v>
      </c>
      <c r="AH313" s="2">
        <f>(Table2[[#This Row],[Current Month High]]/Table2[[#This Row],[Close Price]])-1</f>
        <v>0.21836661362353071</v>
      </c>
      <c r="AI313">
        <v>27.072532210872101</v>
      </c>
      <c r="AJ313">
        <v>49.1539698338565</v>
      </c>
      <c r="AK313" t="str">
        <f>IF(AND(Table2[[#This Row],[20D EMA]]&gt;Table2[[#This Row],[50D EMA]],Table2[[#This Row],[50D EMA]]&gt;Table2[[#This Row],[200D EMA]]),"Uptrend","Downtrend/NoTrend")</f>
        <v>Uptrend</v>
      </c>
      <c r="AL313">
        <v>-0.08</v>
      </c>
      <c r="AM313" t="s">
        <v>10200</v>
      </c>
      <c r="AN313">
        <v>-16.7</v>
      </c>
      <c r="AO313" t="s">
        <v>10200</v>
      </c>
      <c r="AP313">
        <v>0.103833723168477</v>
      </c>
      <c r="AQ313">
        <f>(Table2[[#This Row],[Sharpe Ratio]]-AVERAGE(Table2[Sharpe Ratio]))/_xlfn.STDEV.P(Table2[Sharpe Ratio])</f>
        <v>0.63002881447846115</v>
      </c>
      <c r="AR3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-2.4541301868783183</v>
      </c>
      <c r="AS313">
        <f>_xlfn.RANK.AVG(Table2[[#This Row],[1Y Return vs Nifty Z-Score]],Table2[1Y Return vs Nifty Z-Score])</f>
        <v>511</v>
      </c>
      <c r="AT313">
        <f>_xlfn.RANK.AVG(Table2[[#This Row],[6M Return vs Nifty Z-Score]],Table2[6M Return vs Nifty Z-Score])</f>
        <v>284</v>
      </c>
      <c r="AU313">
        <f>_xlfn.RANK.AVG(Table2[[#This Row],[Sharpe Ratio Z-Score]],Table2[Sharpe Ratio Z-Score])</f>
        <v>192</v>
      </c>
      <c r="AV313">
        <f>(Table2[[#This Row],[Rank 1Y]]+Table2[[#This Row],[Rank 6M]]+Table2[[#This Row],[Rank Sharpe]])/3</f>
        <v>329</v>
      </c>
    </row>
    <row r="314" spans="1:48" x14ac:dyDescent="0.3">
      <c r="A314" t="s">
        <v>1504</v>
      </c>
      <c r="B314" t="s">
        <v>1505</v>
      </c>
      <c r="C314" t="s">
        <v>10161</v>
      </c>
      <c r="D314" t="s">
        <v>946</v>
      </c>
      <c r="E314">
        <v>6371.5791095249997</v>
      </c>
      <c r="F314">
        <v>215.25</v>
      </c>
      <c r="G314">
        <v>67.612841769949995</v>
      </c>
      <c r="H314">
        <f>(Table2[[#This Row],[1Y Return vs Nifty]]-AVERAGE(Table2[1Y Return vs Nifty]))/_xlfn.STDEV.P(Table2[1Y Return vs Nifty])</f>
        <v>0.40356787946194533</v>
      </c>
      <c r="I314">
        <v>0.98332140822863401</v>
      </c>
      <c r="J314">
        <f>(Table2[[#This Row],[1M Return vs Nifty]]-AVERAGE(Table2[1M Return vs Nifty]))/_xlfn.STDEV.P(Table2[1M Return vs Nifty])</f>
        <v>0.28253823365221664</v>
      </c>
      <c r="K314">
        <v>-11.6461679458798</v>
      </c>
      <c r="L314">
        <f>(Table2[[#This Row],[6M Return vs Nifty]]-AVERAGE(Table2[6M Return vs Nifty]))/_xlfn.STDEV.P(Table2[6M Return vs Nifty])</f>
        <v>-0.6052986516208525</v>
      </c>
      <c r="M314">
        <v>-3.8366346914636198</v>
      </c>
      <c r="N314">
        <f>(Table2[[#This Row],[1W Return vs Nifty]]-AVERAGE(Table2[1W Return vs Nifty]))/_xlfn.STDEV.P(Table2[1W Return vs Nifty])</f>
        <v>-0.52746944200448032</v>
      </c>
      <c r="O314">
        <v>216.06</v>
      </c>
      <c r="P314">
        <v>213.739149660891</v>
      </c>
      <c r="Q314">
        <v>191.01409749052499</v>
      </c>
      <c r="R314">
        <v>45.550577340430998</v>
      </c>
      <c r="S314" s="2">
        <f>(Table2[[#This Row],[Close Price]]-Table2[[#This Row],[20D EMA]])/Table2[[#This Row],[20D EMA]]</f>
        <v>-3.7489586226048424E-3</v>
      </c>
      <c r="T314" s="2">
        <f>(Table2[[#This Row],[Close Price]]-Table2[[#This Row],[50D EMA]])/Table2[[#This Row],[50D EMA]]</f>
        <v>7.0686644983197792E-3</v>
      </c>
      <c r="U314" s="2">
        <f>(Table2[[#This Row],[Close Price]]-Table2[[#This Row],[200D EMA]])/Table2[[#This Row],[200D EMA]]</f>
        <v>0.12688017705435173</v>
      </c>
      <c r="V314">
        <v>1.2520434004163401</v>
      </c>
      <c r="W314">
        <v>200.69</v>
      </c>
      <c r="X314">
        <v>217.7</v>
      </c>
      <c r="Y314">
        <v>200.69</v>
      </c>
      <c r="Z314">
        <v>217.89</v>
      </c>
      <c r="AA314">
        <v>200.69</v>
      </c>
      <c r="AB314">
        <v>235</v>
      </c>
      <c r="AC314" s="2">
        <f>(Table2[[#This Row],[Close Price]]/Table2[[#This Row],[Day Low]])-1</f>
        <v>7.2549703522846176E-2</v>
      </c>
      <c r="AD314" s="2">
        <f>(Table2[[#This Row],[Day High]]/Table2[[#This Row],[Close Price]])-1</f>
        <v>1.1382113821138073E-2</v>
      </c>
      <c r="AE314" s="2">
        <f>(Table2[[#This Row],[Close Price]]/Table2[[#This Row],[Current Week Low]])-1</f>
        <v>7.2549703522846176E-2</v>
      </c>
      <c r="AF314" s="2">
        <f>(Table2[[#This Row],[Current Week High]]/Table2[[#This Row],[Close Price]])-1</f>
        <v>1.2264808362369317E-2</v>
      </c>
      <c r="AG314" s="2">
        <f>(Table2[[#This Row],[Close Price]]/Table2[[#This Row],[Current Month Low]])-1</f>
        <v>7.2549703522846176E-2</v>
      </c>
      <c r="AH314" s="2">
        <f>(Table2[[#This Row],[Current Month High]]/Table2[[#This Row],[Close Price]])-1</f>
        <v>9.1753774680603861E-2</v>
      </c>
      <c r="AI314">
        <v>18.281068524970902</v>
      </c>
      <c r="AJ314">
        <v>93.570143884892005</v>
      </c>
      <c r="AK314" t="str">
        <f>IF(AND(Table2[[#This Row],[20D EMA]]&gt;Table2[[#This Row],[50D EMA]],Table2[[#This Row],[50D EMA]]&gt;Table2[[#This Row],[200D EMA]]),"Uptrend","Downtrend/NoTrend")</f>
        <v>Uptrend</v>
      </c>
      <c r="AL314">
        <v>-0.11</v>
      </c>
      <c r="AM314" t="s">
        <v>10200</v>
      </c>
      <c r="AN314">
        <v>1.31</v>
      </c>
      <c r="AO314" t="s">
        <v>10199</v>
      </c>
      <c r="AP314">
        <v>6.6799688855098002E-2</v>
      </c>
      <c r="AQ314">
        <f>(Table2[[#This Row],[Sharpe Ratio]]-AVERAGE(Table2[Sharpe Ratio]))/_xlfn.STDEV.P(Table2[Sharpe Ratio])</f>
        <v>0.20489454380781333</v>
      </c>
      <c r="AR31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-0.24176743670335754</v>
      </c>
      <c r="AS314">
        <f>_xlfn.RANK.AVG(Table2[[#This Row],[1Y Return vs Nifty Z-Score]],Table2[1Y Return vs Nifty Z-Score])</f>
        <v>182</v>
      </c>
      <c r="AT314">
        <f>_xlfn.RANK.AVG(Table2[[#This Row],[6M Return vs Nifty Z-Score]],Table2[6M Return vs Nifty Z-Score])</f>
        <v>529</v>
      </c>
      <c r="AU314">
        <f>_xlfn.RANK.AVG(Table2[[#This Row],[Sharpe Ratio Z-Score]],Table2[Sharpe Ratio Z-Score])</f>
        <v>277</v>
      </c>
      <c r="AV314">
        <f>(Table2[[#This Row],[Rank 1Y]]+Table2[[#This Row],[Rank 6M]]+Table2[[#This Row],[Rank Sharpe]])/3</f>
        <v>329.33333333333331</v>
      </c>
    </row>
    <row r="315" spans="1:48" x14ac:dyDescent="0.3">
      <c r="A315" t="s">
        <v>298</v>
      </c>
      <c r="B315" t="s">
        <v>299</v>
      </c>
      <c r="C315" t="s">
        <v>10164</v>
      </c>
      <c r="D315" t="s">
        <v>143</v>
      </c>
      <c r="E315">
        <v>89068.196238649994</v>
      </c>
      <c r="F315">
        <v>6895.25</v>
      </c>
      <c r="G315">
        <v>26.969208374363198</v>
      </c>
      <c r="H315">
        <f>(Table2[[#This Row],[1Y Return vs Nifty]]-AVERAGE(Table2[1Y Return vs Nifty]))/_xlfn.STDEV.P(Table2[1Y Return vs Nifty])</f>
        <v>-0.16243226413784798</v>
      </c>
      <c r="I315">
        <v>5.4252444160448796</v>
      </c>
      <c r="J315">
        <f>(Table2[[#This Row],[1M Return vs Nifty]]-AVERAGE(Table2[1M Return vs Nifty]))/_xlfn.STDEV.P(Table2[1M Return vs Nifty])</f>
        <v>0.74318955367244588</v>
      </c>
      <c r="K315">
        <v>24.151540010146</v>
      </c>
      <c r="L315">
        <f>(Table2[[#This Row],[6M Return vs Nifty]]-AVERAGE(Table2[6M Return vs Nifty]))/_xlfn.STDEV.P(Table2[6M Return vs Nifty])</f>
        <v>0.59721983019708891</v>
      </c>
      <c r="M315">
        <v>0.97466249848173603</v>
      </c>
      <c r="N315">
        <f>(Table2[[#This Row],[1W Return vs Nifty]]-AVERAGE(Table2[1W Return vs Nifty]))/_xlfn.STDEV.P(Table2[1W Return vs Nifty])</f>
        <v>0.76780885637140106</v>
      </c>
      <c r="O315">
        <v>6751.19</v>
      </c>
      <c r="P315">
        <v>6460.77012088623</v>
      </c>
      <c r="Q315">
        <v>5592.5565440860901</v>
      </c>
      <c r="R315">
        <v>56.891988468879099</v>
      </c>
      <c r="S315" s="2">
        <f>(Table2[[#This Row],[Close Price]]-Table2[[#This Row],[20D EMA]])/Table2[[#This Row],[20D EMA]]</f>
        <v>2.1338460330697317E-2</v>
      </c>
      <c r="T315" s="2">
        <f>(Table2[[#This Row],[Close Price]]-Table2[[#This Row],[50D EMA]])/Table2[[#This Row],[50D EMA]]</f>
        <v>6.7248930233439724E-2</v>
      </c>
      <c r="U315" s="2">
        <f>(Table2[[#This Row],[Close Price]]-Table2[[#This Row],[200D EMA]])/Table2[[#This Row],[200D EMA]]</f>
        <v>0.23293344388112755</v>
      </c>
      <c r="V315">
        <v>0.86376749677811704</v>
      </c>
      <c r="W315">
        <v>6706.8</v>
      </c>
      <c r="X315">
        <v>6987.5</v>
      </c>
      <c r="Y315">
        <v>6706.8</v>
      </c>
      <c r="Z315">
        <v>7017.05</v>
      </c>
      <c r="AA315">
        <v>6569.1</v>
      </c>
      <c r="AB315">
        <v>7069.95</v>
      </c>
      <c r="AC315" s="2">
        <f>(Table2[[#This Row],[Close Price]]/Table2[[#This Row],[Day Low]])-1</f>
        <v>2.8098347945368918E-2</v>
      </c>
      <c r="AD315" s="2">
        <f>(Table2[[#This Row],[Day High]]/Table2[[#This Row],[Close Price]])-1</f>
        <v>1.3378775243827246E-2</v>
      </c>
      <c r="AE315" s="2">
        <f>(Table2[[#This Row],[Close Price]]/Table2[[#This Row],[Current Week Low]])-1</f>
        <v>2.8098347945368918E-2</v>
      </c>
      <c r="AF315" s="2">
        <f>(Table2[[#This Row],[Current Week High]]/Table2[[#This Row],[Close Price]])-1</f>
        <v>1.766433414306956E-2</v>
      </c>
      <c r="AG315" s="2">
        <f>(Table2[[#This Row],[Close Price]]/Table2[[#This Row],[Current Month Low]])-1</f>
        <v>4.9649114795025096E-2</v>
      </c>
      <c r="AH315" s="2">
        <f>(Table2[[#This Row],[Current Month High]]/Table2[[#This Row],[Close Price]])-1</f>
        <v>2.5336282223269668E-2</v>
      </c>
      <c r="AI315">
        <v>2.5336282223269602</v>
      </c>
      <c r="AJ315">
        <v>73.5942397502549</v>
      </c>
      <c r="AK315" t="str">
        <f>IF(AND(Table2[[#This Row],[20D EMA]]&gt;Table2[[#This Row],[50D EMA]],Table2[[#This Row],[50D EMA]]&gt;Table2[[#This Row],[200D EMA]]),"Uptrend","Downtrend/NoTrend")</f>
        <v>Uptrend</v>
      </c>
      <c r="AL315">
        <v>-0.06</v>
      </c>
      <c r="AM315" t="s">
        <v>10200</v>
      </c>
      <c r="AN315">
        <v>2.36</v>
      </c>
      <c r="AO315" t="s">
        <v>10199</v>
      </c>
      <c r="AP315">
        <v>1.9758103133599999E-4</v>
      </c>
      <c r="AQ315">
        <f>(Table2[[#This Row],[Sharpe Ratio]]-AVERAGE(Table2[Sharpe Ratio]))/_xlfn.STDEV.P(Table2[Sharpe Ratio])</f>
        <v>-0.5596680824290432</v>
      </c>
      <c r="AR31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1.3861178936740446</v>
      </c>
      <c r="AS315">
        <f>_xlfn.RANK.AVG(Table2[[#This Row],[1Y Return vs Nifty Z-Score]],Table2[1Y Return vs Nifty Z-Score])</f>
        <v>343</v>
      </c>
      <c r="AT315">
        <f>_xlfn.RANK.AVG(Table2[[#This Row],[6M Return vs Nifty Z-Score]],Table2[6M Return vs Nifty Z-Score])</f>
        <v>166</v>
      </c>
      <c r="AU315">
        <f>_xlfn.RANK.AVG(Table2[[#This Row],[Sharpe Ratio Z-Score]],Table2[Sharpe Ratio Z-Score])</f>
        <v>485</v>
      </c>
      <c r="AV315">
        <f>(Table2[[#This Row],[Rank 1Y]]+Table2[[#This Row],[Rank 6M]]+Table2[[#This Row],[Rank Sharpe]])/3</f>
        <v>331.33333333333331</v>
      </c>
    </row>
    <row r="316" spans="1:48" x14ac:dyDescent="0.3">
      <c r="A316" t="s">
        <v>245</v>
      </c>
      <c r="B316" t="s">
        <v>246</v>
      </c>
      <c r="C316" t="s">
        <v>10156</v>
      </c>
      <c r="D316" t="s">
        <v>27</v>
      </c>
      <c r="E316">
        <v>106501.133312128</v>
      </c>
      <c r="F316">
        <v>15.28</v>
      </c>
      <c r="G316">
        <v>69.441778242208301</v>
      </c>
      <c r="H316">
        <f>(Table2[[#This Row],[1Y Return vs Nifty]]-AVERAGE(Table2[1Y Return vs Nifty]))/_xlfn.STDEV.P(Table2[1Y Return vs Nifty])</f>
        <v>0.42903750949865127</v>
      </c>
      <c r="I316">
        <v>-10.964813639284101</v>
      </c>
      <c r="J316">
        <f>(Table2[[#This Row],[1M Return vs Nifty]]-AVERAGE(Table2[1M Return vs Nifty]))/_xlfn.STDEV.P(Table2[1M Return vs Nifty])</f>
        <v>-0.9565476693973648</v>
      </c>
      <c r="K316">
        <v>-9.14516513801785</v>
      </c>
      <c r="L316">
        <f>(Table2[[#This Row],[6M Return vs Nifty]]-AVERAGE(Table2[6M Return vs Nifty]))/_xlfn.STDEV.P(Table2[6M Return vs Nifty])</f>
        <v>-0.52128483422150951</v>
      </c>
      <c r="M316">
        <v>-6.9106385366143499</v>
      </c>
      <c r="N316">
        <f>(Table2[[#This Row],[1W Return vs Nifty]]-AVERAGE(Table2[1W Return vs Nifty]))/_xlfn.STDEV.P(Table2[1W Return vs Nifty])</f>
        <v>-1.3550405340726832</v>
      </c>
      <c r="O316">
        <v>16.420000000000002</v>
      </c>
      <c r="P316">
        <v>15.885575506672</v>
      </c>
      <c r="Q316">
        <v>13.911997099535499</v>
      </c>
      <c r="R316">
        <v>27.457587167634799</v>
      </c>
      <c r="S316" s="2">
        <f>(Table2[[#This Row],[Close Price]]-Table2[[#This Row],[20D EMA]])/Table2[[#This Row],[20D EMA]]</f>
        <v>-6.9427527405603054E-2</v>
      </c>
      <c r="T316" s="2">
        <f>(Table2[[#This Row],[Close Price]]-Table2[[#This Row],[50D EMA]])/Table2[[#This Row],[50D EMA]]</f>
        <v>-3.8121093341418846E-2</v>
      </c>
      <c r="U316" s="2">
        <f>(Table2[[#This Row],[Close Price]]-Table2[[#This Row],[200D EMA]])/Table2[[#This Row],[200D EMA]]</f>
        <v>9.8332603915664674E-2</v>
      </c>
      <c r="V316">
        <v>0.53707911617350901</v>
      </c>
      <c r="W316">
        <v>14.57</v>
      </c>
      <c r="X316">
        <v>15.91</v>
      </c>
      <c r="Y316">
        <v>14.57</v>
      </c>
      <c r="Z316">
        <v>16.05</v>
      </c>
      <c r="AA316">
        <v>14.57</v>
      </c>
      <c r="AB316">
        <v>18.059999999999999</v>
      </c>
      <c r="AC316" s="2">
        <f>(Table2[[#This Row],[Close Price]]/Table2[[#This Row],[Day Low]])-1</f>
        <v>4.8730267673301242E-2</v>
      </c>
      <c r="AD316" s="2">
        <f>(Table2[[#This Row],[Day High]]/Table2[[#This Row],[Close Price]])-1</f>
        <v>4.1230366492146731E-2</v>
      </c>
      <c r="AE316" s="2">
        <f>(Table2[[#This Row],[Close Price]]/Table2[[#This Row],[Current Week Low]])-1</f>
        <v>4.8730267673301242E-2</v>
      </c>
      <c r="AF316" s="2">
        <f>(Table2[[#This Row],[Current Week High]]/Table2[[#This Row],[Close Price]])-1</f>
        <v>5.0392670157068054E-2</v>
      </c>
      <c r="AG316" s="2">
        <f>(Table2[[#This Row],[Close Price]]/Table2[[#This Row],[Current Month Low]])-1</f>
        <v>4.8730267673301242E-2</v>
      </c>
      <c r="AH316" s="2">
        <f>(Table2[[#This Row],[Current Month High]]/Table2[[#This Row],[Close Price]])-1</f>
        <v>0.18193717277486909</v>
      </c>
      <c r="AI316">
        <v>25.523560209424001</v>
      </c>
      <c r="AJ316">
        <v>103.73333333333299</v>
      </c>
      <c r="AK316" t="str">
        <f>IF(AND(Table2[[#This Row],[20D EMA]]&gt;Table2[[#This Row],[50D EMA]],Table2[[#This Row],[50D EMA]]&gt;Table2[[#This Row],[200D EMA]]),"Uptrend","Downtrend/NoTrend")</f>
        <v>Uptrend</v>
      </c>
      <c r="AL316">
        <v>0.06</v>
      </c>
      <c r="AM316" t="s">
        <v>10199</v>
      </c>
      <c r="AN316">
        <v>-12.59</v>
      </c>
      <c r="AO316" t="s">
        <v>10200</v>
      </c>
      <c r="AP316">
        <v>5.2789856991165E-2</v>
      </c>
      <c r="AQ316">
        <f>(Table2[[#This Row],[Sharpe Ratio]]-AVERAGE(Table2[Sharpe Ratio]))/_xlfn.STDEV.P(Table2[Sharpe Ratio])</f>
        <v>4.4067894426547842E-2</v>
      </c>
      <c r="AR31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-2.3597676337663582</v>
      </c>
      <c r="AS316">
        <f>_xlfn.RANK.AVG(Table2[[#This Row],[1Y Return vs Nifty Z-Score]],Table2[1Y Return vs Nifty Z-Score])</f>
        <v>172</v>
      </c>
      <c r="AT316">
        <f>_xlfn.RANK.AVG(Table2[[#This Row],[6M Return vs Nifty Z-Score]],Table2[6M Return vs Nifty Z-Score])</f>
        <v>500</v>
      </c>
      <c r="AU316">
        <f>_xlfn.RANK.AVG(Table2[[#This Row],[Sharpe Ratio Z-Score]],Table2[Sharpe Ratio Z-Score])</f>
        <v>324</v>
      </c>
      <c r="AV316">
        <f>(Table2[[#This Row],[Rank 1Y]]+Table2[[#This Row],[Rank 6M]]+Table2[[#This Row],[Rank Sharpe]])/3</f>
        <v>332</v>
      </c>
    </row>
    <row r="317" spans="1:48" x14ac:dyDescent="0.3">
      <c r="A317" t="s">
        <v>60</v>
      </c>
      <c r="B317" t="s">
        <v>61</v>
      </c>
      <c r="C317" t="s">
        <v>10160</v>
      </c>
      <c r="D317" t="s">
        <v>62</v>
      </c>
      <c r="E317">
        <v>384277.48879520001</v>
      </c>
      <c r="F317">
        <v>1601.6</v>
      </c>
      <c r="G317">
        <v>21.5711305145696</v>
      </c>
      <c r="H317">
        <f>(Table2[[#This Row],[1Y Return vs Nifty]]-AVERAGE(Table2[1Y Return vs Nifty]))/_xlfn.STDEV.P(Table2[1Y Return vs Nifty])</f>
        <v>-0.23760548534247081</v>
      </c>
      <c r="I317">
        <v>2.8498626003086098</v>
      </c>
      <c r="J317">
        <f>(Table2[[#This Row],[1M Return vs Nifty]]-AVERAGE(Table2[1M Return vs Nifty]))/_xlfn.STDEV.P(Table2[1M Return vs Nifty])</f>
        <v>0.47610860002074207</v>
      </c>
      <c r="K317">
        <v>0.94484106930679801</v>
      </c>
      <c r="L317">
        <f>(Table2[[#This Row],[6M Return vs Nifty]]-AVERAGE(Table2[6M Return vs Nifty]))/_xlfn.STDEV.P(Table2[6M Return vs Nifty])</f>
        <v>-0.18234081688748263</v>
      </c>
      <c r="M317">
        <v>0.92047349014340996</v>
      </c>
      <c r="N317">
        <f>(Table2[[#This Row],[1W Return vs Nifty]]-AVERAGE(Table2[1W Return vs Nifty]))/_xlfn.STDEV.P(Table2[1W Return vs Nifty])</f>
        <v>0.7532203070176372</v>
      </c>
      <c r="O317">
        <v>1562.69</v>
      </c>
      <c r="P317">
        <v>1537.8030474883401</v>
      </c>
      <c r="Q317">
        <v>1416.9669861586301</v>
      </c>
      <c r="R317">
        <v>65.228313460683097</v>
      </c>
      <c r="S317" s="2">
        <f>(Table2[[#This Row],[Close Price]]-Table2[[#This Row],[20D EMA]])/Table2[[#This Row],[20D EMA]]</f>
        <v>2.4899372236335968E-2</v>
      </c>
      <c r="T317" s="2">
        <f>(Table2[[#This Row],[Close Price]]-Table2[[#This Row],[50D EMA]])/Table2[[#This Row],[50D EMA]]</f>
        <v>4.1485775838367579E-2</v>
      </c>
      <c r="U317" s="2">
        <f>(Table2[[#This Row],[Close Price]]-Table2[[#This Row],[200D EMA]])/Table2[[#This Row],[200D EMA]]</f>
        <v>0.13030156358258305</v>
      </c>
      <c r="V317">
        <v>0.55164401106217897</v>
      </c>
      <c r="W317">
        <v>1574.3</v>
      </c>
      <c r="X317">
        <v>1605.65</v>
      </c>
      <c r="Y317">
        <v>1555.05</v>
      </c>
      <c r="Z317">
        <v>1605.65</v>
      </c>
      <c r="AA317">
        <v>1498.3</v>
      </c>
      <c r="AB317">
        <v>1605.65</v>
      </c>
      <c r="AC317" s="2">
        <f>(Table2[[#This Row],[Close Price]]/Table2[[#This Row],[Day Low]])-1</f>
        <v>1.7341040462427681E-2</v>
      </c>
      <c r="AD317" s="2">
        <f>(Table2[[#This Row],[Day High]]/Table2[[#This Row],[Close Price]])-1</f>
        <v>2.5287212787215019E-3</v>
      </c>
      <c r="AE317" s="2">
        <f>(Table2[[#This Row],[Close Price]]/Table2[[#This Row],[Current Week Low]])-1</f>
        <v>2.9934728786855658E-2</v>
      </c>
      <c r="AF317" s="2">
        <f>(Table2[[#This Row],[Current Week High]]/Table2[[#This Row],[Close Price]])-1</f>
        <v>2.5287212787215019E-3</v>
      </c>
      <c r="AG317" s="2">
        <f>(Table2[[#This Row],[Close Price]]/Table2[[#This Row],[Current Month Low]])-1</f>
        <v>6.8944804111326086E-2</v>
      </c>
      <c r="AH317" s="2">
        <f>(Table2[[#This Row],[Current Month High]]/Table2[[#This Row],[Close Price]])-1</f>
        <v>2.5287212787215019E-3</v>
      </c>
      <c r="AI317">
        <v>2.3257992007991999</v>
      </c>
      <c r="AJ317">
        <v>49.913417887396399</v>
      </c>
      <c r="AK317" t="str">
        <f>IF(AND(Table2[[#This Row],[20D EMA]]&gt;Table2[[#This Row],[50D EMA]],Table2[[#This Row],[50D EMA]]&gt;Table2[[#This Row],[200D EMA]]),"Uptrend","Downtrend/NoTrend")</f>
        <v>Uptrend</v>
      </c>
      <c r="AL317">
        <v>-0.02</v>
      </c>
      <c r="AM317" t="s">
        <v>10200</v>
      </c>
      <c r="AN317">
        <v>2.81</v>
      </c>
      <c r="AO317" t="s">
        <v>10199</v>
      </c>
      <c r="AP317">
        <v>8.0836780490985E-2</v>
      </c>
      <c r="AQ317">
        <f>(Table2[[#This Row],[Sharpe Ratio]]-AVERAGE(Table2[Sharpe Ratio]))/_xlfn.STDEV.P(Table2[Sharpe Ratio])</f>
        <v>0.36603412326767204</v>
      </c>
      <c r="AR31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1.1754167280760979</v>
      </c>
      <c r="AS317">
        <f>_xlfn.RANK.AVG(Table2[[#This Row],[1Y Return vs Nifty Z-Score]],Table2[1Y Return vs Nifty Z-Score])</f>
        <v>373</v>
      </c>
      <c r="AT317">
        <f>_xlfn.RANK.AVG(Table2[[#This Row],[6M Return vs Nifty Z-Score]],Table2[6M Return vs Nifty Z-Score])</f>
        <v>387</v>
      </c>
      <c r="AU317">
        <f>_xlfn.RANK.AVG(Table2[[#This Row],[Sharpe Ratio Z-Score]],Table2[Sharpe Ratio Z-Score])</f>
        <v>238</v>
      </c>
      <c r="AV317">
        <f>(Table2[[#This Row],[Rank 1Y]]+Table2[[#This Row],[Rank 6M]]+Table2[[#This Row],[Rank Sharpe]])/3</f>
        <v>332.66666666666669</v>
      </c>
    </row>
    <row r="318" spans="1:48" x14ac:dyDescent="0.3">
      <c r="A318" t="s">
        <v>1957</v>
      </c>
      <c r="B318" t="s">
        <v>1958</v>
      </c>
      <c r="C318" t="s">
        <v>10169</v>
      </c>
      <c r="D318" t="s">
        <v>271</v>
      </c>
      <c r="E318">
        <v>3223.5565725000001</v>
      </c>
      <c r="F318">
        <v>1041.1500000000001</v>
      </c>
      <c r="G318">
        <v>47.153248044720101</v>
      </c>
      <c r="H318">
        <f>(Table2[[#This Row],[1Y Return vs Nifty]]-AVERAGE(Table2[1Y Return vs Nifty]))/_xlfn.STDEV.P(Table2[1Y Return vs Nifty])</f>
        <v>0.11864913526987332</v>
      </c>
      <c r="I318">
        <v>12.5072384570138</v>
      </c>
      <c r="J318">
        <f>(Table2[[#This Row],[1M Return vs Nifty]]-AVERAGE(Table2[1M Return vs Nifty]))/_xlfn.STDEV.P(Table2[1M Return vs Nifty])</f>
        <v>1.4776304473140423</v>
      </c>
      <c r="K318">
        <v>5.0383511338866498</v>
      </c>
      <c r="L318">
        <f>(Table2[[#This Row],[6M Return vs Nifty]]-AVERAGE(Table2[6M Return vs Nifty]))/_xlfn.STDEV.P(Table2[6M Return vs Nifty])</f>
        <v>-4.4831412257110952E-2</v>
      </c>
      <c r="M318">
        <v>4.4435015850400204</v>
      </c>
      <c r="N318">
        <f>(Table2[[#This Row],[1W Return vs Nifty]]-AVERAGE(Table2[1W Return vs Nifty]))/_xlfn.STDEV.P(Table2[1W Return vs Nifty])</f>
        <v>1.7016759221528837</v>
      </c>
      <c r="O318">
        <v>962.26</v>
      </c>
      <c r="P318">
        <v>904.24413410528098</v>
      </c>
      <c r="Q318">
        <v>822.17936148211299</v>
      </c>
      <c r="R318">
        <v>84.888490752383007</v>
      </c>
      <c r="S318" s="2">
        <f>(Table2[[#This Row],[Close Price]]-Table2[[#This Row],[20D EMA]])/Table2[[#This Row],[20D EMA]]</f>
        <v>8.1984079147008185E-2</v>
      </c>
      <c r="T318" s="2">
        <f>(Table2[[#This Row],[Close Price]]-Table2[[#This Row],[50D EMA]])/Table2[[#This Row],[50D EMA]]</f>
        <v>0.15140365387073573</v>
      </c>
      <c r="U318" s="2">
        <f>(Table2[[#This Row],[Close Price]]-Table2[[#This Row],[200D EMA]])/Table2[[#This Row],[200D EMA]]</f>
        <v>0.26632952464673482</v>
      </c>
      <c r="V318">
        <v>3.39444993213456</v>
      </c>
      <c r="W318">
        <v>975.2</v>
      </c>
      <c r="X318">
        <v>1055.8</v>
      </c>
      <c r="Y318">
        <v>975.2</v>
      </c>
      <c r="Z318">
        <v>1060.75</v>
      </c>
      <c r="AA318">
        <v>904.05</v>
      </c>
      <c r="AB318">
        <v>1060.75</v>
      </c>
      <c r="AC318" s="2">
        <f>(Table2[[#This Row],[Close Price]]/Table2[[#This Row],[Day Low]])-1</f>
        <v>6.7627153404429929E-2</v>
      </c>
      <c r="AD318" s="2">
        <f>(Table2[[#This Row],[Day High]]/Table2[[#This Row],[Close Price]])-1</f>
        <v>1.4070979205685896E-2</v>
      </c>
      <c r="AE318" s="2">
        <f>(Table2[[#This Row],[Close Price]]/Table2[[#This Row],[Current Week Low]])-1</f>
        <v>6.7627153404429929E-2</v>
      </c>
      <c r="AF318" s="2">
        <f>(Table2[[#This Row],[Current Week High]]/Table2[[#This Row],[Close Price]])-1</f>
        <v>1.8825337367334161E-2</v>
      </c>
      <c r="AG318" s="2">
        <f>(Table2[[#This Row],[Close Price]]/Table2[[#This Row],[Current Month Low]])-1</f>
        <v>0.15165090426414474</v>
      </c>
      <c r="AH318" s="2">
        <f>(Table2[[#This Row],[Current Month High]]/Table2[[#This Row],[Close Price]])-1</f>
        <v>1.8825337367334161E-2</v>
      </c>
      <c r="AI318">
        <v>1.8825337367334101</v>
      </c>
      <c r="AJ318">
        <v>72.590136759220897</v>
      </c>
      <c r="AK318" t="str">
        <f>IF(AND(Table2[[#This Row],[20D EMA]]&gt;Table2[[#This Row],[50D EMA]],Table2[[#This Row],[50D EMA]]&gt;Table2[[#This Row],[200D EMA]]),"Uptrend","Downtrend/NoTrend")</f>
        <v>Uptrend</v>
      </c>
      <c r="AL318">
        <v>0.22</v>
      </c>
      <c r="AM318" t="s">
        <v>10199</v>
      </c>
      <c r="AN318">
        <v>14.3</v>
      </c>
      <c r="AO318" t="s">
        <v>10199</v>
      </c>
      <c r="AP318">
        <v>2.7734773056513999E-2</v>
      </c>
      <c r="AQ318">
        <f>(Table2[[#This Row],[Sharpe Ratio]]-AVERAGE(Table2[Sharpe Ratio]))/_xlfn.STDEV.P(Table2[Sharpe Ratio])</f>
        <v>-0.24355334459416653</v>
      </c>
      <c r="AR31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3.0095707478855216</v>
      </c>
      <c r="AS318">
        <f>_xlfn.RANK.AVG(Table2[[#This Row],[1Y Return vs Nifty Z-Score]],Table2[1Y Return vs Nifty Z-Score])</f>
        <v>255</v>
      </c>
      <c r="AT318">
        <f>_xlfn.RANK.AVG(Table2[[#This Row],[6M Return vs Nifty Z-Score]],Table2[6M Return vs Nifty Z-Score])</f>
        <v>340</v>
      </c>
      <c r="AU318">
        <f>_xlfn.RANK.AVG(Table2[[#This Row],[Sharpe Ratio Z-Score]],Table2[Sharpe Ratio Z-Score])</f>
        <v>404</v>
      </c>
      <c r="AV318">
        <f>(Table2[[#This Row],[Rank 1Y]]+Table2[[#This Row],[Rank 6M]]+Table2[[#This Row],[Rank Sharpe]])/3</f>
        <v>333</v>
      </c>
    </row>
    <row r="319" spans="1:48" x14ac:dyDescent="0.3">
      <c r="A319" t="s">
        <v>1442</v>
      </c>
      <c r="B319" t="s">
        <v>1443</v>
      </c>
      <c r="C319" t="s">
        <v>10164</v>
      </c>
      <c r="D319" t="s">
        <v>80</v>
      </c>
      <c r="E319">
        <v>6898.07476683</v>
      </c>
      <c r="F319">
        <v>3487.95</v>
      </c>
      <c r="G319">
        <v>32.658265882112197</v>
      </c>
      <c r="H319">
        <f>(Table2[[#This Row],[1Y Return vs Nifty]]-AVERAGE(Table2[1Y Return vs Nifty]))/_xlfn.STDEV.P(Table2[1Y Return vs Nifty])</f>
        <v>-8.3206882514288372E-2</v>
      </c>
      <c r="I319">
        <v>17.259020658726701</v>
      </c>
      <c r="J319">
        <f>(Table2[[#This Row],[1M Return vs Nifty]]-AVERAGE(Table2[1M Return vs Nifty]))/_xlfn.STDEV.P(Table2[1M Return vs Nifty])</f>
        <v>1.9704158332417019</v>
      </c>
      <c r="K319">
        <v>54.841990069663503</v>
      </c>
      <c r="L319">
        <f>(Table2[[#This Row],[6M Return vs Nifty]]-AVERAGE(Table2[6M Return vs Nifty]))/_xlfn.STDEV.P(Table2[6M Return vs Nifty])</f>
        <v>1.6281750370839592</v>
      </c>
      <c r="M319">
        <v>7.1958159638413601</v>
      </c>
      <c r="N319">
        <f>(Table2[[#This Row],[1W Return vs Nifty]]-AVERAGE(Table2[1W Return vs Nifty]))/_xlfn.STDEV.P(Table2[1W Return vs Nifty])</f>
        <v>2.4426430552203295</v>
      </c>
      <c r="O319">
        <v>3161.35</v>
      </c>
      <c r="P319">
        <v>2815.92828527454</v>
      </c>
      <c r="Q319">
        <v>2347.1611147581498</v>
      </c>
      <c r="R319">
        <v>78.283066816561103</v>
      </c>
      <c r="S319" s="2">
        <f>(Table2[[#This Row],[Close Price]]-Table2[[#This Row],[20D EMA]])/Table2[[#This Row],[20D EMA]]</f>
        <v>0.10331029465260091</v>
      </c>
      <c r="T319" s="2">
        <f>(Table2[[#This Row],[Close Price]]-Table2[[#This Row],[50D EMA]])/Table2[[#This Row],[50D EMA]]</f>
        <v>0.23865015250554961</v>
      </c>
      <c r="U319" s="2">
        <f>(Table2[[#This Row],[Close Price]]-Table2[[#This Row],[200D EMA]])/Table2[[#This Row],[200D EMA]]</f>
        <v>0.48602921975358149</v>
      </c>
      <c r="V319">
        <v>0.914758771435222</v>
      </c>
      <c r="W319">
        <v>3293.15</v>
      </c>
      <c r="X319">
        <v>3523.85</v>
      </c>
      <c r="Y319">
        <v>3100</v>
      </c>
      <c r="Z319">
        <v>3605.9</v>
      </c>
      <c r="AA319">
        <v>2784.1</v>
      </c>
      <c r="AB319">
        <v>3605.9</v>
      </c>
      <c r="AC319" s="2">
        <f>(Table2[[#This Row],[Close Price]]/Table2[[#This Row],[Day Low]])-1</f>
        <v>5.9153090506050443E-2</v>
      </c>
      <c r="AD319" s="2">
        <f>(Table2[[#This Row],[Day High]]/Table2[[#This Row],[Close Price]])-1</f>
        <v>1.0292578735360269E-2</v>
      </c>
      <c r="AE319" s="2">
        <f>(Table2[[#This Row],[Close Price]]/Table2[[#This Row],[Current Week Low]])-1</f>
        <v>0.12514516129032249</v>
      </c>
      <c r="AF319" s="2">
        <f>(Table2[[#This Row],[Current Week High]]/Table2[[#This Row],[Close Price]])-1</f>
        <v>3.3816425120773097E-2</v>
      </c>
      <c r="AG319" s="2">
        <f>(Table2[[#This Row],[Close Price]]/Table2[[#This Row],[Current Month Low]])-1</f>
        <v>0.25281060306741843</v>
      </c>
      <c r="AH319" s="2">
        <f>(Table2[[#This Row],[Current Month High]]/Table2[[#This Row],[Close Price]])-1</f>
        <v>3.3816425120773097E-2</v>
      </c>
      <c r="AI319">
        <v>3.3816425120772999</v>
      </c>
      <c r="AJ319">
        <v>118.68025078369899</v>
      </c>
      <c r="AK319" t="str">
        <f>IF(AND(Table2[[#This Row],[20D EMA]]&gt;Table2[[#This Row],[50D EMA]],Table2[[#This Row],[50D EMA]]&gt;Table2[[#This Row],[200D EMA]]),"Uptrend","Downtrend/NoTrend")</f>
        <v>Uptrend</v>
      </c>
      <c r="AL319">
        <v>0.43</v>
      </c>
      <c r="AM319" t="s">
        <v>10199</v>
      </c>
      <c r="AN319">
        <v>13.11</v>
      </c>
      <c r="AO319" t="s">
        <v>10199</v>
      </c>
      <c r="AP319">
        <v>-5.4864355915760998E-2</v>
      </c>
      <c r="AQ319">
        <f>(Table2[[#This Row],[Sharpe Ratio]]-AVERAGE(Table2[Sharpe Ratio]))/_xlfn.STDEV.P(Table2[Sharpe Ratio])</f>
        <v>-1.1917546708799425</v>
      </c>
      <c r="AR31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4.766272372151759</v>
      </c>
      <c r="AS319">
        <f>_xlfn.RANK.AVG(Table2[[#This Row],[1Y Return vs Nifty Z-Score]],Table2[1Y Return vs Nifty Z-Score])</f>
        <v>315</v>
      </c>
      <c r="AT319">
        <f>_xlfn.RANK.AVG(Table2[[#This Row],[6M Return vs Nifty Z-Score]],Table2[6M Return vs Nifty Z-Score])</f>
        <v>49</v>
      </c>
      <c r="AU319">
        <f>_xlfn.RANK.AVG(Table2[[#This Row],[Sharpe Ratio Z-Score]],Table2[Sharpe Ratio Z-Score])</f>
        <v>639</v>
      </c>
      <c r="AV319">
        <f>(Table2[[#This Row],[Rank 1Y]]+Table2[[#This Row],[Rank 6M]]+Table2[[#This Row],[Rank Sharpe]])/3</f>
        <v>334.33333333333331</v>
      </c>
    </row>
    <row r="320" spans="1:48" x14ac:dyDescent="0.3">
      <c r="A320" t="s">
        <v>171</v>
      </c>
      <c r="B320" t="s">
        <v>172</v>
      </c>
      <c r="C320" t="s">
        <v>10157</v>
      </c>
      <c r="D320" t="s">
        <v>173</v>
      </c>
      <c r="E320">
        <v>155131.15929943</v>
      </c>
      <c r="F320">
        <v>1516.7</v>
      </c>
      <c r="G320">
        <v>22.367167491264201</v>
      </c>
      <c r="H320">
        <f>(Table2[[#This Row],[1Y Return vs Nifty]]-AVERAGE(Table2[1Y Return vs Nifty]))/_xlfn.STDEV.P(Table2[1Y Return vs Nifty])</f>
        <v>-0.22651993502430431</v>
      </c>
      <c r="I320">
        <v>4.3648929984260496</v>
      </c>
      <c r="J320">
        <f>(Table2[[#This Row],[1M Return vs Nifty]]-AVERAGE(Table2[1M Return vs Nifty]))/_xlfn.STDEV.P(Table2[1M Return vs Nifty])</f>
        <v>0.63322540540784777</v>
      </c>
      <c r="K320">
        <v>18.917467558372799</v>
      </c>
      <c r="L320">
        <f>(Table2[[#This Row],[6M Return vs Nifty]]-AVERAGE(Table2[6M Return vs Nifty]))/_xlfn.STDEV.P(Table2[6M Return vs Nifty])</f>
        <v>0.42139659407920377</v>
      </c>
      <c r="M320">
        <v>2.4575031659581899</v>
      </c>
      <c r="N320">
        <f>(Table2[[#This Row],[1W Return vs Nifty]]-AVERAGE(Table2[1W Return vs Nifty]))/_xlfn.STDEV.P(Table2[1W Return vs Nifty])</f>
        <v>1.1670133246684991</v>
      </c>
      <c r="O320">
        <v>1429.79</v>
      </c>
      <c r="P320">
        <v>1378.69026429973</v>
      </c>
      <c r="Q320">
        <v>1228.03311872584</v>
      </c>
      <c r="R320">
        <v>78.4005782120514</v>
      </c>
      <c r="S320" s="2">
        <f>(Table2[[#This Row],[Close Price]]-Table2[[#This Row],[20D EMA]])/Table2[[#This Row],[20D EMA]]</f>
        <v>6.0785150266822456E-2</v>
      </c>
      <c r="T320" s="2">
        <f>(Table2[[#This Row],[Close Price]]-Table2[[#This Row],[50D EMA]])/Table2[[#This Row],[50D EMA]]</f>
        <v>0.1001020601029402</v>
      </c>
      <c r="U320" s="2">
        <f>(Table2[[#This Row],[Close Price]]-Table2[[#This Row],[200D EMA]])/Table2[[#This Row],[200D EMA]]</f>
        <v>0.23506441061921007</v>
      </c>
      <c r="V320">
        <v>1.0091341027934799</v>
      </c>
      <c r="W320">
        <v>1458.3</v>
      </c>
      <c r="X320">
        <v>1525</v>
      </c>
      <c r="Y320">
        <v>1440.75</v>
      </c>
      <c r="Z320">
        <v>1525</v>
      </c>
      <c r="AA320">
        <v>1359.2</v>
      </c>
      <c r="AB320">
        <v>1525</v>
      </c>
      <c r="AC320" s="2">
        <f>(Table2[[#This Row],[Close Price]]/Table2[[#This Row],[Day Low]])-1</f>
        <v>4.004662963724881E-2</v>
      </c>
      <c r="AD320" s="2">
        <f>(Table2[[#This Row],[Day High]]/Table2[[#This Row],[Close Price]])-1</f>
        <v>5.4724071998417667E-3</v>
      </c>
      <c r="AE320" s="2">
        <f>(Table2[[#This Row],[Close Price]]/Table2[[#This Row],[Current Week Low]])-1</f>
        <v>5.2715599514141953E-2</v>
      </c>
      <c r="AF320" s="2">
        <f>(Table2[[#This Row],[Current Week High]]/Table2[[#This Row],[Close Price]])-1</f>
        <v>5.4724071998417667E-3</v>
      </c>
      <c r="AG320" s="2">
        <f>(Table2[[#This Row],[Close Price]]/Table2[[#This Row],[Current Month Low]])-1</f>
        <v>0.11587698646262501</v>
      </c>
      <c r="AH320" s="2">
        <f>(Table2[[#This Row],[Current Month High]]/Table2[[#This Row],[Close Price]])-1</f>
        <v>5.4724071998417667E-3</v>
      </c>
      <c r="AI320">
        <v>0.54724071998417601</v>
      </c>
      <c r="AJ320">
        <v>58.022504688476701</v>
      </c>
      <c r="AK320" t="str">
        <f>IF(AND(Table2[[#This Row],[20D EMA]]&gt;Table2[[#This Row],[50D EMA]],Table2[[#This Row],[50D EMA]]&gt;Table2[[#This Row],[200D EMA]]),"Uptrend","Downtrend/NoTrend")</f>
        <v>Uptrend</v>
      </c>
      <c r="AL320">
        <v>0.05</v>
      </c>
      <c r="AM320" t="s">
        <v>10199</v>
      </c>
      <c r="AN320">
        <v>11.21</v>
      </c>
      <c r="AO320" t="s">
        <v>10199</v>
      </c>
      <c r="AP320">
        <v>1.458216988109E-2</v>
      </c>
      <c r="AQ320">
        <f>(Table2[[#This Row],[Sharpe Ratio]]-AVERAGE(Table2[Sharpe Ratio]))/_xlfn.STDEV.P(Table2[Sharpe Ratio])</f>
        <v>-0.39453938924402759</v>
      </c>
      <c r="AR32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1.6005759998872187</v>
      </c>
      <c r="AS320">
        <f>_xlfn.RANK.AVG(Table2[[#This Row],[1Y Return vs Nifty Z-Score]],Table2[1Y Return vs Nifty Z-Score])</f>
        <v>368</v>
      </c>
      <c r="AT320">
        <f>_xlfn.RANK.AVG(Table2[[#This Row],[6M Return vs Nifty Z-Score]],Table2[6M Return vs Nifty Z-Score])</f>
        <v>201</v>
      </c>
      <c r="AU320">
        <f>_xlfn.RANK.AVG(Table2[[#This Row],[Sharpe Ratio Z-Score]],Table2[Sharpe Ratio Z-Score])</f>
        <v>436</v>
      </c>
      <c r="AV320">
        <f>(Table2[[#This Row],[Rank 1Y]]+Table2[[#This Row],[Rank 6M]]+Table2[[#This Row],[Rank Sharpe]])/3</f>
        <v>335</v>
      </c>
    </row>
    <row r="321" spans="1:48" x14ac:dyDescent="0.3">
      <c r="A321" t="s">
        <v>240</v>
      </c>
      <c r="B321" t="s">
        <v>241</v>
      </c>
      <c r="C321" t="s">
        <v>10155</v>
      </c>
      <c r="D321" t="s">
        <v>242</v>
      </c>
      <c r="E321">
        <v>108379.28944065</v>
      </c>
      <c r="F321">
        <v>9738.15</v>
      </c>
      <c r="G321">
        <v>7.12285722402207</v>
      </c>
      <c r="H321">
        <f>(Table2[[#This Row],[1Y Return vs Nifty]]-AVERAGE(Table2[1Y Return vs Nifty]))/_xlfn.STDEV.P(Table2[1Y Return vs Nifty])</f>
        <v>-0.43881103893126294</v>
      </c>
      <c r="I321">
        <v>15.9236638155508</v>
      </c>
      <c r="J321">
        <f>(Table2[[#This Row],[1M Return vs Nifty]]-AVERAGE(Table2[1M Return vs Nifty]))/_xlfn.STDEV.P(Table2[1M Return vs Nifty])</f>
        <v>1.8319321424112658</v>
      </c>
      <c r="K321">
        <v>4.6391954211081696</v>
      </c>
      <c r="L321">
        <f>(Table2[[#This Row],[6M Return vs Nifty]]-AVERAGE(Table2[6M Return vs Nifty]))/_xlfn.STDEV.P(Table2[6M Return vs Nifty])</f>
        <v>-5.8239871880530487E-2</v>
      </c>
      <c r="M321">
        <v>2.0599926537262698</v>
      </c>
      <c r="N321">
        <f>(Table2[[#This Row],[1W Return vs Nifty]]-AVERAGE(Table2[1W Return vs Nifty]))/_xlfn.STDEV.P(Table2[1W Return vs Nifty])</f>
        <v>1.0599971251815299</v>
      </c>
      <c r="O321">
        <v>9465.23</v>
      </c>
      <c r="P321">
        <v>8949.7982649067708</v>
      </c>
      <c r="Q321">
        <v>8187.5208480149604</v>
      </c>
      <c r="R321">
        <v>55.658441702107503</v>
      </c>
      <c r="S321" s="2">
        <f>(Table2[[#This Row],[Close Price]]-Table2[[#This Row],[20D EMA]])/Table2[[#This Row],[20D EMA]]</f>
        <v>2.8833953321789337E-2</v>
      </c>
      <c r="T321" s="2">
        <f>(Table2[[#This Row],[Close Price]]-Table2[[#This Row],[50D EMA]])/Table2[[#This Row],[50D EMA]]</f>
        <v>8.8085978226397604E-2</v>
      </c>
      <c r="U321" s="2">
        <f>(Table2[[#This Row],[Close Price]]-Table2[[#This Row],[200D EMA]])/Table2[[#This Row],[200D EMA]]</f>
        <v>0.18938933784345532</v>
      </c>
      <c r="V321">
        <v>0.71318597662180105</v>
      </c>
      <c r="W321">
        <v>9488.2000000000007</v>
      </c>
      <c r="X321">
        <v>9990.2000000000007</v>
      </c>
      <c r="Y321">
        <v>9488.2000000000007</v>
      </c>
      <c r="Z321">
        <v>10075</v>
      </c>
      <c r="AA321">
        <v>8498.0499999999993</v>
      </c>
      <c r="AB321">
        <v>10075</v>
      </c>
      <c r="AC321" s="2">
        <f>(Table2[[#This Row],[Close Price]]/Table2[[#This Row],[Day Low]])-1</f>
        <v>2.6343247402036196E-2</v>
      </c>
      <c r="AD321" s="2">
        <f>(Table2[[#This Row],[Day High]]/Table2[[#This Row],[Close Price]])-1</f>
        <v>2.5882739534716759E-2</v>
      </c>
      <c r="AE321" s="2">
        <f>(Table2[[#This Row],[Close Price]]/Table2[[#This Row],[Current Week Low]])-1</f>
        <v>2.6343247402036196E-2</v>
      </c>
      <c r="AF321" s="2">
        <f>(Table2[[#This Row],[Current Week High]]/Table2[[#This Row],[Close Price]])-1</f>
        <v>3.4590759025071582E-2</v>
      </c>
      <c r="AG321" s="2">
        <f>(Table2[[#This Row],[Close Price]]/Table2[[#This Row],[Current Month Low]])-1</f>
        <v>0.14592759515418252</v>
      </c>
      <c r="AH321" s="2">
        <f>(Table2[[#This Row],[Current Month High]]/Table2[[#This Row],[Close Price]])-1</f>
        <v>3.4590759025071582E-2</v>
      </c>
      <c r="AI321">
        <v>3.4590759025071498</v>
      </c>
      <c r="AJ321">
        <v>46.926628343819303</v>
      </c>
      <c r="AK321" t="str">
        <f>IF(AND(Table2[[#This Row],[20D EMA]]&gt;Table2[[#This Row],[50D EMA]],Table2[[#This Row],[50D EMA]]&gt;Table2[[#This Row],[200D EMA]]),"Uptrend","Downtrend/NoTrend")</f>
        <v>Uptrend</v>
      </c>
      <c r="AL321">
        <v>0.11</v>
      </c>
      <c r="AM321" t="s">
        <v>10199</v>
      </c>
      <c r="AN321">
        <v>-1.66</v>
      </c>
      <c r="AO321" t="s">
        <v>10200</v>
      </c>
      <c r="AP321">
        <v>9.4368313256841002E-2</v>
      </c>
      <c r="AQ321">
        <f>(Table2[[#This Row],[Sharpe Ratio]]-AVERAGE(Table2[Sharpe Ratio]))/_xlfn.STDEV.P(Table2[Sharpe Ratio])</f>
        <v>0.52137011136956579</v>
      </c>
      <c r="AR32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2.916248468150568</v>
      </c>
      <c r="AS321">
        <f>_xlfn.RANK.AVG(Table2[[#This Row],[1Y Return vs Nifty Z-Score]],Table2[1Y Return vs Nifty Z-Score])</f>
        <v>455</v>
      </c>
      <c r="AT321">
        <f>_xlfn.RANK.AVG(Table2[[#This Row],[6M Return vs Nifty Z-Score]],Table2[6M Return vs Nifty Z-Score])</f>
        <v>345</v>
      </c>
      <c r="AU321">
        <f>_xlfn.RANK.AVG(Table2[[#This Row],[Sharpe Ratio Z-Score]],Table2[Sharpe Ratio Z-Score])</f>
        <v>208</v>
      </c>
      <c r="AV321">
        <f>(Table2[[#This Row],[Rank 1Y]]+Table2[[#This Row],[Rank 6M]]+Table2[[#This Row],[Rank Sharpe]])/3</f>
        <v>336</v>
      </c>
    </row>
    <row r="322" spans="1:48" x14ac:dyDescent="0.3">
      <c r="A322" t="s">
        <v>1909</v>
      </c>
      <c r="B322" t="s">
        <v>1910</v>
      </c>
      <c r="C322" t="s">
        <v>10159</v>
      </c>
      <c r="D322" t="s">
        <v>198</v>
      </c>
      <c r="E322">
        <v>3450.3758277000002</v>
      </c>
      <c r="F322">
        <v>1310.95</v>
      </c>
      <c r="G322">
        <v>13.1455461850693</v>
      </c>
      <c r="H322">
        <f>(Table2[[#This Row],[1Y Return vs Nifty]]-AVERAGE(Table2[1Y Return vs Nifty]))/_xlfn.STDEV.P(Table2[1Y Return vs Nifty])</f>
        <v>-0.35493953109555443</v>
      </c>
      <c r="I322">
        <v>-3.84153497528122</v>
      </c>
      <c r="J322">
        <f>(Table2[[#This Row],[1M Return vs Nifty]]-AVERAGE(Table2[1M Return vs Nifty]))/_xlfn.STDEV.P(Table2[1M Return vs Nifty])</f>
        <v>-0.21782533817486796</v>
      </c>
      <c r="K322">
        <v>-2.6993946487168299</v>
      </c>
      <c r="L322">
        <f>(Table2[[#This Row],[6M Return vs Nifty]]-AVERAGE(Table2[6M Return vs Nifty]))/_xlfn.STDEV.P(Table2[6M Return vs Nifty])</f>
        <v>-0.30475817412185341</v>
      </c>
      <c r="M322">
        <v>-4.0711600186268004</v>
      </c>
      <c r="N322">
        <f>(Table2[[#This Row],[1W Return vs Nifty]]-AVERAGE(Table2[1W Return vs Nifty]))/_xlfn.STDEV.P(Table2[1W Return vs Nifty])</f>
        <v>-0.59060741804320871</v>
      </c>
      <c r="O322">
        <v>1322.69</v>
      </c>
      <c r="P322">
        <v>1278.7705277176799</v>
      </c>
      <c r="Q322">
        <v>1142.1401935116401</v>
      </c>
      <c r="R322">
        <v>43.613186397764501</v>
      </c>
      <c r="S322" s="2">
        <f>(Table2[[#This Row],[Close Price]]-Table2[[#This Row],[20D EMA]])/Table2[[#This Row],[20D EMA]]</f>
        <v>-8.8758514844748271E-3</v>
      </c>
      <c r="T322" s="2">
        <f>(Table2[[#This Row],[Close Price]]-Table2[[#This Row],[50D EMA]])/Table2[[#This Row],[50D EMA]]</f>
        <v>2.5164383745810381E-2</v>
      </c>
      <c r="U322" s="2">
        <f>(Table2[[#This Row],[Close Price]]-Table2[[#This Row],[200D EMA]])/Table2[[#This Row],[200D EMA]]</f>
        <v>0.147801300967559</v>
      </c>
      <c r="V322">
        <v>0.75698674953762501</v>
      </c>
      <c r="W322">
        <v>1251.55</v>
      </c>
      <c r="X322">
        <v>1317</v>
      </c>
      <c r="Y322">
        <v>1251.55</v>
      </c>
      <c r="Z322">
        <v>1317</v>
      </c>
      <c r="AA322">
        <v>1251.55</v>
      </c>
      <c r="AB322">
        <v>1406.8</v>
      </c>
      <c r="AC322" s="2">
        <f>(Table2[[#This Row],[Close Price]]/Table2[[#This Row],[Day Low]])-1</f>
        <v>4.7461148176261458E-2</v>
      </c>
      <c r="AD322" s="2">
        <f>(Table2[[#This Row],[Day High]]/Table2[[#This Row],[Close Price]])-1</f>
        <v>4.6149738739083013E-3</v>
      </c>
      <c r="AE322" s="2">
        <f>(Table2[[#This Row],[Close Price]]/Table2[[#This Row],[Current Week Low]])-1</f>
        <v>4.7461148176261458E-2</v>
      </c>
      <c r="AF322" s="2">
        <f>(Table2[[#This Row],[Current Week High]]/Table2[[#This Row],[Close Price]])-1</f>
        <v>4.6149738739083013E-3</v>
      </c>
      <c r="AG322" s="2">
        <f>(Table2[[#This Row],[Close Price]]/Table2[[#This Row],[Current Month Low]])-1</f>
        <v>4.7461148176261458E-2</v>
      </c>
      <c r="AH322" s="2">
        <f>(Table2[[#This Row],[Current Month High]]/Table2[[#This Row],[Close Price]])-1</f>
        <v>7.3114916663488128E-2</v>
      </c>
      <c r="AI322">
        <v>7.3114916663488101</v>
      </c>
      <c r="AJ322">
        <v>59.482968369829599</v>
      </c>
      <c r="AK322" t="str">
        <f>IF(AND(Table2[[#This Row],[20D EMA]]&gt;Table2[[#This Row],[50D EMA]],Table2[[#This Row],[50D EMA]]&gt;Table2[[#This Row],[200D EMA]]),"Uptrend","Downtrend/NoTrend")</f>
        <v>Uptrend</v>
      </c>
      <c r="AL322">
        <v>-0.02</v>
      </c>
      <c r="AM322" t="s">
        <v>10200</v>
      </c>
      <c r="AN322">
        <v>-2.37</v>
      </c>
      <c r="AO322" t="s">
        <v>10200</v>
      </c>
      <c r="AP322">
        <v>0.116055286800375</v>
      </c>
      <c r="AQ322">
        <f>(Table2[[#This Row],[Sharpe Ratio]]-AVERAGE(Table2[Sharpe Ratio]))/_xlfn.STDEV.P(Table2[Sharpe Ratio])</f>
        <v>0.77032693855361278</v>
      </c>
      <c r="AR32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-0.69780352288187175</v>
      </c>
      <c r="AS322">
        <f>_xlfn.RANK.AVG(Table2[[#This Row],[1Y Return vs Nifty Z-Score]],Table2[1Y Return vs Nifty Z-Score])</f>
        <v>420</v>
      </c>
      <c r="AT322">
        <f>_xlfn.RANK.AVG(Table2[[#This Row],[6M Return vs Nifty Z-Score]],Table2[6M Return vs Nifty Z-Score])</f>
        <v>427</v>
      </c>
      <c r="AU322">
        <f>_xlfn.RANK.AVG(Table2[[#This Row],[Sharpe Ratio Z-Score]],Table2[Sharpe Ratio Z-Score])</f>
        <v>166</v>
      </c>
      <c r="AV322">
        <f>(Table2[[#This Row],[Rank 1Y]]+Table2[[#This Row],[Rank 6M]]+Table2[[#This Row],[Rank Sharpe]])/3</f>
        <v>337.66666666666669</v>
      </c>
    </row>
    <row r="323" spans="1:48" x14ac:dyDescent="0.3">
      <c r="A323" t="s">
        <v>1878</v>
      </c>
      <c r="B323" t="s">
        <v>1879</v>
      </c>
      <c r="C323" t="s">
        <v>10166</v>
      </c>
      <c r="D323" t="s">
        <v>477</v>
      </c>
      <c r="E323">
        <v>3567.9954710799998</v>
      </c>
      <c r="F323">
        <v>4129.8500000000004</v>
      </c>
      <c r="G323">
        <v>13.212455375755701</v>
      </c>
      <c r="H323">
        <f>(Table2[[#This Row],[1Y Return vs Nifty]]-AVERAGE(Table2[1Y Return vs Nifty]))/_xlfn.STDEV.P(Table2[1Y Return vs Nifty])</f>
        <v>-0.3540077588012801</v>
      </c>
      <c r="I323">
        <v>-2.9661430625490999</v>
      </c>
      <c r="J323">
        <f>(Table2[[#This Row],[1M Return vs Nifty]]-AVERAGE(Table2[1M Return vs Nifty]))/_xlfn.STDEV.P(Table2[1M Return vs Nifty])</f>
        <v>-0.12704248592247561</v>
      </c>
      <c r="K323">
        <v>10.544476145893601</v>
      </c>
      <c r="L323">
        <f>(Table2[[#This Row],[6M Return vs Nifty]]-AVERAGE(Table2[6M Return vs Nifty]))/_xlfn.STDEV.P(Table2[6M Return vs Nifty])</f>
        <v>0.14013062772243051</v>
      </c>
      <c r="M323">
        <v>3.6859416074937599</v>
      </c>
      <c r="N323">
        <f>(Table2[[#This Row],[1W Return vs Nifty]]-AVERAGE(Table2[1W Return vs Nifty]))/_xlfn.STDEV.P(Table2[1W Return vs Nifty])</f>
        <v>1.4977286372742009</v>
      </c>
      <c r="O323">
        <v>4078.08</v>
      </c>
      <c r="P323">
        <v>3871.8556083950798</v>
      </c>
      <c r="Q323">
        <v>3509.8717438244198</v>
      </c>
      <c r="R323">
        <v>55.256343878193597</v>
      </c>
      <c r="S323" s="2">
        <f>(Table2[[#This Row],[Close Price]]-Table2[[#This Row],[20D EMA]])/Table2[[#This Row],[20D EMA]]</f>
        <v>1.2694699466415675E-2</v>
      </c>
      <c r="T323" s="2">
        <f>(Table2[[#This Row],[Close Price]]-Table2[[#This Row],[50D EMA]])/Table2[[#This Row],[50D EMA]]</f>
        <v>6.6633267791683395E-2</v>
      </c>
      <c r="U323" s="2">
        <f>(Table2[[#This Row],[Close Price]]-Table2[[#This Row],[200D EMA]])/Table2[[#This Row],[200D EMA]]</f>
        <v>0.17663843622389491</v>
      </c>
      <c r="V323">
        <v>0.64389164430712498</v>
      </c>
      <c r="W323">
        <v>3945.6</v>
      </c>
      <c r="X323">
        <v>4295</v>
      </c>
      <c r="Y323">
        <v>3945.6</v>
      </c>
      <c r="Z323">
        <v>4295</v>
      </c>
      <c r="AA323">
        <v>3945.6</v>
      </c>
      <c r="AB323">
        <v>4295</v>
      </c>
      <c r="AC323" s="2">
        <f>(Table2[[#This Row],[Close Price]]/Table2[[#This Row],[Day Low]])-1</f>
        <v>4.6697587185726031E-2</v>
      </c>
      <c r="AD323" s="2">
        <f>(Table2[[#This Row],[Day High]]/Table2[[#This Row],[Close Price]])-1</f>
        <v>3.9989345860019121E-2</v>
      </c>
      <c r="AE323" s="2">
        <f>(Table2[[#This Row],[Close Price]]/Table2[[#This Row],[Current Week Low]])-1</f>
        <v>4.6697587185726031E-2</v>
      </c>
      <c r="AF323" s="2">
        <f>(Table2[[#This Row],[Current Week High]]/Table2[[#This Row],[Close Price]])-1</f>
        <v>3.9989345860019121E-2</v>
      </c>
      <c r="AG323" s="2">
        <f>(Table2[[#This Row],[Close Price]]/Table2[[#This Row],[Current Month Low]])-1</f>
        <v>4.6697587185726031E-2</v>
      </c>
      <c r="AH323" s="2">
        <f>(Table2[[#This Row],[Current Month High]]/Table2[[#This Row],[Close Price]])-1</f>
        <v>3.9989345860019121E-2</v>
      </c>
      <c r="AI323">
        <v>6.3476881726939096</v>
      </c>
      <c r="AJ323">
        <v>38.818487394957899</v>
      </c>
      <c r="AK323" t="str">
        <f>IF(AND(Table2[[#This Row],[20D EMA]]&gt;Table2[[#This Row],[50D EMA]],Table2[[#This Row],[50D EMA]]&gt;Table2[[#This Row],[200D EMA]]),"Uptrend","Downtrend/NoTrend")</f>
        <v>Uptrend</v>
      </c>
      <c r="AL323">
        <v>0.08</v>
      </c>
      <c r="AM323" t="s">
        <v>10199</v>
      </c>
      <c r="AN323">
        <v>-0.64</v>
      </c>
      <c r="AO323" t="s">
        <v>10200</v>
      </c>
      <c r="AP323">
        <v>5.5118742015295999E-2</v>
      </c>
      <c r="AQ323">
        <f>(Table2[[#This Row],[Sharpe Ratio]]-AVERAGE(Table2[Sharpe Ratio]))/_xlfn.STDEV.P(Table2[Sharpe Ratio])</f>
        <v>7.0802460470086995E-2</v>
      </c>
      <c r="AR32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1.2276114807429628</v>
      </c>
      <c r="AS323">
        <f>_xlfn.RANK.AVG(Table2[[#This Row],[1Y Return vs Nifty Z-Score]],Table2[1Y Return vs Nifty Z-Score])</f>
        <v>418</v>
      </c>
      <c r="AT323">
        <f>_xlfn.RANK.AVG(Table2[[#This Row],[6M Return vs Nifty Z-Score]],Table2[6M Return vs Nifty Z-Score])</f>
        <v>280</v>
      </c>
      <c r="AU323">
        <f>_xlfn.RANK.AVG(Table2[[#This Row],[Sharpe Ratio Z-Score]],Table2[Sharpe Ratio Z-Score])</f>
        <v>317</v>
      </c>
      <c r="AV323">
        <f>(Table2[[#This Row],[Rank 1Y]]+Table2[[#This Row],[Rank 6M]]+Table2[[#This Row],[Rank Sharpe]])/3</f>
        <v>338.33333333333331</v>
      </c>
    </row>
    <row r="324" spans="1:48" x14ac:dyDescent="0.3">
      <c r="A324" t="s">
        <v>979</v>
      </c>
      <c r="B324" t="s">
        <v>980</v>
      </c>
      <c r="C324" t="s">
        <v>10164</v>
      </c>
      <c r="D324" t="s">
        <v>898</v>
      </c>
      <c r="E324">
        <v>13774.7681352</v>
      </c>
      <c r="F324">
        <v>334.8</v>
      </c>
      <c r="G324">
        <v>31.024056723221001</v>
      </c>
      <c r="H324">
        <f>(Table2[[#This Row],[1Y Return vs Nifty]]-AVERAGE(Table2[1Y Return vs Nifty]))/_xlfn.STDEV.P(Table2[1Y Return vs Nifty])</f>
        <v>-0.10596475481378977</v>
      </c>
      <c r="I324">
        <v>-7.5482547809182297</v>
      </c>
      <c r="J324">
        <f>(Table2[[#This Row],[1M Return vs Nifty]]-AVERAGE(Table2[1M Return vs Nifty]))/_xlfn.STDEV.P(Table2[1M Return vs Nifty])</f>
        <v>-0.60223212964946093</v>
      </c>
      <c r="K324">
        <v>-26.555786117985701</v>
      </c>
      <c r="L324">
        <f>(Table2[[#This Row],[6M Return vs Nifty]]-AVERAGE(Table2[6M Return vs Nifty]))/_xlfn.STDEV.P(Table2[6M Return vs Nifty])</f>
        <v>-1.1061433266718426</v>
      </c>
      <c r="M324">
        <v>-6.4394710554160897</v>
      </c>
      <c r="N324">
        <f>(Table2[[#This Row],[1W Return vs Nifty]]-AVERAGE(Table2[1W Return vs Nifty]))/_xlfn.STDEV.P(Table2[1W Return vs Nifty])</f>
        <v>-1.2281946982818859</v>
      </c>
      <c r="O324">
        <v>356.63</v>
      </c>
      <c r="P324">
        <v>349.58655684410002</v>
      </c>
      <c r="Q324">
        <v>320.66458415993901</v>
      </c>
      <c r="R324">
        <v>24.6504070501895</v>
      </c>
      <c r="S324" s="2">
        <f>(Table2[[#This Row],[Close Price]]-Table2[[#This Row],[20D EMA]])/Table2[[#This Row],[20D EMA]]</f>
        <v>-6.1211900288814694E-2</v>
      </c>
      <c r="T324" s="2">
        <f>(Table2[[#This Row],[Close Price]]-Table2[[#This Row],[50D EMA]])/Table2[[#This Row],[50D EMA]]</f>
        <v>-4.2297269602086414E-2</v>
      </c>
      <c r="U324" s="2">
        <f>(Table2[[#This Row],[Close Price]]-Table2[[#This Row],[200D EMA]])/Table2[[#This Row],[200D EMA]]</f>
        <v>4.4081624658027806E-2</v>
      </c>
      <c r="V324">
        <v>0.99300555863838902</v>
      </c>
      <c r="W324">
        <v>325.05</v>
      </c>
      <c r="X324">
        <v>343.8</v>
      </c>
      <c r="Y324">
        <v>325.05</v>
      </c>
      <c r="Z324">
        <v>347</v>
      </c>
      <c r="AA324">
        <v>325.05</v>
      </c>
      <c r="AB324">
        <v>400</v>
      </c>
      <c r="AC324" s="2">
        <f>(Table2[[#This Row],[Close Price]]/Table2[[#This Row],[Day Low]])-1</f>
        <v>2.9995385325334523E-2</v>
      </c>
      <c r="AD324" s="2">
        <f>(Table2[[#This Row],[Day High]]/Table2[[#This Row],[Close Price]])-1</f>
        <v>2.6881720430107503E-2</v>
      </c>
      <c r="AE324" s="2">
        <f>(Table2[[#This Row],[Close Price]]/Table2[[#This Row],[Current Week Low]])-1</f>
        <v>2.9995385325334523E-2</v>
      </c>
      <c r="AF324" s="2">
        <f>(Table2[[#This Row],[Current Week High]]/Table2[[#This Row],[Close Price]])-1</f>
        <v>3.6439665471923455E-2</v>
      </c>
      <c r="AG324" s="2">
        <f>(Table2[[#This Row],[Close Price]]/Table2[[#This Row],[Current Month Low]])-1</f>
        <v>2.9995385325334523E-2</v>
      </c>
      <c r="AH324" s="2">
        <f>(Table2[[#This Row],[Current Month High]]/Table2[[#This Row],[Close Price]])-1</f>
        <v>0.19474313022700107</v>
      </c>
      <c r="AI324">
        <v>28.419952210274701</v>
      </c>
      <c r="AJ324">
        <v>57.924528301886703</v>
      </c>
      <c r="AK324" t="str">
        <f>IF(AND(Table2[[#This Row],[20D EMA]]&gt;Table2[[#This Row],[50D EMA]],Table2[[#This Row],[50D EMA]]&gt;Table2[[#This Row],[200D EMA]]),"Uptrend","Downtrend/NoTrend")</f>
        <v>Uptrend</v>
      </c>
      <c r="AL324">
        <v>-0.12</v>
      </c>
      <c r="AM324" t="s">
        <v>10200</v>
      </c>
      <c r="AN324">
        <v>-9.5299999999999994</v>
      </c>
      <c r="AO324" t="s">
        <v>10200</v>
      </c>
      <c r="AP324">
        <v>0.18943133615281599</v>
      </c>
      <c r="AQ324">
        <f>(Table2[[#This Row],[Sharpe Ratio]]-AVERAGE(Table2[Sharpe Ratio]))/_xlfn.STDEV.P(Table2[Sharpe Ratio])</f>
        <v>1.6126514058848429</v>
      </c>
      <c r="AR32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-1.4298835035321362</v>
      </c>
      <c r="AS324">
        <f>_xlfn.RANK.AVG(Table2[[#This Row],[1Y Return vs Nifty Z-Score]],Table2[1Y Return vs Nifty Z-Score])</f>
        <v>321</v>
      </c>
      <c r="AT324">
        <f>_xlfn.RANK.AVG(Table2[[#This Row],[6M Return vs Nifty Z-Score]],Table2[6M Return vs Nifty Z-Score])</f>
        <v>658</v>
      </c>
      <c r="AU324">
        <f>_xlfn.RANK.AVG(Table2[[#This Row],[Sharpe Ratio Z-Score]],Table2[Sharpe Ratio Z-Score])</f>
        <v>40</v>
      </c>
      <c r="AV324">
        <f>(Table2[[#This Row],[Rank 1Y]]+Table2[[#This Row],[Rank 6M]]+Table2[[#This Row],[Rank Sharpe]])/3</f>
        <v>339.66666666666669</v>
      </c>
    </row>
    <row r="325" spans="1:48" x14ac:dyDescent="0.3">
      <c r="A325" t="s">
        <v>446</v>
      </c>
      <c r="B325" t="s">
        <v>447</v>
      </c>
      <c r="C325" t="s">
        <v>10153</v>
      </c>
      <c r="D325" t="s">
        <v>448</v>
      </c>
      <c r="E325">
        <v>50032.502935240002</v>
      </c>
      <c r="F325">
        <v>333.55</v>
      </c>
      <c r="G325">
        <v>25.030087547433698</v>
      </c>
      <c r="H325">
        <f>(Table2[[#This Row],[1Y Return vs Nifty]]-AVERAGE(Table2[1Y Return vs Nifty]))/_xlfn.STDEV.P(Table2[1Y Return vs Nifty])</f>
        <v>-0.18943631310701867</v>
      </c>
      <c r="I325">
        <v>2.9793206137620198</v>
      </c>
      <c r="J325">
        <f>(Table2[[#This Row],[1M Return vs Nifty]]-AVERAGE(Table2[1M Return vs Nifty]))/_xlfn.STDEV.P(Table2[1M Return vs Nifty])</f>
        <v>0.48953409269127535</v>
      </c>
      <c r="K325">
        <v>13.081545990193799</v>
      </c>
      <c r="L325">
        <f>(Table2[[#This Row],[6M Return vs Nifty]]-AVERAGE(Table2[6M Return vs Nifty]))/_xlfn.STDEV.P(Table2[6M Return vs Nifty])</f>
        <v>0.22535601090008184</v>
      </c>
      <c r="M325">
        <v>-2.53641140551361</v>
      </c>
      <c r="N325">
        <f>(Table2[[#This Row],[1W Return vs Nifty]]-AVERAGE(Table2[1W Return vs Nifty]))/_xlfn.STDEV.P(Table2[1W Return vs Nifty])</f>
        <v>-0.17742849902270755</v>
      </c>
      <c r="O325">
        <v>335.14</v>
      </c>
      <c r="P325">
        <v>321.54103720024102</v>
      </c>
      <c r="Q325">
        <v>279.94547070658899</v>
      </c>
      <c r="R325">
        <v>42.042995527041398</v>
      </c>
      <c r="S325" s="2">
        <f>(Table2[[#This Row],[Close Price]]-Table2[[#This Row],[20D EMA]])/Table2[[#This Row],[20D EMA]]</f>
        <v>-4.7442859700422956E-3</v>
      </c>
      <c r="T325" s="2">
        <f>(Table2[[#This Row],[Close Price]]-Table2[[#This Row],[50D EMA]])/Table2[[#This Row],[50D EMA]]</f>
        <v>3.7348149723981761E-2</v>
      </c>
      <c r="U325" s="2">
        <f>(Table2[[#This Row],[Close Price]]-Table2[[#This Row],[200D EMA]])/Table2[[#This Row],[200D EMA]]</f>
        <v>0.19148203812018075</v>
      </c>
      <c r="V325">
        <v>0.84046092099908698</v>
      </c>
      <c r="W325">
        <v>329.9</v>
      </c>
      <c r="X325">
        <v>347.8</v>
      </c>
      <c r="Y325">
        <v>329.9</v>
      </c>
      <c r="Z325">
        <v>347.8</v>
      </c>
      <c r="AA325">
        <v>321.2</v>
      </c>
      <c r="AB325">
        <v>355.75</v>
      </c>
      <c r="AC325" s="2">
        <f>(Table2[[#This Row],[Close Price]]/Table2[[#This Row],[Day Low]])-1</f>
        <v>1.1063958775386684E-2</v>
      </c>
      <c r="AD325" s="2">
        <f>(Table2[[#This Row],[Day High]]/Table2[[#This Row],[Close Price]])-1</f>
        <v>4.2722230550142459E-2</v>
      </c>
      <c r="AE325" s="2">
        <f>(Table2[[#This Row],[Close Price]]/Table2[[#This Row],[Current Week Low]])-1</f>
        <v>1.1063958775386684E-2</v>
      </c>
      <c r="AF325" s="2">
        <f>(Table2[[#This Row],[Current Week High]]/Table2[[#This Row],[Close Price]])-1</f>
        <v>4.2722230550142459E-2</v>
      </c>
      <c r="AG325" s="2">
        <f>(Table2[[#This Row],[Close Price]]/Table2[[#This Row],[Current Month Low]])-1</f>
        <v>3.844956413449574E-2</v>
      </c>
      <c r="AH325" s="2">
        <f>(Table2[[#This Row],[Current Month High]]/Table2[[#This Row],[Close Price]])-1</f>
        <v>6.6556738120221892E-2</v>
      </c>
      <c r="AI325">
        <v>6.6556738120221803</v>
      </c>
      <c r="AJ325">
        <v>73.995826812728197</v>
      </c>
      <c r="AK325" t="str">
        <f>IF(AND(Table2[[#This Row],[20D EMA]]&gt;Table2[[#This Row],[50D EMA]],Table2[[#This Row],[50D EMA]]&gt;Table2[[#This Row],[200D EMA]]),"Uptrend","Downtrend/NoTrend")</f>
        <v>Uptrend</v>
      </c>
      <c r="AL325">
        <v>0.03</v>
      </c>
      <c r="AM325" t="s">
        <v>10199</v>
      </c>
      <c r="AN325">
        <v>0.44</v>
      </c>
      <c r="AO325" t="s">
        <v>10199</v>
      </c>
      <c r="AP325">
        <v>2.3450060175962999E-2</v>
      </c>
      <c r="AQ325">
        <f>(Table2[[#This Row],[Sharpe Ratio]]-AVERAGE(Table2[Sharpe Ratio]))/_xlfn.STDEV.P(Table2[Sharpe Ratio])</f>
        <v>-0.29273994603467207</v>
      </c>
      <c r="AR32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5.5285345426958926E-2</v>
      </c>
      <c r="AS325">
        <f>_xlfn.RANK.AVG(Table2[[#This Row],[1Y Return vs Nifty Z-Score]],Table2[1Y Return vs Nifty Z-Score])</f>
        <v>352</v>
      </c>
      <c r="AT325">
        <f>_xlfn.RANK.AVG(Table2[[#This Row],[6M Return vs Nifty Z-Score]],Table2[6M Return vs Nifty Z-Score])</f>
        <v>252</v>
      </c>
      <c r="AU325">
        <f>_xlfn.RANK.AVG(Table2[[#This Row],[Sharpe Ratio Z-Score]],Table2[Sharpe Ratio Z-Score])</f>
        <v>416</v>
      </c>
      <c r="AV325">
        <f>(Table2[[#This Row],[Rank 1Y]]+Table2[[#This Row],[Rank 6M]]+Table2[[#This Row],[Rank Sharpe]])/3</f>
        <v>340</v>
      </c>
    </row>
    <row r="326" spans="1:48" x14ac:dyDescent="0.3">
      <c r="A326" t="s">
        <v>888</v>
      </c>
      <c r="B326" t="s">
        <v>889</v>
      </c>
      <c r="C326" t="s">
        <v>619</v>
      </c>
      <c r="D326" t="s">
        <v>619</v>
      </c>
      <c r="E326">
        <v>16703.899096233999</v>
      </c>
      <c r="F326">
        <v>173.63</v>
      </c>
      <c r="G326">
        <v>52.244294818459103</v>
      </c>
      <c r="H326">
        <f>(Table2[[#This Row],[1Y Return vs Nifty]]-AVERAGE(Table2[1Y Return vs Nifty]))/_xlfn.STDEV.P(Table2[1Y Return vs Nifty])</f>
        <v>0.18954666495092848</v>
      </c>
      <c r="I326">
        <v>18.851170796260501</v>
      </c>
      <c r="J326">
        <f>(Table2[[#This Row],[1M Return vs Nifty]]-AVERAGE(Table2[1M Return vs Nifty]))/_xlfn.STDEV.P(Table2[1M Return vs Nifty])</f>
        <v>2.1355303706244433</v>
      </c>
      <c r="K326">
        <v>6.7177314783034303</v>
      </c>
      <c r="L326">
        <f>(Table2[[#This Row],[6M Return vs Nifty]]-AVERAGE(Table2[6M Return vs Nifty]))/_xlfn.STDEV.P(Table2[6M Return vs Nifty])</f>
        <v>1.1582420288919978E-2</v>
      </c>
      <c r="M326">
        <v>4.7871823432366796</v>
      </c>
      <c r="N326">
        <f>(Table2[[#This Row],[1W Return vs Nifty]]-AVERAGE(Table2[1W Return vs Nifty]))/_xlfn.STDEV.P(Table2[1W Return vs Nifty])</f>
        <v>1.7942002893010616</v>
      </c>
      <c r="O326">
        <v>163.49</v>
      </c>
      <c r="P326">
        <v>154.62940032822999</v>
      </c>
      <c r="Q326">
        <v>142.76905871613801</v>
      </c>
      <c r="R326">
        <v>63.146353560620298</v>
      </c>
      <c r="S326" s="2">
        <f>(Table2[[#This Row],[Close Price]]-Table2[[#This Row],[20D EMA]])/Table2[[#This Row],[20D EMA]]</f>
        <v>6.2022142027035203E-2</v>
      </c>
      <c r="T326" s="2">
        <f>(Table2[[#This Row],[Close Price]]-Table2[[#This Row],[50D EMA]])/Table2[[#This Row],[50D EMA]]</f>
        <v>0.12287831183098206</v>
      </c>
      <c r="U326" s="2">
        <f>(Table2[[#This Row],[Close Price]]-Table2[[#This Row],[200D EMA]])/Table2[[#This Row],[200D EMA]]</f>
        <v>0.2161598707827973</v>
      </c>
      <c r="V326">
        <v>2.9707727962482799</v>
      </c>
      <c r="W326">
        <v>165.1</v>
      </c>
      <c r="X326">
        <v>179.41</v>
      </c>
      <c r="Y326">
        <v>165.1</v>
      </c>
      <c r="Z326">
        <v>182</v>
      </c>
      <c r="AA326">
        <v>149.32</v>
      </c>
      <c r="AB326">
        <v>182</v>
      </c>
      <c r="AC326" s="2">
        <f>(Table2[[#This Row],[Close Price]]/Table2[[#This Row],[Day Low]])-1</f>
        <v>5.1665657177468294E-2</v>
      </c>
      <c r="AD326" s="2">
        <f>(Table2[[#This Row],[Day High]]/Table2[[#This Row],[Close Price]])-1</f>
        <v>3.3289178137418718E-2</v>
      </c>
      <c r="AE326" s="2">
        <f>(Table2[[#This Row],[Close Price]]/Table2[[#This Row],[Current Week Low]])-1</f>
        <v>5.1665657177468294E-2</v>
      </c>
      <c r="AF326" s="2">
        <f>(Table2[[#This Row],[Current Week High]]/Table2[[#This Row],[Close Price]])-1</f>
        <v>4.8205955192075045E-2</v>
      </c>
      <c r="AG326" s="2">
        <f>(Table2[[#This Row],[Close Price]]/Table2[[#This Row],[Current Month Low]])-1</f>
        <v>0.16280471470667024</v>
      </c>
      <c r="AH326" s="2">
        <f>(Table2[[#This Row],[Current Month High]]/Table2[[#This Row],[Close Price]])-1</f>
        <v>4.8205955192075045E-2</v>
      </c>
      <c r="AI326">
        <v>4.8205955192075001</v>
      </c>
      <c r="AJ326">
        <v>75.295305401312405</v>
      </c>
      <c r="AK326" t="str">
        <f>IF(AND(Table2[[#This Row],[20D EMA]]&gt;Table2[[#This Row],[50D EMA]],Table2[[#This Row],[50D EMA]]&gt;Table2[[#This Row],[200D EMA]]),"Uptrend","Downtrend/NoTrend")</f>
        <v>Uptrend</v>
      </c>
      <c r="AL326">
        <v>0.05</v>
      </c>
      <c r="AM326" t="s">
        <v>10199</v>
      </c>
      <c r="AN326">
        <v>15.01</v>
      </c>
      <c r="AO326" t="s">
        <v>10199</v>
      </c>
      <c r="AP326">
        <v>5.7129528139710003E-3</v>
      </c>
      <c r="AQ326">
        <f>(Table2[[#This Row],[Sharpe Ratio]]-AVERAGE(Table2[Sharpe Ratio]))/_xlfn.STDEV.P(Table2[Sharpe Ratio])</f>
        <v>-0.49635406320967546</v>
      </c>
      <c r="AR32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3.6345056819556776</v>
      </c>
      <c r="AS326">
        <f>_xlfn.RANK.AVG(Table2[[#This Row],[1Y Return vs Nifty Z-Score]],Table2[1Y Return vs Nifty Z-Score])</f>
        <v>228</v>
      </c>
      <c r="AT326">
        <f>_xlfn.RANK.AVG(Table2[[#This Row],[6M Return vs Nifty Z-Score]],Table2[6M Return vs Nifty Z-Score])</f>
        <v>322</v>
      </c>
      <c r="AU326">
        <f>_xlfn.RANK.AVG(Table2[[#This Row],[Sharpe Ratio Z-Score]],Table2[Sharpe Ratio Z-Score])</f>
        <v>473</v>
      </c>
      <c r="AV326">
        <f>(Table2[[#This Row],[Rank 1Y]]+Table2[[#This Row],[Rank 6M]]+Table2[[#This Row],[Rank Sharpe]])/3</f>
        <v>341</v>
      </c>
    </row>
    <row r="327" spans="1:48" x14ac:dyDescent="0.3">
      <c r="A327" t="s">
        <v>840</v>
      </c>
      <c r="B327" t="s">
        <v>841</v>
      </c>
      <c r="C327" t="s">
        <v>10160</v>
      </c>
      <c r="D327" t="s">
        <v>62</v>
      </c>
      <c r="E327">
        <v>17994.510169019999</v>
      </c>
      <c r="F327">
        <v>1720.05</v>
      </c>
      <c r="G327">
        <v>58.464659183976202</v>
      </c>
      <c r="H327">
        <f>(Table2[[#This Row],[1Y Return vs Nifty]]-AVERAGE(Table2[1Y Return vs Nifty]))/_xlfn.STDEV.P(Table2[1Y Return vs Nifty])</f>
        <v>0.27617098541603746</v>
      </c>
      <c r="I327">
        <v>3.7311373812963602</v>
      </c>
      <c r="J327">
        <f>(Table2[[#This Row],[1M Return vs Nifty]]-AVERAGE(Table2[1M Return vs Nifty]))/_xlfn.STDEV.P(Table2[1M Return vs Nifty])</f>
        <v>0.56750153736976772</v>
      </c>
      <c r="K327">
        <v>7.9079498795452796</v>
      </c>
      <c r="L327">
        <f>(Table2[[#This Row],[6M Return vs Nifty]]-AVERAGE(Table2[6M Return vs Nifty]))/_xlfn.STDEV.P(Table2[6M Return vs Nifty])</f>
        <v>5.1564299202824113E-2</v>
      </c>
      <c r="M327">
        <v>-3.3536054474503398</v>
      </c>
      <c r="N327">
        <f>(Table2[[#This Row],[1W Return vs Nifty]]-AVERAGE(Table2[1W Return vs Nifty]))/_xlfn.STDEV.P(Table2[1W Return vs Nifty])</f>
        <v>-0.39743022959440349</v>
      </c>
      <c r="O327">
        <v>1648.35</v>
      </c>
      <c r="P327">
        <v>1584.7091230082301</v>
      </c>
      <c r="Q327">
        <v>1410.39100408897</v>
      </c>
      <c r="R327">
        <v>66.5178445167559</v>
      </c>
      <c r="S327" s="2">
        <f>(Table2[[#This Row],[Close Price]]-Table2[[#This Row],[20D EMA]])/Table2[[#This Row],[20D EMA]]</f>
        <v>4.349804349804353E-2</v>
      </c>
      <c r="T327" s="2">
        <f>(Table2[[#This Row],[Close Price]]-Table2[[#This Row],[50D EMA]])/Table2[[#This Row],[50D EMA]]</f>
        <v>8.5404239192397813E-2</v>
      </c>
      <c r="U327" s="2">
        <f>(Table2[[#This Row],[Close Price]]-Table2[[#This Row],[200D EMA]])/Table2[[#This Row],[200D EMA]]</f>
        <v>0.21955542471078898</v>
      </c>
      <c r="V327">
        <v>0.38789554711012902</v>
      </c>
      <c r="W327">
        <v>1653.25</v>
      </c>
      <c r="X327">
        <v>1729.35</v>
      </c>
      <c r="Y327">
        <v>1636.95</v>
      </c>
      <c r="Z327">
        <v>1729.35</v>
      </c>
      <c r="AA327">
        <v>1513.8</v>
      </c>
      <c r="AB327">
        <v>1799</v>
      </c>
      <c r="AC327" s="2">
        <f>(Table2[[#This Row],[Close Price]]/Table2[[#This Row],[Day Low]])-1</f>
        <v>4.0405262362014138E-2</v>
      </c>
      <c r="AD327" s="2">
        <f>(Table2[[#This Row],[Day High]]/Table2[[#This Row],[Close Price]])-1</f>
        <v>5.4068195691985288E-3</v>
      </c>
      <c r="AE327" s="2">
        <f>(Table2[[#This Row],[Close Price]]/Table2[[#This Row],[Current Week Low]])-1</f>
        <v>5.0765142490607484E-2</v>
      </c>
      <c r="AF327" s="2">
        <f>(Table2[[#This Row],[Current Week High]]/Table2[[#This Row],[Close Price]])-1</f>
        <v>5.4068195691985288E-3</v>
      </c>
      <c r="AG327" s="2">
        <f>(Table2[[#This Row],[Close Price]]/Table2[[#This Row],[Current Month Low]])-1</f>
        <v>0.13624653190646052</v>
      </c>
      <c r="AH327" s="2">
        <f>(Table2[[#This Row],[Current Month High]]/Table2[[#This Row],[Close Price]])-1</f>
        <v>4.589982849335783E-2</v>
      </c>
      <c r="AI327">
        <v>4.5899828493357804</v>
      </c>
      <c r="AJ327">
        <v>91.106049663907498</v>
      </c>
      <c r="AK327" t="str">
        <f>IF(AND(Table2[[#This Row],[20D EMA]]&gt;Table2[[#This Row],[50D EMA]],Table2[[#This Row],[50D EMA]]&gt;Table2[[#This Row],[200D EMA]]),"Uptrend","Downtrend/NoTrend")</f>
        <v>Uptrend</v>
      </c>
      <c r="AL327">
        <v>-0.02</v>
      </c>
      <c r="AM327" t="s">
        <v>10200</v>
      </c>
      <c r="AN327">
        <v>0.18</v>
      </c>
      <c r="AO327" t="s">
        <v>10199</v>
      </c>
      <c r="AQ327">
        <f>(Table2[[#This Row],[Sharpe Ratio]]-AVERAGE(Table2[Sharpe Ratio]))/_xlfn.STDEV.P(Table2[Sharpe Ratio])</f>
        <v>-0.56193622494207851</v>
      </c>
      <c r="AR32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-6.41296325478527E-2</v>
      </c>
      <c r="AS327">
        <f>_xlfn.RANK.AVG(Table2[[#This Row],[1Y Return vs Nifty Z-Score]],Table2[1Y Return vs Nifty Z-Score])</f>
        <v>212</v>
      </c>
      <c r="AT327">
        <f>_xlfn.RANK.AVG(Table2[[#This Row],[6M Return vs Nifty Z-Score]],Table2[6M Return vs Nifty Z-Score])</f>
        <v>312</v>
      </c>
      <c r="AU327">
        <f>_xlfn.RANK.AVG(Table2[[#This Row],[Sharpe Ratio Z-Score]],Table2[Sharpe Ratio Z-Score])</f>
        <v>507.5</v>
      </c>
      <c r="AV327">
        <f>(Table2[[#This Row],[Rank 1Y]]+Table2[[#This Row],[Rank 6M]]+Table2[[#This Row],[Rank Sharpe]])/3</f>
        <v>343.83333333333331</v>
      </c>
    </row>
    <row r="328" spans="1:48" x14ac:dyDescent="0.3">
      <c r="A328" t="s">
        <v>199</v>
      </c>
      <c r="B328" t="s">
        <v>200</v>
      </c>
      <c r="C328" t="s">
        <v>10155</v>
      </c>
      <c r="D328" t="s">
        <v>32</v>
      </c>
      <c r="E328">
        <v>129852.90431468999</v>
      </c>
      <c r="F328">
        <v>251.1</v>
      </c>
      <c r="G328">
        <v>2.6184605548318598</v>
      </c>
      <c r="H328">
        <f>(Table2[[#This Row],[1Y Return vs Nifty]]-AVERAGE(Table2[1Y Return vs Nifty]))/_xlfn.STDEV.P(Table2[1Y Return vs Nifty])</f>
        <v>-0.50153892393056321</v>
      </c>
      <c r="I328">
        <v>-12.6769337026328</v>
      </c>
      <c r="J328">
        <f>(Table2[[#This Row],[1M Return vs Nifty]]-AVERAGE(Table2[1M Return vs Nifty]))/_xlfn.STDEV.P(Table2[1M Return vs Nifty])</f>
        <v>-1.1341037337025937</v>
      </c>
      <c r="K328">
        <v>-2.3515999901361502</v>
      </c>
      <c r="L328">
        <f>(Table2[[#This Row],[6M Return vs Nifty]]-AVERAGE(Table2[6M Return vs Nifty]))/_xlfn.STDEV.P(Table2[6M Return vs Nifty])</f>
        <v>-0.29307503772288102</v>
      </c>
      <c r="M328">
        <v>-2.42797099288744</v>
      </c>
      <c r="N328">
        <f>(Table2[[#This Row],[1W Return vs Nifty]]-AVERAGE(Table2[1W Return vs Nifty]))/_xlfn.STDEV.P(Table2[1W Return vs Nifty])</f>
        <v>-0.14823460232575478</v>
      </c>
      <c r="O328">
        <v>261.44</v>
      </c>
      <c r="P328">
        <v>265.63320148131697</v>
      </c>
      <c r="Q328">
        <v>246.32211178406001</v>
      </c>
      <c r="R328">
        <v>33.309597769363002</v>
      </c>
      <c r="S328" s="2">
        <f>(Table2[[#This Row],[Close Price]]-Table2[[#This Row],[20D EMA]])/Table2[[#This Row],[20D EMA]]</f>
        <v>-3.9550183598531227E-2</v>
      </c>
      <c r="T328" s="2">
        <f>(Table2[[#This Row],[Close Price]]-Table2[[#This Row],[50D EMA]])/Table2[[#This Row],[50D EMA]]</f>
        <v>-5.4711539823605812E-2</v>
      </c>
      <c r="U328" s="2">
        <f>(Table2[[#This Row],[Close Price]]-Table2[[#This Row],[200D EMA]])/Table2[[#This Row],[200D EMA]]</f>
        <v>1.9396911553472514E-2</v>
      </c>
      <c r="V328">
        <v>0.77778938835004896</v>
      </c>
      <c r="W328">
        <v>243.85</v>
      </c>
      <c r="X328">
        <v>255.1</v>
      </c>
      <c r="Y328">
        <v>243.85</v>
      </c>
      <c r="Z328">
        <v>256.2</v>
      </c>
      <c r="AA328">
        <v>243.85</v>
      </c>
      <c r="AB328">
        <v>276.3</v>
      </c>
      <c r="AC328" s="2">
        <f>(Table2[[#This Row],[Close Price]]/Table2[[#This Row],[Day Low]])-1</f>
        <v>2.9731392249333632E-2</v>
      </c>
      <c r="AD328" s="2">
        <f>(Table2[[#This Row],[Day High]]/Table2[[#This Row],[Close Price]])-1</f>
        <v>1.592990840302666E-2</v>
      </c>
      <c r="AE328" s="2">
        <f>(Table2[[#This Row],[Close Price]]/Table2[[#This Row],[Current Week Low]])-1</f>
        <v>2.9731392249333632E-2</v>
      </c>
      <c r="AF328" s="2">
        <f>(Table2[[#This Row],[Current Week High]]/Table2[[#This Row],[Close Price]])-1</f>
        <v>2.0310633213858953E-2</v>
      </c>
      <c r="AG328" s="2">
        <f>(Table2[[#This Row],[Close Price]]/Table2[[#This Row],[Current Month Low]])-1</f>
        <v>2.9731392249333632E-2</v>
      </c>
      <c r="AH328" s="2">
        <f>(Table2[[#This Row],[Current Month High]]/Table2[[#This Row],[Close Price]])-1</f>
        <v>0.10035842293906816</v>
      </c>
      <c r="AI328">
        <v>19.354838709677399</v>
      </c>
      <c r="AJ328">
        <v>35.181695827725399</v>
      </c>
      <c r="AK328" t="str">
        <f>IF(AND(Table2[[#This Row],[20D EMA]]&gt;Table2[[#This Row],[50D EMA]],Table2[[#This Row],[50D EMA]]&gt;Table2[[#This Row],[200D EMA]]),"Uptrend","Downtrend/NoTrend")</f>
        <v>Downtrend/NoTrend</v>
      </c>
      <c r="AL328">
        <v>-0.14000000000000001</v>
      </c>
      <c r="AM328" t="s">
        <v>10200</v>
      </c>
      <c r="AN328">
        <v>-7.05</v>
      </c>
      <c r="AO328" t="s">
        <v>10200</v>
      </c>
      <c r="AP328">
        <v>0.13309479644993699</v>
      </c>
      <c r="AQ328">
        <f>(Table2[[#This Row],[Sharpe Ratio]]-AVERAGE(Table2[Sharpe Ratio]))/_xlfn.STDEV.P(Table2[Sharpe Ratio])</f>
        <v>0.96593294372586036</v>
      </c>
      <c r="AR32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28">
        <f>_xlfn.RANK.AVG(Table2[[#This Row],[1Y Return vs Nifty Z-Score]],Table2[1Y Return vs Nifty Z-Score])</f>
        <v>482</v>
      </c>
      <c r="AT328">
        <f>_xlfn.RANK.AVG(Table2[[#This Row],[6M Return vs Nifty Z-Score]],Table2[6M Return vs Nifty Z-Score])</f>
        <v>424</v>
      </c>
      <c r="AU328">
        <f>_xlfn.RANK.AVG(Table2[[#This Row],[Sharpe Ratio Z-Score]],Table2[Sharpe Ratio Z-Score])</f>
        <v>127</v>
      </c>
      <c r="AV328">
        <f>(Table2[[#This Row],[Rank 1Y]]+Table2[[#This Row],[Rank 6M]]+Table2[[#This Row],[Rank Sharpe]])/3</f>
        <v>344.33333333333331</v>
      </c>
    </row>
    <row r="329" spans="1:48" x14ac:dyDescent="0.3">
      <c r="A329" t="s">
        <v>284</v>
      </c>
      <c r="B329" t="s">
        <v>285</v>
      </c>
      <c r="C329" t="s">
        <v>10155</v>
      </c>
      <c r="D329" t="s">
        <v>286</v>
      </c>
      <c r="E329">
        <v>92922.259596350006</v>
      </c>
      <c r="F329">
        <v>86.42</v>
      </c>
      <c r="G329">
        <v>25.281396965017201</v>
      </c>
      <c r="H329">
        <f>(Table2[[#This Row],[1Y Return vs Nifty]]-AVERAGE(Table2[1Y Return vs Nifty]))/_xlfn.STDEV.P(Table2[1Y Return vs Nifty])</f>
        <v>-0.18593659729529971</v>
      </c>
      <c r="I329">
        <v>0.92961451320847299</v>
      </c>
      <c r="J329">
        <f>(Table2[[#This Row],[1M Return vs Nifty]]-AVERAGE(Table2[1M Return vs Nifty]))/_xlfn.STDEV.P(Table2[1M Return vs Nifty])</f>
        <v>0.27696853961616719</v>
      </c>
      <c r="K329">
        <v>-2.1410930030556599</v>
      </c>
      <c r="L329">
        <f>(Table2[[#This Row],[6M Return vs Nifty]]-AVERAGE(Table2[6M Return vs Nifty]))/_xlfn.STDEV.P(Table2[6M Return vs Nifty])</f>
        <v>-0.28600367598019472</v>
      </c>
      <c r="M329">
        <v>-1.24266424340881</v>
      </c>
      <c r="N329">
        <f>(Table2[[#This Row],[1W Return vs Nifty]]-AVERAGE(Table2[1W Return vs Nifty]))/_xlfn.STDEV.P(Table2[1W Return vs Nifty])</f>
        <v>0.17086896764838858</v>
      </c>
      <c r="O329">
        <v>86.99</v>
      </c>
      <c r="P329">
        <v>86.132091703858904</v>
      </c>
      <c r="Q329">
        <v>78.967374891861795</v>
      </c>
      <c r="R329">
        <v>46.250701959460599</v>
      </c>
      <c r="S329" s="2">
        <f>(Table2[[#This Row],[Close Price]]-Table2[[#This Row],[20D EMA]])/Table2[[#This Row],[20D EMA]]</f>
        <v>-6.5524772962408696E-3</v>
      </c>
      <c r="T329" s="2">
        <f>(Table2[[#This Row],[Close Price]]-Table2[[#This Row],[50D EMA]])/Table2[[#This Row],[50D EMA]]</f>
        <v>3.3426367622765899E-3</v>
      </c>
      <c r="U329" s="2">
        <f>(Table2[[#This Row],[Close Price]]-Table2[[#This Row],[200D EMA]])/Table2[[#This Row],[200D EMA]]</f>
        <v>9.4376001713921201E-2</v>
      </c>
      <c r="V329">
        <v>2.2057372086259499</v>
      </c>
      <c r="W329">
        <v>83.46</v>
      </c>
      <c r="X329">
        <v>90.37</v>
      </c>
      <c r="Y329">
        <v>83.46</v>
      </c>
      <c r="Z329">
        <v>93.15</v>
      </c>
      <c r="AA329">
        <v>83.31</v>
      </c>
      <c r="AB329">
        <v>94.9</v>
      </c>
      <c r="AC329" s="2">
        <f>(Table2[[#This Row],[Close Price]]/Table2[[#This Row],[Day Low]])-1</f>
        <v>3.5466091540858002E-2</v>
      </c>
      <c r="AD329" s="2">
        <f>(Table2[[#This Row],[Day High]]/Table2[[#This Row],[Close Price]])-1</f>
        <v>4.5707012265679303E-2</v>
      </c>
      <c r="AE329" s="2">
        <f>(Table2[[#This Row],[Close Price]]/Table2[[#This Row],[Current Week Low]])-1</f>
        <v>3.5466091540858002E-2</v>
      </c>
      <c r="AF329" s="2">
        <f>(Table2[[#This Row],[Current Week High]]/Table2[[#This Row],[Close Price]])-1</f>
        <v>7.7875491784309192E-2</v>
      </c>
      <c r="AG329" s="2">
        <f>(Table2[[#This Row],[Close Price]]/Table2[[#This Row],[Current Month Low]])-1</f>
        <v>3.7330452526707525E-2</v>
      </c>
      <c r="AH329" s="2">
        <f>(Table2[[#This Row],[Current Month High]]/Table2[[#This Row],[Close Price]])-1</f>
        <v>9.812543392733164E-2</v>
      </c>
      <c r="AI329">
        <v>14.2096736866466</v>
      </c>
      <c r="AJ329">
        <v>52.820512820512803</v>
      </c>
      <c r="AK329" t="str">
        <f>IF(AND(Table2[[#This Row],[20D EMA]]&gt;Table2[[#This Row],[50D EMA]],Table2[[#This Row],[50D EMA]]&gt;Table2[[#This Row],[200D EMA]]),"Uptrend","Downtrend/NoTrend")</f>
        <v>Uptrend</v>
      </c>
      <c r="AL329">
        <v>-0.09</v>
      </c>
      <c r="AM329" t="s">
        <v>10200</v>
      </c>
      <c r="AN329">
        <v>3.23</v>
      </c>
      <c r="AO329" t="s">
        <v>10199</v>
      </c>
      <c r="AP329">
        <v>7.1197053331953003E-2</v>
      </c>
      <c r="AQ329">
        <f>(Table2[[#This Row],[Sharpe Ratio]]-AVERAGE(Table2[Sharpe Ratio]))/_xlfn.STDEV.P(Table2[Sharpe Ratio])</f>
        <v>0.25537433555616729</v>
      </c>
      <c r="AR32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0.23127156954522862</v>
      </c>
      <c r="AS329">
        <f>_xlfn.RANK.AVG(Table2[[#This Row],[1Y Return vs Nifty Z-Score]],Table2[1Y Return vs Nifty Z-Score])</f>
        <v>350</v>
      </c>
      <c r="AT329">
        <f>_xlfn.RANK.AVG(Table2[[#This Row],[6M Return vs Nifty Z-Score]],Table2[6M Return vs Nifty Z-Score])</f>
        <v>421</v>
      </c>
      <c r="AU329">
        <f>_xlfn.RANK.AVG(Table2[[#This Row],[Sharpe Ratio Z-Score]],Table2[Sharpe Ratio Z-Score])</f>
        <v>262</v>
      </c>
      <c r="AV329">
        <f>(Table2[[#This Row],[Rank 1Y]]+Table2[[#This Row],[Rank 6M]]+Table2[[#This Row],[Rank Sharpe]])/3</f>
        <v>344.33333333333331</v>
      </c>
    </row>
    <row r="330" spans="1:48" x14ac:dyDescent="0.3">
      <c r="A330" t="s">
        <v>315</v>
      </c>
      <c r="B330" t="s">
        <v>316</v>
      </c>
      <c r="C330" t="s">
        <v>10160</v>
      </c>
      <c r="D330" t="s">
        <v>62</v>
      </c>
      <c r="E330">
        <v>79555.814636975003</v>
      </c>
      <c r="F330">
        <v>1357.75</v>
      </c>
      <c r="G330">
        <v>48.919765369598203</v>
      </c>
      <c r="H330">
        <f>(Table2[[#This Row],[1Y Return vs Nifty]]-AVERAGE(Table2[1Y Return vs Nifty]))/_xlfn.STDEV.P(Table2[1Y Return vs Nifty])</f>
        <v>0.14324952101346422</v>
      </c>
      <c r="I330">
        <v>5.5307307129377596</v>
      </c>
      <c r="J330">
        <f>(Table2[[#This Row],[1M Return vs Nifty]]-AVERAGE(Table2[1M Return vs Nifty]))/_xlfn.STDEV.P(Table2[1M Return vs Nifty])</f>
        <v>0.75412905033239364</v>
      </c>
      <c r="K330">
        <v>4.51701238883859</v>
      </c>
      <c r="L330">
        <f>(Table2[[#This Row],[6M Return vs Nifty]]-AVERAGE(Table2[6M Return vs Nifty]))/_xlfn.STDEV.P(Table2[6M Return vs Nifty])</f>
        <v>-6.2344250704147189E-2</v>
      </c>
      <c r="M330">
        <v>-1.85487528709816</v>
      </c>
      <c r="N330">
        <f>(Table2[[#This Row],[1W Return vs Nifty]]-AVERAGE(Table2[1W Return vs Nifty]))/_xlfn.STDEV.P(Table2[1W Return vs Nifty])</f>
        <v>6.0519447935044081E-3</v>
      </c>
      <c r="O330">
        <v>1305.6400000000001</v>
      </c>
      <c r="P330">
        <v>1250.2813470072001</v>
      </c>
      <c r="Q330">
        <v>1087.1494068572599</v>
      </c>
      <c r="R330">
        <v>66.545677292492599</v>
      </c>
      <c r="S330" s="2">
        <f>(Table2[[#This Row],[Close Price]]-Table2[[#This Row],[20D EMA]])/Table2[[#This Row],[20D EMA]]</f>
        <v>3.991146104592376E-2</v>
      </c>
      <c r="T330" s="2">
        <f>(Table2[[#This Row],[Close Price]]-Table2[[#This Row],[50D EMA]])/Table2[[#This Row],[50D EMA]]</f>
        <v>8.5955575719055335E-2</v>
      </c>
      <c r="U330" s="2">
        <f>(Table2[[#This Row],[Close Price]]-Table2[[#This Row],[200D EMA]])/Table2[[#This Row],[200D EMA]]</f>
        <v>0.24890837582756395</v>
      </c>
      <c r="V330">
        <v>1.0169420964428799</v>
      </c>
      <c r="W330">
        <v>1318</v>
      </c>
      <c r="X330">
        <v>1363.8</v>
      </c>
      <c r="Y330">
        <v>1314.45</v>
      </c>
      <c r="Z330">
        <v>1363.8</v>
      </c>
      <c r="AA330">
        <v>1203</v>
      </c>
      <c r="AB330">
        <v>1409.9</v>
      </c>
      <c r="AC330" s="2">
        <f>(Table2[[#This Row],[Close Price]]/Table2[[#This Row],[Day Low]])-1</f>
        <v>3.0159332321699539E-2</v>
      </c>
      <c r="AD330" s="2">
        <f>(Table2[[#This Row],[Day High]]/Table2[[#This Row],[Close Price]])-1</f>
        <v>4.4559013073097731E-3</v>
      </c>
      <c r="AE330" s="2">
        <f>(Table2[[#This Row],[Close Price]]/Table2[[#This Row],[Current Week Low]])-1</f>
        <v>3.2941534482102686E-2</v>
      </c>
      <c r="AF330" s="2">
        <f>(Table2[[#This Row],[Current Week High]]/Table2[[#This Row],[Close Price]])-1</f>
        <v>4.4559013073097731E-3</v>
      </c>
      <c r="AG330" s="2">
        <f>(Table2[[#This Row],[Close Price]]/Table2[[#This Row],[Current Month Low]])-1</f>
        <v>0.12863674147963433</v>
      </c>
      <c r="AH330" s="2">
        <f>(Table2[[#This Row],[Current Month High]]/Table2[[#This Row],[Close Price]])-1</f>
        <v>3.8409132756398456E-2</v>
      </c>
      <c r="AI330">
        <v>3.8409132756398399</v>
      </c>
      <c r="AJ330">
        <v>76.102464332036305</v>
      </c>
      <c r="AK330" t="str">
        <f>IF(AND(Table2[[#This Row],[20D EMA]]&gt;Table2[[#This Row],[50D EMA]],Table2[[#This Row],[50D EMA]]&gt;Table2[[#This Row],[200D EMA]]),"Uptrend","Downtrend/NoTrend")</f>
        <v>Uptrend</v>
      </c>
      <c r="AL330">
        <v>0.09</v>
      </c>
      <c r="AM330" t="s">
        <v>10199</v>
      </c>
      <c r="AN330">
        <v>8.2200000000000006</v>
      </c>
      <c r="AO330" t="s">
        <v>10199</v>
      </c>
      <c r="AP330">
        <v>1.3974762396117999E-2</v>
      </c>
      <c r="AQ330">
        <f>(Table2[[#This Row],[Sharpe Ratio]]-AVERAGE(Table2[Sharpe Ratio]))/_xlfn.STDEV.P(Table2[Sharpe Ratio])</f>
        <v>-0.40151215748035701</v>
      </c>
      <c r="AR33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0.43957410795485807</v>
      </c>
      <c r="AS330">
        <f>_xlfn.RANK.AVG(Table2[[#This Row],[1Y Return vs Nifty Z-Score]],Table2[1Y Return vs Nifty Z-Score])</f>
        <v>246</v>
      </c>
      <c r="AT330">
        <f>_xlfn.RANK.AVG(Table2[[#This Row],[6M Return vs Nifty Z-Score]],Table2[6M Return vs Nifty Z-Score])</f>
        <v>348</v>
      </c>
      <c r="AU330">
        <f>_xlfn.RANK.AVG(Table2[[#This Row],[Sharpe Ratio Z-Score]],Table2[Sharpe Ratio Z-Score])</f>
        <v>439</v>
      </c>
      <c r="AV330">
        <f>(Table2[[#This Row],[Rank 1Y]]+Table2[[#This Row],[Rank 6M]]+Table2[[#This Row],[Rank Sharpe]])/3</f>
        <v>344.33333333333331</v>
      </c>
    </row>
    <row r="331" spans="1:48" x14ac:dyDescent="0.3">
      <c r="A331" t="s">
        <v>937</v>
      </c>
      <c r="B331" t="s">
        <v>938</v>
      </c>
      <c r="C331" t="s">
        <v>619</v>
      </c>
      <c r="D331" t="s">
        <v>619</v>
      </c>
      <c r="E331">
        <v>15096.370434</v>
      </c>
      <c r="F331">
        <v>522.04999999999995</v>
      </c>
      <c r="G331">
        <v>19.458535778000801</v>
      </c>
      <c r="H331">
        <f>(Table2[[#This Row],[1Y Return vs Nifty]]-AVERAGE(Table2[1Y Return vs Nifty]))/_xlfn.STDEV.P(Table2[1Y Return vs Nifty])</f>
        <v>-0.26702531876700769</v>
      </c>
      <c r="I331">
        <v>8.3387054222993697</v>
      </c>
      <c r="J331">
        <f>(Table2[[#This Row],[1M Return vs Nifty]]-AVERAGE(Table2[1M Return vs Nifty]))/_xlfn.STDEV.P(Table2[1M Return vs Nifty])</f>
        <v>1.0453311387465194</v>
      </c>
      <c r="K331">
        <v>17.885779348932701</v>
      </c>
      <c r="L331">
        <f>(Table2[[#This Row],[6M Return vs Nifty]]-AVERAGE(Table2[6M Return vs Nifty]))/_xlfn.STDEV.P(Table2[6M Return vs Nifty])</f>
        <v>0.38674006967687696</v>
      </c>
      <c r="M331">
        <v>-2.1961250026595298</v>
      </c>
      <c r="N331">
        <f>(Table2[[#This Row],[1W Return vs Nifty]]-AVERAGE(Table2[1W Return vs Nifty]))/_xlfn.STDEV.P(Table2[1W Return vs Nifty])</f>
        <v>-8.5817946722925656E-2</v>
      </c>
      <c r="O331">
        <v>515.14</v>
      </c>
      <c r="P331">
        <v>489.46621301496998</v>
      </c>
      <c r="Q331">
        <v>436.519464520638</v>
      </c>
      <c r="R331">
        <v>49.755246373514801</v>
      </c>
      <c r="S331" s="2">
        <f>(Table2[[#This Row],[Close Price]]-Table2[[#This Row],[20D EMA]])/Table2[[#This Row],[20D EMA]]</f>
        <v>1.3413829250300827E-2</v>
      </c>
      <c r="T331" s="2">
        <f>(Table2[[#This Row],[Close Price]]-Table2[[#This Row],[50D EMA]])/Table2[[#This Row],[50D EMA]]</f>
        <v>6.6570043281074076E-2</v>
      </c>
      <c r="U331" s="2">
        <f>(Table2[[#This Row],[Close Price]]-Table2[[#This Row],[200D EMA]])/Table2[[#This Row],[200D EMA]]</f>
        <v>0.19593750664311602</v>
      </c>
      <c r="V331">
        <v>1.91591028164966</v>
      </c>
      <c r="W331">
        <v>509.05</v>
      </c>
      <c r="X331">
        <v>545</v>
      </c>
      <c r="Y331">
        <v>509.05</v>
      </c>
      <c r="Z331">
        <v>545</v>
      </c>
      <c r="AA331">
        <v>477.8</v>
      </c>
      <c r="AB331">
        <v>585</v>
      </c>
      <c r="AC331" s="2">
        <f>(Table2[[#This Row],[Close Price]]/Table2[[#This Row],[Day Low]])-1</f>
        <v>2.5537766427659259E-2</v>
      </c>
      <c r="AD331" s="2">
        <f>(Table2[[#This Row],[Day High]]/Table2[[#This Row],[Close Price]])-1</f>
        <v>4.396130638827711E-2</v>
      </c>
      <c r="AE331" s="2">
        <f>(Table2[[#This Row],[Close Price]]/Table2[[#This Row],[Current Week Low]])-1</f>
        <v>2.5537766427659259E-2</v>
      </c>
      <c r="AF331" s="2">
        <f>(Table2[[#This Row],[Current Week High]]/Table2[[#This Row],[Close Price]])-1</f>
        <v>4.396130638827711E-2</v>
      </c>
      <c r="AG331" s="2">
        <f>(Table2[[#This Row],[Close Price]]/Table2[[#This Row],[Current Month Low]])-1</f>
        <v>9.2611971536207482E-2</v>
      </c>
      <c r="AH331" s="2">
        <f>(Table2[[#This Row],[Current Month High]]/Table2[[#This Row],[Close Price]])-1</f>
        <v>0.12058231970117816</v>
      </c>
      <c r="AI331">
        <v>12.0582319701178</v>
      </c>
      <c r="AJ331">
        <v>56.115430622009498</v>
      </c>
      <c r="AK331" t="str">
        <f>IF(AND(Table2[[#This Row],[20D EMA]]&gt;Table2[[#This Row],[50D EMA]],Table2[[#This Row],[50D EMA]]&gt;Table2[[#This Row],[200D EMA]]),"Uptrend","Downtrend/NoTrend")</f>
        <v>Uptrend</v>
      </c>
      <c r="AL331">
        <v>7.0000000000000007E-2</v>
      </c>
      <c r="AM331" t="s">
        <v>10199</v>
      </c>
      <c r="AN331">
        <v>7.61</v>
      </c>
      <c r="AO331" t="s">
        <v>10199</v>
      </c>
      <c r="AP331">
        <v>1.2079465269061999E-2</v>
      </c>
      <c r="AQ331">
        <f>(Table2[[#This Row],[Sharpe Ratio]]-AVERAGE(Table2[Sharpe Ratio]))/_xlfn.STDEV.P(Table2[Sharpe Ratio])</f>
        <v>-0.42326932698009034</v>
      </c>
      <c r="AR33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0.65595861595337279</v>
      </c>
      <c r="AS331">
        <f>_xlfn.RANK.AVG(Table2[[#This Row],[1Y Return vs Nifty Z-Score]],Table2[1Y Return vs Nifty Z-Score])</f>
        <v>384</v>
      </c>
      <c r="AT331">
        <f>_xlfn.RANK.AVG(Table2[[#This Row],[6M Return vs Nifty Z-Score]],Table2[6M Return vs Nifty Z-Score])</f>
        <v>207</v>
      </c>
      <c r="AU331">
        <f>_xlfn.RANK.AVG(Table2[[#This Row],[Sharpe Ratio Z-Score]],Table2[Sharpe Ratio Z-Score])</f>
        <v>443</v>
      </c>
      <c r="AV331">
        <f>(Table2[[#This Row],[Rank 1Y]]+Table2[[#This Row],[Rank 6M]]+Table2[[#This Row],[Rank Sharpe]])/3</f>
        <v>344.66666666666669</v>
      </c>
    </row>
    <row r="332" spans="1:48" x14ac:dyDescent="0.3">
      <c r="A332" t="s">
        <v>378</v>
      </c>
      <c r="B332" t="s">
        <v>379</v>
      </c>
      <c r="C332" t="s">
        <v>10165</v>
      </c>
      <c r="D332" t="s">
        <v>380</v>
      </c>
      <c r="E332">
        <v>62772.550202699997</v>
      </c>
      <c r="F332">
        <v>1030.25</v>
      </c>
      <c r="G332">
        <v>27.408965987786502</v>
      </c>
      <c r="H332">
        <f>(Table2[[#This Row],[1Y Return vs Nifty]]-AVERAGE(Table2[1Y Return vs Nifty]))/_xlfn.STDEV.P(Table2[1Y Return vs Nifty])</f>
        <v>-0.15630823310144662</v>
      </c>
      <c r="I332">
        <v>-7.5773570428428396</v>
      </c>
      <c r="J332">
        <f>(Table2[[#This Row],[1M Return vs Nifty]]-AVERAGE(Table2[1M Return vs Nifty]))/_xlfn.STDEV.P(Table2[1M Return vs Nifty])</f>
        <v>-0.60525019082421694</v>
      </c>
      <c r="K332">
        <v>9.5771176682344308</v>
      </c>
      <c r="L332">
        <f>(Table2[[#This Row],[6M Return vs Nifty]]-AVERAGE(Table2[6M Return vs Nifty]))/_xlfn.STDEV.P(Table2[6M Return vs Nifty])</f>
        <v>0.10763507104161212</v>
      </c>
      <c r="M332">
        <v>-2.7504843240854102</v>
      </c>
      <c r="N332">
        <f>(Table2[[#This Row],[1W Return vs Nifty]]-AVERAGE(Table2[1W Return vs Nifty]))/_xlfn.STDEV.P(Table2[1W Return vs Nifty])</f>
        <v>-0.23506035894512262</v>
      </c>
      <c r="O332">
        <v>1046.1199999999999</v>
      </c>
      <c r="P332">
        <v>1042.9131494600799</v>
      </c>
      <c r="Q332">
        <v>932.11874893213405</v>
      </c>
      <c r="R332">
        <v>42.949070147831698</v>
      </c>
      <c r="S332" s="2">
        <f>(Table2[[#This Row],[Close Price]]-Table2[[#This Row],[20D EMA]])/Table2[[#This Row],[20D EMA]]</f>
        <v>-1.5170343746415222E-2</v>
      </c>
      <c r="T332" s="2">
        <f>(Table2[[#This Row],[Close Price]]-Table2[[#This Row],[50D EMA]])/Table2[[#This Row],[50D EMA]]</f>
        <v>-1.2142093966919183E-2</v>
      </c>
      <c r="U332" s="2">
        <f>(Table2[[#This Row],[Close Price]]-Table2[[#This Row],[200D EMA]])/Table2[[#This Row],[200D EMA]]</f>
        <v>0.10527762817804957</v>
      </c>
      <c r="V332">
        <v>1.06470866920288</v>
      </c>
      <c r="W332">
        <v>988.7</v>
      </c>
      <c r="X332">
        <v>1055</v>
      </c>
      <c r="Y332">
        <v>988.7</v>
      </c>
      <c r="Z332">
        <v>1055</v>
      </c>
      <c r="AA332">
        <v>988.7</v>
      </c>
      <c r="AB332">
        <v>1075</v>
      </c>
      <c r="AC332" s="2">
        <f>(Table2[[#This Row],[Close Price]]/Table2[[#This Row],[Day Low]])-1</f>
        <v>4.2024881157074923E-2</v>
      </c>
      <c r="AD332" s="2">
        <f>(Table2[[#This Row],[Day High]]/Table2[[#This Row],[Close Price]])-1</f>
        <v>2.4023295316670801E-2</v>
      </c>
      <c r="AE332" s="2">
        <f>(Table2[[#This Row],[Close Price]]/Table2[[#This Row],[Current Week Low]])-1</f>
        <v>4.2024881157074923E-2</v>
      </c>
      <c r="AF332" s="2">
        <f>(Table2[[#This Row],[Current Week High]]/Table2[[#This Row],[Close Price]])-1</f>
        <v>2.4023295316670801E-2</v>
      </c>
      <c r="AG332" s="2">
        <f>(Table2[[#This Row],[Close Price]]/Table2[[#This Row],[Current Month Low]])-1</f>
        <v>4.2024881157074923E-2</v>
      </c>
      <c r="AH332" s="2">
        <f>(Table2[[#This Row],[Current Month High]]/Table2[[#This Row],[Close Price]])-1</f>
        <v>4.3436059208929789E-2</v>
      </c>
      <c r="AI332">
        <v>14.535306964328999</v>
      </c>
      <c r="AJ332">
        <v>59.506115497754998</v>
      </c>
      <c r="AK332" t="str">
        <f>IF(AND(Table2[[#This Row],[20D EMA]]&gt;Table2[[#This Row],[50D EMA]],Table2[[#This Row],[50D EMA]]&gt;Table2[[#This Row],[200D EMA]]),"Uptrend","Downtrend/NoTrend")</f>
        <v>Uptrend</v>
      </c>
      <c r="AL332">
        <v>-0.09</v>
      </c>
      <c r="AM332" t="s">
        <v>10200</v>
      </c>
      <c r="AN332">
        <v>-0.22</v>
      </c>
      <c r="AO332" t="s">
        <v>10200</v>
      </c>
      <c r="AP332">
        <v>2.6995312284787E-2</v>
      </c>
      <c r="AQ332">
        <f>(Table2[[#This Row],[Sharpe Ratio]]-AVERAGE(Table2[Sharpe Ratio]))/_xlfn.STDEV.P(Table2[Sharpe Ratio])</f>
        <v>-0.25204202593030012</v>
      </c>
      <c r="AR33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-1.1410257377594741</v>
      </c>
      <c r="AS332">
        <f>_xlfn.RANK.AVG(Table2[[#This Row],[1Y Return vs Nifty Z-Score]],Table2[1Y Return vs Nifty Z-Score])</f>
        <v>341</v>
      </c>
      <c r="AT332">
        <f>_xlfn.RANK.AVG(Table2[[#This Row],[6M Return vs Nifty Z-Score]],Table2[6M Return vs Nifty Z-Score])</f>
        <v>289</v>
      </c>
      <c r="AU332">
        <f>_xlfn.RANK.AVG(Table2[[#This Row],[Sharpe Ratio Z-Score]],Table2[Sharpe Ratio Z-Score])</f>
        <v>408</v>
      </c>
      <c r="AV332">
        <f>(Table2[[#This Row],[Rank 1Y]]+Table2[[#This Row],[Rank 6M]]+Table2[[#This Row],[Rank Sharpe]])/3</f>
        <v>346</v>
      </c>
    </row>
    <row r="333" spans="1:48" x14ac:dyDescent="0.3">
      <c r="A333" t="s">
        <v>78</v>
      </c>
      <c r="B333" t="s">
        <v>79</v>
      </c>
      <c r="C333" t="s">
        <v>10164</v>
      </c>
      <c r="D333" t="s">
        <v>80</v>
      </c>
      <c r="E333">
        <v>329612.56726869999</v>
      </c>
      <c r="F333">
        <v>5065.25</v>
      </c>
      <c r="G333">
        <v>14.109493722294101</v>
      </c>
      <c r="H333">
        <f>(Table2[[#This Row],[1Y Return vs Nifty]]-AVERAGE(Table2[1Y Return vs Nifty]))/_xlfn.STDEV.P(Table2[1Y Return vs Nifty])</f>
        <v>-0.34151567109805858</v>
      </c>
      <c r="I333">
        <v>0.60046090819280196</v>
      </c>
      <c r="J333">
        <f>(Table2[[#This Row],[1M Return vs Nifty]]-AVERAGE(Table2[1M Return vs Nifty]))/_xlfn.STDEV.P(Table2[1M Return vs Nifty])</f>
        <v>0.24283353944325142</v>
      </c>
      <c r="K333">
        <v>22.539909718933199</v>
      </c>
      <c r="L333">
        <f>(Table2[[#This Row],[6M Return vs Nifty]]-AVERAGE(Table2[6M Return vs Nifty]))/_xlfn.STDEV.P(Table2[6M Return vs Nifty])</f>
        <v>0.54308186098906874</v>
      </c>
      <c r="M333">
        <v>0.60210940598745699</v>
      </c>
      <c r="N333">
        <f>(Table2[[#This Row],[1W Return vs Nifty]]-AVERAGE(Table2[1W Return vs Nifty]))/_xlfn.STDEV.P(Table2[1W Return vs Nifty])</f>
        <v>0.66751159418832173</v>
      </c>
      <c r="O333">
        <v>4912.7</v>
      </c>
      <c r="P333">
        <v>4778.3274158669601</v>
      </c>
      <c r="Q333">
        <v>4326.5586190654803</v>
      </c>
      <c r="R333">
        <v>68.777708204563893</v>
      </c>
      <c r="S333" s="2">
        <f>(Table2[[#This Row],[Close Price]]-Table2[[#This Row],[20D EMA]])/Table2[[#This Row],[20D EMA]]</f>
        <v>3.105217090398359E-2</v>
      </c>
      <c r="T333" s="2">
        <f>(Table2[[#This Row],[Close Price]]-Table2[[#This Row],[50D EMA]])/Table2[[#This Row],[50D EMA]]</f>
        <v>6.0046656321683191E-2</v>
      </c>
      <c r="U333" s="2">
        <f>(Table2[[#This Row],[Close Price]]-Table2[[#This Row],[200D EMA]])/Table2[[#This Row],[200D EMA]]</f>
        <v>0.17073416679931036</v>
      </c>
      <c r="V333">
        <v>1.2525263075855</v>
      </c>
      <c r="W333">
        <v>4925.1000000000004</v>
      </c>
      <c r="X333">
        <v>5095.45</v>
      </c>
      <c r="Y333">
        <v>4922.75</v>
      </c>
      <c r="Z333">
        <v>5095.45</v>
      </c>
      <c r="AA333">
        <v>4612.5</v>
      </c>
      <c r="AB333">
        <v>5164</v>
      </c>
      <c r="AC333" s="2">
        <f>(Table2[[#This Row],[Close Price]]/Table2[[#This Row],[Day Low]])-1</f>
        <v>2.8456274999492326E-2</v>
      </c>
      <c r="AD333" s="2">
        <f>(Table2[[#This Row],[Day High]]/Table2[[#This Row],[Close Price]])-1</f>
        <v>5.9621933764375523E-3</v>
      </c>
      <c r="AE333" s="2">
        <f>(Table2[[#This Row],[Close Price]]/Table2[[#This Row],[Current Week Low]])-1</f>
        <v>2.8947234777309427E-2</v>
      </c>
      <c r="AF333" s="2">
        <f>(Table2[[#This Row],[Current Week High]]/Table2[[#This Row],[Close Price]])-1</f>
        <v>5.9621933764375523E-3</v>
      </c>
      <c r="AG333" s="2">
        <f>(Table2[[#This Row],[Close Price]]/Table2[[#This Row],[Current Month Low]])-1</f>
        <v>9.8157181571815633E-2</v>
      </c>
      <c r="AH333" s="2">
        <f>(Table2[[#This Row],[Current Month High]]/Table2[[#This Row],[Close Price]])-1</f>
        <v>1.9495582646463561E-2</v>
      </c>
      <c r="AI333">
        <v>3.0353881841962398</v>
      </c>
      <c r="AJ333">
        <v>45.084138918725301</v>
      </c>
      <c r="AK333" t="str">
        <f>IF(AND(Table2[[#This Row],[20D EMA]]&gt;Table2[[#This Row],[50D EMA]],Table2[[#This Row],[50D EMA]]&gt;Table2[[#This Row],[200D EMA]]),"Uptrend","Downtrend/NoTrend")</f>
        <v>Uptrend</v>
      </c>
      <c r="AL333">
        <v>-0.02</v>
      </c>
      <c r="AM333" t="s">
        <v>10200</v>
      </c>
      <c r="AN333">
        <v>6.23</v>
      </c>
      <c r="AO333" t="s">
        <v>10199</v>
      </c>
      <c r="AP333">
        <v>1.1097219289513001E-2</v>
      </c>
      <c r="AQ333">
        <f>(Table2[[#This Row],[Sharpe Ratio]]-AVERAGE(Table2[Sharpe Ratio]))/_xlfn.STDEV.P(Table2[Sharpe Ratio])</f>
        <v>-0.4345450747044986</v>
      </c>
      <c r="AR33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0.67736624881808472</v>
      </c>
      <c r="AS333">
        <f>_xlfn.RANK.AVG(Table2[[#This Row],[1Y Return vs Nifty Z-Score]],Table2[1Y Return vs Nifty Z-Score])</f>
        <v>415</v>
      </c>
      <c r="AT333">
        <f>_xlfn.RANK.AVG(Table2[[#This Row],[6M Return vs Nifty Z-Score]],Table2[6M Return vs Nifty Z-Score])</f>
        <v>179</v>
      </c>
      <c r="AU333">
        <f>_xlfn.RANK.AVG(Table2[[#This Row],[Sharpe Ratio Z-Score]],Table2[Sharpe Ratio Z-Score])</f>
        <v>448</v>
      </c>
      <c r="AV333">
        <f>(Table2[[#This Row],[Rank 1Y]]+Table2[[#This Row],[Rank 6M]]+Table2[[#This Row],[Rank Sharpe]])/3</f>
        <v>347.33333333333331</v>
      </c>
    </row>
    <row r="334" spans="1:48" x14ac:dyDescent="0.3">
      <c r="A334" t="s">
        <v>255</v>
      </c>
      <c r="B334" t="s">
        <v>256</v>
      </c>
      <c r="C334" t="s">
        <v>10155</v>
      </c>
      <c r="D334" t="s">
        <v>32</v>
      </c>
      <c r="E334">
        <v>102847.62753</v>
      </c>
      <c r="F334">
        <v>134.72999999999999</v>
      </c>
      <c r="G334">
        <v>29.6281176369266</v>
      </c>
      <c r="H334">
        <f>(Table2[[#This Row],[1Y Return vs Nifty]]-AVERAGE(Table2[1Y Return vs Nifty]))/_xlfn.STDEV.P(Table2[1Y Return vs Nifty])</f>
        <v>-0.12540449622689351</v>
      </c>
      <c r="I334">
        <v>-8.3209229560790092</v>
      </c>
      <c r="J334">
        <f>(Table2[[#This Row],[1M Return vs Nifty]]-AVERAGE(Table2[1M Return vs Nifty]))/_xlfn.STDEV.P(Table2[1M Return vs Nifty])</f>
        <v>-0.68236197751020056</v>
      </c>
      <c r="K334">
        <v>-18.986179786106401</v>
      </c>
      <c r="L334">
        <f>(Table2[[#This Row],[6M Return vs Nifty]]-AVERAGE(Table2[6M Return vs Nifty]))/_xlfn.STDEV.P(Table2[6M Return vs Nifty])</f>
        <v>-0.85186471404802111</v>
      </c>
      <c r="M334">
        <v>-2.2678516290647699</v>
      </c>
      <c r="N334">
        <f>(Table2[[#This Row],[1W Return vs Nifty]]-AVERAGE(Table2[1W Return vs Nifty]))/_xlfn.STDEV.P(Table2[1W Return vs Nifty])</f>
        <v>-0.10512790387805145</v>
      </c>
      <c r="O334">
        <v>138.38</v>
      </c>
      <c r="P334">
        <v>141.725632914306</v>
      </c>
      <c r="Q334">
        <v>130.98001956741399</v>
      </c>
      <c r="R334">
        <v>37.6386757264358</v>
      </c>
      <c r="S334" s="2">
        <f>(Table2[[#This Row],[Close Price]]-Table2[[#This Row],[20D EMA]])/Table2[[#This Row],[20D EMA]]</f>
        <v>-2.6376644023702888E-2</v>
      </c>
      <c r="T334" s="2">
        <f>(Table2[[#This Row],[Close Price]]-Table2[[#This Row],[50D EMA]])/Table2[[#This Row],[50D EMA]]</f>
        <v>-4.9360392827004725E-2</v>
      </c>
      <c r="U334" s="2">
        <f>(Table2[[#This Row],[Close Price]]-Table2[[#This Row],[200D EMA]])/Table2[[#This Row],[200D EMA]]</f>
        <v>2.8630171570984731E-2</v>
      </c>
      <c r="V334">
        <v>0.75743626751154403</v>
      </c>
      <c r="W334">
        <v>129.1</v>
      </c>
      <c r="X334">
        <v>137.18</v>
      </c>
      <c r="Y334">
        <v>129.1</v>
      </c>
      <c r="Z334">
        <v>138.96</v>
      </c>
      <c r="AA334">
        <v>129.1</v>
      </c>
      <c r="AB334">
        <v>142.74</v>
      </c>
      <c r="AC334" s="2">
        <f>(Table2[[#This Row],[Close Price]]/Table2[[#This Row],[Day Low]])-1</f>
        <v>4.3609604957397297E-2</v>
      </c>
      <c r="AD334" s="2">
        <f>(Table2[[#This Row],[Day High]]/Table2[[#This Row],[Close Price]])-1</f>
        <v>1.8184517182513238E-2</v>
      </c>
      <c r="AE334" s="2">
        <f>(Table2[[#This Row],[Close Price]]/Table2[[#This Row],[Current Week Low]])-1</f>
        <v>4.3609604957397297E-2</v>
      </c>
      <c r="AF334" s="2">
        <f>(Table2[[#This Row],[Current Week High]]/Table2[[#This Row],[Close Price]])-1</f>
        <v>3.1396125584502554E-2</v>
      </c>
      <c r="AG334" s="2">
        <f>(Table2[[#This Row],[Close Price]]/Table2[[#This Row],[Current Month Low]])-1</f>
        <v>4.3609604957397297E-2</v>
      </c>
      <c r="AH334" s="2">
        <f>(Table2[[#This Row],[Current Month High]]/Table2[[#This Row],[Close Price]])-1</f>
        <v>5.945223780895148E-2</v>
      </c>
      <c r="AI334">
        <v>28.033845468715199</v>
      </c>
      <c r="AJ334">
        <v>58.786093105480198</v>
      </c>
      <c r="AK334" t="str">
        <f>IF(AND(Table2[[#This Row],[20D EMA]]&gt;Table2[[#This Row],[50D EMA]],Table2[[#This Row],[50D EMA]]&gt;Table2[[#This Row],[200D EMA]]),"Uptrend","Downtrend/NoTrend")</f>
        <v>Downtrend/NoTrend</v>
      </c>
      <c r="AL334">
        <v>-0.17</v>
      </c>
      <c r="AM334" t="s">
        <v>10200</v>
      </c>
      <c r="AN334">
        <v>-0.88</v>
      </c>
      <c r="AO334" t="s">
        <v>10200</v>
      </c>
      <c r="AP334">
        <v>0.13403460361411701</v>
      </c>
      <c r="AQ334">
        <f>(Table2[[#This Row],[Sharpe Ratio]]-AVERAGE(Table2[Sharpe Ratio]))/_xlfn.STDEV.P(Table2[Sharpe Ratio])</f>
        <v>0.97672151269282226</v>
      </c>
      <c r="AR33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34">
        <f>_xlfn.RANK.AVG(Table2[[#This Row],[1Y Return vs Nifty Z-Score]],Table2[1Y Return vs Nifty Z-Score])</f>
        <v>326</v>
      </c>
      <c r="AT334">
        <f>_xlfn.RANK.AVG(Table2[[#This Row],[6M Return vs Nifty Z-Score]],Table2[6M Return vs Nifty Z-Score])</f>
        <v>592</v>
      </c>
      <c r="AU334">
        <f>_xlfn.RANK.AVG(Table2[[#This Row],[Sharpe Ratio Z-Score]],Table2[Sharpe Ratio Z-Score])</f>
        <v>124</v>
      </c>
      <c r="AV334">
        <f>(Table2[[#This Row],[Rank 1Y]]+Table2[[#This Row],[Rank 6M]]+Table2[[#This Row],[Rank Sharpe]])/3</f>
        <v>347.33333333333331</v>
      </c>
    </row>
    <row r="335" spans="1:48" x14ac:dyDescent="0.3">
      <c r="A335" t="s">
        <v>1415</v>
      </c>
      <c r="B335" t="s">
        <v>1416</v>
      </c>
      <c r="C335" t="s">
        <v>10158</v>
      </c>
      <c r="D335" t="s">
        <v>46</v>
      </c>
      <c r="E335">
        <v>7200.0303545699999</v>
      </c>
      <c r="F335">
        <v>193.94</v>
      </c>
      <c r="G335">
        <v>35.645455900175797</v>
      </c>
      <c r="H335">
        <f>(Table2[[#This Row],[1Y Return vs Nifty]]-AVERAGE(Table2[1Y Return vs Nifty]))/_xlfn.STDEV.P(Table2[1Y Return vs Nifty])</f>
        <v>-4.1607501801257593E-2</v>
      </c>
      <c r="I335">
        <v>-4.7973194224211104</v>
      </c>
      <c r="J335">
        <f>(Table2[[#This Row],[1M Return vs Nifty]]-AVERAGE(Table2[1M Return vs Nifty]))/_xlfn.STDEV.P(Table2[1M Return vs Nifty])</f>
        <v>-0.31694532887597859</v>
      </c>
      <c r="K335">
        <v>-26.190834228463</v>
      </c>
      <c r="L335">
        <f>(Table2[[#This Row],[6M Return vs Nifty]]-AVERAGE(Table2[6M Return vs Nifty]))/_xlfn.STDEV.P(Table2[6M Return vs Nifty])</f>
        <v>-1.0938838436718545</v>
      </c>
      <c r="M335">
        <v>2.6583031342648198</v>
      </c>
      <c r="N335">
        <f>(Table2[[#This Row],[1W Return vs Nifty]]-AVERAGE(Table2[1W Return vs Nifty]))/_xlfn.STDEV.P(Table2[1W Return vs Nifty])</f>
        <v>1.2210718936975922</v>
      </c>
      <c r="O335">
        <v>196.99</v>
      </c>
      <c r="P335">
        <v>198.59273501253401</v>
      </c>
      <c r="Q335">
        <v>188.77787089973401</v>
      </c>
      <c r="R335">
        <v>43.4064145139738</v>
      </c>
      <c r="S335" s="2">
        <f>(Table2[[#This Row],[Close Price]]-Table2[[#This Row],[20D EMA]])/Table2[[#This Row],[20D EMA]]</f>
        <v>-1.5483019442611358E-2</v>
      </c>
      <c r="T335" s="2">
        <f>(Table2[[#This Row],[Close Price]]-Table2[[#This Row],[50D EMA]])/Table2[[#This Row],[50D EMA]]</f>
        <v>-2.3428525782881009E-2</v>
      </c>
      <c r="U335" s="2">
        <f>(Table2[[#This Row],[Close Price]]-Table2[[#This Row],[200D EMA]])/Table2[[#This Row],[200D EMA]]</f>
        <v>2.734499057364493E-2</v>
      </c>
      <c r="V335">
        <v>1.1583436644448799</v>
      </c>
      <c r="W335">
        <v>186.1</v>
      </c>
      <c r="X335">
        <v>201.1</v>
      </c>
      <c r="Y335">
        <v>186.1</v>
      </c>
      <c r="Z335">
        <v>201.1</v>
      </c>
      <c r="AA335">
        <v>186.1</v>
      </c>
      <c r="AB335">
        <v>205.55</v>
      </c>
      <c r="AC335" s="2">
        <f>(Table2[[#This Row],[Close Price]]/Table2[[#This Row],[Day Low]])-1</f>
        <v>4.2127888232133204E-2</v>
      </c>
      <c r="AD335" s="2">
        <f>(Table2[[#This Row],[Day High]]/Table2[[#This Row],[Close Price]])-1</f>
        <v>3.69186346292667E-2</v>
      </c>
      <c r="AE335" s="2">
        <f>(Table2[[#This Row],[Close Price]]/Table2[[#This Row],[Current Week Low]])-1</f>
        <v>4.2127888232133204E-2</v>
      </c>
      <c r="AF335" s="2">
        <f>(Table2[[#This Row],[Current Week High]]/Table2[[#This Row],[Close Price]])-1</f>
        <v>3.69186346292667E-2</v>
      </c>
      <c r="AG335" s="2">
        <f>(Table2[[#This Row],[Close Price]]/Table2[[#This Row],[Current Month Low]])-1</f>
        <v>4.2127888232133204E-2</v>
      </c>
      <c r="AH335" s="2">
        <f>(Table2[[#This Row],[Current Month High]]/Table2[[#This Row],[Close Price]])-1</f>
        <v>5.986387542538929E-2</v>
      </c>
      <c r="AI335">
        <v>28.544910797153701</v>
      </c>
      <c r="AJ335">
        <v>69.899255365746797</v>
      </c>
      <c r="AK335" t="str">
        <f>IF(AND(Table2[[#This Row],[20D EMA]]&gt;Table2[[#This Row],[50D EMA]],Table2[[#This Row],[50D EMA]]&gt;Table2[[#This Row],[200D EMA]]),"Uptrend","Downtrend/NoTrend")</f>
        <v>Downtrend/NoTrend</v>
      </c>
      <c r="AL335">
        <v>-0.14000000000000001</v>
      </c>
      <c r="AM335" t="s">
        <v>10200</v>
      </c>
      <c r="AN335">
        <v>-0.77</v>
      </c>
      <c r="AO335" t="s">
        <v>10200</v>
      </c>
      <c r="AP335">
        <v>0.15126163984994401</v>
      </c>
      <c r="AQ335">
        <f>(Table2[[#This Row],[Sharpe Ratio]]-AVERAGE(Table2[Sharpe Ratio]))/_xlfn.STDEV.P(Table2[Sharpe Ratio])</f>
        <v>1.1744802398129004</v>
      </c>
      <c r="AR33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35">
        <f>_xlfn.RANK.AVG(Table2[[#This Row],[1Y Return vs Nifty Z-Score]],Table2[1Y Return vs Nifty Z-Score])</f>
        <v>297</v>
      </c>
      <c r="AT335">
        <f>_xlfn.RANK.AVG(Table2[[#This Row],[6M Return vs Nifty Z-Score]],Table2[6M Return vs Nifty Z-Score])</f>
        <v>654</v>
      </c>
      <c r="AU335">
        <f>_xlfn.RANK.AVG(Table2[[#This Row],[Sharpe Ratio Z-Score]],Table2[Sharpe Ratio Z-Score])</f>
        <v>91</v>
      </c>
      <c r="AV335">
        <f>(Table2[[#This Row],[Rank 1Y]]+Table2[[#This Row],[Rank 6M]]+Table2[[#This Row],[Rank Sharpe]])/3</f>
        <v>347.33333333333331</v>
      </c>
    </row>
    <row r="336" spans="1:48" x14ac:dyDescent="0.3">
      <c r="A336" t="s">
        <v>1244</v>
      </c>
      <c r="B336" t="s">
        <v>1245</v>
      </c>
      <c r="C336" t="s">
        <v>10153</v>
      </c>
      <c r="D336" t="s">
        <v>1186</v>
      </c>
      <c r="E336">
        <v>8937.8471800799998</v>
      </c>
      <c r="F336">
        <v>551.6</v>
      </c>
      <c r="G336">
        <v>147.60326322221499</v>
      </c>
      <c r="H336">
        <f>(Table2[[#This Row],[1Y Return vs Nifty]]-AVERAGE(Table2[1Y Return vs Nifty]))/_xlfn.STDEV.P(Table2[1Y Return vs Nifty])</f>
        <v>1.5175083972284014</v>
      </c>
      <c r="I336">
        <v>-13.1181911294247</v>
      </c>
      <c r="J336">
        <f>(Table2[[#This Row],[1M Return vs Nifty]]-AVERAGE(Table2[1M Return vs Nifty]))/_xlfn.STDEV.P(Table2[1M Return vs Nifty])</f>
        <v>-1.1798645034779232</v>
      </c>
      <c r="K336">
        <v>-7.9376212992278496</v>
      </c>
      <c r="L336">
        <f>(Table2[[#This Row],[6M Return vs Nifty]]-AVERAGE(Table2[6M Return vs Nifty]))/_xlfn.STDEV.P(Table2[6M Return vs Nifty])</f>
        <v>-0.48072095830146111</v>
      </c>
      <c r="M336">
        <v>-4.7127952292043398</v>
      </c>
      <c r="N336">
        <f>(Table2[[#This Row],[1W Return vs Nifty]]-AVERAGE(Table2[1W Return vs Nifty]))/_xlfn.STDEV.P(Table2[1W Return vs Nifty])</f>
        <v>-0.76334589810878217</v>
      </c>
      <c r="O336">
        <v>550.69000000000005</v>
      </c>
      <c r="P336">
        <v>537.87042502403995</v>
      </c>
      <c r="Q336">
        <v>438.98211833508202</v>
      </c>
      <c r="R336">
        <v>51.659044424796903</v>
      </c>
      <c r="S336" s="2">
        <f>(Table2[[#This Row],[Close Price]]-Table2[[#This Row],[20D EMA]])/Table2[[#This Row],[20D EMA]]</f>
        <v>1.6524723528663461E-3</v>
      </c>
      <c r="T336" s="2">
        <f>(Table2[[#This Row],[Close Price]]-Table2[[#This Row],[50D EMA]])/Table2[[#This Row],[50D EMA]]</f>
        <v>2.5525803868741134E-2</v>
      </c>
      <c r="U336" s="2">
        <f>(Table2[[#This Row],[Close Price]]-Table2[[#This Row],[200D EMA]])/Table2[[#This Row],[200D EMA]]</f>
        <v>0.25654320975998157</v>
      </c>
      <c r="V336">
        <v>0.56534108488331403</v>
      </c>
      <c r="W336">
        <v>511.05</v>
      </c>
      <c r="X336">
        <v>556.79999999999995</v>
      </c>
      <c r="Y336">
        <v>511.05</v>
      </c>
      <c r="Z336">
        <v>556.79999999999995</v>
      </c>
      <c r="AA336">
        <v>511.05</v>
      </c>
      <c r="AB336">
        <v>593.4</v>
      </c>
      <c r="AC336" s="2">
        <f>(Table2[[#This Row],[Close Price]]/Table2[[#This Row],[Day Low]])-1</f>
        <v>7.9346443596516991E-2</v>
      </c>
      <c r="AD336" s="2">
        <f>(Table2[[#This Row],[Day High]]/Table2[[#This Row],[Close Price]])-1</f>
        <v>9.4271211022478596E-3</v>
      </c>
      <c r="AE336" s="2">
        <f>(Table2[[#This Row],[Close Price]]/Table2[[#This Row],[Current Week Low]])-1</f>
        <v>7.9346443596516991E-2</v>
      </c>
      <c r="AF336" s="2">
        <f>(Table2[[#This Row],[Current Week High]]/Table2[[#This Row],[Close Price]])-1</f>
        <v>9.4271211022478596E-3</v>
      </c>
      <c r="AG336" s="2">
        <f>(Table2[[#This Row],[Close Price]]/Table2[[#This Row],[Current Month Low]])-1</f>
        <v>7.9346443596516991E-2</v>
      </c>
      <c r="AH336" s="2">
        <f>(Table2[[#This Row],[Current Month High]]/Table2[[#This Row],[Close Price]])-1</f>
        <v>7.5779550398839657E-2</v>
      </c>
      <c r="AI336">
        <v>15.0833937635967</v>
      </c>
      <c r="AJ336">
        <v>179.76331360946699</v>
      </c>
      <c r="AK336" t="str">
        <f>IF(AND(Table2[[#This Row],[20D EMA]]&gt;Table2[[#This Row],[50D EMA]],Table2[[#This Row],[50D EMA]]&gt;Table2[[#This Row],[200D EMA]]),"Uptrend","Downtrend/NoTrend")</f>
        <v>Uptrend</v>
      </c>
      <c r="AL336">
        <v>7.0000000000000007E-2</v>
      </c>
      <c r="AM336" t="s">
        <v>10199</v>
      </c>
      <c r="AN336">
        <v>-2.17</v>
      </c>
      <c r="AO336" t="s">
        <v>10200</v>
      </c>
      <c r="AQ336">
        <f>(Table2[[#This Row],[Sharpe Ratio]]-AVERAGE(Table2[Sharpe Ratio]))/_xlfn.STDEV.P(Table2[Sharpe Ratio])</f>
        <v>-0.56193622494207851</v>
      </c>
      <c r="AR33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-1.4683591876018436</v>
      </c>
      <c r="AS336">
        <f>_xlfn.RANK.AVG(Table2[[#This Row],[1Y Return vs Nifty Z-Score]],Table2[1Y Return vs Nifty Z-Score])</f>
        <v>54</v>
      </c>
      <c r="AT336">
        <f>_xlfn.RANK.AVG(Table2[[#This Row],[6M Return vs Nifty Z-Score]],Table2[6M Return vs Nifty Z-Score])</f>
        <v>482</v>
      </c>
      <c r="AU336">
        <f>_xlfn.RANK.AVG(Table2[[#This Row],[Sharpe Ratio Z-Score]],Table2[Sharpe Ratio Z-Score])</f>
        <v>507.5</v>
      </c>
      <c r="AV336">
        <f>(Table2[[#This Row],[Rank 1Y]]+Table2[[#This Row],[Rank 6M]]+Table2[[#This Row],[Rank Sharpe]])/3</f>
        <v>347.83333333333331</v>
      </c>
    </row>
    <row r="337" spans="1:48" x14ac:dyDescent="0.3">
      <c r="A337" t="s">
        <v>360</v>
      </c>
      <c r="B337" t="s">
        <v>361</v>
      </c>
      <c r="C337" t="s">
        <v>10166</v>
      </c>
      <c r="D337" t="s">
        <v>191</v>
      </c>
      <c r="E337">
        <v>67429.179538787997</v>
      </c>
      <c r="F337">
        <v>229.63</v>
      </c>
      <c r="G337">
        <v>1.8831962134923801</v>
      </c>
      <c r="H337">
        <f>(Table2[[#This Row],[1Y Return vs Nifty]]-AVERAGE(Table2[1Y Return vs Nifty]))/_xlfn.STDEV.P(Table2[1Y Return vs Nifty])</f>
        <v>-0.51177815915669189</v>
      </c>
      <c r="I337">
        <v>-5.3011643068744396</v>
      </c>
      <c r="J337">
        <f>(Table2[[#This Row],[1M Return vs Nifty]]-AVERAGE(Table2[1M Return vs Nifty]))/_xlfn.STDEV.P(Table2[1M Return vs Nifty])</f>
        <v>-0.36919675482380704</v>
      </c>
      <c r="K337">
        <v>19.621844162031099</v>
      </c>
      <c r="L337">
        <f>(Table2[[#This Row],[6M Return vs Nifty]]-AVERAGE(Table2[6M Return vs Nifty]))/_xlfn.STDEV.P(Table2[6M Return vs Nifty])</f>
        <v>0.44505804986569575</v>
      </c>
      <c r="M337">
        <v>1.1591663735470299</v>
      </c>
      <c r="N337">
        <f>(Table2[[#This Row],[1W Return vs Nifty]]-AVERAGE(Table2[1W Return vs Nifty]))/_xlfn.STDEV.P(Table2[1W Return vs Nifty])</f>
        <v>0.8174802559760147</v>
      </c>
      <c r="O337">
        <v>229.28</v>
      </c>
      <c r="P337">
        <v>222.48276169593899</v>
      </c>
      <c r="Q337">
        <v>194.28144776727899</v>
      </c>
      <c r="R337">
        <v>51.675488093632602</v>
      </c>
      <c r="S337" s="2">
        <f>(Table2[[#This Row],[Close Price]]-Table2[[#This Row],[20D EMA]])/Table2[[#This Row],[20D EMA]]</f>
        <v>1.5265177948359835E-3</v>
      </c>
      <c r="T337" s="2">
        <f>(Table2[[#This Row],[Close Price]]-Table2[[#This Row],[50D EMA]])/Table2[[#This Row],[50D EMA]]</f>
        <v>3.2124908238189427E-2</v>
      </c>
      <c r="U337" s="2">
        <f>(Table2[[#This Row],[Close Price]]-Table2[[#This Row],[200D EMA]])/Table2[[#This Row],[200D EMA]]</f>
        <v>0.18194507318611011</v>
      </c>
      <c r="V337">
        <v>0.64416217309726398</v>
      </c>
      <c r="W337">
        <v>219.35</v>
      </c>
      <c r="X337">
        <v>233.4</v>
      </c>
      <c r="Y337">
        <v>219.35</v>
      </c>
      <c r="Z337">
        <v>233.4</v>
      </c>
      <c r="AA337">
        <v>219.35</v>
      </c>
      <c r="AB337">
        <v>243.29</v>
      </c>
      <c r="AC337" s="2">
        <f>(Table2[[#This Row],[Close Price]]/Table2[[#This Row],[Day Low]])-1</f>
        <v>4.6865739685434171E-2</v>
      </c>
      <c r="AD337" s="2">
        <f>(Table2[[#This Row],[Day High]]/Table2[[#This Row],[Close Price]])-1</f>
        <v>1.6417715455297799E-2</v>
      </c>
      <c r="AE337" s="2">
        <f>(Table2[[#This Row],[Close Price]]/Table2[[#This Row],[Current Week Low]])-1</f>
        <v>4.6865739685434171E-2</v>
      </c>
      <c r="AF337" s="2">
        <f>(Table2[[#This Row],[Current Week High]]/Table2[[#This Row],[Close Price]])-1</f>
        <v>1.6417715455297799E-2</v>
      </c>
      <c r="AG337" s="2">
        <f>(Table2[[#This Row],[Close Price]]/Table2[[#This Row],[Current Month Low]])-1</f>
        <v>4.6865739685434171E-2</v>
      </c>
      <c r="AH337" s="2">
        <f>(Table2[[#This Row],[Current Month High]]/Table2[[#This Row],[Close Price]])-1</f>
        <v>5.948700082741798E-2</v>
      </c>
      <c r="AI337">
        <v>6.9851500239515696</v>
      </c>
      <c r="AJ337">
        <v>45.750555379244602</v>
      </c>
      <c r="AK337" t="str">
        <f>IF(AND(Table2[[#This Row],[20D EMA]]&gt;Table2[[#This Row],[50D EMA]],Table2[[#This Row],[50D EMA]]&gt;Table2[[#This Row],[200D EMA]]),"Uptrend","Downtrend/NoTrend")</f>
        <v>Uptrend</v>
      </c>
      <c r="AL337">
        <v>0.01</v>
      </c>
      <c r="AM337" t="s">
        <v>10199</v>
      </c>
      <c r="AN337">
        <v>1.1100000000000001</v>
      </c>
      <c r="AO337" t="s">
        <v>10199</v>
      </c>
      <c r="AP337">
        <v>3.9675147908617002E-2</v>
      </c>
      <c r="AQ337">
        <f>(Table2[[#This Row],[Sharpe Ratio]]-AVERAGE(Table2[Sharpe Ratio]))/_xlfn.STDEV.P(Table2[Sharpe Ratio])</f>
        <v>-0.10648314286221283</v>
      </c>
      <c r="AR33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0.27508024899899863</v>
      </c>
      <c r="AS337">
        <f>_xlfn.RANK.AVG(Table2[[#This Row],[1Y Return vs Nifty Z-Score]],Table2[1Y Return vs Nifty Z-Score])</f>
        <v>485</v>
      </c>
      <c r="AT337">
        <f>_xlfn.RANK.AVG(Table2[[#This Row],[6M Return vs Nifty Z-Score]],Table2[6M Return vs Nifty Z-Score])</f>
        <v>196</v>
      </c>
      <c r="AU337">
        <f>_xlfn.RANK.AVG(Table2[[#This Row],[Sharpe Ratio Z-Score]],Table2[Sharpe Ratio Z-Score])</f>
        <v>364</v>
      </c>
      <c r="AV337">
        <f>(Table2[[#This Row],[Rank 1Y]]+Table2[[#This Row],[Rank 6M]]+Table2[[#This Row],[Rank Sharpe]])/3</f>
        <v>348.33333333333331</v>
      </c>
    </row>
    <row r="338" spans="1:48" x14ac:dyDescent="0.3">
      <c r="A338" t="s">
        <v>963</v>
      </c>
      <c r="B338" t="s">
        <v>964</v>
      </c>
      <c r="C338" t="s">
        <v>10167</v>
      </c>
      <c r="D338" t="s">
        <v>375</v>
      </c>
      <c r="E338">
        <v>14189.07565205</v>
      </c>
      <c r="F338">
        <v>4205.5</v>
      </c>
      <c r="G338">
        <v>63.197210249268601</v>
      </c>
      <c r="H338">
        <f>(Table2[[#This Row],[1Y Return vs Nifty]]-AVERAGE(Table2[1Y Return vs Nifty]))/_xlfn.STDEV.P(Table2[1Y Return vs Nifty])</f>
        <v>0.34207613116119384</v>
      </c>
      <c r="I338">
        <v>3.6723075186509102</v>
      </c>
      <c r="J338">
        <f>(Table2[[#This Row],[1M Return vs Nifty]]-AVERAGE(Table2[1M Return vs Nifty]))/_xlfn.STDEV.P(Table2[1M Return vs Nifty])</f>
        <v>0.56140056402183969</v>
      </c>
      <c r="K338">
        <v>-0.45541363891412501</v>
      </c>
      <c r="L338">
        <f>(Table2[[#This Row],[6M Return vs Nifty]]-AVERAGE(Table2[6M Return vs Nifty]))/_xlfn.STDEV.P(Table2[6M Return vs Nifty])</f>
        <v>-0.22937824643343799</v>
      </c>
      <c r="M338">
        <v>-8.5298809526600508</v>
      </c>
      <c r="N338">
        <f>(Table2[[#This Row],[1W Return vs Nifty]]-AVERAGE(Table2[1W Return vs Nifty]))/_xlfn.STDEV.P(Table2[1W Return vs Nifty])</f>
        <v>-1.7909665387470166</v>
      </c>
      <c r="O338">
        <v>4353.71</v>
      </c>
      <c r="P338">
        <v>4157.1160987872399</v>
      </c>
      <c r="Q338">
        <v>3634.19154708428</v>
      </c>
      <c r="R338">
        <v>35.678938864521797</v>
      </c>
      <c r="S338" s="2">
        <f>(Table2[[#This Row],[Close Price]]-Table2[[#This Row],[20D EMA]])/Table2[[#This Row],[20D EMA]]</f>
        <v>-3.4042230649262359E-2</v>
      </c>
      <c r="T338" s="2">
        <f>(Table2[[#This Row],[Close Price]]-Table2[[#This Row],[50D EMA]])/Table2[[#This Row],[50D EMA]]</f>
        <v>1.1638814039106379E-2</v>
      </c>
      <c r="U338" s="2">
        <f>(Table2[[#This Row],[Close Price]]-Table2[[#This Row],[200D EMA]])/Table2[[#This Row],[200D EMA]]</f>
        <v>0.15720372619711859</v>
      </c>
      <c r="V338">
        <v>0.95235114182508596</v>
      </c>
      <c r="W338">
        <v>4057.25</v>
      </c>
      <c r="X338">
        <v>4288.3500000000004</v>
      </c>
      <c r="Y338">
        <v>4057.25</v>
      </c>
      <c r="Z338">
        <v>4330</v>
      </c>
      <c r="AA338">
        <v>4030.65</v>
      </c>
      <c r="AB338">
        <v>4888</v>
      </c>
      <c r="AC338" s="2">
        <f>(Table2[[#This Row],[Close Price]]/Table2[[#This Row],[Day Low]])-1</f>
        <v>3.6539528005422373E-2</v>
      </c>
      <c r="AD338" s="2">
        <f>(Table2[[#This Row],[Day High]]/Table2[[#This Row],[Close Price]])-1</f>
        <v>1.9700392343360074E-2</v>
      </c>
      <c r="AE338" s="2">
        <f>(Table2[[#This Row],[Close Price]]/Table2[[#This Row],[Current Week Low]])-1</f>
        <v>3.6539528005422373E-2</v>
      </c>
      <c r="AF338" s="2">
        <f>(Table2[[#This Row],[Current Week High]]/Table2[[#This Row],[Close Price]])-1</f>
        <v>2.9604089882296902E-2</v>
      </c>
      <c r="AG338" s="2">
        <f>(Table2[[#This Row],[Close Price]]/Table2[[#This Row],[Current Month Low]])-1</f>
        <v>4.3380099983873599E-2</v>
      </c>
      <c r="AH338" s="2">
        <f>(Table2[[#This Row],[Current Month High]]/Table2[[#This Row],[Close Price]])-1</f>
        <v>0.16228748068006182</v>
      </c>
      <c r="AI338">
        <v>16.228748068006102</v>
      </c>
      <c r="AJ338">
        <v>91.773638249846101</v>
      </c>
      <c r="AK338" t="str">
        <f>IF(AND(Table2[[#This Row],[20D EMA]]&gt;Table2[[#This Row],[50D EMA]],Table2[[#This Row],[50D EMA]]&gt;Table2[[#This Row],[200D EMA]]),"Uptrend","Downtrend/NoTrend")</f>
        <v>Uptrend</v>
      </c>
      <c r="AL338">
        <v>-0.05</v>
      </c>
      <c r="AM338" t="s">
        <v>10200</v>
      </c>
      <c r="AN338">
        <v>-6.53</v>
      </c>
      <c r="AO338" t="s">
        <v>10200</v>
      </c>
      <c r="AP338">
        <v>1.1523251799697E-2</v>
      </c>
      <c r="AQ338">
        <f>(Table2[[#This Row],[Sharpe Ratio]]-AVERAGE(Table2[Sharpe Ratio]))/_xlfn.STDEV.P(Table2[Sharpe Ratio])</f>
        <v>-0.42965441064758197</v>
      </c>
      <c r="AR33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-1.546522500645003</v>
      </c>
      <c r="AS338">
        <f>_xlfn.RANK.AVG(Table2[[#This Row],[1Y Return vs Nifty Z-Score]],Table2[1Y Return vs Nifty Z-Score])</f>
        <v>199</v>
      </c>
      <c r="AT338">
        <f>_xlfn.RANK.AVG(Table2[[#This Row],[6M Return vs Nifty Z-Score]],Table2[6M Return vs Nifty Z-Score])</f>
        <v>404</v>
      </c>
      <c r="AU338">
        <f>_xlfn.RANK.AVG(Table2[[#This Row],[Sharpe Ratio Z-Score]],Table2[Sharpe Ratio Z-Score])</f>
        <v>447</v>
      </c>
      <c r="AV338">
        <f>(Table2[[#This Row],[Rank 1Y]]+Table2[[#This Row],[Rank 6M]]+Table2[[#This Row],[Rank Sharpe]])/3</f>
        <v>350</v>
      </c>
    </row>
    <row r="339" spans="1:48" x14ac:dyDescent="0.3">
      <c r="A339" t="s">
        <v>1284</v>
      </c>
      <c r="B339" t="s">
        <v>1285</v>
      </c>
      <c r="C339" t="s">
        <v>10163</v>
      </c>
      <c r="D339" t="s">
        <v>77</v>
      </c>
      <c r="E339">
        <v>8503.5517932629991</v>
      </c>
      <c r="F339">
        <v>210.39</v>
      </c>
      <c r="G339">
        <v>20.3739709599277</v>
      </c>
      <c r="H339">
        <f>(Table2[[#This Row],[1Y Return vs Nifty]]-AVERAGE(Table2[1Y Return vs Nifty]))/_xlfn.STDEV.P(Table2[1Y Return vs Nifty])</f>
        <v>-0.25427703813510955</v>
      </c>
      <c r="I339">
        <v>-6.9276497178875296</v>
      </c>
      <c r="J339">
        <f>(Table2[[#This Row],[1M Return vs Nifty]]-AVERAGE(Table2[1M Return vs Nifty]))/_xlfn.STDEV.P(Table2[1M Return vs Nifty])</f>
        <v>-0.53787204484085993</v>
      </c>
      <c r="K339">
        <v>4.62406563121292</v>
      </c>
      <c r="L339">
        <f>(Table2[[#This Row],[6M Return vs Nifty]]-AVERAGE(Table2[6M Return vs Nifty]))/_xlfn.STDEV.P(Table2[6M Return vs Nifty])</f>
        <v>-5.874811257564453E-2</v>
      </c>
      <c r="M339">
        <v>1.67666688108345</v>
      </c>
      <c r="N339">
        <f>(Table2[[#This Row],[1W Return vs Nifty]]-AVERAGE(Table2[1W Return vs Nifty]))/_xlfn.STDEV.P(Table2[1W Return vs Nifty])</f>
        <v>0.95679968488413458</v>
      </c>
      <c r="O339">
        <v>209.75</v>
      </c>
      <c r="P339">
        <v>213.21321156538599</v>
      </c>
      <c r="Q339">
        <v>196.83897066642501</v>
      </c>
      <c r="R339">
        <v>57.467870351946097</v>
      </c>
      <c r="S339" s="2">
        <f>(Table2[[#This Row],[Close Price]]-Table2[[#This Row],[20D EMA]])/Table2[[#This Row],[20D EMA]]</f>
        <v>3.0512514898688265E-3</v>
      </c>
      <c r="T339" s="2">
        <f>(Table2[[#This Row],[Close Price]]-Table2[[#This Row],[50D EMA]])/Table2[[#This Row],[50D EMA]]</f>
        <v>-1.3241259979427732E-2</v>
      </c>
      <c r="U339" s="2">
        <f>(Table2[[#This Row],[Close Price]]-Table2[[#This Row],[200D EMA]])/Table2[[#This Row],[200D EMA]]</f>
        <v>6.884322391900409E-2</v>
      </c>
      <c r="V339">
        <v>0.57872180405051199</v>
      </c>
      <c r="W339">
        <v>205.59</v>
      </c>
      <c r="X339">
        <v>212.09</v>
      </c>
      <c r="Y339">
        <v>202.42</v>
      </c>
      <c r="Z339">
        <v>212.09</v>
      </c>
      <c r="AA339">
        <v>202.42</v>
      </c>
      <c r="AB339">
        <v>214</v>
      </c>
      <c r="AC339" s="2">
        <f>(Table2[[#This Row],[Close Price]]/Table2[[#This Row],[Day Low]])-1</f>
        <v>2.3347439077776144E-2</v>
      </c>
      <c r="AD339" s="2">
        <f>(Table2[[#This Row],[Day High]]/Table2[[#This Row],[Close Price]])-1</f>
        <v>8.0802319501878106E-3</v>
      </c>
      <c r="AE339" s="2">
        <f>(Table2[[#This Row],[Close Price]]/Table2[[#This Row],[Current Week Low]])-1</f>
        <v>3.9373579685801685E-2</v>
      </c>
      <c r="AF339" s="2">
        <f>(Table2[[#This Row],[Current Week High]]/Table2[[#This Row],[Close Price]])-1</f>
        <v>8.0802319501878106E-3</v>
      </c>
      <c r="AG339" s="2">
        <f>(Table2[[#This Row],[Close Price]]/Table2[[#This Row],[Current Month Low]])-1</f>
        <v>3.9373579685801685E-2</v>
      </c>
      <c r="AH339" s="2">
        <f>(Table2[[#This Row],[Current Month High]]/Table2[[#This Row],[Close Price]])-1</f>
        <v>1.7158610200104674E-2</v>
      </c>
      <c r="AI339">
        <v>21.678787014591901</v>
      </c>
      <c r="AJ339">
        <v>49.159872385678803</v>
      </c>
      <c r="AK339" t="str">
        <f>IF(AND(Table2[[#This Row],[20D EMA]]&gt;Table2[[#This Row],[50D EMA]],Table2[[#This Row],[50D EMA]]&gt;Table2[[#This Row],[200D EMA]]),"Uptrend","Downtrend/NoTrend")</f>
        <v>Downtrend/NoTrend</v>
      </c>
      <c r="AL339">
        <v>-0.17</v>
      </c>
      <c r="AM339" t="s">
        <v>10200</v>
      </c>
      <c r="AN339">
        <v>-7.0000000000000007E-2</v>
      </c>
      <c r="AO339" t="s">
        <v>10200</v>
      </c>
      <c r="AP339">
        <v>5.1288510019394003E-2</v>
      </c>
      <c r="AQ339">
        <f>(Table2[[#This Row],[Sharpe Ratio]]-AVERAGE(Table2[Sharpe Ratio]))/_xlfn.STDEV.P(Table2[Sharpe Ratio])</f>
        <v>2.683309779417381E-2</v>
      </c>
      <c r="AR33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39">
        <f>_xlfn.RANK.AVG(Table2[[#This Row],[1Y Return vs Nifty Z-Score]],Table2[1Y Return vs Nifty Z-Score])</f>
        <v>379</v>
      </c>
      <c r="AT339">
        <f>_xlfn.RANK.AVG(Table2[[#This Row],[6M Return vs Nifty Z-Score]],Table2[6M Return vs Nifty Z-Score])</f>
        <v>346</v>
      </c>
      <c r="AU339">
        <f>_xlfn.RANK.AVG(Table2[[#This Row],[Sharpe Ratio Z-Score]],Table2[Sharpe Ratio Z-Score])</f>
        <v>331</v>
      </c>
      <c r="AV339">
        <f>(Table2[[#This Row],[Rank 1Y]]+Table2[[#This Row],[Rank 6M]]+Table2[[#This Row],[Rank Sharpe]])/3</f>
        <v>352</v>
      </c>
    </row>
    <row r="340" spans="1:48" x14ac:dyDescent="0.3">
      <c r="A340" t="s">
        <v>1621</v>
      </c>
      <c r="B340" t="s">
        <v>1622</v>
      </c>
      <c r="C340" t="s">
        <v>10159</v>
      </c>
      <c r="D340" t="s">
        <v>198</v>
      </c>
      <c r="E340">
        <v>5200.7987187990002</v>
      </c>
      <c r="F340">
        <v>204.53</v>
      </c>
      <c r="G340">
        <v>8.1067173625494604</v>
      </c>
      <c r="H340">
        <f>(Table2[[#This Row],[1Y Return vs Nifty]]-AVERAGE(Table2[1Y Return vs Nifty]))/_xlfn.STDEV.P(Table2[1Y Return vs Nifty])</f>
        <v>-0.4251098775643985</v>
      </c>
      <c r="I340">
        <v>-5.86825782721706</v>
      </c>
      <c r="J340">
        <f>(Table2[[#This Row],[1M Return vs Nifty]]-AVERAGE(Table2[1M Return vs Nifty]))/_xlfn.STDEV.P(Table2[1M Return vs Nifty])</f>
        <v>-0.42800740468447962</v>
      </c>
      <c r="K340">
        <v>13.7440391088022</v>
      </c>
      <c r="L340">
        <f>(Table2[[#This Row],[6M Return vs Nifty]]-AVERAGE(Table2[6M Return vs Nifty]))/_xlfn.STDEV.P(Table2[6M Return vs Nifty])</f>
        <v>0.24761051446166268</v>
      </c>
      <c r="M340">
        <v>-3.3243022417382702</v>
      </c>
      <c r="N340">
        <f>(Table2[[#This Row],[1W Return vs Nifty]]-AVERAGE(Table2[1W Return vs Nifty]))/_xlfn.STDEV.P(Table2[1W Return vs Nifty])</f>
        <v>-0.3895413370705727</v>
      </c>
      <c r="O340">
        <v>206.53</v>
      </c>
      <c r="P340">
        <v>194.920674368817</v>
      </c>
      <c r="Q340">
        <v>167.776526789256</v>
      </c>
      <c r="R340">
        <v>40.325098110427703</v>
      </c>
      <c r="S340" s="2">
        <f>(Table2[[#This Row],[Close Price]]-Table2[[#This Row],[20D EMA]])/Table2[[#This Row],[20D EMA]]</f>
        <v>-9.683823173388853E-3</v>
      </c>
      <c r="T340" s="2">
        <f>(Table2[[#This Row],[Close Price]]-Table2[[#This Row],[50D EMA]])/Table2[[#This Row],[50D EMA]]</f>
        <v>4.9298647577018011E-2</v>
      </c>
      <c r="U340" s="2">
        <f>(Table2[[#This Row],[Close Price]]-Table2[[#This Row],[200D EMA]])/Table2[[#This Row],[200D EMA]]</f>
        <v>0.21906206973106568</v>
      </c>
      <c r="V340">
        <v>0.60209974436712099</v>
      </c>
      <c r="W340">
        <v>197.7</v>
      </c>
      <c r="X340">
        <v>206.99</v>
      </c>
      <c r="Y340">
        <v>197.7</v>
      </c>
      <c r="Z340">
        <v>207.1</v>
      </c>
      <c r="AA340">
        <v>197.7</v>
      </c>
      <c r="AB340">
        <v>225.7</v>
      </c>
      <c r="AC340" s="2">
        <f>(Table2[[#This Row],[Close Price]]/Table2[[#This Row],[Day Low]])-1</f>
        <v>3.4547293879615637E-2</v>
      </c>
      <c r="AD340" s="2">
        <f>(Table2[[#This Row],[Day High]]/Table2[[#This Row],[Close Price]])-1</f>
        <v>1.2027575416809322E-2</v>
      </c>
      <c r="AE340" s="2">
        <f>(Table2[[#This Row],[Close Price]]/Table2[[#This Row],[Current Week Low]])-1</f>
        <v>3.4547293879615637E-2</v>
      </c>
      <c r="AF340" s="2">
        <f>(Table2[[#This Row],[Current Week High]]/Table2[[#This Row],[Close Price]])-1</f>
        <v>1.2565393829756077E-2</v>
      </c>
      <c r="AG340" s="2">
        <f>(Table2[[#This Row],[Close Price]]/Table2[[#This Row],[Current Month Low]])-1</f>
        <v>3.4547293879615637E-2</v>
      </c>
      <c r="AH340" s="2">
        <f>(Table2[[#This Row],[Current Month High]]/Table2[[#This Row],[Close Price]])-1</f>
        <v>0.10350559820075289</v>
      </c>
      <c r="AI340">
        <v>10.350559820075199</v>
      </c>
      <c r="AJ340">
        <v>62.2610075366917</v>
      </c>
      <c r="AK340" t="str">
        <f>IF(AND(Table2[[#This Row],[20D EMA]]&gt;Table2[[#This Row],[50D EMA]],Table2[[#This Row],[50D EMA]]&gt;Table2[[#This Row],[200D EMA]]),"Uptrend","Downtrend/NoTrend")</f>
        <v>Uptrend</v>
      </c>
      <c r="AL340">
        <v>0.06</v>
      </c>
      <c r="AM340" t="s">
        <v>10199</v>
      </c>
      <c r="AN340">
        <v>-5.93</v>
      </c>
      <c r="AO340" t="s">
        <v>10200</v>
      </c>
      <c r="AP340">
        <v>3.9767031070806001E-2</v>
      </c>
      <c r="AQ340">
        <f>(Table2[[#This Row],[Sharpe Ratio]]-AVERAGE(Table2[Sharpe Ratio]))/_xlfn.STDEV.P(Table2[Sharpe Ratio])</f>
        <v>-0.10542836495674383</v>
      </c>
      <c r="AR34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-1.100476469814532</v>
      </c>
      <c r="AS340">
        <f>_xlfn.RANK.AVG(Table2[[#This Row],[1Y Return vs Nifty Z-Score]],Table2[1Y Return vs Nifty Z-Score])</f>
        <v>450</v>
      </c>
      <c r="AT340">
        <f>_xlfn.RANK.AVG(Table2[[#This Row],[6M Return vs Nifty Z-Score]],Table2[6M Return vs Nifty Z-Score])</f>
        <v>247</v>
      </c>
      <c r="AU340">
        <f>_xlfn.RANK.AVG(Table2[[#This Row],[Sharpe Ratio Z-Score]],Table2[Sharpe Ratio Z-Score])</f>
        <v>362</v>
      </c>
      <c r="AV340">
        <f>(Table2[[#This Row],[Rank 1Y]]+Table2[[#This Row],[Rank 6M]]+Table2[[#This Row],[Rank Sharpe]])/3</f>
        <v>353</v>
      </c>
    </row>
    <row r="341" spans="1:48" x14ac:dyDescent="0.3">
      <c r="A341" t="s">
        <v>1702</v>
      </c>
      <c r="B341" t="s">
        <v>1703</v>
      </c>
      <c r="C341" t="s">
        <v>10157</v>
      </c>
      <c r="D341" t="s">
        <v>274</v>
      </c>
      <c r="E341">
        <v>4540.5590216999999</v>
      </c>
      <c r="F341">
        <v>235.5</v>
      </c>
      <c r="G341">
        <v>15.044127561473699</v>
      </c>
      <c r="H341">
        <f>(Table2[[#This Row],[1Y Return vs Nifty]]-AVERAGE(Table2[1Y Return vs Nifty]))/_xlfn.STDEV.P(Table2[1Y Return vs Nifty])</f>
        <v>-0.32850003142726275</v>
      </c>
      <c r="I341">
        <v>-13.2801509739654</v>
      </c>
      <c r="J341">
        <f>(Table2[[#This Row],[1M Return vs Nifty]]-AVERAGE(Table2[1M Return vs Nifty]))/_xlfn.STDEV.P(Table2[1M Return vs Nifty])</f>
        <v>-1.1966606109400881</v>
      </c>
      <c r="K341">
        <v>-17.497870271544802</v>
      </c>
      <c r="L341">
        <f>(Table2[[#This Row],[6M Return vs Nifty]]-AVERAGE(Table2[6M Return vs Nifty]))/_xlfn.STDEV.P(Table2[6M Return vs Nifty])</f>
        <v>-0.80186934283251432</v>
      </c>
      <c r="M341">
        <v>1.65581074468427</v>
      </c>
      <c r="N341">
        <f>(Table2[[#This Row],[1W Return vs Nifty]]-AVERAGE(Table2[1W Return vs Nifty]))/_xlfn.STDEV.P(Table2[1W Return vs Nifty])</f>
        <v>0.95118487877274316</v>
      </c>
      <c r="O341">
        <v>242.06</v>
      </c>
      <c r="P341">
        <v>242.205599049135</v>
      </c>
      <c r="Q341">
        <v>225.076346755261</v>
      </c>
      <c r="R341">
        <v>41.694958043613703</v>
      </c>
      <c r="S341" s="2">
        <f>(Table2[[#This Row],[Close Price]]-Table2[[#This Row],[20D EMA]])/Table2[[#This Row],[20D EMA]]</f>
        <v>-2.7100718830042149E-2</v>
      </c>
      <c r="T341" s="2">
        <f>(Table2[[#This Row],[Close Price]]-Table2[[#This Row],[50D EMA]])/Table2[[#This Row],[50D EMA]]</f>
        <v>-2.7685565798066761E-2</v>
      </c>
      <c r="U341" s="2">
        <f>(Table2[[#This Row],[Close Price]]-Table2[[#This Row],[200D EMA]])/Table2[[#This Row],[200D EMA]]</f>
        <v>4.6311633341344673E-2</v>
      </c>
      <c r="V341">
        <v>1.0141955996611001</v>
      </c>
      <c r="W341">
        <v>225.55</v>
      </c>
      <c r="X341">
        <v>240.05</v>
      </c>
      <c r="Y341">
        <v>225.55</v>
      </c>
      <c r="Z341">
        <v>240.05</v>
      </c>
      <c r="AA341">
        <v>225.55</v>
      </c>
      <c r="AB341">
        <v>255</v>
      </c>
      <c r="AC341" s="2">
        <f>(Table2[[#This Row],[Close Price]]/Table2[[#This Row],[Day Low]])-1</f>
        <v>4.4114387053868276E-2</v>
      </c>
      <c r="AD341" s="2">
        <f>(Table2[[#This Row],[Day High]]/Table2[[#This Row],[Close Price]])-1</f>
        <v>1.9320594479830255E-2</v>
      </c>
      <c r="AE341" s="2">
        <f>(Table2[[#This Row],[Close Price]]/Table2[[#This Row],[Current Week Low]])-1</f>
        <v>4.4114387053868276E-2</v>
      </c>
      <c r="AF341" s="2">
        <f>(Table2[[#This Row],[Current Week High]]/Table2[[#This Row],[Close Price]])-1</f>
        <v>1.9320594479830255E-2</v>
      </c>
      <c r="AG341" s="2">
        <f>(Table2[[#This Row],[Close Price]]/Table2[[#This Row],[Current Month Low]])-1</f>
        <v>4.4114387053868276E-2</v>
      </c>
      <c r="AH341" s="2">
        <f>(Table2[[#This Row],[Current Month High]]/Table2[[#This Row],[Close Price]])-1</f>
        <v>8.2802547770700619E-2</v>
      </c>
      <c r="AI341">
        <v>23.7367303609341</v>
      </c>
      <c r="AJ341">
        <v>43.466341760584797</v>
      </c>
      <c r="AK341" t="str">
        <f>IF(AND(Table2[[#This Row],[20D EMA]]&gt;Table2[[#This Row],[50D EMA]],Table2[[#This Row],[50D EMA]]&gt;Table2[[#This Row],[200D EMA]]),"Uptrend","Downtrend/NoTrend")</f>
        <v>Downtrend/NoTrend</v>
      </c>
      <c r="AL341">
        <v>-0.11</v>
      </c>
      <c r="AM341" t="s">
        <v>10200</v>
      </c>
      <c r="AN341">
        <v>-4.42</v>
      </c>
      <c r="AO341" t="s">
        <v>10200</v>
      </c>
      <c r="AP341">
        <v>0.165886996416371</v>
      </c>
      <c r="AQ341">
        <f>(Table2[[#This Row],[Sharpe Ratio]]-AVERAGE(Table2[Sharpe Ratio]))/_xlfn.STDEV.P(Table2[Sharpe Ratio])</f>
        <v>1.3423728394835737</v>
      </c>
      <c r="AR34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41">
        <f>_xlfn.RANK.AVG(Table2[[#This Row],[1Y Return vs Nifty Z-Score]],Table2[1Y Return vs Nifty Z-Score])</f>
        <v>411</v>
      </c>
      <c r="AT341">
        <f>_xlfn.RANK.AVG(Table2[[#This Row],[6M Return vs Nifty Z-Score]],Table2[6M Return vs Nifty Z-Score])</f>
        <v>583</v>
      </c>
      <c r="AU341">
        <f>_xlfn.RANK.AVG(Table2[[#This Row],[Sharpe Ratio Z-Score]],Table2[Sharpe Ratio Z-Score])</f>
        <v>66</v>
      </c>
      <c r="AV341">
        <f>(Table2[[#This Row],[Rank 1Y]]+Table2[[#This Row],[Rank 6M]]+Table2[[#This Row],[Rank Sharpe]])/3</f>
        <v>353.33333333333331</v>
      </c>
    </row>
    <row r="342" spans="1:48" x14ac:dyDescent="0.3">
      <c r="A342" t="s">
        <v>1338</v>
      </c>
      <c r="B342" t="s">
        <v>1339</v>
      </c>
      <c r="C342" t="s">
        <v>10160</v>
      </c>
      <c r="D342" t="s">
        <v>291</v>
      </c>
      <c r="E342">
        <v>7916.9322292500001</v>
      </c>
      <c r="F342">
        <v>771.65</v>
      </c>
      <c r="G342">
        <v>42.239239683352103</v>
      </c>
      <c r="H342">
        <f>(Table2[[#This Row],[1Y Return vs Nifty]]-AVERAGE(Table2[1Y Return vs Nifty]))/_xlfn.STDEV.P(Table2[1Y Return vs Nifty])</f>
        <v>5.0217029037784425E-2</v>
      </c>
      <c r="I342">
        <v>-6.6164227828288196</v>
      </c>
      <c r="J342">
        <f>(Table2[[#This Row],[1M Return vs Nifty]]-AVERAGE(Table2[1M Return vs Nifty]))/_xlfn.STDEV.P(Table2[1M Return vs Nifty])</f>
        <v>-0.50559613681445592</v>
      </c>
      <c r="K342">
        <v>6.00560793410353</v>
      </c>
      <c r="L342">
        <f>(Table2[[#This Row],[6M Return vs Nifty]]-AVERAGE(Table2[6M Return vs Nifty]))/_xlfn.STDEV.P(Table2[6M Return vs Nifty])</f>
        <v>-1.2339271130262869E-2</v>
      </c>
      <c r="M342">
        <v>-2.3590423761875599</v>
      </c>
      <c r="N342">
        <f>(Table2[[#This Row],[1W Return vs Nifty]]-AVERAGE(Table2[1W Return vs Nifty]))/_xlfn.STDEV.P(Table2[1W Return vs Nifty])</f>
        <v>-0.12967791421781477</v>
      </c>
      <c r="O342">
        <v>778.7</v>
      </c>
      <c r="P342">
        <v>767.41792695348795</v>
      </c>
      <c r="Q342">
        <v>670.79682951300697</v>
      </c>
      <c r="R342">
        <v>44.985802365499197</v>
      </c>
      <c r="S342" s="2">
        <f>(Table2[[#This Row],[Close Price]]-Table2[[#This Row],[20D EMA]])/Table2[[#This Row],[20D EMA]]</f>
        <v>-9.0535507897779224E-3</v>
      </c>
      <c r="T342" s="2">
        <f>(Table2[[#This Row],[Close Price]]-Table2[[#This Row],[50D EMA]])/Table2[[#This Row],[50D EMA]]</f>
        <v>5.5146914059104688E-3</v>
      </c>
      <c r="U342" s="2">
        <f>(Table2[[#This Row],[Close Price]]-Table2[[#This Row],[200D EMA]])/Table2[[#This Row],[200D EMA]]</f>
        <v>0.15034831121699188</v>
      </c>
      <c r="V342">
        <v>1.03499039925559</v>
      </c>
      <c r="W342">
        <v>757.8</v>
      </c>
      <c r="X342">
        <v>776.1</v>
      </c>
      <c r="Y342">
        <v>747</v>
      </c>
      <c r="Z342">
        <v>776.1</v>
      </c>
      <c r="AA342">
        <v>745</v>
      </c>
      <c r="AB342">
        <v>863.7</v>
      </c>
      <c r="AC342" s="2">
        <f>(Table2[[#This Row],[Close Price]]/Table2[[#This Row],[Day Low]])-1</f>
        <v>1.8276590129321812E-2</v>
      </c>
      <c r="AD342" s="2">
        <f>(Table2[[#This Row],[Day High]]/Table2[[#This Row],[Close Price]])-1</f>
        <v>5.7668632151883781E-3</v>
      </c>
      <c r="AE342" s="2">
        <f>(Table2[[#This Row],[Close Price]]/Table2[[#This Row],[Current Week Low]])-1</f>
        <v>3.2998661311914201E-2</v>
      </c>
      <c r="AF342" s="2">
        <f>(Table2[[#This Row],[Current Week High]]/Table2[[#This Row],[Close Price]])-1</f>
        <v>5.7668632151883781E-3</v>
      </c>
      <c r="AG342" s="2">
        <f>(Table2[[#This Row],[Close Price]]/Table2[[#This Row],[Current Month Low]])-1</f>
        <v>3.5771812080536813E-2</v>
      </c>
      <c r="AH342" s="2">
        <f>(Table2[[#This Row],[Current Month High]]/Table2[[#This Row],[Close Price]])-1</f>
        <v>0.11928983347372513</v>
      </c>
      <c r="AI342">
        <v>14.0413399857448</v>
      </c>
      <c r="AJ342">
        <v>76.477987421383602</v>
      </c>
      <c r="AK342" t="str">
        <f>IF(AND(Table2[[#This Row],[20D EMA]]&gt;Table2[[#This Row],[50D EMA]],Table2[[#This Row],[50D EMA]]&gt;Table2[[#This Row],[200D EMA]]),"Uptrend","Downtrend/NoTrend")</f>
        <v>Uptrend</v>
      </c>
      <c r="AL342">
        <v>0.04</v>
      </c>
      <c r="AM342" t="s">
        <v>10199</v>
      </c>
      <c r="AN342">
        <v>-1.98</v>
      </c>
      <c r="AO342" t="s">
        <v>10200</v>
      </c>
      <c r="AP342">
        <v>6.9280064597160001E-3</v>
      </c>
      <c r="AQ342">
        <f>(Table2[[#This Row],[Sharpe Ratio]]-AVERAGE(Table2[Sharpe Ratio]))/_xlfn.STDEV.P(Table2[Sharpe Ratio])</f>
        <v>-0.48240578684479402</v>
      </c>
      <c r="AR34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-1.0798020799695431</v>
      </c>
      <c r="AS342">
        <f>_xlfn.RANK.AVG(Table2[[#This Row],[1Y Return vs Nifty Z-Score]],Table2[1Y Return vs Nifty Z-Score])</f>
        <v>271</v>
      </c>
      <c r="AT342">
        <f>_xlfn.RANK.AVG(Table2[[#This Row],[6M Return vs Nifty Z-Score]],Table2[6M Return vs Nifty Z-Score])</f>
        <v>325</v>
      </c>
      <c r="AU342">
        <f>_xlfn.RANK.AVG(Table2[[#This Row],[Sharpe Ratio Z-Score]],Table2[Sharpe Ratio Z-Score])</f>
        <v>465</v>
      </c>
      <c r="AV342">
        <f>(Table2[[#This Row],[Rank 1Y]]+Table2[[#This Row],[Rank 6M]]+Table2[[#This Row],[Rank Sharpe]])/3</f>
        <v>353.66666666666669</v>
      </c>
    </row>
    <row r="343" spans="1:48" x14ac:dyDescent="0.3">
      <c r="A343" t="s">
        <v>52</v>
      </c>
      <c r="B343" t="s">
        <v>53</v>
      </c>
      <c r="C343" t="s">
        <v>10159</v>
      </c>
      <c r="D343" t="s">
        <v>54</v>
      </c>
      <c r="E343">
        <v>397060.58271747001</v>
      </c>
      <c r="F343">
        <v>12629.05</v>
      </c>
      <c r="G343">
        <v>6.2902819161079799</v>
      </c>
      <c r="H343">
        <f>(Table2[[#This Row],[1Y Return vs Nifty]]-AVERAGE(Table2[1Y Return vs Nifty]))/_xlfn.STDEV.P(Table2[1Y Return vs Nifty])</f>
        <v>-0.45040541926754918</v>
      </c>
      <c r="I343">
        <v>5.38917998194774E-2</v>
      </c>
      <c r="J343">
        <f>(Table2[[#This Row],[1M Return vs Nifty]]-AVERAGE(Table2[1M Return vs Nifty]))/_xlfn.STDEV.P(Table2[1M Return vs Nifty])</f>
        <v>0.18615138155546049</v>
      </c>
      <c r="K343">
        <v>12.821549813576</v>
      </c>
      <c r="L343">
        <f>(Table2[[#This Row],[6M Return vs Nifty]]-AVERAGE(Table2[6M Return vs Nifty]))/_xlfn.STDEV.P(Table2[6M Return vs Nifty])</f>
        <v>0.21662220570872803</v>
      </c>
      <c r="M343">
        <v>0.48216484547115801</v>
      </c>
      <c r="N343">
        <f>(Table2[[#This Row],[1W Return vs Nifty]]-AVERAGE(Table2[1W Return vs Nifty]))/_xlfn.STDEV.P(Table2[1W Return vs Nifty])</f>
        <v>0.63522059654018881</v>
      </c>
      <c r="O343">
        <v>12500.45</v>
      </c>
      <c r="P343">
        <v>12445.3366291967</v>
      </c>
      <c r="Q343">
        <v>11550.919860886601</v>
      </c>
      <c r="R343">
        <v>58.0164121653306</v>
      </c>
      <c r="S343" s="2">
        <f>(Table2[[#This Row],[Close Price]]-Table2[[#This Row],[20D EMA]])/Table2[[#This Row],[20D EMA]]</f>
        <v>1.0287629645332651E-2</v>
      </c>
      <c r="T343" s="2">
        <f>(Table2[[#This Row],[Close Price]]-Table2[[#This Row],[50D EMA]])/Table2[[#This Row],[50D EMA]]</f>
        <v>1.4761623271186502E-2</v>
      </c>
      <c r="U343" s="2">
        <f>(Table2[[#This Row],[Close Price]]-Table2[[#This Row],[200D EMA]])/Table2[[#This Row],[200D EMA]]</f>
        <v>9.3337167264412615E-2</v>
      </c>
      <c r="V343">
        <v>1.32932696221324</v>
      </c>
      <c r="W343">
        <v>12360</v>
      </c>
      <c r="X343">
        <v>12734.95</v>
      </c>
      <c r="Y343">
        <v>12360</v>
      </c>
      <c r="Z343">
        <v>12734.95</v>
      </c>
      <c r="AA343">
        <v>11960</v>
      </c>
      <c r="AB343">
        <v>13300</v>
      </c>
      <c r="AC343" s="2">
        <f>(Table2[[#This Row],[Close Price]]/Table2[[#This Row],[Day Low]])-1</f>
        <v>2.176779935275075E-2</v>
      </c>
      <c r="AD343" s="2">
        <f>(Table2[[#This Row],[Day High]]/Table2[[#This Row],[Close Price]])-1</f>
        <v>8.3854288327309678E-3</v>
      </c>
      <c r="AE343" s="2">
        <f>(Table2[[#This Row],[Close Price]]/Table2[[#This Row],[Current Week Low]])-1</f>
        <v>2.176779935275075E-2</v>
      </c>
      <c r="AF343" s="2">
        <f>(Table2[[#This Row],[Current Week High]]/Table2[[#This Row],[Close Price]])-1</f>
        <v>8.3854288327309678E-3</v>
      </c>
      <c r="AG343" s="2">
        <f>(Table2[[#This Row],[Close Price]]/Table2[[#This Row],[Current Month Low]])-1</f>
        <v>5.594063545150485E-2</v>
      </c>
      <c r="AH343" s="2">
        <f>(Table2[[#This Row],[Current Month High]]/Table2[[#This Row],[Close Price]])-1</f>
        <v>5.3127511570545849E-2</v>
      </c>
      <c r="AI343">
        <v>5.3127511570545796</v>
      </c>
      <c r="AJ343">
        <v>36.4690436182685</v>
      </c>
      <c r="AK343" t="str">
        <f>IF(AND(Table2[[#This Row],[20D EMA]]&gt;Table2[[#This Row],[50D EMA]],Table2[[#This Row],[50D EMA]]&gt;Table2[[#This Row],[200D EMA]]),"Uptrend","Downtrend/NoTrend")</f>
        <v>Uptrend</v>
      </c>
      <c r="AL343">
        <v>-0.1</v>
      </c>
      <c r="AM343" t="s">
        <v>10200</v>
      </c>
      <c r="AN343">
        <v>4.46</v>
      </c>
      <c r="AO343" t="s">
        <v>10199</v>
      </c>
      <c r="AP343">
        <v>4.6513365194084E-2</v>
      </c>
      <c r="AQ343">
        <f>(Table2[[#This Row],[Sharpe Ratio]]-AVERAGE(Table2[Sharpe Ratio]))/_xlfn.STDEV.P(Table2[Sharpe Ratio])</f>
        <v>-2.7983444618584489E-2</v>
      </c>
      <c r="AR34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0.55960531991824369</v>
      </c>
      <c r="AS343">
        <f>_xlfn.RANK.AVG(Table2[[#This Row],[1Y Return vs Nifty Z-Score]],Table2[1Y Return vs Nifty Z-Score])</f>
        <v>460</v>
      </c>
      <c r="AT343">
        <f>_xlfn.RANK.AVG(Table2[[#This Row],[6M Return vs Nifty Z-Score]],Table2[6M Return vs Nifty Z-Score])</f>
        <v>255</v>
      </c>
      <c r="AU343">
        <f>_xlfn.RANK.AVG(Table2[[#This Row],[Sharpe Ratio Z-Score]],Table2[Sharpe Ratio Z-Score])</f>
        <v>347</v>
      </c>
      <c r="AV343">
        <f>(Table2[[#This Row],[Rank 1Y]]+Table2[[#This Row],[Rank 6M]]+Table2[[#This Row],[Rank Sharpe]])/3</f>
        <v>354</v>
      </c>
    </row>
    <row r="344" spans="1:48" x14ac:dyDescent="0.3">
      <c r="A344" t="s">
        <v>1088</v>
      </c>
      <c r="B344" t="s">
        <v>1089</v>
      </c>
      <c r="C344" t="s">
        <v>10159</v>
      </c>
      <c r="D344" t="s">
        <v>387</v>
      </c>
      <c r="E344">
        <v>11195.472629260001</v>
      </c>
      <c r="F344">
        <v>429.4</v>
      </c>
      <c r="G344">
        <v>52.913861048658703</v>
      </c>
      <c r="H344">
        <f>(Table2[[#This Row],[1Y Return vs Nifty]]-AVERAGE(Table2[1Y Return vs Nifty]))/_xlfn.STDEV.P(Table2[1Y Return vs Nifty])</f>
        <v>0.19887099328432242</v>
      </c>
      <c r="I344">
        <v>7.0748024900445703</v>
      </c>
      <c r="J344">
        <f>(Table2[[#This Row],[1M Return vs Nifty]]-AVERAGE(Table2[1M Return vs Nifty]))/_xlfn.STDEV.P(Table2[1M Return vs Nifty])</f>
        <v>0.91425760300623093</v>
      </c>
      <c r="K344">
        <v>-24.358731795276199</v>
      </c>
      <c r="L344">
        <f>(Table2[[#This Row],[6M Return vs Nifty]]-AVERAGE(Table2[6M Return vs Nifty]))/_xlfn.STDEV.P(Table2[6M Return vs Nifty])</f>
        <v>-1.0323397627156914</v>
      </c>
      <c r="M344">
        <v>-8.4423317631180801</v>
      </c>
      <c r="N344">
        <f>(Table2[[#This Row],[1W Return vs Nifty]]-AVERAGE(Table2[1W Return vs Nifty]))/_xlfn.STDEV.P(Table2[1W Return vs Nifty])</f>
        <v>-1.7673968940592812</v>
      </c>
      <c r="O344">
        <v>442.46</v>
      </c>
      <c r="P344">
        <v>429.77027230374898</v>
      </c>
      <c r="Q344">
        <v>393.26261657136303</v>
      </c>
      <c r="R344">
        <v>36.726123840501998</v>
      </c>
      <c r="S344" s="2">
        <f>(Table2[[#This Row],[Close Price]]-Table2[[#This Row],[20D EMA]])/Table2[[#This Row],[20D EMA]]</f>
        <v>-2.9516792478416133E-2</v>
      </c>
      <c r="T344" s="2">
        <f>(Table2[[#This Row],[Close Price]]-Table2[[#This Row],[50D EMA]])/Table2[[#This Row],[50D EMA]]</f>
        <v>-8.6155866892372436E-4</v>
      </c>
      <c r="U344" s="2">
        <f>(Table2[[#This Row],[Close Price]]-Table2[[#This Row],[200D EMA]])/Table2[[#This Row],[200D EMA]]</f>
        <v>9.1891224606342192E-2</v>
      </c>
      <c r="V344">
        <v>1.9050122686403499</v>
      </c>
      <c r="W344">
        <v>407.55</v>
      </c>
      <c r="X344">
        <v>442.45</v>
      </c>
      <c r="Y344">
        <v>407.55</v>
      </c>
      <c r="Z344">
        <v>446.95</v>
      </c>
      <c r="AA344">
        <v>407.55</v>
      </c>
      <c r="AB344">
        <v>511</v>
      </c>
      <c r="AC344" s="2">
        <f>(Table2[[#This Row],[Close Price]]/Table2[[#This Row],[Day Low]])-1</f>
        <v>5.3613053613053463E-2</v>
      </c>
      <c r="AD344" s="2">
        <f>(Table2[[#This Row],[Day High]]/Table2[[#This Row],[Close Price]])-1</f>
        <v>3.039124359571499E-2</v>
      </c>
      <c r="AE344" s="2">
        <f>(Table2[[#This Row],[Close Price]]/Table2[[#This Row],[Current Week Low]])-1</f>
        <v>5.3613053613053463E-2</v>
      </c>
      <c r="AF344" s="2">
        <f>(Table2[[#This Row],[Current Week High]]/Table2[[#This Row],[Close Price]])-1</f>
        <v>4.0870982766651132E-2</v>
      </c>
      <c r="AG344" s="2">
        <f>(Table2[[#This Row],[Close Price]]/Table2[[#This Row],[Current Month Low]])-1</f>
        <v>5.3613053613053463E-2</v>
      </c>
      <c r="AH344" s="2">
        <f>(Table2[[#This Row],[Current Month High]]/Table2[[#This Row],[Close Price]])-1</f>
        <v>0.19003260363297625</v>
      </c>
      <c r="AI344">
        <v>29.005589194224498</v>
      </c>
      <c r="AJ344">
        <v>78.544698544698505</v>
      </c>
      <c r="AK344" t="str">
        <f>IF(AND(Table2[[#This Row],[20D EMA]]&gt;Table2[[#This Row],[50D EMA]],Table2[[#This Row],[50D EMA]]&gt;Table2[[#This Row],[200D EMA]]),"Uptrend","Downtrend/NoTrend")</f>
        <v>Uptrend</v>
      </c>
      <c r="AL344">
        <v>-0.08</v>
      </c>
      <c r="AM344" t="s">
        <v>10200</v>
      </c>
      <c r="AN344">
        <v>-6.73</v>
      </c>
      <c r="AO344" t="s">
        <v>10200</v>
      </c>
      <c r="AP344">
        <v>0.10125052482326199</v>
      </c>
      <c r="AQ344">
        <f>(Table2[[#This Row],[Sharpe Ratio]]-AVERAGE(Table2[Sharpe Ratio]))/_xlfn.STDEV.P(Table2[Sharpe Ratio])</f>
        <v>0.60037484442492406</v>
      </c>
      <c r="AR34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-1.0862332160594952</v>
      </c>
      <c r="AS344">
        <f>_xlfn.RANK.AVG(Table2[[#This Row],[1Y Return vs Nifty Z-Score]],Table2[1Y Return vs Nifty Z-Score])</f>
        <v>227</v>
      </c>
      <c r="AT344">
        <f>_xlfn.RANK.AVG(Table2[[#This Row],[6M Return vs Nifty Z-Score]],Table2[6M Return vs Nifty Z-Score])</f>
        <v>638</v>
      </c>
      <c r="AU344">
        <f>_xlfn.RANK.AVG(Table2[[#This Row],[Sharpe Ratio Z-Score]],Table2[Sharpe Ratio Z-Score])</f>
        <v>197</v>
      </c>
      <c r="AV344">
        <f>(Table2[[#This Row],[Rank 1Y]]+Table2[[#This Row],[Rank 6M]]+Table2[[#This Row],[Rank Sharpe]])/3</f>
        <v>354</v>
      </c>
    </row>
    <row r="345" spans="1:48" x14ac:dyDescent="0.3">
      <c r="A345" t="s">
        <v>1340</v>
      </c>
      <c r="B345" t="s">
        <v>1341</v>
      </c>
      <c r="C345" t="s">
        <v>10155</v>
      </c>
      <c r="D345" t="s">
        <v>21</v>
      </c>
      <c r="E345">
        <v>7852.0725334799999</v>
      </c>
      <c r="F345">
        <v>28.35</v>
      </c>
      <c r="G345">
        <v>66.292513099059903</v>
      </c>
      <c r="H345">
        <f>(Table2[[#This Row],[1Y Return vs Nifty]]-AVERAGE(Table2[1Y Return vs Nifty]))/_xlfn.STDEV.P(Table2[1Y Return vs Nifty])</f>
        <v>0.38518108293592757</v>
      </c>
      <c r="I345">
        <v>-13.6881084578268</v>
      </c>
      <c r="J345">
        <f>(Table2[[#This Row],[1M Return vs Nifty]]-AVERAGE(Table2[1M Return vs Nifty]))/_xlfn.STDEV.P(Table2[1M Return vs Nifty])</f>
        <v>-1.238967997430624</v>
      </c>
      <c r="K345">
        <v>-4.5140887491289501</v>
      </c>
      <c r="L345">
        <f>(Table2[[#This Row],[6M Return vs Nifty]]-AVERAGE(Table2[6M Return vs Nifty]))/_xlfn.STDEV.P(Table2[6M Return vs Nifty])</f>
        <v>-0.36571747345107852</v>
      </c>
      <c r="M345">
        <v>-3.9194662759936798</v>
      </c>
      <c r="N345">
        <f>(Table2[[#This Row],[1W Return vs Nifty]]-AVERAGE(Table2[1W Return vs Nifty]))/_xlfn.STDEV.P(Table2[1W Return vs Nifty])</f>
        <v>-0.54976903182946324</v>
      </c>
      <c r="O345">
        <v>29.85</v>
      </c>
      <c r="P345">
        <v>30.8601485391506</v>
      </c>
      <c r="Q345">
        <v>28.659337663191501</v>
      </c>
      <c r="R345">
        <v>21.155073706358198</v>
      </c>
      <c r="S345" s="2">
        <f>(Table2[[#This Row],[Close Price]]-Table2[[#This Row],[20D EMA]])/Table2[[#This Row],[20D EMA]]</f>
        <v>-5.0251256281407031E-2</v>
      </c>
      <c r="T345" s="2">
        <f>(Table2[[#This Row],[Close Price]]-Table2[[#This Row],[50D EMA]])/Table2[[#This Row],[50D EMA]]</f>
        <v>-8.133948337825106E-2</v>
      </c>
      <c r="U345" s="2">
        <f>(Table2[[#This Row],[Close Price]]-Table2[[#This Row],[200D EMA]])/Table2[[#This Row],[200D EMA]]</f>
        <v>-1.0793608241295672E-2</v>
      </c>
      <c r="V345">
        <v>0.78308718607747996</v>
      </c>
      <c r="W345">
        <v>27.52</v>
      </c>
      <c r="X345">
        <v>28.79</v>
      </c>
      <c r="Y345">
        <v>27.52</v>
      </c>
      <c r="Z345">
        <v>28.95</v>
      </c>
      <c r="AA345">
        <v>27.52</v>
      </c>
      <c r="AB345">
        <v>31.8</v>
      </c>
      <c r="AC345" s="2">
        <f>(Table2[[#This Row],[Close Price]]/Table2[[#This Row],[Day Low]])-1</f>
        <v>3.0159883720930258E-2</v>
      </c>
      <c r="AD345" s="2">
        <f>(Table2[[#This Row],[Day High]]/Table2[[#This Row],[Close Price]])-1</f>
        <v>1.5520282186948675E-2</v>
      </c>
      <c r="AE345" s="2">
        <f>(Table2[[#This Row],[Close Price]]/Table2[[#This Row],[Current Week Low]])-1</f>
        <v>3.0159883720930258E-2</v>
      </c>
      <c r="AF345" s="2">
        <f>(Table2[[#This Row],[Current Week High]]/Table2[[#This Row],[Close Price]])-1</f>
        <v>2.1164021164021163E-2</v>
      </c>
      <c r="AG345" s="2">
        <f>(Table2[[#This Row],[Close Price]]/Table2[[#This Row],[Current Month Low]])-1</f>
        <v>3.0159883720930258E-2</v>
      </c>
      <c r="AH345" s="2">
        <f>(Table2[[#This Row],[Current Month High]]/Table2[[#This Row],[Close Price]])-1</f>
        <v>0.12169312169312163</v>
      </c>
      <c r="AI345">
        <v>49.911816578483197</v>
      </c>
      <c r="AJ345">
        <v>106.93430656934299</v>
      </c>
      <c r="AK345" t="str">
        <f>IF(AND(Table2[[#This Row],[20D EMA]]&gt;Table2[[#This Row],[50D EMA]],Table2[[#This Row],[50D EMA]]&gt;Table2[[#This Row],[200D EMA]]),"Uptrend","Downtrend/NoTrend")</f>
        <v>Downtrend/NoTrend</v>
      </c>
      <c r="AL345">
        <v>-0.31</v>
      </c>
      <c r="AM345" t="s">
        <v>10200</v>
      </c>
      <c r="AN345">
        <v>-5.25</v>
      </c>
      <c r="AO345" t="s">
        <v>10200</v>
      </c>
      <c r="AP345">
        <v>1.4939634071694E-2</v>
      </c>
      <c r="AQ345">
        <f>(Table2[[#This Row],[Sharpe Ratio]]-AVERAGE(Table2[Sharpe Ratio]))/_xlfn.STDEV.P(Table2[Sharpe Ratio])</f>
        <v>-0.39043585905130423</v>
      </c>
      <c r="AR34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45">
        <f>_xlfn.RANK.AVG(Table2[[#This Row],[1Y Return vs Nifty Z-Score]],Table2[1Y Return vs Nifty Z-Score])</f>
        <v>187</v>
      </c>
      <c r="AT345">
        <f>_xlfn.RANK.AVG(Table2[[#This Row],[6M Return vs Nifty Z-Score]],Table2[6M Return vs Nifty Z-Score])</f>
        <v>442</v>
      </c>
      <c r="AU345">
        <f>_xlfn.RANK.AVG(Table2[[#This Row],[Sharpe Ratio Z-Score]],Table2[Sharpe Ratio Z-Score])</f>
        <v>435</v>
      </c>
      <c r="AV345">
        <f>(Table2[[#This Row],[Rank 1Y]]+Table2[[#This Row],[Rank 6M]]+Table2[[#This Row],[Rank Sharpe]])/3</f>
        <v>354.66666666666669</v>
      </c>
    </row>
    <row r="346" spans="1:48" x14ac:dyDescent="0.3">
      <c r="A346" t="s">
        <v>741</v>
      </c>
      <c r="B346" t="s">
        <v>742</v>
      </c>
      <c r="C346" t="s">
        <v>10166</v>
      </c>
      <c r="D346" t="s">
        <v>268</v>
      </c>
      <c r="E346">
        <v>21177.858035679899</v>
      </c>
      <c r="F346">
        <v>669.8</v>
      </c>
      <c r="G346">
        <v>-3.3455965860990502</v>
      </c>
      <c r="H346">
        <f>(Table2[[#This Row],[1Y Return vs Nifty]]-AVERAGE(Table2[1Y Return vs Nifty]))/_xlfn.STDEV.P(Table2[1Y Return vs Nifty])</f>
        <v>-0.58459392950422351</v>
      </c>
      <c r="I346">
        <v>-11.8692465809546</v>
      </c>
      <c r="J346">
        <f>(Table2[[#This Row],[1M Return vs Nifty]]-AVERAGE(Table2[1M Return vs Nifty]))/_xlfn.STDEV.P(Table2[1M Return vs Nifty])</f>
        <v>-1.0503422326343173</v>
      </c>
      <c r="K346">
        <v>5.6244312043992704</v>
      </c>
      <c r="L346">
        <f>(Table2[[#This Row],[6M Return vs Nifty]]-AVERAGE(Table2[6M Return vs Nifty]))/_xlfn.STDEV.P(Table2[6M Return vs Nifty])</f>
        <v>-2.5143779811974059E-2</v>
      </c>
      <c r="M346">
        <v>-2.3100639718164602</v>
      </c>
      <c r="N346">
        <f>(Table2[[#This Row],[1W Return vs Nifty]]-AVERAGE(Table2[1W Return vs Nifty]))/_xlfn.STDEV.P(Table2[1W Return vs Nifty])</f>
        <v>-0.11649214294524776</v>
      </c>
      <c r="O346">
        <v>696.58</v>
      </c>
      <c r="P346">
        <v>679.26613389954696</v>
      </c>
      <c r="Q346">
        <v>612.18422856846405</v>
      </c>
      <c r="R346">
        <v>32.5036872573178</v>
      </c>
      <c r="S346" s="2">
        <f>(Table2[[#This Row],[Close Price]]-Table2[[#This Row],[20D EMA]])/Table2[[#This Row],[20D EMA]]</f>
        <v>-3.8444974015906408E-2</v>
      </c>
      <c r="T346" s="2">
        <f>(Table2[[#This Row],[Close Price]]-Table2[[#This Row],[50D EMA]])/Table2[[#This Row],[50D EMA]]</f>
        <v>-1.3935824895617274E-2</v>
      </c>
      <c r="U346" s="2">
        <f>(Table2[[#This Row],[Close Price]]-Table2[[#This Row],[200D EMA]])/Table2[[#This Row],[200D EMA]]</f>
        <v>9.4115086182904512E-2</v>
      </c>
      <c r="V346">
        <v>1.2089147797281501</v>
      </c>
      <c r="W346">
        <v>651</v>
      </c>
      <c r="X346">
        <v>704</v>
      </c>
      <c r="Y346">
        <v>651</v>
      </c>
      <c r="Z346">
        <v>704</v>
      </c>
      <c r="AA346">
        <v>651</v>
      </c>
      <c r="AB346">
        <v>762.2</v>
      </c>
      <c r="AC346" s="2">
        <f>(Table2[[#This Row],[Close Price]]/Table2[[#This Row],[Day Low]])-1</f>
        <v>2.8878648233486848E-2</v>
      </c>
      <c r="AD346" s="2">
        <f>(Table2[[#This Row],[Day High]]/Table2[[#This Row],[Close Price]])-1</f>
        <v>5.1060017915795841E-2</v>
      </c>
      <c r="AE346" s="2">
        <f>(Table2[[#This Row],[Close Price]]/Table2[[#This Row],[Current Week Low]])-1</f>
        <v>2.8878648233486848E-2</v>
      </c>
      <c r="AF346" s="2">
        <f>(Table2[[#This Row],[Current Week High]]/Table2[[#This Row],[Close Price]])-1</f>
        <v>5.1060017915795841E-2</v>
      </c>
      <c r="AG346" s="2">
        <f>(Table2[[#This Row],[Close Price]]/Table2[[#This Row],[Current Month Low]])-1</f>
        <v>2.8878648233486848E-2</v>
      </c>
      <c r="AH346" s="2">
        <f>(Table2[[#This Row],[Current Month High]]/Table2[[#This Row],[Close Price]])-1</f>
        <v>0.13795162735144828</v>
      </c>
      <c r="AI346">
        <v>19.281875186622798</v>
      </c>
      <c r="AJ346">
        <v>44.665226781857399</v>
      </c>
      <c r="AK346" t="str">
        <f>IF(AND(Table2[[#This Row],[20D EMA]]&gt;Table2[[#This Row],[50D EMA]],Table2[[#This Row],[50D EMA]]&gt;Table2[[#This Row],[200D EMA]]),"Uptrend","Downtrend/NoTrend")</f>
        <v>Uptrend</v>
      </c>
      <c r="AL346">
        <v>-0.04</v>
      </c>
      <c r="AM346" t="s">
        <v>10200</v>
      </c>
      <c r="AN346">
        <v>-8.9</v>
      </c>
      <c r="AO346" t="s">
        <v>10200</v>
      </c>
      <c r="AP346">
        <v>9.6374020987952003E-2</v>
      </c>
      <c r="AQ346">
        <f>(Table2[[#This Row],[Sharpe Ratio]]-AVERAGE(Table2[Sharpe Ratio]))/_xlfn.STDEV.P(Table2[Sharpe Ratio])</f>
        <v>0.54439474558113776</v>
      </c>
      <c r="AR34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-1.2321773393146247</v>
      </c>
      <c r="AS346">
        <f>_xlfn.RANK.AVG(Table2[[#This Row],[1Y Return vs Nifty Z-Score]],Table2[1Y Return vs Nifty Z-Score])</f>
        <v>529</v>
      </c>
      <c r="AT346">
        <f>_xlfn.RANK.AVG(Table2[[#This Row],[6M Return vs Nifty Z-Score]],Table2[6M Return vs Nifty Z-Score])</f>
        <v>330</v>
      </c>
      <c r="AU346">
        <f>_xlfn.RANK.AVG(Table2[[#This Row],[Sharpe Ratio Z-Score]],Table2[Sharpe Ratio Z-Score])</f>
        <v>206</v>
      </c>
      <c r="AV346">
        <f>(Table2[[#This Row],[Rank 1Y]]+Table2[[#This Row],[Rank 6M]]+Table2[[#This Row],[Rank Sharpe]])/3</f>
        <v>355</v>
      </c>
    </row>
    <row r="347" spans="1:48" x14ac:dyDescent="0.3">
      <c r="A347" t="s">
        <v>896</v>
      </c>
      <c r="B347" t="s">
        <v>897</v>
      </c>
      <c r="C347" t="s">
        <v>10165</v>
      </c>
      <c r="D347" t="s">
        <v>898</v>
      </c>
      <c r="E347">
        <v>16562.882985519998</v>
      </c>
      <c r="F347">
        <v>240.4</v>
      </c>
      <c r="G347">
        <v>49.660748669772197</v>
      </c>
      <c r="H347">
        <f>(Table2[[#This Row],[1Y Return vs Nifty]]-AVERAGE(Table2[1Y Return vs Nifty]))/_xlfn.STDEV.P(Table2[1Y Return vs Nifty])</f>
        <v>0.15356839802481598</v>
      </c>
      <c r="I347">
        <v>15.1760724565533</v>
      </c>
      <c r="J347">
        <f>(Table2[[#This Row],[1M Return vs Nifty]]-AVERAGE(Table2[1M Return vs Nifty]))/_xlfn.STDEV.P(Table2[1M Return vs Nifty])</f>
        <v>1.7544028953369857</v>
      </c>
      <c r="K347">
        <v>10.904836319750499</v>
      </c>
      <c r="L347">
        <f>(Table2[[#This Row],[6M Return vs Nifty]]-AVERAGE(Table2[6M Return vs Nifty]))/_xlfn.STDEV.P(Table2[6M Return vs Nifty])</f>
        <v>0.15223586556912072</v>
      </c>
      <c r="M347">
        <v>-2.6002053268095602</v>
      </c>
      <c r="N347">
        <f>(Table2[[#This Row],[1W Return vs Nifty]]-AVERAGE(Table2[1W Return vs Nifty]))/_xlfn.STDEV.P(Table2[1W Return vs Nifty])</f>
        <v>-0.19460284485102702</v>
      </c>
      <c r="O347">
        <v>234.9</v>
      </c>
      <c r="P347">
        <v>219.39433598452001</v>
      </c>
      <c r="Q347">
        <v>193.14415608793701</v>
      </c>
      <c r="R347">
        <v>51.212594604476699</v>
      </c>
      <c r="S347" s="2">
        <f>(Table2[[#This Row],[Close Price]]-Table2[[#This Row],[20D EMA]])/Table2[[#This Row],[20D EMA]]</f>
        <v>2.3414218816517667E-2</v>
      </c>
      <c r="T347" s="2">
        <f>(Table2[[#This Row],[Close Price]]-Table2[[#This Row],[50D EMA]])/Table2[[#This Row],[50D EMA]]</f>
        <v>9.574387561656153E-2</v>
      </c>
      <c r="U347" s="2">
        <f>(Table2[[#This Row],[Close Price]]-Table2[[#This Row],[200D EMA]])/Table2[[#This Row],[200D EMA]]</f>
        <v>0.24466618545035237</v>
      </c>
      <c r="V347">
        <v>1.2912721928233699</v>
      </c>
      <c r="W347">
        <v>226.62</v>
      </c>
      <c r="X347">
        <v>247.02</v>
      </c>
      <c r="Y347">
        <v>226.62</v>
      </c>
      <c r="Z347">
        <v>249.39</v>
      </c>
      <c r="AA347">
        <v>208.45</v>
      </c>
      <c r="AB347">
        <v>258.95</v>
      </c>
      <c r="AC347" s="2">
        <f>(Table2[[#This Row],[Close Price]]/Table2[[#This Row],[Day Low]])-1</f>
        <v>6.0806636660488911E-2</v>
      </c>
      <c r="AD347" s="2">
        <f>(Table2[[#This Row],[Day High]]/Table2[[#This Row],[Close Price]])-1</f>
        <v>2.7537437603993409E-2</v>
      </c>
      <c r="AE347" s="2">
        <f>(Table2[[#This Row],[Close Price]]/Table2[[#This Row],[Current Week Low]])-1</f>
        <v>6.0806636660488911E-2</v>
      </c>
      <c r="AF347" s="2">
        <f>(Table2[[#This Row],[Current Week High]]/Table2[[#This Row],[Close Price]])-1</f>
        <v>3.7396006655573855E-2</v>
      </c>
      <c r="AG347" s="2">
        <f>(Table2[[#This Row],[Close Price]]/Table2[[#This Row],[Current Month Low]])-1</f>
        <v>0.15327416646677872</v>
      </c>
      <c r="AH347" s="2">
        <f>(Table2[[#This Row],[Current Month High]]/Table2[[#This Row],[Close Price]])-1</f>
        <v>7.7163061564059721E-2</v>
      </c>
      <c r="AI347">
        <v>7.7163061564059703</v>
      </c>
      <c r="AJ347">
        <v>76.117216117216103</v>
      </c>
      <c r="AK347" t="str">
        <f>IF(AND(Table2[[#This Row],[20D EMA]]&gt;Table2[[#This Row],[50D EMA]],Table2[[#This Row],[50D EMA]]&gt;Table2[[#This Row],[200D EMA]]),"Uptrend","Downtrend/NoTrend")</f>
        <v>Uptrend</v>
      </c>
      <c r="AL347">
        <v>-0.05</v>
      </c>
      <c r="AM347" t="s">
        <v>10200</v>
      </c>
      <c r="AN347">
        <v>3.35</v>
      </c>
      <c r="AO347" t="s">
        <v>10199</v>
      </c>
      <c r="AP347">
        <v>-1.0673963248826E-2</v>
      </c>
      <c r="AQ347">
        <f>(Table2[[#This Row],[Sharpe Ratio]]-AVERAGE(Table2[Sharpe Ratio]))/_xlfn.STDEV.P(Table2[Sharpe Ratio])</f>
        <v>-0.68446858375980479</v>
      </c>
      <c r="AR34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1.1811357303200904</v>
      </c>
      <c r="AS347">
        <f>_xlfn.RANK.AVG(Table2[[#This Row],[1Y Return vs Nifty Z-Score]],Table2[1Y Return vs Nifty Z-Score])</f>
        <v>237</v>
      </c>
      <c r="AT347">
        <f>_xlfn.RANK.AVG(Table2[[#This Row],[6M Return vs Nifty Z-Score]],Table2[6M Return vs Nifty Z-Score])</f>
        <v>273</v>
      </c>
      <c r="AU347">
        <f>_xlfn.RANK.AVG(Table2[[#This Row],[Sharpe Ratio Z-Score]],Table2[Sharpe Ratio Z-Score])</f>
        <v>556</v>
      </c>
      <c r="AV347">
        <f>(Table2[[#This Row],[Rank 1Y]]+Table2[[#This Row],[Rank 6M]]+Table2[[#This Row],[Rank Sharpe]])/3</f>
        <v>355.33333333333331</v>
      </c>
    </row>
    <row r="348" spans="1:48" x14ac:dyDescent="0.3">
      <c r="A348" t="s">
        <v>233</v>
      </c>
      <c r="B348" t="s">
        <v>234</v>
      </c>
      <c r="C348" t="s">
        <v>10167</v>
      </c>
      <c r="D348" t="s">
        <v>235</v>
      </c>
      <c r="E348">
        <v>110472.54392005</v>
      </c>
      <c r="F348">
        <v>1762.15</v>
      </c>
      <c r="G348">
        <v>11.9190208629604</v>
      </c>
      <c r="H348">
        <f>(Table2[[#This Row],[1Y Return vs Nifty]]-AVERAGE(Table2[1Y Return vs Nifty]))/_xlfn.STDEV.P(Table2[1Y Return vs Nifty])</f>
        <v>-0.37202002932969602</v>
      </c>
      <c r="I348">
        <v>-10.7547301880621</v>
      </c>
      <c r="J348">
        <f>(Table2[[#This Row],[1M Return vs Nifty]]-AVERAGE(Table2[1M Return vs Nifty]))/_xlfn.STDEV.P(Table2[1M Return vs Nifty])</f>
        <v>-0.934760884946232</v>
      </c>
      <c r="K348">
        <v>18.9363140870854</v>
      </c>
      <c r="L348">
        <f>(Table2[[#This Row],[6M Return vs Nifty]]-AVERAGE(Table2[6M Return vs Nifty]))/_xlfn.STDEV.P(Table2[6M Return vs Nifty])</f>
        <v>0.42202968765946469</v>
      </c>
      <c r="M348">
        <v>-6.1723704297446398</v>
      </c>
      <c r="N348">
        <f>(Table2[[#This Row],[1W Return vs Nifty]]-AVERAGE(Table2[1W Return vs Nifty]))/_xlfn.STDEV.P(Table2[1W Return vs Nifty])</f>
        <v>-1.1562869299075158</v>
      </c>
      <c r="O348">
        <v>1848.35</v>
      </c>
      <c r="P348">
        <v>1809.8745776753799</v>
      </c>
      <c r="Q348">
        <v>1583.10599975369</v>
      </c>
      <c r="R348">
        <v>20.771299134755701</v>
      </c>
      <c r="S348" s="2">
        <f>(Table2[[#This Row],[Close Price]]-Table2[[#This Row],[20D EMA]])/Table2[[#This Row],[20D EMA]]</f>
        <v>-4.6636189033462179E-2</v>
      </c>
      <c r="T348" s="2">
        <f>(Table2[[#This Row],[Close Price]]-Table2[[#This Row],[50D EMA]])/Table2[[#This Row],[50D EMA]]</f>
        <v>-2.6368997202379462E-2</v>
      </c>
      <c r="U348" s="2">
        <f>(Table2[[#This Row],[Close Price]]-Table2[[#This Row],[200D EMA]])/Table2[[#This Row],[200D EMA]]</f>
        <v>0.11309665952511518</v>
      </c>
      <c r="V348">
        <v>0.85393727937231501</v>
      </c>
      <c r="W348">
        <v>1687.55</v>
      </c>
      <c r="X348">
        <v>1774.95</v>
      </c>
      <c r="Y348">
        <v>1687.55</v>
      </c>
      <c r="Z348">
        <v>1784.95</v>
      </c>
      <c r="AA348">
        <v>1687.55</v>
      </c>
      <c r="AB348">
        <v>1949.7</v>
      </c>
      <c r="AC348" s="2">
        <f>(Table2[[#This Row],[Close Price]]/Table2[[#This Row],[Day Low]])-1</f>
        <v>4.4206097597108363E-2</v>
      </c>
      <c r="AD348" s="2">
        <f>(Table2[[#This Row],[Day High]]/Table2[[#This Row],[Close Price]])-1</f>
        <v>7.2638538149418785E-3</v>
      </c>
      <c r="AE348" s="2">
        <f>(Table2[[#This Row],[Close Price]]/Table2[[#This Row],[Current Week Low]])-1</f>
        <v>4.4206097597108363E-2</v>
      </c>
      <c r="AF348" s="2">
        <f>(Table2[[#This Row],[Current Week High]]/Table2[[#This Row],[Close Price]])-1</f>
        <v>1.2938739607865291E-2</v>
      </c>
      <c r="AG348" s="2">
        <f>(Table2[[#This Row],[Close Price]]/Table2[[#This Row],[Current Month Low]])-1</f>
        <v>4.4206097597108363E-2</v>
      </c>
      <c r="AH348" s="2">
        <f>(Table2[[#This Row],[Current Month High]]/Table2[[#This Row],[Close Price]])-1</f>
        <v>0.10643248304627861</v>
      </c>
      <c r="AI348">
        <v>12.6691825327015</v>
      </c>
      <c r="AJ348">
        <v>42.933041327006499</v>
      </c>
      <c r="AK348" t="str">
        <f>IF(AND(Table2[[#This Row],[20D EMA]]&gt;Table2[[#This Row],[50D EMA]],Table2[[#This Row],[50D EMA]]&gt;Table2[[#This Row],[200D EMA]]),"Uptrend","Downtrend/NoTrend")</f>
        <v>Uptrend</v>
      </c>
      <c r="AL348">
        <v>-0.01</v>
      </c>
      <c r="AM348" t="s">
        <v>10200</v>
      </c>
      <c r="AN348">
        <v>-6.4</v>
      </c>
      <c r="AO348" t="s">
        <v>10200</v>
      </c>
      <c r="AP348">
        <v>1.2709926020080999E-2</v>
      </c>
      <c r="AQ348">
        <f>(Table2[[#This Row],[Sharpe Ratio]]-AVERAGE(Table2[Sharpe Ratio]))/_xlfn.STDEV.P(Table2[Sharpe Ratio])</f>
        <v>-0.41603191748527601</v>
      </c>
      <c r="AR34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-2.4570700740092555</v>
      </c>
      <c r="AS348">
        <f>_xlfn.RANK.AVG(Table2[[#This Row],[1Y Return vs Nifty Z-Score]],Table2[1Y Return vs Nifty Z-Score])</f>
        <v>427</v>
      </c>
      <c r="AT348">
        <f>_xlfn.RANK.AVG(Table2[[#This Row],[6M Return vs Nifty Z-Score]],Table2[6M Return vs Nifty Z-Score])</f>
        <v>200</v>
      </c>
      <c r="AU348">
        <f>_xlfn.RANK.AVG(Table2[[#This Row],[Sharpe Ratio Z-Score]],Table2[Sharpe Ratio Z-Score])</f>
        <v>441</v>
      </c>
      <c r="AV348">
        <f>(Table2[[#This Row],[Rank 1Y]]+Table2[[#This Row],[Rank 6M]]+Table2[[#This Row],[Rank Sharpe]])/3</f>
        <v>356</v>
      </c>
    </row>
    <row r="349" spans="1:48" x14ac:dyDescent="0.3">
      <c r="A349" t="s">
        <v>1967</v>
      </c>
      <c r="B349" t="s">
        <v>1968</v>
      </c>
      <c r="C349" t="s">
        <v>10153</v>
      </c>
      <c r="D349" t="s">
        <v>57</v>
      </c>
      <c r="E349">
        <v>3196.0558085520001</v>
      </c>
      <c r="F349">
        <v>241.68</v>
      </c>
      <c r="G349">
        <v>-11.357117554504899</v>
      </c>
      <c r="H349">
        <f>(Table2[[#This Row],[1Y Return vs Nifty]]-AVERAGE(Table2[1Y Return vs Nifty]))/_xlfn.STDEV.P(Table2[1Y Return vs Nifty])</f>
        <v>-0.69616176042218558</v>
      </c>
      <c r="I349">
        <v>18.859278988384101</v>
      </c>
      <c r="J349">
        <f>(Table2[[#This Row],[1M Return vs Nifty]]-AVERAGE(Table2[1M Return vs Nifty]))/_xlfn.STDEV.P(Table2[1M Return vs Nifty])</f>
        <v>2.1363712337817158</v>
      </c>
      <c r="K349">
        <v>21.170480736476399</v>
      </c>
      <c r="L349">
        <f>(Table2[[#This Row],[6M Return vs Nifty]]-AVERAGE(Table2[6M Return vs Nifty]))/_xlfn.STDEV.P(Table2[6M Return vs Nifty])</f>
        <v>0.49707993083855917</v>
      </c>
      <c r="M349">
        <v>2.4332091062242398</v>
      </c>
      <c r="N349">
        <f>(Table2[[#This Row],[1W Return vs Nifty]]-AVERAGE(Table2[1W Return vs Nifty]))/_xlfn.STDEV.P(Table2[1W Return vs Nifty])</f>
        <v>1.1604729745070927</v>
      </c>
      <c r="O349">
        <v>222.35</v>
      </c>
      <c r="P349">
        <v>208.19292206589299</v>
      </c>
      <c r="Q349">
        <v>190.14312848274599</v>
      </c>
      <c r="R349">
        <v>68.005504101366995</v>
      </c>
      <c r="S349" s="2">
        <f>(Table2[[#This Row],[Close Price]]-Table2[[#This Row],[20D EMA]])/Table2[[#This Row],[20D EMA]]</f>
        <v>8.6935012367888517E-2</v>
      </c>
      <c r="T349" s="2">
        <f>(Table2[[#This Row],[Close Price]]-Table2[[#This Row],[50D EMA]])/Table2[[#This Row],[50D EMA]]</f>
        <v>0.16084638037554597</v>
      </c>
      <c r="U349" s="2">
        <f>(Table2[[#This Row],[Close Price]]-Table2[[#This Row],[200D EMA]])/Table2[[#This Row],[200D EMA]]</f>
        <v>0.27104251375526611</v>
      </c>
      <c r="V349">
        <v>2.37344501826687</v>
      </c>
      <c r="W349">
        <v>220.44</v>
      </c>
      <c r="X349">
        <v>244.2</v>
      </c>
      <c r="Y349">
        <v>220.44</v>
      </c>
      <c r="Z349">
        <v>246.86</v>
      </c>
      <c r="AA349">
        <v>195.32</v>
      </c>
      <c r="AB349">
        <v>251.7</v>
      </c>
      <c r="AC349" s="2">
        <f>(Table2[[#This Row],[Close Price]]/Table2[[#This Row],[Day Low]])-1</f>
        <v>9.6352749047359909E-2</v>
      </c>
      <c r="AD349" s="2">
        <f>(Table2[[#This Row],[Day High]]/Table2[[#This Row],[Close Price]])-1</f>
        <v>1.0427010923535152E-2</v>
      </c>
      <c r="AE349" s="2">
        <f>(Table2[[#This Row],[Close Price]]/Table2[[#This Row],[Current Week Low]])-1</f>
        <v>9.6352749047359909E-2</v>
      </c>
      <c r="AF349" s="2">
        <f>(Table2[[#This Row],[Current Week High]]/Table2[[#This Row],[Close Price]])-1</f>
        <v>2.1433300231711305E-2</v>
      </c>
      <c r="AG349" s="2">
        <f>(Table2[[#This Row],[Close Price]]/Table2[[#This Row],[Current Month Low]])-1</f>
        <v>0.23735408560311289</v>
      </c>
      <c r="AH349" s="2">
        <f>(Table2[[#This Row],[Current Month High]]/Table2[[#This Row],[Close Price]])-1</f>
        <v>4.1459781529294748E-2</v>
      </c>
      <c r="AI349">
        <v>6.7320423700761101</v>
      </c>
      <c r="AJ349">
        <v>56.224951519069101</v>
      </c>
      <c r="AK349" t="str">
        <f>IF(AND(Table2[[#This Row],[20D EMA]]&gt;Table2[[#This Row],[50D EMA]],Table2[[#This Row],[50D EMA]]&gt;Table2[[#This Row],[200D EMA]]),"Uptrend","Downtrend/NoTrend")</f>
        <v>Uptrend</v>
      </c>
      <c r="AL349">
        <v>0.15</v>
      </c>
      <c r="AM349" t="s">
        <v>10199</v>
      </c>
      <c r="AN349">
        <v>15.7</v>
      </c>
      <c r="AO349" t="s">
        <v>10199</v>
      </c>
      <c r="AP349">
        <v>5.7571521963694999E-2</v>
      </c>
      <c r="AQ349">
        <f>(Table2[[#This Row],[Sharpe Ratio]]-AVERAGE(Table2[Sharpe Ratio]))/_xlfn.STDEV.P(Table2[Sharpe Ratio])</f>
        <v>9.8959285234422434E-2</v>
      </c>
      <c r="AR34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3.1967216639396043</v>
      </c>
      <c r="AS349">
        <f>_xlfn.RANK.AVG(Table2[[#This Row],[1Y Return vs Nifty Z-Score]],Table2[1Y Return vs Nifty Z-Score])</f>
        <v>567</v>
      </c>
      <c r="AT349">
        <f>_xlfn.RANK.AVG(Table2[[#This Row],[6M Return vs Nifty Z-Score]],Table2[6M Return vs Nifty Z-Score])</f>
        <v>190</v>
      </c>
      <c r="AU349">
        <f>_xlfn.RANK.AVG(Table2[[#This Row],[Sharpe Ratio Z-Score]],Table2[Sharpe Ratio Z-Score])</f>
        <v>311</v>
      </c>
      <c r="AV349">
        <f>(Table2[[#This Row],[Rank 1Y]]+Table2[[#This Row],[Rank 6M]]+Table2[[#This Row],[Rank Sharpe]])/3</f>
        <v>356</v>
      </c>
    </row>
    <row r="350" spans="1:48" x14ac:dyDescent="0.3">
      <c r="A350" t="s">
        <v>99</v>
      </c>
      <c r="B350" t="s">
        <v>100</v>
      </c>
      <c r="C350" t="s">
        <v>10161</v>
      </c>
      <c r="D350" t="s">
        <v>101</v>
      </c>
      <c r="E350">
        <v>272501.10719034</v>
      </c>
      <c r="F350">
        <v>1720.3</v>
      </c>
      <c r="G350">
        <v>49.941056167188101</v>
      </c>
      <c r="H350">
        <f>(Table2[[#This Row],[1Y Return vs Nifty]]-AVERAGE(Table2[1Y Return vs Nifty]))/_xlfn.STDEV.P(Table2[1Y Return vs Nifty])</f>
        <v>0.15747193888803832</v>
      </c>
      <c r="I350">
        <v>-7.7989350271388203</v>
      </c>
      <c r="J350">
        <f>(Table2[[#This Row],[1M Return vs Nifty]]-AVERAGE(Table2[1M Return vs Nifty]))/_xlfn.STDEV.P(Table2[1M Return vs Nifty])</f>
        <v>-0.62822902021269511</v>
      </c>
      <c r="K350">
        <v>-12.9122938587428</v>
      </c>
      <c r="L350">
        <f>(Table2[[#This Row],[6M Return vs Nifty]]-AVERAGE(Table2[6M Return vs Nifty]))/_xlfn.STDEV.P(Table2[6M Return vs Nifty])</f>
        <v>-0.64783041964344978</v>
      </c>
      <c r="M350">
        <v>-1.77639043741075</v>
      </c>
      <c r="N350">
        <f>(Table2[[#This Row],[1W Return vs Nifty]]-AVERAGE(Table2[1W Return vs Nifty]))/_xlfn.STDEV.P(Table2[1W Return vs Nifty])</f>
        <v>2.7181323948016756E-2</v>
      </c>
      <c r="O350">
        <v>1757.37</v>
      </c>
      <c r="P350">
        <v>1786.88427692863</v>
      </c>
      <c r="Q350">
        <v>1645.4118852773499</v>
      </c>
      <c r="R350">
        <v>32.922727903142999</v>
      </c>
      <c r="S350" s="2">
        <f>(Table2[[#This Row],[Close Price]]-Table2[[#This Row],[20D EMA]])/Table2[[#This Row],[20D EMA]]</f>
        <v>-2.1094021179375963E-2</v>
      </c>
      <c r="T350" s="2">
        <f>(Table2[[#This Row],[Close Price]]-Table2[[#This Row],[50D EMA]])/Table2[[#This Row],[50D EMA]]</f>
        <v>-3.7262780689456758E-2</v>
      </c>
      <c r="U350" s="2">
        <f>(Table2[[#This Row],[Close Price]]-Table2[[#This Row],[200D EMA]])/Table2[[#This Row],[200D EMA]]</f>
        <v>4.5513293900892725E-2</v>
      </c>
      <c r="V350">
        <v>0.464383323870179</v>
      </c>
      <c r="W350">
        <v>1680</v>
      </c>
      <c r="X350">
        <v>1792</v>
      </c>
      <c r="Y350">
        <v>1680</v>
      </c>
      <c r="Z350">
        <v>1792</v>
      </c>
      <c r="AA350">
        <v>1680</v>
      </c>
      <c r="AB350">
        <v>1820</v>
      </c>
      <c r="AC350" s="2">
        <f>(Table2[[#This Row],[Close Price]]/Table2[[#This Row],[Day Low]])-1</f>
        <v>2.3988095238095308E-2</v>
      </c>
      <c r="AD350" s="2">
        <f>(Table2[[#This Row],[Day High]]/Table2[[#This Row],[Close Price]])-1</f>
        <v>4.1678776957507546E-2</v>
      </c>
      <c r="AE350" s="2">
        <f>(Table2[[#This Row],[Close Price]]/Table2[[#This Row],[Current Week Low]])-1</f>
        <v>2.3988095238095308E-2</v>
      </c>
      <c r="AF350" s="2">
        <f>(Table2[[#This Row],[Current Week High]]/Table2[[#This Row],[Close Price]])-1</f>
        <v>4.1678776957507546E-2</v>
      </c>
      <c r="AG350" s="2">
        <f>(Table2[[#This Row],[Close Price]]/Table2[[#This Row],[Current Month Low]])-1</f>
        <v>2.3988095238095308E-2</v>
      </c>
      <c r="AH350" s="2">
        <f>(Table2[[#This Row],[Current Month High]]/Table2[[#This Row],[Close Price]])-1</f>
        <v>5.7955007847468432E-2</v>
      </c>
      <c r="AI350">
        <v>26.379119920943999</v>
      </c>
      <c r="AJ350">
        <v>110.93740420575</v>
      </c>
      <c r="AK350" t="str">
        <f>IF(AND(Table2[[#This Row],[20D EMA]]&gt;Table2[[#This Row],[50D EMA]],Table2[[#This Row],[50D EMA]]&gt;Table2[[#This Row],[200D EMA]]),"Uptrend","Downtrend/NoTrend")</f>
        <v>Downtrend/NoTrend</v>
      </c>
      <c r="AL350">
        <v>-7.0000000000000007E-2</v>
      </c>
      <c r="AM350" t="s">
        <v>10200</v>
      </c>
      <c r="AN350">
        <v>-2.63</v>
      </c>
      <c r="AO350" t="s">
        <v>10200</v>
      </c>
      <c r="AP350">
        <v>6.0681754141966998E-2</v>
      </c>
      <c r="AQ350">
        <f>(Table2[[#This Row],[Sharpe Ratio]]-AVERAGE(Table2[Sharpe Ratio]))/_xlfn.STDEV.P(Table2[Sharpe Ratio])</f>
        <v>0.13466336968650067</v>
      </c>
      <c r="AR35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50">
        <f>_xlfn.RANK.AVG(Table2[[#This Row],[1Y Return vs Nifty Z-Score]],Table2[1Y Return vs Nifty Z-Score])</f>
        <v>236</v>
      </c>
      <c r="AT350">
        <f>_xlfn.RANK.AVG(Table2[[#This Row],[6M Return vs Nifty Z-Score]],Table2[6M Return vs Nifty Z-Score])</f>
        <v>538</v>
      </c>
      <c r="AU350">
        <f>_xlfn.RANK.AVG(Table2[[#This Row],[Sharpe Ratio Z-Score]],Table2[Sharpe Ratio Z-Score])</f>
        <v>296</v>
      </c>
      <c r="AV350">
        <f>(Table2[[#This Row],[Rank 1Y]]+Table2[[#This Row],[Rank 6M]]+Table2[[#This Row],[Rank Sharpe]])/3</f>
        <v>356.66666666666669</v>
      </c>
    </row>
    <row r="351" spans="1:48" x14ac:dyDescent="0.3">
      <c r="A351" t="s">
        <v>617</v>
      </c>
      <c r="B351" t="s">
        <v>618</v>
      </c>
      <c r="C351" t="s">
        <v>619</v>
      </c>
      <c r="D351" t="s">
        <v>619</v>
      </c>
      <c r="E351">
        <v>29190.9156</v>
      </c>
      <c r="F351">
        <v>854</v>
      </c>
      <c r="G351">
        <v>12.5875811495423</v>
      </c>
      <c r="H351">
        <f>(Table2[[#This Row],[1Y Return vs Nifty]]-AVERAGE(Table2[1Y Return vs Nifty]))/_xlfn.STDEV.P(Table2[1Y Return vs Nifty])</f>
        <v>-0.36270970969051819</v>
      </c>
      <c r="I351">
        <v>-7.0123852057420599</v>
      </c>
      <c r="J351">
        <f>(Table2[[#This Row],[1M Return vs Nifty]]-AVERAGE(Table2[1M Return vs Nifty]))/_xlfn.STDEV.P(Table2[1M Return vs Nifty])</f>
        <v>-0.54665957093351436</v>
      </c>
      <c r="K351">
        <v>-6.6136310452833396E-3</v>
      </c>
      <c r="L351">
        <f>(Table2[[#This Row],[6M Return vs Nifty]]-AVERAGE(Table2[6M Return vs Nifty]))/_xlfn.STDEV.P(Table2[6M Return vs Nifty])</f>
        <v>-0.21430213304748377</v>
      </c>
      <c r="M351">
        <v>1.7852006721709801</v>
      </c>
      <c r="N351">
        <f>(Table2[[#This Row],[1W Return vs Nifty]]-AVERAGE(Table2[1W Return vs Nifty]))/_xlfn.STDEV.P(Table2[1W Return vs Nifty])</f>
        <v>0.98601872055915507</v>
      </c>
      <c r="O351">
        <v>860.78</v>
      </c>
      <c r="P351">
        <v>851.49562971390503</v>
      </c>
      <c r="Q351">
        <v>798.62726829453095</v>
      </c>
      <c r="R351">
        <v>47.379711124251898</v>
      </c>
      <c r="S351" s="2">
        <f>(Table2[[#This Row],[Close Price]]-Table2[[#This Row],[20D EMA]])/Table2[[#This Row],[20D EMA]]</f>
        <v>-7.8765770580171163E-3</v>
      </c>
      <c r="T351" s="2">
        <f>(Table2[[#This Row],[Close Price]]-Table2[[#This Row],[50D EMA]])/Table2[[#This Row],[50D EMA]]</f>
        <v>2.9411428534711495E-3</v>
      </c>
      <c r="U351" s="2">
        <f>(Table2[[#This Row],[Close Price]]-Table2[[#This Row],[200D EMA]])/Table2[[#This Row],[200D EMA]]</f>
        <v>6.9334887379587665E-2</v>
      </c>
      <c r="V351">
        <v>1.2067516279991</v>
      </c>
      <c r="W351">
        <v>828.8</v>
      </c>
      <c r="X351">
        <v>865</v>
      </c>
      <c r="Y351">
        <v>821.65</v>
      </c>
      <c r="Z351">
        <v>865</v>
      </c>
      <c r="AA351">
        <v>821.65</v>
      </c>
      <c r="AB351">
        <v>934</v>
      </c>
      <c r="AC351" s="2">
        <f>(Table2[[#This Row],[Close Price]]/Table2[[#This Row],[Day Low]])-1</f>
        <v>3.0405405405405483E-2</v>
      </c>
      <c r="AD351" s="2">
        <f>(Table2[[#This Row],[Day High]]/Table2[[#This Row],[Close Price]])-1</f>
        <v>1.2880562060889833E-2</v>
      </c>
      <c r="AE351" s="2">
        <f>(Table2[[#This Row],[Close Price]]/Table2[[#This Row],[Current Week Low]])-1</f>
        <v>3.9371995375159674E-2</v>
      </c>
      <c r="AF351" s="2">
        <f>(Table2[[#This Row],[Current Week High]]/Table2[[#This Row],[Close Price]])-1</f>
        <v>1.2880562060889833E-2</v>
      </c>
      <c r="AG351" s="2">
        <f>(Table2[[#This Row],[Close Price]]/Table2[[#This Row],[Current Month Low]])-1</f>
        <v>3.9371995375159674E-2</v>
      </c>
      <c r="AH351" s="2">
        <f>(Table2[[#This Row],[Current Month High]]/Table2[[#This Row],[Close Price]])-1</f>
        <v>9.3676814988290502E-2</v>
      </c>
      <c r="AI351">
        <v>9.3676814988290502</v>
      </c>
      <c r="AJ351">
        <v>38.861788617886099</v>
      </c>
      <c r="AK351" t="str">
        <f>IF(AND(Table2[[#This Row],[20D EMA]]&gt;Table2[[#This Row],[50D EMA]],Table2[[#This Row],[50D EMA]]&gt;Table2[[#This Row],[200D EMA]]),"Uptrend","Downtrend/NoTrend")</f>
        <v>Uptrend</v>
      </c>
      <c r="AL351">
        <v>-0.1</v>
      </c>
      <c r="AM351" t="s">
        <v>10200</v>
      </c>
      <c r="AN351">
        <v>-5.39</v>
      </c>
      <c r="AO351" t="s">
        <v>10200</v>
      </c>
      <c r="AP351">
        <v>7.439295341247E-2</v>
      </c>
      <c r="AQ351">
        <f>(Table2[[#This Row],[Sharpe Ratio]]-AVERAGE(Table2[Sharpe Ratio]))/_xlfn.STDEV.P(Table2[Sharpe Ratio])</f>
        <v>0.29206184948915553</v>
      </c>
      <c r="AR35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0.15440915637679431</v>
      </c>
      <c r="AS351">
        <f>_xlfn.RANK.AVG(Table2[[#This Row],[1Y Return vs Nifty Z-Score]],Table2[1Y Return vs Nifty Z-Score])</f>
        <v>422</v>
      </c>
      <c r="AT351">
        <f>_xlfn.RANK.AVG(Table2[[#This Row],[6M Return vs Nifty Z-Score]],Table2[6M Return vs Nifty Z-Score])</f>
        <v>398</v>
      </c>
      <c r="AU351">
        <f>_xlfn.RANK.AVG(Table2[[#This Row],[Sharpe Ratio Z-Score]],Table2[Sharpe Ratio Z-Score])</f>
        <v>250</v>
      </c>
      <c r="AV351">
        <f>(Table2[[#This Row],[Rank 1Y]]+Table2[[#This Row],[Rank 6M]]+Table2[[#This Row],[Rank Sharpe]])/3</f>
        <v>356.66666666666669</v>
      </c>
    </row>
    <row r="352" spans="1:48" x14ac:dyDescent="0.3">
      <c r="A352" t="s">
        <v>1174</v>
      </c>
      <c r="B352" t="s">
        <v>1175</v>
      </c>
      <c r="C352" t="s">
        <v>10169</v>
      </c>
      <c r="D352" t="s">
        <v>372</v>
      </c>
      <c r="E352">
        <v>9889.4712104999999</v>
      </c>
      <c r="F352">
        <v>783.4</v>
      </c>
      <c r="G352">
        <v>9.3914384052094899</v>
      </c>
      <c r="H352">
        <f>(Table2[[#This Row],[1Y Return vs Nifty]]-AVERAGE(Table2[1Y Return vs Nifty]))/_xlfn.STDEV.P(Table2[1Y Return vs Nifty])</f>
        <v>-0.40721895015754389</v>
      </c>
      <c r="I352">
        <v>12.1109833914471</v>
      </c>
      <c r="J352">
        <f>(Table2[[#This Row],[1M Return vs Nifty]]-AVERAGE(Table2[1M Return vs Nifty]))/_xlfn.STDEV.P(Table2[1M Return vs Nifty])</f>
        <v>1.4365366645769699</v>
      </c>
      <c r="K352">
        <v>9.3104275193557005</v>
      </c>
      <c r="L352">
        <f>(Table2[[#This Row],[6M Return vs Nifty]]-AVERAGE(Table2[6M Return vs Nifty]))/_xlfn.STDEV.P(Table2[6M Return vs Nifty])</f>
        <v>9.8676401583237802E-2</v>
      </c>
      <c r="M352">
        <v>-0.425224985485954</v>
      </c>
      <c r="N352">
        <f>(Table2[[#This Row],[1W Return vs Nifty]]-AVERAGE(Table2[1W Return vs Nifty]))/_xlfn.STDEV.P(Table2[1W Return vs Nifty])</f>
        <v>0.39093671429282012</v>
      </c>
      <c r="O352">
        <v>737.69</v>
      </c>
      <c r="P352">
        <v>674.15033791977999</v>
      </c>
      <c r="Q352">
        <v>613.861448857911</v>
      </c>
      <c r="R352">
        <v>66.538116584374393</v>
      </c>
      <c r="S352" s="2">
        <f>(Table2[[#This Row],[Close Price]]-Table2[[#This Row],[20D EMA]])/Table2[[#This Row],[20D EMA]]</f>
        <v>6.1963697488104652E-2</v>
      </c>
      <c r="T352" s="2">
        <f>(Table2[[#This Row],[Close Price]]-Table2[[#This Row],[50D EMA]])/Table2[[#This Row],[50D EMA]]</f>
        <v>0.16205533978864528</v>
      </c>
      <c r="U352" s="2">
        <f>(Table2[[#This Row],[Close Price]]-Table2[[#This Row],[200D EMA]])/Table2[[#This Row],[200D EMA]]</f>
        <v>0.27618374057780526</v>
      </c>
      <c r="V352">
        <v>0.90875108703040097</v>
      </c>
      <c r="W352">
        <v>731</v>
      </c>
      <c r="X352">
        <v>790.7</v>
      </c>
      <c r="Y352">
        <v>731</v>
      </c>
      <c r="Z352">
        <v>792</v>
      </c>
      <c r="AA352">
        <v>677.2</v>
      </c>
      <c r="AB352">
        <v>804</v>
      </c>
      <c r="AC352" s="2">
        <f>(Table2[[#This Row],[Close Price]]/Table2[[#This Row],[Day Low]])-1</f>
        <v>7.1682626538987604E-2</v>
      </c>
      <c r="AD352" s="2">
        <f>(Table2[[#This Row],[Day High]]/Table2[[#This Row],[Close Price]])-1</f>
        <v>9.3183558846057224E-3</v>
      </c>
      <c r="AE352" s="2">
        <f>(Table2[[#This Row],[Close Price]]/Table2[[#This Row],[Current Week Low]])-1</f>
        <v>7.1682626538987604E-2</v>
      </c>
      <c r="AF352" s="2">
        <f>(Table2[[#This Row],[Current Week High]]/Table2[[#This Row],[Close Price]])-1</f>
        <v>1.0977789124329895E-2</v>
      </c>
      <c r="AG352" s="2">
        <f>(Table2[[#This Row],[Close Price]]/Table2[[#This Row],[Current Month Low]])-1</f>
        <v>0.15682220909627875</v>
      </c>
      <c r="AH352" s="2">
        <f>(Table2[[#This Row],[Current Month High]]/Table2[[#This Row],[Close Price]])-1</f>
        <v>2.629563441409255E-2</v>
      </c>
      <c r="AI352">
        <v>2.6295634414092501</v>
      </c>
      <c r="AJ352">
        <v>74.088888888888803</v>
      </c>
      <c r="AK352" t="str">
        <f>IF(AND(Table2[[#This Row],[20D EMA]]&gt;Table2[[#This Row],[50D EMA]],Table2[[#This Row],[50D EMA]]&gt;Table2[[#This Row],[200D EMA]]),"Uptrend","Downtrend/NoTrend")</f>
        <v>Uptrend</v>
      </c>
      <c r="AL352">
        <v>0.28999999999999998</v>
      </c>
      <c r="AM352" t="s">
        <v>10199</v>
      </c>
      <c r="AN352">
        <v>4.47</v>
      </c>
      <c r="AO352" t="s">
        <v>10199</v>
      </c>
      <c r="AP352">
        <v>5.1057015927222997E-2</v>
      </c>
      <c r="AQ352">
        <f>(Table2[[#This Row],[Sharpe Ratio]]-AVERAGE(Table2[Sharpe Ratio]))/_xlfn.STDEV.P(Table2[Sharpe Ratio])</f>
        <v>2.4175648400275879E-2</v>
      </c>
      <c r="AR35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1.5431064786957598</v>
      </c>
      <c r="AS352">
        <f>_xlfn.RANK.AVG(Table2[[#This Row],[1Y Return vs Nifty Z-Score]],Table2[1Y Return vs Nifty Z-Score])</f>
        <v>443</v>
      </c>
      <c r="AT352">
        <f>_xlfn.RANK.AVG(Table2[[#This Row],[6M Return vs Nifty Z-Score]],Table2[6M Return vs Nifty Z-Score])</f>
        <v>294</v>
      </c>
      <c r="AU352">
        <f>_xlfn.RANK.AVG(Table2[[#This Row],[Sharpe Ratio Z-Score]],Table2[Sharpe Ratio Z-Score])</f>
        <v>334</v>
      </c>
      <c r="AV352">
        <f>(Table2[[#This Row],[Rank 1Y]]+Table2[[#This Row],[Rank 6M]]+Table2[[#This Row],[Rank Sharpe]])/3</f>
        <v>357</v>
      </c>
    </row>
    <row r="353" spans="1:48" x14ac:dyDescent="0.3">
      <c r="A353" t="s">
        <v>609</v>
      </c>
      <c r="B353" t="s">
        <v>610</v>
      </c>
      <c r="C353" t="s">
        <v>10170</v>
      </c>
      <c r="D353" t="s">
        <v>163</v>
      </c>
      <c r="E353">
        <v>30063.116263889999</v>
      </c>
      <c r="F353">
        <v>892.9</v>
      </c>
      <c r="G353">
        <v>61.561719060883398</v>
      </c>
      <c r="H353">
        <f>(Table2[[#This Row],[1Y Return vs Nifty]]-AVERAGE(Table2[1Y Return vs Nifty]))/_xlfn.STDEV.P(Table2[1Y Return vs Nifty])</f>
        <v>0.31930040541658716</v>
      </c>
      <c r="I353">
        <v>6.48360642161661</v>
      </c>
      <c r="J353">
        <f>(Table2[[#This Row],[1M Return vs Nifty]]-AVERAGE(Table2[1M Return vs Nifty]))/_xlfn.STDEV.P(Table2[1M Return vs Nifty])</f>
        <v>0.85294738920178326</v>
      </c>
      <c r="K353">
        <v>-7.1111784473969797</v>
      </c>
      <c r="L353">
        <f>(Table2[[#This Row],[6M Return vs Nifty]]-AVERAGE(Table2[6M Return vs Nifty]))/_xlfn.STDEV.P(Table2[6M Return vs Nifty])</f>
        <v>-0.45295904670885984</v>
      </c>
      <c r="M353">
        <v>-1.22466282265036</v>
      </c>
      <c r="N353">
        <f>(Table2[[#This Row],[1W Return vs Nifty]]-AVERAGE(Table2[1W Return vs Nifty]))/_xlfn.STDEV.P(Table2[1W Return vs Nifty])</f>
        <v>0.1757152385661529</v>
      </c>
      <c r="O353">
        <v>882.41</v>
      </c>
      <c r="P353">
        <v>858.26961677941802</v>
      </c>
      <c r="Q353">
        <v>770.84013271516199</v>
      </c>
      <c r="R353">
        <v>54.163805755537403</v>
      </c>
      <c r="S353" s="2">
        <f>(Table2[[#This Row],[Close Price]]-Table2[[#This Row],[20D EMA]])/Table2[[#This Row],[20D EMA]]</f>
        <v>1.1887897915934781E-2</v>
      </c>
      <c r="T353" s="2">
        <f>(Table2[[#This Row],[Close Price]]-Table2[[#This Row],[50D EMA]])/Table2[[#This Row],[50D EMA]]</f>
        <v>4.0349072766352211E-2</v>
      </c>
      <c r="U353" s="2">
        <f>(Table2[[#This Row],[Close Price]]-Table2[[#This Row],[200D EMA]])/Table2[[#This Row],[200D EMA]]</f>
        <v>0.15834653919081962</v>
      </c>
      <c r="V353">
        <v>0.61894206605533097</v>
      </c>
      <c r="W353">
        <v>875</v>
      </c>
      <c r="X353">
        <v>906.4</v>
      </c>
      <c r="Y353">
        <v>856.4</v>
      </c>
      <c r="Z353">
        <v>906.4</v>
      </c>
      <c r="AA353">
        <v>856.4</v>
      </c>
      <c r="AB353">
        <v>928.15</v>
      </c>
      <c r="AC353" s="2">
        <f>(Table2[[#This Row],[Close Price]]/Table2[[#This Row],[Day Low]])-1</f>
        <v>2.0457142857142729E-2</v>
      </c>
      <c r="AD353" s="2">
        <f>(Table2[[#This Row],[Day High]]/Table2[[#This Row],[Close Price]])-1</f>
        <v>1.5119274274834726E-2</v>
      </c>
      <c r="AE353" s="2">
        <f>(Table2[[#This Row],[Close Price]]/Table2[[#This Row],[Current Week Low]])-1</f>
        <v>4.2620270901447821E-2</v>
      </c>
      <c r="AF353" s="2">
        <f>(Table2[[#This Row],[Current Week High]]/Table2[[#This Row],[Close Price]])-1</f>
        <v>1.5119274274834726E-2</v>
      </c>
      <c r="AG353" s="2">
        <f>(Table2[[#This Row],[Close Price]]/Table2[[#This Row],[Current Month Low]])-1</f>
        <v>4.2620270901447821E-2</v>
      </c>
      <c r="AH353" s="2">
        <f>(Table2[[#This Row],[Current Month High]]/Table2[[#This Row],[Close Price]])-1</f>
        <v>3.9478105050957613E-2</v>
      </c>
      <c r="AI353">
        <v>10.874678015455199</v>
      </c>
      <c r="AJ353">
        <v>90.586979722518606</v>
      </c>
      <c r="AK353" t="str">
        <f>IF(AND(Table2[[#This Row],[20D EMA]]&gt;Table2[[#This Row],[50D EMA]],Table2[[#This Row],[50D EMA]]&gt;Table2[[#This Row],[200D EMA]]),"Uptrend","Downtrend/NoTrend")</f>
        <v>Uptrend</v>
      </c>
      <c r="AL353">
        <v>-0.01</v>
      </c>
      <c r="AM353" t="s">
        <v>10200</v>
      </c>
      <c r="AN353">
        <v>0.42</v>
      </c>
      <c r="AO353" t="s">
        <v>10199</v>
      </c>
      <c r="AP353">
        <v>2.8424012388033999E-2</v>
      </c>
      <c r="AQ353">
        <f>(Table2[[#This Row],[Sharpe Ratio]]-AVERAGE(Table2[Sharpe Ratio]))/_xlfn.STDEV.P(Table2[Sharpe Ratio])</f>
        <v>-0.23564118309310578</v>
      </c>
      <c r="AR35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0.65936280338255782</v>
      </c>
      <c r="AS353">
        <f>_xlfn.RANK.AVG(Table2[[#This Row],[1Y Return vs Nifty Z-Score]],Table2[1Y Return vs Nifty Z-Score])</f>
        <v>203</v>
      </c>
      <c r="AT353">
        <f>_xlfn.RANK.AVG(Table2[[#This Row],[6M Return vs Nifty Z-Score]],Table2[6M Return vs Nifty Z-Score])</f>
        <v>469</v>
      </c>
      <c r="AU353">
        <f>_xlfn.RANK.AVG(Table2[[#This Row],[Sharpe Ratio Z-Score]],Table2[Sharpe Ratio Z-Score])</f>
        <v>400</v>
      </c>
      <c r="AV353">
        <f>(Table2[[#This Row],[Rank 1Y]]+Table2[[#This Row],[Rank 6M]]+Table2[[#This Row],[Rank Sharpe]])/3</f>
        <v>357.33333333333331</v>
      </c>
    </row>
    <row r="354" spans="1:48" x14ac:dyDescent="0.3">
      <c r="A354" t="s">
        <v>219</v>
      </c>
      <c r="B354" t="s">
        <v>220</v>
      </c>
      <c r="C354" t="s">
        <v>10155</v>
      </c>
      <c r="D354" t="s">
        <v>51</v>
      </c>
      <c r="E354">
        <v>117268.26196148001</v>
      </c>
      <c r="F354">
        <v>1395.65</v>
      </c>
      <c r="G354">
        <v>-2.1223614022427402</v>
      </c>
      <c r="H354">
        <f>(Table2[[#This Row],[1Y Return vs Nifty]]-AVERAGE(Table2[1Y Return vs Nifty]))/_xlfn.STDEV.P(Table2[1Y Return vs Nifty])</f>
        <v>-0.56755924948483905</v>
      </c>
      <c r="I354">
        <v>-3.5627282694568998</v>
      </c>
      <c r="J354">
        <f>(Table2[[#This Row],[1M Return vs Nifty]]-AVERAGE(Table2[1M Return vs Nifty]))/_xlfn.STDEV.P(Table2[1M Return vs Nifty])</f>
        <v>-0.18891158238881137</v>
      </c>
      <c r="K354">
        <v>-0.88217258184765301</v>
      </c>
      <c r="L354">
        <f>(Table2[[#This Row],[6M Return vs Nifty]]-AVERAGE(Table2[6M Return vs Nifty]))/_xlfn.STDEV.P(Table2[6M Return vs Nifty])</f>
        <v>-0.24371395521091216</v>
      </c>
      <c r="M354">
        <v>-0.27909695801251</v>
      </c>
      <c r="N354">
        <f>(Table2[[#This Row],[1W Return vs Nifty]]-AVERAGE(Table2[1W Return vs Nifty]))/_xlfn.STDEV.P(Table2[1W Return vs Nifty])</f>
        <v>0.43027672080216162</v>
      </c>
      <c r="O354">
        <v>1407.84</v>
      </c>
      <c r="P354">
        <v>1360.4601610251</v>
      </c>
      <c r="Q354">
        <v>1221.8730940770299</v>
      </c>
      <c r="R354">
        <v>43.662823700112199</v>
      </c>
      <c r="S354" s="2">
        <f>(Table2[[#This Row],[Close Price]]-Table2[[#This Row],[20D EMA]])/Table2[[#This Row],[20D EMA]]</f>
        <v>-8.6586543925444848E-3</v>
      </c>
      <c r="T354" s="2">
        <f>(Table2[[#This Row],[Close Price]]-Table2[[#This Row],[50D EMA]])/Table2[[#This Row],[50D EMA]]</f>
        <v>2.586612969863428E-2</v>
      </c>
      <c r="U354" s="2">
        <f>(Table2[[#This Row],[Close Price]]-Table2[[#This Row],[200D EMA]])/Table2[[#This Row],[200D EMA]]</f>
        <v>0.14222173052614484</v>
      </c>
      <c r="V354">
        <v>0.85090186340289697</v>
      </c>
      <c r="W354">
        <v>1363.05</v>
      </c>
      <c r="X354">
        <v>1426.65</v>
      </c>
      <c r="Y354">
        <v>1363.05</v>
      </c>
      <c r="Z354">
        <v>1426.65</v>
      </c>
      <c r="AA354">
        <v>1363.05</v>
      </c>
      <c r="AB354">
        <v>1456.85</v>
      </c>
      <c r="AC354" s="2">
        <f>(Table2[[#This Row],[Close Price]]/Table2[[#This Row],[Day Low]])-1</f>
        <v>2.3916950955577665E-2</v>
      </c>
      <c r="AD354" s="2">
        <f>(Table2[[#This Row],[Day High]]/Table2[[#This Row],[Close Price]])-1</f>
        <v>2.2211872604162908E-2</v>
      </c>
      <c r="AE354" s="2">
        <f>(Table2[[#This Row],[Close Price]]/Table2[[#This Row],[Current Week Low]])-1</f>
        <v>2.3916950955577665E-2</v>
      </c>
      <c r="AF354" s="2">
        <f>(Table2[[#This Row],[Current Week High]]/Table2[[#This Row],[Close Price]])-1</f>
        <v>2.2211872604162908E-2</v>
      </c>
      <c r="AG354" s="2">
        <f>(Table2[[#This Row],[Close Price]]/Table2[[#This Row],[Current Month Low]])-1</f>
        <v>2.3916950955577665E-2</v>
      </c>
      <c r="AH354" s="2">
        <f>(Table2[[#This Row],[Current Month High]]/Table2[[#This Row],[Close Price]])-1</f>
        <v>4.385053559273433E-2</v>
      </c>
      <c r="AI354">
        <v>5.7715043169849203</v>
      </c>
      <c r="AJ354">
        <v>39.949862120832201</v>
      </c>
      <c r="AK354" t="str">
        <f>IF(AND(Table2[[#This Row],[20D EMA]]&gt;Table2[[#This Row],[50D EMA]],Table2[[#This Row],[50D EMA]]&gt;Table2[[#This Row],[200D EMA]]),"Uptrend","Downtrend/NoTrend")</f>
        <v>Uptrend</v>
      </c>
      <c r="AL354">
        <v>0</v>
      </c>
      <c r="AM354" t="s">
        <v>10201</v>
      </c>
      <c r="AN354">
        <v>-1.83</v>
      </c>
      <c r="AO354" t="s">
        <v>10200</v>
      </c>
      <c r="AP354">
        <v>0.12547934454701801</v>
      </c>
      <c r="AQ354">
        <f>(Table2[[#This Row],[Sharpe Ratio]]-AVERAGE(Table2[Sharpe Ratio]))/_xlfn.STDEV.P(Table2[Sharpe Ratio])</f>
        <v>0.8785109371689015</v>
      </c>
      <c r="AR35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0.30860287088650051</v>
      </c>
      <c r="AS354">
        <f>_xlfn.RANK.AVG(Table2[[#This Row],[1Y Return vs Nifty Z-Score]],Table2[1Y Return vs Nifty Z-Score])</f>
        <v>518</v>
      </c>
      <c r="AT354">
        <f>_xlfn.RANK.AVG(Table2[[#This Row],[6M Return vs Nifty Z-Score]],Table2[6M Return vs Nifty Z-Score])</f>
        <v>410</v>
      </c>
      <c r="AU354">
        <f>_xlfn.RANK.AVG(Table2[[#This Row],[Sharpe Ratio Z-Score]],Table2[Sharpe Ratio Z-Score])</f>
        <v>146</v>
      </c>
      <c r="AV354">
        <f>(Table2[[#This Row],[Rank 1Y]]+Table2[[#This Row],[Rank 6M]]+Table2[[#This Row],[Rank Sharpe]])/3</f>
        <v>358</v>
      </c>
    </row>
    <row r="355" spans="1:48" x14ac:dyDescent="0.3">
      <c r="A355" t="s">
        <v>1156</v>
      </c>
      <c r="B355" t="s">
        <v>1157</v>
      </c>
      <c r="C355" t="s">
        <v>10158</v>
      </c>
      <c r="D355" t="s">
        <v>46</v>
      </c>
      <c r="E355">
        <v>10080.854237</v>
      </c>
      <c r="F355">
        <v>358.45</v>
      </c>
      <c r="G355">
        <v>25.253865216143598</v>
      </c>
      <c r="H355">
        <f>(Table2[[#This Row],[1Y Return vs Nifty]]-AVERAGE(Table2[1Y Return vs Nifty]))/_xlfn.STDEV.P(Table2[1Y Return vs Nifty])</f>
        <v>-0.18632000233353394</v>
      </c>
      <c r="I355">
        <v>-0.38986600627205298</v>
      </c>
      <c r="J355">
        <f>(Table2[[#This Row],[1M Return vs Nifty]]-AVERAGE(Table2[1M Return vs Nifty]))/_xlfn.STDEV.P(Table2[1M Return vs Nifty])</f>
        <v>0.14013130899102383</v>
      </c>
      <c r="K355">
        <v>21.5567008501076</v>
      </c>
      <c r="L355">
        <f>(Table2[[#This Row],[6M Return vs Nifty]]-AVERAGE(Table2[6M Return vs Nifty]))/_xlfn.STDEV.P(Table2[6M Return vs Nifty])</f>
        <v>0.51005385713746809</v>
      </c>
      <c r="M355">
        <v>0.93117871505520899</v>
      </c>
      <c r="N355">
        <f>(Table2[[#This Row],[1W Return vs Nifty]]-AVERAGE(Table2[1W Return vs Nifty]))/_xlfn.STDEV.P(Table2[1W Return vs Nifty])</f>
        <v>0.75610232510133901</v>
      </c>
      <c r="O355">
        <v>355.83</v>
      </c>
      <c r="P355">
        <v>335.55199127446502</v>
      </c>
      <c r="Q355">
        <v>291.68030382041002</v>
      </c>
      <c r="R355">
        <v>50.655876476058801</v>
      </c>
      <c r="S355" s="2">
        <f>(Table2[[#This Row],[Close Price]]-Table2[[#This Row],[20D EMA]])/Table2[[#This Row],[20D EMA]]</f>
        <v>7.3630666329427101E-3</v>
      </c>
      <c r="T355" s="2">
        <f>(Table2[[#This Row],[Close Price]]-Table2[[#This Row],[50D EMA]])/Table2[[#This Row],[50D EMA]]</f>
        <v>6.8239823696368773E-2</v>
      </c>
      <c r="U355" s="2">
        <f>(Table2[[#This Row],[Close Price]]-Table2[[#This Row],[200D EMA]])/Table2[[#This Row],[200D EMA]]</f>
        <v>0.2289139695243208</v>
      </c>
      <c r="V355">
        <v>0.80675902594335702</v>
      </c>
      <c r="W355">
        <v>332.9</v>
      </c>
      <c r="X355">
        <v>375.15</v>
      </c>
      <c r="Y355">
        <v>332.9</v>
      </c>
      <c r="Z355">
        <v>375.15</v>
      </c>
      <c r="AA355">
        <v>332.9</v>
      </c>
      <c r="AB355">
        <v>381.75</v>
      </c>
      <c r="AC355" s="2">
        <f>(Table2[[#This Row],[Close Price]]/Table2[[#This Row],[Day Low]])-1</f>
        <v>7.67497747071193E-2</v>
      </c>
      <c r="AD355" s="2">
        <f>(Table2[[#This Row],[Day High]]/Table2[[#This Row],[Close Price]])-1</f>
        <v>4.6589482494071577E-2</v>
      </c>
      <c r="AE355" s="2">
        <f>(Table2[[#This Row],[Close Price]]/Table2[[#This Row],[Current Week Low]])-1</f>
        <v>7.67497747071193E-2</v>
      </c>
      <c r="AF355" s="2">
        <f>(Table2[[#This Row],[Current Week High]]/Table2[[#This Row],[Close Price]])-1</f>
        <v>4.6589482494071577E-2</v>
      </c>
      <c r="AG355" s="2">
        <f>(Table2[[#This Row],[Close Price]]/Table2[[#This Row],[Current Month Low]])-1</f>
        <v>7.67497747071193E-2</v>
      </c>
      <c r="AH355" s="2">
        <f>(Table2[[#This Row],[Current Month High]]/Table2[[#This Row],[Close Price]])-1</f>
        <v>6.500209234202825E-2</v>
      </c>
      <c r="AI355">
        <v>13.544427395731599</v>
      </c>
      <c r="AJ355">
        <v>51.4044350580781</v>
      </c>
      <c r="AK355" t="str">
        <f>IF(AND(Table2[[#This Row],[20D EMA]]&gt;Table2[[#This Row],[50D EMA]],Table2[[#This Row],[50D EMA]]&gt;Table2[[#This Row],[200D EMA]]),"Uptrend","Downtrend/NoTrend")</f>
        <v>Uptrend</v>
      </c>
      <c r="AL355">
        <v>0.28000000000000003</v>
      </c>
      <c r="AM355" t="s">
        <v>10199</v>
      </c>
      <c r="AN355">
        <v>-0.33</v>
      </c>
      <c r="AO355" t="s">
        <v>10200</v>
      </c>
      <c r="AP355">
        <v>-3.006076063477E-3</v>
      </c>
      <c r="AQ355">
        <f>(Table2[[#This Row],[Sharpe Ratio]]-AVERAGE(Table2[Sharpe Ratio]))/_xlfn.STDEV.P(Table2[Sharpe Ratio])</f>
        <v>-0.59644464344200676</v>
      </c>
      <c r="AR35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0.62352284545429015</v>
      </c>
      <c r="AS355">
        <f>_xlfn.RANK.AVG(Table2[[#This Row],[1Y Return vs Nifty Z-Score]],Table2[1Y Return vs Nifty Z-Score])</f>
        <v>351</v>
      </c>
      <c r="AT355">
        <f>_xlfn.RANK.AVG(Table2[[#This Row],[6M Return vs Nifty Z-Score]],Table2[6M Return vs Nifty Z-Score])</f>
        <v>186</v>
      </c>
      <c r="AU355">
        <f>_xlfn.RANK.AVG(Table2[[#This Row],[Sharpe Ratio Z-Score]],Table2[Sharpe Ratio Z-Score])</f>
        <v>539</v>
      </c>
      <c r="AV355">
        <f>(Table2[[#This Row],[Rank 1Y]]+Table2[[#This Row],[Rank 6M]]+Table2[[#This Row],[Rank Sharpe]])/3</f>
        <v>358.66666666666669</v>
      </c>
    </row>
    <row r="356" spans="1:48" x14ac:dyDescent="0.3">
      <c r="A356" t="s">
        <v>533</v>
      </c>
      <c r="B356" t="s">
        <v>534</v>
      </c>
      <c r="C356" t="s">
        <v>10160</v>
      </c>
      <c r="D356" t="s">
        <v>291</v>
      </c>
      <c r="E356">
        <v>36781.56097056</v>
      </c>
      <c r="F356">
        <v>487.2</v>
      </c>
      <c r="G356">
        <v>21.002482552710699</v>
      </c>
      <c r="H356">
        <f>(Table2[[#This Row],[1Y Return vs Nifty]]-AVERAGE(Table2[1Y Return vs Nifty]))/_xlfn.STDEV.P(Table2[1Y Return vs Nifty])</f>
        <v>-0.24552443355601353</v>
      </c>
      <c r="I356">
        <v>-3.1372290375060401</v>
      </c>
      <c r="J356">
        <f>(Table2[[#This Row],[1M Return vs Nifty]]-AVERAGE(Table2[1M Return vs Nifty]))/_xlfn.STDEV.P(Table2[1M Return vs Nifty])</f>
        <v>-0.14478502222087214</v>
      </c>
      <c r="K356">
        <v>0.72991587085675702</v>
      </c>
      <c r="L356">
        <f>(Table2[[#This Row],[6M Return vs Nifty]]-AVERAGE(Table2[6M Return vs Nifty]))/_xlfn.STDEV.P(Table2[6M Return vs Nifty])</f>
        <v>-0.18956059541805353</v>
      </c>
      <c r="M356">
        <v>1.6822192656116099</v>
      </c>
      <c r="N356">
        <f>(Table2[[#This Row],[1W Return vs Nifty]]-AVERAGE(Table2[1W Return vs Nifty]))/_xlfn.STDEV.P(Table2[1W Return vs Nifty])</f>
        <v>0.95829447576892834</v>
      </c>
      <c r="O356">
        <v>478.14</v>
      </c>
      <c r="P356">
        <v>468.28891478795299</v>
      </c>
      <c r="Q356">
        <v>420.76209260165899</v>
      </c>
      <c r="R356">
        <v>58.586148651038997</v>
      </c>
      <c r="S356" s="2">
        <f>(Table2[[#This Row],[Close Price]]-Table2[[#This Row],[20D EMA]])/Table2[[#This Row],[20D EMA]]</f>
        <v>1.8948425147446359E-2</v>
      </c>
      <c r="T356" s="2">
        <f>(Table2[[#This Row],[Close Price]]-Table2[[#This Row],[50D EMA]])/Table2[[#This Row],[50D EMA]]</f>
        <v>4.0383371493237612E-2</v>
      </c>
      <c r="U356" s="2">
        <f>(Table2[[#This Row],[Close Price]]-Table2[[#This Row],[200D EMA]])/Table2[[#This Row],[200D EMA]]</f>
        <v>0.15789898511898182</v>
      </c>
      <c r="V356">
        <v>0.93411144000257496</v>
      </c>
      <c r="W356">
        <v>481.05</v>
      </c>
      <c r="X356">
        <v>500.9</v>
      </c>
      <c r="Y356">
        <v>475</v>
      </c>
      <c r="Z356">
        <v>500.9</v>
      </c>
      <c r="AA356">
        <v>453</v>
      </c>
      <c r="AB356">
        <v>500.9</v>
      </c>
      <c r="AC356" s="2">
        <f>(Table2[[#This Row],[Close Price]]/Table2[[#This Row],[Day Low]])-1</f>
        <v>1.2784533832241873E-2</v>
      </c>
      <c r="AD356" s="2">
        <f>(Table2[[#This Row],[Day High]]/Table2[[#This Row],[Close Price]])-1</f>
        <v>2.8119868637110024E-2</v>
      </c>
      <c r="AE356" s="2">
        <f>(Table2[[#This Row],[Close Price]]/Table2[[#This Row],[Current Week Low]])-1</f>
        <v>2.5684210526315754E-2</v>
      </c>
      <c r="AF356" s="2">
        <f>(Table2[[#This Row],[Current Week High]]/Table2[[#This Row],[Close Price]])-1</f>
        <v>2.8119868637110024E-2</v>
      </c>
      <c r="AG356" s="2">
        <f>(Table2[[#This Row],[Close Price]]/Table2[[#This Row],[Current Month Low]])-1</f>
        <v>7.5496688741721885E-2</v>
      </c>
      <c r="AH356" s="2">
        <f>(Table2[[#This Row],[Current Month High]]/Table2[[#This Row],[Close Price]])-1</f>
        <v>2.8119868637110024E-2</v>
      </c>
      <c r="AI356">
        <v>4.6490147783251299</v>
      </c>
      <c r="AJ356">
        <v>57.925445705024302</v>
      </c>
      <c r="AK356" t="str">
        <f>IF(AND(Table2[[#This Row],[20D EMA]]&gt;Table2[[#This Row],[50D EMA]],Table2[[#This Row],[50D EMA]]&gt;Table2[[#This Row],[200D EMA]]),"Uptrend","Downtrend/NoTrend")</f>
        <v>Uptrend</v>
      </c>
      <c r="AL356">
        <v>-0.01</v>
      </c>
      <c r="AM356" t="s">
        <v>10200</v>
      </c>
      <c r="AN356">
        <v>3.52</v>
      </c>
      <c r="AO356" t="s">
        <v>10199</v>
      </c>
      <c r="AP356">
        <v>5.4399629840987E-2</v>
      </c>
      <c r="AQ356">
        <f>(Table2[[#This Row],[Sharpe Ratio]]-AVERAGE(Table2[Sharpe Ratio]))/_xlfn.STDEV.P(Table2[Sharpe Ratio])</f>
        <v>6.2547371997460216E-2</v>
      </c>
      <c r="AR35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0.44097179657144936</v>
      </c>
      <c r="AS356">
        <f>_xlfn.RANK.AVG(Table2[[#This Row],[1Y Return vs Nifty Z-Score]],Table2[1Y Return vs Nifty Z-Score])</f>
        <v>377</v>
      </c>
      <c r="AT356">
        <f>_xlfn.RANK.AVG(Table2[[#This Row],[6M Return vs Nifty Z-Score]],Table2[6M Return vs Nifty Z-Score])</f>
        <v>389</v>
      </c>
      <c r="AU356">
        <f>_xlfn.RANK.AVG(Table2[[#This Row],[Sharpe Ratio Z-Score]],Table2[Sharpe Ratio Z-Score])</f>
        <v>319</v>
      </c>
      <c r="AV356">
        <f>(Table2[[#This Row],[Rank 1Y]]+Table2[[#This Row],[Rank 6M]]+Table2[[#This Row],[Rank Sharpe]])/3</f>
        <v>361.66666666666669</v>
      </c>
    </row>
    <row r="357" spans="1:48" x14ac:dyDescent="0.3">
      <c r="A357" t="s">
        <v>35</v>
      </c>
      <c r="B357" t="s">
        <v>36</v>
      </c>
      <c r="C357" t="s">
        <v>10155</v>
      </c>
      <c r="D357" t="s">
        <v>37</v>
      </c>
      <c r="E357">
        <v>687305.87517916504</v>
      </c>
      <c r="F357">
        <v>1086.6500000000001</v>
      </c>
      <c r="G357">
        <v>49.430264335125599</v>
      </c>
      <c r="H357">
        <f>(Table2[[#This Row],[1Y Return vs Nifty]]-AVERAGE(Table2[1Y Return vs Nifty]))/_xlfn.STDEV.P(Table2[1Y Return vs Nifty])</f>
        <v>0.15035869073221841</v>
      </c>
      <c r="I357">
        <v>6.6572458562244297</v>
      </c>
      <c r="J357">
        <f>(Table2[[#This Row],[1M Return vs Nifty]]-AVERAGE(Table2[1M Return vs Nifty]))/_xlfn.STDEV.P(Table2[1M Return vs Nifty])</f>
        <v>0.87095473300736215</v>
      </c>
      <c r="K357">
        <v>8.8968228654097494</v>
      </c>
      <c r="L357">
        <f>(Table2[[#This Row],[6M Return vs Nifty]]-AVERAGE(Table2[6M Return vs Nifty]))/_xlfn.STDEV.P(Table2[6M Return vs Nifty])</f>
        <v>8.4782572370851073E-2</v>
      </c>
      <c r="M357">
        <v>6.5536585590219598</v>
      </c>
      <c r="N357">
        <f>(Table2[[#This Row],[1W Return vs Nifty]]-AVERAGE(Table2[1W Return vs Nifty]))/_xlfn.STDEV.P(Table2[1W Return vs Nifty])</f>
        <v>2.2697639920973569</v>
      </c>
      <c r="O357">
        <v>1056.0899999999999</v>
      </c>
      <c r="P357">
        <v>1023.64635960898</v>
      </c>
      <c r="Q357">
        <v>909.87419271695103</v>
      </c>
      <c r="R357">
        <v>58.805868158989597</v>
      </c>
      <c r="S357" s="2">
        <f>(Table2[[#This Row],[Close Price]]-Table2[[#This Row],[20D EMA]])/Table2[[#This Row],[20D EMA]]</f>
        <v>2.8936927723963085E-2</v>
      </c>
      <c r="T357" s="2">
        <f>(Table2[[#This Row],[Close Price]]-Table2[[#This Row],[50D EMA]])/Table2[[#This Row],[50D EMA]]</f>
        <v>6.1548248376604102E-2</v>
      </c>
      <c r="U357" s="2">
        <f>(Table2[[#This Row],[Close Price]]-Table2[[#This Row],[200D EMA]])/Table2[[#This Row],[200D EMA]]</f>
        <v>0.19428598887411405</v>
      </c>
      <c r="V357">
        <v>1.68765409750754</v>
      </c>
      <c r="W357">
        <v>1044.5</v>
      </c>
      <c r="X357">
        <v>1143.7</v>
      </c>
      <c r="Y357">
        <v>1044.5</v>
      </c>
      <c r="Z357">
        <v>1146.4000000000001</v>
      </c>
      <c r="AA357">
        <v>982.2</v>
      </c>
      <c r="AB357">
        <v>1146.4000000000001</v>
      </c>
      <c r="AC357" s="2">
        <f>(Table2[[#This Row],[Close Price]]/Table2[[#This Row],[Day Low]])-1</f>
        <v>4.0354236476783267E-2</v>
      </c>
      <c r="AD357" s="2">
        <f>(Table2[[#This Row],[Day High]]/Table2[[#This Row],[Close Price]])-1</f>
        <v>5.2500805227073899E-2</v>
      </c>
      <c r="AE357" s="2">
        <f>(Table2[[#This Row],[Close Price]]/Table2[[#This Row],[Current Week Low]])-1</f>
        <v>4.0354236476783267E-2</v>
      </c>
      <c r="AF357" s="2">
        <f>(Table2[[#This Row],[Current Week High]]/Table2[[#This Row],[Close Price]])-1</f>
        <v>5.4985505912667376E-2</v>
      </c>
      <c r="AG357" s="2">
        <f>(Table2[[#This Row],[Close Price]]/Table2[[#This Row],[Current Month Low]])-1</f>
        <v>0.10634290368560384</v>
      </c>
      <c r="AH357" s="2">
        <f>(Table2[[#This Row],[Current Month High]]/Table2[[#This Row],[Close Price]])-1</f>
        <v>5.4985505912667376E-2</v>
      </c>
      <c r="AI357">
        <v>8.1304927989692892</v>
      </c>
      <c r="AJ357">
        <v>81.911777015150193</v>
      </c>
      <c r="AK357" t="str">
        <f>IF(AND(Table2[[#This Row],[20D EMA]]&gt;Table2[[#This Row],[50D EMA]],Table2[[#This Row],[50D EMA]]&gt;Table2[[#This Row],[200D EMA]]),"Uptrend","Downtrend/NoTrend")</f>
        <v>Uptrend</v>
      </c>
      <c r="AL357">
        <v>0.04</v>
      </c>
      <c r="AM357" t="s">
        <v>10199</v>
      </c>
      <c r="AN357">
        <v>7.57</v>
      </c>
      <c r="AO357" t="s">
        <v>10199</v>
      </c>
      <c r="AP357">
        <v>-7.1230772164769997E-3</v>
      </c>
      <c r="AQ357">
        <f>(Table2[[#This Row],[Sharpe Ratio]]-AVERAGE(Table2[Sharpe Ratio]))/_xlfn.STDEV.P(Table2[Sharpe Ratio])</f>
        <v>-0.64370598871484852</v>
      </c>
      <c r="AR35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2.7321539994929402</v>
      </c>
      <c r="AS357">
        <f>_xlfn.RANK.AVG(Table2[[#This Row],[1Y Return vs Nifty Z-Score]],Table2[1Y Return vs Nifty Z-Score])</f>
        <v>241</v>
      </c>
      <c r="AT357">
        <f>_xlfn.RANK.AVG(Table2[[#This Row],[6M Return vs Nifty Z-Score]],Table2[6M Return vs Nifty Z-Score])</f>
        <v>299</v>
      </c>
      <c r="AU357">
        <f>_xlfn.RANK.AVG(Table2[[#This Row],[Sharpe Ratio Z-Score]],Table2[Sharpe Ratio Z-Score])</f>
        <v>550</v>
      </c>
      <c r="AV357">
        <f>(Table2[[#This Row],[Rank 1Y]]+Table2[[#This Row],[Rank 6M]]+Table2[[#This Row],[Rank Sharpe]])/3</f>
        <v>363.33333333333331</v>
      </c>
    </row>
    <row r="358" spans="1:48" x14ac:dyDescent="0.3">
      <c r="A358" t="s">
        <v>1668</v>
      </c>
      <c r="B358" t="s">
        <v>1669</v>
      </c>
      <c r="C358" t="s">
        <v>10158</v>
      </c>
      <c r="D358" t="s">
        <v>46</v>
      </c>
      <c r="E358">
        <v>4840.0394914949902</v>
      </c>
      <c r="F358">
        <v>699.45</v>
      </c>
      <c r="G358">
        <v>43.076839145002801</v>
      </c>
      <c r="H358">
        <f>(Table2[[#This Row],[1Y Return vs Nifty]]-AVERAGE(Table2[1Y Return vs Nifty]))/_xlfn.STDEV.P(Table2[1Y Return vs Nifty])</f>
        <v>6.1881375356410584E-2</v>
      </c>
      <c r="I358">
        <v>3.1858128603159099</v>
      </c>
      <c r="J358">
        <f>(Table2[[#This Row],[1M Return vs Nifty]]-AVERAGE(Table2[1M Return vs Nifty]))/_xlfn.STDEV.P(Table2[1M Return vs Nifty])</f>
        <v>0.51094844989233712</v>
      </c>
      <c r="K358">
        <v>-28.486644689769001</v>
      </c>
      <c r="L358">
        <f>(Table2[[#This Row],[6M Return vs Nifty]]-AVERAGE(Table2[6M Return vs Nifty]))/_xlfn.STDEV.P(Table2[6M Return vs Nifty])</f>
        <v>-1.1710048290115522</v>
      </c>
      <c r="M358">
        <v>-4.02560862637052</v>
      </c>
      <c r="N358">
        <f>(Table2[[#This Row],[1W Return vs Nifty]]-AVERAGE(Table2[1W Return vs Nifty]))/_xlfn.STDEV.P(Table2[1W Return vs Nifty])</f>
        <v>-0.57834425334540762</v>
      </c>
      <c r="O358">
        <v>627.30999999999995</v>
      </c>
      <c r="P358">
        <v>588.25315282660301</v>
      </c>
      <c r="Q358">
        <v>578.02287640475799</v>
      </c>
      <c r="R358">
        <v>70.079456885139606</v>
      </c>
      <c r="S358" s="2">
        <f>(Table2[[#This Row],[Close Price]]-Table2[[#This Row],[20D EMA]])/Table2[[#This Row],[20D EMA]]</f>
        <v>0.11499896382968565</v>
      </c>
      <c r="T358" s="2">
        <f>(Table2[[#This Row],[Close Price]]-Table2[[#This Row],[50D EMA]])/Table2[[#This Row],[50D EMA]]</f>
        <v>0.18902890131414915</v>
      </c>
      <c r="U358" s="2">
        <f>(Table2[[#This Row],[Close Price]]-Table2[[#This Row],[200D EMA]])/Table2[[#This Row],[200D EMA]]</f>
        <v>0.21007321431723619</v>
      </c>
      <c r="V358">
        <v>1.8707405160211199</v>
      </c>
      <c r="W358">
        <v>627.6</v>
      </c>
      <c r="X358">
        <v>705</v>
      </c>
      <c r="Y358">
        <v>627.6</v>
      </c>
      <c r="Z358">
        <v>705</v>
      </c>
      <c r="AA358">
        <v>562.04999999999995</v>
      </c>
      <c r="AB358">
        <v>705</v>
      </c>
      <c r="AC358" s="2">
        <f>(Table2[[#This Row],[Close Price]]/Table2[[#This Row],[Day Low]])-1</f>
        <v>0.11448374760994273</v>
      </c>
      <c r="AD358" s="2">
        <f>(Table2[[#This Row],[Day High]]/Table2[[#This Row],[Close Price]])-1</f>
        <v>7.9348059189361386E-3</v>
      </c>
      <c r="AE358" s="2">
        <f>(Table2[[#This Row],[Close Price]]/Table2[[#This Row],[Current Week Low]])-1</f>
        <v>0.11448374760994273</v>
      </c>
      <c r="AF358" s="2">
        <f>(Table2[[#This Row],[Current Week High]]/Table2[[#This Row],[Close Price]])-1</f>
        <v>7.9348059189361386E-3</v>
      </c>
      <c r="AG358" s="2">
        <f>(Table2[[#This Row],[Close Price]]/Table2[[#This Row],[Current Month Low]])-1</f>
        <v>0.24446223645583154</v>
      </c>
      <c r="AH358" s="2">
        <f>(Table2[[#This Row],[Current Month High]]/Table2[[#This Row],[Close Price]])-1</f>
        <v>7.9348059189361386E-3</v>
      </c>
      <c r="AI358">
        <v>44.263349774822998</v>
      </c>
      <c r="AJ358">
        <v>77.818736494216296</v>
      </c>
      <c r="AK358" t="str">
        <f>IF(AND(Table2[[#This Row],[20D EMA]]&gt;Table2[[#This Row],[50D EMA]],Table2[[#This Row],[50D EMA]]&gt;Table2[[#This Row],[200D EMA]]),"Uptrend","Downtrend/NoTrend")</f>
        <v>Uptrend</v>
      </c>
      <c r="AL358">
        <v>0.2</v>
      </c>
      <c r="AM358" t="s">
        <v>10199</v>
      </c>
      <c r="AN358">
        <v>13.49</v>
      </c>
      <c r="AO358" t="s">
        <v>10199</v>
      </c>
      <c r="AP358">
        <v>0.11941259217729901</v>
      </c>
      <c r="AQ358">
        <f>(Table2[[#This Row],[Sharpe Ratio]]-AVERAGE(Table2[Sharpe Ratio]))/_xlfn.STDEV.P(Table2[Sharpe Ratio])</f>
        <v>0.80886731362481035</v>
      </c>
      <c r="AR35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-0.36765194348340191</v>
      </c>
      <c r="AS358">
        <f>_xlfn.RANK.AVG(Table2[[#This Row],[1Y Return vs Nifty Z-Score]],Table2[1Y Return vs Nifty Z-Score])</f>
        <v>269</v>
      </c>
      <c r="AT358">
        <f>_xlfn.RANK.AVG(Table2[[#This Row],[6M Return vs Nifty Z-Score]],Table2[6M Return vs Nifty Z-Score])</f>
        <v>671</v>
      </c>
      <c r="AU358">
        <f>_xlfn.RANK.AVG(Table2[[#This Row],[Sharpe Ratio Z-Score]],Table2[Sharpe Ratio Z-Score])</f>
        <v>156</v>
      </c>
      <c r="AV358">
        <f>(Table2[[#This Row],[Rank 1Y]]+Table2[[#This Row],[Rank 6M]]+Table2[[#This Row],[Rank Sharpe]])/3</f>
        <v>365.33333333333331</v>
      </c>
    </row>
    <row r="359" spans="1:48" x14ac:dyDescent="0.3">
      <c r="A359" t="s">
        <v>632</v>
      </c>
      <c r="B359" t="s">
        <v>633</v>
      </c>
      <c r="C359" t="s">
        <v>10160</v>
      </c>
      <c r="D359" t="s">
        <v>62</v>
      </c>
      <c r="E359">
        <v>28329.487346159902</v>
      </c>
      <c r="F359">
        <v>1825.2</v>
      </c>
      <c r="G359">
        <v>25.787128786237702</v>
      </c>
      <c r="H359">
        <f>(Table2[[#This Row],[1Y Return vs Nifty]]-AVERAGE(Table2[1Y Return vs Nifty]))/_xlfn.STDEV.P(Table2[1Y Return vs Nifty])</f>
        <v>-0.17889381446513894</v>
      </c>
      <c r="I359">
        <v>-0.89881452299353204</v>
      </c>
      <c r="J359">
        <f>(Table2[[#This Row],[1M Return vs Nifty]]-AVERAGE(Table2[1M Return vs Nifty]))/_xlfn.STDEV.P(Table2[1M Return vs Nifty])</f>
        <v>8.7350608911904895E-2</v>
      </c>
      <c r="K359">
        <v>-5.1851147487068001</v>
      </c>
      <c r="L359">
        <f>(Table2[[#This Row],[6M Return vs Nifty]]-AVERAGE(Table2[6M Return vs Nifty]))/_xlfn.STDEV.P(Table2[6M Return vs Nifty])</f>
        <v>-0.3882586139973937</v>
      </c>
      <c r="M359">
        <v>1.33686004007742</v>
      </c>
      <c r="N359">
        <f>(Table2[[#This Row],[1W Return vs Nifty]]-AVERAGE(Table2[1W Return vs Nifty]))/_xlfn.STDEV.P(Table2[1W Return vs Nifty])</f>
        <v>0.86531823831820898</v>
      </c>
      <c r="O359">
        <v>1780.59</v>
      </c>
      <c r="P359">
        <v>1774.16021627186</v>
      </c>
      <c r="Q359">
        <v>1632.9621750408101</v>
      </c>
      <c r="R359">
        <v>67.444499274225507</v>
      </c>
      <c r="S359" s="2">
        <f>(Table2[[#This Row],[Close Price]]-Table2[[#This Row],[20D EMA]])/Table2[[#This Row],[20D EMA]]</f>
        <v>2.5053493504961912E-2</v>
      </c>
      <c r="T359" s="2">
        <f>(Table2[[#This Row],[Close Price]]-Table2[[#This Row],[50D EMA]])/Table2[[#This Row],[50D EMA]]</f>
        <v>2.876841857912513E-2</v>
      </c>
      <c r="U359" s="2">
        <f>(Table2[[#This Row],[Close Price]]-Table2[[#This Row],[200D EMA]])/Table2[[#This Row],[200D EMA]]</f>
        <v>0.1177233789597029</v>
      </c>
      <c r="V359">
        <v>0.96602922096558896</v>
      </c>
      <c r="W359">
        <v>1782.55</v>
      </c>
      <c r="X359">
        <v>1830</v>
      </c>
      <c r="Y359">
        <v>1782.55</v>
      </c>
      <c r="Z359">
        <v>1830</v>
      </c>
      <c r="AA359">
        <v>1690.1</v>
      </c>
      <c r="AB359">
        <v>1906</v>
      </c>
      <c r="AC359" s="2">
        <f>(Table2[[#This Row],[Close Price]]/Table2[[#This Row],[Day Low]])-1</f>
        <v>2.3926397576505609E-2</v>
      </c>
      <c r="AD359" s="2">
        <f>(Table2[[#This Row],[Day High]]/Table2[[#This Row],[Close Price]])-1</f>
        <v>2.629848783694877E-3</v>
      </c>
      <c r="AE359" s="2">
        <f>(Table2[[#This Row],[Close Price]]/Table2[[#This Row],[Current Week Low]])-1</f>
        <v>2.3926397576505609E-2</v>
      </c>
      <c r="AF359" s="2">
        <f>(Table2[[#This Row],[Current Week High]]/Table2[[#This Row],[Close Price]])-1</f>
        <v>2.629848783694877E-3</v>
      </c>
      <c r="AG359" s="2">
        <f>(Table2[[#This Row],[Close Price]]/Table2[[#This Row],[Current Month Low]])-1</f>
        <v>7.9936098455712701E-2</v>
      </c>
      <c r="AH359" s="2">
        <f>(Table2[[#This Row],[Current Month High]]/Table2[[#This Row],[Close Price]])-1</f>
        <v>4.4269121192198169E-2</v>
      </c>
      <c r="AI359">
        <v>6.2897216743370503</v>
      </c>
      <c r="AJ359">
        <v>54.181449569183997</v>
      </c>
      <c r="AK359" t="str">
        <f>IF(AND(Table2[[#This Row],[20D EMA]]&gt;Table2[[#This Row],[50D EMA]],Table2[[#This Row],[50D EMA]]&gt;Table2[[#This Row],[200D EMA]]),"Uptrend","Downtrend/NoTrend")</f>
        <v>Uptrend</v>
      </c>
      <c r="AL359">
        <v>-0.11</v>
      </c>
      <c r="AM359" t="s">
        <v>10200</v>
      </c>
      <c r="AN359">
        <v>2.2200000000000002</v>
      </c>
      <c r="AO359" t="s">
        <v>10199</v>
      </c>
      <c r="AP359">
        <v>5.8414330398134998E-2</v>
      </c>
      <c r="AQ359">
        <f>(Table2[[#This Row],[Sharpe Ratio]]-AVERAGE(Table2[Sharpe Ratio]))/_xlfn.STDEV.P(Table2[Sharpe Ratio])</f>
        <v>0.10863435185176033</v>
      </c>
      <c r="AR35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0.49415077061934154</v>
      </c>
      <c r="AS359">
        <f>_xlfn.RANK.AVG(Table2[[#This Row],[1Y Return vs Nifty Z-Score]],Table2[1Y Return vs Nifty Z-Score])</f>
        <v>348</v>
      </c>
      <c r="AT359">
        <f>_xlfn.RANK.AVG(Table2[[#This Row],[6M Return vs Nifty Z-Score]],Table2[6M Return vs Nifty Z-Score])</f>
        <v>445</v>
      </c>
      <c r="AU359">
        <f>_xlfn.RANK.AVG(Table2[[#This Row],[Sharpe Ratio Z-Score]],Table2[Sharpe Ratio Z-Score])</f>
        <v>307</v>
      </c>
      <c r="AV359">
        <f>(Table2[[#This Row],[Rank 1Y]]+Table2[[#This Row],[Rank 6M]]+Table2[[#This Row],[Rank Sharpe]])/3</f>
        <v>366.66666666666669</v>
      </c>
    </row>
    <row r="360" spans="1:48" x14ac:dyDescent="0.3">
      <c r="A360" t="s">
        <v>1352</v>
      </c>
      <c r="B360" t="s">
        <v>1353</v>
      </c>
      <c r="C360" t="s">
        <v>10155</v>
      </c>
      <c r="D360" t="s">
        <v>242</v>
      </c>
      <c r="E360">
        <v>7672.1716067199905</v>
      </c>
      <c r="F360">
        <v>6913.7</v>
      </c>
      <c r="G360">
        <v>32.16882551098</v>
      </c>
      <c r="H360">
        <f>(Table2[[#This Row],[1Y Return vs Nifty]]-AVERAGE(Table2[1Y Return vs Nifty]))/_xlfn.STDEV.P(Table2[1Y Return vs Nifty])</f>
        <v>-9.0022791851135209E-2</v>
      </c>
      <c r="I360">
        <v>-1.62425754066358</v>
      </c>
      <c r="J360">
        <f>(Table2[[#This Row],[1M Return vs Nifty]]-AVERAGE(Table2[1M Return vs Nifty]))/_xlfn.STDEV.P(Table2[1M Return vs Nifty])</f>
        <v>1.2118264024086806E-2</v>
      </c>
      <c r="K360">
        <v>13.861950305856899</v>
      </c>
      <c r="L360">
        <f>(Table2[[#This Row],[6M Return vs Nifty]]-AVERAGE(Table2[6M Return vs Nifty]))/_xlfn.STDEV.P(Table2[6M Return vs Nifty])</f>
        <v>0.25157139357285407</v>
      </c>
      <c r="M360">
        <v>-0.76546726561403799</v>
      </c>
      <c r="N360">
        <f>(Table2[[#This Row],[1W Return vs Nifty]]-AVERAGE(Table2[1W Return vs Nifty]))/_xlfn.STDEV.P(Table2[1W Return vs Nifty])</f>
        <v>0.29933804053788632</v>
      </c>
      <c r="O360">
        <v>7019.51</v>
      </c>
      <c r="P360">
        <v>6907.4859932829204</v>
      </c>
      <c r="Q360">
        <v>6159.2524532707403</v>
      </c>
      <c r="R360">
        <v>37.568167918411</v>
      </c>
      <c r="S360" s="2">
        <f>(Table2[[#This Row],[Close Price]]-Table2[[#This Row],[20D EMA]])/Table2[[#This Row],[20D EMA]]</f>
        <v>-1.5073701725619081E-2</v>
      </c>
      <c r="T360" s="2">
        <f>(Table2[[#This Row],[Close Price]]-Table2[[#This Row],[50D EMA]])/Table2[[#This Row],[50D EMA]]</f>
        <v>8.9960467862289467E-4</v>
      </c>
      <c r="U360" s="2">
        <f>(Table2[[#This Row],[Close Price]]-Table2[[#This Row],[200D EMA]])/Table2[[#This Row],[200D EMA]]</f>
        <v>0.1224901158790181</v>
      </c>
      <c r="V360">
        <v>0.37049178550127398</v>
      </c>
      <c r="W360">
        <v>6707</v>
      </c>
      <c r="X360">
        <v>6968.95</v>
      </c>
      <c r="Y360">
        <v>6707</v>
      </c>
      <c r="Z360">
        <v>6968.95</v>
      </c>
      <c r="AA360">
        <v>6707</v>
      </c>
      <c r="AB360">
        <v>7650</v>
      </c>
      <c r="AC360" s="2">
        <f>(Table2[[#This Row],[Close Price]]/Table2[[#This Row],[Day Low]])-1</f>
        <v>3.0818547785895323E-2</v>
      </c>
      <c r="AD360" s="2">
        <f>(Table2[[#This Row],[Day High]]/Table2[[#This Row],[Close Price]])-1</f>
        <v>7.9913794350348066E-3</v>
      </c>
      <c r="AE360" s="2">
        <f>(Table2[[#This Row],[Close Price]]/Table2[[#This Row],[Current Week Low]])-1</f>
        <v>3.0818547785895323E-2</v>
      </c>
      <c r="AF360" s="2">
        <f>(Table2[[#This Row],[Current Week High]]/Table2[[#This Row],[Close Price]])-1</f>
        <v>7.9913794350348066E-3</v>
      </c>
      <c r="AG360" s="2">
        <f>(Table2[[#This Row],[Close Price]]/Table2[[#This Row],[Current Month Low]])-1</f>
        <v>3.0818547785895323E-2</v>
      </c>
      <c r="AH360" s="2">
        <f>(Table2[[#This Row],[Current Month High]]/Table2[[#This Row],[Close Price]])-1</f>
        <v>0.10649869100481646</v>
      </c>
      <c r="AI360">
        <v>13.181075256374999</v>
      </c>
      <c r="AJ360">
        <v>60.332552584587503</v>
      </c>
      <c r="AK360" t="str">
        <f>IF(AND(Table2[[#This Row],[20D EMA]]&gt;Table2[[#This Row],[50D EMA]],Table2[[#This Row],[50D EMA]]&gt;Table2[[#This Row],[200D EMA]]),"Uptrend","Downtrend/NoTrend")</f>
        <v>Uptrend</v>
      </c>
      <c r="AL360">
        <v>-0.02</v>
      </c>
      <c r="AM360" t="s">
        <v>10200</v>
      </c>
      <c r="AN360">
        <v>-5.43</v>
      </c>
      <c r="AO360" t="s">
        <v>10200</v>
      </c>
      <c r="AP360">
        <v>-2.6579114249189999E-3</v>
      </c>
      <c r="AQ360">
        <f>(Table2[[#This Row],[Sharpe Ratio]]-AVERAGE(Table2[Sharpe Ratio]))/_xlfn.STDEV.P(Table2[Sharpe Ratio])</f>
        <v>-0.5924478679777363</v>
      </c>
      <c r="AR36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-0.11944296169404428</v>
      </c>
      <c r="AS360">
        <f>_xlfn.RANK.AVG(Table2[[#This Row],[1Y Return vs Nifty Z-Score]],Table2[1Y Return vs Nifty Z-Score])</f>
        <v>319</v>
      </c>
      <c r="AT360">
        <f>_xlfn.RANK.AVG(Table2[[#This Row],[6M Return vs Nifty Z-Score]],Table2[6M Return vs Nifty Z-Score])</f>
        <v>244</v>
      </c>
      <c r="AU360">
        <f>_xlfn.RANK.AVG(Table2[[#This Row],[Sharpe Ratio Z-Score]],Table2[Sharpe Ratio Z-Score])</f>
        <v>537</v>
      </c>
      <c r="AV360">
        <f>(Table2[[#This Row],[Rank 1Y]]+Table2[[#This Row],[Rank 6M]]+Table2[[#This Row],[Rank Sharpe]])/3</f>
        <v>366.66666666666669</v>
      </c>
    </row>
    <row r="361" spans="1:48" x14ac:dyDescent="0.3">
      <c r="A361" t="s">
        <v>1478</v>
      </c>
      <c r="B361" t="s">
        <v>1479</v>
      </c>
      <c r="C361" t="s">
        <v>10169</v>
      </c>
      <c r="D361" t="s">
        <v>372</v>
      </c>
      <c r="E361">
        <v>6662.5041713999999</v>
      </c>
      <c r="F361">
        <v>342.6</v>
      </c>
      <c r="G361">
        <v>36.755935681700997</v>
      </c>
      <c r="H361">
        <f>(Table2[[#This Row],[1Y Return vs Nifty]]-AVERAGE(Table2[1Y Return vs Nifty]))/_xlfn.STDEV.P(Table2[1Y Return vs Nifty])</f>
        <v>-2.6143044928261146E-2</v>
      </c>
      <c r="I361">
        <v>-0.91434335818843304</v>
      </c>
      <c r="J361">
        <f>(Table2[[#This Row],[1M Return vs Nifty]]-AVERAGE(Table2[1M Return vs Nifty]))/_xlfn.STDEV.P(Table2[1M Return vs Nifty])</f>
        <v>8.5740185134113092E-2</v>
      </c>
      <c r="K361">
        <v>20.025066297761398</v>
      </c>
      <c r="L361">
        <f>(Table2[[#This Row],[6M Return vs Nifty]]-AVERAGE(Table2[6M Return vs Nifty]))/_xlfn.STDEV.P(Table2[6M Return vs Nifty])</f>
        <v>0.45860310898203416</v>
      </c>
      <c r="M361">
        <v>-2.1425570124375901</v>
      </c>
      <c r="N361">
        <f>(Table2[[#This Row],[1W Return vs Nifty]]-AVERAGE(Table2[1W Return vs Nifty]))/_xlfn.STDEV.P(Table2[1W Return vs Nifty])</f>
        <v>-7.1396585397108678E-2</v>
      </c>
      <c r="O361">
        <v>331.19</v>
      </c>
      <c r="P361">
        <v>311.38521624240201</v>
      </c>
      <c r="Q361">
        <v>270.11054950344999</v>
      </c>
      <c r="R361">
        <v>56.672202081690202</v>
      </c>
      <c r="S361" s="2">
        <f>(Table2[[#This Row],[Close Price]]-Table2[[#This Row],[20D EMA]])/Table2[[#This Row],[20D EMA]]</f>
        <v>3.4451523294785548E-2</v>
      </c>
      <c r="T361" s="2">
        <f>(Table2[[#This Row],[Close Price]]-Table2[[#This Row],[50D EMA]])/Table2[[#This Row],[50D EMA]]</f>
        <v>0.10024491250508966</v>
      </c>
      <c r="U361" s="2">
        <f>(Table2[[#This Row],[Close Price]]-Table2[[#This Row],[200D EMA]])/Table2[[#This Row],[200D EMA]]</f>
        <v>0.26836956434988912</v>
      </c>
      <c r="V361">
        <v>1.2455789288582999</v>
      </c>
      <c r="W361">
        <v>323.3</v>
      </c>
      <c r="X361">
        <v>345.6</v>
      </c>
      <c r="Y361">
        <v>318.05</v>
      </c>
      <c r="Z361">
        <v>345.6</v>
      </c>
      <c r="AA361">
        <v>310.85000000000002</v>
      </c>
      <c r="AB361">
        <v>357.7</v>
      </c>
      <c r="AC361" s="2">
        <f>(Table2[[#This Row],[Close Price]]/Table2[[#This Row],[Day Low]])-1</f>
        <v>5.9696875966594565E-2</v>
      </c>
      <c r="AD361" s="2">
        <f>(Table2[[#This Row],[Day High]]/Table2[[#This Row],[Close Price]])-1</f>
        <v>8.7565674255691839E-3</v>
      </c>
      <c r="AE361" s="2">
        <f>(Table2[[#This Row],[Close Price]]/Table2[[#This Row],[Current Week Low]])-1</f>
        <v>7.7189121207357436E-2</v>
      </c>
      <c r="AF361" s="2">
        <f>(Table2[[#This Row],[Current Week High]]/Table2[[#This Row],[Close Price]])-1</f>
        <v>8.7565674255691839E-3</v>
      </c>
      <c r="AG361" s="2">
        <f>(Table2[[#This Row],[Close Price]]/Table2[[#This Row],[Current Month Low]])-1</f>
        <v>0.10213929548013501</v>
      </c>
      <c r="AH361" s="2">
        <f>(Table2[[#This Row],[Current Month High]]/Table2[[#This Row],[Close Price]])-1</f>
        <v>4.4074722708698166E-2</v>
      </c>
      <c r="AI361">
        <v>4.4074722708698104</v>
      </c>
      <c r="AJ361">
        <v>67.040468064358805</v>
      </c>
      <c r="AK361" t="str">
        <f>IF(AND(Table2[[#This Row],[20D EMA]]&gt;Table2[[#This Row],[50D EMA]],Table2[[#This Row],[50D EMA]]&gt;Table2[[#This Row],[200D EMA]]),"Uptrend","Downtrend/NoTrend")</f>
        <v>Uptrend</v>
      </c>
      <c r="AL361">
        <v>0.21</v>
      </c>
      <c r="AM361" t="s">
        <v>10199</v>
      </c>
      <c r="AN361">
        <v>1.33</v>
      </c>
      <c r="AO361" t="s">
        <v>10199</v>
      </c>
      <c r="AP361">
        <v>-3.5828191222179999E-2</v>
      </c>
      <c r="AQ361">
        <f>(Table2[[#This Row],[Sharpe Ratio]]-AVERAGE(Table2[Sharpe Ratio]))/_xlfn.STDEV.P(Table2[Sharpe Ratio])</f>
        <v>-0.97322795232451298</v>
      </c>
      <c r="AR36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-0.52642428853373557</v>
      </c>
      <c r="AS361">
        <f>_xlfn.RANK.AVG(Table2[[#This Row],[1Y Return vs Nifty Z-Score]],Table2[1Y Return vs Nifty Z-Score])</f>
        <v>293</v>
      </c>
      <c r="AT361">
        <f>_xlfn.RANK.AVG(Table2[[#This Row],[6M Return vs Nifty Z-Score]],Table2[6M Return vs Nifty Z-Score])</f>
        <v>195</v>
      </c>
      <c r="AU361">
        <f>_xlfn.RANK.AVG(Table2[[#This Row],[Sharpe Ratio Z-Score]],Table2[Sharpe Ratio Z-Score])</f>
        <v>612</v>
      </c>
      <c r="AV361">
        <f>(Table2[[#This Row],[Rank 1Y]]+Table2[[#This Row],[Rank 6M]]+Table2[[#This Row],[Rank Sharpe]])/3</f>
        <v>366.66666666666669</v>
      </c>
    </row>
    <row r="362" spans="1:48" x14ac:dyDescent="0.3">
      <c r="A362" t="s">
        <v>682</v>
      </c>
      <c r="B362" t="s">
        <v>683</v>
      </c>
      <c r="C362" t="s">
        <v>10166</v>
      </c>
      <c r="D362" t="s">
        <v>400</v>
      </c>
      <c r="E362">
        <v>25045.273440000001</v>
      </c>
      <c r="F362">
        <v>3573.2</v>
      </c>
      <c r="G362">
        <v>15.3463946184914</v>
      </c>
      <c r="H362">
        <f>(Table2[[#This Row],[1Y Return vs Nifty]]-AVERAGE(Table2[1Y Return vs Nifty]))/_xlfn.STDEV.P(Table2[1Y Return vs Nifty])</f>
        <v>-0.32429068340927569</v>
      </c>
      <c r="I362">
        <v>-4.4869218683687899</v>
      </c>
      <c r="J362">
        <f>(Table2[[#This Row],[1M Return vs Nifty]]-AVERAGE(Table2[1M Return vs Nifty]))/_xlfn.STDEV.P(Table2[1M Return vs Nifty])</f>
        <v>-0.28475543212323257</v>
      </c>
      <c r="K362">
        <v>-8.2005192907444293</v>
      </c>
      <c r="L362">
        <f>(Table2[[#This Row],[6M Return vs Nifty]]-AVERAGE(Table2[6M Return vs Nifty]))/_xlfn.STDEV.P(Table2[6M Return vs Nifty])</f>
        <v>-0.48955224141097897</v>
      </c>
      <c r="M362">
        <v>-1.97049284220101</v>
      </c>
      <c r="N362">
        <f>(Table2[[#This Row],[1W Return vs Nifty]]-AVERAGE(Table2[1W Return vs Nifty]))/_xlfn.STDEV.P(Table2[1W Return vs Nifty])</f>
        <v>-2.5074153662637749E-2</v>
      </c>
      <c r="O362">
        <v>3575.76</v>
      </c>
      <c r="P362">
        <v>3458.9994024490202</v>
      </c>
      <c r="Q362">
        <v>3139.69849160078</v>
      </c>
      <c r="R362">
        <v>47.074062828723498</v>
      </c>
      <c r="S362" s="2">
        <f>(Table2[[#This Row],[Close Price]]-Table2[[#This Row],[20D EMA]])/Table2[[#This Row],[20D EMA]]</f>
        <v>-7.1593171801250638E-4</v>
      </c>
      <c r="T362" s="2">
        <f>(Table2[[#This Row],[Close Price]]-Table2[[#This Row],[50D EMA]])/Table2[[#This Row],[50D EMA]]</f>
        <v>3.301550080353411E-2</v>
      </c>
      <c r="U362" s="2">
        <f>(Table2[[#This Row],[Close Price]]-Table2[[#This Row],[200D EMA]])/Table2[[#This Row],[200D EMA]]</f>
        <v>0.13807106305236283</v>
      </c>
      <c r="V362">
        <v>0.83964925072544205</v>
      </c>
      <c r="W362">
        <v>3425.25</v>
      </c>
      <c r="X362">
        <v>3595</v>
      </c>
      <c r="Y362">
        <v>3425.25</v>
      </c>
      <c r="Z362">
        <v>3595</v>
      </c>
      <c r="AA362">
        <v>3425.25</v>
      </c>
      <c r="AB362">
        <v>3728.65</v>
      </c>
      <c r="AC362" s="2">
        <f>(Table2[[#This Row],[Close Price]]/Table2[[#This Row],[Day Low]])-1</f>
        <v>4.3193927450551062E-2</v>
      </c>
      <c r="AD362" s="2">
        <f>(Table2[[#This Row],[Day High]]/Table2[[#This Row],[Close Price]])-1</f>
        <v>6.1009739169373134E-3</v>
      </c>
      <c r="AE362" s="2">
        <f>(Table2[[#This Row],[Close Price]]/Table2[[#This Row],[Current Week Low]])-1</f>
        <v>4.3193927450551062E-2</v>
      </c>
      <c r="AF362" s="2">
        <f>(Table2[[#This Row],[Current Week High]]/Table2[[#This Row],[Close Price]])-1</f>
        <v>6.1009739169373134E-3</v>
      </c>
      <c r="AG362" s="2">
        <f>(Table2[[#This Row],[Close Price]]/Table2[[#This Row],[Current Month Low]])-1</f>
        <v>4.3193927450551062E-2</v>
      </c>
      <c r="AH362" s="2">
        <f>(Table2[[#This Row],[Current Month High]]/Table2[[#This Row],[Close Price]])-1</f>
        <v>4.3504421806783933E-2</v>
      </c>
      <c r="AI362">
        <v>10.231725064368</v>
      </c>
      <c r="AJ362">
        <v>43.366702108451797</v>
      </c>
      <c r="AK362" t="str">
        <f>IF(AND(Table2[[#This Row],[20D EMA]]&gt;Table2[[#This Row],[50D EMA]],Table2[[#This Row],[50D EMA]]&gt;Table2[[#This Row],[200D EMA]]),"Uptrend","Downtrend/NoTrend")</f>
        <v>Uptrend</v>
      </c>
      <c r="AL362">
        <v>0.12</v>
      </c>
      <c r="AM362" t="s">
        <v>10199</v>
      </c>
      <c r="AN362">
        <v>-1.61</v>
      </c>
      <c r="AO362" t="s">
        <v>10200</v>
      </c>
      <c r="AP362">
        <v>9.2338308844345005E-2</v>
      </c>
      <c r="AQ362">
        <f>(Table2[[#This Row],[Sharpe Ratio]]-AVERAGE(Table2[Sharpe Ratio]))/_xlfn.STDEV.P(Table2[Sharpe Ratio])</f>
        <v>0.49806656204350969</v>
      </c>
      <c r="AR36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-0.62560594856261531</v>
      </c>
      <c r="AS362">
        <f>_xlfn.RANK.AVG(Table2[[#This Row],[1Y Return vs Nifty Z-Score]],Table2[1Y Return vs Nifty Z-Score])</f>
        <v>407</v>
      </c>
      <c r="AT362">
        <f>_xlfn.RANK.AVG(Table2[[#This Row],[6M Return vs Nifty Z-Score]],Table2[6M Return vs Nifty Z-Score])</f>
        <v>485</v>
      </c>
      <c r="AU362">
        <f>_xlfn.RANK.AVG(Table2[[#This Row],[Sharpe Ratio Z-Score]],Table2[Sharpe Ratio Z-Score])</f>
        <v>211</v>
      </c>
      <c r="AV362">
        <f>(Table2[[#This Row],[Rank 1Y]]+Table2[[#This Row],[Rank 6M]]+Table2[[#This Row],[Rank Sharpe]])/3</f>
        <v>367.66666666666669</v>
      </c>
    </row>
    <row r="363" spans="1:48" x14ac:dyDescent="0.3">
      <c r="A363" t="s">
        <v>543</v>
      </c>
      <c r="B363" t="s">
        <v>544</v>
      </c>
      <c r="C363" t="s">
        <v>10159</v>
      </c>
      <c r="D363" t="s">
        <v>198</v>
      </c>
      <c r="E363">
        <v>35762.122475520002</v>
      </c>
      <c r="F363">
        <v>2542.4</v>
      </c>
      <c r="G363">
        <v>25.651811777218601</v>
      </c>
      <c r="H363">
        <f>(Table2[[#This Row],[1Y Return vs Nifty]]-AVERAGE(Table2[1Y Return vs Nifty]))/_xlfn.STDEV.P(Table2[1Y Return vs Nifty])</f>
        <v>-0.18077822882816735</v>
      </c>
      <c r="I363">
        <v>-7.7884901088457603</v>
      </c>
      <c r="J363">
        <f>(Table2[[#This Row],[1M Return vs Nifty]]-AVERAGE(Table2[1M Return vs Nifty]))/_xlfn.STDEV.P(Table2[1M Return vs Nifty])</f>
        <v>-0.62714582597660973</v>
      </c>
      <c r="K363">
        <v>8.4885827224219899</v>
      </c>
      <c r="L363">
        <f>(Table2[[#This Row],[6M Return vs Nifty]]-AVERAGE(Table2[6M Return vs Nifty]))/_xlfn.STDEV.P(Table2[6M Return vs Nifty])</f>
        <v>7.1068948091726106E-2</v>
      </c>
      <c r="M363">
        <v>-0.42085158839812697</v>
      </c>
      <c r="N363">
        <f>(Table2[[#This Row],[1W Return vs Nifty]]-AVERAGE(Table2[1W Return vs Nifty]))/_xlfn.STDEV.P(Table2[1W Return vs Nifty])</f>
        <v>0.39211410286692044</v>
      </c>
      <c r="O363">
        <v>2607.63</v>
      </c>
      <c r="P363">
        <v>2465.9840466840701</v>
      </c>
      <c r="Q363">
        <v>2052.8413768680198</v>
      </c>
      <c r="R363">
        <v>33.998103595386901</v>
      </c>
      <c r="S363" s="2">
        <f>(Table2[[#This Row],[Close Price]]-Table2[[#This Row],[20D EMA]])/Table2[[#This Row],[20D EMA]]</f>
        <v>-2.5015051982068014E-2</v>
      </c>
      <c r="T363" s="2">
        <f>(Table2[[#This Row],[Close Price]]-Table2[[#This Row],[50D EMA]])/Table2[[#This Row],[50D EMA]]</f>
        <v>3.0988016089838078E-2</v>
      </c>
      <c r="U363" s="2">
        <f>(Table2[[#This Row],[Close Price]]-Table2[[#This Row],[200D EMA]])/Table2[[#This Row],[200D EMA]]</f>
        <v>0.23847854425016043</v>
      </c>
      <c r="V363">
        <v>0.60648673902500005</v>
      </c>
      <c r="W363">
        <v>2500</v>
      </c>
      <c r="X363">
        <v>2593.25</v>
      </c>
      <c r="Y363">
        <v>2500</v>
      </c>
      <c r="Z363">
        <v>2653</v>
      </c>
      <c r="AA363">
        <v>2500</v>
      </c>
      <c r="AB363">
        <v>2818.3</v>
      </c>
      <c r="AC363" s="2">
        <f>(Table2[[#This Row],[Close Price]]/Table2[[#This Row],[Day Low]])-1</f>
        <v>1.6960000000000086E-2</v>
      </c>
      <c r="AD363" s="2">
        <f>(Table2[[#This Row],[Day High]]/Table2[[#This Row],[Close Price]])-1</f>
        <v>2.0000786658275649E-2</v>
      </c>
      <c r="AE363" s="2">
        <f>(Table2[[#This Row],[Close Price]]/Table2[[#This Row],[Current Week Low]])-1</f>
        <v>1.6960000000000086E-2</v>
      </c>
      <c r="AF363" s="2">
        <f>(Table2[[#This Row],[Current Week High]]/Table2[[#This Row],[Close Price]])-1</f>
        <v>4.3502202643171728E-2</v>
      </c>
      <c r="AG363" s="2">
        <f>(Table2[[#This Row],[Close Price]]/Table2[[#This Row],[Current Month Low]])-1</f>
        <v>1.6960000000000086E-2</v>
      </c>
      <c r="AH363" s="2">
        <f>(Table2[[#This Row],[Current Month High]]/Table2[[#This Row],[Close Price]])-1</f>
        <v>0.108519509125236</v>
      </c>
      <c r="AI363">
        <v>20.409848961611001</v>
      </c>
      <c r="AJ363">
        <v>65.0855491704814</v>
      </c>
      <c r="AK363" t="str">
        <f>IF(AND(Table2[[#This Row],[20D EMA]]&gt;Table2[[#This Row],[50D EMA]],Table2[[#This Row],[50D EMA]]&gt;Table2[[#This Row],[200D EMA]]),"Uptrend","Downtrend/NoTrend")</f>
        <v>Uptrend</v>
      </c>
      <c r="AL363">
        <v>0.16</v>
      </c>
      <c r="AM363" t="s">
        <v>10199</v>
      </c>
      <c r="AN363">
        <v>-7.52</v>
      </c>
      <c r="AO363" t="s">
        <v>10200</v>
      </c>
      <c r="AP363">
        <v>1.0935290082079999E-2</v>
      </c>
      <c r="AQ363">
        <f>(Table2[[#This Row],[Sharpe Ratio]]-AVERAGE(Table2[Sharpe Ratio]))/_xlfn.STDEV.P(Table2[Sharpe Ratio])</f>
        <v>-0.43640395010866795</v>
      </c>
      <c r="AR36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-0.78114495395479855</v>
      </c>
      <c r="AS363">
        <f>_xlfn.RANK.AVG(Table2[[#This Row],[1Y Return vs Nifty Z-Score]],Table2[1Y Return vs Nifty Z-Score])</f>
        <v>349</v>
      </c>
      <c r="AT363">
        <f>_xlfn.RANK.AVG(Table2[[#This Row],[6M Return vs Nifty Z-Score]],Table2[6M Return vs Nifty Z-Score])</f>
        <v>306</v>
      </c>
      <c r="AU363">
        <f>_xlfn.RANK.AVG(Table2[[#This Row],[Sharpe Ratio Z-Score]],Table2[Sharpe Ratio Z-Score])</f>
        <v>450</v>
      </c>
      <c r="AV363">
        <f>(Table2[[#This Row],[Rank 1Y]]+Table2[[#This Row],[Rank 6M]]+Table2[[#This Row],[Rank Sharpe]])/3</f>
        <v>368.33333333333331</v>
      </c>
    </row>
    <row r="364" spans="1:48" x14ac:dyDescent="0.3">
      <c r="A364" t="s">
        <v>322</v>
      </c>
      <c r="B364" t="s">
        <v>323</v>
      </c>
      <c r="C364" t="s">
        <v>10164</v>
      </c>
      <c r="D364" t="s">
        <v>143</v>
      </c>
      <c r="E364">
        <v>77832</v>
      </c>
      <c r="F364">
        <v>972.9</v>
      </c>
      <c r="G364">
        <v>32.867519563781997</v>
      </c>
      <c r="H364">
        <f>(Table2[[#This Row],[1Y Return vs Nifty]]-AVERAGE(Table2[1Y Return vs Nifty]))/_xlfn.STDEV.P(Table2[1Y Return vs Nifty])</f>
        <v>-8.029283167830302E-2</v>
      </c>
      <c r="I364">
        <v>-5.3688936155485303</v>
      </c>
      <c r="J364">
        <f>(Table2[[#This Row],[1M Return vs Nifty]]-AVERAGE(Table2[1M Return vs Nifty]))/_xlfn.STDEV.P(Table2[1M Return vs Nifty])</f>
        <v>-0.3762206486170756</v>
      </c>
      <c r="K364">
        <v>-11.241736237368601</v>
      </c>
      <c r="L364">
        <f>(Table2[[#This Row],[6M Return vs Nifty]]-AVERAGE(Table2[6M Return vs Nifty]))/_xlfn.STDEV.P(Table2[6M Return vs Nifty])</f>
        <v>-0.5917129604722644</v>
      </c>
      <c r="M364">
        <v>-2.8866775145665602</v>
      </c>
      <c r="N364">
        <f>(Table2[[#This Row],[1W Return vs Nifty]]-AVERAGE(Table2[1W Return vs Nifty]))/_xlfn.STDEV.P(Table2[1W Return vs Nifty])</f>
        <v>-0.27172574814316752</v>
      </c>
      <c r="O364">
        <v>1011.96</v>
      </c>
      <c r="P364">
        <v>1012.15533145282</v>
      </c>
      <c r="Q364">
        <v>920.23596543911299</v>
      </c>
      <c r="R364">
        <v>31.793337688820099</v>
      </c>
      <c r="S364" s="2">
        <f>(Table2[[#This Row],[Close Price]]-Table2[[#This Row],[20D EMA]])/Table2[[#This Row],[20D EMA]]</f>
        <v>-3.8598363571682733E-2</v>
      </c>
      <c r="T364" s="2">
        <f>(Table2[[#This Row],[Close Price]]-Table2[[#This Row],[50D EMA]])/Table2[[#This Row],[50D EMA]]</f>
        <v>-3.8783900289764764E-2</v>
      </c>
      <c r="U364" s="2">
        <f>(Table2[[#This Row],[Close Price]]-Table2[[#This Row],[200D EMA]])/Table2[[#This Row],[200D EMA]]</f>
        <v>5.7228837535986829E-2</v>
      </c>
      <c r="V364">
        <v>0.90277740273983798</v>
      </c>
      <c r="W364">
        <v>940.05</v>
      </c>
      <c r="X364">
        <v>1015.7</v>
      </c>
      <c r="Y364">
        <v>940.05</v>
      </c>
      <c r="Z364">
        <v>1015.7</v>
      </c>
      <c r="AA364">
        <v>940.05</v>
      </c>
      <c r="AB364">
        <v>1059.45</v>
      </c>
      <c r="AC364" s="2">
        <f>(Table2[[#This Row],[Close Price]]/Table2[[#This Row],[Day Low]])-1</f>
        <v>3.4944949736716246E-2</v>
      </c>
      <c r="AD364" s="2">
        <f>(Table2[[#This Row],[Day High]]/Table2[[#This Row],[Close Price]])-1</f>
        <v>4.3992188303011659E-2</v>
      </c>
      <c r="AE364" s="2">
        <f>(Table2[[#This Row],[Close Price]]/Table2[[#This Row],[Current Week Low]])-1</f>
        <v>3.4944949736716246E-2</v>
      </c>
      <c r="AF364" s="2">
        <f>(Table2[[#This Row],[Current Week High]]/Table2[[#This Row],[Close Price]])-1</f>
        <v>4.3992188303011659E-2</v>
      </c>
      <c r="AG364" s="2">
        <f>(Table2[[#This Row],[Close Price]]/Table2[[#This Row],[Current Month Low]])-1</f>
        <v>3.4944949736716246E-2</v>
      </c>
      <c r="AH364" s="2">
        <f>(Table2[[#This Row],[Current Month High]]/Table2[[#This Row],[Close Price]])-1</f>
        <v>8.8960838729571501E-2</v>
      </c>
      <c r="AI364">
        <v>17.062390790420402</v>
      </c>
      <c r="AJ364">
        <v>58.0409356725146</v>
      </c>
      <c r="AK364" t="str">
        <f>IF(AND(Table2[[#This Row],[20D EMA]]&gt;Table2[[#This Row],[50D EMA]],Table2[[#This Row],[50D EMA]]&gt;Table2[[#This Row],[200D EMA]]),"Uptrend","Downtrend/NoTrend")</f>
        <v>Downtrend/NoTrend</v>
      </c>
      <c r="AL364">
        <v>-0.16</v>
      </c>
      <c r="AM364" t="s">
        <v>10200</v>
      </c>
      <c r="AN364">
        <v>-3.3</v>
      </c>
      <c r="AO364" t="s">
        <v>10200</v>
      </c>
      <c r="AP364">
        <v>6.8625626899558007E-2</v>
      </c>
      <c r="AQ364">
        <f>(Table2[[#This Row],[Sharpe Ratio]]-AVERAGE(Table2[Sharpe Ratio]))/_xlfn.STDEV.P(Table2[Sharpe Ratio])</f>
        <v>0.22585550183503145</v>
      </c>
      <c r="AR36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64">
        <f>_xlfn.RANK.AVG(Table2[[#This Row],[1Y Return vs Nifty Z-Score]],Table2[1Y Return vs Nifty Z-Score])</f>
        <v>313</v>
      </c>
      <c r="AT364">
        <f>_xlfn.RANK.AVG(Table2[[#This Row],[6M Return vs Nifty Z-Score]],Table2[6M Return vs Nifty Z-Score])</f>
        <v>524</v>
      </c>
      <c r="AU364">
        <f>_xlfn.RANK.AVG(Table2[[#This Row],[Sharpe Ratio Z-Score]],Table2[Sharpe Ratio Z-Score])</f>
        <v>269</v>
      </c>
      <c r="AV364">
        <f>(Table2[[#This Row],[Rank 1Y]]+Table2[[#This Row],[Rank 6M]]+Table2[[#This Row],[Rank Sharpe]])/3</f>
        <v>368.66666666666669</v>
      </c>
    </row>
    <row r="365" spans="1:48" x14ac:dyDescent="0.3">
      <c r="A365" t="s">
        <v>1362</v>
      </c>
      <c r="B365" t="s">
        <v>1363</v>
      </c>
      <c r="C365" t="s">
        <v>10173</v>
      </c>
      <c r="D365" t="s">
        <v>1364</v>
      </c>
      <c r="E365">
        <v>7597.1018100000001</v>
      </c>
      <c r="F365">
        <v>618</v>
      </c>
      <c r="G365">
        <v>-15.545379192210101</v>
      </c>
      <c r="H365">
        <f>(Table2[[#This Row],[1Y Return vs Nifty]]-AVERAGE(Table2[1Y Return vs Nifty]))/_xlfn.STDEV.P(Table2[1Y Return vs Nifty])</f>
        <v>-0.75448717304713198</v>
      </c>
      <c r="I365">
        <v>18.838705422299299</v>
      </c>
      <c r="J365">
        <f>(Table2[[#This Row],[1M Return vs Nifty]]-AVERAGE(Table2[1M Return vs Nifty]))/_xlfn.STDEV.P(Table2[1M Return vs Nifty])</f>
        <v>2.1342376442625342</v>
      </c>
      <c r="K365">
        <v>-0.34366933205939998</v>
      </c>
      <c r="L365">
        <f>(Table2[[#This Row],[6M Return vs Nifty]]-AVERAGE(Table2[6M Return vs Nifty]))/_xlfn.STDEV.P(Table2[6M Return vs Nifty])</f>
        <v>-0.22562452582105103</v>
      </c>
      <c r="M365">
        <v>-4.4678892736237703</v>
      </c>
      <c r="N365">
        <f>(Table2[[#This Row],[1W Return vs Nifty]]-AVERAGE(Table2[1W Return vs Nifty]))/_xlfn.STDEV.P(Table2[1W Return vs Nifty])</f>
        <v>-0.69741329056388801</v>
      </c>
      <c r="O365">
        <v>620.49</v>
      </c>
      <c r="P365">
        <v>582.58004873474295</v>
      </c>
      <c r="Q365">
        <v>530.03688692567903</v>
      </c>
      <c r="R365">
        <v>42.4581104974719</v>
      </c>
      <c r="S365" s="2">
        <f>(Table2[[#This Row],[Close Price]]-Table2[[#This Row],[20D EMA]])/Table2[[#This Row],[20D EMA]]</f>
        <v>-4.0129575013296091E-3</v>
      </c>
      <c r="T365" s="2">
        <f>(Table2[[#This Row],[Close Price]]-Table2[[#This Row],[50D EMA]])/Table2[[#This Row],[50D EMA]]</f>
        <v>6.0798428202583826E-2</v>
      </c>
      <c r="U365" s="2">
        <f>(Table2[[#This Row],[Close Price]]-Table2[[#This Row],[200D EMA]])/Table2[[#This Row],[200D EMA]]</f>
        <v>0.16595658763397542</v>
      </c>
      <c r="V365">
        <v>1.1940256190624801</v>
      </c>
      <c r="W365">
        <v>587.79999999999995</v>
      </c>
      <c r="X365">
        <v>644.9</v>
      </c>
      <c r="Y365">
        <v>587.79999999999995</v>
      </c>
      <c r="Z365">
        <v>655</v>
      </c>
      <c r="AA365">
        <v>585.04999999999995</v>
      </c>
      <c r="AB365">
        <v>710</v>
      </c>
      <c r="AC365" s="2">
        <f>(Table2[[#This Row],[Close Price]]/Table2[[#This Row],[Day Low]])-1</f>
        <v>5.1378019734603653E-2</v>
      </c>
      <c r="AD365" s="2">
        <f>(Table2[[#This Row],[Day High]]/Table2[[#This Row],[Close Price]])-1</f>
        <v>4.3527508090614786E-2</v>
      </c>
      <c r="AE365" s="2">
        <f>(Table2[[#This Row],[Close Price]]/Table2[[#This Row],[Current Week Low]])-1</f>
        <v>5.1378019734603653E-2</v>
      </c>
      <c r="AF365" s="2">
        <f>(Table2[[#This Row],[Current Week High]]/Table2[[#This Row],[Close Price]])-1</f>
        <v>5.9870550161812197E-2</v>
      </c>
      <c r="AG365" s="2">
        <f>(Table2[[#This Row],[Close Price]]/Table2[[#This Row],[Current Month Low]])-1</f>
        <v>5.6319972651910133E-2</v>
      </c>
      <c r="AH365" s="2">
        <f>(Table2[[#This Row],[Current Month High]]/Table2[[#This Row],[Close Price]])-1</f>
        <v>0.14886731391585761</v>
      </c>
      <c r="AI365">
        <v>14.8867313915857</v>
      </c>
      <c r="AJ365">
        <v>51.861408035385097</v>
      </c>
      <c r="AK365" t="str">
        <f>IF(AND(Table2[[#This Row],[20D EMA]]&gt;Table2[[#This Row],[50D EMA]],Table2[[#This Row],[50D EMA]]&gt;Table2[[#This Row],[200D EMA]]),"Uptrend","Downtrend/NoTrend")</f>
        <v>Uptrend</v>
      </c>
      <c r="AL365">
        <v>0.04</v>
      </c>
      <c r="AM365" t="s">
        <v>10199</v>
      </c>
      <c r="AN365">
        <v>-6.36</v>
      </c>
      <c r="AO365" t="s">
        <v>10200</v>
      </c>
      <c r="AP365">
        <v>0.139171978811851</v>
      </c>
      <c r="AQ365">
        <f>(Table2[[#This Row],[Sharpe Ratio]]-AVERAGE(Table2[Sharpe Ratio]))/_xlfn.STDEV.P(Table2[Sharpe Ratio])</f>
        <v>1.0356962989493952</v>
      </c>
      <c r="AR36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1.4924089537798584</v>
      </c>
      <c r="AS365">
        <f>_xlfn.RANK.AVG(Table2[[#This Row],[1Y Return vs Nifty Z-Score]],Table2[1Y Return vs Nifty Z-Score])</f>
        <v>594</v>
      </c>
      <c r="AT365">
        <f>_xlfn.RANK.AVG(Table2[[#This Row],[6M Return vs Nifty Z-Score]],Table2[6M Return vs Nifty Z-Score])</f>
        <v>402</v>
      </c>
      <c r="AU365">
        <f>_xlfn.RANK.AVG(Table2[[#This Row],[Sharpe Ratio Z-Score]],Table2[Sharpe Ratio Z-Score])</f>
        <v>112</v>
      </c>
      <c r="AV365">
        <f>(Table2[[#This Row],[Rank 1Y]]+Table2[[#This Row],[Rank 6M]]+Table2[[#This Row],[Rank Sharpe]])/3</f>
        <v>369.33333333333331</v>
      </c>
    </row>
    <row r="366" spans="1:48" x14ac:dyDescent="0.3">
      <c r="A366" t="s">
        <v>418</v>
      </c>
      <c r="B366" t="s">
        <v>419</v>
      </c>
      <c r="C366" t="s">
        <v>10155</v>
      </c>
      <c r="D366" t="s">
        <v>420</v>
      </c>
      <c r="E366">
        <v>55999.428379919998</v>
      </c>
      <c r="F366">
        <v>215.2</v>
      </c>
      <c r="G366">
        <v>-10.023070626527399</v>
      </c>
      <c r="H366">
        <f>(Table2[[#This Row],[1Y Return vs Nifty]]-AVERAGE(Table2[1Y Return vs Nifty]))/_xlfn.STDEV.P(Table2[1Y Return vs Nifty])</f>
        <v>-0.67758392449263227</v>
      </c>
      <c r="I366">
        <v>-13.1098966202253</v>
      </c>
      <c r="J366">
        <f>(Table2[[#This Row],[1M Return vs Nifty]]-AVERAGE(Table2[1M Return vs Nifty]))/_xlfn.STDEV.P(Table2[1M Return vs Nifty])</f>
        <v>-1.179004318237229</v>
      </c>
      <c r="K366">
        <v>16.364518857904599</v>
      </c>
      <c r="L366">
        <f>(Table2[[#This Row],[6M Return vs Nifty]]-AVERAGE(Table2[6M Return vs Nifty]))/_xlfn.STDEV.P(Table2[6M Return vs Nifty])</f>
        <v>0.33563780753294553</v>
      </c>
      <c r="M366">
        <v>-3.7622901615230999</v>
      </c>
      <c r="N366">
        <f>(Table2[[#This Row],[1W Return vs Nifty]]-AVERAGE(Table2[1W Return vs Nifty]))/_xlfn.STDEV.P(Table2[1W Return vs Nifty])</f>
        <v>-0.50745470326912379</v>
      </c>
      <c r="O366">
        <v>226.78</v>
      </c>
      <c r="P366">
        <v>225.57355648391101</v>
      </c>
      <c r="Q366">
        <v>200.900791367457</v>
      </c>
      <c r="R366">
        <v>20.973709117030499</v>
      </c>
      <c r="S366" s="2">
        <f>(Table2[[#This Row],[Close Price]]-Table2[[#This Row],[20D EMA]])/Table2[[#This Row],[20D EMA]]</f>
        <v>-5.1062703942146626E-2</v>
      </c>
      <c r="T366" s="2">
        <f>(Table2[[#This Row],[Close Price]]-Table2[[#This Row],[50D EMA]])/Table2[[#This Row],[50D EMA]]</f>
        <v>-4.5987466995719907E-2</v>
      </c>
      <c r="U366" s="2">
        <f>(Table2[[#This Row],[Close Price]]-Table2[[#This Row],[200D EMA]])/Table2[[#This Row],[200D EMA]]</f>
        <v>7.117547190936177E-2</v>
      </c>
      <c r="V366">
        <v>0.43042236012336199</v>
      </c>
      <c r="W366">
        <v>205.53</v>
      </c>
      <c r="X366">
        <v>218.85</v>
      </c>
      <c r="Y366">
        <v>205.53</v>
      </c>
      <c r="Z366">
        <v>218.85</v>
      </c>
      <c r="AA366">
        <v>205.53</v>
      </c>
      <c r="AB366">
        <v>242.41</v>
      </c>
      <c r="AC366" s="2">
        <f>(Table2[[#This Row],[Close Price]]/Table2[[#This Row],[Day Low]])-1</f>
        <v>4.704909258988943E-2</v>
      </c>
      <c r="AD366" s="2">
        <f>(Table2[[#This Row],[Day High]]/Table2[[#This Row],[Close Price]])-1</f>
        <v>1.6960966542751033E-2</v>
      </c>
      <c r="AE366" s="2">
        <f>(Table2[[#This Row],[Close Price]]/Table2[[#This Row],[Current Week Low]])-1</f>
        <v>4.704909258988943E-2</v>
      </c>
      <c r="AF366" s="2">
        <f>(Table2[[#This Row],[Current Week High]]/Table2[[#This Row],[Close Price]])-1</f>
        <v>1.6960966542751033E-2</v>
      </c>
      <c r="AG366" s="2">
        <f>(Table2[[#This Row],[Close Price]]/Table2[[#This Row],[Current Month Low]])-1</f>
        <v>4.704909258988943E-2</v>
      </c>
      <c r="AH366" s="2">
        <f>(Table2[[#This Row],[Current Month High]]/Table2[[#This Row],[Close Price]])-1</f>
        <v>0.12644052044609677</v>
      </c>
      <c r="AI366">
        <v>14.7304832713754</v>
      </c>
      <c r="AJ366">
        <v>38.838709677419303</v>
      </c>
      <c r="AK366" t="str">
        <f>IF(AND(Table2[[#This Row],[20D EMA]]&gt;Table2[[#This Row],[50D EMA]],Table2[[#This Row],[50D EMA]]&gt;Table2[[#This Row],[200D EMA]]),"Uptrend","Downtrend/NoTrend")</f>
        <v>Uptrend</v>
      </c>
      <c r="AL366">
        <v>-0.13</v>
      </c>
      <c r="AM366" t="s">
        <v>10200</v>
      </c>
      <c r="AN366">
        <v>-9.34</v>
      </c>
      <c r="AO366" t="s">
        <v>10200</v>
      </c>
      <c r="AP366">
        <v>5.3390706470625E-2</v>
      </c>
      <c r="AQ366">
        <f>(Table2[[#This Row],[Sharpe Ratio]]-AVERAGE(Table2[Sharpe Ratio]))/_xlfn.STDEV.P(Table2[Sharpe Ratio])</f>
        <v>5.0965379671378E-2</v>
      </c>
      <c r="AR36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-1.9774397587946613</v>
      </c>
      <c r="AS366">
        <f>_xlfn.RANK.AVG(Table2[[#This Row],[1Y Return vs Nifty Z-Score]],Table2[1Y Return vs Nifty Z-Score])</f>
        <v>564</v>
      </c>
      <c r="AT366">
        <f>_xlfn.RANK.AVG(Table2[[#This Row],[6M Return vs Nifty Z-Score]],Table2[6M Return vs Nifty Z-Score])</f>
        <v>224</v>
      </c>
      <c r="AU366">
        <f>_xlfn.RANK.AVG(Table2[[#This Row],[Sharpe Ratio Z-Score]],Table2[Sharpe Ratio Z-Score])</f>
        <v>321</v>
      </c>
      <c r="AV366">
        <f>(Table2[[#This Row],[Rank 1Y]]+Table2[[#This Row],[Rank 6M]]+Table2[[#This Row],[Rank Sharpe]])/3</f>
        <v>369.66666666666669</v>
      </c>
    </row>
    <row r="367" spans="1:48" x14ac:dyDescent="0.3">
      <c r="A367" t="s">
        <v>957</v>
      </c>
      <c r="B367" t="s">
        <v>958</v>
      </c>
      <c r="C367" t="s">
        <v>10157</v>
      </c>
      <c r="D367" t="s">
        <v>119</v>
      </c>
      <c r="E367">
        <v>14489.993670960001</v>
      </c>
      <c r="F367">
        <v>2277.15</v>
      </c>
      <c r="G367">
        <v>29.218576527887301</v>
      </c>
      <c r="H367">
        <f>(Table2[[#This Row],[1Y Return vs Nifty]]-AVERAGE(Table2[1Y Return vs Nifty]))/_xlfn.STDEV.P(Table2[1Y Return vs Nifty])</f>
        <v>-0.13110773452427052</v>
      </c>
      <c r="I367">
        <v>17.490022274779498</v>
      </c>
      <c r="J367">
        <f>(Table2[[#This Row],[1M Return vs Nifty]]-AVERAGE(Table2[1M Return vs Nifty]))/_xlfn.STDEV.P(Table2[1M Return vs Nifty])</f>
        <v>1.994371943956426</v>
      </c>
      <c r="K367">
        <v>28.666742332592602</v>
      </c>
      <c r="L367">
        <f>(Table2[[#This Row],[6M Return vs Nifty]]-AVERAGE(Table2[6M Return vs Nifty]))/_xlfn.STDEV.P(Table2[6M Return vs Nifty])</f>
        <v>0.74889474325462646</v>
      </c>
      <c r="M367">
        <v>6.0736940760485796</v>
      </c>
      <c r="N367">
        <f>(Table2[[#This Row],[1W Return vs Nifty]]-AVERAGE(Table2[1W Return vs Nifty]))/_xlfn.STDEV.P(Table2[1W Return vs Nifty])</f>
        <v>2.1405498624680708</v>
      </c>
      <c r="O367">
        <v>2088.0500000000002</v>
      </c>
      <c r="P367">
        <v>1934.3015884674801</v>
      </c>
      <c r="Q367">
        <v>1710.8633869103801</v>
      </c>
      <c r="R367">
        <v>82.834469241793798</v>
      </c>
      <c r="S367" s="2">
        <f>(Table2[[#This Row],[Close Price]]-Table2[[#This Row],[20D EMA]])/Table2[[#This Row],[20D EMA]]</f>
        <v>9.0562965446229687E-2</v>
      </c>
      <c r="T367" s="2">
        <f>(Table2[[#This Row],[Close Price]]-Table2[[#This Row],[50D EMA]])/Table2[[#This Row],[50D EMA]]</f>
        <v>0.1772466163377108</v>
      </c>
      <c r="U367" s="2">
        <f>(Table2[[#This Row],[Close Price]]-Table2[[#This Row],[200D EMA]])/Table2[[#This Row],[200D EMA]]</f>
        <v>0.33099464131514772</v>
      </c>
      <c r="V367">
        <v>1.3779092617970801</v>
      </c>
      <c r="W367">
        <v>2204.15</v>
      </c>
      <c r="X367">
        <v>2299.15</v>
      </c>
      <c r="Y367">
        <v>2193.5</v>
      </c>
      <c r="Z367">
        <v>2299.15</v>
      </c>
      <c r="AA367">
        <v>1791</v>
      </c>
      <c r="AB367">
        <v>2299.15</v>
      </c>
      <c r="AC367" s="2">
        <f>(Table2[[#This Row],[Close Price]]/Table2[[#This Row],[Day Low]])-1</f>
        <v>3.3119343057414374E-2</v>
      </c>
      <c r="AD367" s="2">
        <f>(Table2[[#This Row],[Day High]]/Table2[[#This Row],[Close Price]])-1</f>
        <v>9.66119930615017E-3</v>
      </c>
      <c r="AE367" s="2">
        <f>(Table2[[#This Row],[Close Price]]/Table2[[#This Row],[Current Week Low]])-1</f>
        <v>3.8135400045589352E-2</v>
      </c>
      <c r="AF367" s="2">
        <f>(Table2[[#This Row],[Current Week High]]/Table2[[#This Row],[Close Price]])-1</f>
        <v>9.66119930615017E-3</v>
      </c>
      <c r="AG367" s="2">
        <f>(Table2[[#This Row],[Close Price]]/Table2[[#This Row],[Current Month Low]])-1</f>
        <v>0.27144053601340046</v>
      </c>
      <c r="AH367" s="2">
        <f>(Table2[[#This Row],[Current Month High]]/Table2[[#This Row],[Close Price]])-1</f>
        <v>9.66119930615017E-3</v>
      </c>
      <c r="AI367">
        <v>0.966119930615017</v>
      </c>
      <c r="AJ367">
        <v>59.794393179186699</v>
      </c>
      <c r="AK367" t="str">
        <f>IF(AND(Table2[[#This Row],[20D EMA]]&gt;Table2[[#This Row],[50D EMA]],Table2[[#This Row],[50D EMA]]&gt;Table2[[#This Row],[200D EMA]]),"Uptrend","Downtrend/NoTrend")</f>
        <v>Uptrend</v>
      </c>
      <c r="AL367">
        <v>0.18</v>
      </c>
      <c r="AM367" t="s">
        <v>10199</v>
      </c>
      <c r="AN367">
        <v>8.5399999999999991</v>
      </c>
      <c r="AO367" t="s">
        <v>10199</v>
      </c>
      <c r="AP367">
        <v>-5.8538087715268E-2</v>
      </c>
      <c r="AQ367">
        <f>(Table2[[#This Row],[Sharpe Ratio]]-AVERAGE(Table2[Sharpe Ratio]))/_xlfn.STDEV.P(Table2[Sharpe Ratio])</f>
        <v>-1.2339274807879019</v>
      </c>
      <c r="AR36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3.5187813343669507</v>
      </c>
      <c r="AS367">
        <f>_xlfn.RANK.AVG(Table2[[#This Row],[1Y Return vs Nifty Z-Score]],Table2[1Y Return vs Nifty Z-Score])</f>
        <v>328</v>
      </c>
      <c r="AT367">
        <f>_xlfn.RANK.AVG(Table2[[#This Row],[6M Return vs Nifty Z-Score]],Table2[6M Return vs Nifty Z-Score])</f>
        <v>135</v>
      </c>
      <c r="AU367">
        <f>_xlfn.RANK.AVG(Table2[[#This Row],[Sharpe Ratio Z-Score]],Table2[Sharpe Ratio Z-Score])</f>
        <v>647</v>
      </c>
      <c r="AV367">
        <f>(Table2[[#This Row],[Rank 1Y]]+Table2[[#This Row],[Rank 6M]]+Table2[[#This Row],[Rank Sharpe]])/3</f>
        <v>370</v>
      </c>
    </row>
    <row r="368" spans="1:48" x14ac:dyDescent="0.3">
      <c r="A368" t="s">
        <v>131</v>
      </c>
      <c r="B368" t="s">
        <v>132</v>
      </c>
      <c r="C368" t="s">
        <v>10155</v>
      </c>
      <c r="D368" t="s">
        <v>51</v>
      </c>
      <c r="E368">
        <v>212771.48745612</v>
      </c>
      <c r="F368">
        <v>334.9</v>
      </c>
      <c r="G368">
        <v>10.576085650501</v>
      </c>
      <c r="H368">
        <f>(Table2[[#This Row],[1Y Return vs Nifty]]-AVERAGE(Table2[1Y Return vs Nifty]))/_xlfn.STDEV.P(Table2[1Y Return vs Nifty])</f>
        <v>-0.3907216428320896</v>
      </c>
      <c r="I368">
        <v>-8.2271358832717993</v>
      </c>
      <c r="J368">
        <f>(Table2[[#This Row],[1M Return vs Nifty]]-AVERAGE(Table2[1M Return vs Nifty]))/_xlfn.STDEV.P(Table2[1M Return vs Nifty])</f>
        <v>-0.6726357533470505</v>
      </c>
      <c r="K368">
        <v>24.053207943882601</v>
      </c>
      <c r="L368">
        <f>(Table2[[#This Row],[6M Return vs Nifty]]-AVERAGE(Table2[6M Return vs Nifty]))/_xlfn.STDEV.P(Table2[6M Return vs Nifty])</f>
        <v>0.59391665427358187</v>
      </c>
      <c r="M368">
        <v>-1.9579200986954299</v>
      </c>
      <c r="N368">
        <f>(Table2[[#This Row],[1W Return vs Nifty]]-AVERAGE(Table2[1W Return vs Nifty]))/_xlfn.STDEV.P(Table2[1W Return vs Nifty])</f>
        <v>-2.1689369648909204E-2</v>
      </c>
      <c r="O368">
        <v>347.3</v>
      </c>
      <c r="P368">
        <v>350.14077269088801</v>
      </c>
      <c r="Q368">
        <v>297.46020769490002</v>
      </c>
      <c r="R368">
        <v>30.5352873336047</v>
      </c>
      <c r="S368" s="2">
        <f>(Table2[[#This Row],[Close Price]]-Table2[[#This Row],[20D EMA]])/Table2[[#This Row],[20D EMA]]</f>
        <v>-3.5704002303484118E-2</v>
      </c>
      <c r="T368" s="2">
        <f>(Table2[[#This Row],[Close Price]]-Table2[[#This Row],[50D EMA]])/Table2[[#This Row],[50D EMA]]</f>
        <v>-4.3527557712745801E-2</v>
      </c>
      <c r="U368" s="2">
        <f>(Table2[[#This Row],[Close Price]]-Table2[[#This Row],[200D EMA]])/Table2[[#This Row],[200D EMA]]</f>
        <v>0.12586487649972103</v>
      </c>
      <c r="V368">
        <v>0.79650210881219097</v>
      </c>
      <c r="W368">
        <v>326</v>
      </c>
      <c r="X368">
        <v>342</v>
      </c>
      <c r="Y368">
        <v>326</v>
      </c>
      <c r="Z368">
        <v>343</v>
      </c>
      <c r="AA368">
        <v>326</v>
      </c>
      <c r="AB368">
        <v>358.4</v>
      </c>
      <c r="AC368" s="2">
        <f>(Table2[[#This Row],[Close Price]]/Table2[[#This Row],[Day Low]])-1</f>
        <v>2.7300613496932469E-2</v>
      </c>
      <c r="AD368" s="2">
        <f>(Table2[[#This Row],[Day High]]/Table2[[#This Row],[Close Price]])-1</f>
        <v>2.1200358315915269E-2</v>
      </c>
      <c r="AE368" s="2">
        <f>(Table2[[#This Row],[Close Price]]/Table2[[#This Row],[Current Week Low]])-1</f>
        <v>2.7300613496932469E-2</v>
      </c>
      <c r="AF368" s="2">
        <f>(Table2[[#This Row],[Current Week High]]/Table2[[#This Row],[Close Price]])-1</f>
        <v>2.4186324275903281E-2</v>
      </c>
      <c r="AG368" s="2">
        <f>(Table2[[#This Row],[Close Price]]/Table2[[#This Row],[Current Month Low]])-1</f>
        <v>2.7300613496932469E-2</v>
      </c>
      <c r="AH368" s="2">
        <f>(Table2[[#This Row],[Current Month High]]/Table2[[#This Row],[Close Price]])-1</f>
        <v>7.0170200059719301E-2</v>
      </c>
      <c r="AI368">
        <v>17.856076440728501</v>
      </c>
      <c r="AJ368">
        <v>65.1380670611439</v>
      </c>
      <c r="AK368" t="str">
        <f>IF(AND(Table2[[#This Row],[20D EMA]]&gt;Table2[[#This Row],[50D EMA]],Table2[[#This Row],[50D EMA]]&gt;Table2[[#This Row],[200D EMA]]),"Uptrend","Downtrend/NoTrend")</f>
        <v>Downtrend/NoTrend</v>
      </c>
      <c r="AL368">
        <v>-0.17</v>
      </c>
      <c r="AM368" t="s">
        <v>10200</v>
      </c>
      <c r="AN368">
        <v>-4.55</v>
      </c>
      <c r="AO368" t="s">
        <v>10200</v>
      </c>
      <c r="AQ368">
        <f>(Table2[[#This Row],[Sharpe Ratio]]-AVERAGE(Table2[Sharpe Ratio]))/_xlfn.STDEV.P(Table2[Sharpe Ratio])</f>
        <v>-0.56193622494207851</v>
      </c>
      <c r="AR36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68">
        <f>_xlfn.RANK.AVG(Table2[[#This Row],[1Y Return vs Nifty Z-Score]],Table2[1Y Return vs Nifty Z-Score])</f>
        <v>437</v>
      </c>
      <c r="AT368">
        <f>_xlfn.RANK.AVG(Table2[[#This Row],[6M Return vs Nifty Z-Score]],Table2[6M Return vs Nifty Z-Score])</f>
        <v>168</v>
      </c>
      <c r="AU368">
        <f>_xlfn.RANK.AVG(Table2[[#This Row],[Sharpe Ratio Z-Score]],Table2[Sharpe Ratio Z-Score])</f>
        <v>507.5</v>
      </c>
      <c r="AV368">
        <f>(Table2[[#This Row],[Rank 1Y]]+Table2[[#This Row],[Rank 6M]]+Table2[[#This Row],[Rank Sharpe]])/3</f>
        <v>370.83333333333331</v>
      </c>
    </row>
    <row r="369" spans="1:48" x14ac:dyDescent="0.3">
      <c r="A369" t="s">
        <v>175</v>
      </c>
      <c r="B369" t="s">
        <v>176</v>
      </c>
      <c r="C369" t="s">
        <v>10162</v>
      </c>
      <c r="D369" t="s">
        <v>177</v>
      </c>
      <c r="E369">
        <v>146211.82908605001</v>
      </c>
      <c r="F369">
        <v>653.5</v>
      </c>
      <c r="G369">
        <v>26.965273953848101</v>
      </c>
      <c r="H369">
        <f>(Table2[[#This Row],[1Y Return vs Nifty]]-AVERAGE(Table2[1Y Return vs Nifty]))/_xlfn.STDEV.P(Table2[1Y Return vs Nifty])</f>
        <v>-0.16248705457832982</v>
      </c>
      <c r="I369">
        <v>-4.9946893708269702</v>
      </c>
      <c r="J369">
        <f>(Table2[[#This Row],[1M Return vs Nifty]]-AVERAGE(Table2[1M Return vs Nifty]))/_xlfn.STDEV.P(Table2[1M Return vs Nifty])</f>
        <v>-0.33741365466764545</v>
      </c>
      <c r="K369">
        <v>5.4493018816431196</v>
      </c>
      <c r="L369">
        <f>(Table2[[#This Row],[6M Return vs Nifty]]-AVERAGE(Table2[6M Return vs Nifty]))/_xlfn.STDEV.P(Table2[6M Return vs Nifty])</f>
        <v>-3.1026733200532591E-2</v>
      </c>
      <c r="M369">
        <v>-3.3854696015845702</v>
      </c>
      <c r="N369">
        <f>(Table2[[#This Row],[1W Return vs Nifty]]-AVERAGE(Table2[1W Return vs Nifty]))/_xlfn.STDEV.P(Table2[1W Return vs Nifty])</f>
        <v>-0.40600857046938105</v>
      </c>
      <c r="O369">
        <v>683.21</v>
      </c>
      <c r="P369">
        <v>671.01076891131004</v>
      </c>
      <c r="Q369">
        <v>591.75159640118602</v>
      </c>
      <c r="R369">
        <v>28.568663437562201</v>
      </c>
      <c r="S369" s="2">
        <f>(Table2[[#This Row],[Close Price]]-Table2[[#This Row],[20D EMA]])/Table2[[#This Row],[20D EMA]]</f>
        <v>-4.3485897454662602E-2</v>
      </c>
      <c r="T369" s="2">
        <f>(Table2[[#This Row],[Close Price]]-Table2[[#This Row],[50D EMA]])/Table2[[#This Row],[50D EMA]]</f>
        <v>-2.6096107130621177E-2</v>
      </c>
      <c r="U369" s="2">
        <f>(Table2[[#This Row],[Close Price]]-Table2[[#This Row],[200D EMA]])/Table2[[#This Row],[200D EMA]]</f>
        <v>0.10434852051831359</v>
      </c>
      <c r="V369">
        <v>0.66950377308716202</v>
      </c>
      <c r="W369">
        <v>638.70000000000005</v>
      </c>
      <c r="X369">
        <v>673.2</v>
      </c>
      <c r="Y369">
        <v>638.70000000000005</v>
      </c>
      <c r="Z369">
        <v>675</v>
      </c>
      <c r="AA369">
        <v>638.70000000000005</v>
      </c>
      <c r="AB369">
        <v>712.1</v>
      </c>
      <c r="AC369" s="2">
        <f>(Table2[[#This Row],[Close Price]]/Table2[[#This Row],[Day Low]])-1</f>
        <v>2.3172068263660472E-2</v>
      </c>
      <c r="AD369" s="2">
        <f>(Table2[[#This Row],[Day High]]/Table2[[#This Row],[Close Price]])-1</f>
        <v>3.0145371078806438E-2</v>
      </c>
      <c r="AE369" s="2">
        <f>(Table2[[#This Row],[Close Price]]/Table2[[#This Row],[Current Week Low]])-1</f>
        <v>2.3172068263660472E-2</v>
      </c>
      <c r="AF369" s="2">
        <f>(Table2[[#This Row],[Current Week High]]/Table2[[#This Row],[Close Price]])-1</f>
        <v>3.289977046671777E-2</v>
      </c>
      <c r="AG369" s="2">
        <f>(Table2[[#This Row],[Close Price]]/Table2[[#This Row],[Current Month Low]])-1</f>
        <v>2.3172068263660472E-2</v>
      </c>
      <c r="AH369" s="2">
        <f>(Table2[[#This Row],[Current Month High]]/Table2[[#This Row],[Close Price]])-1</f>
        <v>8.9671002295332869E-2</v>
      </c>
      <c r="AI369">
        <v>9.4491201224177406</v>
      </c>
      <c r="AJ369">
        <v>51.448435689455302</v>
      </c>
      <c r="AK369" t="str">
        <f>IF(AND(Table2[[#This Row],[20D EMA]]&gt;Table2[[#This Row],[50D EMA]],Table2[[#This Row],[50D EMA]]&gt;Table2[[#This Row],[200D EMA]]),"Uptrend","Downtrend/NoTrend")</f>
        <v>Uptrend</v>
      </c>
      <c r="AL369">
        <v>0.01</v>
      </c>
      <c r="AM369" t="s">
        <v>10199</v>
      </c>
      <c r="AN369">
        <v>-5.54</v>
      </c>
      <c r="AO369" t="s">
        <v>10200</v>
      </c>
      <c r="AP369">
        <v>1.4240727730714E-2</v>
      </c>
      <c r="AQ369">
        <f>(Table2[[#This Row],[Sharpe Ratio]]-AVERAGE(Table2[Sharpe Ratio]))/_xlfn.STDEV.P(Table2[Sharpe Ratio])</f>
        <v>-0.39845899352877817</v>
      </c>
      <c r="AR36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-1.3353950064446671</v>
      </c>
      <c r="AS369">
        <f>_xlfn.RANK.AVG(Table2[[#This Row],[1Y Return vs Nifty Z-Score]],Table2[1Y Return vs Nifty Z-Score])</f>
        <v>344</v>
      </c>
      <c r="AT369">
        <f>_xlfn.RANK.AVG(Table2[[#This Row],[6M Return vs Nifty Z-Score]],Table2[6M Return vs Nifty Z-Score])</f>
        <v>333</v>
      </c>
      <c r="AU369">
        <f>_xlfn.RANK.AVG(Table2[[#This Row],[Sharpe Ratio Z-Score]],Table2[Sharpe Ratio Z-Score])</f>
        <v>438</v>
      </c>
      <c r="AV369">
        <f>(Table2[[#This Row],[Rank 1Y]]+Table2[[#This Row],[Rank 6M]]+Table2[[#This Row],[Rank Sharpe]])/3</f>
        <v>371.66666666666669</v>
      </c>
    </row>
    <row r="370" spans="1:48" x14ac:dyDescent="0.3">
      <c r="A370" t="s">
        <v>1107</v>
      </c>
      <c r="B370" t="s">
        <v>1108</v>
      </c>
      <c r="C370" t="s">
        <v>10161</v>
      </c>
      <c r="D370" t="s">
        <v>65</v>
      </c>
      <c r="E370">
        <v>10821.719782403999</v>
      </c>
      <c r="F370">
        <v>26.94</v>
      </c>
      <c r="G370">
        <v>48.164631803093201</v>
      </c>
      <c r="H370">
        <f>(Table2[[#This Row],[1Y Return vs Nifty]]-AVERAGE(Table2[1Y Return vs Nifty]))/_xlfn.STDEV.P(Table2[1Y Return vs Nifty])</f>
        <v>0.13273358847074859</v>
      </c>
      <c r="I370">
        <v>-13.0688576029107</v>
      </c>
      <c r="J370">
        <f>(Table2[[#This Row],[1M Return vs Nifty]]-AVERAGE(Table2[1M Return vs Nifty]))/_xlfn.STDEV.P(Table2[1M Return vs Nifty])</f>
        <v>-1.1747483512911479</v>
      </c>
      <c r="K370">
        <v>-20.895505671195501</v>
      </c>
      <c r="L370">
        <f>(Table2[[#This Row],[6M Return vs Nifty]]-AVERAGE(Table2[6M Return vs Nifty]))/_xlfn.STDEV.P(Table2[6M Return vs Nifty])</f>
        <v>-0.91600288924777051</v>
      </c>
      <c r="M370">
        <v>-6.2325211892758903</v>
      </c>
      <c r="N370">
        <f>(Table2[[#This Row],[1W Return vs Nifty]]-AVERAGE(Table2[1W Return vs Nifty]))/_xlfn.STDEV.P(Table2[1W Return vs Nifty])</f>
        <v>-1.1724804782118017</v>
      </c>
      <c r="O370">
        <v>27.97</v>
      </c>
      <c r="P370">
        <v>27.744740292786101</v>
      </c>
      <c r="Q370">
        <v>24.956547130738802</v>
      </c>
      <c r="R370">
        <v>33.600155495054999</v>
      </c>
      <c r="S370" s="2">
        <f>(Table2[[#This Row],[Close Price]]-Table2[[#This Row],[20D EMA]])/Table2[[#This Row],[20D EMA]]</f>
        <v>-3.6825169824812216E-2</v>
      </c>
      <c r="T370" s="2">
        <f>(Table2[[#This Row],[Close Price]]-Table2[[#This Row],[50D EMA]])/Table2[[#This Row],[50D EMA]]</f>
        <v>-2.9005147797160683E-2</v>
      </c>
      <c r="U370" s="2">
        <f>(Table2[[#This Row],[Close Price]]-Table2[[#This Row],[200D EMA]])/Table2[[#This Row],[200D EMA]]</f>
        <v>7.9476253620766102E-2</v>
      </c>
      <c r="V370">
        <v>0.63547182064206598</v>
      </c>
      <c r="W370">
        <v>25.75</v>
      </c>
      <c r="X370">
        <v>27.69</v>
      </c>
      <c r="Y370">
        <v>25.75</v>
      </c>
      <c r="Z370">
        <v>27.69</v>
      </c>
      <c r="AA370">
        <v>25.75</v>
      </c>
      <c r="AB370">
        <v>29.53</v>
      </c>
      <c r="AC370" s="2">
        <f>(Table2[[#This Row],[Close Price]]/Table2[[#This Row],[Day Low]])-1</f>
        <v>4.6213592233009804E-2</v>
      </c>
      <c r="AD370" s="2">
        <f>(Table2[[#This Row],[Day High]]/Table2[[#This Row],[Close Price]])-1</f>
        <v>2.7839643652561197E-2</v>
      </c>
      <c r="AE370" s="2">
        <f>(Table2[[#This Row],[Close Price]]/Table2[[#This Row],[Current Week Low]])-1</f>
        <v>4.6213592233009804E-2</v>
      </c>
      <c r="AF370" s="2">
        <f>(Table2[[#This Row],[Current Week High]]/Table2[[#This Row],[Close Price]])-1</f>
        <v>2.7839643652561197E-2</v>
      </c>
      <c r="AG370" s="2">
        <f>(Table2[[#This Row],[Close Price]]/Table2[[#This Row],[Current Month Low]])-1</f>
        <v>4.6213592233009804E-2</v>
      </c>
      <c r="AH370" s="2">
        <f>(Table2[[#This Row],[Current Month High]]/Table2[[#This Row],[Close Price]])-1</f>
        <v>9.6139569413511428E-2</v>
      </c>
      <c r="AI370">
        <v>27.8767631774313</v>
      </c>
      <c r="AJ370">
        <v>73.247588424437296</v>
      </c>
      <c r="AK370" t="str">
        <f>IF(AND(Table2[[#This Row],[20D EMA]]&gt;Table2[[#This Row],[50D EMA]],Table2[[#This Row],[50D EMA]]&gt;Table2[[#This Row],[200D EMA]]),"Uptrend","Downtrend/NoTrend")</f>
        <v>Uptrend</v>
      </c>
      <c r="AL370">
        <v>-0.02</v>
      </c>
      <c r="AM370" t="s">
        <v>10200</v>
      </c>
      <c r="AN370">
        <v>-4.16</v>
      </c>
      <c r="AO370" t="s">
        <v>10200</v>
      </c>
      <c r="AP370">
        <v>6.9952557034519997E-2</v>
      </c>
      <c r="AQ370">
        <f>(Table2[[#This Row],[Sharpe Ratio]]-AVERAGE(Table2[Sharpe Ratio]))/_xlfn.STDEV.P(Table2[Sharpe Ratio])</f>
        <v>0.24108807062255275</v>
      </c>
      <c r="AR37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-2.8894100596574184</v>
      </c>
      <c r="AS370">
        <f>_xlfn.RANK.AVG(Table2[[#This Row],[1Y Return vs Nifty Z-Score]],Table2[1Y Return vs Nifty Z-Score])</f>
        <v>248</v>
      </c>
      <c r="AT370">
        <f>_xlfn.RANK.AVG(Table2[[#This Row],[6M Return vs Nifty Z-Score]],Table2[6M Return vs Nifty Z-Score])</f>
        <v>606</v>
      </c>
      <c r="AU370">
        <f>_xlfn.RANK.AVG(Table2[[#This Row],[Sharpe Ratio Z-Score]],Table2[Sharpe Ratio Z-Score])</f>
        <v>263</v>
      </c>
      <c r="AV370">
        <f>(Table2[[#This Row],[Rank 1Y]]+Table2[[#This Row],[Rank 6M]]+Table2[[#This Row],[Rank Sharpe]])/3</f>
        <v>372.33333333333331</v>
      </c>
    </row>
    <row r="371" spans="1:48" x14ac:dyDescent="0.3">
      <c r="A371" t="s">
        <v>1945</v>
      </c>
      <c r="B371" t="s">
        <v>1946</v>
      </c>
      <c r="C371" t="s">
        <v>10155</v>
      </c>
      <c r="D371" t="s">
        <v>539</v>
      </c>
      <c r="E371">
        <v>3311.1583353779902</v>
      </c>
      <c r="F371">
        <v>57.73</v>
      </c>
      <c r="G371">
        <v>23.294464886486299</v>
      </c>
      <c r="H371">
        <f>(Table2[[#This Row],[1Y Return vs Nifty]]-AVERAGE(Table2[1Y Return vs Nifty]))/_xlfn.STDEV.P(Table2[1Y Return vs Nifty])</f>
        <v>-0.21360646211338066</v>
      </c>
      <c r="I371">
        <v>4.2154589293134004</v>
      </c>
      <c r="J371">
        <f>(Table2[[#This Row],[1M Return vs Nifty]]-AVERAGE(Table2[1M Return vs Nifty]))/_xlfn.STDEV.P(Table2[1M Return vs Nifty])</f>
        <v>0.61772828826475301</v>
      </c>
      <c r="K371">
        <v>39.102012520924497</v>
      </c>
      <c r="L371">
        <f>(Table2[[#This Row],[6M Return vs Nifty]]-AVERAGE(Table2[6M Return vs Nifty]))/_xlfn.STDEV.P(Table2[6M Return vs Nifty])</f>
        <v>1.0994368863339461</v>
      </c>
      <c r="M371">
        <v>-6.9955257879233299</v>
      </c>
      <c r="N371">
        <f>(Table2[[#This Row],[1W Return vs Nifty]]-AVERAGE(Table2[1W Return vs Nifty]))/_xlfn.STDEV.P(Table2[1W Return vs Nifty])</f>
        <v>-1.3778935423339647</v>
      </c>
      <c r="O371">
        <v>54.62</v>
      </c>
      <c r="P371">
        <v>51.1905185642673</v>
      </c>
      <c r="Q371">
        <v>45.321859109980601</v>
      </c>
      <c r="R371">
        <v>58.3027623504763</v>
      </c>
      <c r="S371" s="2">
        <f>(Table2[[#This Row],[Close Price]]-Table2[[#This Row],[20D EMA]])/Table2[[#This Row],[20D EMA]]</f>
        <v>5.693885023800805E-2</v>
      </c>
      <c r="T371" s="2">
        <f>(Table2[[#This Row],[Close Price]]-Table2[[#This Row],[50D EMA]])/Table2[[#This Row],[50D EMA]]</f>
        <v>0.12774790369671063</v>
      </c>
      <c r="U371" s="2">
        <f>(Table2[[#This Row],[Close Price]]-Table2[[#This Row],[200D EMA]])/Table2[[#This Row],[200D EMA]]</f>
        <v>0.27377828565922452</v>
      </c>
      <c r="V371">
        <v>1.2378189578479899</v>
      </c>
      <c r="W371">
        <v>52.01</v>
      </c>
      <c r="X371">
        <v>59</v>
      </c>
      <c r="Y371">
        <v>52.01</v>
      </c>
      <c r="Z371">
        <v>59</v>
      </c>
      <c r="AA371">
        <v>49.8</v>
      </c>
      <c r="AB371">
        <v>62.26</v>
      </c>
      <c r="AC371" s="2">
        <f>(Table2[[#This Row],[Close Price]]/Table2[[#This Row],[Day Low]])-1</f>
        <v>0.1099788502211112</v>
      </c>
      <c r="AD371" s="2">
        <f>(Table2[[#This Row],[Day High]]/Table2[[#This Row],[Close Price]])-1</f>
        <v>2.1998960679023183E-2</v>
      </c>
      <c r="AE371" s="2">
        <f>(Table2[[#This Row],[Close Price]]/Table2[[#This Row],[Current Week Low]])-1</f>
        <v>0.1099788502211112</v>
      </c>
      <c r="AF371" s="2">
        <f>(Table2[[#This Row],[Current Week High]]/Table2[[#This Row],[Close Price]])-1</f>
        <v>2.1998960679023183E-2</v>
      </c>
      <c r="AG371" s="2">
        <f>(Table2[[#This Row],[Close Price]]/Table2[[#This Row],[Current Month Low]])-1</f>
        <v>0.1592369477911646</v>
      </c>
      <c r="AH371" s="2">
        <f>(Table2[[#This Row],[Current Month High]]/Table2[[#This Row],[Close Price]])-1</f>
        <v>7.846873376060981E-2</v>
      </c>
      <c r="AI371">
        <v>7.8468733760609801</v>
      </c>
      <c r="AJ371">
        <v>73.624060150375897</v>
      </c>
      <c r="AK371" t="str">
        <f>IF(AND(Table2[[#This Row],[20D EMA]]&gt;Table2[[#This Row],[50D EMA]],Table2[[#This Row],[50D EMA]]&gt;Table2[[#This Row],[200D EMA]]),"Uptrend","Downtrend/NoTrend")</f>
        <v>Uptrend</v>
      </c>
      <c r="AL371">
        <v>0.04</v>
      </c>
      <c r="AM371" t="s">
        <v>10199</v>
      </c>
      <c r="AN371">
        <v>3.22</v>
      </c>
      <c r="AO371" t="s">
        <v>10199</v>
      </c>
      <c r="AP371">
        <v>-6.6312147695506002E-2</v>
      </c>
      <c r="AQ371">
        <f>(Table2[[#This Row],[Sharpe Ratio]]-AVERAGE(Table2[Sharpe Ratio]))/_xlfn.STDEV.P(Table2[Sharpe Ratio])</f>
        <v>-1.3231702376499155</v>
      </c>
      <c r="AR37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-1.1975050674985617</v>
      </c>
      <c r="AS371">
        <f>_xlfn.RANK.AVG(Table2[[#This Row],[1Y Return vs Nifty Z-Score]],Table2[1Y Return vs Nifty Z-Score])</f>
        <v>362</v>
      </c>
      <c r="AT371">
        <f>_xlfn.RANK.AVG(Table2[[#This Row],[6M Return vs Nifty Z-Score]],Table2[6M Return vs Nifty Z-Score])</f>
        <v>93</v>
      </c>
      <c r="AU371">
        <f>_xlfn.RANK.AVG(Table2[[#This Row],[Sharpe Ratio Z-Score]],Table2[Sharpe Ratio Z-Score])</f>
        <v>663</v>
      </c>
      <c r="AV371">
        <f>(Table2[[#This Row],[Rank 1Y]]+Table2[[#This Row],[Rank 6M]]+Table2[[#This Row],[Rank Sharpe]])/3</f>
        <v>372.66666666666669</v>
      </c>
    </row>
    <row r="372" spans="1:48" x14ac:dyDescent="0.3">
      <c r="A372" t="s">
        <v>519</v>
      </c>
      <c r="B372" t="s">
        <v>520</v>
      </c>
      <c r="C372" t="s">
        <v>10169</v>
      </c>
      <c r="D372" t="s">
        <v>271</v>
      </c>
      <c r="E372">
        <v>38625.827245995002</v>
      </c>
      <c r="F372">
        <v>2831.95</v>
      </c>
      <c r="G372">
        <v>18.354558808962601</v>
      </c>
      <c r="H372">
        <f>(Table2[[#This Row],[1Y Return vs Nifty]]-AVERAGE(Table2[1Y Return vs Nifty]))/_xlfn.STDEV.P(Table2[1Y Return vs Nifty])</f>
        <v>-0.28239921796850803</v>
      </c>
      <c r="I372">
        <v>8.4987338718014893</v>
      </c>
      <c r="J372">
        <f>(Table2[[#This Row],[1M Return vs Nifty]]-AVERAGE(Table2[1M Return vs Nifty]))/_xlfn.STDEV.P(Table2[1M Return vs Nifty])</f>
        <v>1.0619269501494242</v>
      </c>
      <c r="K372">
        <v>10.8014567192002</v>
      </c>
      <c r="L372">
        <f>(Table2[[#This Row],[6M Return vs Nifty]]-AVERAGE(Table2[6M Return vs Nifty]))/_xlfn.STDEV.P(Table2[6M Return vs Nifty])</f>
        <v>0.1487631326093066</v>
      </c>
      <c r="M372">
        <v>1.7223651219529801</v>
      </c>
      <c r="N372">
        <f>(Table2[[#This Row],[1W Return vs Nifty]]-AVERAGE(Table2[1W Return vs Nifty]))/_xlfn.STDEV.P(Table2[1W Return vs Nifty])</f>
        <v>0.96910238358168244</v>
      </c>
      <c r="O372">
        <v>2704.49</v>
      </c>
      <c r="P372">
        <v>2559.7946809903701</v>
      </c>
      <c r="Q372">
        <v>2339.3344414505</v>
      </c>
      <c r="R372">
        <v>71.064450620286195</v>
      </c>
      <c r="S372" s="2">
        <f>(Table2[[#This Row],[Close Price]]-Table2[[#This Row],[20D EMA]])/Table2[[#This Row],[20D EMA]]</f>
        <v>4.7129033570100107E-2</v>
      </c>
      <c r="T372" s="2">
        <f>(Table2[[#This Row],[Close Price]]-Table2[[#This Row],[50D EMA]])/Table2[[#This Row],[50D EMA]]</f>
        <v>0.10631919857897913</v>
      </c>
      <c r="U372" s="2">
        <f>(Table2[[#This Row],[Close Price]]-Table2[[#This Row],[200D EMA]])/Table2[[#This Row],[200D EMA]]</f>
        <v>0.21057936386558498</v>
      </c>
      <c r="V372">
        <v>1.063006118785</v>
      </c>
      <c r="W372">
        <v>2746.1</v>
      </c>
      <c r="X372">
        <v>2870</v>
      </c>
      <c r="Y372">
        <v>2721</v>
      </c>
      <c r="Z372">
        <v>2870</v>
      </c>
      <c r="AA372">
        <v>2510</v>
      </c>
      <c r="AB372">
        <v>2870</v>
      </c>
      <c r="AC372" s="2">
        <f>(Table2[[#This Row],[Close Price]]/Table2[[#This Row],[Day Low]])-1</f>
        <v>3.1262517752448815E-2</v>
      </c>
      <c r="AD372" s="2">
        <f>(Table2[[#This Row],[Day High]]/Table2[[#This Row],[Close Price]])-1</f>
        <v>1.3435971680290981E-2</v>
      </c>
      <c r="AE372" s="2">
        <f>(Table2[[#This Row],[Close Price]]/Table2[[#This Row],[Current Week Low]])-1</f>
        <v>4.077545020213158E-2</v>
      </c>
      <c r="AF372" s="2">
        <f>(Table2[[#This Row],[Current Week High]]/Table2[[#This Row],[Close Price]])-1</f>
        <v>1.3435971680290981E-2</v>
      </c>
      <c r="AG372" s="2">
        <f>(Table2[[#This Row],[Close Price]]/Table2[[#This Row],[Current Month Low]])-1</f>
        <v>0.12826693227091623</v>
      </c>
      <c r="AH372" s="2">
        <f>(Table2[[#This Row],[Current Month High]]/Table2[[#This Row],[Close Price]])-1</f>
        <v>1.3435971680290981E-2</v>
      </c>
      <c r="AI372">
        <v>1.3435971680290899</v>
      </c>
      <c r="AJ372">
        <v>47.355412753336601</v>
      </c>
      <c r="AK372" t="str">
        <f>IF(AND(Table2[[#This Row],[20D EMA]]&gt;Table2[[#This Row],[50D EMA]],Table2[[#This Row],[50D EMA]]&gt;Table2[[#This Row],[200D EMA]]),"Uptrend","Downtrend/NoTrend")</f>
        <v>Uptrend</v>
      </c>
      <c r="AL372">
        <v>0.11</v>
      </c>
      <c r="AM372" t="s">
        <v>10199</v>
      </c>
      <c r="AN372">
        <v>5.78</v>
      </c>
      <c r="AO372" t="s">
        <v>10199</v>
      </c>
      <c r="AP372">
        <v>7.7609675871719999E-3</v>
      </c>
      <c r="AQ372">
        <f>(Table2[[#This Row],[Sharpe Ratio]]-AVERAGE(Table2[Sharpe Ratio]))/_xlfn.STDEV.P(Table2[Sharpe Ratio])</f>
        <v>-0.47284376293939206</v>
      </c>
      <c r="AR37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1.4245494854325131</v>
      </c>
      <c r="AS372">
        <f>_xlfn.RANK.AVG(Table2[[#This Row],[1Y Return vs Nifty Z-Score]],Table2[1Y Return vs Nifty Z-Score])</f>
        <v>391</v>
      </c>
      <c r="AT372">
        <f>_xlfn.RANK.AVG(Table2[[#This Row],[6M Return vs Nifty Z-Score]],Table2[6M Return vs Nifty Z-Score])</f>
        <v>274</v>
      </c>
      <c r="AU372">
        <f>_xlfn.RANK.AVG(Table2[[#This Row],[Sharpe Ratio Z-Score]],Table2[Sharpe Ratio Z-Score])</f>
        <v>461</v>
      </c>
      <c r="AV372">
        <f>(Table2[[#This Row],[Rank 1Y]]+Table2[[#This Row],[Rank 6M]]+Table2[[#This Row],[Rank Sharpe]])/3</f>
        <v>375.33333333333331</v>
      </c>
    </row>
    <row r="373" spans="1:48" x14ac:dyDescent="0.3">
      <c r="A373" t="s">
        <v>802</v>
      </c>
      <c r="B373" t="s">
        <v>803</v>
      </c>
      <c r="C373" t="s">
        <v>10156</v>
      </c>
      <c r="D373" t="s">
        <v>27</v>
      </c>
      <c r="E373">
        <v>19516.043498641</v>
      </c>
      <c r="F373">
        <v>99.83</v>
      </c>
      <c r="G373">
        <v>1.43862958754268</v>
      </c>
      <c r="H373">
        <f>(Table2[[#This Row],[1Y Return vs Nifty]]-AVERAGE(Table2[1Y Return vs Nifty]))/_xlfn.STDEV.P(Table2[1Y Return vs Nifty])</f>
        <v>-0.51796916013532313</v>
      </c>
      <c r="I373">
        <v>26.646397729991602</v>
      </c>
      <c r="J373">
        <f>(Table2[[#This Row],[1M Return vs Nifty]]-AVERAGE(Table2[1M Return vs Nifty]))/_xlfn.STDEV.P(Table2[1M Return vs Nifty])</f>
        <v>2.9439373534923967</v>
      </c>
      <c r="K373">
        <v>-0.83793814024643398</v>
      </c>
      <c r="L373">
        <f>(Table2[[#This Row],[6M Return vs Nifty]]-AVERAGE(Table2[6M Return vs Nifty]))/_xlfn.STDEV.P(Table2[6M Return vs Nifty])</f>
        <v>-0.24222802953031536</v>
      </c>
      <c r="M373">
        <v>30.518746889751402</v>
      </c>
      <c r="N373">
        <f>(Table2[[#This Row],[1W Return vs Nifty]]-AVERAGE(Table2[1W Return vs Nifty]))/_xlfn.STDEV.P(Table2[1W Return vs Nifty])</f>
        <v>8.7215497804135165</v>
      </c>
      <c r="O373">
        <v>84.79</v>
      </c>
      <c r="P373">
        <v>80.985345358910493</v>
      </c>
      <c r="Q373">
        <v>82.915346504407196</v>
      </c>
      <c r="R373">
        <v>83.562517984115402</v>
      </c>
      <c r="S373" s="2">
        <f>(Table2[[#This Row],[Close Price]]-Table2[[#This Row],[20D EMA]])/Table2[[#This Row],[20D EMA]]</f>
        <v>0.17737940794905049</v>
      </c>
      <c r="T373" s="2">
        <f>(Table2[[#This Row],[Close Price]]-Table2[[#This Row],[50D EMA]])/Table2[[#This Row],[50D EMA]]</f>
        <v>0.23269215631017992</v>
      </c>
      <c r="U373" s="2">
        <f>(Table2[[#This Row],[Close Price]]-Table2[[#This Row],[200D EMA]])/Table2[[#This Row],[200D EMA]]</f>
        <v>0.20399906903475026</v>
      </c>
      <c r="V373">
        <v>4.9489148497787303</v>
      </c>
      <c r="W373">
        <v>85</v>
      </c>
      <c r="X373">
        <v>108.5</v>
      </c>
      <c r="Y373">
        <v>85</v>
      </c>
      <c r="Z373">
        <v>110</v>
      </c>
      <c r="AA373">
        <v>74.349999999999994</v>
      </c>
      <c r="AB373">
        <v>111.4</v>
      </c>
      <c r="AC373" s="2">
        <f>(Table2[[#This Row],[Close Price]]/Table2[[#This Row],[Day Low]])-1</f>
        <v>0.17447058823529416</v>
      </c>
      <c r="AD373" s="2">
        <f>(Table2[[#This Row],[Day High]]/Table2[[#This Row],[Close Price]])-1</f>
        <v>8.6847640989682562E-2</v>
      </c>
      <c r="AE373" s="2">
        <f>(Table2[[#This Row],[Close Price]]/Table2[[#This Row],[Current Week Low]])-1</f>
        <v>0.17447058823529416</v>
      </c>
      <c r="AF373" s="2">
        <f>(Table2[[#This Row],[Current Week High]]/Table2[[#This Row],[Close Price]])-1</f>
        <v>0.10187318441350302</v>
      </c>
      <c r="AG373" s="2">
        <f>(Table2[[#This Row],[Close Price]]/Table2[[#This Row],[Current Month Low]])-1</f>
        <v>0.34270342972427725</v>
      </c>
      <c r="AH373" s="2">
        <f>(Table2[[#This Row],[Current Month High]]/Table2[[#This Row],[Close Price]])-1</f>
        <v>0.11589702494240206</v>
      </c>
      <c r="AI373">
        <v>11.5897024942402</v>
      </c>
      <c r="AJ373">
        <v>53.466564181398901</v>
      </c>
      <c r="AK373" t="str">
        <f>IF(AND(Table2[[#This Row],[20D EMA]]&gt;Table2[[#This Row],[50D EMA]],Table2[[#This Row],[50D EMA]]&gt;Table2[[#This Row],[200D EMA]]),"Uptrend","Downtrend/NoTrend")</f>
        <v>Downtrend/NoTrend</v>
      </c>
      <c r="AL373">
        <v>0.13</v>
      </c>
      <c r="AM373" t="s">
        <v>10199</v>
      </c>
      <c r="AN373">
        <v>30.17</v>
      </c>
      <c r="AO373" t="s">
        <v>10199</v>
      </c>
      <c r="AP373">
        <v>8.2779815783840999E-2</v>
      </c>
      <c r="AQ373">
        <f>(Table2[[#This Row],[Sharpe Ratio]]-AVERAGE(Table2[Sharpe Ratio]))/_xlfn.STDEV.P(Table2[Sharpe Ratio])</f>
        <v>0.3883393057148688</v>
      </c>
      <c r="AR37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73">
        <f>_xlfn.RANK.AVG(Table2[[#This Row],[1Y Return vs Nifty Z-Score]],Table2[1Y Return vs Nifty Z-Score])</f>
        <v>488</v>
      </c>
      <c r="AT373">
        <f>_xlfn.RANK.AVG(Table2[[#This Row],[6M Return vs Nifty Z-Score]],Table2[6M Return vs Nifty Z-Score])</f>
        <v>409</v>
      </c>
      <c r="AU373">
        <f>_xlfn.RANK.AVG(Table2[[#This Row],[Sharpe Ratio Z-Score]],Table2[Sharpe Ratio Z-Score])</f>
        <v>231</v>
      </c>
      <c r="AV373">
        <f>(Table2[[#This Row],[Rank 1Y]]+Table2[[#This Row],[Rank 6M]]+Table2[[#This Row],[Rank Sharpe]])/3</f>
        <v>376</v>
      </c>
    </row>
    <row r="374" spans="1:48" x14ac:dyDescent="0.3">
      <c r="A374" t="s">
        <v>622</v>
      </c>
      <c r="B374" t="s">
        <v>623</v>
      </c>
      <c r="C374" t="s">
        <v>10166</v>
      </c>
      <c r="D374" t="s">
        <v>268</v>
      </c>
      <c r="E374">
        <v>29140.113645270001</v>
      </c>
      <c r="F374">
        <v>3874.05</v>
      </c>
      <c r="G374">
        <v>-3.2420126184228599</v>
      </c>
      <c r="H374">
        <f>(Table2[[#This Row],[1Y Return vs Nifty]]-AVERAGE(Table2[1Y Return vs Nifty]))/_xlfn.STDEV.P(Table2[1Y Return vs Nifty])</f>
        <v>-0.58315142705842293</v>
      </c>
      <c r="I374">
        <v>-16.271271901963601</v>
      </c>
      <c r="J374">
        <f>(Table2[[#This Row],[1M Return vs Nifty]]-AVERAGE(Table2[1M Return vs Nifty]))/_xlfn.STDEV.P(Table2[1M Return vs Nifty])</f>
        <v>-1.5068559478241228</v>
      </c>
      <c r="K374">
        <v>1.69264604755643</v>
      </c>
      <c r="L374">
        <f>(Table2[[#This Row],[6M Return vs Nifty]]-AVERAGE(Table2[6M Return vs Nifty]))/_xlfn.STDEV.P(Table2[6M Return vs Nifty])</f>
        <v>-0.15722051286563599</v>
      </c>
      <c r="M374">
        <v>-1.30561080460962</v>
      </c>
      <c r="N374">
        <f>(Table2[[#This Row],[1W Return vs Nifty]]-AVERAGE(Table2[1W Return vs Nifty]))/_xlfn.STDEV.P(Table2[1W Return vs Nifty])</f>
        <v>0.1539227447355353</v>
      </c>
      <c r="O374">
        <v>4097.8500000000004</v>
      </c>
      <c r="P374">
        <v>4013.33818385421</v>
      </c>
      <c r="Q374">
        <v>3487.3600413609302</v>
      </c>
      <c r="R374">
        <v>17.358683546274499</v>
      </c>
      <c r="S374" s="2">
        <f>(Table2[[#This Row],[Close Price]]-Table2[[#This Row],[20D EMA]])/Table2[[#This Row],[20D EMA]]</f>
        <v>-5.4614004905011206E-2</v>
      </c>
      <c r="T374" s="2">
        <f>(Table2[[#This Row],[Close Price]]-Table2[[#This Row],[50D EMA]])/Table2[[#This Row],[50D EMA]]</f>
        <v>-3.4706316157101014E-2</v>
      </c>
      <c r="U374" s="2">
        <f>(Table2[[#This Row],[Close Price]]-Table2[[#This Row],[200D EMA]])/Table2[[#This Row],[200D EMA]]</f>
        <v>0.11088329110067041</v>
      </c>
      <c r="V374">
        <v>0.58065292053686401</v>
      </c>
      <c r="W374">
        <v>3753.45</v>
      </c>
      <c r="X374">
        <v>3960.45</v>
      </c>
      <c r="Y374">
        <v>3753.45</v>
      </c>
      <c r="Z374">
        <v>3960.45</v>
      </c>
      <c r="AA374">
        <v>3753.45</v>
      </c>
      <c r="AB374">
        <v>4534.95</v>
      </c>
      <c r="AC374" s="2">
        <f>(Table2[[#This Row],[Close Price]]/Table2[[#This Row],[Day Low]])-1</f>
        <v>3.2130439995204485E-2</v>
      </c>
      <c r="AD374" s="2">
        <f>(Table2[[#This Row],[Day High]]/Table2[[#This Row],[Close Price]])-1</f>
        <v>2.2302241839934789E-2</v>
      </c>
      <c r="AE374" s="2">
        <f>(Table2[[#This Row],[Close Price]]/Table2[[#This Row],[Current Week Low]])-1</f>
        <v>3.2130439995204485E-2</v>
      </c>
      <c r="AF374" s="2">
        <f>(Table2[[#This Row],[Current Week High]]/Table2[[#This Row],[Close Price]])-1</f>
        <v>2.2302241839934789E-2</v>
      </c>
      <c r="AG374" s="2">
        <f>(Table2[[#This Row],[Close Price]]/Table2[[#This Row],[Current Month Low]])-1</f>
        <v>3.2130439995204485E-2</v>
      </c>
      <c r="AH374" s="2">
        <f>(Table2[[#This Row],[Current Month High]]/Table2[[#This Row],[Close Price]])-1</f>
        <v>0.17059666240755789</v>
      </c>
      <c r="AI374">
        <v>24.3633923155354</v>
      </c>
      <c r="AJ374">
        <v>53.458110516933999</v>
      </c>
      <c r="AK374" t="str">
        <f>IF(AND(Table2[[#This Row],[20D EMA]]&gt;Table2[[#This Row],[50D EMA]],Table2[[#This Row],[50D EMA]]&gt;Table2[[#This Row],[200D EMA]]),"Uptrend","Downtrend/NoTrend")</f>
        <v>Uptrend</v>
      </c>
      <c r="AL374">
        <v>0.02</v>
      </c>
      <c r="AM374" t="s">
        <v>10199</v>
      </c>
      <c r="AN374">
        <v>-11.25</v>
      </c>
      <c r="AO374" t="s">
        <v>10200</v>
      </c>
      <c r="AP374">
        <v>8.4878829923961993E-2</v>
      </c>
      <c r="AQ374">
        <f>(Table2[[#This Row],[Sharpe Ratio]]-AVERAGE(Table2[Sharpe Ratio]))/_xlfn.STDEV.P(Table2[Sharpe Ratio])</f>
        <v>0.41243505607348796</v>
      </c>
      <c r="AR37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-1.6808700869391584</v>
      </c>
      <c r="AS374">
        <f>_xlfn.RANK.AVG(Table2[[#This Row],[1Y Return vs Nifty Z-Score]],Table2[1Y Return vs Nifty Z-Score])</f>
        <v>527</v>
      </c>
      <c r="AT374">
        <f>_xlfn.RANK.AVG(Table2[[#This Row],[6M Return vs Nifty Z-Score]],Table2[6M Return vs Nifty Z-Score])</f>
        <v>373</v>
      </c>
      <c r="AU374">
        <f>_xlfn.RANK.AVG(Table2[[#This Row],[Sharpe Ratio Z-Score]],Table2[Sharpe Ratio Z-Score])</f>
        <v>229</v>
      </c>
      <c r="AV374">
        <f>(Table2[[#This Row],[Rank 1Y]]+Table2[[#This Row],[Rank 6M]]+Table2[[#This Row],[Rank Sharpe]])/3</f>
        <v>376.33333333333331</v>
      </c>
    </row>
    <row r="375" spans="1:48" x14ac:dyDescent="0.3">
      <c r="A375" t="s">
        <v>1272</v>
      </c>
      <c r="B375" t="s">
        <v>1273</v>
      </c>
      <c r="C375" t="s">
        <v>10157</v>
      </c>
      <c r="D375" t="s">
        <v>993</v>
      </c>
      <c r="E375">
        <v>8569.8554471999996</v>
      </c>
      <c r="F375">
        <v>391.5</v>
      </c>
      <c r="G375">
        <v>-0.61057381088953699</v>
      </c>
      <c r="H375">
        <f>(Table2[[#This Row],[1Y Return vs Nifty]]-AVERAGE(Table2[1Y Return vs Nifty]))/_xlfn.STDEV.P(Table2[1Y Return vs Nifty])</f>
        <v>-0.54650621061230531</v>
      </c>
      <c r="I375">
        <v>-4.5867732411970499</v>
      </c>
      <c r="J375">
        <f>(Table2[[#This Row],[1M Return vs Nifty]]-AVERAGE(Table2[1M Return vs Nifty]))/_xlfn.STDEV.P(Table2[1M Return vs Nifty])</f>
        <v>-0.29511055683346099</v>
      </c>
      <c r="K375">
        <v>5.2052622124095</v>
      </c>
      <c r="L375">
        <f>(Table2[[#This Row],[6M Return vs Nifty]]-AVERAGE(Table2[6M Return vs Nifty]))/_xlfn.STDEV.P(Table2[6M Return vs Nifty])</f>
        <v>-3.9224526559555918E-2</v>
      </c>
      <c r="M375">
        <v>-4.2991143173775601</v>
      </c>
      <c r="N375">
        <f>(Table2[[#This Row],[1W Return vs Nifty]]-AVERAGE(Table2[1W Return vs Nifty]))/_xlfn.STDEV.P(Table2[1W Return vs Nifty])</f>
        <v>-0.65197636794104374</v>
      </c>
      <c r="O375">
        <v>399.17</v>
      </c>
      <c r="P375">
        <v>381.18814944000798</v>
      </c>
      <c r="Q375">
        <v>350.74341215809602</v>
      </c>
      <c r="R375">
        <v>37.640157823784797</v>
      </c>
      <c r="S375" s="2">
        <f>(Table2[[#This Row],[Close Price]]-Table2[[#This Row],[20D EMA]])/Table2[[#This Row],[20D EMA]]</f>
        <v>-1.9214870857028374E-2</v>
      </c>
      <c r="T375" s="2">
        <f>(Table2[[#This Row],[Close Price]]-Table2[[#This Row],[50D EMA]])/Table2[[#This Row],[50D EMA]]</f>
        <v>2.7051865529242849E-2</v>
      </c>
      <c r="U375" s="2">
        <f>(Table2[[#This Row],[Close Price]]-Table2[[#This Row],[200D EMA]])/Table2[[#This Row],[200D EMA]]</f>
        <v>0.1162005797660802</v>
      </c>
      <c r="V375">
        <v>1.2404314588152501</v>
      </c>
      <c r="W375">
        <v>377.3</v>
      </c>
      <c r="X375">
        <v>404.5</v>
      </c>
      <c r="Y375">
        <v>377.3</v>
      </c>
      <c r="Z375">
        <v>404.5</v>
      </c>
      <c r="AA375">
        <v>377.3</v>
      </c>
      <c r="AB375">
        <v>434.85</v>
      </c>
      <c r="AC375" s="2">
        <f>(Table2[[#This Row],[Close Price]]/Table2[[#This Row],[Day Low]])-1</f>
        <v>3.7635833554200859E-2</v>
      </c>
      <c r="AD375" s="2">
        <f>(Table2[[#This Row],[Day High]]/Table2[[#This Row],[Close Price]])-1</f>
        <v>3.3205619412515874E-2</v>
      </c>
      <c r="AE375" s="2">
        <f>(Table2[[#This Row],[Close Price]]/Table2[[#This Row],[Current Week Low]])-1</f>
        <v>3.7635833554200859E-2</v>
      </c>
      <c r="AF375" s="2">
        <f>(Table2[[#This Row],[Current Week High]]/Table2[[#This Row],[Close Price]])-1</f>
        <v>3.3205619412515874E-2</v>
      </c>
      <c r="AG375" s="2">
        <f>(Table2[[#This Row],[Close Price]]/Table2[[#This Row],[Current Month Low]])-1</f>
        <v>3.7635833554200859E-2</v>
      </c>
      <c r="AH375" s="2">
        <f>(Table2[[#This Row],[Current Month High]]/Table2[[#This Row],[Close Price]])-1</f>
        <v>0.11072796934865914</v>
      </c>
      <c r="AI375">
        <v>11.072796934865901</v>
      </c>
      <c r="AJ375">
        <v>46.355140186915797</v>
      </c>
      <c r="AK375" t="str">
        <f>IF(AND(Table2[[#This Row],[20D EMA]]&gt;Table2[[#This Row],[50D EMA]],Table2[[#This Row],[50D EMA]]&gt;Table2[[#This Row],[200D EMA]]),"Uptrend","Downtrend/NoTrend")</f>
        <v>Uptrend</v>
      </c>
      <c r="AL375">
        <v>-0.05</v>
      </c>
      <c r="AM375" t="s">
        <v>10200</v>
      </c>
      <c r="AN375">
        <v>-0.56999999999999995</v>
      </c>
      <c r="AO375" t="s">
        <v>10200</v>
      </c>
      <c r="AP375">
        <v>6.3520078508944006E-2</v>
      </c>
      <c r="AQ375">
        <f>(Table2[[#This Row],[Sharpe Ratio]]-AVERAGE(Table2[Sharpe Ratio]))/_xlfn.STDEV.P(Table2[Sharpe Ratio])</f>
        <v>0.16724607319297699</v>
      </c>
      <c r="AR37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-1.3655715887533888</v>
      </c>
      <c r="AS375">
        <f>_xlfn.RANK.AVG(Table2[[#This Row],[1Y Return vs Nifty Z-Score]],Table2[1Y Return vs Nifty Z-Score])</f>
        <v>508</v>
      </c>
      <c r="AT375">
        <f>_xlfn.RANK.AVG(Table2[[#This Row],[6M Return vs Nifty Z-Score]],Table2[6M Return vs Nifty Z-Score])</f>
        <v>336</v>
      </c>
      <c r="AU375">
        <f>_xlfn.RANK.AVG(Table2[[#This Row],[Sharpe Ratio Z-Score]],Table2[Sharpe Ratio Z-Score])</f>
        <v>285</v>
      </c>
      <c r="AV375">
        <f>(Table2[[#This Row],[Rank 1Y]]+Table2[[#This Row],[Rank 6M]]+Table2[[#This Row],[Rank Sharpe]])/3</f>
        <v>376.33333333333331</v>
      </c>
    </row>
    <row r="376" spans="1:48" x14ac:dyDescent="0.3">
      <c r="A376" t="s">
        <v>1396</v>
      </c>
      <c r="B376" t="s">
        <v>1397</v>
      </c>
      <c r="C376" t="s">
        <v>10159</v>
      </c>
      <c r="D376" t="s">
        <v>198</v>
      </c>
      <c r="E376">
        <v>7307.2778500750001</v>
      </c>
      <c r="F376">
        <v>527.75</v>
      </c>
      <c r="G376">
        <v>-2.97399440597759</v>
      </c>
      <c r="H376">
        <f>(Table2[[#This Row],[1Y Return vs Nifty]]-AVERAGE(Table2[1Y Return vs Nifty]))/_xlfn.STDEV.P(Table2[1Y Return vs Nifty])</f>
        <v>-0.57941902584185612</v>
      </c>
      <c r="I376">
        <v>-1.40542740465553</v>
      </c>
      <c r="J376">
        <f>(Table2[[#This Row],[1M Return vs Nifty]]-AVERAGE(Table2[1M Return vs Nifty]))/_xlfn.STDEV.P(Table2[1M Return vs Nifty])</f>
        <v>3.48121267576222E-2</v>
      </c>
      <c r="K376">
        <v>21.0956162712172</v>
      </c>
      <c r="L376">
        <f>(Table2[[#This Row],[6M Return vs Nifty]]-AVERAGE(Table2[6M Return vs Nifty]))/_xlfn.STDEV.P(Table2[6M Return vs Nifty])</f>
        <v>0.49456507979792291</v>
      </c>
      <c r="M376">
        <v>2.00576305829627</v>
      </c>
      <c r="N376">
        <f>(Table2[[#This Row],[1W Return vs Nifty]]-AVERAGE(Table2[1W Return vs Nifty]))/_xlfn.STDEV.P(Table2[1W Return vs Nifty])</f>
        <v>1.0453976491323316</v>
      </c>
      <c r="O376">
        <v>518.91999999999996</v>
      </c>
      <c r="P376">
        <v>490.670216609318</v>
      </c>
      <c r="Q376">
        <v>433.13682970691599</v>
      </c>
      <c r="R376">
        <v>54.509085225086103</v>
      </c>
      <c r="S376" s="2">
        <f>(Table2[[#This Row],[Close Price]]-Table2[[#This Row],[20D EMA]])/Table2[[#This Row],[20D EMA]]</f>
        <v>1.7016110383103449E-2</v>
      </c>
      <c r="T376" s="2">
        <f>(Table2[[#This Row],[Close Price]]-Table2[[#This Row],[50D EMA]])/Table2[[#This Row],[50D EMA]]</f>
        <v>7.5569663972911774E-2</v>
      </c>
      <c r="U376" s="2">
        <f>(Table2[[#This Row],[Close Price]]-Table2[[#This Row],[200D EMA]])/Table2[[#This Row],[200D EMA]]</f>
        <v>0.21843713996130149</v>
      </c>
      <c r="V376">
        <v>0.73875197898173695</v>
      </c>
      <c r="W376">
        <v>506.1</v>
      </c>
      <c r="X376">
        <v>533.65</v>
      </c>
      <c r="Y376">
        <v>500.55</v>
      </c>
      <c r="Z376">
        <v>533.65</v>
      </c>
      <c r="AA376">
        <v>500.55</v>
      </c>
      <c r="AB376">
        <v>553.70000000000005</v>
      </c>
      <c r="AC376" s="2">
        <f>(Table2[[#This Row],[Close Price]]/Table2[[#This Row],[Day Low]])-1</f>
        <v>4.2778107093459639E-2</v>
      </c>
      <c r="AD376" s="2">
        <f>(Table2[[#This Row],[Day High]]/Table2[[#This Row],[Close Price]])-1</f>
        <v>1.1179535765040161E-2</v>
      </c>
      <c r="AE376" s="2">
        <f>(Table2[[#This Row],[Close Price]]/Table2[[#This Row],[Current Week Low]])-1</f>
        <v>5.4340225751673188E-2</v>
      </c>
      <c r="AF376" s="2">
        <f>(Table2[[#This Row],[Current Week High]]/Table2[[#This Row],[Close Price]])-1</f>
        <v>1.1179535765040161E-2</v>
      </c>
      <c r="AG376" s="2">
        <f>(Table2[[#This Row],[Close Price]]/Table2[[#This Row],[Current Month Low]])-1</f>
        <v>5.4340225751673188E-2</v>
      </c>
      <c r="AH376" s="2">
        <f>(Table2[[#This Row],[Current Month High]]/Table2[[#This Row],[Close Price]])-1</f>
        <v>4.9171009000473775E-2</v>
      </c>
      <c r="AI376">
        <v>4.9171009000473704</v>
      </c>
      <c r="AJ376">
        <v>49.1872791519434</v>
      </c>
      <c r="AK376" t="str">
        <f>IF(AND(Table2[[#This Row],[20D EMA]]&gt;Table2[[#This Row],[50D EMA]],Table2[[#This Row],[50D EMA]]&gt;Table2[[#This Row],[200D EMA]]),"Uptrend","Downtrend/NoTrend")</f>
        <v>Uptrend</v>
      </c>
      <c r="AL376">
        <v>0.12</v>
      </c>
      <c r="AM376" t="s">
        <v>10199</v>
      </c>
      <c r="AN376">
        <v>0.56999999999999995</v>
      </c>
      <c r="AO376" t="s">
        <v>10199</v>
      </c>
      <c r="AP376">
        <v>2.3109235904765001E-2</v>
      </c>
      <c r="AQ376">
        <f>(Table2[[#This Row],[Sharpe Ratio]]-AVERAGE(Table2[Sharpe Ratio]))/_xlfn.STDEV.P(Table2[Sharpe Ratio])</f>
        <v>-0.29665245734079976</v>
      </c>
      <c r="AR37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0.69870337250522074</v>
      </c>
      <c r="AS376">
        <f>_xlfn.RANK.AVG(Table2[[#This Row],[1Y Return vs Nifty Z-Score]],Table2[1Y Return vs Nifty Z-Score])</f>
        <v>524</v>
      </c>
      <c r="AT376">
        <f>_xlfn.RANK.AVG(Table2[[#This Row],[6M Return vs Nifty Z-Score]],Table2[6M Return vs Nifty Z-Score])</f>
        <v>191</v>
      </c>
      <c r="AU376">
        <f>_xlfn.RANK.AVG(Table2[[#This Row],[Sharpe Ratio Z-Score]],Table2[Sharpe Ratio Z-Score])</f>
        <v>418</v>
      </c>
      <c r="AV376">
        <f>(Table2[[#This Row],[Rank 1Y]]+Table2[[#This Row],[Rank 6M]]+Table2[[#This Row],[Rank Sharpe]])/3</f>
        <v>377.66666666666669</v>
      </c>
    </row>
    <row r="377" spans="1:48" x14ac:dyDescent="0.3">
      <c r="A377" t="s">
        <v>717</v>
      </c>
      <c r="B377" t="s">
        <v>718</v>
      </c>
      <c r="C377" t="s">
        <v>10159</v>
      </c>
      <c r="D377" t="s">
        <v>198</v>
      </c>
      <c r="E377">
        <v>22215.460797119998</v>
      </c>
      <c r="F377">
        <v>585.6</v>
      </c>
      <c r="G377">
        <v>-4.8789329046007603</v>
      </c>
      <c r="H377">
        <f>(Table2[[#This Row],[1Y Return vs Nifty]]-AVERAGE(Table2[1Y Return vs Nifty]))/_xlfn.STDEV.P(Table2[1Y Return vs Nifty])</f>
        <v>-0.6059470543100629</v>
      </c>
      <c r="I377">
        <v>0.44700035317495401</v>
      </c>
      <c r="J377">
        <f>(Table2[[#This Row],[1M Return vs Nifty]]-AVERAGE(Table2[1M Return vs Nifty]))/_xlfn.STDEV.P(Table2[1M Return vs Nifty])</f>
        <v>0.22691885404334344</v>
      </c>
      <c r="K377">
        <v>6.7437237508710499</v>
      </c>
      <c r="L377">
        <f>(Table2[[#This Row],[6M Return vs Nifty]]-AVERAGE(Table2[6M Return vs Nifty]))/_xlfn.STDEV.P(Table2[6M Return vs Nifty])</f>
        <v>1.2455554071267368E-2</v>
      </c>
      <c r="M377">
        <v>-0.13730674526994399</v>
      </c>
      <c r="N377">
        <f>(Table2[[#This Row],[1W Return vs Nifty]]-AVERAGE(Table2[1W Return vs Nifty]))/_xlfn.STDEV.P(Table2[1W Return vs Nifty])</f>
        <v>0.46844891807805489</v>
      </c>
      <c r="O377">
        <v>591.12</v>
      </c>
      <c r="P377">
        <v>564.80240735507596</v>
      </c>
      <c r="Q377">
        <v>505.21087446238499</v>
      </c>
      <c r="R377">
        <v>41.964261331335997</v>
      </c>
      <c r="S377" s="2">
        <f>(Table2[[#This Row],[Close Price]]-Table2[[#This Row],[20D EMA]])/Table2[[#This Row],[20D EMA]]</f>
        <v>-9.3382054405196611E-3</v>
      </c>
      <c r="T377" s="2">
        <f>(Table2[[#This Row],[Close Price]]-Table2[[#This Row],[50D EMA]])/Table2[[#This Row],[50D EMA]]</f>
        <v>3.6822776202951248E-2</v>
      </c>
      <c r="U377" s="2">
        <f>(Table2[[#This Row],[Close Price]]-Table2[[#This Row],[200D EMA]])/Table2[[#This Row],[200D EMA]]</f>
        <v>0.15911994298056292</v>
      </c>
      <c r="V377">
        <v>0.53886605132057597</v>
      </c>
      <c r="W377">
        <v>555</v>
      </c>
      <c r="X377">
        <v>594.9</v>
      </c>
      <c r="Y377">
        <v>555</v>
      </c>
      <c r="Z377">
        <v>595</v>
      </c>
      <c r="AA377">
        <v>555</v>
      </c>
      <c r="AB377">
        <v>622.4</v>
      </c>
      <c r="AC377" s="2">
        <f>(Table2[[#This Row],[Close Price]]/Table2[[#This Row],[Day Low]])-1</f>
        <v>5.5135135135135238E-2</v>
      </c>
      <c r="AD377" s="2">
        <f>(Table2[[#This Row],[Day High]]/Table2[[#This Row],[Close Price]])-1</f>
        <v>1.5881147540983465E-2</v>
      </c>
      <c r="AE377" s="2">
        <f>(Table2[[#This Row],[Close Price]]/Table2[[#This Row],[Current Week Low]])-1</f>
        <v>5.5135135135135238E-2</v>
      </c>
      <c r="AF377" s="2">
        <f>(Table2[[#This Row],[Current Week High]]/Table2[[#This Row],[Close Price]])-1</f>
        <v>1.605191256830607E-2</v>
      </c>
      <c r="AG377" s="2">
        <f>(Table2[[#This Row],[Close Price]]/Table2[[#This Row],[Current Month Low]])-1</f>
        <v>5.5135135135135238E-2</v>
      </c>
      <c r="AH377" s="2">
        <f>(Table2[[#This Row],[Current Month High]]/Table2[[#This Row],[Close Price]])-1</f>
        <v>6.2841530054644767E-2</v>
      </c>
      <c r="AI377">
        <v>6.2841530054644696</v>
      </c>
      <c r="AJ377">
        <v>43.952802359882</v>
      </c>
      <c r="AK377" t="str">
        <f>IF(AND(Table2[[#This Row],[20D EMA]]&gt;Table2[[#This Row],[50D EMA]],Table2[[#This Row],[50D EMA]]&gt;Table2[[#This Row],[200D EMA]]),"Uptrend","Downtrend/NoTrend")</f>
        <v>Uptrend</v>
      </c>
      <c r="AL377">
        <v>0.06</v>
      </c>
      <c r="AM377" t="s">
        <v>10199</v>
      </c>
      <c r="AN377">
        <v>-2.25</v>
      </c>
      <c r="AO377" t="s">
        <v>10200</v>
      </c>
      <c r="AP377">
        <v>6.8125443300234997E-2</v>
      </c>
      <c r="AQ377">
        <f>(Table2[[#This Row],[Sharpe Ratio]]-AVERAGE(Table2[Sharpe Ratio]))/_xlfn.STDEV.P(Table2[Sharpe Ratio])</f>
        <v>0.22011361619815428</v>
      </c>
      <c r="AR37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0.32198988808075707</v>
      </c>
      <c r="AS377">
        <f>_xlfn.RANK.AVG(Table2[[#This Row],[1Y Return vs Nifty Z-Score]],Table2[1Y Return vs Nifty Z-Score])</f>
        <v>540</v>
      </c>
      <c r="AT377">
        <f>_xlfn.RANK.AVG(Table2[[#This Row],[6M Return vs Nifty Z-Score]],Table2[6M Return vs Nifty Z-Score])</f>
        <v>321</v>
      </c>
      <c r="AU377">
        <f>_xlfn.RANK.AVG(Table2[[#This Row],[Sharpe Ratio Z-Score]],Table2[Sharpe Ratio Z-Score])</f>
        <v>273</v>
      </c>
      <c r="AV377">
        <f>(Table2[[#This Row],[Rank 1Y]]+Table2[[#This Row],[Rank 6M]]+Table2[[#This Row],[Rank Sharpe]])/3</f>
        <v>378</v>
      </c>
    </row>
    <row r="378" spans="1:48" x14ac:dyDescent="0.3">
      <c r="A378" t="s">
        <v>1758</v>
      </c>
      <c r="B378" t="s">
        <v>1759</v>
      </c>
      <c r="C378" t="s">
        <v>10169</v>
      </c>
      <c r="D378" t="s">
        <v>551</v>
      </c>
      <c r="E378">
        <v>4143.2748744599903</v>
      </c>
      <c r="F378">
        <v>361.7</v>
      </c>
      <c r="G378">
        <v>-4.3859283982866097</v>
      </c>
      <c r="H378">
        <f>(Table2[[#This Row],[1Y Return vs Nifty]]-AVERAGE(Table2[1Y Return vs Nifty]))/_xlfn.STDEV.P(Table2[1Y Return vs Nifty])</f>
        <v>-0.59908151109808583</v>
      </c>
      <c r="I378">
        <v>-12.186935603341601</v>
      </c>
      <c r="J378">
        <f>(Table2[[#This Row],[1M Return vs Nifty]]-AVERAGE(Table2[1M Return vs Nifty]))/_xlfn.STDEV.P(Table2[1M Return vs Nifty])</f>
        <v>-1.0832882938922439</v>
      </c>
      <c r="K378">
        <v>-3.3960628580666401</v>
      </c>
      <c r="L378">
        <f>(Table2[[#This Row],[6M Return vs Nifty]]-AVERAGE(Table2[6M Return vs Nifty]))/_xlfn.STDEV.P(Table2[6M Return vs Nifty])</f>
        <v>-0.32816068912273744</v>
      </c>
      <c r="M378">
        <v>-3.9552429218790399</v>
      </c>
      <c r="N378">
        <f>(Table2[[#This Row],[1W Return vs Nifty]]-AVERAGE(Table2[1W Return vs Nifty]))/_xlfn.STDEV.P(Table2[1W Return vs Nifty])</f>
        <v>-0.55940067817648742</v>
      </c>
      <c r="O378">
        <v>371.81</v>
      </c>
      <c r="P378">
        <v>371.63719562166602</v>
      </c>
      <c r="Q378">
        <v>355.37625718844799</v>
      </c>
      <c r="R378">
        <v>34.3150968811563</v>
      </c>
      <c r="S378" s="2">
        <f>(Table2[[#This Row],[Close Price]]-Table2[[#This Row],[20D EMA]])/Table2[[#This Row],[20D EMA]]</f>
        <v>-2.7191307388182172E-2</v>
      </c>
      <c r="T378" s="2">
        <f>(Table2[[#This Row],[Close Price]]-Table2[[#This Row],[50D EMA]])/Table2[[#This Row],[50D EMA]]</f>
        <v>-2.6738969453914123E-2</v>
      </c>
      <c r="U378" s="2">
        <f>(Table2[[#This Row],[Close Price]]-Table2[[#This Row],[200D EMA]])/Table2[[#This Row],[200D EMA]]</f>
        <v>1.7794500008475964E-2</v>
      </c>
      <c r="V378">
        <v>0.63137214572460099</v>
      </c>
      <c r="W378">
        <v>345.85</v>
      </c>
      <c r="X378">
        <v>365.25</v>
      </c>
      <c r="Y378">
        <v>345.85</v>
      </c>
      <c r="Z378">
        <v>365.25</v>
      </c>
      <c r="AA378">
        <v>345.85</v>
      </c>
      <c r="AB378">
        <v>401.55</v>
      </c>
      <c r="AC378" s="2">
        <f>(Table2[[#This Row],[Close Price]]/Table2[[#This Row],[Day Low]])-1</f>
        <v>4.5829116669076075E-2</v>
      </c>
      <c r="AD378" s="2">
        <f>(Table2[[#This Row],[Day High]]/Table2[[#This Row],[Close Price]])-1</f>
        <v>9.8147636162566609E-3</v>
      </c>
      <c r="AE378" s="2">
        <f>(Table2[[#This Row],[Close Price]]/Table2[[#This Row],[Current Week Low]])-1</f>
        <v>4.5829116669076075E-2</v>
      </c>
      <c r="AF378" s="2">
        <f>(Table2[[#This Row],[Current Week High]]/Table2[[#This Row],[Close Price]])-1</f>
        <v>9.8147636162566609E-3</v>
      </c>
      <c r="AG378" s="2">
        <f>(Table2[[#This Row],[Close Price]]/Table2[[#This Row],[Current Month Low]])-1</f>
        <v>4.5829116669076075E-2</v>
      </c>
      <c r="AH378" s="2">
        <f>(Table2[[#This Row],[Current Month High]]/Table2[[#This Row],[Close Price]])-1</f>
        <v>0.1101741774951619</v>
      </c>
      <c r="AI378">
        <v>26.8592756427979</v>
      </c>
      <c r="AJ378">
        <v>31.527272727272699</v>
      </c>
      <c r="AK378" t="str">
        <f>IF(AND(Table2[[#This Row],[20D EMA]]&gt;Table2[[#This Row],[50D EMA]],Table2[[#This Row],[50D EMA]]&gt;Table2[[#This Row],[200D EMA]]),"Uptrend","Downtrend/NoTrend")</f>
        <v>Uptrend</v>
      </c>
      <c r="AL378">
        <v>-7.0000000000000007E-2</v>
      </c>
      <c r="AM378" t="s">
        <v>10200</v>
      </c>
      <c r="AN378">
        <v>-7.6</v>
      </c>
      <c r="AO378" t="s">
        <v>10200</v>
      </c>
      <c r="AP378">
        <v>0.116686303438155</v>
      </c>
      <c r="AQ378">
        <f>(Table2[[#This Row],[Sharpe Ratio]]-AVERAGE(Table2[Sharpe Ratio]))/_xlfn.STDEV.P(Table2[Sharpe Ratio])</f>
        <v>0.77757072938162786</v>
      </c>
      <c r="AR37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-1.7923604429079267</v>
      </c>
      <c r="AS378">
        <f>_xlfn.RANK.AVG(Table2[[#This Row],[1Y Return vs Nifty Z-Score]],Table2[1Y Return vs Nifty Z-Score])</f>
        <v>539</v>
      </c>
      <c r="AT378">
        <f>_xlfn.RANK.AVG(Table2[[#This Row],[6M Return vs Nifty Z-Score]],Table2[6M Return vs Nifty Z-Score])</f>
        <v>432</v>
      </c>
      <c r="AU378">
        <f>_xlfn.RANK.AVG(Table2[[#This Row],[Sharpe Ratio Z-Score]],Table2[Sharpe Ratio Z-Score])</f>
        <v>164</v>
      </c>
      <c r="AV378">
        <f>(Table2[[#This Row],[Rank 1Y]]+Table2[[#This Row],[Rank 6M]]+Table2[[#This Row],[Rank Sharpe]])/3</f>
        <v>378.33333333333331</v>
      </c>
    </row>
    <row r="379" spans="1:48" x14ac:dyDescent="0.3">
      <c r="A379" t="s">
        <v>1238</v>
      </c>
      <c r="B379" t="s">
        <v>1239</v>
      </c>
      <c r="C379" t="s">
        <v>10164</v>
      </c>
      <c r="D379" t="s">
        <v>302</v>
      </c>
      <c r="E379">
        <v>8997.5138544000001</v>
      </c>
      <c r="F379">
        <v>446.4</v>
      </c>
      <c r="G379">
        <v>4.1281337750863401E-2</v>
      </c>
      <c r="H379">
        <f>(Table2[[#This Row],[1Y Return vs Nifty]]-AVERAGE(Table2[1Y Return vs Nifty]))/_xlfn.STDEV.P(Table2[1Y Return vs Nifty])</f>
        <v>-0.53742852545198228</v>
      </c>
      <c r="I379">
        <v>-12.187211601423</v>
      </c>
      <c r="J379">
        <f>(Table2[[#This Row],[1M Return vs Nifty]]-AVERAGE(Table2[1M Return vs Nifty]))/_xlfn.STDEV.P(Table2[1M Return vs Nifty])</f>
        <v>-1.0833169163785625</v>
      </c>
      <c r="K379">
        <v>1.19083474604515</v>
      </c>
      <c r="L379">
        <f>(Table2[[#This Row],[6M Return vs Nifty]]-AVERAGE(Table2[6M Return vs Nifty]))/_xlfn.STDEV.P(Table2[6M Return vs Nifty])</f>
        <v>-0.17407738440595072</v>
      </c>
      <c r="M379">
        <v>-0.166515475444347</v>
      </c>
      <c r="N379">
        <f>(Table2[[#This Row],[1W Return vs Nifty]]-AVERAGE(Table2[1W Return vs Nifty]))/_xlfn.STDEV.P(Table2[1W Return vs Nifty])</f>
        <v>0.4605854598828128</v>
      </c>
      <c r="O379">
        <v>446.37</v>
      </c>
      <c r="P379">
        <v>435.65836356013102</v>
      </c>
      <c r="Q379">
        <v>403.94047491592602</v>
      </c>
      <c r="R379">
        <v>49.2339692760441</v>
      </c>
      <c r="S379" s="2">
        <f>(Table2[[#This Row],[Close Price]]-Table2[[#This Row],[20D EMA]])/Table2[[#This Row],[20D EMA]]</f>
        <v>6.720881779683383E-5</v>
      </c>
      <c r="T379" s="2">
        <f>(Table2[[#This Row],[Close Price]]-Table2[[#This Row],[50D EMA]])/Table2[[#This Row],[50D EMA]]</f>
        <v>2.4656100601604447E-2</v>
      </c>
      <c r="U379" s="2">
        <f>(Table2[[#This Row],[Close Price]]-Table2[[#This Row],[200D EMA]])/Table2[[#This Row],[200D EMA]]</f>
        <v>0.1051133216915469</v>
      </c>
      <c r="V379">
        <v>0.68264703420157202</v>
      </c>
      <c r="W379">
        <v>431</v>
      </c>
      <c r="X379">
        <v>453.35</v>
      </c>
      <c r="Y379">
        <v>430.55</v>
      </c>
      <c r="Z379">
        <v>453.35</v>
      </c>
      <c r="AA379">
        <v>430.55</v>
      </c>
      <c r="AB379">
        <v>469.95</v>
      </c>
      <c r="AC379" s="2">
        <f>(Table2[[#This Row],[Close Price]]/Table2[[#This Row],[Day Low]])-1</f>
        <v>3.5730858468677518E-2</v>
      </c>
      <c r="AD379" s="2">
        <f>(Table2[[#This Row],[Day High]]/Table2[[#This Row],[Close Price]])-1</f>
        <v>1.5568996415770808E-2</v>
      </c>
      <c r="AE379" s="2">
        <f>(Table2[[#This Row],[Close Price]]/Table2[[#This Row],[Current Week Low]])-1</f>
        <v>3.6813378237138483E-2</v>
      </c>
      <c r="AF379" s="2">
        <f>(Table2[[#This Row],[Current Week High]]/Table2[[#This Row],[Close Price]])-1</f>
        <v>1.5568996415770808E-2</v>
      </c>
      <c r="AG379" s="2">
        <f>(Table2[[#This Row],[Close Price]]/Table2[[#This Row],[Current Month Low]])-1</f>
        <v>3.6813378237138483E-2</v>
      </c>
      <c r="AH379" s="2">
        <f>(Table2[[#This Row],[Current Month High]]/Table2[[#This Row],[Close Price]])-1</f>
        <v>5.2755376344086002E-2</v>
      </c>
      <c r="AI379">
        <v>13.1272401433691</v>
      </c>
      <c r="AJ379">
        <v>35.973195248248501</v>
      </c>
      <c r="AK379" t="str">
        <f>IF(AND(Table2[[#This Row],[20D EMA]]&gt;Table2[[#This Row],[50D EMA]],Table2[[#This Row],[50D EMA]]&gt;Table2[[#This Row],[200D EMA]]),"Uptrend","Downtrend/NoTrend")</f>
        <v>Uptrend</v>
      </c>
      <c r="AL379">
        <v>0</v>
      </c>
      <c r="AM379" t="s">
        <v>10201</v>
      </c>
      <c r="AN379">
        <v>-1.67</v>
      </c>
      <c r="AO379" t="s">
        <v>10200</v>
      </c>
      <c r="AP379">
        <v>7.3163437322500996E-2</v>
      </c>
      <c r="AQ379">
        <f>(Table2[[#This Row],[Sharpe Ratio]]-AVERAGE(Table2[Sharpe Ratio]))/_xlfn.STDEV.P(Table2[Sharpe Ratio])</f>
        <v>0.27794755068596078</v>
      </c>
      <c r="AR37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-1.0562898156677218</v>
      </c>
      <c r="AS379">
        <f>_xlfn.RANK.AVG(Table2[[#This Row],[1Y Return vs Nifty Z-Score]],Table2[1Y Return vs Nifty Z-Score])</f>
        <v>500</v>
      </c>
      <c r="AT379">
        <f>_xlfn.RANK.AVG(Table2[[#This Row],[6M Return vs Nifty Z-Score]],Table2[6M Return vs Nifty Z-Score])</f>
        <v>380</v>
      </c>
      <c r="AU379">
        <f>_xlfn.RANK.AVG(Table2[[#This Row],[Sharpe Ratio Z-Score]],Table2[Sharpe Ratio Z-Score])</f>
        <v>258</v>
      </c>
      <c r="AV379">
        <f>(Table2[[#This Row],[Rank 1Y]]+Table2[[#This Row],[Rank 6M]]+Table2[[#This Row],[Rank Sharpe]])/3</f>
        <v>379.33333333333331</v>
      </c>
    </row>
    <row r="380" spans="1:48" x14ac:dyDescent="0.3">
      <c r="A380" t="s">
        <v>1496</v>
      </c>
      <c r="B380" t="s">
        <v>1497</v>
      </c>
      <c r="C380" t="s">
        <v>10164</v>
      </c>
      <c r="D380" t="s">
        <v>619</v>
      </c>
      <c r="E380">
        <v>6423.6433502250002</v>
      </c>
      <c r="F380">
        <v>482.25</v>
      </c>
      <c r="G380">
        <v>23.681741965107101</v>
      </c>
      <c r="H380">
        <f>(Table2[[#This Row],[1Y Return vs Nifty]]-AVERAGE(Table2[1Y Return vs Nifty]))/_xlfn.STDEV.P(Table2[1Y Return vs Nifty])</f>
        <v>-0.20821327100817588</v>
      </c>
      <c r="I380">
        <v>-8.5244674377849403</v>
      </c>
      <c r="J380">
        <f>(Table2[[#This Row],[1M Return vs Nifty]]-AVERAGE(Table2[1M Return vs Nifty]))/_xlfn.STDEV.P(Table2[1M Return vs Nifty])</f>
        <v>-0.70347063563319823</v>
      </c>
      <c r="K380">
        <v>-12.3762762491289</v>
      </c>
      <c r="L380">
        <f>(Table2[[#This Row],[6M Return vs Nifty]]-AVERAGE(Table2[6M Return vs Nifty]))/_xlfn.STDEV.P(Table2[6M Return vs Nifty])</f>
        <v>-0.62982448800859803</v>
      </c>
      <c r="M380">
        <v>-4.0154622916961999</v>
      </c>
      <c r="N380">
        <f>(Table2[[#This Row],[1W Return vs Nifty]]-AVERAGE(Table2[1W Return vs Nifty]))/_xlfn.STDEV.P(Table2[1W Return vs Nifty])</f>
        <v>-0.57561269746913168</v>
      </c>
      <c r="O380">
        <v>501.34</v>
      </c>
      <c r="P380">
        <v>490.83559147385301</v>
      </c>
      <c r="Q380">
        <v>443.741819514773</v>
      </c>
      <c r="R380">
        <v>33.996187212871398</v>
      </c>
      <c r="S380" s="2">
        <f>(Table2[[#This Row],[Close Price]]-Table2[[#This Row],[20D EMA]])/Table2[[#This Row],[20D EMA]]</f>
        <v>-3.8077951091075868E-2</v>
      </c>
      <c r="T380" s="2">
        <f>(Table2[[#This Row],[Close Price]]-Table2[[#This Row],[50D EMA]])/Table2[[#This Row],[50D EMA]]</f>
        <v>-1.7491786706161003E-2</v>
      </c>
      <c r="U380" s="2">
        <f>(Table2[[#This Row],[Close Price]]-Table2[[#This Row],[200D EMA]])/Table2[[#This Row],[200D EMA]]</f>
        <v>8.6780598067892928E-2</v>
      </c>
      <c r="V380">
        <v>0.84420994534419203</v>
      </c>
      <c r="W380">
        <v>454.9</v>
      </c>
      <c r="X380">
        <v>490</v>
      </c>
      <c r="Y380">
        <v>454.9</v>
      </c>
      <c r="Z380">
        <v>493.55</v>
      </c>
      <c r="AA380">
        <v>454.9</v>
      </c>
      <c r="AB380">
        <v>541.29999999999995</v>
      </c>
      <c r="AC380" s="2">
        <f>(Table2[[#This Row],[Close Price]]/Table2[[#This Row],[Day Low]])-1</f>
        <v>6.012310397889653E-2</v>
      </c>
      <c r="AD380" s="2">
        <f>(Table2[[#This Row],[Day High]]/Table2[[#This Row],[Close Price]])-1</f>
        <v>1.6070502851218249E-2</v>
      </c>
      <c r="AE380" s="2">
        <f>(Table2[[#This Row],[Close Price]]/Table2[[#This Row],[Current Week Low]])-1</f>
        <v>6.012310397889653E-2</v>
      </c>
      <c r="AF380" s="2">
        <f>(Table2[[#This Row],[Current Week High]]/Table2[[#This Row],[Close Price]])-1</f>
        <v>2.3431829963711737E-2</v>
      </c>
      <c r="AG380" s="2">
        <f>(Table2[[#This Row],[Close Price]]/Table2[[#This Row],[Current Month Low]])-1</f>
        <v>6.012310397889653E-2</v>
      </c>
      <c r="AH380" s="2">
        <f>(Table2[[#This Row],[Current Month High]]/Table2[[#This Row],[Close Price]])-1</f>
        <v>0.12244686365992741</v>
      </c>
      <c r="AI380">
        <v>16.080870917573801</v>
      </c>
      <c r="AJ380">
        <v>61.937541974479501</v>
      </c>
      <c r="AK380" t="str">
        <f>IF(AND(Table2[[#This Row],[20D EMA]]&gt;Table2[[#This Row],[50D EMA]],Table2[[#This Row],[50D EMA]]&gt;Table2[[#This Row],[200D EMA]]),"Uptrend","Downtrend/NoTrend")</f>
        <v>Uptrend</v>
      </c>
      <c r="AL380">
        <v>-0.06</v>
      </c>
      <c r="AM380" t="s">
        <v>10200</v>
      </c>
      <c r="AN380">
        <v>-9.75</v>
      </c>
      <c r="AO380" t="s">
        <v>10200</v>
      </c>
      <c r="AP380">
        <v>7.6584662292266001E-2</v>
      </c>
      <c r="AQ380">
        <f>(Table2[[#This Row],[Sharpe Ratio]]-AVERAGE(Table2[Sharpe Ratio]))/_xlfn.STDEV.P(Table2[Sharpe Ratio])</f>
        <v>0.31722169430243968</v>
      </c>
      <c r="AR38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-1.7998993978166644</v>
      </c>
      <c r="AS380">
        <f>_xlfn.RANK.AVG(Table2[[#This Row],[1Y Return vs Nifty Z-Score]],Table2[1Y Return vs Nifty Z-Score])</f>
        <v>359</v>
      </c>
      <c r="AT380">
        <f>_xlfn.RANK.AVG(Table2[[#This Row],[6M Return vs Nifty Z-Score]],Table2[6M Return vs Nifty Z-Score])</f>
        <v>534</v>
      </c>
      <c r="AU380">
        <f>_xlfn.RANK.AVG(Table2[[#This Row],[Sharpe Ratio Z-Score]],Table2[Sharpe Ratio Z-Score])</f>
        <v>245</v>
      </c>
      <c r="AV380">
        <f>(Table2[[#This Row],[Rank 1Y]]+Table2[[#This Row],[Rank 6M]]+Table2[[#This Row],[Rank Sharpe]])/3</f>
        <v>379.33333333333331</v>
      </c>
    </row>
    <row r="381" spans="1:48" x14ac:dyDescent="0.3">
      <c r="A381" t="s">
        <v>324</v>
      </c>
      <c r="B381" t="s">
        <v>325</v>
      </c>
      <c r="C381" t="s">
        <v>10159</v>
      </c>
      <c r="D381" t="s">
        <v>326</v>
      </c>
      <c r="E381">
        <v>77629.395991359997</v>
      </c>
      <c r="F381">
        <v>4013.6</v>
      </c>
      <c r="G381">
        <v>2.46652344764416</v>
      </c>
      <c r="H381">
        <f>(Table2[[#This Row],[1Y Return vs Nifty]]-AVERAGE(Table2[1Y Return vs Nifty]))/_xlfn.STDEV.P(Table2[1Y Return vs Nifty])</f>
        <v>-0.50365478851504486</v>
      </c>
      <c r="I381">
        <v>-1.0217422267917899</v>
      </c>
      <c r="J381">
        <f>(Table2[[#This Row],[1M Return vs Nifty]]-AVERAGE(Table2[1M Return vs Nifty]))/_xlfn.STDEV.P(Table2[1M Return vs Nifty])</f>
        <v>7.4602344495326836E-2</v>
      </c>
      <c r="K381">
        <v>-13.188783941827801</v>
      </c>
      <c r="L381">
        <f>(Table2[[#This Row],[6M Return vs Nifty]]-AVERAGE(Table2[6M Return vs Nifty]))/_xlfn.STDEV.P(Table2[6M Return vs Nifty])</f>
        <v>-0.65711828900529601</v>
      </c>
      <c r="M381">
        <v>1.0308515039328301</v>
      </c>
      <c r="N381">
        <f>(Table2[[#This Row],[1W Return vs Nifty]]-AVERAGE(Table2[1W Return vs Nifty]))/_xlfn.STDEV.P(Table2[1W Return vs Nifty])</f>
        <v>0.78293583699530078</v>
      </c>
      <c r="O381">
        <v>4149.93</v>
      </c>
      <c r="P381">
        <v>4055.6804890918402</v>
      </c>
      <c r="Q381">
        <v>3674.88466281193</v>
      </c>
      <c r="R381">
        <v>39.036544372346398</v>
      </c>
      <c r="S381" s="2">
        <f>(Table2[[#This Row],[Close Price]]-Table2[[#This Row],[20D EMA]])/Table2[[#This Row],[20D EMA]]</f>
        <v>-3.2851156525531847E-2</v>
      </c>
      <c r="T381" s="2">
        <f>(Table2[[#This Row],[Close Price]]-Table2[[#This Row],[50D EMA]])/Table2[[#This Row],[50D EMA]]</f>
        <v>-1.0375691380280069E-2</v>
      </c>
      <c r="U381" s="2">
        <f>(Table2[[#This Row],[Close Price]]-Table2[[#This Row],[200D EMA]])/Table2[[#This Row],[200D EMA]]</f>
        <v>9.2170331389092752E-2</v>
      </c>
      <c r="V381">
        <v>1.3708726771225499</v>
      </c>
      <c r="W381">
        <v>3942.05</v>
      </c>
      <c r="X381">
        <v>4191.8500000000004</v>
      </c>
      <c r="Y381">
        <v>3942.05</v>
      </c>
      <c r="Z381">
        <v>4191.8500000000004</v>
      </c>
      <c r="AA381">
        <v>3942.05</v>
      </c>
      <c r="AB381">
        <v>4681.7</v>
      </c>
      <c r="AC381" s="2">
        <f>(Table2[[#This Row],[Close Price]]/Table2[[#This Row],[Day Low]])-1</f>
        <v>1.8150454712649422E-2</v>
      </c>
      <c r="AD381" s="2">
        <f>(Table2[[#This Row],[Day High]]/Table2[[#This Row],[Close Price]])-1</f>
        <v>4.4411500896950562E-2</v>
      </c>
      <c r="AE381" s="2">
        <f>(Table2[[#This Row],[Close Price]]/Table2[[#This Row],[Current Week Low]])-1</f>
        <v>1.8150454712649422E-2</v>
      </c>
      <c r="AF381" s="2">
        <f>(Table2[[#This Row],[Current Week High]]/Table2[[#This Row],[Close Price]])-1</f>
        <v>4.4411500896950562E-2</v>
      </c>
      <c r="AG381" s="2">
        <f>(Table2[[#This Row],[Close Price]]/Table2[[#This Row],[Current Month Low]])-1</f>
        <v>1.8150454712649422E-2</v>
      </c>
      <c r="AH381" s="2">
        <f>(Table2[[#This Row],[Current Month High]]/Table2[[#This Row],[Close Price]])-1</f>
        <v>0.16645903926649397</v>
      </c>
      <c r="AI381">
        <v>16.6459039266493</v>
      </c>
      <c r="AJ381">
        <v>45.525743292240698</v>
      </c>
      <c r="AK381" t="str">
        <f>IF(AND(Table2[[#This Row],[20D EMA]]&gt;Table2[[#This Row],[50D EMA]],Table2[[#This Row],[50D EMA]]&gt;Table2[[#This Row],[200D EMA]]),"Uptrend","Downtrend/NoTrend")</f>
        <v>Uptrend</v>
      </c>
      <c r="AL381">
        <v>-0.06</v>
      </c>
      <c r="AM381" t="s">
        <v>10200</v>
      </c>
      <c r="AN381">
        <v>-7.24</v>
      </c>
      <c r="AO381" t="s">
        <v>10200</v>
      </c>
      <c r="AP381">
        <v>0.136045075740721</v>
      </c>
      <c r="AQ381">
        <f>(Table2[[#This Row],[Sharpe Ratio]]-AVERAGE(Table2[Sharpe Ratio]))/_xlfn.STDEV.P(Table2[Sharpe Ratio])</f>
        <v>0.99980084004924463</v>
      </c>
      <c r="AR38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0.69656594401953142</v>
      </c>
      <c r="AS381">
        <f>_xlfn.RANK.AVG(Table2[[#This Row],[1Y Return vs Nifty Z-Score]],Table2[1Y Return vs Nifty Z-Score])</f>
        <v>483</v>
      </c>
      <c r="AT381">
        <f>_xlfn.RANK.AVG(Table2[[#This Row],[6M Return vs Nifty Z-Score]],Table2[6M Return vs Nifty Z-Score])</f>
        <v>540</v>
      </c>
      <c r="AU381">
        <f>_xlfn.RANK.AVG(Table2[[#This Row],[Sharpe Ratio Z-Score]],Table2[Sharpe Ratio Z-Score])</f>
        <v>119</v>
      </c>
      <c r="AV381">
        <f>(Table2[[#This Row],[Rank 1Y]]+Table2[[#This Row],[Rank 6M]]+Table2[[#This Row],[Rank Sharpe]])/3</f>
        <v>380.66666666666669</v>
      </c>
    </row>
    <row r="382" spans="1:48" x14ac:dyDescent="0.3">
      <c r="A382" t="s">
        <v>502</v>
      </c>
      <c r="B382" t="s">
        <v>503</v>
      </c>
      <c r="C382" t="s">
        <v>10166</v>
      </c>
      <c r="D382" t="s">
        <v>268</v>
      </c>
      <c r="E382">
        <v>40609.635303499999</v>
      </c>
      <c r="F382">
        <v>4305.5</v>
      </c>
      <c r="G382">
        <v>-2.89718795119785</v>
      </c>
      <c r="H382">
        <f>(Table2[[#This Row],[1Y Return vs Nifty]]-AVERAGE(Table2[1Y Return vs Nifty]))/_xlfn.STDEV.P(Table2[1Y Return vs Nifty])</f>
        <v>-0.57834942500150788</v>
      </c>
      <c r="I382">
        <v>-0.55469858241203696</v>
      </c>
      <c r="J382">
        <f>(Table2[[#This Row],[1M Return vs Nifty]]-AVERAGE(Table2[1M Return vs Nifty]))/_xlfn.STDEV.P(Table2[1M Return vs Nifty])</f>
        <v>0.12303728380247203</v>
      </c>
      <c r="K382">
        <v>3.1600718352518</v>
      </c>
      <c r="L382">
        <f>(Table2[[#This Row],[6M Return vs Nifty]]-AVERAGE(Table2[6M Return vs Nifty]))/_xlfn.STDEV.P(Table2[6M Return vs Nifty])</f>
        <v>-0.1079266688975364</v>
      </c>
      <c r="M382">
        <v>4.8387467689181198</v>
      </c>
      <c r="N382">
        <f>(Table2[[#This Row],[1W Return vs Nifty]]-AVERAGE(Table2[1W Return vs Nifty]))/_xlfn.STDEV.P(Table2[1W Return vs Nifty])</f>
        <v>1.8080822589480341</v>
      </c>
      <c r="O382">
        <v>4227.45</v>
      </c>
      <c r="P382">
        <v>4079.0321193208902</v>
      </c>
      <c r="Q382">
        <v>3781.8662549317401</v>
      </c>
      <c r="R382">
        <v>55.1611252285064</v>
      </c>
      <c r="S382" s="2">
        <f>(Table2[[#This Row],[Close Price]]-Table2[[#This Row],[20D EMA]])/Table2[[#This Row],[20D EMA]]</f>
        <v>1.8462666619356867E-2</v>
      </c>
      <c r="T382" s="2">
        <f>(Table2[[#This Row],[Close Price]]-Table2[[#This Row],[50D EMA]])/Table2[[#This Row],[50D EMA]]</f>
        <v>5.5520004269251508E-2</v>
      </c>
      <c r="U382" s="2">
        <f>(Table2[[#This Row],[Close Price]]-Table2[[#This Row],[200D EMA]])/Table2[[#This Row],[200D EMA]]</f>
        <v>0.13845908600956358</v>
      </c>
      <c r="V382">
        <v>1.2134615455661599</v>
      </c>
      <c r="W382">
        <v>4248.25</v>
      </c>
      <c r="X382">
        <v>4403.55</v>
      </c>
      <c r="Y382">
        <v>4225.5</v>
      </c>
      <c r="Z382">
        <v>4537.1000000000004</v>
      </c>
      <c r="AA382">
        <v>4167.7</v>
      </c>
      <c r="AB382">
        <v>4699.95</v>
      </c>
      <c r="AC382" s="2">
        <f>(Table2[[#This Row],[Close Price]]/Table2[[#This Row],[Day Low]])-1</f>
        <v>1.3476137232978358E-2</v>
      </c>
      <c r="AD382" s="2">
        <f>(Table2[[#This Row],[Day High]]/Table2[[#This Row],[Close Price]])-1</f>
        <v>2.2773197073510776E-2</v>
      </c>
      <c r="AE382" s="2">
        <f>(Table2[[#This Row],[Close Price]]/Table2[[#This Row],[Current Week Low]])-1</f>
        <v>1.8932670689859155E-2</v>
      </c>
      <c r="AF382" s="2">
        <f>(Table2[[#This Row],[Current Week High]]/Table2[[#This Row],[Close Price]])-1</f>
        <v>5.3791661827894632E-2</v>
      </c>
      <c r="AG382" s="2">
        <f>(Table2[[#This Row],[Close Price]]/Table2[[#This Row],[Current Month Low]])-1</f>
        <v>3.3063800177556057E-2</v>
      </c>
      <c r="AH382" s="2">
        <f>(Table2[[#This Row],[Current Month High]]/Table2[[#This Row],[Close Price]])-1</f>
        <v>9.1615375682266853E-2</v>
      </c>
      <c r="AI382">
        <v>9.1615375682266809</v>
      </c>
      <c r="AJ382">
        <v>29.449789536981299</v>
      </c>
      <c r="AK382" t="str">
        <f>IF(AND(Table2[[#This Row],[20D EMA]]&gt;Table2[[#This Row],[50D EMA]],Table2[[#This Row],[50D EMA]]&gt;Table2[[#This Row],[200D EMA]]),"Uptrend","Downtrend/NoTrend")</f>
        <v>Uptrend</v>
      </c>
      <c r="AL382">
        <v>0.03</v>
      </c>
      <c r="AM382" t="s">
        <v>10199</v>
      </c>
      <c r="AN382">
        <v>1.34</v>
      </c>
      <c r="AO382" t="s">
        <v>10199</v>
      </c>
      <c r="AP382">
        <v>7.1295999878911998E-2</v>
      </c>
      <c r="AQ382">
        <f>(Table2[[#This Row],[Sharpe Ratio]]-AVERAGE(Table2[Sharpe Ratio]))/_xlfn.STDEV.P(Table2[Sharpe Ratio])</f>
        <v>0.25651019798262709</v>
      </c>
      <c r="AR38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1.5013536468340889</v>
      </c>
      <c r="AS382">
        <f>_xlfn.RANK.AVG(Table2[[#This Row],[1Y Return vs Nifty Z-Score]],Table2[1Y Return vs Nifty Z-Score])</f>
        <v>523</v>
      </c>
      <c r="AT382">
        <f>_xlfn.RANK.AVG(Table2[[#This Row],[6M Return vs Nifty Z-Score]],Table2[6M Return vs Nifty Z-Score])</f>
        <v>359</v>
      </c>
      <c r="AU382">
        <f>_xlfn.RANK.AVG(Table2[[#This Row],[Sharpe Ratio Z-Score]],Table2[Sharpe Ratio Z-Score])</f>
        <v>261</v>
      </c>
      <c r="AV382">
        <f>(Table2[[#This Row],[Rank 1Y]]+Table2[[#This Row],[Rank 6M]]+Table2[[#This Row],[Rank Sharpe]])/3</f>
        <v>381</v>
      </c>
    </row>
    <row r="383" spans="1:48" x14ac:dyDescent="0.3">
      <c r="A383" t="s">
        <v>28</v>
      </c>
      <c r="B383" t="s">
        <v>29</v>
      </c>
      <c r="C383" t="s">
        <v>10155</v>
      </c>
      <c r="D383" t="s">
        <v>24</v>
      </c>
      <c r="E383">
        <v>863424.25786137499</v>
      </c>
      <c r="F383">
        <v>1226.75</v>
      </c>
      <c r="G383">
        <v>-0.31162876064989498</v>
      </c>
      <c r="H383">
        <f>(Table2[[#This Row],[1Y Return vs Nifty]]-AVERAGE(Table2[1Y Return vs Nifty]))/_xlfn.STDEV.P(Table2[1Y Return vs Nifty])</f>
        <v>-0.54234312460773426</v>
      </c>
      <c r="I383">
        <v>3.39069848989037</v>
      </c>
      <c r="J383">
        <f>(Table2[[#This Row],[1M Return vs Nifty]]-AVERAGE(Table2[1M Return vs Nifty]))/_xlfn.STDEV.P(Table2[1M Return vs Nifty])</f>
        <v>0.53219619226665871</v>
      </c>
      <c r="K383">
        <v>3.9556182166404499</v>
      </c>
      <c r="L383">
        <f>(Table2[[#This Row],[6M Return vs Nifty]]-AVERAGE(Table2[6M Return vs Nifty]))/_xlfn.STDEV.P(Table2[6M Return vs Nifty])</f>
        <v>-8.1202633159315266E-2</v>
      </c>
      <c r="M383">
        <v>1.1114165912479399</v>
      </c>
      <c r="N383">
        <f>(Table2[[#This Row],[1W Return vs Nifty]]-AVERAGE(Table2[1W Return vs Nifty]))/_xlfn.STDEV.P(Table2[1W Return vs Nifty])</f>
        <v>0.80462524945231939</v>
      </c>
      <c r="O383">
        <v>1219.49</v>
      </c>
      <c r="P383">
        <v>1178.78890045715</v>
      </c>
      <c r="Q383">
        <v>1077.70293591737</v>
      </c>
      <c r="R383">
        <v>47.7463868017227</v>
      </c>
      <c r="S383" s="2">
        <f>(Table2[[#This Row],[Close Price]]-Table2[[#This Row],[20D EMA]])/Table2[[#This Row],[20D EMA]]</f>
        <v>5.9533083502119662E-3</v>
      </c>
      <c r="T383" s="2">
        <f>(Table2[[#This Row],[Close Price]]-Table2[[#This Row],[50D EMA]])/Table2[[#This Row],[50D EMA]]</f>
        <v>4.0686758692968714E-2</v>
      </c>
      <c r="U383" s="2">
        <f>(Table2[[#This Row],[Close Price]]-Table2[[#This Row],[200D EMA]])/Table2[[#This Row],[200D EMA]]</f>
        <v>0.13830069411080989</v>
      </c>
      <c r="V383">
        <v>0.77992363029565503</v>
      </c>
      <c r="W383">
        <v>1212.5</v>
      </c>
      <c r="X383">
        <v>1248.6500000000001</v>
      </c>
      <c r="Y383">
        <v>1212.5</v>
      </c>
      <c r="Z383">
        <v>1248.6500000000001</v>
      </c>
      <c r="AA383">
        <v>1179.45</v>
      </c>
      <c r="AB383">
        <v>1257.8</v>
      </c>
      <c r="AC383" s="2">
        <f>(Table2[[#This Row],[Close Price]]/Table2[[#This Row],[Day Low]])-1</f>
        <v>1.1752577319587676E-2</v>
      </c>
      <c r="AD383" s="2">
        <f>(Table2[[#This Row],[Day High]]/Table2[[#This Row],[Close Price]])-1</f>
        <v>1.7852048094558759E-2</v>
      </c>
      <c r="AE383" s="2">
        <f>(Table2[[#This Row],[Close Price]]/Table2[[#This Row],[Current Week Low]])-1</f>
        <v>1.1752577319587676E-2</v>
      </c>
      <c r="AF383" s="2">
        <f>(Table2[[#This Row],[Current Week High]]/Table2[[#This Row],[Close Price]])-1</f>
        <v>1.7852048094558759E-2</v>
      </c>
      <c r="AG383" s="2">
        <f>(Table2[[#This Row],[Close Price]]/Table2[[#This Row],[Current Month Low]])-1</f>
        <v>4.0103438043155748E-2</v>
      </c>
      <c r="AH383" s="2">
        <f>(Table2[[#This Row],[Current Month High]]/Table2[[#This Row],[Close Price]])-1</f>
        <v>2.5310780517627807E-2</v>
      </c>
      <c r="AI383">
        <v>2.5310780517627798</v>
      </c>
      <c r="AJ383">
        <v>36.457174638487203</v>
      </c>
      <c r="AK383" t="str">
        <f>IF(AND(Table2[[#This Row],[20D EMA]]&gt;Table2[[#This Row],[50D EMA]],Table2[[#This Row],[50D EMA]]&gt;Table2[[#This Row],[200D EMA]]),"Uptrend","Downtrend/NoTrend")</f>
        <v>Uptrend</v>
      </c>
      <c r="AL383">
        <v>0.01</v>
      </c>
      <c r="AM383" t="s">
        <v>10199</v>
      </c>
      <c r="AN383">
        <v>-0.51</v>
      </c>
      <c r="AO383" t="s">
        <v>10200</v>
      </c>
      <c r="AP383">
        <v>6.4791231758063006E-2</v>
      </c>
      <c r="AQ383">
        <f>(Table2[[#This Row],[Sharpe Ratio]]-AVERAGE(Table2[Sharpe Ratio]))/_xlfn.STDEV.P(Table2[Sharpe Ratio])</f>
        <v>0.18183834809616248</v>
      </c>
      <c r="AR38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0.89511403204809104</v>
      </c>
      <c r="AS383">
        <f>_xlfn.RANK.AVG(Table2[[#This Row],[1Y Return vs Nifty Z-Score]],Table2[1Y Return vs Nifty Z-Score])</f>
        <v>505</v>
      </c>
      <c r="AT383">
        <f>_xlfn.RANK.AVG(Table2[[#This Row],[6M Return vs Nifty Z-Score]],Table2[6M Return vs Nifty Z-Score])</f>
        <v>356</v>
      </c>
      <c r="AU383">
        <f>_xlfn.RANK.AVG(Table2[[#This Row],[Sharpe Ratio Z-Score]],Table2[Sharpe Ratio Z-Score])</f>
        <v>284</v>
      </c>
      <c r="AV383">
        <f>(Table2[[#This Row],[Rank 1Y]]+Table2[[#This Row],[Rank 6M]]+Table2[[#This Row],[Rank Sharpe]])/3</f>
        <v>381.66666666666669</v>
      </c>
    </row>
    <row r="384" spans="1:48" x14ac:dyDescent="0.3">
      <c r="A384" t="s">
        <v>892</v>
      </c>
      <c r="B384" t="s">
        <v>893</v>
      </c>
      <c r="C384" t="s">
        <v>10158</v>
      </c>
      <c r="D384" t="s">
        <v>46</v>
      </c>
      <c r="E384">
        <v>16666.2846537</v>
      </c>
      <c r="F384">
        <v>1723.7</v>
      </c>
      <c r="G384">
        <v>11.030910061776</v>
      </c>
      <c r="H384">
        <f>(Table2[[#This Row],[1Y Return vs Nifty]]-AVERAGE(Table2[1Y Return vs Nifty]))/_xlfn.STDEV.P(Table2[1Y Return vs Nifty])</f>
        <v>-0.38438779271616241</v>
      </c>
      <c r="I384">
        <v>-8.5516079680140091</v>
      </c>
      <c r="J384">
        <f>(Table2[[#This Row],[1M Return vs Nifty]]-AVERAGE(Table2[1M Return vs Nifty]))/_xlfn.STDEV.P(Table2[1M Return vs Nifty])</f>
        <v>-0.7062852546741113</v>
      </c>
      <c r="K384">
        <v>37.391616064013</v>
      </c>
      <c r="L384">
        <f>(Table2[[#This Row],[6M Return vs Nifty]]-AVERAGE(Table2[6M Return vs Nifty]))/_xlfn.STDEV.P(Table2[6M Return vs Nifty])</f>
        <v>1.0419811589114369</v>
      </c>
      <c r="M384">
        <v>-3.7588437276405</v>
      </c>
      <c r="N384">
        <f>(Table2[[#This Row],[1W Return vs Nifty]]-AVERAGE(Table2[1W Return vs Nifty]))/_xlfn.STDEV.P(Table2[1W Return vs Nifty])</f>
        <v>-0.50652686804326241</v>
      </c>
      <c r="O384">
        <v>1727.73</v>
      </c>
      <c r="P384">
        <v>1649.68214342188</v>
      </c>
      <c r="Q384">
        <v>1409.59999767153</v>
      </c>
      <c r="R384">
        <v>47.944144363849198</v>
      </c>
      <c r="S384" s="2">
        <f>(Table2[[#This Row],[Close Price]]-Table2[[#This Row],[20D EMA]])/Table2[[#This Row],[20D EMA]]</f>
        <v>-2.3325403853611229E-3</v>
      </c>
      <c r="T384" s="2">
        <f>(Table2[[#This Row],[Close Price]]-Table2[[#This Row],[50D EMA]])/Table2[[#This Row],[50D EMA]]</f>
        <v>4.4867950394727116E-2</v>
      </c>
      <c r="U384" s="2">
        <f>(Table2[[#This Row],[Close Price]]-Table2[[#This Row],[200D EMA]])/Table2[[#This Row],[200D EMA]]</f>
        <v>0.22282917341609046</v>
      </c>
      <c r="V384">
        <v>0.54991857688754697</v>
      </c>
      <c r="W384">
        <v>1652</v>
      </c>
      <c r="X384">
        <v>1735</v>
      </c>
      <c r="Y384">
        <v>1652</v>
      </c>
      <c r="Z384">
        <v>1735</v>
      </c>
      <c r="AA384">
        <v>1652</v>
      </c>
      <c r="AB384">
        <v>1844.85</v>
      </c>
      <c r="AC384" s="2">
        <f>(Table2[[#This Row],[Close Price]]/Table2[[#This Row],[Day Low]])-1</f>
        <v>4.3401937046004813E-2</v>
      </c>
      <c r="AD384" s="2">
        <f>(Table2[[#This Row],[Day High]]/Table2[[#This Row],[Close Price]])-1</f>
        <v>6.5556651389453435E-3</v>
      </c>
      <c r="AE384" s="2">
        <f>(Table2[[#This Row],[Close Price]]/Table2[[#This Row],[Current Week Low]])-1</f>
        <v>4.3401937046004813E-2</v>
      </c>
      <c r="AF384" s="2">
        <f>(Table2[[#This Row],[Current Week High]]/Table2[[#This Row],[Close Price]])-1</f>
        <v>6.5556651389453435E-3</v>
      </c>
      <c r="AG384" s="2">
        <f>(Table2[[#This Row],[Close Price]]/Table2[[#This Row],[Current Month Low]])-1</f>
        <v>4.3401937046004813E-2</v>
      </c>
      <c r="AH384" s="2">
        <f>(Table2[[#This Row],[Current Month High]]/Table2[[#This Row],[Close Price]])-1</f>
        <v>7.0284852352497484E-2</v>
      </c>
      <c r="AI384">
        <v>7.9074084817543504</v>
      </c>
      <c r="AJ384">
        <v>68.174057271086298</v>
      </c>
      <c r="AK384" t="str">
        <f>IF(AND(Table2[[#This Row],[20D EMA]]&gt;Table2[[#This Row],[50D EMA]],Table2[[#This Row],[50D EMA]]&gt;Table2[[#This Row],[200D EMA]]),"Uptrend","Downtrend/NoTrend")</f>
        <v>Uptrend</v>
      </c>
      <c r="AL384">
        <v>0.16</v>
      </c>
      <c r="AM384" t="s">
        <v>10199</v>
      </c>
      <c r="AN384">
        <v>-4.1399999999999997</v>
      </c>
      <c r="AO384" t="s">
        <v>10200</v>
      </c>
      <c r="AP384">
        <v>-3.8305556779403997E-2</v>
      </c>
      <c r="AQ384">
        <f>(Table2[[#This Row],[Sharpe Ratio]]-AVERAGE(Table2[Sharpe Ratio]))/_xlfn.STDEV.P(Table2[Sharpe Ratio])</f>
        <v>-1.001667008962059</v>
      </c>
      <c r="AR38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-1.5568857654841581</v>
      </c>
      <c r="AS384">
        <f>_xlfn.RANK.AVG(Table2[[#This Row],[1Y Return vs Nifty Z-Score]],Table2[1Y Return vs Nifty Z-Score])</f>
        <v>434</v>
      </c>
      <c r="AT384">
        <f>_xlfn.RANK.AVG(Table2[[#This Row],[6M Return vs Nifty Z-Score]],Table2[6M Return vs Nifty Z-Score])</f>
        <v>96</v>
      </c>
      <c r="AU384">
        <f>_xlfn.RANK.AVG(Table2[[#This Row],[Sharpe Ratio Z-Score]],Table2[Sharpe Ratio Z-Score])</f>
        <v>617</v>
      </c>
      <c r="AV384">
        <f>(Table2[[#This Row],[Rank 1Y]]+Table2[[#This Row],[Rank 6M]]+Table2[[#This Row],[Rank Sharpe]])/3</f>
        <v>382.33333333333331</v>
      </c>
    </row>
    <row r="385" spans="1:48" x14ac:dyDescent="0.3">
      <c r="A385" t="s">
        <v>844</v>
      </c>
      <c r="B385" t="s">
        <v>845</v>
      </c>
      <c r="C385" t="s">
        <v>10157</v>
      </c>
      <c r="D385" t="s">
        <v>119</v>
      </c>
      <c r="E385">
        <v>17783.394334500001</v>
      </c>
      <c r="F385">
        <v>710.25</v>
      </c>
      <c r="G385">
        <v>26.836244853595801</v>
      </c>
      <c r="H385">
        <f>(Table2[[#This Row],[1Y Return vs Nifty]]-AVERAGE(Table2[1Y Return vs Nifty]))/_xlfn.STDEV.P(Table2[1Y Return vs Nifty])</f>
        <v>-0.16428390400270446</v>
      </c>
      <c r="I385">
        <v>-5.9122673403465296</v>
      </c>
      <c r="J385">
        <f>(Table2[[#This Row],[1M Return vs Nifty]]-AVERAGE(Table2[1M Return vs Nifty]))/_xlfn.STDEV.P(Table2[1M Return vs Nifty])</f>
        <v>-0.43257142803221982</v>
      </c>
      <c r="K385">
        <v>9.2070550397521504</v>
      </c>
      <c r="L385">
        <f>(Table2[[#This Row],[6M Return vs Nifty]]-AVERAGE(Table2[6M Return vs Nifty]))/_xlfn.STDEV.P(Table2[6M Return vs Nifty])</f>
        <v>9.5203907830640089E-2</v>
      </c>
      <c r="M385">
        <v>0.10766636552277301</v>
      </c>
      <c r="N385">
        <f>(Table2[[#This Row],[1W Return vs Nifty]]-AVERAGE(Table2[1W Return vs Nifty]))/_xlfn.STDEV.P(Table2[1W Return vs Nifty])</f>
        <v>0.534399604882135</v>
      </c>
      <c r="O385">
        <v>701.84</v>
      </c>
      <c r="P385">
        <v>662.53656278661697</v>
      </c>
      <c r="Q385">
        <v>566.48220222765895</v>
      </c>
      <c r="R385">
        <v>55.3716791105306</v>
      </c>
      <c r="S385" s="2">
        <f>(Table2[[#This Row],[Close Price]]-Table2[[#This Row],[20D EMA]])/Table2[[#This Row],[20D EMA]]</f>
        <v>1.1982788099851772E-2</v>
      </c>
      <c r="T385" s="2">
        <f>(Table2[[#This Row],[Close Price]]-Table2[[#This Row],[50D EMA]])/Table2[[#This Row],[50D EMA]]</f>
        <v>7.2016308070155646E-2</v>
      </c>
      <c r="U385" s="2">
        <f>(Table2[[#This Row],[Close Price]]-Table2[[#This Row],[200D EMA]])/Table2[[#This Row],[200D EMA]]</f>
        <v>0.25379049369421031</v>
      </c>
      <c r="V385">
        <v>0.59073739375251899</v>
      </c>
      <c r="W385">
        <v>690</v>
      </c>
      <c r="X385">
        <v>717.95</v>
      </c>
      <c r="Y385">
        <v>688.1</v>
      </c>
      <c r="Z385">
        <v>718.4</v>
      </c>
      <c r="AA385">
        <v>685.25</v>
      </c>
      <c r="AB385">
        <v>739</v>
      </c>
      <c r="AC385" s="2">
        <f>(Table2[[#This Row],[Close Price]]/Table2[[#This Row],[Day Low]])-1</f>
        <v>2.934782608695663E-2</v>
      </c>
      <c r="AD385" s="2">
        <f>(Table2[[#This Row],[Day High]]/Table2[[#This Row],[Close Price]])-1</f>
        <v>1.084125307990158E-2</v>
      </c>
      <c r="AE385" s="2">
        <f>(Table2[[#This Row],[Close Price]]/Table2[[#This Row],[Current Week Low]])-1</f>
        <v>3.2190088649905579E-2</v>
      </c>
      <c r="AF385" s="2">
        <f>(Table2[[#This Row],[Current Week High]]/Table2[[#This Row],[Close Price]])-1</f>
        <v>1.1474832805350221E-2</v>
      </c>
      <c r="AG385" s="2">
        <f>(Table2[[#This Row],[Close Price]]/Table2[[#This Row],[Current Month Low]])-1</f>
        <v>3.648303538854436E-2</v>
      </c>
      <c r="AH385" s="2">
        <f>(Table2[[#This Row],[Current Month High]]/Table2[[#This Row],[Close Price]])-1</f>
        <v>4.0478704681450095E-2</v>
      </c>
      <c r="AI385">
        <v>5.1742344244984197</v>
      </c>
      <c r="AJ385">
        <v>57.763216348289603</v>
      </c>
      <c r="AK385" t="str">
        <f>IF(AND(Table2[[#This Row],[20D EMA]]&gt;Table2[[#This Row],[50D EMA]],Table2[[#This Row],[50D EMA]]&gt;Table2[[#This Row],[200D EMA]]),"Uptrend","Downtrend/NoTrend")</f>
        <v>Uptrend</v>
      </c>
      <c r="AL385">
        <v>0.16</v>
      </c>
      <c r="AM385" t="s">
        <v>10199</v>
      </c>
      <c r="AN385">
        <v>-0.6</v>
      </c>
      <c r="AO385" t="s">
        <v>10200</v>
      </c>
      <c r="AQ385">
        <f>(Table2[[#This Row],[Sharpe Ratio]]-AVERAGE(Table2[Sharpe Ratio]))/_xlfn.STDEV.P(Table2[Sharpe Ratio])</f>
        <v>-0.56193622494207851</v>
      </c>
      <c r="AR38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-0.5291880442642275</v>
      </c>
      <c r="AS385">
        <f>_xlfn.RANK.AVG(Table2[[#This Row],[1Y Return vs Nifty Z-Score]],Table2[1Y Return vs Nifty Z-Score])</f>
        <v>345</v>
      </c>
      <c r="AT385">
        <f>_xlfn.RANK.AVG(Table2[[#This Row],[6M Return vs Nifty Z-Score]],Table2[6M Return vs Nifty Z-Score])</f>
        <v>295</v>
      </c>
      <c r="AU385">
        <f>_xlfn.RANK.AVG(Table2[[#This Row],[Sharpe Ratio Z-Score]],Table2[Sharpe Ratio Z-Score])</f>
        <v>507.5</v>
      </c>
      <c r="AV385">
        <f>(Table2[[#This Row],[Rank 1Y]]+Table2[[#This Row],[Rank 6M]]+Table2[[#This Row],[Rank Sharpe]])/3</f>
        <v>382.5</v>
      </c>
    </row>
    <row r="386" spans="1:48" x14ac:dyDescent="0.3">
      <c r="A386" t="s">
        <v>882</v>
      </c>
      <c r="B386" t="s">
        <v>883</v>
      </c>
      <c r="C386" t="s">
        <v>10159</v>
      </c>
      <c r="D386" t="s">
        <v>198</v>
      </c>
      <c r="E386">
        <v>16899.612003120001</v>
      </c>
      <c r="F386">
        <v>695.2</v>
      </c>
      <c r="G386">
        <v>-0.90991389104692599</v>
      </c>
      <c r="H386">
        <f>(Table2[[#This Row],[1Y Return vs Nifty]]-AVERAGE(Table2[1Y Return vs Nifty]))/_xlfn.STDEV.P(Table2[1Y Return vs Nifty])</f>
        <v>-0.55067479777342887</v>
      </c>
      <c r="I386">
        <v>-10.7650681626062</v>
      </c>
      <c r="J386">
        <f>(Table2[[#This Row],[1M Return vs Nifty]]-AVERAGE(Table2[1M Return vs Nifty]))/_xlfn.STDEV.P(Table2[1M Return vs Nifty])</f>
        <v>-0.93583298854003483</v>
      </c>
      <c r="K386">
        <v>9.3762085124343404</v>
      </c>
      <c r="L386">
        <f>(Table2[[#This Row],[6M Return vs Nifty]]-AVERAGE(Table2[6M Return vs Nifty]))/_xlfn.STDEV.P(Table2[6M Return vs Nifty])</f>
        <v>0.10088612015031961</v>
      </c>
      <c r="M386">
        <v>-1.77817977482687</v>
      </c>
      <c r="N386">
        <f>(Table2[[#This Row],[1W Return vs Nifty]]-AVERAGE(Table2[1W Return vs Nifty]))/_xlfn.STDEV.P(Table2[1W Return vs Nifty])</f>
        <v>2.669960564376906E-2</v>
      </c>
      <c r="O386">
        <v>658.48</v>
      </c>
      <c r="P386">
        <v>640.36870007760206</v>
      </c>
      <c r="Q386">
        <v>588.743423657873</v>
      </c>
      <c r="R386">
        <v>66.265000710787902</v>
      </c>
      <c r="S386" s="2">
        <f>(Table2[[#This Row],[Close Price]]-Table2[[#This Row],[20D EMA]])/Table2[[#This Row],[20D EMA]]</f>
        <v>5.5764791641355893E-2</v>
      </c>
      <c r="T386" s="2">
        <f>(Table2[[#This Row],[Close Price]]-Table2[[#This Row],[50D EMA]])/Table2[[#This Row],[50D EMA]]</f>
        <v>8.5624578333940035E-2</v>
      </c>
      <c r="U386" s="2">
        <f>(Table2[[#This Row],[Close Price]]-Table2[[#This Row],[200D EMA]])/Table2[[#This Row],[200D EMA]]</f>
        <v>0.18081998382370118</v>
      </c>
      <c r="V386">
        <v>1.2489048657245401</v>
      </c>
      <c r="W386">
        <v>642.9</v>
      </c>
      <c r="X386">
        <v>704.75</v>
      </c>
      <c r="Y386">
        <v>608</v>
      </c>
      <c r="Z386">
        <v>704.75</v>
      </c>
      <c r="AA386">
        <v>608</v>
      </c>
      <c r="AB386">
        <v>706.45</v>
      </c>
      <c r="AC386" s="2">
        <f>(Table2[[#This Row],[Close Price]]/Table2[[#This Row],[Day Low]])-1</f>
        <v>8.1350132213408033E-2</v>
      </c>
      <c r="AD386" s="2">
        <f>(Table2[[#This Row],[Day High]]/Table2[[#This Row],[Close Price]])-1</f>
        <v>1.3737054085155354E-2</v>
      </c>
      <c r="AE386" s="2">
        <f>(Table2[[#This Row],[Close Price]]/Table2[[#This Row],[Current Week Low]])-1</f>
        <v>0.14342105263157912</v>
      </c>
      <c r="AF386" s="2">
        <f>(Table2[[#This Row],[Current Week High]]/Table2[[#This Row],[Close Price]])-1</f>
        <v>1.3737054085155354E-2</v>
      </c>
      <c r="AG386" s="2">
        <f>(Table2[[#This Row],[Close Price]]/Table2[[#This Row],[Current Month Low]])-1</f>
        <v>0.14342105263157912</v>
      </c>
      <c r="AH386" s="2">
        <f>(Table2[[#This Row],[Current Month High]]/Table2[[#This Row],[Close Price]])-1</f>
        <v>1.6182393555811192E-2</v>
      </c>
      <c r="AI386">
        <v>3.8550057537399098</v>
      </c>
      <c r="AJ386">
        <v>41.415785191212301</v>
      </c>
      <c r="AK386" t="str">
        <f>IF(AND(Table2[[#This Row],[20D EMA]]&gt;Table2[[#This Row],[50D EMA]],Table2[[#This Row],[50D EMA]]&gt;Table2[[#This Row],[200D EMA]]),"Uptrend","Downtrend/NoTrend")</f>
        <v>Uptrend</v>
      </c>
      <c r="AL386">
        <v>0.08</v>
      </c>
      <c r="AM386" t="s">
        <v>10199</v>
      </c>
      <c r="AN386">
        <v>0.97</v>
      </c>
      <c r="AO386" t="s">
        <v>10199</v>
      </c>
      <c r="AP386">
        <v>4.5015738582903003E-2</v>
      </c>
      <c r="AQ386">
        <f>(Table2[[#This Row],[Sharpe Ratio]]-AVERAGE(Table2[Sharpe Ratio]))/_xlfn.STDEV.P(Table2[Sharpe Ratio])</f>
        <v>-4.5175533163239044E-2</v>
      </c>
      <c r="AR38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-1.4040975936826139</v>
      </c>
      <c r="AS386">
        <f>_xlfn.RANK.AVG(Table2[[#This Row],[1Y Return vs Nifty Z-Score]],Table2[1Y Return vs Nifty Z-Score])</f>
        <v>509</v>
      </c>
      <c r="AT386">
        <f>_xlfn.RANK.AVG(Table2[[#This Row],[6M Return vs Nifty Z-Score]],Table2[6M Return vs Nifty Z-Score])</f>
        <v>293</v>
      </c>
      <c r="AU386">
        <f>_xlfn.RANK.AVG(Table2[[#This Row],[Sharpe Ratio Z-Score]],Table2[Sharpe Ratio Z-Score])</f>
        <v>352</v>
      </c>
      <c r="AV386">
        <f>(Table2[[#This Row],[Rank 1Y]]+Table2[[#This Row],[Rank 6M]]+Table2[[#This Row],[Rank Sharpe]])/3</f>
        <v>384.66666666666669</v>
      </c>
    </row>
    <row r="387" spans="1:48" x14ac:dyDescent="0.3">
      <c r="A387" t="s">
        <v>1094</v>
      </c>
      <c r="B387" t="s">
        <v>1095</v>
      </c>
      <c r="C387" t="s">
        <v>10166</v>
      </c>
      <c r="D387" t="s">
        <v>130</v>
      </c>
      <c r="E387">
        <v>11019.471081600001</v>
      </c>
      <c r="F387">
        <v>361.6</v>
      </c>
      <c r="G387">
        <v>-14.3617088270181</v>
      </c>
      <c r="H387">
        <f>(Table2[[#This Row],[1Y Return vs Nifty]]-AVERAGE(Table2[1Y Return vs Nifty]))/_xlfn.STDEV.P(Table2[1Y Return vs Nifty])</f>
        <v>-0.73800346967955266</v>
      </c>
      <c r="I387">
        <v>-13.4310965578986</v>
      </c>
      <c r="J387">
        <f>(Table2[[#This Row],[1M Return vs Nifty]]-AVERAGE(Table2[1M Return vs Nifty]))/_xlfn.STDEV.P(Table2[1M Return vs Nifty])</f>
        <v>-1.2123144803042574</v>
      </c>
      <c r="K387">
        <v>-9.6796339133625207</v>
      </c>
      <c r="L387">
        <f>(Table2[[#This Row],[6M Return vs Nifty]]-AVERAGE(Table2[6M Return vs Nifty]))/_xlfn.STDEV.P(Table2[6M Return vs Nifty])</f>
        <v>-0.53923873733441485</v>
      </c>
      <c r="M387">
        <v>-5.1785120287565896</v>
      </c>
      <c r="N387">
        <f>(Table2[[#This Row],[1W Return vs Nifty]]-AVERAGE(Table2[1W Return vs Nifty]))/_xlfn.STDEV.P(Table2[1W Return vs Nifty])</f>
        <v>-0.88872432306031812</v>
      </c>
      <c r="O387">
        <v>383.76</v>
      </c>
      <c r="P387">
        <v>374.612496749625</v>
      </c>
      <c r="Q387">
        <v>336.578519785342</v>
      </c>
      <c r="R387">
        <v>24.231292323744501</v>
      </c>
      <c r="S387" s="2">
        <f>(Table2[[#This Row],[Close Price]]-Table2[[#This Row],[20D EMA]])/Table2[[#This Row],[20D EMA]]</f>
        <v>-5.7744423598082052E-2</v>
      </c>
      <c r="T387" s="2">
        <f>(Table2[[#This Row],[Close Price]]-Table2[[#This Row],[50D EMA]])/Table2[[#This Row],[50D EMA]]</f>
        <v>-3.4735885381640033E-2</v>
      </c>
      <c r="U387" s="2">
        <f>(Table2[[#This Row],[Close Price]]-Table2[[#This Row],[200D EMA]])/Table2[[#This Row],[200D EMA]]</f>
        <v>7.4340692420347715E-2</v>
      </c>
      <c r="V387">
        <v>0.76904860416487097</v>
      </c>
      <c r="W387">
        <v>350.25</v>
      </c>
      <c r="X387">
        <v>371.95</v>
      </c>
      <c r="Y387">
        <v>350.25</v>
      </c>
      <c r="Z387">
        <v>373.9</v>
      </c>
      <c r="AA387">
        <v>350.25</v>
      </c>
      <c r="AB387">
        <v>427.8</v>
      </c>
      <c r="AC387" s="2">
        <f>(Table2[[#This Row],[Close Price]]/Table2[[#This Row],[Day Low]])-1</f>
        <v>3.2405424696645424E-2</v>
      </c>
      <c r="AD387" s="2">
        <f>(Table2[[#This Row],[Day High]]/Table2[[#This Row],[Close Price]])-1</f>
        <v>2.8622787610619316E-2</v>
      </c>
      <c r="AE387" s="2">
        <f>(Table2[[#This Row],[Close Price]]/Table2[[#This Row],[Current Week Low]])-1</f>
        <v>3.2405424696645424E-2</v>
      </c>
      <c r="AF387" s="2">
        <f>(Table2[[#This Row],[Current Week High]]/Table2[[#This Row],[Close Price]])-1</f>
        <v>3.4015486725663679E-2</v>
      </c>
      <c r="AG387" s="2">
        <f>(Table2[[#This Row],[Close Price]]/Table2[[#This Row],[Current Month Low]])-1</f>
        <v>3.2405424696645424E-2</v>
      </c>
      <c r="AH387" s="2">
        <f>(Table2[[#This Row],[Current Month High]]/Table2[[#This Row],[Close Price]])-1</f>
        <v>0.18307522123893794</v>
      </c>
      <c r="AI387">
        <v>18.307522123893701</v>
      </c>
      <c r="AJ387">
        <v>43.037974683544299</v>
      </c>
      <c r="AK387" t="str">
        <f>IF(AND(Table2[[#This Row],[20D EMA]]&gt;Table2[[#This Row],[50D EMA]],Table2[[#This Row],[50D EMA]]&gt;Table2[[#This Row],[200D EMA]]),"Uptrend","Downtrend/NoTrend")</f>
        <v>Uptrend</v>
      </c>
      <c r="AL387">
        <v>-0.02</v>
      </c>
      <c r="AM387" t="s">
        <v>10200</v>
      </c>
      <c r="AN387">
        <v>-11.69</v>
      </c>
      <c r="AO387" t="s">
        <v>10200</v>
      </c>
      <c r="AP387">
        <v>0.174105832109481</v>
      </c>
      <c r="AQ387">
        <f>(Table2[[#This Row],[Sharpe Ratio]]-AVERAGE(Table2[Sharpe Ratio]))/_xlfn.STDEV.P(Table2[Sharpe Ratio])</f>
        <v>1.4367214240473114</v>
      </c>
      <c r="AR38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-1.9415595863312316</v>
      </c>
      <c r="AS387">
        <f>_xlfn.RANK.AVG(Table2[[#This Row],[1Y Return vs Nifty Z-Score]],Table2[1Y Return vs Nifty Z-Score])</f>
        <v>588</v>
      </c>
      <c r="AT387">
        <f>_xlfn.RANK.AVG(Table2[[#This Row],[6M Return vs Nifty Z-Score]],Table2[6M Return vs Nifty Z-Score])</f>
        <v>508</v>
      </c>
      <c r="AU387">
        <f>_xlfn.RANK.AVG(Table2[[#This Row],[Sharpe Ratio Z-Score]],Table2[Sharpe Ratio Z-Score])</f>
        <v>60</v>
      </c>
      <c r="AV387">
        <f>(Table2[[#This Row],[Rank 1Y]]+Table2[[#This Row],[Rank 6M]]+Table2[[#This Row],[Rank Sharpe]])/3</f>
        <v>385.33333333333331</v>
      </c>
    </row>
    <row r="388" spans="1:48" x14ac:dyDescent="0.3">
      <c r="A388" t="s">
        <v>1674</v>
      </c>
      <c r="B388" t="s">
        <v>1675</v>
      </c>
      <c r="C388" t="s">
        <v>10158</v>
      </c>
      <c r="D388" t="s">
        <v>46</v>
      </c>
      <c r="E388">
        <v>4748.4320005139998</v>
      </c>
      <c r="F388">
        <v>58.82</v>
      </c>
      <c r="G388">
        <v>10.0103892972529</v>
      </c>
      <c r="H388">
        <f>(Table2[[#This Row],[1Y Return vs Nifty]]-AVERAGE(Table2[1Y Return vs Nifty]))/_xlfn.STDEV.P(Table2[1Y Return vs Nifty])</f>
        <v>-0.39859948716888727</v>
      </c>
      <c r="I388">
        <v>-18.206808420286499</v>
      </c>
      <c r="J388">
        <f>(Table2[[#This Row],[1M Return vs Nifty]]-AVERAGE(Table2[1M Return vs Nifty]))/_xlfn.STDEV.P(Table2[1M Return vs Nifty])</f>
        <v>-1.7075815008208499</v>
      </c>
      <c r="K388">
        <v>-16.565001081343699</v>
      </c>
      <c r="L388">
        <f>(Table2[[#This Row],[6M Return vs Nifty]]-AVERAGE(Table2[6M Return vs Nifty]))/_xlfn.STDEV.P(Table2[6M Return vs Nifty])</f>
        <v>-0.77053235210357196</v>
      </c>
      <c r="M388">
        <v>-0.770470027971768</v>
      </c>
      <c r="N388">
        <f>(Table2[[#This Row],[1W Return vs Nifty]]-AVERAGE(Table2[1W Return vs Nifty]))/_xlfn.STDEV.P(Table2[1W Return vs Nifty])</f>
        <v>0.29799121674835999</v>
      </c>
      <c r="O388">
        <v>62.31</v>
      </c>
      <c r="P388">
        <v>62.752039534054802</v>
      </c>
      <c r="Q388">
        <v>57.938927286467397</v>
      </c>
      <c r="R388">
        <v>32.311527306873501</v>
      </c>
      <c r="S388" s="2">
        <f>(Table2[[#This Row],[Close Price]]-Table2[[#This Row],[20D EMA]])/Table2[[#This Row],[20D EMA]]</f>
        <v>-5.6010271224522581E-2</v>
      </c>
      <c r="T388" s="2">
        <f>(Table2[[#This Row],[Close Price]]-Table2[[#This Row],[50D EMA]])/Table2[[#This Row],[50D EMA]]</f>
        <v>-6.26599479993145E-2</v>
      </c>
      <c r="U388" s="2">
        <f>(Table2[[#This Row],[Close Price]]-Table2[[#This Row],[200D EMA]])/Table2[[#This Row],[200D EMA]]</f>
        <v>1.5206921404953118E-2</v>
      </c>
      <c r="V388">
        <v>0.80516941212894899</v>
      </c>
      <c r="W388">
        <v>55.84</v>
      </c>
      <c r="X388">
        <v>60.15</v>
      </c>
      <c r="Y388">
        <v>55.84</v>
      </c>
      <c r="Z388">
        <v>60.5</v>
      </c>
      <c r="AA388">
        <v>55.84</v>
      </c>
      <c r="AB388">
        <v>70</v>
      </c>
      <c r="AC388" s="2">
        <f>(Table2[[#This Row],[Close Price]]/Table2[[#This Row],[Day Low]])-1</f>
        <v>5.3366762177650351E-2</v>
      </c>
      <c r="AD388" s="2">
        <f>(Table2[[#This Row],[Day High]]/Table2[[#This Row],[Close Price]])-1</f>
        <v>2.2611356681400796E-2</v>
      </c>
      <c r="AE388" s="2">
        <f>(Table2[[#This Row],[Close Price]]/Table2[[#This Row],[Current Week Low]])-1</f>
        <v>5.3366762177650351E-2</v>
      </c>
      <c r="AF388" s="2">
        <f>(Table2[[#This Row],[Current Week High]]/Table2[[#This Row],[Close Price]])-1</f>
        <v>2.8561713702822233E-2</v>
      </c>
      <c r="AG388" s="2">
        <f>(Table2[[#This Row],[Close Price]]/Table2[[#This Row],[Current Month Low]])-1</f>
        <v>5.3366762177650351E-2</v>
      </c>
      <c r="AH388" s="2">
        <f>(Table2[[#This Row],[Current Month High]]/Table2[[#This Row],[Close Price]])-1</f>
        <v>0.19007140428425706</v>
      </c>
      <c r="AI388">
        <v>34.308058483509001</v>
      </c>
      <c r="AJ388">
        <v>39.881093935790702</v>
      </c>
      <c r="AK388" t="str">
        <f>IF(AND(Table2[[#This Row],[20D EMA]]&gt;Table2[[#This Row],[50D EMA]],Table2[[#This Row],[50D EMA]]&gt;Table2[[#This Row],[200D EMA]]),"Uptrend","Downtrend/NoTrend")</f>
        <v>Downtrend/NoTrend</v>
      </c>
      <c r="AL388">
        <v>-7.0000000000000007E-2</v>
      </c>
      <c r="AM388" t="s">
        <v>10200</v>
      </c>
      <c r="AN388">
        <v>-14.75</v>
      </c>
      <c r="AO388" t="s">
        <v>10200</v>
      </c>
      <c r="AP388">
        <v>0.12613369941574101</v>
      </c>
      <c r="AQ388">
        <f>(Table2[[#This Row],[Sharpe Ratio]]-AVERAGE(Table2[Sharpe Ratio]))/_xlfn.STDEV.P(Table2[Sharpe Ratio])</f>
        <v>0.88602264052588198</v>
      </c>
      <c r="AR38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88">
        <f>_xlfn.RANK.AVG(Table2[[#This Row],[1Y Return vs Nifty Z-Score]],Table2[1Y Return vs Nifty Z-Score])</f>
        <v>440</v>
      </c>
      <c r="AT388">
        <f>_xlfn.RANK.AVG(Table2[[#This Row],[6M Return vs Nifty Z-Score]],Table2[6M Return vs Nifty Z-Score])</f>
        <v>573</v>
      </c>
      <c r="AU388">
        <f>_xlfn.RANK.AVG(Table2[[#This Row],[Sharpe Ratio Z-Score]],Table2[Sharpe Ratio Z-Score])</f>
        <v>144</v>
      </c>
      <c r="AV388">
        <f>(Table2[[#This Row],[Rank 1Y]]+Table2[[#This Row],[Rank 6M]]+Table2[[#This Row],[Rank Sharpe]])/3</f>
        <v>385.66666666666669</v>
      </c>
    </row>
    <row r="389" spans="1:48" x14ac:dyDescent="0.3">
      <c r="A389" t="s">
        <v>1718</v>
      </c>
      <c r="B389" t="s">
        <v>1719</v>
      </c>
      <c r="C389" t="s">
        <v>10159</v>
      </c>
      <c r="D389" t="s">
        <v>268</v>
      </c>
      <c r="E389">
        <v>4442.1838260799996</v>
      </c>
      <c r="F389">
        <v>1415.05</v>
      </c>
      <c r="G389">
        <v>-2.0624428029269399</v>
      </c>
      <c r="H389">
        <f>(Table2[[#This Row],[1Y Return vs Nifty]]-AVERAGE(Table2[1Y Return vs Nifty]))/_xlfn.STDEV.P(Table2[1Y Return vs Nifty])</f>
        <v>-0.56672482763364884</v>
      </c>
      <c r="I389">
        <v>8.1653070110437795</v>
      </c>
      <c r="J389">
        <f>(Table2[[#This Row],[1M Return vs Nifty]]-AVERAGE(Table2[1M Return vs Nifty]))/_xlfn.STDEV.P(Table2[1M Return vs Nifty])</f>
        <v>1.0273487903596283</v>
      </c>
      <c r="K389">
        <v>-5.3238648134546196</v>
      </c>
      <c r="L389">
        <f>(Table2[[#This Row],[6M Return vs Nifty]]-AVERAGE(Table2[6M Return vs Nifty]))/_xlfn.STDEV.P(Table2[6M Return vs Nifty])</f>
        <v>-0.39291951344429815</v>
      </c>
      <c r="M389">
        <v>-1.7184989245626801</v>
      </c>
      <c r="N389">
        <f>(Table2[[#This Row],[1W Return vs Nifty]]-AVERAGE(Table2[1W Return vs Nifty]))/_xlfn.STDEV.P(Table2[1W Return vs Nifty])</f>
        <v>4.2766646843671249E-2</v>
      </c>
      <c r="O389">
        <v>1408.31</v>
      </c>
      <c r="P389">
        <v>1349.69856352995</v>
      </c>
      <c r="Q389">
        <v>1223.1608787976199</v>
      </c>
      <c r="R389">
        <v>46.350414447154499</v>
      </c>
      <c r="S389" s="2">
        <f>(Table2[[#This Row],[Close Price]]-Table2[[#This Row],[20D EMA]])/Table2[[#This Row],[20D EMA]]</f>
        <v>4.7858781092231179E-3</v>
      </c>
      <c r="T389" s="2">
        <f>(Table2[[#This Row],[Close Price]]-Table2[[#This Row],[50D EMA]])/Table2[[#This Row],[50D EMA]]</f>
        <v>4.8419282820552412E-2</v>
      </c>
      <c r="U389" s="2">
        <f>(Table2[[#This Row],[Close Price]]-Table2[[#This Row],[200D EMA]])/Table2[[#This Row],[200D EMA]]</f>
        <v>0.15687970775439536</v>
      </c>
      <c r="V389">
        <v>1.06201444753999</v>
      </c>
      <c r="W389">
        <v>1355</v>
      </c>
      <c r="X389">
        <v>1431.9</v>
      </c>
      <c r="Y389">
        <v>1355</v>
      </c>
      <c r="Z389">
        <v>1435</v>
      </c>
      <c r="AA389">
        <v>1355</v>
      </c>
      <c r="AB389">
        <v>1526.6</v>
      </c>
      <c r="AC389" s="2">
        <f>(Table2[[#This Row],[Close Price]]/Table2[[#This Row],[Day Low]])-1</f>
        <v>4.4317343173431611E-2</v>
      </c>
      <c r="AD389" s="2">
        <f>(Table2[[#This Row],[Day High]]/Table2[[#This Row],[Close Price]])-1</f>
        <v>1.1907706441468546E-2</v>
      </c>
      <c r="AE389" s="2">
        <f>(Table2[[#This Row],[Close Price]]/Table2[[#This Row],[Current Week Low]])-1</f>
        <v>4.4317343173431611E-2</v>
      </c>
      <c r="AF389" s="2">
        <f>(Table2[[#This Row],[Current Week High]]/Table2[[#This Row],[Close Price]])-1</f>
        <v>1.4098441751174917E-2</v>
      </c>
      <c r="AG389" s="2">
        <f>(Table2[[#This Row],[Close Price]]/Table2[[#This Row],[Current Month Low]])-1</f>
        <v>4.4317343173431611E-2</v>
      </c>
      <c r="AH389" s="2">
        <f>(Table2[[#This Row],[Current Month High]]/Table2[[#This Row],[Close Price]])-1</f>
        <v>7.8831136708950256E-2</v>
      </c>
      <c r="AI389">
        <v>7.8831136708950202</v>
      </c>
      <c r="AJ389">
        <v>46.804647785039897</v>
      </c>
      <c r="AK389" t="str">
        <f>IF(AND(Table2[[#This Row],[20D EMA]]&gt;Table2[[#This Row],[50D EMA]],Table2[[#This Row],[50D EMA]]&gt;Table2[[#This Row],[200D EMA]]),"Uptrend","Downtrend/NoTrend")</f>
        <v>Uptrend</v>
      </c>
      <c r="AL389">
        <v>-0.05</v>
      </c>
      <c r="AM389" t="s">
        <v>10200</v>
      </c>
      <c r="AN389">
        <v>-3.54</v>
      </c>
      <c r="AO389" t="s">
        <v>10200</v>
      </c>
      <c r="AP389">
        <v>0.102615627555652</v>
      </c>
      <c r="AQ389">
        <f>(Table2[[#This Row],[Sharpe Ratio]]-AVERAGE(Table2[Sharpe Ratio]))/_xlfn.STDEV.P(Table2[Sharpe Ratio])</f>
        <v>0.61604561768214583</v>
      </c>
      <c r="AR38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0.72651671380749849</v>
      </c>
      <c r="AS389">
        <f>_xlfn.RANK.AVG(Table2[[#This Row],[1Y Return vs Nifty Z-Score]],Table2[1Y Return vs Nifty Z-Score])</f>
        <v>517</v>
      </c>
      <c r="AT389">
        <f>_xlfn.RANK.AVG(Table2[[#This Row],[6M Return vs Nifty Z-Score]],Table2[6M Return vs Nifty Z-Score])</f>
        <v>446</v>
      </c>
      <c r="AU389">
        <f>_xlfn.RANK.AVG(Table2[[#This Row],[Sharpe Ratio Z-Score]],Table2[Sharpe Ratio Z-Score])</f>
        <v>194</v>
      </c>
      <c r="AV389">
        <f>(Table2[[#This Row],[Rank 1Y]]+Table2[[#This Row],[Rank 6M]]+Table2[[#This Row],[Rank Sharpe]])/3</f>
        <v>385.66666666666669</v>
      </c>
    </row>
    <row r="390" spans="1:48" x14ac:dyDescent="0.3">
      <c r="A390" t="s">
        <v>1210</v>
      </c>
      <c r="B390" t="s">
        <v>1211</v>
      </c>
      <c r="C390" t="s">
        <v>10168</v>
      </c>
      <c r="D390" t="s">
        <v>138</v>
      </c>
      <c r="E390">
        <v>9429.3767358799996</v>
      </c>
      <c r="F390">
        <v>608.20000000000005</v>
      </c>
      <c r="G390">
        <v>3.0897623536399701</v>
      </c>
      <c r="H390">
        <f>(Table2[[#This Row],[1Y Return vs Nifty]]-AVERAGE(Table2[1Y Return vs Nifty]))/_xlfn.STDEV.P(Table2[1Y Return vs Nifty])</f>
        <v>-0.49497561097062504</v>
      </c>
      <c r="I390">
        <v>-5.8639052473941504</v>
      </c>
      <c r="J390">
        <f>(Table2[[#This Row],[1M Return vs Nifty]]-AVERAGE(Table2[1M Return vs Nifty]))/_xlfn.STDEV.P(Table2[1M Return vs Nifty])</f>
        <v>-0.42755601873353255</v>
      </c>
      <c r="K390">
        <v>-6.7072846374923101</v>
      </c>
      <c r="L390">
        <f>(Table2[[#This Row],[6M Return vs Nifty]]-AVERAGE(Table2[6M Return vs Nifty]))/_xlfn.STDEV.P(Table2[6M Return vs Nifty])</f>
        <v>-0.43939142467845349</v>
      </c>
      <c r="M390">
        <v>0.44534522958577799</v>
      </c>
      <c r="N390">
        <f>(Table2[[#This Row],[1W Return vs Nifty]]-AVERAGE(Table2[1W Return vs Nifty]))/_xlfn.STDEV.P(Table2[1W Return vs Nifty])</f>
        <v>0.62530816595690764</v>
      </c>
      <c r="O390">
        <v>606.97</v>
      </c>
      <c r="P390">
        <v>605.59875771755105</v>
      </c>
      <c r="Q390">
        <v>571.63933849521197</v>
      </c>
      <c r="R390">
        <v>51.640482755465797</v>
      </c>
      <c r="S390" s="2">
        <f>(Table2[[#This Row],[Close Price]]-Table2[[#This Row],[20D EMA]])/Table2[[#This Row],[20D EMA]]</f>
        <v>2.0264592978236455E-3</v>
      </c>
      <c r="T390" s="2">
        <f>(Table2[[#This Row],[Close Price]]-Table2[[#This Row],[50D EMA]])/Table2[[#This Row],[50D EMA]]</f>
        <v>4.2953230159402051E-3</v>
      </c>
      <c r="U390" s="2">
        <f>(Table2[[#This Row],[Close Price]]-Table2[[#This Row],[200D EMA]])/Table2[[#This Row],[200D EMA]]</f>
        <v>6.3957567372865995E-2</v>
      </c>
      <c r="V390">
        <v>0.98472455342239795</v>
      </c>
      <c r="W390">
        <v>582.5</v>
      </c>
      <c r="X390">
        <v>620</v>
      </c>
      <c r="Y390">
        <v>582.5</v>
      </c>
      <c r="Z390">
        <v>620</v>
      </c>
      <c r="AA390">
        <v>582.5</v>
      </c>
      <c r="AB390">
        <v>647</v>
      </c>
      <c r="AC390" s="2">
        <f>(Table2[[#This Row],[Close Price]]/Table2[[#This Row],[Day Low]])-1</f>
        <v>4.4120171673819764E-2</v>
      </c>
      <c r="AD390" s="2">
        <f>(Table2[[#This Row],[Day High]]/Table2[[#This Row],[Close Price]])-1</f>
        <v>1.9401512660309095E-2</v>
      </c>
      <c r="AE390" s="2">
        <f>(Table2[[#This Row],[Close Price]]/Table2[[#This Row],[Current Week Low]])-1</f>
        <v>4.4120171673819764E-2</v>
      </c>
      <c r="AF390" s="2">
        <f>(Table2[[#This Row],[Current Week High]]/Table2[[#This Row],[Close Price]])-1</f>
        <v>1.9401512660309095E-2</v>
      </c>
      <c r="AG390" s="2">
        <f>(Table2[[#This Row],[Close Price]]/Table2[[#This Row],[Current Month Low]])-1</f>
        <v>4.4120171673819764E-2</v>
      </c>
      <c r="AH390" s="2">
        <f>(Table2[[#This Row],[Current Month High]]/Table2[[#This Row],[Close Price]])-1</f>
        <v>6.3794804340677302E-2</v>
      </c>
      <c r="AI390">
        <v>11.608023676422199</v>
      </c>
      <c r="AJ390">
        <v>28.610699936561598</v>
      </c>
      <c r="AK390" t="str">
        <f>IF(AND(Table2[[#This Row],[20D EMA]]&gt;Table2[[#This Row],[50D EMA]],Table2[[#This Row],[50D EMA]]&gt;Table2[[#This Row],[200D EMA]]),"Uptrend","Downtrend/NoTrend")</f>
        <v>Uptrend</v>
      </c>
      <c r="AL390">
        <v>-0.12</v>
      </c>
      <c r="AM390" t="s">
        <v>10200</v>
      </c>
      <c r="AN390">
        <v>-0.41</v>
      </c>
      <c r="AO390" t="s">
        <v>10200</v>
      </c>
      <c r="AP390">
        <v>8.9305071250651E-2</v>
      </c>
      <c r="AQ390">
        <f>(Table2[[#This Row],[Sharpe Ratio]]-AVERAGE(Table2[Sharpe Ratio]))/_xlfn.STDEV.P(Table2[Sharpe Ratio])</f>
        <v>0.46324634123650915</v>
      </c>
      <c r="AR39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-0.27336854718919434</v>
      </c>
      <c r="AS390">
        <f>_xlfn.RANK.AVG(Table2[[#This Row],[1Y Return vs Nifty Z-Score]],Table2[1Y Return vs Nifty Z-Score])</f>
        <v>478</v>
      </c>
      <c r="AT390">
        <f>_xlfn.RANK.AVG(Table2[[#This Row],[6M Return vs Nifty Z-Score]],Table2[6M Return vs Nifty Z-Score])</f>
        <v>466</v>
      </c>
      <c r="AU390">
        <f>_xlfn.RANK.AVG(Table2[[#This Row],[Sharpe Ratio Z-Score]],Table2[Sharpe Ratio Z-Score])</f>
        <v>218</v>
      </c>
      <c r="AV390">
        <f>(Table2[[#This Row],[Rank 1Y]]+Table2[[#This Row],[Rank 6M]]+Table2[[#This Row],[Rank Sharpe]])/3</f>
        <v>387.33333333333331</v>
      </c>
    </row>
    <row r="391" spans="1:48" x14ac:dyDescent="0.3">
      <c r="A391" t="s">
        <v>403</v>
      </c>
      <c r="B391" t="s">
        <v>404</v>
      </c>
      <c r="C391" t="s">
        <v>10162</v>
      </c>
      <c r="D391" t="s">
        <v>130</v>
      </c>
      <c r="E391">
        <v>58401.4970611709</v>
      </c>
      <c r="F391">
        <v>141.38999999999999</v>
      </c>
      <c r="G391">
        <v>33.298806445134197</v>
      </c>
      <c r="H391">
        <f>(Table2[[#This Row],[1Y Return vs Nifty]]-AVERAGE(Table2[1Y Return vs Nifty]))/_xlfn.STDEV.P(Table2[1Y Return vs Nifty])</f>
        <v>-7.4286763411666248E-2</v>
      </c>
      <c r="I391">
        <v>-8.1612945777006196</v>
      </c>
      <c r="J391">
        <f>(Table2[[#This Row],[1M Return vs Nifty]]-AVERAGE(Table2[1M Return vs Nifty]))/_xlfn.STDEV.P(Table2[1M Return vs Nifty])</f>
        <v>-0.66580765563580036</v>
      </c>
      <c r="K391">
        <v>14.697767868518</v>
      </c>
      <c r="L391">
        <f>(Table2[[#This Row],[6M Return vs Nifty]]-AVERAGE(Table2[6M Return vs Nifty]))/_xlfn.STDEV.P(Table2[6M Return vs Nifty])</f>
        <v>0.27964822094299341</v>
      </c>
      <c r="M391">
        <v>-5.7229479794557196</v>
      </c>
      <c r="N391">
        <f>(Table2[[#This Row],[1W Return vs Nifty]]-AVERAGE(Table2[1W Return vs Nifty]))/_xlfn.STDEV.P(Table2[1W Return vs Nifty])</f>
        <v>-1.035295204873635</v>
      </c>
      <c r="O391">
        <v>148.99</v>
      </c>
      <c r="P391">
        <v>150.66498652500101</v>
      </c>
      <c r="Q391">
        <v>132.431905263191</v>
      </c>
      <c r="R391">
        <v>29.919120248803299</v>
      </c>
      <c r="S391" s="2">
        <f>(Table2[[#This Row],[Close Price]]-Table2[[#This Row],[20D EMA]])/Table2[[#This Row],[20D EMA]]</f>
        <v>-5.1010134908383263E-2</v>
      </c>
      <c r="T391" s="2">
        <f>(Table2[[#This Row],[Close Price]]-Table2[[#This Row],[50D EMA]])/Table2[[#This Row],[50D EMA]]</f>
        <v>-6.1560331560259064E-2</v>
      </c>
      <c r="U391" s="2">
        <f>(Table2[[#This Row],[Close Price]]-Table2[[#This Row],[200D EMA]])/Table2[[#This Row],[200D EMA]]</f>
        <v>6.7643025440175863E-2</v>
      </c>
      <c r="V391">
        <v>0.72509112170119105</v>
      </c>
      <c r="W391">
        <v>135.30000000000001</v>
      </c>
      <c r="X391">
        <v>144.59</v>
      </c>
      <c r="Y391">
        <v>135.30000000000001</v>
      </c>
      <c r="Z391">
        <v>144.59</v>
      </c>
      <c r="AA391">
        <v>135.30000000000001</v>
      </c>
      <c r="AB391">
        <v>158.75</v>
      </c>
      <c r="AC391" s="2">
        <f>(Table2[[#This Row],[Close Price]]/Table2[[#This Row],[Day Low]])-1</f>
        <v>4.5011086474501028E-2</v>
      </c>
      <c r="AD391" s="2">
        <f>(Table2[[#This Row],[Day High]]/Table2[[#This Row],[Close Price]])-1</f>
        <v>2.2632435108565163E-2</v>
      </c>
      <c r="AE391" s="2">
        <f>(Table2[[#This Row],[Close Price]]/Table2[[#This Row],[Current Week Low]])-1</f>
        <v>4.5011086474501028E-2</v>
      </c>
      <c r="AF391" s="2">
        <f>(Table2[[#This Row],[Current Week High]]/Table2[[#This Row],[Close Price]])-1</f>
        <v>2.2632435108565163E-2</v>
      </c>
      <c r="AG391" s="2">
        <f>(Table2[[#This Row],[Close Price]]/Table2[[#This Row],[Current Month Low]])-1</f>
        <v>4.5011086474501028E-2</v>
      </c>
      <c r="AH391" s="2">
        <f>(Table2[[#This Row],[Current Month High]]/Table2[[#This Row],[Close Price]])-1</f>
        <v>0.12278096046396514</v>
      </c>
      <c r="AI391">
        <v>24.018671758964501</v>
      </c>
      <c r="AJ391">
        <v>72.848410757946198</v>
      </c>
      <c r="AK391" t="str">
        <f>IF(AND(Table2[[#This Row],[20D EMA]]&gt;Table2[[#This Row],[50D EMA]],Table2[[#This Row],[50D EMA]]&gt;Table2[[#This Row],[200D EMA]]),"Uptrend","Downtrend/NoTrend")</f>
        <v>Downtrend/NoTrend</v>
      </c>
      <c r="AL391">
        <v>-0.16</v>
      </c>
      <c r="AM391" t="s">
        <v>10200</v>
      </c>
      <c r="AN391">
        <v>-6.4</v>
      </c>
      <c r="AO391" t="s">
        <v>10200</v>
      </c>
      <c r="AP391">
        <v>-3.8552262134412998E-2</v>
      </c>
      <c r="AQ391">
        <f>(Table2[[#This Row],[Sharpe Ratio]]-AVERAGE(Table2[Sharpe Ratio]))/_xlfn.STDEV.P(Table2[Sharpe Ratio])</f>
        <v>-1.0044990768994808</v>
      </c>
      <c r="AR39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91">
        <f>_xlfn.RANK.AVG(Table2[[#This Row],[1Y Return vs Nifty Z-Score]],Table2[1Y Return vs Nifty Z-Score])</f>
        <v>310</v>
      </c>
      <c r="AT391">
        <f>_xlfn.RANK.AVG(Table2[[#This Row],[6M Return vs Nifty Z-Score]],Table2[6M Return vs Nifty Z-Score])</f>
        <v>236</v>
      </c>
      <c r="AU391">
        <f>_xlfn.RANK.AVG(Table2[[#This Row],[Sharpe Ratio Z-Score]],Table2[Sharpe Ratio Z-Score])</f>
        <v>618</v>
      </c>
      <c r="AV391">
        <f>(Table2[[#This Row],[Rank 1Y]]+Table2[[#This Row],[Rank 6M]]+Table2[[#This Row],[Rank Sharpe]])/3</f>
        <v>388</v>
      </c>
    </row>
    <row r="392" spans="1:48" x14ac:dyDescent="0.3">
      <c r="A392" t="s">
        <v>648</v>
      </c>
      <c r="B392" t="s">
        <v>649</v>
      </c>
      <c r="C392" t="s">
        <v>10167</v>
      </c>
      <c r="D392" t="s">
        <v>375</v>
      </c>
      <c r="E392">
        <v>27680.2986402799</v>
      </c>
      <c r="F392">
        <v>430.3</v>
      </c>
      <c r="G392">
        <v>24.4545499967636</v>
      </c>
      <c r="H392">
        <f>(Table2[[#This Row],[1Y Return vs Nifty]]-AVERAGE(Table2[1Y Return vs Nifty]))/_xlfn.STDEV.P(Table2[1Y Return vs Nifty])</f>
        <v>-0.19745120520969472</v>
      </c>
      <c r="I392">
        <v>-1.6317437502774499</v>
      </c>
      <c r="J392">
        <f>(Table2[[#This Row],[1M Return vs Nifty]]-AVERAGE(Table2[1M Return vs Nifty]))/_xlfn.STDEV.P(Table2[1M Return vs Nifty])</f>
        <v>1.1341903800258277E-2</v>
      </c>
      <c r="K392">
        <v>28.057628829971801</v>
      </c>
      <c r="L392">
        <f>(Table2[[#This Row],[6M Return vs Nifty]]-AVERAGE(Table2[6M Return vs Nifty]))/_xlfn.STDEV.P(Table2[6M Return vs Nifty])</f>
        <v>0.7284333705509286</v>
      </c>
      <c r="M392">
        <v>0.93774311527632903</v>
      </c>
      <c r="N392">
        <f>(Table2[[#This Row],[1W Return vs Nifty]]-AVERAGE(Table2[1W Return vs Nifty]))/_xlfn.STDEV.P(Table2[1W Return vs Nifty])</f>
        <v>0.75786956682692586</v>
      </c>
      <c r="O392">
        <v>423.44</v>
      </c>
      <c r="P392">
        <v>400.99309548644499</v>
      </c>
      <c r="Q392">
        <v>342.32044326616</v>
      </c>
      <c r="R392">
        <v>57.702805702420498</v>
      </c>
      <c r="S392" s="2">
        <f>(Table2[[#This Row],[Close Price]]-Table2[[#This Row],[20D EMA]])/Table2[[#This Row],[20D EMA]]</f>
        <v>1.6200642357831131E-2</v>
      </c>
      <c r="T392" s="2">
        <f>(Table2[[#This Row],[Close Price]]-Table2[[#This Row],[50D EMA]])/Table2[[#This Row],[50D EMA]]</f>
        <v>7.3085808317978146E-2</v>
      </c>
      <c r="U392" s="2">
        <f>(Table2[[#This Row],[Close Price]]-Table2[[#This Row],[200D EMA]])/Table2[[#This Row],[200D EMA]]</f>
        <v>0.25700935618803927</v>
      </c>
      <c r="V392">
        <v>0.95283168661475504</v>
      </c>
      <c r="W392">
        <v>419.65</v>
      </c>
      <c r="X392">
        <v>439.15</v>
      </c>
      <c r="Y392">
        <v>419.65</v>
      </c>
      <c r="Z392">
        <v>439.15</v>
      </c>
      <c r="AA392">
        <v>403.95</v>
      </c>
      <c r="AB392">
        <v>441.95</v>
      </c>
      <c r="AC392" s="2">
        <f>(Table2[[#This Row],[Close Price]]/Table2[[#This Row],[Day Low]])-1</f>
        <v>2.5378291433337363E-2</v>
      </c>
      <c r="AD392" s="2">
        <f>(Table2[[#This Row],[Day High]]/Table2[[#This Row],[Close Price]])-1</f>
        <v>2.0567046246804388E-2</v>
      </c>
      <c r="AE392" s="2">
        <f>(Table2[[#This Row],[Close Price]]/Table2[[#This Row],[Current Week Low]])-1</f>
        <v>2.5378291433337363E-2</v>
      </c>
      <c r="AF392" s="2">
        <f>(Table2[[#This Row],[Current Week High]]/Table2[[#This Row],[Close Price]])-1</f>
        <v>2.0567046246804388E-2</v>
      </c>
      <c r="AG392" s="2">
        <f>(Table2[[#This Row],[Close Price]]/Table2[[#This Row],[Current Month Low]])-1</f>
        <v>6.5230845401658577E-2</v>
      </c>
      <c r="AH392" s="2">
        <f>(Table2[[#This Row],[Current Month High]]/Table2[[#This Row],[Close Price]])-1</f>
        <v>2.7074134324889476E-2</v>
      </c>
      <c r="AI392">
        <v>2.7074134324889401</v>
      </c>
      <c r="AJ392">
        <v>64.708133971291801</v>
      </c>
      <c r="AK392" t="str">
        <f>IF(AND(Table2[[#This Row],[20D EMA]]&gt;Table2[[#This Row],[50D EMA]],Table2[[#This Row],[50D EMA]]&gt;Table2[[#This Row],[200D EMA]]),"Uptrend","Downtrend/NoTrend")</f>
        <v>Uptrend</v>
      </c>
      <c r="AL392">
        <v>0.19</v>
      </c>
      <c r="AM392" t="s">
        <v>10199</v>
      </c>
      <c r="AN392">
        <v>5.31</v>
      </c>
      <c r="AO392" t="s">
        <v>10199</v>
      </c>
      <c r="AP392">
        <v>-7.1768436793316001E-2</v>
      </c>
      <c r="AQ392">
        <f>(Table2[[#This Row],[Sharpe Ratio]]-AVERAGE(Table2[Sharpe Ratio]))/_xlfn.STDEV.P(Table2[Sharpe Ratio])</f>
        <v>-1.3858060138804209</v>
      </c>
      <c r="AR39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-8.5612377912002824E-2</v>
      </c>
      <c r="AS392">
        <f>_xlfn.RANK.AVG(Table2[[#This Row],[1Y Return vs Nifty Z-Score]],Table2[1Y Return vs Nifty Z-Score])</f>
        <v>354</v>
      </c>
      <c r="AT392">
        <f>_xlfn.RANK.AVG(Table2[[#This Row],[6M Return vs Nifty Z-Score]],Table2[6M Return vs Nifty Z-Score])</f>
        <v>139</v>
      </c>
      <c r="AU392">
        <f>_xlfn.RANK.AVG(Table2[[#This Row],[Sharpe Ratio Z-Score]],Table2[Sharpe Ratio Z-Score])</f>
        <v>671</v>
      </c>
      <c r="AV392">
        <f>(Table2[[#This Row],[Rank 1Y]]+Table2[[#This Row],[Rank 6M]]+Table2[[#This Row],[Rank Sharpe]])/3</f>
        <v>388</v>
      </c>
    </row>
    <row r="393" spans="1:48" x14ac:dyDescent="0.3">
      <c r="A393" t="s">
        <v>661</v>
      </c>
      <c r="B393" t="s">
        <v>662</v>
      </c>
      <c r="C393" t="s">
        <v>10167</v>
      </c>
      <c r="D393" t="s">
        <v>375</v>
      </c>
      <c r="E393">
        <v>25975.104115049999</v>
      </c>
      <c r="F393">
        <v>2047.35</v>
      </c>
      <c r="G393">
        <v>17.521765374797202</v>
      </c>
      <c r="H393">
        <f>(Table2[[#This Row],[1Y Return vs Nifty]]-AVERAGE(Table2[1Y Return vs Nifty]))/_xlfn.STDEV.P(Table2[1Y Return vs Nifty])</f>
        <v>-0.29399663591435937</v>
      </c>
      <c r="I393">
        <v>5.61595647948148</v>
      </c>
      <c r="J393">
        <f>(Table2[[#This Row],[1M Return vs Nifty]]-AVERAGE(Table2[1M Return vs Nifty]))/_xlfn.STDEV.P(Table2[1M Return vs Nifty])</f>
        <v>0.76296742096354098</v>
      </c>
      <c r="K393">
        <v>41.215121205875</v>
      </c>
      <c r="L393">
        <f>(Table2[[#This Row],[6M Return vs Nifty]]-AVERAGE(Table2[6M Return vs Nifty]))/_xlfn.STDEV.P(Table2[6M Return vs Nifty])</f>
        <v>1.1704205440269031</v>
      </c>
      <c r="M393">
        <v>1.9878366135833601</v>
      </c>
      <c r="N393">
        <f>(Table2[[#This Row],[1W Return vs Nifty]]-AVERAGE(Table2[1W Return vs Nifty]))/_xlfn.STDEV.P(Table2[1W Return vs Nifty])</f>
        <v>1.0405715629674213</v>
      </c>
      <c r="O393">
        <v>1969.54</v>
      </c>
      <c r="P393">
        <v>1799.98397384484</v>
      </c>
      <c r="Q393">
        <v>1560.9373856372399</v>
      </c>
      <c r="R393">
        <v>63.799993502179902</v>
      </c>
      <c r="S393" s="2">
        <f>(Table2[[#This Row],[Close Price]]-Table2[[#This Row],[20D EMA]])/Table2[[#This Row],[20D EMA]]</f>
        <v>3.9506686840582041E-2</v>
      </c>
      <c r="T393" s="2">
        <f>(Table2[[#This Row],[Close Price]]-Table2[[#This Row],[50D EMA]])/Table2[[#This Row],[50D EMA]]</f>
        <v>0.13742679365459901</v>
      </c>
      <c r="U393" s="2">
        <f>(Table2[[#This Row],[Close Price]]-Table2[[#This Row],[200D EMA]])/Table2[[#This Row],[200D EMA]]</f>
        <v>0.31161571171170716</v>
      </c>
      <c r="V393">
        <v>0.54366309959647496</v>
      </c>
      <c r="W393">
        <v>2010</v>
      </c>
      <c r="X393">
        <v>2062.4499999999998</v>
      </c>
      <c r="Y393">
        <v>1956.5</v>
      </c>
      <c r="Z393">
        <v>2062.4499999999998</v>
      </c>
      <c r="AA393">
        <v>1921</v>
      </c>
      <c r="AB393">
        <v>2080</v>
      </c>
      <c r="AC393" s="2">
        <f>(Table2[[#This Row],[Close Price]]/Table2[[#This Row],[Day Low]])-1</f>
        <v>1.8582089552238834E-2</v>
      </c>
      <c r="AD393" s="2">
        <f>(Table2[[#This Row],[Day High]]/Table2[[#This Row],[Close Price]])-1</f>
        <v>7.3753876962903142E-3</v>
      </c>
      <c r="AE393" s="2">
        <f>(Table2[[#This Row],[Close Price]]/Table2[[#This Row],[Current Week Low]])-1</f>
        <v>4.6434960388448632E-2</v>
      </c>
      <c r="AF393" s="2">
        <f>(Table2[[#This Row],[Current Week High]]/Table2[[#This Row],[Close Price]])-1</f>
        <v>7.3753876962903142E-3</v>
      </c>
      <c r="AG393" s="2">
        <f>(Table2[[#This Row],[Close Price]]/Table2[[#This Row],[Current Month Low]])-1</f>
        <v>6.5773034877667724E-2</v>
      </c>
      <c r="AH393" s="2">
        <f>(Table2[[#This Row],[Current Month High]]/Table2[[#This Row],[Close Price]])-1</f>
        <v>1.5947444257210508E-2</v>
      </c>
      <c r="AI393">
        <v>7.4071360539233799</v>
      </c>
      <c r="AJ393">
        <v>72.6119214231515</v>
      </c>
      <c r="AK393" t="str">
        <f>IF(AND(Table2[[#This Row],[20D EMA]]&gt;Table2[[#This Row],[50D EMA]],Table2[[#This Row],[50D EMA]]&gt;Table2[[#This Row],[200D EMA]]),"Uptrend","Downtrend/NoTrend")</f>
        <v>Uptrend</v>
      </c>
      <c r="AL393">
        <v>0.25</v>
      </c>
      <c r="AM393" t="s">
        <v>10199</v>
      </c>
      <c r="AN393">
        <v>2.21</v>
      </c>
      <c r="AO393" t="s">
        <v>10199</v>
      </c>
      <c r="AP393">
        <v>-7.7424865902054996E-2</v>
      </c>
      <c r="AQ393">
        <f>(Table2[[#This Row],[Sharpe Ratio]]-AVERAGE(Table2[Sharpe Ratio]))/_xlfn.STDEV.P(Table2[Sharpe Ratio])</f>
        <v>-1.4507393085734928</v>
      </c>
      <c r="AR39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1.2292235834700134</v>
      </c>
      <c r="AS393">
        <f>_xlfn.RANK.AVG(Table2[[#This Row],[1Y Return vs Nifty Z-Score]],Table2[1Y Return vs Nifty Z-Score])</f>
        <v>397</v>
      </c>
      <c r="AT393">
        <f>_xlfn.RANK.AVG(Table2[[#This Row],[6M Return vs Nifty Z-Score]],Table2[6M Return vs Nifty Z-Score])</f>
        <v>88</v>
      </c>
      <c r="AU393">
        <f>_xlfn.RANK.AVG(Table2[[#This Row],[Sharpe Ratio Z-Score]],Table2[Sharpe Ratio Z-Score])</f>
        <v>680</v>
      </c>
      <c r="AV393">
        <f>(Table2[[#This Row],[Rank 1Y]]+Table2[[#This Row],[Rank 6M]]+Table2[[#This Row],[Rank Sharpe]])/3</f>
        <v>388.33333333333331</v>
      </c>
    </row>
    <row r="394" spans="1:48" x14ac:dyDescent="0.3">
      <c r="A394" t="s">
        <v>1127</v>
      </c>
      <c r="B394" t="s">
        <v>1128</v>
      </c>
      <c r="C394" t="s">
        <v>10169</v>
      </c>
      <c r="D394" t="s">
        <v>271</v>
      </c>
      <c r="E394">
        <v>10421.74249644</v>
      </c>
      <c r="F394">
        <v>276.10000000000002</v>
      </c>
      <c r="G394">
        <v>54.556226138028698</v>
      </c>
      <c r="H394">
        <f>(Table2[[#This Row],[1Y Return vs Nifty]]-AVERAGE(Table2[1Y Return vs Nifty]))/_xlfn.STDEV.P(Table2[1Y Return vs Nifty])</f>
        <v>0.22174244445058652</v>
      </c>
      <c r="I394">
        <v>2.2525895950969601</v>
      </c>
      <c r="J394">
        <f>(Table2[[#This Row],[1M Return vs Nifty]]-AVERAGE(Table2[1M Return vs Nifty]))/_xlfn.STDEV.P(Table2[1M Return vs Nifty])</f>
        <v>0.41416817516892585</v>
      </c>
      <c r="K394">
        <v>-24.5979278662689</v>
      </c>
      <c r="L394">
        <f>(Table2[[#This Row],[6M Return vs Nifty]]-AVERAGE(Table2[6M Return vs Nifty]))/_xlfn.STDEV.P(Table2[6M Return vs Nifty])</f>
        <v>-1.0403748496687524</v>
      </c>
      <c r="M394">
        <v>-0.78514395318096897</v>
      </c>
      <c r="N394">
        <f>(Table2[[#This Row],[1W Return vs Nifty]]-AVERAGE(Table2[1W Return vs Nifty]))/_xlfn.STDEV.P(Table2[1W Return vs Nifty])</f>
        <v>0.29404076095128528</v>
      </c>
      <c r="O394">
        <v>270.88</v>
      </c>
      <c r="P394">
        <v>264.09234144987403</v>
      </c>
      <c r="Q394">
        <v>247.42656026777701</v>
      </c>
      <c r="R394">
        <v>52.334888508697802</v>
      </c>
      <c r="S394" s="2">
        <f>(Table2[[#This Row],[Close Price]]-Table2[[#This Row],[20D EMA]])/Table2[[#This Row],[20D EMA]]</f>
        <v>1.9270525694034361E-2</v>
      </c>
      <c r="T394" s="2">
        <f>(Table2[[#This Row],[Close Price]]-Table2[[#This Row],[50D EMA]])/Table2[[#This Row],[50D EMA]]</f>
        <v>4.5467651519932872E-2</v>
      </c>
      <c r="U394" s="2">
        <f>(Table2[[#This Row],[Close Price]]-Table2[[#This Row],[200D EMA]])/Table2[[#This Row],[200D EMA]]</f>
        <v>0.11588666835602141</v>
      </c>
      <c r="V394">
        <v>2.0489183106498299</v>
      </c>
      <c r="W394">
        <v>258.95</v>
      </c>
      <c r="X394">
        <v>282.75</v>
      </c>
      <c r="Y394">
        <v>258.95</v>
      </c>
      <c r="Z394">
        <v>284.5</v>
      </c>
      <c r="AA394">
        <v>252</v>
      </c>
      <c r="AB394">
        <v>297.5</v>
      </c>
      <c r="AC394" s="2">
        <f>(Table2[[#This Row],[Close Price]]/Table2[[#This Row],[Day Low]])-1</f>
        <v>6.6229001737787341E-2</v>
      </c>
      <c r="AD394" s="2">
        <f>(Table2[[#This Row],[Day High]]/Table2[[#This Row],[Close Price]])-1</f>
        <v>2.4085476276711315E-2</v>
      </c>
      <c r="AE394" s="2">
        <f>(Table2[[#This Row],[Close Price]]/Table2[[#This Row],[Current Week Low]])-1</f>
        <v>6.6229001737787341E-2</v>
      </c>
      <c r="AF394" s="2">
        <f>(Table2[[#This Row],[Current Week High]]/Table2[[#This Row],[Close Price]])-1</f>
        <v>3.0423759507424819E-2</v>
      </c>
      <c r="AG394" s="2">
        <f>(Table2[[#This Row],[Close Price]]/Table2[[#This Row],[Current Month Low]])-1</f>
        <v>9.5634920634920739E-2</v>
      </c>
      <c r="AH394" s="2">
        <f>(Table2[[#This Row],[Current Month High]]/Table2[[#This Row],[Close Price]])-1</f>
        <v>7.7508149221296563E-2</v>
      </c>
      <c r="AI394">
        <v>24.411445128576599</v>
      </c>
      <c r="AJ394">
        <v>82.545454545454504</v>
      </c>
      <c r="AK394" t="str">
        <f>IF(AND(Table2[[#This Row],[20D EMA]]&gt;Table2[[#This Row],[50D EMA]],Table2[[#This Row],[50D EMA]]&gt;Table2[[#This Row],[200D EMA]]),"Uptrend","Downtrend/NoTrend")</f>
        <v>Uptrend</v>
      </c>
      <c r="AL394">
        <v>0.01</v>
      </c>
      <c r="AM394" t="s">
        <v>10199</v>
      </c>
      <c r="AN394">
        <v>6.34</v>
      </c>
      <c r="AO394" t="s">
        <v>10199</v>
      </c>
      <c r="AP394">
        <v>5.9411445651104997E-2</v>
      </c>
      <c r="AQ394">
        <f>(Table2[[#This Row],[Sharpe Ratio]]-AVERAGE(Table2[Sharpe Ratio]))/_xlfn.STDEV.P(Table2[Sharpe Ratio])</f>
        <v>0.12008079223302975</v>
      </c>
      <c r="AR39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9.6573231350750577E-3</v>
      </c>
      <c r="AS394">
        <f>_xlfn.RANK.AVG(Table2[[#This Row],[1Y Return vs Nifty Z-Score]],Table2[1Y Return vs Nifty Z-Score])</f>
        <v>223</v>
      </c>
      <c r="AT394">
        <f>_xlfn.RANK.AVG(Table2[[#This Row],[6M Return vs Nifty Z-Score]],Table2[6M Return vs Nifty Z-Score])</f>
        <v>641</v>
      </c>
      <c r="AU394">
        <f>_xlfn.RANK.AVG(Table2[[#This Row],[Sharpe Ratio Z-Score]],Table2[Sharpe Ratio Z-Score])</f>
        <v>302</v>
      </c>
      <c r="AV394">
        <f>(Table2[[#This Row],[Rank 1Y]]+Table2[[#This Row],[Rank 6M]]+Table2[[#This Row],[Rank Sharpe]])/3</f>
        <v>388.66666666666669</v>
      </c>
    </row>
    <row r="395" spans="1:48" x14ac:dyDescent="0.3">
      <c r="A395" t="s">
        <v>44</v>
      </c>
      <c r="B395" t="s">
        <v>45</v>
      </c>
      <c r="C395" t="s">
        <v>10158</v>
      </c>
      <c r="D395" t="s">
        <v>46</v>
      </c>
      <c r="E395">
        <v>486428.13343572</v>
      </c>
      <c r="F395">
        <v>3538.05</v>
      </c>
      <c r="G395">
        <v>11.828681999106299</v>
      </c>
      <c r="H395">
        <f>(Table2[[#This Row],[1Y Return vs Nifty]]-AVERAGE(Table2[1Y Return vs Nifty]))/_xlfn.STDEV.P(Table2[1Y Return vs Nifty])</f>
        <v>-0.37327808146830266</v>
      </c>
      <c r="I395">
        <v>-0.43281324141291</v>
      </c>
      <c r="J395">
        <f>(Table2[[#This Row],[1M Return vs Nifty]]-AVERAGE(Table2[1M Return vs Nifty]))/_xlfn.STDEV.P(Table2[1M Return vs Nifty])</f>
        <v>0.13567744958732805</v>
      </c>
      <c r="K395">
        <v>-15.6209622530715</v>
      </c>
      <c r="L395">
        <f>(Table2[[#This Row],[6M Return vs Nifty]]-AVERAGE(Table2[6M Return vs Nifty]))/_xlfn.STDEV.P(Table2[6M Return vs Nifty])</f>
        <v>-0.73882015030714443</v>
      </c>
      <c r="M395">
        <v>0.91945138217756295</v>
      </c>
      <c r="N395">
        <f>(Table2[[#This Row],[1W Return vs Nifty]]-AVERAGE(Table2[1W Return vs Nifty]))/_xlfn.STDEV.P(Table2[1W Return vs Nifty])</f>
        <v>0.75294513917526706</v>
      </c>
      <c r="O395">
        <v>3614.11</v>
      </c>
      <c r="P395">
        <v>3593.69322581701</v>
      </c>
      <c r="Q395">
        <v>3368.5252953581899</v>
      </c>
      <c r="R395">
        <v>34.556731687170299</v>
      </c>
      <c r="S395" s="2">
        <f>(Table2[[#This Row],[Close Price]]-Table2[[#This Row],[20D EMA]])/Table2[[#This Row],[20D EMA]]</f>
        <v>-2.1045291925259592E-2</v>
      </c>
      <c r="T395" s="2">
        <f>(Table2[[#This Row],[Close Price]]-Table2[[#This Row],[50D EMA]])/Table2[[#This Row],[50D EMA]]</f>
        <v>-1.5483577011323656E-2</v>
      </c>
      <c r="U395" s="2">
        <f>(Table2[[#This Row],[Close Price]]-Table2[[#This Row],[200D EMA]])/Table2[[#This Row],[200D EMA]]</f>
        <v>5.0326089246061023E-2</v>
      </c>
      <c r="V395">
        <v>0.87100977271440605</v>
      </c>
      <c r="W395">
        <v>3460</v>
      </c>
      <c r="X395">
        <v>3714</v>
      </c>
      <c r="Y395">
        <v>3460</v>
      </c>
      <c r="Z395">
        <v>3714</v>
      </c>
      <c r="AA395">
        <v>3460</v>
      </c>
      <c r="AB395">
        <v>3714</v>
      </c>
      <c r="AC395" s="2">
        <f>(Table2[[#This Row],[Close Price]]/Table2[[#This Row],[Day Low]])-1</f>
        <v>2.2557803468208126E-2</v>
      </c>
      <c r="AD395" s="2">
        <f>(Table2[[#This Row],[Day High]]/Table2[[#This Row],[Close Price]])-1</f>
        <v>4.9730783906388965E-2</v>
      </c>
      <c r="AE395" s="2">
        <f>(Table2[[#This Row],[Close Price]]/Table2[[#This Row],[Current Week Low]])-1</f>
        <v>2.2557803468208126E-2</v>
      </c>
      <c r="AF395" s="2">
        <f>(Table2[[#This Row],[Current Week High]]/Table2[[#This Row],[Close Price]])-1</f>
        <v>4.9730783906388965E-2</v>
      </c>
      <c r="AG395" s="2">
        <f>(Table2[[#This Row],[Close Price]]/Table2[[#This Row],[Current Month Low]])-1</f>
        <v>2.2557803468208126E-2</v>
      </c>
      <c r="AH395" s="2">
        <f>(Table2[[#This Row],[Current Month High]]/Table2[[#This Row],[Close Price]])-1</f>
        <v>4.9730783906388965E-2</v>
      </c>
      <c r="AI395">
        <v>10.7926682777236</v>
      </c>
      <c r="AJ395">
        <v>38.584018801410103</v>
      </c>
      <c r="AK395" t="str">
        <f>IF(AND(Table2[[#This Row],[20D EMA]]&gt;Table2[[#This Row],[50D EMA]],Table2[[#This Row],[50D EMA]]&gt;Table2[[#This Row],[200D EMA]]),"Uptrend","Downtrend/NoTrend")</f>
        <v>Uptrend</v>
      </c>
      <c r="AL395">
        <v>-0.05</v>
      </c>
      <c r="AM395" t="s">
        <v>10200</v>
      </c>
      <c r="AN395">
        <v>-0.99</v>
      </c>
      <c r="AO395" t="s">
        <v>10200</v>
      </c>
      <c r="AP395">
        <v>0.107972775121441</v>
      </c>
      <c r="AQ395">
        <f>(Table2[[#This Row],[Sharpe Ratio]]-AVERAGE(Table2[Sharpe Ratio]))/_xlfn.STDEV.P(Table2[Sharpe Ratio])</f>
        <v>0.67754329314425354</v>
      </c>
      <c r="AR39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0.4540676501314016</v>
      </c>
      <c r="AS395">
        <f>_xlfn.RANK.AVG(Table2[[#This Row],[1Y Return vs Nifty Z-Score]],Table2[1Y Return vs Nifty Z-Score])</f>
        <v>429</v>
      </c>
      <c r="AT395">
        <f>_xlfn.RANK.AVG(Table2[[#This Row],[6M Return vs Nifty Z-Score]],Table2[6M Return vs Nifty Z-Score])</f>
        <v>565</v>
      </c>
      <c r="AU395">
        <f>_xlfn.RANK.AVG(Table2[[#This Row],[Sharpe Ratio Z-Score]],Table2[Sharpe Ratio Z-Score])</f>
        <v>181</v>
      </c>
      <c r="AV395">
        <f>(Table2[[#This Row],[Rank 1Y]]+Table2[[#This Row],[Rank 6M]]+Table2[[#This Row],[Rank Sharpe]])/3</f>
        <v>391.66666666666669</v>
      </c>
    </row>
    <row r="396" spans="1:48" x14ac:dyDescent="0.3">
      <c r="A396" t="s">
        <v>1250</v>
      </c>
      <c r="B396" t="s">
        <v>1251</v>
      </c>
      <c r="C396" t="s">
        <v>10157</v>
      </c>
      <c r="D396" t="s">
        <v>407</v>
      </c>
      <c r="E396">
        <v>8792.6117320499998</v>
      </c>
      <c r="F396">
        <v>645.35</v>
      </c>
      <c r="G396">
        <v>39.776911328651103</v>
      </c>
      <c r="H396">
        <f>(Table2[[#This Row],[1Y Return vs Nifty]]-AVERAGE(Table2[1Y Return vs Nifty]))/_xlfn.STDEV.P(Table2[1Y Return vs Nifty])</f>
        <v>1.5926831879822193E-2</v>
      </c>
      <c r="I396">
        <v>-4.7099028875029498</v>
      </c>
      <c r="J396">
        <f>(Table2[[#This Row],[1M Return vs Nifty]]-AVERAGE(Table2[1M Return vs Nifty]))/_xlfn.STDEV.P(Table2[1M Return vs Nifty])</f>
        <v>-0.30787976377483062</v>
      </c>
      <c r="K396">
        <v>10.7763377534098</v>
      </c>
      <c r="L396">
        <f>(Table2[[#This Row],[6M Return vs Nifty]]-AVERAGE(Table2[6M Return vs Nifty]))/_xlfn.STDEV.P(Table2[6M Return vs Nifty])</f>
        <v>0.14791933499398963</v>
      </c>
      <c r="M396">
        <v>4.2370240583998102</v>
      </c>
      <c r="N396">
        <f>(Table2[[#This Row],[1W Return vs Nifty]]-AVERAGE(Table2[1W Return vs Nifty]))/_xlfn.STDEV.P(Table2[1W Return vs Nifty])</f>
        <v>1.6460888634448287</v>
      </c>
      <c r="O396">
        <v>608.77</v>
      </c>
      <c r="P396">
        <v>585.69772267593601</v>
      </c>
      <c r="Q396">
        <v>514.83682968866106</v>
      </c>
      <c r="R396">
        <v>70.650213949489398</v>
      </c>
      <c r="S396" s="2">
        <f>(Table2[[#This Row],[Close Price]]-Table2[[#This Row],[20D EMA]])/Table2[[#This Row],[20D EMA]]</f>
        <v>6.0088374919920563E-2</v>
      </c>
      <c r="T396" s="2">
        <f>(Table2[[#This Row],[Close Price]]-Table2[[#This Row],[50D EMA]])/Table2[[#This Row],[50D EMA]]</f>
        <v>0.10184823162966157</v>
      </c>
      <c r="U396" s="2">
        <f>(Table2[[#This Row],[Close Price]]-Table2[[#This Row],[200D EMA]])/Table2[[#This Row],[200D EMA]]</f>
        <v>0.2535039507376825</v>
      </c>
      <c r="V396">
        <v>1.56200142312121</v>
      </c>
      <c r="W396">
        <v>604.4</v>
      </c>
      <c r="X396">
        <v>670</v>
      </c>
      <c r="Y396">
        <v>604.4</v>
      </c>
      <c r="Z396">
        <v>670</v>
      </c>
      <c r="AA396">
        <v>589.95000000000005</v>
      </c>
      <c r="AB396">
        <v>670</v>
      </c>
      <c r="AC396" s="2">
        <f>(Table2[[#This Row],[Close Price]]/Table2[[#This Row],[Day Low]])-1</f>
        <v>6.7753143613501043E-2</v>
      </c>
      <c r="AD396" s="2">
        <f>(Table2[[#This Row],[Day High]]/Table2[[#This Row],[Close Price]])-1</f>
        <v>3.8196327574184563E-2</v>
      </c>
      <c r="AE396" s="2">
        <f>(Table2[[#This Row],[Close Price]]/Table2[[#This Row],[Current Week Low]])-1</f>
        <v>6.7753143613501043E-2</v>
      </c>
      <c r="AF396" s="2">
        <f>(Table2[[#This Row],[Current Week High]]/Table2[[#This Row],[Close Price]])-1</f>
        <v>3.8196327574184563E-2</v>
      </c>
      <c r="AG396" s="2">
        <f>(Table2[[#This Row],[Close Price]]/Table2[[#This Row],[Current Month Low]])-1</f>
        <v>9.3906263242647725E-2</v>
      </c>
      <c r="AH396" s="2">
        <f>(Table2[[#This Row],[Current Month High]]/Table2[[#This Row],[Close Price]])-1</f>
        <v>3.8196327574184563E-2</v>
      </c>
      <c r="AI396">
        <v>4.1295421089331201</v>
      </c>
      <c r="AJ396">
        <v>67.232443638248199</v>
      </c>
      <c r="AK396" t="str">
        <f>IF(AND(Table2[[#This Row],[20D EMA]]&gt;Table2[[#This Row],[50D EMA]],Table2[[#This Row],[50D EMA]]&gt;Table2[[#This Row],[200D EMA]]),"Uptrend","Downtrend/NoTrend")</f>
        <v>Uptrend</v>
      </c>
      <c r="AL396">
        <v>0.04</v>
      </c>
      <c r="AM396" t="s">
        <v>10199</v>
      </c>
      <c r="AN396">
        <v>6.23</v>
      </c>
      <c r="AO396" t="s">
        <v>10199</v>
      </c>
      <c r="AP396">
        <v>-3.9067890064364001E-2</v>
      </c>
      <c r="AQ396">
        <f>(Table2[[#This Row],[Sharpe Ratio]]-AVERAGE(Table2[Sharpe Ratio]))/_xlfn.STDEV.P(Table2[Sharpe Ratio])</f>
        <v>-1.0104182565946278</v>
      </c>
      <c r="AR39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0.49163700994918202</v>
      </c>
      <c r="AS396">
        <f>_xlfn.RANK.AVG(Table2[[#This Row],[1Y Return vs Nifty Z-Score]],Table2[1Y Return vs Nifty Z-Score])</f>
        <v>281</v>
      </c>
      <c r="AT396">
        <f>_xlfn.RANK.AVG(Table2[[#This Row],[6M Return vs Nifty Z-Score]],Table2[6M Return vs Nifty Z-Score])</f>
        <v>276</v>
      </c>
      <c r="AU396">
        <f>_xlfn.RANK.AVG(Table2[[#This Row],[Sharpe Ratio Z-Score]],Table2[Sharpe Ratio Z-Score])</f>
        <v>620</v>
      </c>
      <c r="AV396">
        <f>(Table2[[#This Row],[Rank 1Y]]+Table2[[#This Row],[Rank 6M]]+Table2[[#This Row],[Rank Sharpe]])/3</f>
        <v>392.33333333333331</v>
      </c>
    </row>
    <row r="397" spans="1:48" x14ac:dyDescent="0.3">
      <c r="A397" t="s">
        <v>777</v>
      </c>
      <c r="B397" t="s">
        <v>778</v>
      </c>
      <c r="C397" t="s">
        <v>10154</v>
      </c>
      <c r="D397" t="s">
        <v>21</v>
      </c>
      <c r="E397">
        <v>19975.6288831649</v>
      </c>
      <c r="F397">
        <v>723.65</v>
      </c>
      <c r="G397">
        <v>64.794110199156805</v>
      </c>
      <c r="H397">
        <f>(Table2[[#This Row],[1Y Return vs Nifty]]-AVERAGE(Table2[1Y Return vs Nifty]))/_xlfn.STDEV.P(Table2[1Y Return vs Nifty])</f>
        <v>0.36431443825726578</v>
      </c>
      <c r="I397">
        <v>-0.95748226098507505</v>
      </c>
      <c r="J397">
        <f>(Table2[[#This Row],[1M Return vs Nifty]]-AVERAGE(Table2[1M Return vs Nifty]))/_xlfn.STDEV.P(Table2[1M Return vs Nifty])</f>
        <v>8.1266448763057206E-2</v>
      </c>
      <c r="K397">
        <v>-24.884749555404301</v>
      </c>
      <c r="L397">
        <f>(Table2[[#This Row],[6M Return vs Nifty]]-AVERAGE(Table2[6M Return vs Nifty]))/_xlfn.STDEV.P(Table2[6M Return vs Nifty])</f>
        <v>-1.0500097788825236</v>
      </c>
      <c r="M397">
        <v>-3.9537401250875002</v>
      </c>
      <c r="N397">
        <f>(Table2[[#This Row],[1W Return vs Nifty]]-AVERAGE(Table2[1W Return vs Nifty]))/_xlfn.STDEV.P(Table2[1W Return vs Nifty])</f>
        <v>-0.55899610119982135</v>
      </c>
      <c r="O397">
        <v>709.27</v>
      </c>
      <c r="P397">
        <v>691.47832143811695</v>
      </c>
      <c r="Q397">
        <v>651.92465389403196</v>
      </c>
      <c r="R397">
        <v>54.2530988859071</v>
      </c>
      <c r="S397" s="2">
        <f>(Table2[[#This Row],[Close Price]]-Table2[[#This Row],[20D EMA]])/Table2[[#This Row],[20D EMA]]</f>
        <v>2.0274366602281213E-2</v>
      </c>
      <c r="T397" s="2">
        <f>(Table2[[#This Row],[Close Price]]-Table2[[#This Row],[50D EMA]])/Table2[[#This Row],[50D EMA]]</f>
        <v>4.6525939518932836E-2</v>
      </c>
      <c r="U397" s="2">
        <f>(Table2[[#This Row],[Close Price]]-Table2[[#This Row],[200D EMA]])/Table2[[#This Row],[200D EMA]]</f>
        <v>0.11002091373219752</v>
      </c>
      <c r="V397">
        <v>1.3209592028644399</v>
      </c>
      <c r="W397">
        <v>681.5</v>
      </c>
      <c r="X397">
        <v>729</v>
      </c>
      <c r="Y397">
        <v>681.5</v>
      </c>
      <c r="Z397">
        <v>729</v>
      </c>
      <c r="AA397">
        <v>681.5</v>
      </c>
      <c r="AB397">
        <v>760.45</v>
      </c>
      <c r="AC397" s="2">
        <f>(Table2[[#This Row],[Close Price]]/Table2[[#This Row],[Day Low]])-1</f>
        <v>6.1848862802641236E-2</v>
      </c>
      <c r="AD397" s="2">
        <f>(Table2[[#This Row],[Day High]]/Table2[[#This Row],[Close Price]])-1</f>
        <v>7.3930767636287698E-3</v>
      </c>
      <c r="AE397" s="2">
        <f>(Table2[[#This Row],[Close Price]]/Table2[[#This Row],[Current Week Low]])-1</f>
        <v>6.1848862802641236E-2</v>
      </c>
      <c r="AF397" s="2">
        <f>(Table2[[#This Row],[Current Week High]]/Table2[[#This Row],[Close Price]])-1</f>
        <v>7.3930767636287698E-3</v>
      </c>
      <c r="AG397" s="2">
        <f>(Table2[[#This Row],[Close Price]]/Table2[[#This Row],[Current Month Low]])-1</f>
        <v>6.1848862802641236E-2</v>
      </c>
      <c r="AH397" s="2">
        <f>(Table2[[#This Row],[Current Month High]]/Table2[[#This Row],[Close Price]])-1</f>
        <v>5.0853313065708727E-2</v>
      </c>
      <c r="AI397">
        <v>19.097630069785101</v>
      </c>
      <c r="AJ397">
        <v>92.921887496667495</v>
      </c>
      <c r="AK397" t="str">
        <f>IF(AND(Table2[[#This Row],[20D EMA]]&gt;Table2[[#This Row],[50D EMA]],Table2[[#This Row],[50D EMA]]&gt;Table2[[#This Row],[200D EMA]]),"Uptrend","Downtrend/NoTrend")</f>
        <v>Uptrend</v>
      </c>
      <c r="AL397">
        <v>-0.06</v>
      </c>
      <c r="AM397" t="s">
        <v>10200</v>
      </c>
      <c r="AN397">
        <v>0.87</v>
      </c>
      <c r="AO397" t="s">
        <v>10199</v>
      </c>
      <c r="AP397">
        <v>4.7588934543887997E-2</v>
      </c>
      <c r="AQ397">
        <f>(Table2[[#This Row],[Sharpe Ratio]]-AVERAGE(Table2[Sharpe Ratio]))/_xlfn.STDEV.P(Table2[Sharpe Ratio])</f>
        <v>-1.5636386039567251E-2</v>
      </c>
      <c r="AR39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-1.1790613791015891</v>
      </c>
      <c r="AS397">
        <f>_xlfn.RANK.AVG(Table2[[#This Row],[1Y Return vs Nifty Z-Score]],Table2[1Y Return vs Nifty Z-Score])</f>
        <v>193</v>
      </c>
      <c r="AT397">
        <f>_xlfn.RANK.AVG(Table2[[#This Row],[6M Return vs Nifty Z-Score]],Table2[6M Return vs Nifty Z-Score])</f>
        <v>644</v>
      </c>
      <c r="AU397">
        <f>_xlfn.RANK.AVG(Table2[[#This Row],[Sharpe Ratio Z-Score]],Table2[Sharpe Ratio Z-Score])</f>
        <v>343</v>
      </c>
      <c r="AV397">
        <f>(Table2[[#This Row],[Rank 1Y]]+Table2[[#This Row],[Rank 6M]]+Table2[[#This Row],[Rank Sharpe]])/3</f>
        <v>393.33333333333331</v>
      </c>
    </row>
    <row r="398" spans="1:48" x14ac:dyDescent="0.3">
      <c r="A398" t="s">
        <v>482</v>
      </c>
      <c r="B398" t="s">
        <v>483</v>
      </c>
      <c r="C398" t="s">
        <v>10155</v>
      </c>
      <c r="D398" t="s">
        <v>51</v>
      </c>
      <c r="E398">
        <v>43499.984705351999</v>
      </c>
      <c r="F398">
        <v>174.51</v>
      </c>
      <c r="G398">
        <v>8.5297514840411193</v>
      </c>
      <c r="H398">
        <f>(Table2[[#This Row],[1Y Return vs Nifty]]-AVERAGE(Table2[1Y Return vs Nifty]))/_xlfn.STDEV.P(Table2[1Y Return vs Nifty])</f>
        <v>-0.41921873660312087</v>
      </c>
      <c r="I398">
        <v>-9.4752252513435202</v>
      </c>
      <c r="J398">
        <f>(Table2[[#This Row],[1M Return vs Nifty]]-AVERAGE(Table2[1M Return vs Nifty]))/_xlfn.STDEV.P(Table2[1M Return vs Nifty])</f>
        <v>-0.80206933738121033</v>
      </c>
      <c r="K398">
        <v>-5.8799052055689502</v>
      </c>
      <c r="L398">
        <f>(Table2[[#This Row],[6M Return vs Nifty]]-AVERAGE(Table2[6M Return vs Nifty]))/_xlfn.STDEV.P(Table2[6M Return vs Nifty])</f>
        <v>-0.41159805143829914</v>
      </c>
      <c r="M398">
        <v>-6.2679837388105</v>
      </c>
      <c r="N398">
        <f>(Table2[[#This Row],[1W Return vs Nifty]]-AVERAGE(Table2[1W Return vs Nifty]))/_xlfn.STDEV.P(Table2[1W Return vs Nifty])</f>
        <v>-1.1820275647882144</v>
      </c>
      <c r="O398">
        <v>180.05</v>
      </c>
      <c r="P398">
        <v>175.00841865932799</v>
      </c>
      <c r="Q398">
        <v>158.43162219162301</v>
      </c>
      <c r="R398">
        <v>33.995242904056703</v>
      </c>
      <c r="S398" s="2">
        <f>(Table2[[#This Row],[Close Price]]-Table2[[#This Row],[20D EMA]])/Table2[[#This Row],[20D EMA]]</f>
        <v>-3.0769230769230882E-2</v>
      </c>
      <c r="T398" s="2">
        <f>(Table2[[#This Row],[Close Price]]-Table2[[#This Row],[50D EMA]])/Table2[[#This Row],[50D EMA]]</f>
        <v>-2.8479696185257199E-3</v>
      </c>
      <c r="U398" s="2">
        <f>(Table2[[#This Row],[Close Price]]-Table2[[#This Row],[200D EMA]])/Table2[[#This Row],[200D EMA]]</f>
        <v>0.10148465051333118</v>
      </c>
      <c r="V398">
        <v>1.2049235922839401</v>
      </c>
      <c r="W398">
        <v>165</v>
      </c>
      <c r="X398">
        <v>175.49</v>
      </c>
      <c r="Y398">
        <v>165</v>
      </c>
      <c r="Z398">
        <v>175.8</v>
      </c>
      <c r="AA398">
        <v>165</v>
      </c>
      <c r="AB398">
        <v>194.25</v>
      </c>
      <c r="AC398" s="2">
        <f>(Table2[[#This Row],[Close Price]]/Table2[[#This Row],[Day Low]])-1</f>
        <v>5.7636363636363486E-2</v>
      </c>
      <c r="AD398" s="2">
        <f>(Table2[[#This Row],[Day High]]/Table2[[#This Row],[Close Price]])-1</f>
        <v>5.615724027276503E-3</v>
      </c>
      <c r="AE398" s="2">
        <f>(Table2[[#This Row],[Close Price]]/Table2[[#This Row],[Current Week Low]])-1</f>
        <v>5.7636363636363486E-2</v>
      </c>
      <c r="AF398" s="2">
        <f>(Table2[[#This Row],[Current Week High]]/Table2[[#This Row],[Close Price]])-1</f>
        <v>7.3921265257006485E-3</v>
      </c>
      <c r="AG398" s="2">
        <f>(Table2[[#This Row],[Close Price]]/Table2[[#This Row],[Current Month Low]])-1</f>
        <v>5.7636363636363486E-2</v>
      </c>
      <c r="AH398" s="2">
        <f>(Table2[[#This Row],[Current Month High]]/Table2[[#This Row],[Close Price]])-1</f>
        <v>0.11311672683513851</v>
      </c>
      <c r="AI398">
        <v>11.3116726835138</v>
      </c>
      <c r="AJ398">
        <v>49.793991416308998</v>
      </c>
      <c r="AK398" t="str">
        <f>IF(AND(Table2[[#This Row],[20D EMA]]&gt;Table2[[#This Row],[50D EMA]],Table2[[#This Row],[50D EMA]]&gt;Table2[[#This Row],[200D EMA]]),"Uptrend","Downtrend/NoTrend")</f>
        <v>Uptrend</v>
      </c>
      <c r="AL398">
        <v>-0.03</v>
      </c>
      <c r="AM398" t="s">
        <v>10200</v>
      </c>
      <c r="AN398">
        <v>-7.3</v>
      </c>
      <c r="AO398" t="s">
        <v>10200</v>
      </c>
      <c r="AP398">
        <v>6.5045109942644994E-2</v>
      </c>
      <c r="AQ398">
        <f>(Table2[[#This Row],[Sharpe Ratio]]-AVERAGE(Table2[Sharpe Ratio]))/_xlfn.STDEV.P(Table2[Sharpe Ratio])</f>
        <v>0.18475275693231941</v>
      </c>
      <c r="AR39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-2.6301609332785252</v>
      </c>
      <c r="AS398">
        <f>_xlfn.RANK.AVG(Table2[[#This Row],[1Y Return vs Nifty Z-Score]],Table2[1Y Return vs Nifty Z-Score])</f>
        <v>444</v>
      </c>
      <c r="AT398">
        <f>_xlfn.RANK.AVG(Table2[[#This Row],[6M Return vs Nifty Z-Score]],Table2[6M Return vs Nifty Z-Score])</f>
        <v>455</v>
      </c>
      <c r="AU398">
        <f>_xlfn.RANK.AVG(Table2[[#This Row],[Sharpe Ratio Z-Score]],Table2[Sharpe Ratio Z-Score])</f>
        <v>282</v>
      </c>
      <c r="AV398">
        <f>(Table2[[#This Row],[Rank 1Y]]+Table2[[#This Row],[Rank 6M]]+Table2[[#This Row],[Rank Sharpe]])/3</f>
        <v>393.66666666666669</v>
      </c>
    </row>
    <row r="399" spans="1:48" x14ac:dyDescent="0.3">
      <c r="A399" t="s">
        <v>1454</v>
      </c>
      <c r="B399" t="s">
        <v>1455</v>
      </c>
      <c r="C399" t="s">
        <v>10169</v>
      </c>
      <c r="D399" t="s">
        <v>372</v>
      </c>
      <c r="E399">
        <v>6812.3642592059996</v>
      </c>
      <c r="F399">
        <v>83.61</v>
      </c>
      <c r="G399">
        <v>8.4231066044562297</v>
      </c>
      <c r="H399">
        <f>(Table2[[#This Row],[1Y Return vs Nifty]]-AVERAGE(Table2[1Y Return vs Nifty]))/_xlfn.STDEV.P(Table2[1Y Return vs Nifty])</f>
        <v>-0.42070386507506957</v>
      </c>
      <c r="I399">
        <v>-1.4554122247594401</v>
      </c>
      <c r="J399">
        <f>(Table2[[#This Row],[1M Return vs Nifty]]-AVERAGE(Table2[1M Return vs Nifty]))/_xlfn.STDEV.P(Table2[1M Return vs Nifty])</f>
        <v>2.962843192065117E-2</v>
      </c>
      <c r="K399">
        <v>-7.3027578501618802</v>
      </c>
      <c r="L399">
        <f>(Table2[[#This Row],[6M Return vs Nifty]]-AVERAGE(Table2[6M Return vs Nifty]))/_xlfn.STDEV.P(Table2[6M Return vs Nifty])</f>
        <v>-0.45939459204722155</v>
      </c>
      <c r="M399">
        <v>-0.78941012295286295</v>
      </c>
      <c r="N399">
        <f>(Table2[[#This Row],[1W Return vs Nifty]]-AVERAGE(Table2[1W Return vs Nifty]))/_xlfn.STDEV.P(Table2[1W Return vs Nifty])</f>
        <v>0.29289223968881384</v>
      </c>
      <c r="O399">
        <v>85.46</v>
      </c>
      <c r="P399">
        <v>80.447270121490604</v>
      </c>
      <c r="Q399">
        <v>73.009483811952805</v>
      </c>
      <c r="R399">
        <v>39.646258991018101</v>
      </c>
      <c r="S399" s="2">
        <f>(Table2[[#This Row],[Close Price]]-Table2[[#This Row],[20D EMA]])/Table2[[#This Row],[20D EMA]]</f>
        <v>-2.1647554411420484E-2</v>
      </c>
      <c r="T399" s="2">
        <f>(Table2[[#This Row],[Close Price]]-Table2[[#This Row],[50D EMA]])/Table2[[#This Row],[50D EMA]]</f>
        <v>3.9314321961864893E-2</v>
      </c>
      <c r="U399" s="2">
        <f>(Table2[[#This Row],[Close Price]]-Table2[[#This Row],[200D EMA]])/Table2[[#This Row],[200D EMA]]</f>
        <v>0.1451936876495451</v>
      </c>
      <c r="V399">
        <v>1.4556014366672101</v>
      </c>
      <c r="W399">
        <v>82</v>
      </c>
      <c r="X399">
        <v>88.39</v>
      </c>
      <c r="Y399">
        <v>82</v>
      </c>
      <c r="Z399">
        <v>90.75</v>
      </c>
      <c r="AA399">
        <v>82</v>
      </c>
      <c r="AB399">
        <v>95.74</v>
      </c>
      <c r="AC399" s="2">
        <f>(Table2[[#This Row],[Close Price]]/Table2[[#This Row],[Day Low]])-1</f>
        <v>1.9634146341463321E-2</v>
      </c>
      <c r="AD399" s="2">
        <f>(Table2[[#This Row],[Day High]]/Table2[[#This Row],[Close Price]])-1</f>
        <v>5.717019495275677E-2</v>
      </c>
      <c r="AE399" s="2">
        <f>(Table2[[#This Row],[Close Price]]/Table2[[#This Row],[Current Week Low]])-1</f>
        <v>1.9634146341463321E-2</v>
      </c>
      <c r="AF399" s="2">
        <f>(Table2[[#This Row],[Current Week High]]/Table2[[#This Row],[Close Price]])-1</f>
        <v>8.5396483674201606E-2</v>
      </c>
      <c r="AG399" s="2">
        <f>(Table2[[#This Row],[Close Price]]/Table2[[#This Row],[Current Month Low]])-1</f>
        <v>1.9634146341463321E-2</v>
      </c>
      <c r="AH399" s="2">
        <f>(Table2[[#This Row],[Current Month High]]/Table2[[#This Row],[Close Price]])-1</f>
        <v>0.14507833991149388</v>
      </c>
      <c r="AI399">
        <v>14.507833991149299</v>
      </c>
      <c r="AJ399">
        <v>42.557544757033199</v>
      </c>
      <c r="AK399" t="str">
        <f>IF(AND(Table2[[#This Row],[20D EMA]]&gt;Table2[[#This Row],[50D EMA]],Table2[[#This Row],[50D EMA]]&gt;Table2[[#This Row],[200D EMA]]),"Uptrend","Downtrend/NoTrend")</f>
        <v>Uptrend</v>
      </c>
      <c r="AL399">
        <v>0.17</v>
      </c>
      <c r="AM399" t="s">
        <v>10199</v>
      </c>
      <c r="AN399">
        <v>-1.67</v>
      </c>
      <c r="AO399" t="s">
        <v>10200</v>
      </c>
      <c r="AP399">
        <v>6.920090384956E-2</v>
      </c>
      <c r="AQ399">
        <f>(Table2[[#This Row],[Sharpe Ratio]]-AVERAGE(Table2[Sharpe Ratio]))/_xlfn.STDEV.P(Table2[Sharpe Ratio])</f>
        <v>0.23245942579598047</v>
      </c>
      <c r="AR39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-0.32511835971684566</v>
      </c>
      <c r="AS399">
        <f>_xlfn.RANK.AVG(Table2[[#This Row],[1Y Return vs Nifty Z-Score]],Table2[1Y Return vs Nifty Z-Score])</f>
        <v>446</v>
      </c>
      <c r="AT399">
        <f>_xlfn.RANK.AVG(Table2[[#This Row],[6M Return vs Nifty Z-Score]],Table2[6M Return vs Nifty Z-Score])</f>
        <v>470</v>
      </c>
      <c r="AU399">
        <f>_xlfn.RANK.AVG(Table2[[#This Row],[Sharpe Ratio Z-Score]],Table2[Sharpe Ratio Z-Score])</f>
        <v>266</v>
      </c>
      <c r="AV399">
        <f>(Table2[[#This Row],[Rank 1Y]]+Table2[[#This Row],[Rank 6M]]+Table2[[#This Row],[Rank Sharpe]])/3</f>
        <v>394</v>
      </c>
    </row>
    <row r="400" spans="1:48" x14ac:dyDescent="0.3">
      <c r="A400" t="s">
        <v>1900</v>
      </c>
      <c r="B400" t="s">
        <v>1901</v>
      </c>
      <c r="C400" t="s">
        <v>619</v>
      </c>
      <c r="D400" t="s">
        <v>472</v>
      </c>
      <c r="E400">
        <v>3461.3991265499999</v>
      </c>
      <c r="F400">
        <v>546.75</v>
      </c>
      <c r="G400">
        <v>7.8663523586201602</v>
      </c>
      <c r="H400">
        <f>(Table2[[#This Row],[1Y Return vs Nifty]]-AVERAGE(Table2[1Y Return vs Nifty]))/_xlfn.STDEV.P(Table2[1Y Return vs Nifty])</f>
        <v>-0.42845718230500074</v>
      </c>
      <c r="I400">
        <v>0.83870542229937795</v>
      </c>
      <c r="J400">
        <f>(Table2[[#This Row],[1M Return vs Nifty]]-AVERAGE(Table2[1M Return vs Nifty]))/_xlfn.STDEV.P(Table2[1M Return vs Nifty])</f>
        <v>0.26754077766364703</v>
      </c>
      <c r="K400">
        <v>31.561661452267401</v>
      </c>
      <c r="L400">
        <f>(Table2[[#This Row],[6M Return vs Nifty]]-AVERAGE(Table2[6M Return vs Nifty]))/_xlfn.STDEV.P(Table2[6M Return vs Nifty])</f>
        <v>0.84614101804555431</v>
      </c>
      <c r="M400">
        <v>1.2822319768316099</v>
      </c>
      <c r="N400">
        <f>(Table2[[#This Row],[1W Return vs Nifty]]-AVERAGE(Table2[1W Return vs Nifty]))/_xlfn.STDEV.P(Table2[1W Return vs Nifty])</f>
        <v>0.85061148834806077</v>
      </c>
      <c r="O400">
        <v>540.15</v>
      </c>
      <c r="P400">
        <v>515.91251029017701</v>
      </c>
      <c r="Q400">
        <v>451.49944521011003</v>
      </c>
      <c r="R400">
        <v>56.200858818809103</v>
      </c>
      <c r="S400" s="2">
        <f>(Table2[[#This Row],[Close Price]]-Table2[[#This Row],[20D EMA]])/Table2[[#This Row],[20D EMA]]</f>
        <v>1.221882810330468E-2</v>
      </c>
      <c r="T400" s="2">
        <f>(Table2[[#This Row],[Close Price]]-Table2[[#This Row],[50D EMA]])/Table2[[#This Row],[50D EMA]]</f>
        <v>5.9772711641511315E-2</v>
      </c>
      <c r="U400" s="2">
        <f>(Table2[[#This Row],[Close Price]]-Table2[[#This Row],[200D EMA]])/Table2[[#This Row],[200D EMA]]</f>
        <v>0.21096494314752506</v>
      </c>
      <c r="V400">
        <v>0.53735628404075497</v>
      </c>
      <c r="W400">
        <v>520.25</v>
      </c>
      <c r="X400">
        <v>550</v>
      </c>
      <c r="Y400">
        <v>520.25</v>
      </c>
      <c r="Z400">
        <v>554.9</v>
      </c>
      <c r="AA400">
        <v>516.04999999999995</v>
      </c>
      <c r="AB400">
        <v>570.20000000000005</v>
      </c>
      <c r="AC400" s="2">
        <f>(Table2[[#This Row],[Close Price]]/Table2[[#This Row],[Day Low]])-1</f>
        <v>5.0937049495434872E-2</v>
      </c>
      <c r="AD400" s="2">
        <f>(Table2[[#This Row],[Day High]]/Table2[[#This Row],[Close Price]])-1</f>
        <v>5.9442158207589912E-3</v>
      </c>
      <c r="AE400" s="2">
        <f>(Table2[[#This Row],[Close Price]]/Table2[[#This Row],[Current Week Low]])-1</f>
        <v>5.0937049495434872E-2</v>
      </c>
      <c r="AF400" s="2">
        <f>(Table2[[#This Row],[Current Week High]]/Table2[[#This Row],[Close Price]])-1</f>
        <v>1.4906264288980342E-2</v>
      </c>
      <c r="AG400" s="2">
        <f>(Table2[[#This Row],[Close Price]]/Table2[[#This Row],[Current Month Low]])-1</f>
        <v>5.9490359461292552E-2</v>
      </c>
      <c r="AH400" s="2">
        <f>(Table2[[#This Row],[Current Month High]]/Table2[[#This Row],[Close Price]])-1</f>
        <v>4.2889803383630687E-2</v>
      </c>
      <c r="AI400">
        <v>4.5541838134430499</v>
      </c>
      <c r="AJ400">
        <v>66.1854103343465</v>
      </c>
      <c r="AK400" t="str">
        <f>IF(AND(Table2[[#This Row],[20D EMA]]&gt;Table2[[#This Row],[50D EMA]],Table2[[#This Row],[50D EMA]]&gt;Table2[[#This Row],[200D EMA]]),"Uptrend","Downtrend/NoTrend")</f>
        <v>Uptrend</v>
      </c>
      <c r="AL400">
        <v>0.12</v>
      </c>
      <c r="AM400" t="s">
        <v>10199</v>
      </c>
      <c r="AN400">
        <v>-3.11</v>
      </c>
      <c r="AO400" t="s">
        <v>10200</v>
      </c>
      <c r="AP400">
        <v>-3.3415856338361999E-2</v>
      </c>
      <c r="AQ400">
        <f>(Table2[[#This Row],[Sharpe Ratio]]-AVERAGE(Table2[Sharpe Ratio]))/_xlfn.STDEV.P(Table2[Sharpe Ratio])</f>
        <v>-0.94553541894381055</v>
      </c>
      <c r="AR40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0.59030068280845072</v>
      </c>
      <c r="AS400">
        <f>_xlfn.RANK.AVG(Table2[[#This Row],[1Y Return vs Nifty Z-Score]],Table2[1Y Return vs Nifty Z-Score])</f>
        <v>452</v>
      </c>
      <c r="AT400">
        <f>_xlfn.RANK.AVG(Table2[[#This Row],[6M Return vs Nifty Z-Score]],Table2[6M Return vs Nifty Z-Score])</f>
        <v>126</v>
      </c>
      <c r="AU400">
        <f>_xlfn.RANK.AVG(Table2[[#This Row],[Sharpe Ratio Z-Score]],Table2[Sharpe Ratio Z-Score])</f>
        <v>607</v>
      </c>
      <c r="AV400">
        <f>(Table2[[#This Row],[Rank 1Y]]+Table2[[#This Row],[Rank 6M]]+Table2[[#This Row],[Rank Sharpe]])/3</f>
        <v>395</v>
      </c>
    </row>
    <row r="401" spans="1:48" x14ac:dyDescent="0.3">
      <c r="A401" t="s">
        <v>595</v>
      </c>
      <c r="B401" t="s">
        <v>596</v>
      </c>
      <c r="C401" t="s">
        <v>10171</v>
      </c>
      <c r="D401" t="s">
        <v>597</v>
      </c>
      <c r="E401">
        <v>31018.400440199999</v>
      </c>
      <c r="F401">
        <v>787.1</v>
      </c>
      <c r="G401">
        <v>21.433256797117199</v>
      </c>
      <c r="H401">
        <f>(Table2[[#This Row],[1Y Return vs Nifty]]-AVERAGE(Table2[1Y Return vs Nifty]))/_xlfn.STDEV.P(Table2[1Y Return vs Nifty])</f>
        <v>-0.23952550423244459</v>
      </c>
      <c r="I401">
        <v>-2.5423088819919002</v>
      </c>
      <c r="J401">
        <f>(Table2[[#This Row],[1M Return vs Nifty]]-AVERAGE(Table2[1M Return vs Nifty]))/_xlfn.STDEV.P(Table2[1M Return vs Nifty])</f>
        <v>-8.3088600544495878E-2</v>
      </c>
      <c r="K401">
        <v>11.746547470112599</v>
      </c>
      <c r="L401">
        <f>(Table2[[#This Row],[6M Return vs Nifty]]-AVERAGE(Table2[6M Return vs Nifty]))/_xlfn.STDEV.P(Table2[6M Return vs Nifty])</f>
        <v>0.18051067064619514</v>
      </c>
      <c r="M401">
        <v>-3.6252523791450599</v>
      </c>
      <c r="N401">
        <f>(Table2[[#This Row],[1W Return vs Nifty]]-AVERAGE(Table2[1W Return vs Nifty]))/_xlfn.STDEV.P(Table2[1W Return vs Nifty])</f>
        <v>-0.4705619363989384</v>
      </c>
      <c r="O401">
        <v>782.52</v>
      </c>
      <c r="P401">
        <v>744.45987000057801</v>
      </c>
      <c r="Q401">
        <v>663.06424246005599</v>
      </c>
      <c r="R401">
        <v>48.434039184738097</v>
      </c>
      <c r="S401" s="2">
        <f>(Table2[[#This Row],[Close Price]]-Table2[[#This Row],[20D EMA]])/Table2[[#This Row],[20D EMA]]</f>
        <v>5.85288554925119E-3</v>
      </c>
      <c r="T401" s="2">
        <f>(Table2[[#This Row],[Close Price]]-Table2[[#This Row],[50D EMA]])/Table2[[#This Row],[50D EMA]]</f>
        <v>5.7276599743904137E-2</v>
      </c>
      <c r="U401" s="2">
        <f>(Table2[[#This Row],[Close Price]]-Table2[[#This Row],[200D EMA]])/Table2[[#This Row],[200D EMA]]</f>
        <v>0.18706446464335788</v>
      </c>
      <c r="V401">
        <v>0.974295454072717</v>
      </c>
      <c r="W401">
        <v>763.55</v>
      </c>
      <c r="X401">
        <v>792</v>
      </c>
      <c r="Y401">
        <v>763.55</v>
      </c>
      <c r="Z401">
        <v>792</v>
      </c>
      <c r="AA401">
        <v>753.55</v>
      </c>
      <c r="AB401">
        <v>823.45</v>
      </c>
      <c r="AC401" s="2">
        <f>(Table2[[#This Row],[Close Price]]/Table2[[#This Row],[Day Low]])-1</f>
        <v>3.0842773885141783E-2</v>
      </c>
      <c r="AD401" s="2">
        <f>(Table2[[#This Row],[Day High]]/Table2[[#This Row],[Close Price]])-1</f>
        <v>6.2253843221953264E-3</v>
      </c>
      <c r="AE401" s="2">
        <f>(Table2[[#This Row],[Close Price]]/Table2[[#This Row],[Current Week Low]])-1</f>
        <v>3.0842773885141783E-2</v>
      </c>
      <c r="AF401" s="2">
        <f>(Table2[[#This Row],[Current Week High]]/Table2[[#This Row],[Close Price]])-1</f>
        <v>6.2253843221953264E-3</v>
      </c>
      <c r="AG401" s="2">
        <f>(Table2[[#This Row],[Close Price]]/Table2[[#This Row],[Current Month Low]])-1</f>
        <v>4.4522593059518334E-2</v>
      </c>
      <c r="AH401" s="2">
        <f>(Table2[[#This Row],[Current Month High]]/Table2[[#This Row],[Close Price]])-1</f>
        <v>4.6182187777918937E-2</v>
      </c>
      <c r="AI401">
        <v>4.6182187777918902</v>
      </c>
      <c r="AJ401">
        <v>51.642423658607001</v>
      </c>
      <c r="AK401" t="str">
        <f>IF(AND(Table2[[#This Row],[20D EMA]]&gt;Table2[[#This Row],[50D EMA]],Table2[[#This Row],[50D EMA]]&gt;Table2[[#This Row],[200D EMA]]),"Uptrend","Downtrend/NoTrend")</f>
        <v>Uptrend</v>
      </c>
      <c r="AL401">
        <v>0.12</v>
      </c>
      <c r="AM401" t="s">
        <v>10199</v>
      </c>
      <c r="AN401">
        <v>0.77</v>
      </c>
      <c r="AO401" t="s">
        <v>10199</v>
      </c>
      <c r="AP401">
        <v>-6.6473885727280002E-3</v>
      </c>
      <c r="AQ401">
        <f>(Table2[[#This Row],[Sharpe Ratio]]-AVERAGE(Table2[Sharpe Ratio]))/_xlfn.STDEV.P(Table2[Sharpe Ratio])</f>
        <v>-0.63824529429211097</v>
      </c>
      <c r="AR40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-1.2509106648217947</v>
      </c>
      <c r="AS401">
        <f>_xlfn.RANK.AVG(Table2[[#This Row],[1Y Return vs Nifty Z-Score]],Table2[1Y Return vs Nifty Z-Score])</f>
        <v>375</v>
      </c>
      <c r="AT401">
        <f>_xlfn.RANK.AVG(Table2[[#This Row],[6M Return vs Nifty Z-Score]],Table2[6M Return vs Nifty Z-Score])</f>
        <v>264</v>
      </c>
      <c r="AU401">
        <f>_xlfn.RANK.AVG(Table2[[#This Row],[Sharpe Ratio Z-Score]],Table2[Sharpe Ratio Z-Score])</f>
        <v>548</v>
      </c>
      <c r="AV401">
        <f>(Table2[[#This Row],[Rank 1Y]]+Table2[[#This Row],[Rank 6M]]+Table2[[#This Row],[Rank Sharpe]])/3</f>
        <v>395.66666666666669</v>
      </c>
    </row>
    <row r="402" spans="1:48" x14ac:dyDescent="0.3">
      <c r="A402" t="s">
        <v>2000</v>
      </c>
      <c r="B402" t="s">
        <v>2001</v>
      </c>
      <c r="C402" t="s">
        <v>10160</v>
      </c>
      <c r="D402" t="s">
        <v>62</v>
      </c>
      <c r="E402">
        <v>3079.2719280000001</v>
      </c>
      <c r="F402">
        <v>382.6</v>
      </c>
      <c r="G402">
        <v>34.878115265882499</v>
      </c>
      <c r="H402">
        <f>(Table2[[#This Row],[1Y Return vs Nifty]]-AVERAGE(Table2[1Y Return vs Nifty]))/_xlfn.STDEV.P(Table2[1Y Return vs Nifty])</f>
        <v>-5.2293429040408471E-2</v>
      </c>
      <c r="I402">
        <v>-9.0893746277318801</v>
      </c>
      <c r="J402">
        <f>(Table2[[#This Row],[1M Return vs Nifty]]-AVERAGE(Table2[1M Return vs Nifty]))/_xlfn.STDEV.P(Table2[1M Return vs Nifty])</f>
        <v>-0.7620545512661504</v>
      </c>
      <c r="K402">
        <v>13.1545309332842</v>
      </c>
      <c r="L402">
        <f>(Table2[[#This Row],[6M Return vs Nifty]]-AVERAGE(Table2[6M Return vs Nifty]))/_xlfn.STDEV.P(Table2[6M Return vs Nifty])</f>
        <v>0.22780772493351797</v>
      </c>
      <c r="M402">
        <v>-5.3490526101259297</v>
      </c>
      <c r="N402">
        <f>(Table2[[#This Row],[1W Return vs Nifty]]-AVERAGE(Table2[1W Return vs Nifty]))/_xlfn.STDEV.P(Table2[1W Return vs Nifty])</f>
        <v>-0.9346365802581782</v>
      </c>
      <c r="O402">
        <v>394.45</v>
      </c>
      <c r="P402">
        <v>386.90784294427101</v>
      </c>
      <c r="Q402">
        <v>343.99792073976801</v>
      </c>
      <c r="R402">
        <v>37.8624394527871</v>
      </c>
      <c r="S402" s="2">
        <f>(Table2[[#This Row],[Close Price]]-Table2[[#This Row],[20D EMA]])/Table2[[#This Row],[20D EMA]]</f>
        <v>-3.0041830396754891E-2</v>
      </c>
      <c r="T402" s="2">
        <f>(Table2[[#This Row],[Close Price]]-Table2[[#This Row],[50D EMA]])/Table2[[#This Row],[50D EMA]]</f>
        <v>-1.113402848463704E-2</v>
      </c>
      <c r="U402" s="2">
        <f>(Table2[[#This Row],[Close Price]]-Table2[[#This Row],[200D EMA]])/Table2[[#This Row],[200D EMA]]</f>
        <v>0.11221602496090148</v>
      </c>
      <c r="V402">
        <v>1.04972599289248</v>
      </c>
      <c r="W402">
        <v>368</v>
      </c>
      <c r="X402">
        <v>384.2</v>
      </c>
      <c r="Y402">
        <v>368</v>
      </c>
      <c r="Z402">
        <v>391.7</v>
      </c>
      <c r="AA402">
        <v>368</v>
      </c>
      <c r="AB402">
        <v>424.7</v>
      </c>
      <c r="AC402" s="2">
        <f>(Table2[[#This Row],[Close Price]]/Table2[[#This Row],[Day Low]])-1</f>
        <v>3.9673913043478226E-2</v>
      </c>
      <c r="AD402" s="2">
        <f>(Table2[[#This Row],[Day High]]/Table2[[#This Row],[Close Price]])-1</f>
        <v>4.181913225300482E-3</v>
      </c>
      <c r="AE402" s="2">
        <f>(Table2[[#This Row],[Close Price]]/Table2[[#This Row],[Current Week Low]])-1</f>
        <v>3.9673913043478226E-2</v>
      </c>
      <c r="AF402" s="2">
        <f>(Table2[[#This Row],[Current Week High]]/Table2[[#This Row],[Close Price]])-1</f>
        <v>2.3784631468896977E-2</v>
      </c>
      <c r="AG402" s="2">
        <f>(Table2[[#This Row],[Close Price]]/Table2[[#This Row],[Current Month Low]])-1</f>
        <v>3.9673913043478226E-2</v>
      </c>
      <c r="AH402" s="2">
        <f>(Table2[[#This Row],[Current Month High]]/Table2[[#This Row],[Close Price]])-1</f>
        <v>0.11003659174072133</v>
      </c>
      <c r="AI402">
        <v>11.0036591740721</v>
      </c>
      <c r="AJ402">
        <v>62.877820349084701</v>
      </c>
      <c r="AK402" t="str">
        <f>IF(AND(Table2[[#This Row],[20D EMA]]&gt;Table2[[#This Row],[50D EMA]],Table2[[#This Row],[50D EMA]]&gt;Table2[[#This Row],[200D EMA]]),"Uptrend","Downtrend/NoTrend")</f>
        <v>Uptrend</v>
      </c>
      <c r="AL402">
        <v>-0.14000000000000001</v>
      </c>
      <c r="AM402" t="s">
        <v>10200</v>
      </c>
      <c r="AN402">
        <v>-5.46</v>
      </c>
      <c r="AO402" t="s">
        <v>10200</v>
      </c>
      <c r="AP402">
        <v>-5.3161329612882002E-2</v>
      </c>
      <c r="AQ402">
        <f>(Table2[[#This Row],[Sharpe Ratio]]-AVERAGE(Table2[Sharpe Ratio]))/_xlfn.STDEV.P(Table2[Sharpe Ratio])</f>
        <v>-1.1722046850728107</v>
      </c>
      <c r="AR40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-2.6933815207040297</v>
      </c>
      <c r="AS402">
        <f>_xlfn.RANK.AVG(Table2[[#This Row],[1Y Return vs Nifty Z-Score]],Table2[1Y Return vs Nifty Z-Score])</f>
        <v>303</v>
      </c>
      <c r="AT402">
        <f>_xlfn.RANK.AVG(Table2[[#This Row],[6M Return vs Nifty Z-Score]],Table2[6M Return vs Nifty Z-Score])</f>
        <v>250</v>
      </c>
      <c r="AU402">
        <f>_xlfn.RANK.AVG(Table2[[#This Row],[Sharpe Ratio Z-Score]],Table2[Sharpe Ratio Z-Score])</f>
        <v>637</v>
      </c>
      <c r="AV402">
        <f>(Table2[[#This Row],[Rank 1Y]]+Table2[[#This Row],[Rank 6M]]+Table2[[#This Row],[Rank Sharpe]])/3</f>
        <v>396.66666666666669</v>
      </c>
    </row>
    <row r="403" spans="1:48" x14ac:dyDescent="0.3">
      <c r="A403" t="s">
        <v>58</v>
      </c>
      <c r="B403" t="s">
        <v>59</v>
      </c>
      <c r="C403" t="s">
        <v>10155</v>
      </c>
      <c r="D403" t="s">
        <v>24</v>
      </c>
      <c r="E403">
        <v>390465.96691665001</v>
      </c>
      <c r="F403">
        <v>1263.25</v>
      </c>
      <c r="G403">
        <v>6.0549368055679498</v>
      </c>
      <c r="H403">
        <f>(Table2[[#This Row],[1Y Return vs Nifty]]-AVERAGE(Table2[1Y Return vs Nifty]))/_xlfn.STDEV.P(Table2[1Y Return vs Nifty])</f>
        <v>-0.45368281735508409</v>
      </c>
      <c r="I403">
        <v>0.10275972903488099</v>
      </c>
      <c r="J403">
        <f>(Table2[[#This Row],[1M Return vs Nifty]]-AVERAGE(Table2[1M Return vs Nifty]))/_xlfn.STDEV.P(Table2[1M Return vs Nifty])</f>
        <v>0.19121924879676994</v>
      </c>
      <c r="K403">
        <v>0.71801799002642797</v>
      </c>
      <c r="L403">
        <f>(Table2[[#This Row],[6M Return vs Nifty]]-AVERAGE(Table2[6M Return vs Nifty]))/_xlfn.STDEV.P(Table2[6M Return vs Nifty])</f>
        <v>-0.18996026965447432</v>
      </c>
      <c r="M403">
        <v>-1.4877057370593001</v>
      </c>
      <c r="N403">
        <f>(Table2[[#This Row],[1W Return vs Nifty]]-AVERAGE(Table2[1W Return vs Nifty]))/_xlfn.STDEV.P(Table2[1W Return vs Nifty])</f>
        <v>0.10489987108324872</v>
      </c>
      <c r="O403">
        <v>1275.8699999999999</v>
      </c>
      <c r="P403">
        <v>1227.74201880599</v>
      </c>
      <c r="Q403">
        <v>1114.1800485952199</v>
      </c>
      <c r="R403">
        <v>35.342233858512799</v>
      </c>
      <c r="S403" s="2">
        <f>(Table2[[#This Row],[Close Price]]-Table2[[#This Row],[20D EMA]])/Table2[[#This Row],[20D EMA]]</f>
        <v>-9.8912898649548085E-3</v>
      </c>
      <c r="T403" s="2">
        <f>(Table2[[#This Row],[Close Price]]-Table2[[#This Row],[50D EMA]])/Table2[[#This Row],[50D EMA]]</f>
        <v>2.8921370002911829E-2</v>
      </c>
      <c r="U403" s="2">
        <f>(Table2[[#This Row],[Close Price]]-Table2[[#This Row],[200D EMA]])/Table2[[#This Row],[200D EMA]]</f>
        <v>0.13379341300603115</v>
      </c>
      <c r="V403">
        <v>0.74934835019481805</v>
      </c>
      <c r="W403">
        <v>1251</v>
      </c>
      <c r="X403">
        <v>1291.0999999999999</v>
      </c>
      <c r="Y403">
        <v>1251</v>
      </c>
      <c r="Z403">
        <v>1292.3499999999999</v>
      </c>
      <c r="AA403">
        <v>1238.25</v>
      </c>
      <c r="AB403">
        <v>1339.65</v>
      </c>
      <c r="AC403" s="2">
        <f>(Table2[[#This Row],[Close Price]]/Table2[[#This Row],[Day Low]])-1</f>
        <v>9.792166266986424E-3</v>
      </c>
      <c r="AD403" s="2">
        <f>(Table2[[#This Row],[Day High]]/Table2[[#This Row],[Close Price]])-1</f>
        <v>2.2046309123292973E-2</v>
      </c>
      <c r="AE403" s="2">
        <f>(Table2[[#This Row],[Close Price]]/Table2[[#This Row],[Current Week Low]])-1</f>
        <v>9.792166266986424E-3</v>
      </c>
      <c r="AF403" s="2">
        <f>(Table2[[#This Row],[Current Week High]]/Table2[[#This Row],[Close Price]])-1</f>
        <v>2.3035820304769361E-2</v>
      </c>
      <c r="AG403" s="2">
        <f>(Table2[[#This Row],[Close Price]]/Table2[[#This Row],[Current Month Low]])-1</f>
        <v>2.0189783969311481E-2</v>
      </c>
      <c r="AH403" s="2">
        <f>(Table2[[#This Row],[Current Month High]]/Table2[[#This Row],[Close Price]])-1</f>
        <v>6.0478923411834584E-2</v>
      </c>
      <c r="AI403">
        <v>6.0478923411834504</v>
      </c>
      <c r="AJ403">
        <v>36.250876341476499</v>
      </c>
      <c r="AK403" t="str">
        <f>IF(AND(Table2[[#This Row],[20D EMA]]&gt;Table2[[#This Row],[50D EMA]],Table2[[#This Row],[50D EMA]]&gt;Table2[[#This Row],[200D EMA]]),"Uptrend","Downtrend/NoTrend")</f>
        <v>Uptrend</v>
      </c>
      <c r="AL403">
        <v>0.05</v>
      </c>
      <c r="AM403" t="s">
        <v>10199</v>
      </c>
      <c r="AN403">
        <v>-1.38</v>
      </c>
      <c r="AO403" t="s">
        <v>10200</v>
      </c>
      <c r="AP403">
        <v>4.9225966531162998E-2</v>
      </c>
      <c r="AQ403">
        <f>(Table2[[#This Row],[Sharpe Ratio]]-AVERAGE(Table2[Sharpe Ratio]))/_xlfn.STDEV.P(Table2[Sharpe Ratio])</f>
        <v>3.1560143261486636E-3</v>
      </c>
      <c r="AR40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-0.34436795280339111</v>
      </c>
      <c r="AS403">
        <f>_xlfn.RANK.AVG(Table2[[#This Row],[1Y Return vs Nifty Z-Score]],Table2[1Y Return vs Nifty Z-Score])</f>
        <v>462</v>
      </c>
      <c r="AT403">
        <f>_xlfn.RANK.AVG(Table2[[#This Row],[6M Return vs Nifty Z-Score]],Table2[6M Return vs Nifty Z-Score])</f>
        <v>390</v>
      </c>
      <c r="AU403">
        <f>_xlfn.RANK.AVG(Table2[[#This Row],[Sharpe Ratio Z-Score]],Table2[Sharpe Ratio Z-Score])</f>
        <v>340</v>
      </c>
      <c r="AV403">
        <f>(Table2[[#This Row],[Rank 1Y]]+Table2[[#This Row],[Rank 6M]]+Table2[[#This Row],[Rank Sharpe]])/3</f>
        <v>397.33333333333331</v>
      </c>
    </row>
    <row r="404" spans="1:48" x14ac:dyDescent="0.3">
      <c r="A404" t="s">
        <v>1168</v>
      </c>
      <c r="B404" t="s">
        <v>1169</v>
      </c>
      <c r="C404" t="s">
        <v>10167</v>
      </c>
      <c r="D404" t="s">
        <v>148</v>
      </c>
      <c r="E404">
        <v>9941.5536764999997</v>
      </c>
      <c r="F404">
        <v>719.35</v>
      </c>
      <c r="G404">
        <v>21.685694872456601</v>
      </c>
      <c r="H404">
        <f>(Table2[[#This Row],[1Y Return vs Nifty]]-AVERAGE(Table2[1Y Return vs Nifty]))/_xlfn.STDEV.P(Table2[1Y Return vs Nifty])</f>
        <v>-0.23601007081876579</v>
      </c>
      <c r="I404">
        <v>-13.5723101778279</v>
      </c>
      <c r="J404">
        <f>(Table2[[#This Row],[1M Return vs Nifty]]-AVERAGE(Table2[1M Return vs Nifty]))/_xlfn.STDEV.P(Table2[1M Return vs Nifty])</f>
        <v>-1.2269590926288745</v>
      </c>
      <c r="K404">
        <v>7.3323399744566098</v>
      </c>
      <c r="L404">
        <f>(Table2[[#This Row],[6M Return vs Nifty]]-AVERAGE(Table2[6M Return vs Nifty]))/_xlfn.STDEV.P(Table2[6M Return vs Nifty])</f>
        <v>3.2228381103350308E-2</v>
      </c>
      <c r="M404">
        <v>-1.33853402393183</v>
      </c>
      <c r="N404">
        <f>(Table2[[#This Row],[1W Return vs Nifty]]-AVERAGE(Table2[1W Return vs Nifty]))/_xlfn.STDEV.P(Table2[1W Return vs Nifty])</f>
        <v>0.14505928654179767</v>
      </c>
      <c r="O404">
        <v>734.73</v>
      </c>
      <c r="P404">
        <v>733.86515293847799</v>
      </c>
      <c r="Q404">
        <v>618.64136632147301</v>
      </c>
      <c r="R404">
        <v>41.900652391272303</v>
      </c>
      <c r="S404" s="2">
        <f>(Table2[[#This Row],[Close Price]]-Table2[[#This Row],[20D EMA]])/Table2[[#This Row],[20D EMA]]</f>
        <v>-2.0932859689954127E-2</v>
      </c>
      <c r="T404" s="2">
        <f>(Table2[[#This Row],[Close Price]]-Table2[[#This Row],[50D EMA]])/Table2[[#This Row],[50D EMA]]</f>
        <v>-1.9779046437015949E-2</v>
      </c>
      <c r="U404" s="2">
        <f>(Table2[[#This Row],[Close Price]]-Table2[[#This Row],[200D EMA]])/Table2[[#This Row],[200D EMA]]</f>
        <v>0.16279000914108679</v>
      </c>
      <c r="V404">
        <v>1.06228361878418</v>
      </c>
      <c r="W404">
        <v>701</v>
      </c>
      <c r="X404">
        <v>725.5</v>
      </c>
      <c r="Y404">
        <v>701</v>
      </c>
      <c r="Z404">
        <v>725.5</v>
      </c>
      <c r="AA404">
        <v>695.55</v>
      </c>
      <c r="AB404">
        <v>794.95</v>
      </c>
      <c r="AC404" s="2">
        <f>(Table2[[#This Row],[Close Price]]/Table2[[#This Row],[Day Low]])-1</f>
        <v>2.6176890156918819E-2</v>
      </c>
      <c r="AD404" s="2">
        <f>(Table2[[#This Row],[Day High]]/Table2[[#This Row],[Close Price]])-1</f>
        <v>8.5493848613331647E-3</v>
      </c>
      <c r="AE404" s="2">
        <f>(Table2[[#This Row],[Close Price]]/Table2[[#This Row],[Current Week Low]])-1</f>
        <v>2.6176890156918819E-2</v>
      </c>
      <c r="AF404" s="2">
        <f>(Table2[[#This Row],[Current Week High]]/Table2[[#This Row],[Close Price]])-1</f>
        <v>8.5493848613331647E-3</v>
      </c>
      <c r="AG404" s="2">
        <f>(Table2[[#This Row],[Close Price]]/Table2[[#This Row],[Current Month Low]])-1</f>
        <v>3.4217525699087092E-2</v>
      </c>
      <c r="AH404" s="2">
        <f>(Table2[[#This Row],[Current Month High]]/Table2[[#This Row],[Close Price]])-1</f>
        <v>0.1050948773198026</v>
      </c>
      <c r="AI404">
        <v>12.608604990616501</v>
      </c>
      <c r="AJ404">
        <v>75.003040992579898</v>
      </c>
      <c r="AK404" t="str">
        <f>IF(AND(Table2[[#This Row],[20D EMA]]&gt;Table2[[#This Row],[50D EMA]],Table2[[#This Row],[50D EMA]]&gt;Table2[[#This Row],[200D EMA]]),"Uptrend","Downtrend/NoTrend")</f>
        <v>Uptrend</v>
      </c>
      <c r="AL404">
        <v>-0.13</v>
      </c>
      <c r="AM404" t="s">
        <v>10200</v>
      </c>
      <c r="AN404">
        <v>-6.4</v>
      </c>
      <c r="AO404" t="s">
        <v>10200</v>
      </c>
      <c r="AQ404">
        <f>(Table2[[#This Row],[Sharpe Ratio]]-AVERAGE(Table2[Sharpe Ratio]))/_xlfn.STDEV.P(Table2[Sharpe Ratio])</f>
        <v>-0.56193622494207851</v>
      </c>
      <c r="AR40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-1.847617720744571</v>
      </c>
      <c r="AS404">
        <f>_xlfn.RANK.AVG(Table2[[#This Row],[1Y Return vs Nifty Z-Score]],Table2[1Y Return vs Nifty Z-Score])</f>
        <v>370</v>
      </c>
      <c r="AT404">
        <f>_xlfn.RANK.AVG(Table2[[#This Row],[6M Return vs Nifty Z-Score]],Table2[6M Return vs Nifty Z-Score])</f>
        <v>317</v>
      </c>
      <c r="AU404">
        <f>_xlfn.RANK.AVG(Table2[[#This Row],[Sharpe Ratio Z-Score]],Table2[Sharpe Ratio Z-Score])</f>
        <v>507.5</v>
      </c>
      <c r="AV404">
        <f>(Table2[[#This Row],[Rank 1Y]]+Table2[[#This Row],[Rank 6M]]+Table2[[#This Row],[Rank Sharpe]])/3</f>
        <v>398.16666666666669</v>
      </c>
    </row>
    <row r="405" spans="1:48" x14ac:dyDescent="0.3">
      <c r="A405" t="s">
        <v>1080</v>
      </c>
      <c r="B405" t="s">
        <v>1081</v>
      </c>
      <c r="C405" t="s">
        <v>10160</v>
      </c>
      <c r="D405" t="s">
        <v>62</v>
      </c>
      <c r="E405">
        <v>11250.491124960001</v>
      </c>
      <c r="F405">
        <v>1480.1</v>
      </c>
      <c r="G405">
        <v>49.4394052879545</v>
      </c>
      <c r="H405">
        <f>(Table2[[#This Row],[1Y Return vs Nifty]]-AVERAGE(Table2[1Y Return vs Nifty]))/_xlfn.STDEV.P(Table2[1Y Return vs Nifty])</f>
        <v>0.15048598694521789</v>
      </c>
      <c r="I405">
        <v>-0.62578177066463203</v>
      </c>
      <c r="J405">
        <f>(Table2[[#This Row],[1M Return vs Nifty]]-AVERAGE(Table2[1M Return vs Nifty]))/_xlfn.STDEV.P(Table2[1M Return vs Nifty])</f>
        <v>0.11566557464808433</v>
      </c>
      <c r="K405">
        <v>-16.851914836988801</v>
      </c>
      <c r="L405">
        <f>(Table2[[#This Row],[6M Return vs Nifty]]-AVERAGE(Table2[6M Return vs Nifty]))/_xlfn.STDEV.P(Table2[6M Return vs Nifty])</f>
        <v>-0.78017037402036227</v>
      </c>
      <c r="M405">
        <v>-2.3893189793401999</v>
      </c>
      <c r="N405">
        <f>(Table2[[#This Row],[1W Return vs Nifty]]-AVERAGE(Table2[1W Return vs Nifty]))/_xlfn.STDEV.P(Table2[1W Return vs Nifty])</f>
        <v>-0.13782886093008778</v>
      </c>
      <c r="O405">
        <v>1474.14</v>
      </c>
      <c r="P405">
        <v>1423.5475495682299</v>
      </c>
      <c r="Q405">
        <v>1296.9023110595101</v>
      </c>
      <c r="R405">
        <v>46.992234978095901</v>
      </c>
      <c r="S405" s="2">
        <f>(Table2[[#This Row],[Close Price]]-Table2[[#This Row],[20D EMA]])/Table2[[#This Row],[20D EMA]]</f>
        <v>4.04303526123693E-3</v>
      </c>
      <c r="T405" s="2">
        <f>(Table2[[#This Row],[Close Price]]-Table2[[#This Row],[50D EMA]])/Table2[[#This Row],[50D EMA]]</f>
        <v>3.9726421817748686E-2</v>
      </c>
      <c r="U405" s="2">
        <f>(Table2[[#This Row],[Close Price]]-Table2[[#This Row],[200D EMA]])/Table2[[#This Row],[200D EMA]]</f>
        <v>0.14125789381223758</v>
      </c>
      <c r="V405">
        <v>1.73738077285794</v>
      </c>
      <c r="W405">
        <v>1422.15</v>
      </c>
      <c r="X405">
        <v>1492.1</v>
      </c>
      <c r="Y405">
        <v>1422.15</v>
      </c>
      <c r="Z405">
        <v>1509.45</v>
      </c>
      <c r="AA405">
        <v>1408</v>
      </c>
      <c r="AB405">
        <v>1594</v>
      </c>
      <c r="AC405" s="2">
        <f>(Table2[[#This Row],[Close Price]]/Table2[[#This Row],[Day Low]])-1</f>
        <v>4.0748162992651826E-2</v>
      </c>
      <c r="AD405" s="2">
        <f>(Table2[[#This Row],[Day High]]/Table2[[#This Row],[Close Price]])-1</f>
        <v>8.1075602999798324E-3</v>
      </c>
      <c r="AE405" s="2">
        <f>(Table2[[#This Row],[Close Price]]/Table2[[#This Row],[Current Week Low]])-1</f>
        <v>4.0748162992651826E-2</v>
      </c>
      <c r="AF405" s="2">
        <f>(Table2[[#This Row],[Current Week High]]/Table2[[#This Row],[Close Price]])-1</f>
        <v>1.9829741233700515E-2</v>
      </c>
      <c r="AG405" s="2">
        <f>(Table2[[#This Row],[Close Price]]/Table2[[#This Row],[Current Month Low]])-1</f>
        <v>5.1207386363636198E-2</v>
      </c>
      <c r="AH405" s="2">
        <f>(Table2[[#This Row],[Current Month High]]/Table2[[#This Row],[Close Price]])-1</f>
        <v>7.6954259847307638E-2</v>
      </c>
      <c r="AI405">
        <v>9.3878791973515305</v>
      </c>
      <c r="AJ405">
        <v>76.202380952380906</v>
      </c>
      <c r="AK405" t="str">
        <f>IF(AND(Table2[[#This Row],[20D EMA]]&gt;Table2[[#This Row],[50D EMA]],Table2[[#This Row],[50D EMA]]&gt;Table2[[#This Row],[200D EMA]]),"Uptrend","Downtrend/NoTrend")</f>
        <v>Uptrend</v>
      </c>
      <c r="AL405">
        <v>0.05</v>
      </c>
      <c r="AM405" t="s">
        <v>10199</v>
      </c>
      <c r="AN405">
        <v>3.42</v>
      </c>
      <c r="AO405" t="s">
        <v>10199</v>
      </c>
      <c r="AP405">
        <v>3.4468918622768997E-2</v>
      </c>
      <c r="AQ405">
        <f>(Table2[[#This Row],[Sharpe Ratio]]-AVERAGE(Table2[Sharpe Ratio]))/_xlfn.STDEV.P(Table2[Sharpe Ratio])</f>
        <v>-0.16624834347886724</v>
      </c>
      <c r="AR40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-0.81809601683601496</v>
      </c>
      <c r="AS405">
        <f>_xlfn.RANK.AVG(Table2[[#This Row],[1Y Return vs Nifty Z-Score]],Table2[1Y Return vs Nifty Z-Score])</f>
        <v>240</v>
      </c>
      <c r="AT405">
        <f>_xlfn.RANK.AVG(Table2[[#This Row],[6M Return vs Nifty Z-Score]],Table2[6M Return vs Nifty Z-Score])</f>
        <v>578</v>
      </c>
      <c r="AU405">
        <f>_xlfn.RANK.AVG(Table2[[#This Row],[Sharpe Ratio Z-Score]],Table2[Sharpe Ratio Z-Score])</f>
        <v>381</v>
      </c>
      <c r="AV405">
        <f>(Table2[[#This Row],[Rank 1Y]]+Table2[[#This Row],[Rank 6M]]+Table2[[#This Row],[Rank Sharpe]])/3</f>
        <v>399.66666666666669</v>
      </c>
    </row>
    <row r="406" spans="1:48" x14ac:dyDescent="0.3">
      <c r="A406" t="s">
        <v>813</v>
      </c>
      <c r="B406" t="s">
        <v>814</v>
      </c>
      <c r="C406" t="s">
        <v>10166</v>
      </c>
      <c r="D406" t="s">
        <v>130</v>
      </c>
      <c r="E406">
        <v>19002.545861614999</v>
      </c>
      <c r="F406">
        <v>683.45</v>
      </c>
      <c r="G406">
        <v>49.027474012171801</v>
      </c>
      <c r="H406">
        <f>(Table2[[#This Row],[1Y Return vs Nifty]]-AVERAGE(Table2[1Y Return vs Nifty]))/_xlfn.STDEV.P(Table2[1Y Return vs Nifty])</f>
        <v>0.14474946336778668</v>
      </c>
      <c r="I406">
        <v>-1.6384287240420901</v>
      </c>
      <c r="J406">
        <f>(Table2[[#This Row],[1M Return vs Nifty]]-AVERAGE(Table2[1M Return vs Nifty]))/_xlfn.STDEV.P(Table2[1M Return vs Nifty])</f>
        <v>1.0648636045827742E-2</v>
      </c>
      <c r="K406">
        <v>-13.5221291815493</v>
      </c>
      <c r="L406">
        <f>(Table2[[#This Row],[6M Return vs Nifty]]-AVERAGE(Table2[6M Return vs Nifty]))/_xlfn.STDEV.P(Table2[6M Return vs Nifty])</f>
        <v>-0.66831603976865617</v>
      </c>
      <c r="M406">
        <v>-2.1328609976275401</v>
      </c>
      <c r="N406">
        <f>(Table2[[#This Row],[1W Return vs Nifty]]-AVERAGE(Table2[1W Return vs Nifty]))/_xlfn.STDEV.P(Table2[1W Return vs Nifty])</f>
        <v>-6.8786262844090174E-2</v>
      </c>
      <c r="O406">
        <v>681.65</v>
      </c>
      <c r="P406">
        <v>661.79636853119803</v>
      </c>
      <c r="Q406">
        <v>589.16791487236799</v>
      </c>
      <c r="R406">
        <v>49.420199974166003</v>
      </c>
      <c r="S406" s="2">
        <f>(Table2[[#This Row],[Close Price]]-Table2[[#This Row],[20D EMA]])/Table2[[#This Row],[20D EMA]]</f>
        <v>2.6406513606690653E-3</v>
      </c>
      <c r="T406" s="2">
        <f>(Table2[[#This Row],[Close Price]]-Table2[[#This Row],[50D EMA]])/Table2[[#This Row],[50D EMA]]</f>
        <v>3.2719477619468432E-2</v>
      </c>
      <c r="U406" s="2">
        <f>(Table2[[#This Row],[Close Price]]-Table2[[#This Row],[200D EMA]])/Table2[[#This Row],[200D EMA]]</f>
        <v>0.1600258309179251</v>
      </c>
      <c r="V406">
        <v>0.75277517505856895</v>
      </c>
      <c r="W406">
        <v>646.70000000000005</v>
      </c>
      <c r="X406">
        <v>686.95</v>
      </c>
      <c r="Y406">
        <v>646.70000000000005</v>
      </c>
      <c r="Z406">
        <v>686.95</v>
      </c>
      <c r="AA406">
        <v>646.70000000000005</v>
      </c>
      <c r="AB406">
        <v>745.3</v>
      </c>
      <c r="AC406" s="2">
        <f>(Table2[[#This Row],[Close Price]]/Table2[[#This Row],[Day Low]])-1</f>
        <v>5.6826967682078289E-2</v>
      </c>
      <c r="AD406" s="2">
        <f>(Table2[[#This Row],[Day High]]/Table2[[#This Row],[Close Price]])-1</f>
        <v>5.1210768893115155E-3</v>
      </c>
      <c r="AE406" s="2">
        <f>(Table2[[#This Row],[Close Price]]/Table2[[#This Row],[Current Week Low]])-1</f>
        <v>5.6826967682078289E-2</v>
      </c>
      <c r="AF406" s="2">
        <f>(Table2[[#This Row],[Current Week High]]/Table2[[#This Row],[Close Price]])-1</f>
        <v>5.1210768893115155E-3</v>
      </c>
      <c r="AG406" s="2">
        <f>(Table2[[#This Row],[Close Price]]/Table2[[#This Row],[Current Month Low]])-1</f>
        <v>5.6826967682078289E-2</v>
      </c>
      <c r="AH406" s="2">
        <f>(Table2[[#This Row],[Current Month High]]/Table2[[#This Row],[Close Price]])-1</f>
        <v>9.0496744458263167E-2</v>
      </c>
      <c r="AI406">
        <v>9.0496744458263105</v>
      </c>
      <c r="AJ406">
        <v>78.423182352173299</v>
      </c>
      <c r="AK406" t="str">
        <f>IF(AND(Table2[[#This Row],[20D EMA]]&gt;Table2[[#This Row],[50D EMA]],Table2[[#This Row],[50D EMA]]&gt;Table2[[#This Row],[200D EMA]]),"Uptrend","Downtrend/NoTrend")</f>
        <v>Uptrend</v>
      </c>
      <c r="AL406">
        <v>0.11</v>
      </c>
      <c r="AM406" t="s">
        <v>10199</v>
      </c>
      <c r="AN406">
        <v>-5.32</v>
      </c>
      <c r="AO406" t="s">
        <v>10200</v>
      </c>
      <c r="AP406">
        <v>2.3874365017127998E-2</v>
      </c>
      <c r="AQ406">
        <f>(Table2[[#This Row],[Sharpe Ratio]]-AVERAGE(Table2[Sharpe Ratio]))/_xlfn.STDEV.P(Table2[Sharpe Ratio])</f>
        <v>-0.28786911485100219</v>
      </c>
      <c r="AR40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-0.86957331805013405</v>
      </c>
      <c r="AS406">
        <f>_xlfn.RANK.AVG(Table2[[#This Row],[1Y Return vs Nifty Z-Score]],Table2[1Y Return vs Nifty Z-Score])</f>
        <v>245</v>
      </c>
      <c r="AT406">
        <f>_xlfn.RANK.AVG(Table2[[#This Row],[6M Return vs Nifty Z-Score]],Table2[6M Return vs Nifty Z-Score])</f>
        <v>544</v>
      </c>
      <c r="AU406">
        <f>_xlfn.RANK.AVG(Table2[[#This Row],[Sharpe Ratio Z-Score]],Table2[Sharpe Ratio Z-Score])</f>
        <v>414</v>
      </c>
      <c r="AV406">
        <f>(Table2[[#This Row],[Rank 1Y]]+Table2[[#This Row],[Rank 6M]]+Table2[[#This Row],[Rank Sharpe]])/3</f>
        <v>401</v>
      </c>
    </row>
    <row r="407" spans="1:48" x14ac:dyDescent="0.3">
      <c r="A407" t="s">
        <v>320</v>
      </c>
      <c r="B407" t="s">
        <v>321</v>
      </c>
      <c r="C407" t="s">
        <v>10155</v>
      </c>
      <c r="D407" t="s">
        <v>24</v>
      </c>
      <c r="E407">
        <v>78223.00531968</v>
      </c>
      <c r="F407">
        <v>24.96</v>
      </c>
      <c r="G407">
        <v>23.552792355405</v>
      </c>
      <c r="H407">
        <f>(Table2[[#This Row],[1Y Return vs Nifty]]-AVERAGE(Table2[1Y Return vs Nifty]))/_xlfn.STDEV.P(Table2[1Y Return vs Nifty])</f>
        <v>-0.21000901345320178</v>
      </c>
      <c r="I407">
        <v>3.6958482794422398</v>
      </c>
      <c r="J407">
        <f>(Table2[[#This Row],[1M Return vs Nifty]]-AVERAGE(Table2[1M Return vs Nifty]))/_xlfn.STDEV.P(Table2[1M Return vs Nifty])</f>
        <v>0.56384186759998012</v>
      </c>
      <c r="K407">
        <v>-11.4724924653451</v>
      </c>
      <c r="L407">
        <f>(Table2[[#This Row],[6M Return vs Nifty]]-AVERAGE(Table2[6M Return vs Nifty]))/_xlfn.STDEV.P(Table2[6M Return vs Nifty])</f>
        <v>-0.59946453577639291</v>
      </c>
      <c r="M407">
        <v>-1.77693217645375</v>
      </c>
      <c r="N407">
        <f>(Table2[[#This Row],[1W Return vs Nifty]]-AVERAGE(Table2[1W Return vs Nifty]))/_xlfn.STDEV.P(Table2[1W Return vs Nifty])</f>
        <v>2.7035479116970507E-2</v>
      </c>
      <c r="O407">
        <v>25.04</v>
      </c>
      <c r="P407">
        <v>24.440572174416801</v>
      </c>
      <c r="Q407">
        <v>22.7083438216596</v>
      </c>
      <c r="R407">
        <v>46.522969089972399</v>
      </c>
      <c r="S407" s="2">
        <f>(Table2[[#This Row],[Close Price]]-Table2[[#This Row],[20D EMA]])/Table2[[#This Row],[20D EMA]]</f>
        <v>-3.1948881789136702E-3</v>
      </c>
      <c r="T407" s="2">
        <f>(Table2[[#This Row],[Close Price]]-Table2[[#This Row],[50D EMA]])/Table2[[#This Row],[50D EMA]]</f>
        <v>2.1252686797852961E-2</v>
      </c>
      <c r="U407" s="2">
        <f>(Table2[[#This Row],[Close Price]]-Table2[[#This Row],[200D EMA]])/Table2[[#This Row],[200D EMA]]</f>
        <v>9.9155455634449802E-2</v>
      </c>
      <c r="V407">
        <v>1.2095113540153399</v>
      </c>
      <c r="W407">
        <v>24.25</v>
      </c>
      <c r="X407">
        <v>25.7</v>
      </c>
      <c r="Y407">
        <v>24.25</v>
      </c>
      <c r="Z407">
        <v>26.19</v>
      </c>
      <c r="AA407">
        <v>23.61</v>
      </c>
      <c r="AB407">
        <v>27.44</v>
      </c>
      <c r="AC407" s="2">
        <f>(Table2[[#This Row],[Close Price]]/Table2[[#This Row],[Day Low]])-1</f>
        <v>2.9278350515463902E-2</v>
      </c>
      <c r="AD407" s="2">
        <f>(Table2[[#This Row],[Day High]]/Table2[[#This Row],[Close Price]])-1</f>
        <v>2.9647435897435903E-2</v>
      </c>
      <c r="AE407" s="2">
        <f>(Table2[[#This Row],[Close Price]]/Table2[[#This Row],[Current Week Low]])-1</f>
        <v>2.9278350515463902E-2</v>
      </c>
      <c r="AF407" s="2">
        <f>(Table2[[#This Row],[Current Week High]]/Table2[[#This Row],[Close Price]])-1</f>
        <v>4.9278846153846256E-2</v>
      </c>
      <c r="AG407" s="2">
        <f>(Table2[[#This Row],[Close Price]]/Table2[[#This Row],[Current Month Low]])-1</f>
        <v>5.7179161372299836E-2</v>
      </c>
      <c r="AH407" s="2">
        <f>(Table2[[#This Row],[Current Month High]]/Table2[[#This Row],[Close Price]])-1</f>
        <v>9.935897435897445E-2</v>
      </c>
      <c r="AI407">
        <v>31.610576923076898</v>
      </c>
      <c r="AJ407">
        <v>58.980891719745202</v>
      </c>
      <c r="AK407" t="str">
        <f>IF(AND(Table2[[#This Row],[20D EMA]]&gt;Table2[[#This Row],[50D EMA]],Table2[[#This Row],[50D EMA]]&gt;Table2[[#This Row],[200D EMA]]),"Uptrend","Downtrend/NoTrend")</f>
        <v>Uptrend</v>
      </c>
      <c r="AL407">
        <v>-0.05</v>
      </c>
      <c r="AM407" t="s">
        <v>10200</v>
      </c>
      <c r="AN407">
        <v>4.22</v>
      </c>
      <c r="AO407" t="s">
        <v>10199</v>
      </c>
      <c r="AP407">
        <v>5.4812290143633001E-2</v>
      </c>
      <c r="AQ407">
        <f>(Table2[[#This Row],[Sharpe Ratio]]-AVERAGE(Table2[Sharpe Ratio]))/_xlfn.STDEV.P(Table2[Sharpe Ratio])</f>
        <v>6.7284529049149763E-2</v>
      </c>
      <c r="AR40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-0.15131167346349428</v>
      </c>
      <c r="AS407">
        <f>_xlfn.RANK.AVG(Table2[[#This Row],[1Y Return vs Nifty Z-Score]],Table2[1Y Return vs Nifty Z-Score])</f>
        <v>361</v>
      </c>
      <c r="AT407">
        <f>_xlfn.RANK.AVG(Table2[[#This Row],[6M Return vs Nifty Z-Score]],Table2[6M Return vs Nifty Z-Score])</f>
        <v>526</v>
      </c>
      <c r="AU407">
        <f>_xlfn.RANK.AVG(Table2[[#This Row],[Sharpe Ratio Z-Score]],Table2[Sharpe Ratio Z-Score])</f>
        <v>318</v>
      </c>
      <c r="AV407">
        <f>(Table2[[#This Row],[Rank 1Y]]+Table2[[#This Row],[Rank 6M]]+Table2[[#This Row],[Rank Sharpe]])/3</f>
        <v>401.66666666666669</v>
      </c>
    </row>
    <row r="408" spans="1:48" x14ac:dyDescent="0.3">
      <c r="A408" t="s">
        <v>1025</v>
      </c>
      <c r="B408" t="s">
        <v>1026</v>
      </c>
      <c r="C408" t="s">
        <v>10159</v>
      </c>
      <c r="D408" t="s">
        <v>268</v>
      </c>
      <c r="E408">
        <v>12497.104988294999</v>
      </c>
      <c r="F408">
        <v>5238.6499999999996</v>
      </c>
      <c r="G408">
        <v>-13.8277094668546</v>
      </c>
      <c r="H408">
        <f>(Table2[[#This Row],[1Y Return vs Nifty]]-AVERAGE(Table2[1Y Return vs Nifty]))/_xlfn.STDEV.P(Table2[1Y Return vs Nifty])</f>
        <v>-0.7305670352546827</v>
      </c>
      <c r="I408">
        <v>4.4739549537199403</v>
      </c>
      <c r="J408">
        <f>(Table2[[#This Row],[1M Return vs Nifty]]-AVERAGE(Table2[1M Return vs Nifty]))/_xlfn.STDEV.P(Table2[1M Return vs Nifty])</f>
        <v>0.6445357170863063</v>
      </c>
      <c r="K408">
        <v>-3.4328064801978502</v>
      </c>
      <c r="L408">
        <f>(Table2[[#This Row],[6M Return vs Nifty]]-AVERAGE(Table2[6M Return vs Nifty]))/_xlfn.STDEV.P(Table2[6M Return vs Nifty])</f>
        <v>-0.32939498280310359</v>
      </c>
      <c r="M408">
        <v>0.90194167679701398</v>
      </c>
      <c r="N408">
        <f>(Table2[[#This Row],[1W Return vs Nifty]]-AVERAGE(Table2[1W Return vs Nifty]))/_xlfn.STDEV.P(Table2[1W Return vs Nifty])</f>
        <v>0.74823124591633949</v>
      </c>
      <c r="O408">
        <v>5245.95</v>
      </c>
      <c r="P408">
        <v>4970.5826903002198</v>
      </c>
      <c r="Q408">
        <v>4587.4639593156799</v>
      </c>
      <c r="R408">
        <v>46.325965298574602</v>
      </c>
      <c r="S408" s="2">
        <f>(Table2[[#This Row],[Close Price]]-Table2[[#This Row],[20D EMA]])/Table2[[#This Row],[20D EMA]]</f>
        <v>-1.3915496716514991E-3</v>
      </c>
      <c r="T408" s="2">
        <f>(Table2[[#This Row],[Close Price]]-Table2[[#This Row],[50D EMA]])/Table2[[#This Row],[50D EMA]]</f>
        <v>5.393076152276801E-2</v>
      </c>
      <c r="U408" s="2">
        <f>(Table2[[#This Row],[Close Price]]-Table2[[#This Row],[200D EMA]])/Table2[[#This Row],[200D EMA]]</f>
        <v>0.14194902596716169</v>
      </c>
      <c r="V408">
        <v>0.41395989210277301</v>
      </c>
      <c r="W408">
        <v>5006.5</v>
      </c>
      <c r="X408">
        <v>5317.95</v>
      </c>
      <c r="Y408">
        <v>5006.5</v>
      </c>
      <c r="Z408">
        <v>5324</v>
      </c>
      <c r="AA408">
        <v>5006.5</v>
      </c>
      <c r="AB408">
        <v>5840</v>
      </c>
      <c r="AC408" s="2">
        <f>(Table2[[#This Row],[Close Price]]/Table2[[#This Row],[Day Low]])-1</f>
        <v>4.636971936482559E-2</v>
      </c>
      <c r="AD408" s="2">
        <f>(Table2[[#This Row],[Day High]]/Table2[[#This Row],[Close Price]])-1</f>
        <v>1.5137487711528674E-2</v>
      </c>
      <c r="AE408" s="2">
        <f>(Table2[[#This Row],[Close Price]]/Table2[[#This Row],[Current Week Low]])-1</f>
        <v>4.636971936482559E-2</v>
      </c>
      <c r="AF408" s="2">
        <f>(Table2[[#This Row],[Current Week High]]/Table2[[#This Row],[Close Price]])-1</f>
        <v>1.6292365399482867E-2</v>
      </c>
      <c r="AG408" s="2">
        <f>(Table2[[#This Row],[Close Price]]/Table2[[#This Row],[Current Month Low]])-1</f>
        <v>4.636971936482559E-2</v>
      </c>
      <c r="AH408" s="2">
        <f>(Table2[[#This Row],[Current Month High]]/Table2[[#This Row],[Close Price]])-1</f>
        <v>0.11479102440514266</v>
      </c>
      <c r="AI408">
        <v>11.4791024405142</v>
      </c>
      <c r="AJ408">
        <v>38.513504580848902</v>
      </c>
      <c r="AK408" t="str">
        <f>IF(AND(Table2[[#This Row],[20D EMA]]&gt;Table2[[#This Row],[50D EMA]],Table2[[#This Row],[50D EMA]]&gt;Table2[[#This Row],[200D EMA]]),"Uptrend","Downtrend/NoTrend")</f>
        <v>Uptrend</v>
      </c>
      <c r="AL408">
        <v>0.06</v>
      </c>
      <c r="AM408" t="s">
        <v>10199</v>
      </c>
      <c r="AN408">
        <v>-8.11</v>
      </c>
      <c r="AO408" t="s">
        <v>10200</v>
      </c>
      <c r="AP408">
        <v>0.104836816850242</v>
      </c>
      <c r="AQ408">
        <f>(Table2[[#This Row],[Sharpe Ratio]]-AVERAGE(Table2[Sharpe Ratio]))/_xlfn.STDEV.P(Table2[Sharpe Ratio])</f>
        <v>0.64154388456785294</v>
      </c>
      <c r="AR40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0.97434882951271251</v>
      </c>
      <c r="AS408">
        <f>_xlfn.RANK.AVG(Table2[[#This Row],[1Y Return vs Nifty Z-Score]],Table2[1Y Return vs Nifty Z-Score])</f>
        <v>582</v>
      </c>
      <c r="AT408">
        <f>_xlfn.RANK.AVG(Table2[[#This Row],[6M Return vs Nifty Z-Score]],Table2[6M Return vs Nifty Z-Score])</f>
        <v>434</v>
      </c>
      <c r="AU408">
        <f>_xlfn.RANK.AVG(Table2[[#This Row],[Sharpe Ratio Z-Score]],Table2[Sharpe Ratio Z-Score])</f>
        <v>191</v>
      </c>
      <c r="AV408">
        <f>(Table2[[#This Row],[Rank 1Y]]+Table2[[#This Row],[Rank 6M]]+Table2[[#This Row],[Rank Sharpe]])/3</f>
        <v>402.33333333333331</v>
      </c>
    </row>
    <row r="409" spans="1:48" x14ac:dyDescent="0.3">
      <c r="A409" t="s">
        <v>309</v>
      </c>
      <c r="B409" t="s">
        <v>310</v>
      </c>
      <c r="C409" t="s">
        <v>10155</v>
      </c>
      <c r="D409" t="s">
        <v>242</v>
      </c>
      <c r="E409">
        <v>84510.955803000004</v>
      </c>
      <c r="F409">
        <v>3956.9</v>
      </c>
      <c r="G409">
        <v>34.455319360605699</v>
      </c>
      <c r="H409">
        <f>(Table2[[#This Row],[1Y Return vs Nifty]]-AVERAGE(Table2[1Y Return vs Nifty]))/_xlfn.STDEV.P(Table2[1Y Return vs Nifty])</f>
        <v>-5.818125262081842E-2</v>
      </c>
      <c r="I409">
        <v>0.65083462467248498</v>
      </c>
      <c r="J409">
        <f>(Table2[[#This Row],[1M Return vs Nifty]]-AVERAGE(Table2[1M Return vs Nifty]))/_xlfn.STDEV.P(Table2[1M Return vs Nifty])</f>
        <v>0.24805756492722728</v>
      </c>
      <c r="K409">
        <v>2.2602810256772599</v>
      </c>
      <c r="L409">
        <f>(Table2[[#This Row],[6M Return vs Nifty]]-AVERAGE(Table2[6M Return vs Nifty]))/_xlfn.STDEV.P(Table2[6M Return vs Nifty])</f>
        <v>-0.13815248893083204</v>
      </c>
      <c r="M409">
        <v>-3.8691002494123499</v>
      </c>
      <c r="N409">
        <f>(Table2[[#This Row],[1W Return vs Nifty]]-AVERAGE(Table2[1W Return vs Nifty]))/_xlfn.STDEV.P(Table2[1W Return vs Nifty])</f>
        <v>-0.5362096904230429</v>
      </c>
      <c r="O409">
        <v>4079.72</v>
      </c>
      <c r="P409">
        <v>3981.7032466584401</v>
      </c>
      <c r="Q409">
        <v>3511.7504411359901</v>
      </c>
      <c r="R409">
        <v>32.327777166443298</v>
      </c>
      <c r="S409" s="2">
        <f>(Table2[[#This Row],[Close Price]]-Table2[[#This Row],[20D EMA]])/Table2[[#This Row],[20D EMA]]</f>
        <v>-3.0105007206376839E-2</v>
      </c>
      <c r="T409" s="2">
        <f>(Table2[[#This Row],[Close Price]]-Table2[[#This Row],[50D EMA]])/Table2[[#This Row],[50D EMA]]</f>
        <v>-6.229305681998175E-3</v>
      </c>
      <c r="U409" s="2">
        <f>(Table2[[#This Row],[Close Price]]-Table2[[#This Row],[200D EMA]])/Table2[[#This Row],[200D EMA]]</f>
        <v>0.12676002077186665</v>
      </c>
      <c r="V409">
        <v>1.3741354690494101</v>
      </c>
      <c r="W409">
        <v>3703.55</v>
      </c>
      <c r="X409">
        <v>4100</v>
      </c>
      <c r="Y409">
        <v>3703.55</v>
      </c>
      <c r="Z409">
        <v>4144</v>
      </c>
      <c r="AA409">
        <v>3703.55</v>
      </c>
      <c r="AB409">
        <v>4296.3999999999996</v>
      </c>
      <c r="AC409" s="2">
        <f>(Table2[[#This Row],[Close Price]]/Table2[[#This Row],[Day Low]])-1</f>
        <v>6.8407338904564519E-2</v>
      </c>
      <c r="AD409" s="2">
        <f>(Table2[[#This Row],[Day High]]/Table2[[#This Row],[Close Price]])-1</f>
        <v>3.6164674366296889E-2</v>
      </c>
      <c r="AE409" s="2">
        <f>(Table2[[#This Row],[Close Price]]/Table2[[#This Row],[Current Week Low]])-1</f>
        <v>6.8407338904564519E-2</v>
      </c>
      <c r="AF409" s="2">
        <f>(Table2[[#This Row],[Current Week High]]/Table2[[#This Row],[Close Price]])-1</f>
        <v>4.7284490383886268E-2</v>
      </c>
      <c r="AG409" s="2">
        <f>(Table2[[#This Row],[Close Price]]/Table2[[#This Row],[Current Month Low]])-1</f>
        <v>6.8407338904564519E-2</v>
      </c>
      <c r="AH409" s="2">
        <f>(Table2[[#This Row],[Current Month High]]/Table2[[#This Row],[Close Price]])-1</f>
        <v>8.5799489499355452E-2</v>
      </c>
      <c r="AI409">
        <v>8.5799489499355399</v>
      </c>
      <c r="AJ409">
        <v>66.8486854588771</v>
      </c>
      <c r="AK409" t="str">
        <f>IF(AND(Table2[[#This Row],[20D EMA]]&gt;Table2[[#This Row],[50D EMA]],Table2[[#This Row],[50D EMA]]&gt;Table2[[#This Row],[200D EMA]]),"Uptrend","Downtrend/NoTrend")</f>
        <v>Uptrend</v>
      </c>
      <c r="AL409">
        <v>-0.06</v>
      </c>
      <c r="AM409" t="s">
        <v>10200</v>
      </c>
      <c r="AN409">
        <v>-6.25</v>
      </c>
      <c r="AO409" t="s">
        <v>10200</v>
      </c>
      <c r="AP409">
        <v>-2.457706873808E-3</v>
      </c>
      <c r="AQ409">
        <f>(Table2[[#This Row],[Sharpe Ratio]]-AVERAGE(Table2[Sharpe Ratio]))/_xlfn.STDEV.P(Table2[Sharpe Ratio])</f>
        <v>-0.5901496086225364</v>
      </c>
      <c r="AR40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-1.0746354756700025</v>
      </c>
      <c r="AS409">
        <f>_xlfn.RANK.AVG(Table2[[#This Row],[1Y Return vs Nifty Z-Score]],Table2[1Y Return vs Nifty Z-Score])</f>
        <v>304</v>
      </c>
      <c r="AT409">
        <f>_xlfn.RANK.AVG(Table2[[#This Row],[6M Return vs Nifty Z-Score]],Table2[6M Return vs Nifty Z-Score])</f>
        <v>369</v>
      </c>
      <c r="AU409">
        <f>_xlfn.RANK.AVG(Table2[[#This Row],[Sharpe Ratio Z-Score]],Table2[Sharpe Ratio Z-Score])</f>
        <v>535</v>
      </c>
      <c r="AV409">
        <f>(Table2[[#This Row],[Rank 1Y]]+Table2[[#This Row],[Rank 6M]]+Table2[[#This Row],[Rank Sharpe]])/3</f>
        <v>402.66666666666669</v>
      </c>
    </row>
    <row r="410" spans="1:48" x14ac:dyDescent="0.3">
      <c r="A410" t="s">
        <v>461</v>
      </c>
      <c r="B410" t="s">
        <v>462</v>
      </c>
      <c r="C410" t="s">
        <v>10166</v>
      </c>
      <c r="D410" t="s">
        <v>127</v>
      </c>
      <c r="E410">
        <v>47303.032202299997</v>
      </c>
      <c r="F410">
        <v>53501</v>
      </c>
      <c r="G410">
        <v>3.3151040472444899</v>
      </c>
      <c r="H410">
        <f>(Table2[[#This Row],[1Y Return vs Nifty]]-AVERAGE(Table2[1Y Return vs Nifty]))/_xlfn.STDEV.P(Table2[1Y Return vs Nifty])</f>
        <v>-0.49183751970556044</v>
      </c>
      <c r="I410">
        <v>-7.3871500801254903</v>
      </c>
      <c r="J410">
        <f>(Table2[[#This Row],[1M Return vs Nifty]]-AVERAGE(Table2[1M Return vs Nifty]))/_xlfn.STDEV.P(Table2[1M Return vs Nifty])</f>
        <v>-0.5855247051958965</v>
      </c>
      <c r="K410">
        <v>26.1038736162511</v>
      </c>
      <c r="L410">
        <f>(Table2[[#This Row],[6M Return vs Nifty]]-AVERAGE(Table2[6M Return vs Nifty]))/_xlfn.STDEV.P(Table2[6M Return vs Nifty])</f>
        <v>0.66280272301524379</v>
      </c>
      <c r="M410">
        <v>-3.5397293039514</v>
      </c>
      <c r="N410">
        <f>(Table2[[#This Row],[1W Return vs Nifty]]-AVERAGE(Table2[1W Return vs Nifty]))/_xlfn.STDEV.P(Table2[1W Return vs Nifty])</f>
        <v>-0.44753775415964203</v>
      </c>
      <c r="O410">
        <v>55513.38</v>
      </c>
      <c r="P410">
        <v>53416.9459426537</v>
      </c>
      <c r="Q410">
        <v>45427.077595856201</v>
      </c>
      <c r="R410">
        <v>28.6058780823587</v>
      </c>
      <c r="S410" s="2">
        <f>(Table2[[#This Row],[Close Price]]-Table2[[#This Row],[20D EMA]])/Table2[[#This Row],[20D EMA]]</f>
        <v>-3.6250359823163304E-2</v>
      </c>
      <c r="T410" s="2">
        <f>(Table2[[#This Row],[Close Price]]-Table2[[#This Row],[50D EMA]])/Table2[[#This Row],[50D EMA]]</f>
        <v>1.5735466688143772E-3</v>
      </c>
      <c r="U410" s="2">
        <f>(Table2[[#This Row],[Close Price]]-Table2[[#This Row],[200D EMA]])/Table2[[#This Row],[200D EMA]]</f>
        <v>0.17773369610023718</v>
      </c>
      <c r="V410">
        <v>0.42722541539467401</v>
      </c>
      <c r="W410">
        <v>53140.800000000003</v>
      </c>
      <c r="X410">
        <v>55888</v>
      </c>
      <c r="Y410">
        <v>52954.15</v>
      </c>
      <c r="Z410">
        <v>55888</v>
      </c>
      <c r="AA410">
        <v>52954.15</v>
      </c>
      <c r="AB410">
        <v>59000</v>
      </c>
      <c r="AC410" s="2">
        <f>(Table2[[#This Row],[Close Price]]/Table2[[#This Row],[Day Low]])-1</f>
        <v>6.7782193719325701E-3</v>
      </c>
      <c r="AD410" s="2">
        <f>(Table2[[#This Row],[Day High]]/Table2[[#This Row],[Close Price]])-1</f>
        <v>4.4615988486196523E-2</v>
      </c>
      <c r="AE410" s="2">
        <f>(Table2[[#This Row],[Close Price]]/Table2[[#This Row],[Current Week Low]])-1</f>
        <v>1.0326858234906977E-2</v>
      </c>
      <c r="AF410" s="2">
        <f>(Table2[[#This Row],[Current Week High]]/Table2[[#This Row],[Close Price]])-1</f>
        <v>4.4615988486196523E-2</v>
      </c>
      <c r="AG410" s="2">
        <f>(Table2[[#This Row],[Close Price]]/Table2[[#This Row],[Current Month Low]])-1</f>
        <v>1.0326858234906977E-2</v>
      </c>
      <c r="AH410" s="2">
        <f>(Table2[[#This Row],[Current Month High]]/Table2[[#This Row],[Close Price]])-1</f>
        <v>0.10278312554905522</v>
      </c>
      <c r="AI410">
        <v>12.136221752864399</v>
      </c>
      <c r="AJ410">
        <v>52.957455750378102</v>
      </c>
      <c r="AK410" t="str">
        <f>IF(AND(Table2[[#This Row],[20D EMA]]&gt;Table2[[#This Row],[50D EMA]],Table2[[#This Row],[50D EMA]]&gt;Table2[[#This Row],[200D EMA]]),"Uptrend","Downtrend/NoTrend")</f>
        <v>Uptrend</v>
      </c>
      <c r="AL410">
        <v>0.08</v>
      </c>
      <c r="AM410" t="s">
        <v>10199</v>
      </c>
      <c r="AN410">
        <v>-8.75</v>
      </c>
      <c r="AO410" t="s">
        <v>10200</v>
      </c>
      <c r="AP410">
        <v>-2.4431989036963999E-2</v>
      </c>
      <c r="AQ410">
        <f>(Table2[[#This Row],[Sharpe Ratio]]-AVERAGE(Table2[Sharpe Ratio]))/_xlfn.STDEV.P(Table2[Sharpe Ratio])</f>
        <v>-0.84240461119376397</v>
      </c>
      <c r="AR4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-1.7045018672396193</v>
      </c>
      <c r="AS410">
        <f>_xlfn.RANK.AVG(Table2[[#This Row],[1Y Return vs Nifty Z-Score]],Table2[1Y Return vs Nifty Z-Score])</f>
        <v>477</v>
      </c>
      <c r="AT410">
        <f>_xlfn.RANK.AVG(Table2[[#This Row],[6M Return vs Nifty Z-Score]],Table2[6M Return vs Nifty Z-Score])</f>
        <v>150</v>
      </c>
      <c r="AU410">
        <f>_xlfn.RANK.AVG(Table2[[#This Row],[Sharpe Ratio Z-Score]],Table2[Sharpe Ratio Z-Score])</f>
        <v>581</v>
      </c>
      <c r="AV410">
        <f>(Table2[[#This Row],[Rank 1Y]]+Table2[[#This Row],[Rank 6M]]+Table2[[#This Row],[Rank Sharpe]])/3</f>
        <v>402.66666666666669</v>
      </c>
    </row>
    <row r="411" spans="1:48" x14ac:dyDescent="0.3">
      <c r="A411" t="s">
        <v>1046</v>
      </c>
      <c r="B411" t="s">
        <v>1047</v>
      </c>
      <c r="C411" t="s">
        <v>10155</v>
      </c>
      <c r="D411" t="s">
        <v>24</v>
      </c>
      <c r="E411">
        <v>11932.413169067901</v>
      </c>
      <c r="F411">
        <v>108.36</v>
      </c>
      <c r="G411">
        <v>28.859035566662499</v>
      </c>
      <c r="H411">
        <f>(Table2[[#This Row],[1Y Return vs Nifty]]-AVERAGE(Table2[1Y Return vs Nifty]))/_xlfn.STDEV.P(Table2[1Y Return vs Nifty])</f>
        <v>-0.13611467457076112</v>
      </c>
      <c r="I411">
        <v>-12.787122392270099</v>
      </c>
      <c r="J411">
        <f>(Table2[[#This Row],[1M Return vs Nifty]]-AVERAGE(Table2[1M Return vs Nifty]))/_xlfn.STDEV.P(Table2[1M Return vs Nifty])</f>
        <v>-1.1455308937959594</v>
      </c>
      <c r="K411">
        <v>-30.467543854762699</v>
      </c>
      <c r="L411">
        <f>(Table2[[#This Row],[6M Return vs Nifty]]-AVERAGE(Table2[6M Return vs Nifty]))/_xlfn.STDEV.P(Table2[6M Return vs Nifty])</f>
        <v>-1.2375472975810149</v>
      </c>
      <c r="M411">
        <v>-2.6651756136946601</v>
      </c>
      <c r="N411">
        <f>(Table2[[#This Row],[1W Return vs Nifty]]-AVERAGE(Table2[1W Return vs Nifty]))/_xlfn.STDEV.P(Table2[1W Return vs Nifty])</f>
        <v>-0.21209388714568952</v>
      </c>
      <c r="O411">
        <v>112.68</v>
      </c>
      <c r="P411">
        <v>118.50972336133</v>
      </c>
      <c r="Q411">
        <v>117.211393928589</v>
      </c>
      <c r="R411">
        <v>36.361374675838</v>
      </c>
      <c r="S411" s="2">
        <f>(Table2[[#This Row],[Close Price]]-Table2[[#This Row],[20D EMA]])/Table2[[#This Row],[20D EMA]]</f>
        <v>-3.8338658146964917E-2</v>
      </c>
      <c r="T411" s="2">
        <f>(Table2[[#This Row],[Close Price]]-Table2[[#This Row],[50D EMA]])/Table2[[#This Row],[50D EMA]]</f>
        <v>-8.5644646476677896E-2</v>
      </c>
      <c r="U411" s="2">
        <f>(Table2[[#This Row],[Close Price]]-Table2[[#This Row],[200D EMA]])/Table2[[#This Row],[200D EMA]]</f>
        <v>-7.5516497431825716E-2</v>
      </c>
      <c r="V411">
        <v>0.91600620715146996</v>
      </c>
      <c r="W411">
        <v>104.45</v>
      </c>
      <c r="X411">
        <v>110.5</v>
      </c>
      <c r="Y411">
        <v>104.45</v>
      </c>
      <c r="Z411">
        <v>111.86</v>
      </c>
      <c r="AA411">
        <v>104.45</v>
      </c>
      <c r="AB411">
        <v>118.7</v>
      </c>
      <c r="AC411" s="2">
        <f>(Table2[[#This Row],[Close Price]]/Table2[[#This Row],[Day Low]])-1</f>
        <v>3.7434179033030146E-2</v>
      </c>
      <c r="AD411" s="2">
        <f>(Table2[[#This Row],[Day High]]/Table2[[#This Row],[Close Price]])-1</f>
        <v>1.9748984865263886E-2</v>
      </c>
      <c r="AE411" s="2">
        <f>(Table2[[#This Row],[Close Price]]/Table2[[#This Row],[Current Week Low]])-1</f>
        <v>3.7434179033030146E-2</v>
      </c>
      <c r="AF411" s="2">
        <f>(Table2[[#This Row],[Current Week High]]/Table2[[#This Row],[Close Price]])-1</f>
        <v>3.2299741602067167E-2</v>
      </c>
      <c r="AG411" s="2">
        <f>(Table2[[#This Row],[Close Price]]/Table2[[#This Row],[Current Month Low]])-1</f>
        <v>3.7434179033030146E-2</v>
      </c>
      <c r="AH411" s="2">
        <f>(Table2[[#This Row],[Current Month High]]/Table2[[#This Row],[Close Price]])-1</f>
        <v>9.5422665190107114E-2</v>
      </c>
      <c r="AI411">
        <v>40.734588409007003</v>
      </c>
      <c r="AJ411">
        <v>64.181818181818102</v>
      </c>
      <c r="AK411" t="str">
        <f>IF(AND(Table2[[#This Row],[20D EMA]]&gt;Table2[[#This Row],[50D EMA]],Table2[[#This Row],[50D EMA]]&gt;Table2[[#This Row],[200D EMA]]),"Uptrend","Downtrend/NoTrend")</f>
        <v>Downtrend/NoTrend</v>
      </c>
      <c r="AL411">
        <v>-0.27</v>
      </c>
      <c r="AM411" t="s">
        <v>10200</v>
      </c>
      <c r="AN411">
        <v>-4.92</v>
      </c>
      <c r="AO411" t="s">
        <v>10200</v>
      </c>
      <c r="AP411">
        <v>0.10129143676181</v>
      </c>
      <c r="AQ411">
        <f>(Table2[[#This Row],[Sharpe Ratio]]-AVERAGE(Table2[Sharpe Ratio]))/_xlfn.STDEV.P(Table2[Sharpe Ratio])</f>
        <v>0.60084449531440454</v>
      </c>
      <c r="AR41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11">
        <f>_xlfn.RANK.AVG(Table2[[#This Row],[1Y Return vs Nifty Z-Score]],Table2[1Y Return vs Nifty Z-Score])</f>
        <v>331</v>
      </c>
      <c r="AT411">
        <f>_xlfn.RANK.AVG(Table2[[#This Row],[6M Return vs Nifty Z-Score]],Table2[6M Return vs Nifty Z-Score])</f>
        <v>681</v>
      </c>
      <c r="AU411">
        <f>_xlfn.RANK.AVG(Table2[[#This Row],[Sharpe Ratio Z-Score]],Table2[Sharpe Ratio Z-Score])</f>
        <v>196</v>
      </c>
      <c r="AV411">
        <f>(Table2[[#This Row],[Rank 1Y]]+Table2[[#This Row],[Rank 6M]]+Table2[[#This Row],[Rank Sharpe]])/3</f>
        <v>402.66666666666669</v>
      </c>
    </row>
    <row r="412" spans="1:48" x14ac:dyDescent="0.3">
      <c r="A412" t="s">
        <v>1315</v>
      </c>
      <c r="B412" t="s">
        <v>1316</v>
      </c>
      <c r="C412" t="s">
        <v>10164</v>
      </c>
      <c r="D412" t="s">
        <v>375</v>
      </c>
      <c r="E412">
        <v>8198.6113694579999</v>
      </c>
      <c r="F412">
        <v>213.09</v>
      </c>
      <c r="G412">
        <v>77.527602822511795</v>
      </c>
      <c r="H412">
        <f>(Table2[[#This Row],[1Y Return vs Nifty]]-AVERAGE(Table2[1Y Return vs Nifty]))/_xlfn.STDEV.P(Table2[1Y Return vs Nifty])</f>
        <v>0.54164008685758036</v>
      </c>
      <c r="I412">
        <v>-10.6753406260207</v>
      </c>
      <c r="J412">
        <f>(Table2[[#This Row],[1M Return vs Nifty]]-AVERAGE(Table2[1M Return vs Nifty]))/_xlfn.STDEV.P(Table2[1M Return vs Nifty])</f>
        <v>-0.92652776012937987</v>
      </c>
      <c r="K412">
        <v>-15.284425439839699</v>
      </c>
      <c r="L412">
        <f>(Table2[[#This Row],[6M Return vs Nifty]]-AVERAGE(Table2[6M Return vs Nifty]))/_xlfn.STDEV.P(Table2[6M Return vs Nifty])</f>
        <v>-0.72751518803915571</v>
      </c>
      <c r="M412">
        <v>-5.9902385813674597</v>
      </c>
      <c r="N412">
        <f>(Table2[[#This Row],[1W Return vs Nifty]]-AVERAGE(Table2[1W Return vs Nifty]))/_xlfn.STDEV.P(Table2[1W Return vs Nifty])</f>
        <v>-1.107254117896016</v>
      </c>
      <c r="O412">
        <v>225.23</v>
      </c>
      <c r="P412">
        <v>223.01068151496099</v>
      </c>
      <c r="Q412">
        <v>197.97815262315601</v>
      </c>
      <c r="R412">
        <v>25.682714000487</v>
      </c>
      <c r="S412" s="2">
        <f>(Table2[[#This Row],[Close Price]]-Table2[[#This Row],[20D EMA]])/Table2[[#This Row],[20D EMA]]</f>
        <v>-5.3900457310304961E-2</v>
      </c>
      <c r="T412" s="2">
        <f>(Table2[[#This Row],[Close Price]]-Table2[[#This Row],[50D EMA]])/Table2[[#This Row],[50D EMA]]</f>
        <v>-4.448523024802041E-2</v>
      </c>
      <c r="U412" s="2">
        <f>(Table2[[#This Row],[Close Price]]-Table2[[#This Row],[200D EMA]])/Table2[[#This Row],[200D EMA]]</f>
        <v>7.6330883870852309E-2</v>
      </c>
      <c r="V412">
        <v>1.49569238605917</v>
      </c>
      <c r="W412">
        <v>204</v>
      </c>
      <c r="X412">
        <v>220</v>
      </c>
      <c r="Y412">
        <v>204</v>
      </c>
      <c r="Z412">
        <v>220</v>
      </c>
      <c r="AA412">
        <v>204</v>
      </c>
      <c r="AB412">
        <v>262</v>
      </c>
      <c r="AC412" s="2">
        <f>(Table2[[#This Row],[Close Price]]/Table2[[#This Row],[Day Low]])-1</f>
        <v>4.4558823529411873E-2</v>
      </c>
      <c r="AD412" s="2">
        <f>(Table2[[#This Row],[Day High]]/Table2[[#This Row],[Close Price]])-1</f>
        <v>3.2427612745788092E-2</v>
      </c>
      <c r="AE412" s="2">
        <f>(Table2[[#This Row],[Close Price]]/Table2[[#This Row],[Current Week Low]])-1</f>
        <v>4.4558823529411873E-2</v>
      </c>
      <c r="AF412" s="2">
        <f>(Table2[[#This Row],[Current Week High]]/Table2[[#This Row],[Close Price]])-1</f>
        <v>3.2427612745788092E-2</v>
      </c>
      <c r="AG412" s="2">
        <f>(Table2[[#This Row],[Close Price]]/Table2[[#This Row],[Current Month Low]])-1</f>
        <v>4.4558823529411873E-2</v>
      </c>
      <c r="AH412" s="2">
        <f>(Table2[[#This Row],[Current Month High]]/Table2[[#This Row],[Close Price]])-1</f>
        <v>0.22952742972452955</v>
      </c>
      <c r="AI412">
        <v>22.952742972452899</v>
      </c>
      <c r="AJ412">
        <v>106.883495145631</v>
      </c>
      <c r="AK412" t="str">
        <f>IF(AND(Table2[[#This Row],[20D EMA]]&gt;Table2[[#This Row],[50D EMA]],Table2[[#This Row],[50D EMA]]&gt;Table2[[#This Row],[200D EMA]]),"Uptrend","Downtrend/NoTrend")</f>
        <v>Uptrend</v>
      </c>
      <c r="AL412">
        <v>-0.16</v>
      </c>
      <c r="AM412" t="s">
        <v>10200</v>
      </c>
      <c r="AN412">
        <v>-6.37</v>
      </c>
      <c r="AO412" t="s">
        <v>10200</v>
      </c>
      <c r="AQ412">
        <f>(Table2[[#This Row],[Sharpe Ratio]]-AVERAGE(Table2[Sharpe Ratio]))/_xlfn.STDEV.P(Table2[Sharpe Ratio])</f>
        <v>-0.56193622494207851</v>
      </c>
      <c r="AR4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-2.7815932041490496</v>
      </c>
      <c r="AS412">
        <f>_xlfn.RANK.AVG(Table2[[#This Row],[1Y Return vs Nifty Z-Score]],Table2[1Y Return vs Nifty Z-Score])</f>
        <v>141</v>
      </c>
      <c r="AT412">
        <f>_xlfn.RANK.AVG(Table2[[#This Row],[6M Return vs Nifty Z-Score]],Table2[6M Return vs Nifty Z-Score])</f>
        <v>560</v>
      </c>
      <c r="AU412">
        <f>_xlfn.RANK.AVG(Table2[[#This Row],[Sharpe Ratio Z-Score]],Table2[Sharpe Ratio Z-Score])</f>
        <v>507.5</v>
      </c>
      <c r="AV412">
        <f>(Table2[[#This Row],[Rank 1Y]]+Table2[[#This Row],[Rank 6M]]+Table2[[#This Row],[Rank Sharpe]])/3</f>
        <v>402.83333333333331</v>
      </c>
    </row>
    <row r="413" spans="1:48" x14ac:dyDescent="0.3">
      <c r="A413" t="s">
        <v>791</v>
      </c>
      <c r="B413" t="s">
        <v>792</v>
      </c>
      <c r="C413" t="s">
        <v>10166</v>
      </c>
      <c r="D413" t="s">
        <v>523</v>
      </c>
      <c r="E413">
        <v>19580.824159160002</v>
      </c>
      <c r="F413">
        <v>1735.6</v>
      </c>
      <c r="G413">
        <v>20.892801767250901</v>
      </c>
      <c r="H413">
        <f>(Table2[[#This Row],[1Y Return vs Nifty]]-AVERAGE(Table2[1Y Return vs Nifty]))/_xlfn.STDEV.P(Table2[1Y Return vs Nifty])</f>
        <v>-0.24705183982198789</v>
      </c>
      <c r="I413">
        <v>-5.3998790525864599</v>
      </c>
      <c r="J413">
        <f>(Table2[[#This Row],[1M Return vs Nifty]]-AVERAGE(Table2[1M Return vs Nifty]))/_xlfn.STDEV.P(Table2[1M Return vs Nifty])</f>
        <v>-0.37943400518534787</v>
      </c>
      <c r="K413">
        <v>6.2588116175657103</v>
      </c>
      <c r="L413">
        <f>(Table2[[#This Row],[6M Return vs Nifty]]-AVERAGE(Table2[6M Return vs Nifty]))/_xlfn.STDEV.P(Table2[6M Return vs Nifty])</f>
        <v>-3.8336397249874262E-3</v>
      </c>
      <c r="M413">
        <v>-2.2451795999892901</v>
      </c>
      <c r="N413">
        <f>(Table2[[#This Row],[1W Return vs Nifty]]-AVERAGE(Table2[1W Return vs Nifty]))/_xlfn.STDEV.P(Table2[1W Return vs Nifty])</f>
        <v>-9.9024230360858154E-2</v>
      </c>
      <c r="O413">
        <v>1766.73</v>
      </c>
      <c r="P413">
        <v>1735.3800001079301</v>
      </c>
      <c r="Q413">
        <v>1579.9309756852099</v>
      </c>
      <c r="R413">
        <v>33.335979113422802</v>
      </c>
      <c r="S413" s="2">
        <f>(Table2[[#This Row],[Close Price]]-Table2[[#This Row],[20D EMA]])/Table2[[#This Row],[20D EMA]]</f>
        <v>-1.762012305219253E-2</v>
      </c>
      <c r="T413" s="2">
        <f>(Table2[[#This Row],[Close Price]]-Table2[[#This Row],[50D EMA]])/Table2[[#This Row],[50D EMA]]</f>
        <v>1.2677332460680289E-4</v>
      </c>
      <c r="U413" s="2">
        <f>(Table2[[#This Row],[Close Price]]-Table2[[#This Row],[200D EMA]])/Table2[[#This Row],[200D EMA]]</f>
        <v>9.8529003298563081E-2</v>
      </c>
      <c r="V413">
        <v>0.78178687276894399</v>
      </c>
      <c r="W413">
        <v>1681</v>
      </c>
      <c r="X413">
        <v>1745</v>
      </c>
      <c r="Y413">
        <v>1681</v>
      </c>
      <c r="Z413">
        <v>1745</v>
      </c>
      <c r="AA413">
        <v>1681</v>
      </c>
      <c r="AB413">
        <v>1850</v>
      </c>
      <c r="AC413" s="2">
        <f>(Table2[[#This Row],[Close Price]]/Table2[[#This Row],[Day Low]])-1</f>
        <v>3.2480666270077174E-2</v>
      </c>
      <c r="AD413" s="2">
        <f>(Table2[[#This Row],[Day High]]/Table2[[#This Row],[Close Price]])-1</f>
        <v>5.4159944687717232E-3</v>
      </c>
      <c r="AE413" s="2">
        <f>(Table2[[#This Row],[Close Price]]/Table2[[#This Row],[Current Week Low]])-1</f>
        <v>3.2480666270077174E-2</v>
      </c>
      <c r="AF413" s="2">
        <f>(Table2[[#This Row],[Current Week High]]/Table2[[#This Row],[Close Price]])-1</f>
        <v>5.4159944687717232E-3</v>
      </c>
      <c r="AG413" s="2">
        <f>(Table2[[#This Row],[Close Price]]/Table2[[#This Row],[Current Month Low]])-1</f>
        <v>3.2480666270077174E-2</v>
      </c>
      <c r="AH413" s="2">
        <f>(Table2[[#This Row],[Current Month High]]/Table2[[#This Row],[Close Price]])-1</f>
        <v>6.591380502419919E-2</v>
      </c>
      <c r="AI413">
        <v>9.5845817008527394</v>
      </c>
      <c r="AJ413">
        <v>52.674173117522798</v>
      </c>
      <c r="AK413" t="str">
        <f>IF(AND(Table2[[#This Row],[20D EMA]]&gt;Table2[[#This Row],[50D EMA]],Table2[[#This Row],[50D EMA]]&gt;Table2[[#This Row],[200D EMA]]),"Uptrend","Downtrend/NoTrend")</f>
        <v>Uptrend</v>
      </c>
      <c r="AL413">
        <v>-0.08</v>
      </c>
      <c r="AM413" t="s">
        <v>10200</v>
      </c>
      <c r="AN413">
        <v>-2.84</v>
      </c>
      <c r="AO413" t="s">
        <v>10200</v>
      </c>
      <c r="AQ413">
        <f>(Table2[[#This Row],[Sharpe Ratio]]-AVERAGE(Table2[Sharpe Ratio]))/_xlfn.STDEV.P(Table2[Sharpe Ratio])</f>
        <v>-0.56193622494207851</v>
      </c>
      <c r="AR4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-1.2912799400352599</v>
      </c>
      <c r="AS413">
        <f>_xlfn.RANK.AVG(Table2[[#This Row],[1Y Return vs Nifty Z-Score]],Table2[1Y Return vs Nifty Z-Score])</f>
        <v>378</v>
      </c>
      <c r="AT413">
        <f>_xlfn.RANK.AVG(Table2[[#This Row],[6M Return vs Nifty Z-Score]],Table2[6M Return vs Nifty Z-Score])</f>
        <v>324</v>
      </c>
      <c r="AU413">
        <f>_xlfn.RANK.AVG(Table2[[#This Row],[Sharpe Ratio Z-Score]],Table2[Sharpe Ratio Z-Score])</f>
        <v>507.5</v>
      </c>
      <c r="AV413">
        <f>(Table2[[#This Row],[Rank 1Y]]+Table2[[#This Row],[Rank 6M]]+Table2[[#This Row],[Rank Sharpe]])/3</f>
        <v>403.16666666666669</v>
      </c>
    </row>
    <row r="414" spans="1:48" x14ac:dyDescent="0.3">
      <c r="A414" t="s">
        <v>214</v>
      </c>
      <c r="B414" t="s">
        <v>215</v>
      </c>
      <c r="C414" t="s">
        <v>10157</v>
      </c>
      <c r="D414" t="s">
        <v>216</v>
      </c>
      <c r="E414">
        <v>119761.80802303999</v>
      </c>
      <c r="F414">
        <v>1256.9000000000001</v>
      </c>
      <c r="G414">
        <v>21.6502877509119</v>
      </c>
      <c r="H414">
        <f>(Table2[[#This Row],[1Y Return vs Nifty]]-AVERAGE(Table2[1Y Return vs Nifty]))/_xlfn.STDEV.P(Table2[1Y Return vs Nifty])</f>
        <v>-0.23650314769709754</v>
      </c>
      <c r="I414">
        <v>7.3632819288253399</v>
      </c>
      <c r="J414">
        <f>(Table2[[#This Row],[1M Return vs Nifty]]-AVERAGE(Table2[1M Return vs Nifty]))/_xlfn.STDEV.P(Table2[1M Return vs Nifty])</f>
        <v>0.94417447325346837</v>
      </c>
      <c r="K414">
        <v>-5.5456316369000804</v>
      </c>
      <c r="L414">
        <f>(Table2[[#This Row],[6M Return vs Nifty]]-AVERAGE(Table2[6M Return vs Nifty]))/_xlfn.STDEV.P(Table2[6M Return vs Nifty])</f>
        <v>-0.40036911620028509</v>
      </c>
      <c r="M414">
        <v>5.4919597883954401</v>
      </c>
      <c r="N414">
        <f>(Table2[[#This Row],[1W Return vs Nifty]]-AVERAGE(Table2[1W Return vs Nifty]))/_xlfn.STDEV.P(Table2[1W Return vs Nifty])</f>
        <v>1.9839376706889091</v>
      </c>
      <c r="O414">
        <v>1158.76</v>
      </c>
      <c r="P414">
        <v>1134.15804826571</v>
      </c>
      <c r="Q414">
        <v>1065.6861907595601</v>
      </c>
      <c r="R414">
        <v>84.740802258361299</v>
      </c>
      <c r="S414" s="2">
        <f>(Table2[[#This Row],[Close Price]]-Table2[[#This Row],[20D EMA]])/Table2[[#This Row],[20D EMA]]</f>
        <v>8.4693983223445846E-2</v>
      </c>
      <c r="T414" s="2">
        <f>(Table2[[#This Row],[Close Price]]-Table2[[#This Row],[50D EMA]])/Table2[[#This Row],[50D EMA]]</f>
        <v>0.10822296938418775</v>
      </c>
      <c r="U414" s="2">
        <f>(Table2[[#This Row],[Close Price]]-Table2[[#This Row],[200D EMA]])/Table2[[#This Row],[200D EMA]]</f>
        <v>0.17942787557766304</v>
      </c>
      <c r="V414">
        <v>0.97217376119658105</v>
      </c>
      <c r="W414">
        <v>1200.25</v>
      </c>
      <c r="X414">
        <v>1262.5999999999999</v>
      </c>
      <c r="Y414">
        <v>1182.25</v>
      </c>
      <c r="Z414">
        <v>1262.5999999999999</v>
      </c>
      <c r="AA414">
        <v>1080</v>
      </c>
      <c r="AB414">
        <v>1262.5999999999999</v>
      </c>
      <c r="AC414" s="2">
        <f>(Table2[[#This Row],[Close Price]]/Table2[[#This Row],[Day Low]])-1</f>
        <v>4.7198500312434888E-2</v>
      </c>
      <c r="AD414" s="2">
        <f>(Table2[[#This Row],[Day High]]/Table2[[#This Row],[Close Price]])-1</f>
        <v>4.5349669822578598E-3</v>
      </c>
      <c r="AE414" s="2">
        <f>(Table2[[#This Row],[Close Price]]/Table2[[#This Row],[Current Week Low]])-1</f>
        <v>6.3142313385493809E-2</v>
      </c>
      <c r="AF414" s="2">
        <f>(Table2[[#This Row],[Current Week High]]/Table2[[#This Row],[Close Price]])-1</f>
        <v>4.5349669822578598E-3</v>
      </c>
      <c r="AG414" s="2">
        <f>(Table2[[#This Row],[Close Price]]/Table2[[#This Row],[Current Month Low]])-1</f>
        <v>0.16379629629629644</v>
      </c>
      <c r="AH414" s="2">
        <f>(Table2[[#This Row],[Current Month High]]/Table2[[#This Row],[Close Price]])-1</f>
        <v>4.5349669822578598E-3</v>
      </c>
      <c r="AI414">
        <v>0.96268597342668005</v>
      </c>
      <c r="AJ414">
        <v>51.753697555085999</v>
      </c>
      <c r="AK414" t="str">
        <f>IF(AND(Table2[[#This Row],[20D EMA]]&gt;Table2[[#This Row],[50D EMA]],Table2[[#This Row],[50D EMA]]&gt;Table2[[#This Row],[200D EMA]]),"Uptrend","Downtrend/NoTrend")</f>
        <v>Uptrend</v>
      </c>
      <c r="AL414">
        <v>0</v>
      </c>
      <c r="AM414" t="s">
        <v>10201</v>
      </c>
      <c r="AN414">
        <v>10.72</v>
      </c>
      <c r="AO414" t="s">
        <v>10199</v>
      </c>
      <c r="AP414">
        <v>3.2158452091565003E-2</v>
      </c>
      <c r="AQ414">
        <f>(Table2[[#This Row],[Sharpe Ratio]]-AVERAGE(Table2[Sharpe Ratio]))/_xlfn.STDEV.P(Table2[Sharpe Ratio])</f>
        <v>-0.19277147340148276</v>
      </c>
      <c r="AR41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2.0984684066435122</v>
      </c>
      <c r="AS414">
        <f>_xlfn.RANK.AVG(Table2[[#This Row],[1Y Return vs Nifty Z-Score]],Table2[1Y Return vs Nifty Z-Score])</f>
        <v>372</v>
      </c>
      <c r="AT414">
        <f>_xlfn.RANK.AVG(Table2[[#This Row],[6M Return vs Nifty Z-Score]],Table2[6M Return vs Nifty Z-Score])</f>
        <v>449</v>
      </c>
      <c r="AU414">
        <f>_xlfn.RANK.AVG(Table2[[#This Row],[Sharpe Ratio Z-Score]],Table2[Sharpe Ratio Z-Score])</f>
        <v>389</v>
      </c>
      <c r="AV414">
        <f>(Table2[[#This Row],[Rank 1Y]]+Table2[[#This Row],[Rank 6M]]+Table2[[#This Row],[Rank Sharpe]])/3</f>
        <v>403.33333333333331</v>
      </c>
    </row>
    <row r="415" spans="1:48" x14ac:dyDescent="0.3">
      <c r="A415" t="s">
        <v>985</v>
      </c>
      <c r="B415" t="s">
        <v>986</v>
      </c>
      <c r="C415" t="s">
        <v>10154</v>
      </c>
      <c r="D415" t="s">
        <v>281</v>
      </c>
      <c r="E415">
        <v>13607.811780120001</v>
      </c>
      <c r="F415">
        <v>991.6</v>
      </c>
      <c r="G415">
        <v>33.271123009297803</v>
      </c>
      <c r="H415">
        <f>(Table2[[#This Row],[1Y Return vs Nifty]]-AVERAGE(Table2[1Y Return vs Nifty]))/_xlfn.STDEV.P(Table2[1Y Return vs Nifty])</f>
        <v>-7.4672280830993129E-2</v>
      </c>
      <c r="I415">
        <v>-6.2952658695666397</v>
      </c>
      <c r="J415">
        <f>(Table2[[#This Row],[1M Return vs Nifty]]-AVERAGE(Table2[1M Return vs Nifty]))/_xlfn.STDEV.P(Table2[1M Return vs Nifty])</f>
        <v>-0.47229043661039566</v>
      </c>
      <c r="K415">
        <v>-4.1961877684211002</v>
      </c>
      <c r="L415">
        <f>(Table2[[#This Row],[6M Return vs Nifty]]-AVERAGE(Table2[6M Return vs Nifty]))/_xlfn.STDEV.P(Table2[6M Return vs Nifty])</f>
        <v>-0.35503852704593891</v>
      </c>
      <c r="M415">
        <v>-5.5439296732146301</v>
      </c>
      <c r="N415">
        <f>(Table2[[#This Row],[1W Return vs Nifty]]-AVERAGE(Table2[1W Return vs Nifty]))/_xlfn.STDEV.P(Table2[1W Return vs Nifty])</f>
        <v>-0.98710060829567459</v>
      </c>
      <c r="O415">
        <v>1054.76</v>
      </c>
      <c r="P415">
        <v>1030.7982133702201</v>
      </c>
      <c r="Q415">
        <v>917.770566277635</v>
      </c>
      <c r="R415">
        <v>21.8864224253178</v>
      </c>
      <c r="S415" s="2">
        <f>(Table2[[#This Row],[Close Price]]-Table2[[#This Row],[20D EMA]])/Table2[[#This Row],[20D EMA]]</f>
        <v>-5.9880920778186478E-2</v>
      </c>
      <c r="T415" s="2">
        <f>(Table2[[#This Row],[Close Price]]-Table2[[#This Row],[50D EMA]])/Table2[[#This Row],[50D EMA]]</f>
        <v>-3.8027048225142475E-2</v>
      </c>
      <c r="U415" s="2">
        <f>(Table2[[#This Row],[Close Price]]-Table2[[#This Row],[200D EMA]])/Table2[[#This Row],[200D EMA]]</f>
        <v>8.0444325014483925E-2</v>
      </c>
      <c r="V415">
        <v>0.75935190418696996</v>
      </c>
      <c r="W415">
        <v>975.95</v>
      </c>
      <c r="X415">
        <v>1022.9</v>
      </c>
      <c r="Y415">
        <v>975.95</v>
      </c>
      <c r="Z415">
        <v>1074</v>
      </c>
      <c r="AA415">
        <v>975.95</v>
      </c>
      <c r="AB415">
        <v>1143.1500000000001</v>
      </c>
      <c r="AC415" s="2">
        <f>(Table2[[#This Row],[Close Price]]/Table2[[#This Row],[Day Low]])-1</f>
        <v>1.6035657564424488E-2</v>
      </c>
      <c r="AD415" s="2">
        <f>(Table2[[#This Row],[Day High]]/Table2[[#This Row],[Close Price]])-1</f>
        <v>3.1565147236789048E-2</v>
      </c>
      <c r="AE415" s="2">
        <f>(Table2[[#This Row],[Close Price]]/Table2[[#This Row],[Current Week Low]])-1</f>
        <v>1.6035657564424488E-2</v>
      </c>
      <c r="AF415" s="2">
        <f>(Table2[[#This Row],[Current Week High]]/Table2[[#This Row],[Close Price]])-1</f>
        <v>8.3098023396530829E-2</v>
      </c>
      <c r="AG415" s="2">
        <f>(Table2[[#This Row],[Close Price]]/Table2[[#This Row],[Current Month Low]])-1</f>
        <v>1.6035657564424488E-2</v>
      </c>
      <c r="AH415" s="2">
        <f>(Table2[[#This Row],[Current Month High]]/Table2[[#This Row],[Close Price]])-1</f>
        <v>0.15283380395320689</v>
      </c>
      <c r="AI415">
        <v>20.915691811214199</v>
      </c>
      <c r="AJ415">
        <v>73.356643356643303</v>
      </c>
      <c r="AK415" t="str">
        <f>IF(AND(Table2[[#This Row],[20D EMA]]&gt;Table2[[#This Row],[50D EMA]],Table2[[#This Row],[50D EMA]]&gt;Table2[[#This Row],[200D EMA]]),"Uptrend","Downtrend/NoTrend")</f>
        <v>Uptrend</v>
      </c>
      <c r="AL415">
        <v>-0.22</v>
      </c>
      <c r="AM415" t="s">
        <v>10200</v>
      </c>
      <c r="AN415">
        <v>-9.64</v>
      </c>
      <c r="AO415" t="s">
        <v>10200</v>
      </c>
      <c r="AP415">
        <v>8.5138011111159997E-3</v>
      </c>
      <c r="AQ415">
        <f>(Table2[[#This Row],[Sharpe Ratio]]-AVERAGE(Table2[Sharpe Ratio]))/_xlfn.STDEV.P(Table2[Sharpe Ratio])</f>
        <v>-0.46420156834535825</v>
      </c>
      <c r="AR41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-2.3533034211283606</v>
      </c>
      <c r="AS415">
        <f>_xlfn.RANK.AVG(Table2[[#This Row],[1Y Return vs Nifty Z-Score]],Table2[1Y Return vs Nifty Z-Score])</f>
        <v>311</v>
      </c>
      <c r="AT415">
        <f>_xlfn.RANK.AVG(Table2[[#This Row],[6M Return vs Nifty Z-Score]],Table2[6M Return vs Nifty Z-Score])</f>
        <v>440</v>
      </c>
      <c r="AU415">
        <f>_xlfn.RANK.AVG(Table2[[#This Row],[Sharpe Ratio Z-Score]],Table2[Sharpe Ratio Z-Score])</f>
        <v>460</v>
      </c>
      <c r="AV415">
        <f>(Table2[[#This Row],[Rank 1Y]]+Table2[[#This Row],[Rank 6M]]+Table2[[#This Row],[Rank Sharpe]])/3</f>
        <v>403.66666666666669</v>
      </c>
    </row>
    <row r="416" spans="1:48" x14ac:dyDescent="0.3">
      <c r="A416" t="s">
        <v>75</v>
      </c>
      <c r="B416" t="s">
        <v>76</v>
      </c>
      <c r="C416" t="s">
        <v>10163</v>
      </c>
      <c r="D416" t="s">
        <v>77</v>
      </c>
      <c r="E416">
        <v>332749.49185883999</v>
      </c>
      <c r="F416">
        <v>11545.8</v>
      </c>
      <c r="G416">
        <v>16.1202871897137</v>
      </c>
      <c r="H416">
        <f>(Table2[[#This Row],[1Y Return vs Nifty]]-AVERAGE(Table2[1Y Return vs Nifty]))/_xlfn.STDEV.P(Table2[1Y Return vs Nifty])</f>
        <v>-0.31351351439539038</v>
      </c>
      <c r="I416">
        <v>3.5385670062281598</v>
      </c>
      <c r="J416">
        <f>(Table2[[#This Row],[1M Return vs Nifty]]-AVERAGE(Table2[1M Return vs Nifty]))/_xlfn.STDEV.P(Table2[1M Return vs Nifty])</f>
        <v>0.54753095316201306</v>
      </c>
      <c r="K416">
        <v>2.18650678413317</v>
      </c>
      <c r="L416">
        <f>(Table2[[#This Row],[6M Return vs Nifty]]-AVERAGE(Table2[6M Return vs Nifty]))/_xlfn.STDEV.P(Table2[6M Return vs Nifty])</f>
        <v>-0.1406307171192917</v>
      </c>
      <c r="M416">
        <v>-2.6851871679480599</v>
      </c>
      <c r="N416">
        <f>(Table2[[#This Row],[1W Return vs Nifty]]-AVERAGE(Table2[1W Return vs Nifty]))/_xlfn.STDEV.P(Table2[1W Return vs Nifty])</f>
        <v>-0.21748131821009542</v>
      </c>
      <c r="O416">
        <v>11461.14</v>
      </c>
      <c r="P416">
        <v>10962.7633165802</v>
      </c>
      <c r="Q416">
        <v>9860.1344680627299</v>
      </c>
      <c r="R416">
        <v>50.472541328713397</v>
      </c>
      <c r="S416" s="2">
        <f>(Table2[[#This Row],[Close Price]]-Table2[[#This Row],[20D EMA]])/Table2[[#This Row],[20D EMA]]</f>
        <v>7.3866997523806413E-3</v>
      </c>
      <c r="T416" s="2">
        <f>(Table2[[#This Row],[Close Price]]-Table2[[#This Row],[50D EMA]])/Table2[[#This Row],[50D EMA]]</f>
        <v>5.3183368698474814E-2</v>
      </c>
      <c r="U416" s="2">
        <f>(Table2[[#This Row],[Close Price]]-Table2[[#This Row],[200D EMA]])/Table2[[#This Row],[200D EMA]]</f>
        <v>0.17095766162187651</v>
      </c>
      <c r="V416">
        <v>1.01933388438662</v>
      </c>
      <c r="W416">
        <v>11329.1</v>
      </c>
      <c r="X416">
        <v>11735.4</v>
      </c>
      <c r="Y416">
        <v>11231.3</v>
      </c>
      <c r="Z416">
        <v>11735.4</v>
      </c>
      <c r="AA416">
        <v>11228.65</v>
      </c>
      <c r="AB416">
        <v>12078</v>
      </c>
      <c r="AC416" s="2">
        <f>(Table2[[#This Row],[Close Price]]/Table2[[#This Row],[Day Low]])-1</f>
        <v>1.9127733006152114E-2</v>
      </c>
      <c r="AD416" s="2">
        <f>(Table2[[#This Row],[Day High]]/Table2[[#This Row],[Close Price]])-1</f>
        <v>1.6421555890453687E-2</v>
      </c>
      <c r="AE416" s="2">
        <f>(Table2[[#This Row],[Close Price]]/Table2[[#This Row],[Current Week Low]])-1</f>
        <v>2.8002101270556468E-2</v>
      </c>
      <c r="AF416" s="2">
        <f>(Table2[[#This Row],[Current Week High]]/Table2[[#This Row],[Close Price]])-1</f>
        <v>1.6421555890453687E-2</v>
      </c>
      <c r="AG416" s="2">
        <f>(Table2[[#This Row],[Close Price]]/Table2[[#This Row],[Current Month Low]])-1</f>
        <v>2.8244713300352275E-2</v>
      </c>
      <c r="AH416" s="2">
        <f>(Table2[[#This Row],[Current Month High]]/Table2[[#This Row],[Close Price]])-1</f>
        <v>4.6094683781115364E-2</v>
      </c>
      <c r="AI416">
        <v>4.6094683781115302</v>
      </c>
      <c r="AJ416">
        <v>44.545642335355197</v>
      </c>
      <c r="AK416" t="str">
        <f>IF(AND(Table2[[#This Row],[20D EMA]]&gt;Table2[[#This Row],[50D EMA]],Table2[[#This Row],[50D EMA]]&gt;Table2[[#This Row],[200D EMA]]),"Uptrend","Downtrend/NoTrend")</f>
        <v>Uptrend</v>
      </c>
      <c r="AL416">
        <v>0.1</v>
      </c>
      <c r="AM416" t="s">
        <v>10199</v>
      </c>
      <c r="AN416">
        <v>-1.82</v>
      </c>
      <c r="AO416" t="s">
        <v>10200</v>
      </c>
      <c r="AP416">
        <v>1.1611734927212999E-2</v>
      </c>
      <c r="AQ416">
        <f>(Table2[[#This Row],[Sharpe Ratio]]-AVERAGE(Table2[Sharpe Ratio]))/_xlfn.STDEV.P(Table2[Sharpe Ratio])</f>
        <v>-0.42863866363053116</v>
      </c>
      <c r="AR41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-0.55273326019329549</v>
      </c>
      <c r="AS416">
        <f>_xlfn.RANK.AVG(Table2[[#This Row],[1Y Return vs Nifty Z-Score]],Table2[1Y Return vs Nifty Z-Score])</f>
        <v>402</v>
      </c>
      <c r="AT416">
        <f>_xlfn.RANK.AVG(Table2[[#This Row],[6M Return vs Nifty Z-Score]],Table2[6M Return vs Nifty Z-Score])</f>
        <v>370</v>
      </c>
      <c r="AU416">
        <f>_xlfn.RANK.AVG(Table2[[#This Row],[Sharpe Ratio Z-Score]],Table2[Sharpe Ratio Z-Score])</f>
        <v>446</v>
      </c>
      <c r="AV416">
        <f>(Table2[[#This Row],[Rank 1Y]]+Table2[[#This Row],[Rank 6M]]+Table2[[#This Row],[Rank Sharpe]])/3</f>
        <v>406</v>
      </c>
    </row>
    <row r="417" spans="1:48" x14ac:dyDescent="0.3">
      <c r="A417" t="s">
        <v>806</v>
      </c>
      <c r="B417" t="s">
        <v>807</v>
      </c>
      <c r="C417" t="s">
        <v>10154</v>
      </c>
      <c r="D417" t="s">
        <v>808</v>
      </c>
      <c r="E417">
        <v>19359.414580274999</v>
      </c>
      <c r="F417">
        <v>1381.05</v>
      </c>
      <c r="G417">
        <v>7.4712560760026596</v>
      </c>
      <c r="H417">
        <f>(Table2[[#This Row],[1Y Return vs Nifty]]-AVERAGE(Table2[1Y Return vs Nifty]))/_xlfn.STDEV.P(Table2[1Y Return vs Nifty])</f>
        <v>-0.43395926304962068</v>
      </c>
      <c r="I417">
        <v>4.8029911365850904</v>
      </c>
      <c r="J417">
        <f>(Table2[[#This Row],[1M Return vs Nifty]]-AVERAGE(Table2[1M Return vs Nifty]))/_xlfn.STDEV.P(Table2[1M Return vs Nifty])</f>
        <v>0.67865853995030834</v>
      </c>
      <c r="K417">
        <v>1.0720593303858601</v>
      </c>
      <c r="L417">
        <f>(Table2[[#This Row],[6M Return vs Nifty]]-AVERAGE(Table2[6M Return vs Nifty]))/_xlfn.STDEV.P(Table2[6M Return vs Nifty])</f>
        <v>-0.17806729439380126</v>
      </c>
      <c r="M417">
        <v>-3.54589066695157</v>
      </c>
      <c r="N417">
        <f>(Table2[[#This Row],[1W Return vs Nifty]]-AVERAGE(Table2[1W Return vs Nifty]))/_xlfn.STDEV.P(Table2[1W Return vs Nifty])</f>
        <v>-0.44919649180719667</v>
      </c>
      <c r="O417">
        <v>1361.2</v>
      </c>
      <c r="P417">
        <v>1285.70830737964</v>
      </c>
      <c r="Q417">
        <v>1175.27831492319</v>
      </c>
      <c r="R417">
        <v>51.914469833144302</v>
      </c>
      <c r="S417" s="2">
        <f>(Table2[[#This Row],[Close Price]]-Table2[[#This Row],[20D EMA]])/Table2[[#This Row],[20D EMA]]</f>
        <v>1.4582721128416036E-2</v>
      </c>
      <c r="T417" s="2">
        <f>(Table2[[#This Row],[Close Price]]-Table2[[#This Row],[50D EMA]])/Table2[[#This Row],[50D EMA]]</f>
        <v>7.4154994622903786E-2</v>
      </c>
      <c r="U417" s="2">
        <f>(Table2[[#This Row],[Close Price]]-Table2[[#This Row],[200D EMA]])/Table2[[#This Row],[200D EMA]]</f>
        <v>0.17508336745773967</v>
      </c>
      <c r="V417">
        <v>1.1043579902591101</v>
      </c>
      <c r="W417">
        <v>1324.05</v>
      </c>
      <c r="X417">
        <v>1389.9</v>
      </c>
      <c r="Y417">
        <v>1324.05</v>
      </c>
      <c r="Z417">
        <v>1389.9</v>
      </c>
      <c r="AA417">
        <v>1312.35</v>
      </c>
      <c r="AB417">
        <v>1464.95</v>
      </c>
      <c r="AC417" s="2">
        <f>(Table2[[#This Row],[Close Price]]/Table2[[#This Row],[Day Low]])-1</f>
        <v>4.3049733771383325E-2</v>
      </c>
      <c r="AD417" s="2">
        <f>(Table2[[#This Row],[Day High]]/Table2[[#This Row],[Close Price]])-1</f>
        <v>6.4081676984903968E-3</v>
      </c>
      <c r="AE417" s="2">
        <f>(Table2[[#This Row],[Close Price]]/Table2[[#This Row],[Current Week Low]])-1</f>
        <v>4.3049733771383325E-2</v>
      </c>
      <c r="AF417" s="2">
        <f>(Table2[[#This Row],[Current Week High]]/Table2[[#This Row],[Close Price]])-1</f>
        <v>6.4081676984903968E-3</v>
      </c>
      <c r="AG417" s="2">
        <f>(Table2[[#This Row],[Close Price]]/Table2[[#This Row],[Current Month Low]])-1</f>
        <v>5.2348839867413455E-2</v>
      </c>
      <c r="AH417" s="2">
        <f>(Table2[[#This Row],[Current Month High]]/Table2[[#This Row],[Close Price]])-1</f>
        <v>6.0750877955179083E-2</v>
      </c>
      <c r="AI417">
        <v>6.0750877955179003</v>
      </c>
      <c r="AJ417">
        <v>39.761169862875001</v>
      </c>
      <c r="AK417" t="str">
        <f>IF(AND(Table2[[#This Row],[20D EMA]]&gt;Table2[[#This Row],[50D EMA]],Table2[[#This Row],[50D EMA]]&gt;Table2[[#This Row],[200D EMA]]),"Uptrend","Downtrend/NoTrend")</f>
        <v>Uptrend</v>
      </c>
      <c r="AL417">
        <v>0.02</v>
      </c>
      <c r="AM417" t="s">
        <v>10199</v>
      </c>
      <c r="AN417">
        <v>2.04</v>
      </c>
      <c r="AO417" t="s">
        <v>10199</v>
      </c>
      <c r="AP417">
        <v>3.4447487014236999E-2</v>
      </c>
      <c r="AQ417">
        <f>(Table2[[#This Row],[Sharpe Ratio]]-AVERAGE(Table2[Sharpe Ratio]))/_xlfn.STDEV.P(Table2[Sharpe Ratio])</f>
        <v>-0.16649436882910187</v>
      </c>
      <c r="AR41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-0.54905887812941212</v>
      </c>
      <c r="AS417">
        <f>_xlfn.RANK.AVG(Table2[[#This Row],[1Y Return vs Nifty Z-Score]],Table2[1Y Return vs Nifty Z-Score])</f>
        <v>453</v>
      </c>
      <c r="AT417">
        <f>_xlfn.RANK.AVG(Table2[[#This Row],[6M Return vs Nifty Z-Score]],Table2[6M Return vs Nifty Z-Score])</f>
        <v>383</v>
      </c>
      <c r="AU417">
        <f>_xlfn.RANK.AVG(Table2[[#This Row],[Sharpe Ratio Z-Score]],Table2[Sharpe Ratio Z-Score])</f>
        <v>382</v>
      </c>
      <c r="AV417">
        <f>(Table2[[#This Row],[Rank 1Y]]+Table2[[#This Row],[Rank 6M]]+Table2[[#This Row],[Rank Sharpe]])/3</f>
        <v>406</v>
      </c>
    </row>
    <row r="418" spans="1:48" x14ac:dyDescent="0.3">
      <c r="A418" t="s">
        <v>1429</v>
      </c>
      <c r="B418" t="s">
        <v>1430</v>
      </c>
      <c r="C418" t="s">
        <v>10155</v>
      </c>
      <c r="D418" t="s">
        <v>24</v>
      </c>
      <c r="E418">
        <v>6979.930285032</v>
      </c>
      <c r="F418">
        <v>26.68</v>
      </c>
      <c r="G418">
        <v>17.0155558799738</v>
      </c>
      <c r="H418">
        <f>(Table2[[#This Row],[1Y Return vs Nifty]]-AVERAGE(Table2[1Y Return vs Nifty]))/_xlfn.STDEV.P(Table2[1Y Return vs Nifty])</f>
        <v>-0.3010460707907387</v>
      </c>
      <c r="I418">
        <v>-7.2907909805783202</v>
      </c>
      <c r="J418">
        <f>(Table2[[#This Row],[1M Return vs Nifty]]-AVERAGE(Table2[1M Return vs Nifty]))/_xlfn.STDEV.P(Table2[1M Return vs Nifty])</f>
        <v>-0.57553174801850793</v>
      </c>
      <c r="K418">
        <v>-20.803434537613199</v>
      </c>
      <c r="L418">
        <f>(Table2[[#This Row],[6M Return vs Nifty]]-AVERAGE(Table2[6M Return vs Nifty]))/_xlfn.STDEV.P(Table2[6M Return vs Nifty])</f>
        <v>-0.91291003090302247</v>
      </c>
      <c r="M418">
        <v>1.2547705952619299</v>
      </c>
      <c r="N418">
        <f>(Table2[[#This Row],[1W Return vs Nifty]]-AVERAGE(Table2[1W Return vs Nifty]))/_xlfn.STDEV.P(Table2[1W Return vs Nifty])</f>
        <v>0.84321844439622173</v>
      </c>
      <c r="O418">
        <v>26.88</v>
      </c>
      <c r="P418">
        <v>27.297352341372299</v>
      </c>
      <c r="Q418">
        <v>26.212411795865201</v>
      </c>
      <c r="R418">
        <v>46.615509586812699</v>
      </c>
      <c r="S418" s="2">
        <f>(Table2[[#This Row],[Close Price]]-Table2[[#This Row],[20D EMA]])/Table2[[#This Row],[20D EMA]]</f>
        <v>-7.440476190476164E-3</v>
      </c>
      <c r="T418" s="2">
        <f>(Table2[[#This Row],[Close Price]]-Table2[[#This Row],[50D EMA]])/Table2[[#This Row],[50D EMA]]</f>
        <v>-2.2615832248193194E-2</v>
      </c>
      <c r="U418" s="2">
        <f>(Table2[[#This Row],[Close Price]]-Table2[[#This Row],[200D EMA]])/Table2[[#This Row],[200D EMA]]</f>
        <v>1.7838427374643841E-2</v>
      </c>
      <c r="V418">
        <v>1.0703031202395501</v>
      </c>
      <c r="W418">
        <v>25.9</v>
      </c>
      <c r="X418">
        <v>27.04</v>
      </c>
      <c r="Y418">
        <v>25.9</v>
      </c>
      <c r="Z418">
        <v>27.24</v>
      </c>
      <c r="AA418">
        <v>25.9</v>
      </c>
      <c r="AB418">
        <v>28.19</v>
      </c>
      <c r="AC418" s="2">
        <f>(Table2[[#This Row],[Close Price]]/Table2[[#This Row],[Day Low]])-1</f>
        <v>3.0115830115830189E-2</v>
      </c>
      <c r="AD418" s="2">
        <f>(Table2[[#This Row],[Day High]]/Table2[[#This Row],[Close Price]])-1</f>
        <v>1.3493253373313419E-2</v>
      </c>
      <c r="AE418" s="2">
        <f>(Table2[[#This Row],[Close Price]]/Table2[[#This Row],[Current Week Low]])-1</f>
        <v>3.0115830115830189E-2</v>
      </c>
      <c r="AF418" s="2">
        <f>(Table2[[#This Row],[Current Week High]]/Table2[[#This Row],[Close Price]])-1</f>
        <v>2.0989505247376306E-2</v>
      </c>
      <c r="AG418" s="2">
        <f>(Table2[[#This Row],[Close Price]]/Table2[[#This Row],[Current Month Low]])-1</f>
        <v>3.0115830115830189E-2</v>
      </c>
      <c r="AH418" s="2">
        <f>(Table2[[#This Row],[Current Month High]]/Table2[[#This Row],[Close Price]])-1</f>
        <v>5.6596701649175518E-2</v>
      </c>
      <c r="AI418">
        <v>38.237350327531601</v>
      </c>
      <c r="AJ418">
        <v>48.944865775851703</v>
      </c>
      <c r="AK418" t="str">
        <f>IF(AND(Table2[[#This Row],[20D EMA]]&gt;Table2[[#This Row],[50D EMA]],Table2[[#This Row],[50D EMA]]&gt;Table2[[#This Row],[200D EMA]]),"Uptrend","Downtrend/NoTrend")</f>
        <v>Downtrend/NoTrend</v>
      </c>
      <c r="AL418">
        <v>-0.12</v>
      </c>
      <c r="AM418" t="s">
        <v>10200</v>
      </c>
      <c r="AN418">
        <v>-0.41</v>
      </c>
      <c r="AO418" t="s">
        <v>10200</v>
      </c>
      <c r="AP418">
        <v>9.0634882555453003E-2</v>
      </c>
      <c r="AQ418">
        <f>(Table2[[#This Row],[Sharpe Ratio]]-AVERAGE(Table2[Sharpe Ratio]))/_xlfn.STDEV.P(Table2[Sharpe Ratio])</f>
        <v>0.4785119845745438</v>
      </c>
      <c r="AR41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18">
        <f>_xlfn.RANK.AVG(Table2[[#This Row],[1Y Return vs Nifty Z-Score]],Table2[1Y Return vs Nifty Z-Score])</f>
        <v>399</v>
      </c>
      <c r="AT418">
        <f>_xlfn.RANK.AVG(Table2[[#This Row],[6M Return vs Nifty Z-Score]],Table2[6M Return vs Nifty Z-Score])</f>
        <v>605</v>
      </c>
      <c r="AU418">
        <f>_xlfn.RANK.AVG(Table2[[#This Row],[Sharpe Ratio Z-Score]],Table2[Sharpe Ratio Z-Score])</f>
        <v>214</v>
      </c>
      <c r="AV418">
        <f>(Table2[[#This Row],[Rank 1Y]]+Table2[[#This Row],[Rank 6M]]+Table2[[#This Row],[Rank Sharpe]])/3</f>
        <v>406</v>
      </c>
    </row>
    <row r="419" spans="1:48" x14ac:dyDescent="0.3">
      <c r="A419" t="s">
        <v>620</v>
      </c>
      <c r="B419" t="s">
        <v>621</v>
      </c>
      <c r="C419" t="s">
        <v>10160</v>
      </c>
      <c r="D419" t="s">
        <v>62</v>
      </c>
      <c r="E419">
        <v>29162.544106739999</v>
      </c>
      <c r="F419">
        <v>2335.1</v>
      </c>
      <c r="G419">
        <v>39.890723389887697</v>
      </c>
      <c r="H419">
        <f>(Table2[[#This Row],[1Y Return vs Nifty]]-AVERAGE(Table2[1Y Return vs Nifty]))/_xlfn.STDEV.P(Table2[1Y Return vs Nifty])</f>
        <v>1.7511769977662021E-2</v>
      </c>
      <c r="I419">
        <v>-6.1035607685939901</v>
      </c>
      <c r="J419">
        <f>(Table2[[#This Row],[1M Return vs Nifty]]-AVERAGE(Table2[1M Return vs Nifty]))/_xlfn.STDEV.P(Table2[1M Return vs Nifty])</f>
        <v>-0.4524095859828029</v>
      </c>
      <c r="K419">
        <v>-8.9655939240345095</v>
      </c>
      <c r="L419">
        <f>(Table2[[#This Row],[6M Return vs Nifty]]-AVERAGE(Table2[6M Return vs Nifty]))/_xlfn.STDEV.P(Table2[6M Return vs Nifty])</f>
        <v>-0.51525266859004759</v>
      </c>
      <c r="M419">
        <v>2.15162839607587</v>
      </c>
      <c r="N419">
        <f>(Table2[[#This Row],[1W Return vs Nifty]]-AVERAGE(Table2[1W Return vs Nifty]))/_xlfn.STDEV.P(Table2[1W Return vs Nifty])</f>
        <v>1.0846669353668259</v>
      </c>
      <c r="O419">
        <v>2282.4699999999998</v>
      </c>
      <c r="P419">
        <v>2292.1832691825198</v>
      </c>
      <c r="Q419">
        <v>2107.6676601194199</v>
      </c>
      <c r="R419">
        <v>65.959017180338293</v>
      </c>
      <c r="S419" s="2">
        <f>(Table2[[#This Row],[Close Price]]-Table2[[#This Row],[20D EMA]])/Table2[[#This Row],[20D EMA]]</f>
        <v>2.3058353450428754E-2</v>
      </c>
      <c r="T419" s="2">
        <f>(Table2[[#This Row],[Close Price]]-Table2[[#This Row],[50D EMA]])/Table2[[#This Row],[50D EMA]]</f>
        <v>1.8723080040971538E-2</v>
      </c>
      <c r="U419" s="2">
        <f>(Table2[[#This Row],[Close Price]]-Table2[[#This Row],[200D EMA]])/Table2[[#This Row],[200D EMA]]</f>
        <v>0.10790711656490176</v>
      </c>
      <c r="V419">
        <v>1.22770101319318</v>
      </c>
      <c r="W419">
        <v>2258.8000000000002</v>
      </c>
      <c r="X419">
        <v>2355.5</v>
      </c>
      <c r="Y419">
        <v>2236.1</v>
      </c>
      <c r="Z419">
        <v>2355.5</v>
      </c>
      <c r="AA419">
        <v>2160.15</v>
      </c>
      <c r="AB419">
        <v>2355.5</v>
      </c>
      <c r="AC419" s="2">
        <f>(Table2[[#This Row],[Close Price]]/Table2[[#This Row],[Day Low]])-1</f>
        <v>3.377899769789261E-2</v>
      </c>
      <c r="AD419" s="2">
        <f>(Table2[[#This Row],[Day High]]/Table2[[#This Row],[Close Price]])-1</f>
        <v>8.7362425592052428E-3</v>
      </c>
      <c r="AE419" s="2">
        <f>(Table2[[#This Row],[Close Price]]/Table2[[#This Row],[Current Week Low]])-1</f>
        <v>4.4273511918071717E-2</v>
      </c>
      <c r="AF419" s="2">
        <f>(Table2[[#This Row],[Current Week High]]/Table2[[#This Row],[Close Price]])-1</f>
        <v>8.7362425592052428E-3</v>
      </c>
      <c r="AG419" s="2">
        <f>(Table2[[#This Row],[Close Price]]/Table2[[#This Row],[Current Month Low]])-1</f>
        <v>8.09897460824478E-2</v>
      </c>
      <c r="AH419" s="2">
        <f>(Table2[[#This Row],[Current Month High]]/Table2[[#This Row],[Close Price]])-1</f>
        <v>8.7362425592052428E-3</v>
      </c>
      <c r="AI419">
        <v>8.7747848057898992</v>
      </c>
      <c r="AJ419">
        <v>66.924011723497003</v>
      </c>
      <c r="AK419" t="str">
        <f>IF(AND(Table2[[#This Row],[20D EMA]]&gt;Table2[[#This Row],[50D EMA]],Table2[[#This Row],[50D EMA]]&gt;Table2[[#This Row],[200D EMA]]),"Uptrend","Downtrend/NoTrend")</f>
        <v>Downtrend/NoTrend</v>
      </c>
      <c r="AL419">
        <v>-0.1</v>
      </c>
      <c r="AM419" t="s">
        <v>10200</v>
      </c>
      <c r="AN419">
        <v>5.2</v>
      </c>
      <c r="AO419" t="s">
        <v>10199</v>
      </c>
      <c r="AP419">
        <v>1.2338978177426E-2</v>
      </c>
      <c r="AQ419">
        <f>(Table2[[#This Row],[Sharpe Ratio]]-AVERAGE(Table2[Sharpe Ratio]))/_xlfn.STDEV.P(Table2[Sharpe Ratio])</f>
        <v>-0.42029023401675392</v>
      </c>
      <c r="AR41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19">
        <f>_xlfn.RANK.AVG(Table2[[#This Row],[1Y Return vs Nifty Z-Score]],Table2[1Y Return vs Nifty Z-Score])</f>
        <v>280</v>
      </c>
      <c r="AT419">
        <f>_xlfn.RANK.AVG(Table2[[#This Row],[6M Return vs Nifty Z-Score]],Table2[6M Return vs Nifty Z-Score])</f>
        <v>498</v>
      </c>
      <c r="AU419">
        <f>_xlfn.RANK.AVG(Table2[[#This Row],[Sharpe Ratio Z-Score]],Table2[Sharpe Ratio Z-Score])</f>
        <v>442</v>
      </c>
      <c r="AV419">
        <f>(Table2[[#This Row],[Rank 1Y]]+Table2[[#This Row],[Rank 6M]]+Table2[[#This Row],[Rank Sharpe]])/3</f>
        <v>406.66666666666669</v>
      </c>
    </row>
    <row r="420" spans="1:48" x14ac:dyDescent="0.3">
      <c r="A420" t="s">
        <v>580</v>
      </c>
      <c r="B420" t="s">
        <v>581</v>
      </c>
      <c r="C420" t="s">
        <v>10159</v>
      </c>
      <c r="D420" t="s">
        <v>523</v>
      </c>
      <c r="E420">
        <v>31734.712735895999</v>
      </c>
      <c r="F420">
        <v>71.78</v>
      </c>
      <c r="G420">
        <v>-0.110542068841056</v>
      </c>
      <c r="H420">
        <f>(Table2[[#This Row],[1Y Return vs Nifty]]-AVERAGE(Table2[1Y Return vs Nifty]))/_xlfn.STDEV.P(Table2[1Y Return vs Nifty])</f>
        <v>-0.53954280665062537</v>
      </c>
      <c r="I420">
        <v>-8.5858402716695394</v>
      </c>
      <c r="J420">
        <f>(Table2[[#This Row],[1M Return vs Nifty]]-AVERAGE(Table2[1M Return vs Nifty]))/_xlfn.STDEV.P(Table2[1M Return vs Nifty])</f>
        <v>-0.70983532878356903</v>
      </c>
      <c r="K420">
        <v>1.5541387223926</v>
      </c>
      <c r="L420">
        <f>(Table2[[#This Row],[6M Return vs Nifty]]-AVERAGE(Table2[6M Return vs Nifty]))/_xlfn.STDEV.P(Table2[6M Return vs Nifty])</f>
        <v>-0.16187325819171311</v>
      </c>
      <c r="M420">
        <v>-4.0812681759097202</v>
      </c>
      <c r="N420">
        <f>(Table2[[#This Row],[1W Return vs Nifty]]-AVERAGE(Table2[1W Return vs Nifty]))/_xlfn.STDEV.P(Table2[1W Return vs Nifty])</f>
        <v>-0.59332869595397619</v>
      </c>
      <c r="O420">
        <v>73.23</v>
      </c>
      <c r="P420">
        <v>71.883968380149994</v>
      </c>
      <c r="Q420">
        <v>67.042386743862707</v>
      </c>
      <c r="R420">
        <v>35.563218856569797</v>
      </c>
      <c r="S420" s="2">
        <f>(Table2[[#This Row],[Close Price]]-Table2[[#This Row],[20D EMA]])/Table2[[#This Row],[20D EMA]]</f>
        <v>-1.9800628157858838E-2</v>
      </c>
      <c r="T420" s="2">
        <f>(Table2[[#This Row],[Close Price]]-Table2[[#This Row],[50D EMA]])/Table2[[#This Row],[50D EMA]]</f>
        <v>-1.4463361232391714E-3</v>
      </c>
      <c r="U420" s="2">
        <f>(Table2[[#This Row],[Close Price]]-Table2[[#This Row],[200D EMA]])/Table2[[#This Row],[200D EMA]]</f>
        <v>7.0665939657510654E-2</v>
      </c>
      <c r="V420">
        <v>0.91933492193782695</v>
      </c>
      <c r="W420">
        <v>69.599999999999994</v>
      </c>
      <c r="X420">
        <v>72.989999999999995</v>
      </c>
      <c r="Y420">
        <v>69.599999999999994</v>
      </c>
      <c r="Z420">
        <v>73.55</v>
      </c>
      <c r="AA420">
        <v>69.599999999999994</v>
      </c>
      <c r="AB420">
        <v>76.45</v>
      </c>
      <c r="AC420" s="2">
        <f>(Table2[[#This Row],[Close Price]]/Table2[[#This Row],[Day Low]])-1</f>
        <v>3.1321839080459934E-2</v>
      </c>
      <c r="AD420" s="2">
        <f>(Table2[[#This Row],[Day High]]/Table2[[#This Row],[Close Price]])-1</f>
        <v>1.685706324881564E-2</v>
      </c>
      <c r="AE420" s="2">
        <f>(Table2[[#This Row],[Close Price]]/Table2[[#This Row],[Current Week Low]])-1</f>
        <v>3.1321839080459934E-2</v>
      </c>
      <c r="AF420" s="2">
        <f>(Table2[[#This Row],[Current Week High]]/Table2[[#This Row],[Close Price]])-1</f>
        <v>2.465867929785448E-2</v>
      </c>
      <c r="AG420" s="2">
        <f>(Table2[[#This Row],[Close Price]]/Table2[[#This Row],[Current Month Low]])-1</f>
        <v>3.1321839080459934E-2</v>
      </c>
      <c r="AH420" s="2">
        <f>(Table2[[#This Row],[Current Month High]]/Table2[[#This Row],[Close Price]])-1</f>
        <v>6.5059905266090956E-2</v>
      </c>
      <c r="AI420">
        <v>11.4516578434104</v>
      </c>
      <c r="AJ420">
        <v>24.6180555555555</v>
      </c>
      <c r="AK420" t="str">
        <f>IF(AND(Table2[[#This Row],[20D EMA]]&gt;Table2[[#This Row],[50D EMA]],Table2[[#This Row],[50D EMA]]&gt;Table2[[#This Row],[200D EMA]]),"Uptrend","Downtrend/NoTrend")</f>
        <v>Uptrend</v>
      </c>
      <c r="AL420">
        <v>0.05</v>
      </c>
      <c r="AM420" t="s">
        <v>10199</v>
      </c>
      <c r="AN420">
        <v>-1.82</v>
      </c>
      <c r="AO420" t="s">
        <v>10200</v>
      </c>
      <c r="AP420">
        <v>4.6615491659951998E-2</v>
      </c>
      <c r="AQ420">
        <f>(Table2[[#This Row],[Sharpe Ratio]]-AVERAGE(Table2[Sharpe Ratio]))/_xlfn.STDEV.P(Table2[Sharpe Ratio])</f>
        <v>-2.6811078134944953E-2</v>
      </c>
      <c r="AR42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-2.0313911677148284</v>
      </c>
      <c r="AS420">
        <f>_xlfn.RANK.AVG(Table2[[#This Row],[1Y Return vs Nifty Z-Score]],Table2[1Y Return vs Nifty Z-Score])</f>
        <v>502</v>
      </c>
      <c r="AT420">
        <f>_xlfn.RANK.AVG(Table2[[#This Row],[6M Return vs Nifty Z-Score]],Table2[6M Return vs Nifty Z-Score])</f>
        <v>376</v>
      </c>
      <c r="AU420">
        <f>_xlfn.RANK.AVG(Table2[[#This Row],[Sharpe Ratio Z-Score]],Table2[Sharpe Ratio Z-Score])</f>
        <v>346</v>
      </c>
      <c r="AV420">
        <f>(Table2[[#This Row],[Rank 1Y]]+Table2[[#This Row],[Rank 6M]]+Table2[[#This Row],[Rank Sharpe]])/3</f>
        <v>408</v>
      </c>
    </row>
    <row r="421" spans="1:48" x14ac:dyDescent="0.3">
      <c r="A421" t="s">
        <v>949</v>
      </c>
      <c r="B421" t="s">
        <v>950</v>
      </c>
      <c r="C421" t="s">
        <v>10160</v>
      </c>
      <c r="D421" t="s">
        <v>62</v>
      </c>
      <c r="E421">
        <v>14715.7613862299</v>
      </c>
      <c r="F421">
        <v>6389.65</v>
      </c>
      <c r="G421">
        <v>23.836533241655399</v>
      </c>
      <c r="H421">
        <f>(Table2[[#This Row],[1Y Return vs Nifty]]-AVERAGE(Table2[1Y Return vs Nifty]))/_xlfn.STDEV.P(Table2[1Y Return vs Nifty])</f>
        <v>-0.20605765947852742</v>
      </c>
      <c r="I421">
        <v>-12.6189095202293</v>
      </c>
      <c r="J421">
        <f>(Table2[[#This Row],[1M Return vs Nifty]]-AVERAGE(Table2[1M Return vs Nifty]))/_xlfn.STDEV.P(Table2[1M Return vs Nifty])</f>
        <v>-1.128086313731506</v>
      </c>
      <c r="K421">
        <v>7.4531042373770902</v>
      </c>
      <c r="L421">
        <f>(Table2[[#This Row],[6M Return vs Nifty]]-AVERAGE(Table2[6M Return vs Nifty]))/_xlfn.STDEV.P(Table2[6M Return vs Nifty])</f>
        <v>3.6285100552634314E-2</v>
      </c>
      <c r="M421">
        <v>-1.13247293410637</v>
      </c>
      <c r="N421">
        <f>(Table2[[#This Row],[1W Return vs Nifty]]-AVERAGE(Table2[1W Return vs Nifty]))/_xlfn.STDEV.P(Table2[1W Return vs Nifty])</f>
        <v>0.20053423378645807</v>
      </c>
      <c r="O421">
        <v>6650.34</v>
      </c>
      <c r="P421">
        <v>6177.5922776410398</v>
      </c>
      <c r="Q421">
        <v>5431.6749240097397</v>
      </c>
      <c r="R421">
        <v>43.211566804645798</v>
      </c>
      <c r="S421" s="2">
        <f>(Table2[[#This Row],[Close Price]]-Table2[[#This Row],[20D EMA]])/Table2[[#This Row],[20D EMA]]</f>
        <v>-3.9199499574457924E-2</v>
      </c>
      <c r="T421" s="2">
        <f>(Table2[[#This Row],[Close Price]]-Table2[[#This Row],[50D EMA]])/Table2[[#This Row],[50D EMA]]</f>
        <v>3.432692104438069E-2</v>
      </c>
      <c r="U421" s="2">
        <f>(Table2[[#This Row],[Close Price]]-Table2[[#This Row],[200D EMA]])/Table2[[#This Row],[200D EMA]]</f>
        <v>0.17636826382147869</v>
      </c>
      <c r="V421">
        <v>0.32552055302285698</v>
      </c>
      <c r="W421">
        <v>6292.25</v>
      </c>
      <c r="X421">
        <v>6410</v>
      </c>
      <c r="Y421">
        <v>6292.25</v>
      </c>
      <c r="Z421">
        <v>6410</v>
      </c>
      <c r="AA421">
        <v>6292.25</v>
      </c>
      <c r="AB421">
        <v>6680</v>
      </c>
      <c r="AC421" s="2">
        <f>(Table2[[#This Row],[Close Price]]/Table2[[#This Row],[Day Low]])-1</f>
        <v>1.5479359529579906E-2</v>
      </c>
      <c r="AD421" s="2">
        <f>(Table2[[#This Row],[Day High]]/Table2[[#This Row],[Close Price]])-1</f>
        <v>3.1848379801711069E-3</v>
      </c>
      <c r="AE421" s="2">
        <f>(Table2[[#This Row],[Close Price]]/Table2[[#This Row],[Current Week Low]])-1</f>
        <v>1.5479359529579906E-2</v>
      </c>
      <c r="AF421" s="2">
        <f>(Table2[[#This Row],[Current Week High]]/Table2[[#This Row],[Close Price]])-1</f>
        <v>3.1848379801711069E-3</v>
      </c>
      <c r="AG421" s="2">
        <f>(Table2[[#This Row],[Close Price]]/Table2[[#This Row],[Current Month Low]])-1</f>
        <v>1.5479359529579906E-2</v>
      </c>
      <c r="AH421" s="2">
        <f>(Table2[[#This Row],[Current Month High]]/Table2[[#This Row],[Close Price]])-1</f>
        <v>4.5440673589320246E-2</v>
      </c>
      <c r="AI421">
        <v>17.9970733921263</v>
      </c>
      <c r="AJ421">
        <v>49.006868507862798</v>
      </c>
      <c r="AK421" t="str">
        <f>IF(AND(Table2[[#This Row],[20D EMA]]&gt;Table2[[#This Row],[50D EMA]],Table2[[#This Row],[50D EMA]]&gt;Table2[[#This Row],[200D EMA]]),"Uptrend","Downtrend/NoTrend")</f>
        <v>Uptrend</v>
      </c>
      <c r="AL421">
        <v>-0.32</v>
      </c>
      <c r="AM421" t="s">
        <v>10200</v>
      </c>
      <c r="AN421">
        <v>-2.92</v>
      </c>
      <c r="AO421" t="s">
        <v>10200</v>
      </c>
      <c r="AP421">
        <v>-1.1658236633564001E-2</v>
      </c>
      <c r="AQ421">
        <f>(Table2[[#This Row],[Sharpe Ratio]]-AVERAGE(Table2[Sharpe Ratio]))/_xlfn.STDEV.P(Table2[Sharpe Ratio])</f>
        <v>-0.69576760519560743</v>
      </c>
      <c r="AR42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-1.7930922440665484</v>
      </c>
      <c r="AS421">
        <f>_xlfn.RANK.AVG(Table2[[#This Row],[1Y Return vs Nifty Z-Score]],Table2[1Y Return vs Nifty Z-Score])</f>
        <v>356</v>
      </c>
      <c r="AT421">
        <f>_xlfn.RANK.AVG(Table2[[#This Row],[6M Return vs Nifty Z-Score]],Table2[6M Return vs Nifty Z-Score])</f>
        <v>316</v>
      </c>
      <c r="AU421">
        <f>_xlfn.RANK.AVG(Table2[[#This Row],[Sharpe Ratio Z-Score]],Table2[Sharpe Ratio Z-Score])</f>
        <v>558</v>
      </c>
      <c r="AV421">
        <f>(Table2[[#This Row],[Rank 1Y]]+Table2[[#This Row],[Rank 6M]]+Table2[[#This Row],[Rank Sharpe]])/3</f>
        <v>410</v>
      </c>
    </row>
    <row r="422" spans="1:48" x14ac:dyDescent="0.3">
      <c r="A422" t="s">
        <v>870</v>
      </c>
      <c r="B422" t="s">
        <v>871</v>
      </c>
      <c r="C422" t="s">
        <v>10155</v>
      </c>
      <c r="D422" t="s">
        <v>51</v>
      </c>
      <c r="E422">
        <v>17159.771261016998</v>
      </c>
      <c r="F422">
        <v>202.73</v>
      </c>
      <c r="G422">
        <v>36.793287492451803</v>
      </c>
      <c r="H422">
        <f>(Table2[[#This Row],[1Y Return vs Nifty]]-AVERAGE(Table2[1Y Return vs Nifty]))/_xlfn.STDEV.P(Table2[1Y Return vs Nifty])</f>
        <v>-2.5622886456135863E-2</v>
      </c>
      <c r="I422">
        <v>10.5575969757233</v>
      </c>
      <c r="J422">
        <f>(Table2[[#This Row],[1M Return vs Nifty]]-AVERAGE(Table2[1M Return vs Nifty]))/_xlfn.STDEV.P(Table2[1M Return vs Nifty])</f>
        <v>1.2754421337520307</v>
      </c>
      <c r="K422">
        <v>5.2012400907403098</v>
      </c>
      <c r="L422">
        <f>(Table2[[#This Row],[6M Return vs Nifty]]-AVERAGE(Table2[6M Return vs Nifty]))/_xlfn.STDEV.P(Table2[6M Return vs Nifty])</f>
        <v>-3.9359637881466895E-2</v>
      </c>
      <c r="M422">
        <v>-2.5745872844302902</v>
      </c>
      <c r="N422">
        <f>(Table2[[#This Row],[1W Return vs Nifty]]-AVERAGE(Table2[1W Return vs Nifty]))/_xlfn.STDEV.P(Table2[1W Return vs Nifty])</f>
        <v>-0.1877060573463834</v>
      </c>
      <c r="O422">
        <v>209.54</v>
      </c>
      <c r="P422">
        <v>198.65915100567599</v>
      </c>
      <c r="Q422">
        <v>176.37322902639701</v>
      </c>
      <c r="R422">
        <v>36.646679461604897</v>
      </c>
      <c r="S422" s="2">
        <f>(Table2[[#This Row],[Close Price]]-Table2[[#This Row],[20D EMA]])/Table2[[#This Row],[20D EMA]]</f>
        <v>-3.2499761382075033E-2</v>
      </c>
      <c r="T422" s="2">
        <f>(Table2[[#This Row],[Close Price]]-Table2[[#This Row],[50D EMA]])/Table2[[#This Row],[50D EMA]]</f>
        <v>2.0491625851193157E-2</v>
      </c>
      <c r="U422" s="2">
        <f>(Table2[[#This Row],[Close Price]]-Table2[[#This Row],[200D EMA]])/Table2[[#This Row],[200D EMA]]</f>
        <v>0.14943748050141031</v>
      </c>
      <c r="V422">
        <v>1.3990190185937801</v>
      </c>
      <c r="W422">
        <v>200.5</v>
      </c>
      <c r="X422">
        <v>217.97</v>
      </c>
      <c r="Y422">
        <v>200.5</v>
      </c>
      <c r="Z422">
        <v>217.97</v>
      </c>
      <c r="AA422">
        <v>200.5</v>
      </c>
      <c r="AB422">
        <v>230.4</v>
      </c>
      <c r="AC422" s="2">
        <f>(Table2[[#This Row],[Close Price]]/Table2[[#This Row],[Day Low]])-1</f>
        <v>1.1122194513715655E-2</v>
      </c>
      <c r="AD422" s="2">
        <f>(Table2[[#This Row],[Day High]]/Table2[[#This Row],[Close Price]])-1</f>
        <v>7.5173876584619936E-2</v>
      </c>
      <c r="AE422" s="2">
        <f>(Table2[[#This Row],[Close Price]]/Table2[[#This Row],[Current Week Low]])-1</f>
        <v>1.1122194513715655E-2</v>
      </c>
      <c r="AF422" s="2">
        <f>(Table2[[#This Row],[Current Week High]]/Table2[[#This Row],[Close Price]])-1</f>
        <v>7.5173876584619936E-2</v>
      </c>
      <c r="AG422" s="2">
        <f>(Table2[[#This Row],[Close Price]]/Table2[[#This Row],[Current Month Low]])-1</f>
        <v>1.1122194513715655E-2</v>
      </c>
      <c r="AH422" s="2">
        <f>(Table2[[#This Row],[Current Month High]]/Table2[[#This Row],[Close Price]])-1</f>
        <v>0.13648695309031722</v>
      </c>
      <c r="AI422">
        <v>13.6486953090317</v>
      </c>
      <c r="AJ422">
        <v>61.731152772237699</v>
      </c>
      <c r="AK422" t="str">
        <f>IF(AND(Table2[[#This Row],[20D EMA]]&gt;Table2[[#This Row],[50D EMA]],Table2[[#This Row],[50D EMA]]&gt;Table2[[#This Row],[200D EMA]]),"Uptrend","Downtrend/NoTrend")</f>
        <v>Uptrend</v>
      </c>
      <c r="AL422">
        <v>-0.04</v>
      </c>
      <c r="AM422" t="s">
        <v>10200</v>
      </c>
      <c r="AN422">
        <v>-2.73</v>
      </c>
      <c r="AO422" t="s">
        <v>10200</v>
      </c>
      <c r="AP422">
        <v>-3.2031085456370997E-2</v>
      </c>
      <c r="AQ422">
        <f>(Table2[[#This Row],[Sharpe Ratio]]-AVERAGE(Table2[Sharpe Ratio]))/_xlfn.STDEV.P(Table2[Sharpe Ratio])</f>
        <v>-0.92963886406189999</v>
      </c>
      <c r="AR42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9.3114688006144586E-2</v>
      </c>
      <c r="AS422">
        <f>_xlfn.RANK.AVG(Table2[[#This Row],[1Y Return vs Nifty Z-Score]],Table2[1Y Return vs Nifty Z-Score])</f>
        <v>292</v>
      </c>
      <c r="AT422">
        <f>_xlfn.RANK.AVG(Table2[[#This Row],[6M Return vs Nifty Z-Score]],Table2[6M Return vs Nifty Z-Score])</f>
        <v>337</v>
      </c>
      <c r="AU422">
        <f>_xlfn.RANK.AVG(Table2[[#This Row],[Sharpe Ratio Z-Score]],Table2[Sharpe Ratio Z-Score])</f>
        <v>602</v>
      </c>
      <c r="AV422">
        <f>(Table2[[#This Row],[Rank 1Y]]+Table2[[#This Row],[Rank 6M]]+Table2[[#This Row],[Rank Sharpe]])/3</f>
        <v>410.33333333333331</v>
      </c>
    </row>
    <row r="423" spans="1:48" x14ac:dyDescent="0.3">
      <c r="A423" t="s">
        <v>646</v>
      </c>
      <c r="B423" t="s">
        <v>647</v>
      </c>
      <c r="C423" t="s">
        <v>10166</v>
      </c>
      <c r="D423" t="s">
        <v>268</v>
      </c>
      <c r="E423">
        <v>27750.764580974999</v>
      </c>
      <c r="F423">
        <v>5613.25</v>
      </c>
      <c r="G423">
        <v>-16.7996726081265</v>
      </c>
      <c r="H423">
        <f>(Table2[[#This Row],[1Y Return vs Nifty]]-AVERAGE(Table2[1Y Return vs Nifty]))/_xlfn.STDEV.P(Table2[1Y Return vs Nifty])</f>
        <v>-0.77195436764105929</v>
      </c>
      <c r="I423">
        <v>-21.969783780030902</v>
      </c>
      <c r="J423">
        <f>(Table2[[#This Row],[1M Return vs Nifty]]-AVERAGE(Table2[1M Return vs Nifty]))/_xlfn.STDEV.P(Table2[1M Return vs Nifty])</f>
        <v>-2.0978222959943902</v>
      </c>
      <c r="K423">
        <v>7.2823632898161996</v>
      </c>
      <c r="L423">
        <f>(Table2[[#This Row],[6M Return vs Nifty]]-AVERAGE(Table2[6M Return vs Nifty]))/_xlfn.STDEV.P(Table2[6M Return vs Nifty])</f>
        <v>3.0549561693629865E-2</v>
      </c>
      <c r="M423">
        <v>-3.7081631189445501</v>
      </c>
      <c r="N423">
        <f>(Table2[[#This Row],[1W Return vs Nifty]]-AVERAGE(Table2[1W Return vs Nifty]))/_xlfn.STDEV.P(Table2[1W Return vs Nifty])</f>
        <v>-0.49288283609081313</v>
      </c>
      <c r="O423">
        <v>6009.7</v>
      </c>
      <c r="P423">
        <v>5922.8196358485802</v>
      </c>
      <c r="Q423">
        <v>5221.6968582359896</v>
      </c>
      <c r="R423">
        <v>16.642965974213102</v>
      </c>
      <c r="S423" s="2">
        <f>(Table2[[#This Row],[Close Price]]-Table2[[#This Row],[20D EMA]])/Table2[[#This Row],[20D EMA]]</f>
        <v>-6.5968351165615557E-2</v>
      </c>
      <c r="T423" s="2">
        <f>(Table2[[#This Row],[Close Price]]-Table2[[#This Row],[50D EMA]])/Table2[[#This Row],[50D EMA]]</f>
        <v>-5.2267273846205387E-2</v>
      </c>
      <c r="U423" s="2">
        <f>(Table2[[#This Row],[Close Price]]-Table2[[#This Row],[200D EMA]])/Table2[[#This Row],[200D EMA]]</f>
        <v>7.4985804881880141E-2</v>
      </c>
      <c r="V423">
        <v>0.62756843325295597</v>
      </c>
      <c r="W423">
        <v>5500.05</v>
      </c>
      <c r="X423">
        <v>5675.05</v>
      </c>
      <c r="Y423">
        <v>5500.05</v>
      </c>
      <c r="Z423">
        <v>5678.25</v>
      </c>
      <c r="AA423">
        <v>5023.5</v>
      </c>
      <c r="AB423">
        <v>6750</v>
      </c>
      <c r="AC423" s="2">
        <f>(Table2[[#This Row],[Close Price]]/Table2[[#This Row],[Day Low]])-1</f>
        <v>2.0581631076081131E-2</v>
      </c>
      <c r="AD423" s="2">
        <f>(Table2[[#This Row],[Day High]]/Table2[[#This Row],[Close Price]])-1</f>
        <v>1.1009664632788629E-2</v>
      </c>
      <c r="AE423" s="2">
        <f>(Table2[[#This Row],[Close Price]]/Table2[[#This Row],[Current Week Low]])-1</f>
        <v>2.0581631076081131E-2</v>
      </c>
      <c r="AF423" s="2">
        <f>(Table2[[#This Row],[Current Week High]]/Table2[[#This Row],[Close Price]])-1</f>
        <v>1.1579744354874633E-2</v>
      </c>
      <c r="AG423" s="2">
        <f>(Table2[[#This Row],[Close Price]]/Table2[[#This Row],[Current Month Low]])-1</f>
        <v>0.11739822832686375</v>
      </c>
      <c r="AH423" s="2">
        <f>(Table2[[#This Row],[Current Month High]]/Table2[[#This Row],[Close Price]])-1</f>
        <v>0.20251191377544209</v>
      </c>
      <c r="AI423">
        <v>30.940186166659199</v>
      </c>
      <c r="AJ423">
        <v>39.476953658839598</v>
      </c>
      <c r="AK423" t="str">
        <f>IF(AND(Table2[[#This Row],[20D EMA]]&gt;Table2[[#This Row],[50D EMA]],Table2[[#This Row],[50D EMA]]&gt;Table2[[#This Row],[200D EMA]]),"Uptrend","Downtrend/NoTrend")</f>
        <v>Uptrend</v>
      </c>
      <c r="AL423">
        <v>0.08</v>
      </c>
      <c r="AM423" t="s">
        <v>10199</v>
      </c>
      <c r="AN423">
        <v>-12.22</v>
      </c>
      <c r="AO423" t="s">
        <v>10200</v>
      </c>
      <c r="AP423">
        <v>5.7109887135669002E-2</v>
      </c>
      <c r="AQ423">
        <f>(Table2[[#This Row],[Sharpe Ratio]]-AVERAGE(Table2[Sharpe Ratio]))/_xlfn.STDEV.P(Table2[Sharpe Ratio])</f>
        <v>9.3659922376239255E-2</v>
      </c>
      <c r="AR42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-3.2384500156563938</v>
      </c>
      <c r="AS423">
        <f>_xlfn.RANK.AVG(Table2[[#This Row],[1Y Return vs Nifty Z-Score]],Table2[1Y Return vs Nifty Z-Score])</f>
        <v>602</v>
      </c>
      <c r="AT423">
        <f>_xlfn.RANK.AVG(Table2[[#This Row],[6M Return vs Nifty Z-Score]],Table2[6M Return vs Nifty Z-Score])</f>
        <v>319</v>
      </c>
      <c r="AU423">
        <f>_xlfn.RANK.AVG(Table2[[#This Row],[Sharpe Ratio Z-Score]],Table2[Sharpe Ratio Z-Score])</f>
        <v>313</v>
      </c>
      <c r="AV423">
        <f>(Table2[[#This Row],[Rank 1Y]]+Table2[[#This Row],[Rank 6M]]+Table2[[#This Row],[Rank Sharpe]])/3</f>
        <v>411.33333333333331</v>
      </c>
    </row>
    <row r="424" spans="1:48" x14ac:dyDescent="0.3">
      <c r="A424" t="s">
        <v>1367</v>
      </c>
      <c r="B424" t="s">
        <v>1368</v>
      </c>
      <c r="C424" t="s">
        <v>10167</v>
      </c>
      <c r="D424" t="s">
        <v>1369</v>
      </c>
      <c r="E424">
        <v>7570.3496068799996</v>
      </c>
      <c r="F424">
        <v>283.95</v>
      </c>
      <c r="G424">
        <v>27.706749030913301</v>
      </c>
      <c r="H424">
        <f>(Table2[[#This Row],[1Y Return vs Nifty]]-AVERAGE(Table2[1Y Return vs Nifty]))/_xlfn.STDEV.P(Table2[1Y Return vs Nifty])</f>
        <v>-0.15216132911944061</v>
      </c>
      <c r="I424">
        <v>-11.8022794863582</v>
      </c>
      <c r="J424">
        <f>(Table2[[#This Row],[1M Return vs Nifty]]-AVERAGE(Table2[1M Return vs Nifty]))/_xlfn.STDEV.P(Table2[1M Return vs Nifty])</f>
        <v>-1.0433973845427433</v>
      </c>
      <c r="K424">
        <v>-21.4815074248224</v>
      </c>
      <c r="L424">
        <f>(Table2[[#This Row],[6M Return vs Nifty]]-AVERAGE(Table2[6M Return vs Nifty]))/_xlfn.STDEV.P(Table2[6M Return vs Nifty])</f>
        <v>-0.93568789086797755</v>
      </c>
      <c r="M424">
        <v>2.9033795263352702</v>
      </c>
      <c r="N424">
        <f>(Table2[[#This Row],[1W Return vs Nifty]]-AVERAGE(Table2[1W Return vs Nifty]))/_xlfn.STDEV.P(Table2[1W Return vs Nifty])</f>
        <v>1.2870503854765876</v>
      </c>
      <c r="O424">
        <v>295.74</v>
      </c>
      <c r="P424">
        <v>301.10336721179198</v>
      </c>
      <c r="Q424">
        <v>287.87096712081501</v>
      </c>
      <c r="R424">
        <v>39.1011522956316</v>
      </c>
      <c r="S424" s="2">
        <f>(Table2[[#This Row],[Close Price]]-Table2[[#This Row],[20D EMA]])/Table2[[#This Row],[20D EMA]]</f>
        <v>-3.9866098600121795E-2</v>
      </c>
      <c r="T424" s="2">
        <f>(Table2[[#This Row],[Close Price]]-Table2[[#This Row],[50D EMA]])/Table2[[#This Row],[50D EMA]]</f>
        <v>-5.6968367277429162E-2</v>
      </c>
      <c r="U424" s="2">
        <f>(Table2[[#This Row],[Close Price]]-Table2[[#This Row],[200D EMA]])/Table2[[#This Row],[200D EMA]]</f>
        <v>-1.3620571605504948E-2</v>
      </c>
      <c r="V424">
        <v>1.7226862682001201</v>
      </c>
      <c r="W424">
        <v>275.7</v>
      </c>
      <c r="X424">
        <v>293.39999999999998</v>
      </c>
      <c r="Y424">
        <v>271.35000000000002</v>
      </c>
      <c r="Z424">
        <v>294.3</v>
      </c>
      <c r="AA424">
        <v>271.35000000000002</v>
      </c>
      <c r="AB424">
        <v>339.45</v>
      </c>
      <c r="AC424" s="2">
        <f>(Table2[[#This Row],[Close Price]]/Table2[[#This Row],[Day Low]])-1</f>
        <v>2.992383025027201E-2</v>
      </c>
      <c r="AD424" s="2">
        <f>(Table2[[#This Row],[Day High]]/Table2[[#This Row],[Close Price]])-1</f>
        <v>3.3280507131537185E-2</v>
      </c>
      <c r="AE424" s="2">
        <f>(Table2[[#This Row],[Close Price]]/Table2[[#This Row],[Current Week Low]])-1</f>
        <v>4.6434494195688014E-2</v>
      </c>
      <c r="AF424" s="2">
        <f>(Table2[[#This Row],[Current Week High]]/Table2[[#This Row],[Close Price]])-1</f>
        <v>3.6450079239302768E-2</v>
      </c>
      <c r="AG424" s="2">
        <f>(Table2[[#This Row],[Close Price]]/Table2[[#This Row],[Current Month Low]])-1</f>
        <v>4.6434494195688014E-2</v>
      </c>
      <c r="AH424" s="2">
        <f>(Table2[[#This Row],[Current Month High]]/Table2[[#This Row],[Close Price]])-1</f>
        <v>0.19545694664553626</v>
      </c>
      <c r="AI424">
        <v>28.526148969889</v>
      </c>
      <c r="AJ424">
        <v>54.572672836145799</v>
      </c>
      <c r="AK424" t="str">
        <f>IF(AND(Table2[[#This Row],[20D EMA]]&gt;Table2[[#This Row],[50D EMA]],Table2[[#This Row],[50D EMA]]&gt;Table2[[#This Row],[200D EMA]]),"Uptrend","Downtrend/NoTrend")</f>
        <v>Downtrend/NoTrend</v>
      </c>
      <c r="AL424">
        <v>-0.15</v>
      </c>
      <c r="AM424" t="s">
        <v>10200</v>
      </c>
      <c r="AN424">
        <v>-9.5399999999999991</v>
      </c>
      <c r="AO424" t="s">
        <v>10200</v>
      </c>
      <c r="AP424">
        <v>6.2559671558027996E-2</v>
      </c>
      <c r="AQ424">
        <f>(Table2[[#This Row],[Sharpe Ratio]]-AVERAGE(Table2[Sharpe Ratio]))/_xlfn.STDEV.P(Table2[Sharpe Ratio])</f>
        <v>0.15622102782066671</v>
      </c>
      <c r="AR42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24">
        <f>_xlfn.RANK.AVG(Table2[[#This Row],[1Y Return vs Nifty Z-Score]],Table2[1Y Return vs Nifty Z-Score])</f>
        <v>337</v>
      </c>
      <c r="AT424">
        <f>_xlfn.RANK.AVG(Table2[[#This Row],[6M Return vs Nifty Z-Score]],Table2[6M Return vs Nifty Z-Score])</f>
        <v>610</v>
      </c>
      <c r="AU424">
        <f>_xlfn.RANK.AVG(Table2[[#This Row],[Sharpe Ratio Z-Score]],Table2[Sharpe Ratio Z-Score])</f>
        <v>288</v>
      </c>
      <c r="AV424">
        <f>(Table2[[#This Row],[Rank 1Y]]+Table2[[#This Row],[Rank 6M]]+Table2[[#This Row],[Rank Sharpe]])/3</f>
        <v>411.66666666666669</v>
      </c>
    </row>
    <row r="425" spans="1:48" x14ac:dyDescent="0.3">
      <c r="A425" t="s">
        <v>1552</v>
      </c>
      <c r="B425" t="s">
        <v>1553</v>
      </c>
      <c r="C425" t="s">
        <v>10166</v>
      </c>
      <c r="D425" t="s">
        <v>268</v>
      </c>
      <c r="E425">
        <v>5961.04481046</v>
      </c>
      <c r="F425">
        <v>751.65</v>
      </c>
      <c r="G425">
        <v>28.195329119212499</v>
      </c>
      <c r="H425">
        <f>(Table2[[#This Row],[1Y Return vs Nifty]]-AVERAGE(Table2[1Y Return vs Nifty]))/_xlfn.STDEV.P(Table2[1Y Return vs Nifty])</f>
        <v>-0.14535740001581443</v>
      </c>
      <c r="I425">
        <v>-6.9952998252489296E-2</v>
      </c>
      <c r="J425">
        <f>(Table2[[#This Row],[1M Return vs Nifty]]-AVERAGE(Table2[1M Return vs Nifty]))/_xlfn.STDEV.P(Table2[1M Return vs Nifty])</f>
        <v>0.17330800952737641</v>
      </c>
      <c r="K425">
        <v>0.658597681012139</v>
      </c>
      <c r="L425">
        <f>(Table2[[#This Row],[6M Return vs Nifty]]-AVERAGE(Table2[6M Return vs Nifty]))/_xlfn.STDEV.P(Table2[6M Return vs Nifty])</f>
        <v>-0.19195631978910277</v>
      </c>
      <c r="M425">
        <v>1.5465986405457199</v>
      </c>
      <c r="N425">
        <f>(Table2[[#This Row],[1W Return vs Nifty]]-AVERAGE(Table2[1W Return vs Nifty]))/_xlfn.STDEV.P(Table2[1W Return vs Nifty])</f>
        <v>0.92178323035529497</v>
      </c>
      <c r="O425">
        <v>755.52</v>
      </c>
      <c r="P425">
        <v>729.14709645646599</v>
      </c>
      <c r="Q425">
        <v>680.60532897147004</v>
      </c>
      <c r="R425">
        <v>44.562104442899702</v>
      </c>
      <c r="S425" s="2">
        <f>(Table2[[#This Row],[Close Price]]-Table2[[#This Row],[20D EMA]])/Table2[[#This Row],[20D EMA]]</f>
        <v>-5.1222998729352027E-3</v>
      </c>
      <c r="T425" s="2">
        <f>(Table2[[#This Row],[Close Price]]-Table2[[#This Row],[50D EMA]])/Table2[[#This Row],[50D EMA]]</f>
        <v>3.0861953168152722E-2</v>
      </c>
      <c r="U425" s="2">
        <f>(Table2[[#This Row],[Close Price]]-Table2[[#This Row],[200D EMA]])/Table2[[#This Row],[200D EMA]]</f>
        <v>0.10438453536044531</v>
      </c>
      <c r="V425">
        <v>1.32672463414815</v>
      </c>
      <c r="W425">
        <v>726</v>
      </c>
      <c r="X425">
        <v>768.95</v>
      </c>
      <c r="Y425">
        <v>726</v>
      </c>
      <c r="Z425">
        <v>787.8</v>
      </c>
      <c r="AA425">
        <v>726</v>
      </c>
      <c r="AB425">
        <v>799</v>
      </c>
      <c r="AC425" s="2">
        <f>(Table2[[#This Row],[Close Price]]/Table2[[#This Row],[Day Low]])-1</f>
        <v>3.5330578512396738E-2</v>
      </c>
      <c r="AD425" s="2">
        <f>(Table2[[#This Row],[Day High]]/Table2[[#This Row],[Close Price]])-1</f>
        <v>2.3016031397592007E-2</v>
      </c>
      <c r="AE425" s="2">
        <f>(Table2[[#This Row],[Close Price]]/Table2[[#This Row],[Current Week Low]])-1</f>
        <v>3.5330578512396738E-2</v>
      </c>
      <c r="AF425" s="2">
        <f>(Table2[[#This Row],[Current Week High]]/Table2[[#This Row],[Close Price]])-1</f>
        <v>4.8094192775893108E-2</v>
      </c>
      <c r="AG425" s="2">
        <f>(Table2[[#This Row],[Close Price]]/Table2[[#This Row],[Current Month Low]])-1</f>
        <v>3.5330578512396738E-2</v>
      </c>
      <c r="AH425" s="2">
        <f>(Table2[[#This Row],[Current Month High]]/Table2[[#This Row],[Close Price]])-1</f>
        <v>6.2994744894565358E-2</v>
      </c>
      <c r="AI425">
        <v>17.581321093593999</v>
      </c>
      <c r="AJ425">
        <v>67.014776135984803</v>
      </c>
      <c r="AK425" t="str">
        <f>IF(AND(Table2[[#This Row],[20D EMA]]&gt;Table2[[#This Row],[50D EMA]],Table2[[#This Row],[50D EMA]]&gt;Table2[[#This Row],[200D EMA]]),"Uptrend","Downtrend/NoTrend")</f>
        <v>Uptrend</v>
      </c>
      <c r="AL425">
        <v>0.03</v>
      </c>
      <c r="AM425" t="s">
        <v>10199</v>
      </c>
      <c r="AN425">
        <v>-3.01</v>
      </c>
      <c r="AO425" t="s">
        <v>10200</v>
      </c>
      <c r="AQ425">
        <f>(Table2[[#This Row],[Sharpe Ratio]]-AVERAGE(Table2[Sharpe Ratio]))/_xlfn.STDEV.P(Table2[Sharpe Ratio])</f>
        <v>-0.56193622494207851</v>
      </c>
      <c r="AR42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0.19584129513567572</v>
      </c>
      <c r="AS425">
        <f>_xlfn.RANK.AVG(Table2[[#This Row],[1Y Return vs Nifty Z-Score]],Table2[1Y Return vs Nifty Z-Score])</f>
        <v>335</v>
      </c>
      <c r="AT425">
        <f>_xlfn.RANK.AVG(Table2[[#This Row],[6M Return vs Nifty Z-Score]],Table2[6M Return vs Nifty Z-Score])</f>
        <v>394</v>
      </c>
      <c r="AU425">
        <f>_xlfn.RANK.AVG(Table2[[#This Row],[Sharpe Ratio Z-Score]],Table2[Sharpe Ratio Z-Score])</f>
        <v>507.5</v>
      </c>
      <c r="AV425">
        <f>(Table2[[#This Row],[Rank 1Y]]+Table2[[#This Row],[Rank 6M]]+Table2[[#This Row],[Rank Sharpe]])/3</f>
        <v>412.16666666666669</v>
      </c>
    </row>
    <row r="426" spans="1:48" x14ac:dyDescent="0.3">
      <c r="A426" t="s">
        <v>484</v>
      </c>
      <c r="B426" t="s">
        <v>485</v>
      </c>
      <c r="C426" t="s">
        <v>10170</v>
      </c>
      <c r="D426" t="s">
        <v>486</v>
      </c>
      <c r="E426">
        <v>43360.09931025</v>
      </c>
      <c r="F426">
        <v>38490.75</v>
      </c>
      <c r="G426">
        <v>12.125871201922999</v>
      </c>
      <c r="H426">
        <f>(Table2[[#This Row],[1Y Return vs Nifty]]-AVERAGE(Table2[1Y Return vs Nifty]))/_xlfn.STDEV.P(Table2[1Y Return vs Nifty])</f>
        <v>-0.36913944726123343</v>
      </c>
      <c r="I426">
        <v>-2.8591978471228998</v>
      </c>
      <c r="J426">
        <f>(Table2[[#This Row],[1M Return vs Nifty]]-AVERAGE(Table2[1M Return vs Nifty]))/_xlfn.STDEV.P(Table2[1M Return vs Nifty])</f>
        <v>-0.11595169155948497</v>
      </c>
      <c r="K426">
        <v>-0.45344157809573798</v>
      </c>
      <c r="L426">
        <f>(Table2[[#This Row],[6M Return vs Nifty]]-AVERAGE(Table2[6M Return vs Nifty]))/_xlfn.STDEV.P(Table2[6M Return vs Nifty])</f>
        <v>-0.22931200086307096</v>
      </c>
      <c r="M426">
        <v>-0.97210052058296703</v>
      </c>
      <c r="N426">
        <f>(Table2[[#This Row],[1W Return vs Nifty]]-AVERAGE(Table2[1W Return vs Nifty]))/_xlfn.STDEV.P(Table2[1W Return vs Nifty])</f>
        <v>0.24370905726839431</v>
      </c>
      <c r="O426">
        <v>38136.71</v>
      </c>
      <c r="P426">
        <v>36114.075562281403</v>
      </c>
      <c r="Q426">
        <v>32395.072522498402</v>
      </c>
      <c r="R426">
        <v>52.322915907166603</v>
      </c>
      <c r="S426" s="2">
        <f>(Table2[[#This Row],[Close Price]]-Table2[[#This Row],[20D EMA]])/Table2[[#This Row],[20D EMA]]</f>
        <v>9.2834436950644372E-3</v>
      </c>
      <c r="T426" s="2">
        <f>(Table2[[#This Row],[Close Price]]-Table2[[#This Row],[50D EMA]])/Table2[[#This Row],[50D EMA]]</f>
        <v>6.5810197290523065E-2</v>
      </c>
      <c r="U426" s="2">
        <f>(Table2[[#This Row],[Close Price]]-Table2[[#This Row],[200D EMA]])/Table2[[#This Row],[200D EMA]]</f>
        <v>0.18816681065517435</v>
      </c>
      <c r="V426">
        <v>0.402876612244012</v>
      </c>
      <c r="W426">
        <v>38155.050000000003</v>
      </c>
      <c r="X426">
        <v>39250.1</v>
      </c>
      <c r="Y426">
        <v>37018.9</v>
      </c>
      <c r="Z426">
        <v>39250.1</v>
      </c>
      <c r="AA426">
        <v>37018.9</v>
      </c>
      <c r="AB426">
        <v>40856.5</v>
      </c>
      <c r="AC426" s="2">
        <f>(Table2[[#This Row],[Close Price]]/Table2[[#This Row],[Day Low]])-1</f>
        <v>8.7983111016758375E-3</v>
      </c>
      <c r="AD426" s="2">
        <f>(Table2[[#This Row],[Day High]]/Table2[[#This Row],[Close Price]])-1</f>
        <v>1.9728116495521641E-2</v>
      </c>
      <c r="AE426" s="2">
        <f>(Table2[[#This Row],[Close Price]]/Table2[[#This Row],[Current Week Low]])-1</f>
        <v>3.9759420188065997E-2</v>
      </c>
      <c r="AF426" s="2">
        <f>(Table2[[#This Row],[Current Week High]]/Table2[[#This Row],[Close Price]])-1</f>
        <v>1.9728116495521641E-2</v>
      </c>
      <c r="AG426" s="2">
        <f>(Table2[[#This Row],[Close Price]]/Table2[[#This Row],[Current Month Low]])-1</f>
        <v>3.9759420188065997E-2</v>
      </c>
      <c r="AH426" s="2">
        <f>(Table2[[#This Row],[Current Month High]]/Table2[[#This Row],[Close Price]])-1</f>
        <v>6.1462818988977874E-2</v>
      </c>
      <c r="AI426">
        <v>6.1462818988977803</v>
      </c>
      <c r="AJ426">
        <v>44.549909869310497</v>
      </c>
      <c r="AK426" t="str">
        <f>IF(AND(Table2[[#This Row],[20D EMA]]&gt;Table2[[#This Row],[50D EMA]],Table2[[#This Row],[50D EMA]]&gt;Table2[[#This Row],[200D EMA]]),"Uptrend","Downtrend/NoTrend")</f>
        <v>Uptrend</v>
      </c>
      <c r="AL426">
        <v>0</v>
      </c>
      <c r="AM426">
        <v>0</v>
      </c>
      <c r="AN426">
        <v>-2.62</v>
      </c>
      <c r="AO426" t="s">
        <v>10200</v>
      </c>
      <c r="AP426">
        <v>2.6964813158563E-2</v>
      </c>
      <c r="AQ426">
        <f>(Table2[[#This Row],[Sharpe Ratio]]-AVERAGE(Table2[Sharpe Ratio]))/_xlfn.STDEV.P(Table2[Sharpe Ratio])</f>
        <v>-0.25239214235762786</v>
      </c>
      <c r="AR42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-0.72308622477302287</v>
      </c>
      <c r="AS426">
        <f>_xlfn.RANK.AVG(Table2[[#This Row],[1Y Return vs Nifty Z-Score]],Table2[1Y Return vs Nifty Z-Score])</f>
        <v>426</v>
      </c>
      <c r="AT426">
        <f>_xlfn.RANK.AVG(Table2[[#This Row],[6M Return vs Nifty Z-Score]],Table2[6M Return vs Nifty Z-Score])</f>
        <v>403</v>
      </c>
      <c r="AU426">
        <f>_xlfn.RANK.AVG(Table2[[#This Row],[Sharpe Ratio Z-Score]],Table2[Sharpe Ratio Z-Score])</f>
        <v>409</v>
      </c>
      <c r="AV426">
        <f>(Table2[[#This Row],[Rank 1Y]]+Table2[[#This Row],[Rank 6M]]+Table2[[#This Row],[Rank Sharpe]])/3</f>
        <v>412.66666666666669</v>
      </c>
    </row>
    <row r="427" spans="1:48" x14ac:dyDescent="0.3">
      <c r="A427" t="s">
        <v>564</v>
      </c>
      <c r="B427" t="s">
        <v>565</v>
      </c>
      <c r="C427" t="s">
        <v>10159</v>
      </c>
      <c r="D427" t="s">
        <v>387</v>
      </c>
      <c r="E427">
        <v>32936.335059559999</v>
      </c>
      <c r="F427">
        <v>518.6</v>
      </c>
      <c r="G427">
        <v>1.0783128119599199</v>
      </c>
      <c r="H427">
        <f>(Table2[[#This Row],[1Y Return vs Nifty]]-AVERAGE(Table2[1Y Return vs Nifty]))/_xlfn.STDEV.P(Table2[1Y Return vs Nifty])</f>
        <v>-0.52298690411348336</v>
      </c>
      <c r="I427">
        <v>1.2877771734283201</v>
      </c>
      <c r="J427">
        <f>(Table2[[#This Row],[1M Return vs Nifty]]-AVERAGE(Table2[1M Return vs Nifty]))/_xlfn.STDEV.P(Table2[1M Return vs Nifty])</f>
        <v>0.31411193492534012</v>
      </c>
      <c r="K427">
        <v>-13.649693177028601</v>
      </c>
      <c r="L427">
        <f>(Table2[[#This Row],[6M Return vs Nifty]]-AVERAGE(Table2[6M Return vs Nifty]))/_xlfn.STDEV.P(Table2[6M Return vs Nifty])</f>
        <v>-0.67260117619043036</v>
      </c>
      <c r="M427">
        <v>-2.58999369232773</v>
      </c>
      <c r="N427">
        <f>(Table2[[#This Row],[1W Return vs Nifty]]-AVERAGE(Table2[1W Return vs Nifty]))/_xlfn.STDEV.P(Table2[1W Return vs Nifty])</f>
        <v>-0.19185370922022396</v>
      </c>
      <c r="O427">
        <v>524.4</v>
      </c>
      <c r="P427">
        <v>509.20855853113898</v>
      </c>
      <c r="Q427">
        <v>471.08562454877398</v>
      </c>
      <c r="R427">
        <v>41.396537053616001</v>
      </c>
      <c r="S427" s="2">
        <f>(Table2[[#This Row],[Close Price]]-Table2[[#This Row],[20D EMA]])/Table2[[#This Row],[20D EMA]]</f>
        <v>-1.1060259344012119E-2</v>
      </c>
      <c r="T427" s="2">
        <f>(Table2[[#This Row],[Close Price]]-Table2[[#This Row],[50D EMA]])/Table2[[#This Row],[50D EMA]]</f>
        <v>1.844321214072199E-2</v>
      </c>
      <c r="U427" s="2">
        <f>(Table2[[#This Row],[Close Price]]-Table2[[#This Row],[200D EMA]])/Table2[[#This Row],[200D EMA]]</f>
        <v>0.10086144211413234</v>
      </c>
      <c r="V427">
        <v>1.31227834494353</v>
      </c>
      <c r="W427">
        <v>500.5</v>
      </c>
      <c r="X427">
        <v>526.20000000000005</v>
      </c>
      <c r="Y427">
        <v>500.5</v>
      </c>
      <c r="Z427">
        <v>528.75</v>
      </c>
      <c r="AA427">
        <v>500.5</v>
      </c>
      <c r="AB427">
        <v>555.15</v>
      </c>
      <c r="AC427" s="2">
        <f>(Table2[[#This Row],[Close Price]]/Table2[[#This Row],[Day Low]])-1</f>
        <v>3.6163836163836116E-2</v>
      </c>
      <c r="AD427" s="2">
        <f>(Table2[[#This Row],[Day High]]/Table2[[#This Row],[Close Price]])-1</f>
        <v>1.4654839953721632E-2</v>
      </c>
      <c r="AE427" s="2">
        <f>(Table2[[#This Row],[Close Price]]/Table2[[#This Row],[Current Week Low]])-1</f>
        <v>3.6163836163836116E-2</v>
      </c>
      <c r="AF427" s="2">
        <f>(Table2[[#This Row],[Current Week High]]/Table2[[#This Row],[Close Price]])-1</f>
        <v>1.9571924411878161E-2</v>
      </c>
      <c r="AG427" s="2">
        <f>(Table2[[#This Row],[Close Price]]/Table2[[#This Row],[Current Month Low]])-1</f>
        <v>3.6163836163836116E-2</v>
      </c>
      <c r="AH427" s="2">
        <f>(Table2[[#This Row],[Current Month High]]/Table2[[#This Row],[Close Price]])-1</f>
        <v>7.0478210566910837E-2</v>
      </c>
      <c r="AI427">
        <v>7.5780948708059999</v>
      </c>
      <c r="AJ427">
        <v>42.082191780821901</v>
      </c>
      <c r="AK427" t="str">
        <f>IF(AND(Table2[[#This Row],[20D EMA]]&gt;Table2[[#This Row],[50D EMA]],Table2[[#This Row],[50D EMA]]&gt;Table2[[#This Row],[200D EMA]]),"Uptrend","Downtrend/NoTrend")</f>
        <v>Uptrend</v>
      </c>
      <c r="AL427">
        <v>-0.08</v>
      </c>
      <c r="AM427" t="s">
        <v>10200</v>
      </c>
      <c r="AN427">
        <v>-1.87</v>
      </c>
      <c r="AO427" t="s">
        <v>10200</v>
      </c>
      <c r="AP427">
        <v>9.7090931250686005E-2</v>
      </c>
      <c r="AQ427">
        <f>(Table2[[#This Row],[Sharpe Ratio]]-AVERAGE(Table2[Sharpe Ratio]))/_xlfn.STDEV.P(Table2[Sharpe Ratio])</f>
        <v>0.55262455708654035</v>
      </c>
      <c r="AR42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-0.52070529751225725</v>
      </c>
      <c r="AS427">
        <f>_xlfn.RANK.AVG(Table2[[#This Row],[1Y Return vs Nifty Z-Score]],Table2[1Y Return vs Nifty Z-Score])</f>
        <v>493</v>
      </c>
      <c r="AT427">
        <f>_xlfn.RANK.AVG(Table2[[#This Row],[6M Return vs Nifty Z-Score]],Table2[6M Return vs Nifty Z-Score])</f>
        <v>545</v>
      </c>
      <c r="AU427">
        <f>_xlfn.RANK.AVG(Table2[[#This Row],[Sharpe Ratio Z-Score]],Table2[Sharpe Ratio Z-Score])</f>
        <v>205</v>
      </c>
      <c r="AV427">
        <f>(Table2[[#This Row],[Rank 1Y]]+Table2[[#This Row],[Rank 6M]]+Table2[[#This Row],[Rank Sharpe]])/3</f>
        <v>414.33333333333331</v>
      </c>
    </row>
    <row r="428" spans="1:48" x14ac:dyDescent="0.3">
      <c r="A428" t="s">
        <v>1787</v>
      </c>
      <c r="B428" t="s">
        <v>1788</v>
      </c>
      <c r="C428" t="s">
        <v>10164</v>
      </c>
      <c r="D428" t="s">
        <v>143</v>
      </c>
      <c r="E428">
        <v>4010.6647019249999</v>
      </c>
      <c r="F428">
        <v>849.05</v>
      </c>
      <c r="G428">
        <v>45.292398031036001</v>
      </c>
      <c r="H428">
        <f>(Table2[[#This Row],[1Y Return vs Nifty]]-AVERAGE(Table2[1Y Return vs Nifty]))/_xlfn.STDEV.P(Table2[1Y Return vs Nifty])</f>
        <v>9.2735079685530755E-2</v>
      </c>
      <c r="I428">
        <v>-4.3897011413839699</v>
      </c>
      <c r="J428">
        <f>(Table2[[#This Row],[1M Return vs Nifty]]-AVERAGE(Table2[1M Return vs Nifty]))/_xlfn.STDEV.P(Table2[1M Return vs Nifty])</f>
        <v>-0.27467311954373091</v>
      </c>
      <c r="K428">
        <v>5.6307458908297399</v>
      </c>
      <c r="L428">
        <f>(Table2[[#This Row],[6M Return vs Nifty]]-AVERAGE(Table2[6M Return vs Nifty]))/_xlfn.STDEV.P(Table2[6M Return vs Nifty])</f>
        <v>-2.4931656534448794E-2</v>
      </c>
      <c r="M428">
        <v>0.53820050037227696</v>
      </c>
      <c r="N428">
        <f>(Table2[[#This Row],[1W Return vs Nifty]]-AVERAGE(Table2[1W Return vs Nifty]))/_xlfn.STDEV.P(Table2[1W Return vs Nifty])</f>
        <v>0.65030629273878993</v>
      </c>
      <c r="O428">
        <v>827.34</v>
      </c>
      <c r="P428">
        <v>818.16630294126003</v>
      </c>
      <c r="Q428">
        <v>741.60067443288403</v>
      </c>
      <c r="R428">
        <v>69.754601110511402</v>
      </c>
      <c r="S428" s="2">
        <f>(Table2[[#This Row],[Close Price]]-Table2[[#This Row],[20D EMA]])/Table2[[#This Row],[20D EMA]]</f>
        <v>2.6240723281842921E-2</v>
      </c>
      <c r="T428" s="2">
        <f>(Table2[[#This Row],[Close Price]]-Table2[[#This Row],[50D EMA]])/Table2[[#This Row],[50D EMA]]</f>
        <v>3.7747456657301628E-2</v>
      </c>
      <c r="U428" s="2">
        <f>(Table2[[#This Row],[Close Price]]-Table2[[#This Row],[200D EMA]])/Table2[[#This Row],[200D EMA]]</f>
        <v>0.1448883870679924</v>
      </c>
      <c r="V428">
        <v>0.223681011374324</v>
      </c>
      <c r="W428">
        <v>829</v>
      </c>
      <c r="X428">
        <v>855</v>
      </c>
      <c r="Y428">
        <v>815.2</v>
      </c>
      <c r="Z428">
        <v>855</v>
      </c>
      <c r="AA428">
        <v>771</v>
      </c>
      <c r="AB428">
        <v>859</v>
      </c>
      <c r="AC428" s="2">
        <f>(Table2[[#This Row],[Close Price]]/Table2[[#This Row],[Day Low]])-1</f>
        <v>2.4185765983112173E-2</v>
      </c>
      <c r="AD428" s="2">
        <f>(Table2[[#This Row],[Day High]]/Table2[[#This Row],[Close Price]])-1</f>
        <v>7.0078322831399475E-3</v>
      </c>
      <c r="AE428" s="2">
        <f>(Table2[[#This Row],[Close Price]]/Table2[[#This Row],[Current Week Low]])-1</f>
        <v>4.152355250245332E-2</v>
      </c>
      <c r="AF428" s="2">
        <f>(Table2[[#This Row],[Current Week High]]/Table2[[#This Row],[Close Price]])-1</f>
        <v>7.0078322831399475E-3</v>
      </c>
      <c r="AG428" s="2">
        <f>(Table2[[#This Row],[Close Price]]/Table2[[#This Row],[Current Month Low]])-1</f>
        <v>0.1012321660181581</v>
      </c>
      <c r="AH428" s="2">
        <f>(Table2[[#This Row],[Current Month High]]/Table2[[#This Row],[Close Price]])-1</f>
        <v>1.1718980036511395E-2</v>
      </c>
      <c r="AI428">
        <v>14.6693363170602</v>
      </c>
      <c r="AJ428">
        <v>75.387316670109399</v>
      </c>
      <c r="AK428" t="str">
        <f>IF(AND(Table2[[#This Row],[20D EMA]]&gt;Table2[[#This Row],[50D EMA]],Table2[[#This Row],[50D EMA]]&gt;Table2[[#This Row],[200D EMA]]),"Uptrend","Downtrend/NoTrend")</f>
        <v>Uptrend</v>
      </c>
      <c r="AL428">
        <v>-7.0000000000000007E-2</v>
      </c>
      <c r="AM428" t="s">
        <v>10200</v>
      </c>
      <c r="AN428">
        <v>0.84</v>
      </c>
      <c r="AO428" t="s">
        <v>10199</v>
      </c>
      <c r="AP428">
        <v>-6.2961492133945002E-2</v>
      </c>
      <c r="AQ428">
        <f>(Table2[[#This Row],[Sharpe Ratio]]-AVERAGE(Table2[Sharpe Ratio]))/_xlfn.STDEV.P(Table2[Sharpe Ratio])</f>
        <v>-1.2847061995065427</v>
      </c>
      <c r="AR42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-0.84126960316040167</v>
      </c>
      <c r="AS428">
        <f>_xlfn.RANK.AVG(Table2[[#This Row],[1Y Return vs Nifty Z-Score]],Table2[1Y Return vs Nifty Z-Score])</f>
        <v>263</v>
      </c>
      <c r="AT428">
        <f>_xlfn.RANK.AVG(Table2[[#This Row],[6M Return vs Nifty Z-Score]],Table2[6M Return vs Nifty Z-Score])</f>
        <v>329</v>
      </c>
      <c r="AU428">
        <f>_xlfn.RANK.AVG(Table2[[#This Row],[Sharpe Ratio Z-Score]],Table2[Sharpe Ratio Z-Score])</f>
        <v>651</v>
      </c>
      <c r="AV428">
        <f>(Table2[[#This Row],[Rank 1Y]]+Table2[[#This Row],[Rank 6M]]+Table2[[#This Row],[Rank Sharpe]])/3</f>
        <v>414.33333333333331</v>
      </c>
    </row>
    <row r="429" spans="1:48" x14ac:dyDescent="0.3">
      <c r="A429" t="s">
        <v>638</v>
      </c>
      <c r="B429" t="s">
        <v>639</v>
      </c>
      <c r="C429" t="s">
        <v>10166</v>
      </c>
      <c r="D429" t="s">
        <v>268</v>
      </c>
      <c r="E429">
        <v>28221.4208</v>
      </c>
      <c r="F429">
        <v>2548.9</v>
      </c>
      <c r="G429">
        <v>-5.4169405324652402</v>
      </c>
      <c r="H429">
        <f>(Table2[[#This Row],[1Y Return vs Nifty]]-AVERAGE(Table2[1Y Return vs Nifty]))/_xlfn.STDEV.P(Table2[1Y Return vs Nifty])</f>
        <v>-0.61343930756570186</v>
      </c>
      <c r="I429">
        <v>-9.5820320501241998</v>
      </c>
      <c r="J429">
        <f>(Table2[[#This Row],[1M Return vs Nifty]]-AVERAGE(Table2[1M Return vs Nifty]))/_xlfn.STDEV.P(Table2[1M Return vs Nifty])</f>
        <v>-0.81314577719317438</v>
      </c>
      <c r="K429">
        <v>-2.1025871787214099</v>
      </c>
      <c r="L429">
        <f>(Table2[[#This Row],[6M Return vs Nifty]]-AVERAGE(Table2[6M Return vs Nifty]))/_xlfn.STDEV.P(Table2[6M Return vs Nifty])</f>
        <v>-0.28471018631106693</v>
      </c>
      <c r="M429">
        <v>-3.9397864868938002</v>
      </c>
      <c r="N429">
        <f>(Table2[[#This Row],[1W Return vs Nifty]]-AVERAGE(Table2[1W Return vs Nifty]))/_xlfn.STDEV.P(Table2[1W Return vs Nifty])</f>
        <v>-0.55523955820899162</v>
      </c>
      <c r="O429">
        <v>2687.39</v>
      </c>
      <c r="P429">
        <v>2592.4221790075899</v>
      </c>
      <c r="Q429">
        <v>2316.5971414904302</v>
      </c>
      <c r="R429">
        <v>23.705817579008698</v>
      </c>
      <c r="S429" s="2">
        <f>(Table2[[#This Row],[Close Price]]-Table2[[#This Row],[20D EMA]])/Table2[[#This Row],[20D EMA]]</f>
        <v>-5.1533272059507473E-2</v>
      </c>
      <c r="T429" s="2">
        <f>(Table2[[#This Row],[Close Price]]-Table2[[#This Row],[50D EMA]])/Table2[[#This Row],[50D EMA]]</f>
        <v>-1.6788229694999213E-2</v>
      </c>
      <c r="U429" s="2">
        <f>(Table2[[#This Row],[Close Price]]-Table2[[#This Row],[200D EMA]])/Table2[[#This Row],[200D EMA]]</f>
        <v>0.10027762460248617</v>
      </c>
      <c r="V429">
        <v>1.1932374782678099</v>
      </c>
      <c r="W429">
        <v>2505</v>
      </c>
      <c r="X429">
        <v>2609.15</v>
      </c>
      <c r="Y429">
        <v>2505</v>
      </c>
      <c r="Z429">
        <v>2609.15</v>
      </c>
      <c r="AA429">
        <v>2505</v>
      </c>
      <c r="AB429">
        <v>2960</v>
      </c>
      <c r="AC429" s="2">
        <f>(Table2[[#This Row],[Close Price]]/Table2[[#This Row],[Day Low]])-1</f>
        <v>1.7524950099800485E-2</v>
      </c>
      <c r="AD429" s="2">
        <f>(Table2[[#This Row],[Day High]]/Table2[[#This Row],[Close Price]])-1</f>
        <v>2.36376476126956E-2</v>
      </c>
      <c r="AE429" s="2">
        <f>(Table2[[#This Row],[Close Price]]/Table2[[#This Row],[Current Week Low]])-1</f>
        <v>1.7524950099800485E-2</v>
      </c>
      <c r="AF429" s="2">
        <f>(Table2[[#This Row],[Current Week High]]/Table2[[#This Row],[Close Price]])-1</f>
        <v>2.36376476126956E-2</v>
      </c>
      <c r="AG429" s="2">
        <f>(Table2[[#This Row],[Close Price]]/Table2[[#This Row],[Current Month Low]])-1</f>
        <v>1.7524950099800485E-2</v>
      </c>
      <c r="AH429" s="2">
        <f>(Table2[[#This Row],[Current Month High]]/Table2[[#This Row],[Close Price]])-1</f>
        <v>0.16128526030836832</v>
      </c>
      <c r="AI429">
        <v>16.128526030836799</v>
      </c>
      <c r="AJ429">
        <v>35.926834470989697</v>
      </c>
      <c r="AK429" t="str">
        <f>IF(AND(Table2[[#This Row],[20D EMA]]&gt;Table2[[#This Row],[50D EMA]],Table2[[#This Row],[50D EMA]]&gt;Table2[[#This Row],[200D EMA]]),"Uptrend","Downtrend/NoTrend")</f>
        <v>Uptrend</v>
      </c>
      <c r="AL429">
        <v>0.13</v>
      </c>
      <c r="AM429" t="s">
        <v>10199</v>
      </c>
      <c r="AN429">
        <v>-13.62</v>
      </c>
      <c r="AO429" t="s">
        <v>10200</v>
      </c>
      <c r="AP429">
        <v>6.3429741503410006E-2</v>
      </c>
      <c r="AQ429">
        <f>(Table2[[#This Row],[Sharpe Ratio]]-AVERAGE(Table2[Sharpe Ratio]))/_xlfn.STDEV.P(Table2[Sharpe Ratio])</f>
        <v>0.16620904447940815</v>
      </c>
      <c r="AR42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-2.1003257847995269</v>
      </c>
      <c r="AS429">
        <f>_xlfn.RANK.AVG(Table2[[#This Row],[1Y Return vs Nifty Z-Score]],Table2[1Y Return vs Nifty Z-Score])</f>
        <v>542</v>
      </c>
      <c r="AT429">
        <f>_xlfn.RANK.AVG(Table2[[#This Row],[6M Return vs Nifty Z-Score]],Table2[6M Return vs Nifty Z-Score])</f>
        <v>420</v>
      </c>
      <c r="AU429">
        <f>_xlfn.RANK.AVG(Table2[[#This Row],[Sharpe Ratio Z-Score]],Table2[Sharpe Ratio Z-Score])</f>
        <v>286</v>
      </c>
      <c r="AV429">
        <f>(Table2[[#This Row],[Rank 1Y]]+Table2[[#This Row],[Rank 6M]]+Table2[[#This Row],[Rank Sharpe]])/3</f>
        <v>416</v>
      </c>
    </row>
    <row r="430" spans="1:48" x14ac:dyDescent="0.3">
      <c r="A430" t="s">
        <v>735</v>
      </c>
      <c r="B430" t="s">
        <v>736</v>
      </c>
      <c r="C430" t="s">
        <v>10160</v>
      </c>
      <c r="D430" t="s">
        <v>62</v>
      </c>
      <c r="E430">
        <v>21326.116138379999</v>
      </c>
      <c r="F430">
        <v>1084.95</v>
      </c>
      <c r="G430">
        <v>33.834965814130101</v>
      </c>
      <c r="H430">
        <f>(Table2[[#This Row],[1Y Return vs Nifty]]-AVERAGE(Table2[1Y Return vs Nifty]))/_xlfn.STDEV.P(Table2[1Y Return vs Nifty])</f>
        <v>-6.6820248868283735E-2</v>
      </c>
      <c r="I430">
        <v>24.589280663900801</v>
      </c>
      <c r="J430">
        <f>(Table2[[#This Row],[1M Return vs Nifty]]-AVERAGE(Table2[1M Return vs Nifty]))/_xlfn.STDEV.P(Table2[1M Return vs Nifty])</f>
        <v>2.7306032434091292</v>
      </c>
      <c r="K430">
        <v>-0.20325397977582099</v>
      </c>
      <c r="L430">
        <f>(Table2[[#This Row],[6M Return vs Nifty]]-AVERAGE(Table2[6M Return vs Nifty]))/_xlfn.STDEV.P(Table2[6M Return vs Nifty])</f>
        <v>-0.22090768594796753</v>
      </c>
      <c r="M430">
        <v>13.481957970458399</v>
      </c>
      <c r="N430">
        <f>(Table2[[#This Row],[1W Return vs Nifty]]-AVERAGE(Table2[1W Return vs Nifty]))/_xlfn.STDEV.P(Table2[1W Return vs Nifty])</f>
        <v>4.1349732107334507</v>
      </c>
      <c r="O430">
        <v>1005.52</v>
      </c>
      <c r="P430">
        <v>968.86366600416795</v>
      </c>
      <c r="Q430">
        <v>897.049314669404</v>
      </c>
      <c r="R430">
        <v>67.993510427874497</v>
      </c>
      <c r="S430" s="2">
        <f>(Table2[[#This Row],[Close Price]]-Table2[[#This Row],[20D EMA]])/Table2[[#This Row],[20D EMA]]</f>
        <v>7.8993953377357054E-2</v>
      </c>
      <c r="T430" s="2">
        <f>(Table2[[#This Row],[Close Price]]-Table2[[#This Row],[50D EMA]])/Table2[[#This Row],[50D EMA]]</f>
        <v>0.11981699600171888</v>
      </c>
      <c r="U430" s="2">
        <f>(Table2[[#This Row],[Close Price]]-Table2[[#This Row],[200D EMA]])/Table2[[#This Row],[200D EMA]]</f>
        <v>0.20946527939753729</v>
      </c>
      <c r="V430">
        <v>3.4104685765024101</v>
      </c>
      <c r="W430">
        <v>1070</v>
      </c>
      <c r="X430">
        <v>1143.5</v>
      </c>
      <c r="Y430">
        <v>1070</v>
      </c>
      <c r="Z430">
        <v>1165</v>
      </c>
      <c r="AA430">
        <v>880.45</v>
      </c>
      <c r="AB430">
        <v>1165</v>
      </c>
      <c r="AC430" s="2">
        <f>(Table2[[#This Row],[Close Price]]/Table2[[#This Row],[Day Low]])-1</f>
        <v>1.3971962616822431E-2</v>
      </c>
      <c r="AD430" s="2">
        <f>(Table2[[#This Row],[Day High]]/Table2[[#This Row],[Close Price]])-1</f>
        <v>5.3965620535508574E-2</v>
      </c>
      <c r="AE430" s="2">
        <f>(Table2[[#This Row],[Close Price]]/Table2[[#This Row],[Current Week Low]])-1</f>
        <v>1.3971962616822431E-2</v>
      </c>
      <c r="AF430" s="2">
        <f>(Table2[[#This Row],[Current Week High]]/Table2[[#This Row],[Close Price]])-1</f>
        <v>7.3782201944790016E-2</v>
      </c>
      <c r="AG430" s="2">
        <f>(Table2[[#This Row],[Close Price]]/Table2[[#This Row],[Current Month Low]])-1</f>
        <v>0.23226759043670842</v>
      </c>
      <c r="AH430" s="2">
        <f>(Table2[[#This Row],[Current Month High]]/Table2[[#This Row],[Close Price]])-1</f>
        <v>7.3782201944790016E-2</v>
      </c>
      <c r="AI430">
        <v>7.3782201944789998</v>
      </c>
      <c r="AJ430">
        <v>59.013630367873297</v>
      </c>
      <c r="AK430" t="str">
        <f>IF(AND(Table2[[#This Row],[20D EMA]]&gt;Table2[[#This Row],[50D EMA]],Table2[[#This Row],[50D EMA]]&gt;Table2[[#This Row],[200D EMA]]),"Uptrend","Downtrend/NoTrend")</f>
        <v>Uptrend</v>
      </c>
      <c r="AL430">
        <v>-0.02</v>
      </c>
      <c r="AM430" t="s">
        <v>10200</v>
      </c>
      <c r="AN430">
        <v>12.82</v>
      </c>
      <c r="AO430" t="s">
        <v>10199</v>
      </c>
      <c r="AP430">
        <v>-4.1762333577139996E-3</v>
      </c>
      <c r="AQ430">
        <f>(Table2[[#This Row],[Sharpe Ratio]]-AVERAGE(Table2[Sharpe Ratio]))/_xlfn.STDEV.P(Table2[Sharpe Ratio])</f>
        <v>-0.60987752962572095</v>
      </c>
      <c r="AR43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5.9679709897006079</v>
      </c>
      <c r="AS430">
        <f>_xlfn.RANK.AVG(Table2[[#This Row],[1Y Return vs Nifty Z-Score]],Table2[1Y Return vs Nifty Z-Score])</f>
        <v>307</v>
      </c>
      <c r="AT430">
        <f>_xlfn.RANK.AVG(Table2[[#This Row],[6M Return vs Nifty Z-Score]],Table2[6M Return vs Nifty Z-Score])</f>
        <v>401</v>
      </c>
      <c r="AU430">
        <f>_xlfn.RANK.AVG(Table2[[#This Row],[Sharpe Ratio Z-Score]],Table2[Sharpe Ratio Z-Score])</f>
        <v>541</v>
      </c>
      <c r="AV430">
        <f>(Table2[[#This Row],[Rank 1Y]]+Table2[[#This Row],[Rank 6M]]+Table2[[#This Row],[Rank Sharpe]])/3</f>
        <v>416.33333333333331</v>
      </c>
    </row>
    <row r="431" spans="1:48" x14ac:dyDescent="0.3">
      <c r="A431" t="s">
        <v>671</v>
      </c>
      <c r="B431" t="s">
        <v>672</v>
      </c>
      <c r="C431" t="s">
        <v>10160</v>
      </c>
      <c r="D431" t="s">
        <v>291</v>
      </c>
      <c r="E431">
        <v>25499.184284250001</v>
      </c>
      <c r="F431">
        <v>1255.5</v>
      </c>
      <c r="G431">
        <v>-2.8237672659712398</v>
      </c>
      <c r="H431">
        <f>(Table2[[#This Row],[1Y Return vs Nifty]]-AVERAGE(Table2[1Y Return vs Nifty]))/_xlfn.STDEV.P(Table2[1Y Return vs Nifty])</f>
        <v>-0.57732697413012568</v>
      </c>
      <c r="I431">
        <v>0.45165170191232101</v>
      </c>
      <c r="J431">
        <f>(Table2[[#This Row],[1M Return vs Nifty]]-AVERAGE(Table2[1M Return vs Nifty]))/_xlfn.STDEV.P(Table2[1M Return vs Nifty])</f>
        <v>0.22740122393853798</v>
      </c>
      <c r="K431">
        <v>-13.2743089028532</v>
      </c>
      <c r="L431">
        <f>(Table2[[#This Row],[6M Return vs Nifty]]-AVERAGE(Table2[6M Return vs Nifty]))/_xlfn.STDEV.P(Table2[6M Return vs Nifty])</f>
        <v>-0.65999124797842745</v>
      </c>
      <c r="M431">
        <v>1.7629493748046099</v>
      </c>
      <c r="N431">
        <f>(Table2[[#This Row],[1W Return vs Nifty]]-AVERAGE(Table2[1W Return vs Nifty]))/_xlfn.STDEV.P(Table2[1W Return vs Nifty])</f>
        <v>0.98002831475973795</v>
      </c>
      <c r="O431">
        <v>1235.8399999999999</v>
      </c>
      <c r="P431">
        <v>1236.7596235118499</v>
      </c>
      <c r="Q431">
        <v>1193.8767988670099</v>
      </c>
      <c r="R431">
        <v>64.959338925721497</v>
      </c>
      <c r="S431" s="2">
        <f>(Table2[[#This Row],[Close Price]]-Table2[[#This Row],[20D EMA]])/Table2[[#This Row],[20D EMA]]</f>
        <v>1.5908208182289038E-2</v>
      </c>
      <c r="T431" s="2">
        <f>(Table2[[#This Row],[Close Price]]-Table2[[#This Row],[50D EMA]])/Table2[[#This Row],[50D EMA]]</f>
        <v>1.5152804257092199E-2</v>
      </c>
      <c r="U431" s="2">
        <f>(Table2[[#This Row],[Close Price]]-Table2[[#This Row],[200D EMA]])/Table2[[#This Row],[200D EMA]]</f>
        <v>5.1616047142779328E-2</v>
      </c>
      <c r="V431">
        <v>1.2417692332539101</v>
      </c>
      <c r="W431">
        <v>1230</v>
      </c>
      <c r="X431">
        <v>1270.5999999999999</v>
      </c>
      <c r="Y431">
        <v>1223</v>
      </c>
      <c r="Z431">
        <v>1270.5999999999999</v>
      </c>
      <c r="AA431">
        <v>1202.4000000000001</v>
      </c>
      <c r="AB431">
        <v>1270.5999999999999</v>
      </c>
      <c r="AC431" s="2">
        <f>(Table2[[#This Row],[Close Price]]/Table2[[#This Row],[Day Low]])-1</f>
        <v>2.0731707317073189E-2</v>
      </c>
      <c r="AD431" s="2">
        <f>(Table2[[#This Row],[Day High]]/Table2[[#This Row],[Close Price]])-1</f>
        <v>1.2027080844285054E-2</v>
      </c>
      <c r="AE431" s="2">
        <f>(Table2[[#This Row],[Close Price]]/Table2[[#This Row],[Current Week Low]])-1</f>
        <v>2.6573998364677109E-2</v>
      </c>
      <c r="AF431" s="2">
        <f>(Table2[[#This Row],[Current Week High]]/Table2[[#This Row],[Close Price]])-1</f>
        <v>1.2027080844285054E-2</v>
      </c>
      <c r="AG431" s="2">
        <f>(Table2[[#This Row],[Close Price]]/Table2[[#This Row],[Current Month Low]])-1</f>
        <v>4.416167664670656E-2</v>
      </c>
      <c r="AH431" s="2">
        <f>(Table2[[#This Row],[Current Month High]]/Table2[[#This Row],[Close Price]])-1</f>
        <v>1.2027080844285054E-2</v>
      </c>
      <c r="AI431">
        <v>15.085623257666199</v>
      </c>
      <c r="AJ431">
        <v>28.980891719745198</v>
      </c>
      <c r="AK431" t="str">
        <f>IF(AND(Table2[[#This Row],[20D EMA]]&gt;Table2[[#This Row],[50D EMA]],Table2[[#This Row],[50D EMA]]&gt;Table2[[#This Row],[200D EMA]]),"Uptrend","Downtrend/NoTrend")</f>
        <v>Downtrend/NoTrend</v>
      </c>
      <c r="AL431">
        <v>-7.0000000000000007E-2</v>
      </c>
      <c r="AM431" t="s">
        <v>10200</v>
      </c>
      <c r="AN431">
        <v>1.1100000000000001</v>
      </c>
      <c r="AO431" t="s">
        <v>10199</v>
      </c>
      <c r="AP431">
        <v>0.100869997963195</v>
      </c>
      <c r="AQ431">
        <f>(Table2[[#This Row],[Sharpe Ratio]]-AVERAGE(Table2[Sharpe Ratio]))/_xlfn.STDEV.P(Table2[Sharpe Ratio])</f>
        <v>0.59600656502667526</v>
      </c>
      <c r="AR43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31">
        <f>_xlfn.RANK.AVG(Table2[[#This Row],[1Y Return vs Nifty Z-Score]],Table2[1Y Return vs Nifty Z-Score])</f>
        <v>521</v>
      </c>
      <c r="AT431">
        <f>_xlfn.RANK.AVG(Table2[[#This Row],[6M Return vs Nifty Z-Score]],Table2[6M Return vs Nifty Z-Score])</f>
        <v>542</v>
      </c>
      <c r="AU431">
        <f>_xlfn.RANK.AVG(Table2[[#This Row],[Sharpe Ratio Z-Score]],Table2[Sharpe Ratio Z-Score])</f>
        <v>199</v>
      </c>
      <c r="AV431">
        <f>(Table2[[#This Row],[Rank 1Y]]+Table2[[#This Row],[Rank 6M]]+Table2[[#This Row],[Rank Sharpe]])/3</f>
        <v>420.66666666666669</v>
      </c>
    </row>
    <row r="432" spans="1:48" x14ac:dyDescent="0.3">
      <c r="A432" t="s">
        <v>41</v>
      </c>
      <c r="B432" t="s">
        <v>42</v>
      </c>
      <c r="C432" t="s">
        <v>10157</v>
      </c>
      <c r="D432" t="s">
        <v>43</v>
      </c>
      <c r="E432">
        <v>615046.91094622004</v>
      </c>
      <c r="F432">
        <v>492.2</v>
      </c>
      <c r="G432">
        <v>-19.552478759965499</v>
      </c>
      <c r="H432">
        <f>(Table2[[#This Row],[1Y Return vs Nifty]]-AVERAGE(Table2[1Y Return vs Nifty]))/_xlfn.STDEV.P(Table2[1Y Return vs Nifty])</f>
        <v>-0.81028973648169178</v>
      </c>
      <c r="I432">
        <v>6.7372079181396396</v>
      </c>
      <c r="J432">
        <f>(Table2[[#This Row],[1M Return vs Nifty]]-AVERAGE(Table2[1M Return vs Nifty]))/_xlfn.STDEV.P(Table2[1M Return vs Nifty])</f>
        <v>0.87924722914202369</v>
      </c>
      <c r="K432">
        <v>-8.0932020057150602</v>
      </c>
      <c r="L432">
        <f>(Table2[[#This Row],[6M Return vs Nifty]]-AVERAGE(Table2[6M Return vs Nifty]))/_xlfn.STDEV.P(Table2[6M Return vs Nifty])</f>
        <v>-0.48594723354776975</v>
      </c>
      <c r="M432">
        <v>1.21312091782805</v>
      </c>
      <c r="N432">
        <f>(Table2[[#This Row],[1W Return vs Nifty]]-AVERAGE(Table2[1W Return vs Nifty]))/_xlfn.STDEV.P(Table2[1W Return vs Nifty])</f>
        <v>0.83200568384856721</v>
      </c>
      <c r="O432">
        <v>454.08</v>
      </c>
      <c r="P432">
        <v>441.73922030341902</v>
      </c>
      <c r="Q432">
        <v>433.06228164049998</v>
      </c>
      <c r="R432">
        <v>83.978270012508304</v>
      </c>
      <c r="S432" s="2">
        <f>(Table2[[#This Row],[Close Price]]-Table2[[#This Row],[20D EMA]])/Table2[[#This Row],[20D EMA]]</f>
        <v>8.3949964763918264E-2</v>
      </c>
      <c r="T432" s="2">
        <f>(Table2[[#This Row],[Close Price]]-Table2[[#This Row],[50D EMA]])/Table2[[#This Row],[50D EMA]]</f>
        <v>0.11423205678210052</v>
      </c>
      <c r="U432" s="2">
        <f>(Table2[[#This Row],[Close Price]]-Table2[[#This Row],[200D EMA]])/Table2[[#This Row],[200D EMA]]</f>
        <v>0.13655707473640544</v>
      </c>
      <c r="V432">
        <v>1.3202398660091299</v>
      </c>
      <c r="W432">
        <v>466.4</v>
      </c>
      <c r="X432">
        <v>497.4</v>
      </c>
      <c r="Y432">
        <v>465.85</v>
      </c>
      <c r="Z432">
        <v>497.4</v>
      </c>
      <c r="AA432">
        <v>422.55</v>
      </c>
      <c r="AB432">
        <v>497.4</v>
      </c>
      <c r="AC432" s="2">
        <f>(Table2[[#This Row],[Close Price]]/Table2[[#This Row],[Day Low]])-1</f>
        <v>5.5317324185248706E-2</v>
      </c>
      <c r="AD432" s="2">
        <f>(Table2[[#This Row],[Day High]]/Table2[[#This Row],[Close Price]])-1</f>
        <v>1.0564811052417689E-2</v>
      </c>
      <c r="AE432" s="2">
        <f>(Table2[[#This Row],[Close Price]]/Table2[[#This Row],[Current Week Low]])-1</f>
        <v>5.6563271439304508E-2</v>
      </c>
      <c r="AF432" s="2">
        <f>(Table2[[#This Row],[Current Week High]]/Table2[[#This Row],[Close Price]])-1</f>
        <v>1.0564811052417689E-2</v>
      </c>
      <c r="AG432" s="2">
        <f>(Table2[[#This Row],[Close Price]]/Table2[[#This Row],[Current Month Low]])-1</f>
        <v>0.16483256419358661</v>
      </c>
      <c r="AH432" s="2">
        <f>(Table2[[#This Row],[Current Month High]]/Table2[[#This Row],[Close Price]])-1</f>
        <v>1.0564811052417689E-2</v>
      </c>
      <c r="AI432">
        <v>1.52377082486794</v>
      </c>
      <c r="AJ432">
        <v>23.250281707775098</v>
      </c>
      <c r="AK432" t="str">
        <f>IF(AND(Table2[[#This Row],[20D EMA]]&gt;Table2[[#This Row],[50D EMA]],Table2[[#This Row],[50D EMA]]&gt;Table2[[#This Row],[200D EMA]]),"Uptrend","Downtrend/NoTrend")</f>
        <v>Uptrend</v>
      </c>
      <c r="AL432">
        <v>-0.02</v>
      </c>
      <c r="AM432" t="s">
        <v>10200</v>
      </c>
      <c r="AN432">
        <v>14.72</v>
      </c>
      <c r="AO432" t="s">
        <v>10199</v>
      </c>
      <c r="AP432">
        <v>0.116228318201114</v>
      </c>
      <c r="AQ432">
        <f>(Table2[[#This Row],[Sharpe Ratio]]-AVERAGE(Table2[Sharpe Ratio]))/_xlfn.STDEV.P(Table2[Sharpe Ratio])</f>
        <v>0.77231326220752039</v>
      </c>
      <c r="AR43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1.1873292051686497</v>
      </c>
      <c r="AS432">
        <f>_xlfn.RANK.AVG(Table2[[#This Row],[1Y Return vs Nifty Z-Score]],Table2[1Y Return vs Nifty Z-Score])</f>
        <v>615</v>
      </c>
      <c r="AT432">
        <f>_xlfn.RANK.AVG(Table2[[#This Row],[6M Return vs Nifty Z-Score]],Table2[6M Return vs Nifty Z-Score])</f>
        <v>483</v>
      </c>
      <c r="AU432">
        <f>_xlfn.RANK.AVG(Table2[[#This Row],[Sharpe Ratio Z-Score]],Table2[Sharpe Ratio Z-Score])</f>
        <v>165</v>
      </c>
      <c r="AV432">
        <f>(Table2[[#This Row],[Rank 1Y]]+Table2[[#This Row],[Rank 6M]]+Table2[[#This Row],[Rank Sharpe]])/3</f>
        <v>421</v>
      </c>
    </row>
    <row r="433" spans="1:48" x14ac:dyDescent="0.3">
      <c r="A433" t="s">
        <v>1744</v>
      </c>
      <c r="B433" t="s">
        <v>1745</v>
      </c>
      <c r="C433" t="s">
        <v>10172</v>
      </c>
      <c r="D433" t="s">
        <v>696</v>
      </c>
      <c r="E433">
        <v>4247.2750289400001</v>
      </c>
      <c r="F433">
        <v>643.04999999999995</v>
      </c>
      <c r="G433">
        <v>15.853390056554399</v>
      </c>
      <c r="H433">
        <f>(Table2[[#This Row],[1Y Return vs Nifty]]-AVERAGE(Table2[1Y Return vs Nifty]))/_xlfn.STDEV.P(Table2[1Y Return vs Nifty])</f>
        <v>-0.31723030354719245</v>
      </c>
      <c r="I433">
        <v>-8.0542564545334496</v>
      </c>
      <c r="J433">
        <f>(Table2[[#This Row],[1M Return vs Nifty]]-AVERAGE(Table2[1M Return vs Nifty]))/_xlfn.STDEV.P(Table2[1M Return vs Nifty])</f>
        <v>-0.65470722624009026</v>
      </c>
      <c r="K433">
        <v>-23.939888859182901</v>
      </c>
      <c r="L433">
        <f>(Table2[[#This Row],[6M Return vs Nifty]]-AVERAGE(Table2[6M Return vs Nifty]))/_xlfn.STDEV.P(Table2[6M Return vs Nifty])</f>
        <v>-1.0182699688548724</v>
      </c>
      <c r="M433">
        <v>-3.30644285226668</v>
      </c>
      <c r="N433">
        <f>(Table2[[#This Row],[1W Return vs Nifty]]-AVERAGE(Table2[1W Return vs Nifty]))/_xlfn.STDEV.P(Table2[1W Return vs Nifty])</f>
        <v>-0.38473330325109956</v>
      </c>
      <c r="O433">
        <v>674.03</v>
      </c>
      <c r="P433">
        <v>661.51186496646005</v>
      </c>
      <c r="Q433">
        <v>645.39764918616004</v>
      </c>
      <c r="R433">
        <v>28.713464544484399</v>
      </c>
      <c r="S433" s="2">
        <f>(Table2[[#This Row],[Close Price]]-Table2[[#This Row],[20D EMA]])/Table2[[#This Row],[20D EMA]]</f>
        <v>-4.5962345889648856E-2</v>
      </c>
      <c r="T433" s="2">
        <f>(Table2[[#This Row],[Close Price]]-Table2[[#This Row],[50D EMA]])/Table2[[#This Row],[50D EMA]]</f>
        <v>-2.7908592338545812E-2</v>
      </c>
      <c r="U433" s="2">
        <f>(Table2[[#This Row],[Close Price]]-Table2[[#This Row],[200D EMA]])/Table2[[#This Row],[200D EMA]]</f>
        <v>-3.6375236090810765E-3</v>
      </c>
      <c r="V433">
        <v>0.79402210577096299</v>
      </c>
      <c r="W433">
        <v>628</v>
      </c>
      <c r="X433">
        <v>658.1</v>
      </c>
      <c r="Y433">
        <v>628</v>
      </c>
      <c r="Z433">
        <v>666</v>
      </c>
      <c r="AA433">
        <v>628</v>
      </c>
      <c r="AB433">
        <v>753.5</v>
      </c>
      <c r="AC433" s="2">
        <f>(Table2[[#This Row],[Close Price]]/Table2[[#This Row],[Day Low]])-1</f>
        <v>2.3964968152866195E-2</v>
      </c>
      <c r="AD433" s="2">
        <f>(Table2[[#This Row],[Day High]]/Table2[[#This Row],[Close Price]])-1</f>
        <v>2.3404089884145884E-2</v>
      </c>
      <c r="AE433" s="2">
        <f>(Table2[[#This Row],[Close Price]]/Table2[[#This Row],[Current Week Low]])-1</f>
        <v>2.3964968152866195E-2</v>
      </c>
      <c r="AF433" s="2">
        <f>(Table2[[#This Row],[Current Week High]]/Table2[[#This Row],[Close Price]])-1</f>
        <v>3.568929321203651E-2</v>
      </c>
      <c r="AG433" s="2">
        <f>(Table2[[#This Row],[Close Price]]/Table2[[#This Row],[Current Month Low]])-1</f>
        <v>2.3964968152866195E-2</v>
      </c>
      <c r="AH433" s="2">
        <f>(Table2[[#This Row],[Current Month High]]/Table2[[#This Row],[Close Price]])-1</f>
        <v>0.17175958323614027</v>
      </c>
      <c r="AI433">
        <v>26.739755851022402</v>
      </c>
      <c r="AJ433">
        <v>38.201160541585999</v>
      </c>
      <c r="AK433" t="str">
        <f>IF(AND(Table2[[#This Row],[20D EMA]]&gt;Table2[[#This Row],[50D EMA]],Table2[[#This Row],[50D EMA]]&gt;Table2[[#This Row],[200D EMA]]),"Uptrend","Downtrend/NoTrend")</f>
        <v>Uptrend</v>
      </c>
      <c r="AL433">
        <v>-0.16</v>
      </c>
      <c r="AM433" t="s">
        <v>10200</v>
      </c>
      <c r="AN433">
        <v>-9.3699999999999992</v>
      </c>
      <c r="AO433" t="s">
        <v>10200</v>
      </c>
      <c r="AP433">
        <v>8.6774943427406007E-2</v>
      </c>
      <c r="AQ433">
        <f>(Table2[[#This Row],[Sharpe Ratio]]-AVERAGE(Table2[Sharpe Ratio]))/_xlfn.STDEV.P(Table2[Sharpe Ratio])</f>
        <v>0.43420159721168156</v>
      </c>
      <c r="AR43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-1.9407392046815732</v>
      </c>
      <c r="AS433">
        <f>_xlfn.RANK.AVG(Table2[[#This Row],[1Y Return vs Nifty Z-Score]],Table2[1Y Return vs Nifty Z-Score])</f>
        <v>405</v>
      </c>
      <c r="AT433">
        <f>_xlfn.RANK.AVG(Table2[[#This Row],[6M Return vs Nifty Z-Score]],Table2[6M Return vs Nifty Z-Score])</f>
        <v>633</v>
      </c>
      <c r="AU433">
        <f>_xlfn.RANK.AVG(Table2[[#This Row],[Sharpe Ratio Z-Score]],Table2[Sharpe Ratio Z-Score])</f>
        <v>225</v>
      </c>
      <c r="AV433">
        <f>(Table2[[#This Row],[Rank 1Y]]+Table2[[#This Row],[Rank 6M]]+Table2[[#This Row],[Rank Sharpe]])/3</f>
        <v>421</v>
      </c>
    </row>
    <row r="434" spans="1:48" x14ac:dyDescent="0.3">
      <c r="A434" t="s">
        <v>500</v>
      </c>
      <c r="B434" t="s">
        <v>501</v>
      </c>
      <c r="C434" t="s">
        <v>10159</v>
      </c>
      <c r="D434" t="s">
        <v>198</v>
      </c>
      <c r="E434">
        <v>40938.7116060099</v>
      </c>
      <c r="F434">
        <v>698.05</v>
      </c>
      <c r="G434">
        <v>-3.78827110047038</v>
      </c>
      <c r="H434">
        <f>(Table2[[#This Row],[1Y Return vs Nifty]]-AVERAGE(Table2[1Y Return vs Nifty]))/_xlfn.STDEV.P(Table2[1Y Return vs Nifty])</f>
        <v>-0.59075858108110124</v>
      </c>
      <c r="I434">
        <v>8.1572586070380098</v>
      </c>
      <c r="J434">
        <f>(Table2[[#This Row],[1M Return vs Nifty]]-AVERAGE(Table2[1M Return vs Nifty]))/_xlfn.STDEV.P(Table2[1M Return vs Nifty])</f>
        <v>1.0265141275519232</v>
      </c>
      <c r="K434">
        <v>5.1075482184975503</v>
      </c>
      <c r="L434">
        <f>(Table2[[#This Row],[6M Return vs Nifty]]-AVERAGE(Table2[6M Return vs Nifty]))/_xlfn.STDEV.P(Table2[6M Return vs Nifty])</f>
        <v>-4.2506940164239969E-2</v>
      </c>
      <c r="M434">
        <v>-2.29645057821131</v>
      </c>
      <c r="N434">
        <f>(Table2[[#This Row],[1W Return vs Nifty]]-AVERAGE(Table2[1W Return vs Nifty]))/_xlfn.STDEV.P(Table2[1W Return vs Nifty])</f>
        <v>-0.11282719924963701</v>
      </c>
      <c r="O434">
        <v>687.16</v>
      </c>
      <c r="P434">
        <v>666.13868361341599</v>
      </c>
      <c r="Q434">
        <v>624.699191889698</v>
      </c>
      <c r="R434">
        <v>52.492044650379299</v>
      </c>
      <c r="S434" s="2">
        <f>(Table2[[#This Row],[Close Price]]-Table2[[#This Row],[20D EMA]])/Table2[[#This Row],[20D EMA]]</f>
        <v>1.5847837475988107E-2</v>
      </c>
      <c r="T434" s="2">
        <f>(Table2[[#This Row],[Close Price]]-Table2[[#This Row],[50D EMA]])/Table2[[#This Row],[50D EMA]]</f>
        <v>4.7904914054057904E-2</v>
      </c>
      <c r="U434" s="2">
        <f>(Table2[[#This Row],[Close Price]]-Table2[[#This Row],[200D EMA]])/Table2[[#This Row],[200D EMA]]</f>
        <v>0.11741780534150807</v>
      </c>
      <c r="V434">
        <v>1.51806220840387</v>
      </c>
      <c r="W434">
        <v>681.7</v>
      </c>
      <c r="X434">
        <v>710.5</v>
      </c>
      <c r="Y434">
        <v>678</v>
      </c>
      <c r="Z434">
        <v>710.5</v>
      </c>
      <c r="AA434">
        <v>641.85</v>
      </c>
      <c r="AB434">
        <v>764.5</v>
      </c>
      <c r="AC434" s="2">
        <f>(Table2[[#This Row],[Close Price]]/Table2[[#This Row],[Day Low]])-1</f>
        <v>2.3984157253923888E-2</v>
      </c>
      <c r="AD434" s="2">
        <f>(Table2[[#This Row],[Day High]]/Table2[[#This Row],[Close Price]])-1</f>
        <v>1.7835398610414721E-2</v>
      </c>
      <c r="AE434" s="2">
        <f>(Table2[[#This Row],[Close Price]]/Table2[[#This Row],[Current Week Low]])-1</f>
        <v>2.9572271386430593E-2</v>
      </c>
      <c r="AF434" s="2">
        <f>(Table2[[#This Row],[Current Week High]]/Table2[[#This Row],[Close Price]])-1</f>
        <v>1.7835398610414721E-2</v>
      </c>
      <c r="AG434" s="2">
        <f>(Table2[[#This Row],[Close Price]]/Table2[[#This Row],[Current Month Low]])-1</f>
        <v>8.7559398613383133E-2</v>
      </c>
      <c r="AH434" s="2">
        <f>(Table2[[#This Row],[Current Month High]]/Table2[[#This Row],[Close Price]])-1</f>
        <v>9.5193754029081035E-2</v>
      </c>
      <c r="AI434">
        <v>9.5193754029080999</v>
      </c>
      <c r="AJ434">
        <v>43.013726695349298</v>
      </c>
      <c r="AK434" t="str">
        <f>IF(AND(Table2[[#This Row],[20D EMA]]&gt;Table2[[#This Row],[50D EMA]],Table2[[#This Row],[50D EMA]]&gt;Table2[[#This Row],[200D EMA]]),"Uptrend","Downtrend/NoTrend")</f>
        <v>Uptrend</v>
      </c>
      <c r="AL434">
        <v>0.02</v>
      </c>
      <c r="AM434" t="s">
        <v>10199</v>
      </c>
      <c r="AN434">
        <v>4.67</v>
      </c>
      <c r="AO434" t="s">
        <v>10199</v>
      </c>
      <c r="AP434">
        <v>2.924106221482E-2</v>
      </c>
      <c r="AQ434">
        <f>(Table2[[#This Row],[Sharpe Ratio]]-AVERAGE(Table2[Sharpe Ratio]))/_xlfn.STDEV.P(Table2[Sharpe Ratio])</f>
        <v>-0.22626181385471958</v>
      </c>
      <c r="AR43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5.4159593202225395E-2</v>
      </c>
      <c r="AS434">
        <f>_xlfn.RANK.AVG(Table2[[#This Row],[1Y Return vs Nifty Z-Score]],Table2[1Y Return vs Nifty Z-Score])</f>
        <v>532</v>
      </c>
      <c r="AT434">
        <f>_xlfn.RANK.AVG(Table2[[#This Row],[6M Return vs Nifty Z-Score]],Table2[6M Return vs Nifty Z-Score])</f>
        <v>338</v>
      </c>
      <c r="AU434">
        <f>_xlfn.RANK.AVG(Table2[[#This Row],[Sharpe Ratio Z-Score]],Table2[Sharpe Ratio Z-Score])</f>
        <v>398</v>
      </c>
      <c r="AV434">
        <f>(Table2[[#This Row],[Rank 1Y]]+Table2[[#This Row],[Rank 6M]]+Table2[[#This Row],[Rank Sharpe]])/3</f>
        <v>422.66666666666669</v>
      </c>
    </row>
    <row r="435" spans="1:48" x14ac:dyDescent="0.3">
      <c r="A435" t="s">
        <v>1623</v>
      </c>
      <c r="B435" t="s">
        <v>1624</v>
      </c>
      <c r="C435" t="s">
        <v>10160</v>
      </c>
      <c r="D435" t="s">
        <v>213</v>
      </c>
      <c r="E435">
        <v>5177.0107070000004</v>
      </c>
      <c r="F435">
        <v>571.25</v>
      </c>
      <c r="G435">
        <v>45.685476384640701</v>
      </c>
      <c r="H435">
        <f>(Table2[[#This Row],[1Y Return vs Nifty]]-AVERAGE(Table2[1Y Return vs Nifty]))/_xlfn.STDEV.P(Table2[1Y Return vs Nifty])</f>
        <v>9.8209058904386429E-2</v>
      </c>
      <c r="I435">
        <v>-11.502214596934399</v>
      </c>
      <c r="J435">
        <f>(Table2[[#This Row],[1M Return vs Nifty]]-AVERAGE(Table2[1M Return vs Nifty]))/_xlfn.STDEV.P(Table2[1M Return vs Nifty])</f>
        <v>-1.0122790407169791</v>
      </c>
      <c r="K435">
        <v>-9.2336333389581906</v>
      </c>
      <c r="L435">
        <f>(Table2[[#This Row],[6M Return vs Nifty]]-AVERAGE(Table2[6M Return vs Nifty]))/_xlfn.STDEV.P(Table2[6M Return vs Nifty])</f>
        <v>-0.52425666266411897</v>
      </c>
      <c r="M435">
        <v>-4.5218727839795196</v>
      </c>
      <c r="N435">
        <f>(Table2[[#This Row],[1W Return vs Nifty]]-AVERAGE(Table2[1W Return vs Nifty]))/_xlfn.STDEV.P(Table2[1W Return vs Nifty])</f>
        <v>-0.71194651656790164</v>
      </c>
      <c r="O435">
        <v>605.32000000000005</v>
      </c>
      <c r="P435">
        <v>591.025887008361</v>
      </c>
      <c r="Q435">
        <v>510.46367767069398</v>
      </c>
      <c r="R435">
        <v>28.267240529191799</v>
      </c>
      <c r="S435" s="2">
        <f>(Table2[[#This Row],[Close Price]]-Table2[[#This Row],[20D EMA]])/Table2[[#This Row],[20D EMA]]</f>
        <v>-5.6284279389413945E-2</v>
      </c>
      <c r="T435" s="2">
        <f>(Table2[[#This Row],[Close Price]]-Table2[[#This Row],[50D EMA]])/Table2[[#This Row],[50D EMA]]</f>
        <v>-3.3460272118471919E-2</v>
      </c>
      <c r="U435" s="2">
        <f>(Table2[[#This Row],[Close Price]]-Table2[[#This Row],[200D EMA]])/Table2[[#This Row],[200D EMA]]</f>
        <v>0.11908060257427361</v>
      </c>
      <c r="V435">
        <v>0.51333967479489195</v>
      </c>
      <c r="W435">
        <v>551.04999999999995</v>
      </c>
      <c r="X435">
        <v>579.25</v>
      </c>
      <c r="Y435">
        <v>551.04999999999995</v>
      </c>
      <c r="Z435">
        <v>589.5</v>
      </c>
      <c r="AA435">
        <v>551.04999999999995</v>
      </c>
      <c r="AB435">
        <v>662.8</v>
      </c>
      <c r="AC435" s="2">
        <f>(Table2[[#This Row],[Close Price]]/Table2[[#This Row],[Day Low]])-1</f>
        <v>3.6657290626984862E-2</v>
      </c>
      <c r="AD435" s="2">
        <f>(Table2[[#This Row],[Day High]]/Table2[[#This Row],[Close Price]])-1</f>
        <v>1.4004376367614979E-2</v>
      </c>
      <c r="AE435" s="2">
        <f>(Table2[[#This Row],[Close Price]]/Table2[[#This Row],[Current Week Low]])-1</f>
        <v>3.6657290626984862E-2</v>
      </c>
      <c r="AF435" s="2">
        <f>(Table2[[#This Row],[Current Week High]]/Table2[[#This Row],[Close Price]])-1</f>
        <v>3.1947483588621539E-2</v>
      </c>
      <c r="AG435" s="2">
        <f>(Table2[[#This Row],[Close Price]]/Table2[[#This Row],[Current Month Low]])-1</f>
        <v>3.6657290626984862E-2</v>
      </c>
      <c r="AH435" s="2">
        <f>(Table2[[#This Row],[Current Month High]]/Table2[[#This Row],[Close Price]])-1</f>
        <v>0.16026258205689259</v>
      </c>
      <c r="AI435">
        <v>16.026258205689199</v>
      </c>
      <c r="AJ435">
        <v>73.079836388425903</v>
      </c>
      <c r="AK435" t="str">
        <f>IF(AND(Table2[[#This Row],[20D EMA]]&gt;Table2[[#This Row],[50D EMA]],Table2[[#This Row],[50D EMA]]&gt;Table2[[#This Row],[200D EMA]]),"Uptrend","Downtrend/NoTrend")</f>
        <v>Uptrend</v>
      </c>
      <c r="AL435">
        <v>0.03</v>
      </c>
      <c r="AM435" t="s">
        <v>10199</v>
      </c>
      <c r="AN435">
        <v>-7.14</v>
      </c>
      <c r="AO435" t="s">
        <v>10200</v>
      </c>
      <c r="AQ435">
        <f>(Table2[[#This Row],[Sharpe Ratio]]-AVERAGE(Table2[Sharpe Ratio]))/_xlfn.STDEV.P(Table2[Sharpe Ratio])</f>
        <v>-0.56193622494207851</v>
      </c>
      <c r="AR43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-2.7122093859866916</v>
      </c>
      <c r="AS435">
        <f>_xlfn.RANK.AVG(Table2[[#This Row],[1Y Return vs Nifty Z-Score]],Table2[1Y Return vs Nifty Z-Score])</f>
        <v>262</v>
      </c>
      <c r="AT435">
        <f>_xlfn.RANK.AVG(Table2[[#This Row],[6M Return vs Nifty Z-Score]],Table2[6M Return vs Nifty Z-Score])</f>
        <v>501</v>
      </c>
      <c r="AU435">
        <f>_xlfn.RANK.AVG(Table2[[#This Row],[Sharpe Ratio Z-Score]],Table2[Sharpe Ratio Z-Score])</f>
        <v>507.5</v>
      </c>
      <c r="AV435">
        <f>(Table2[[#This Row],[Rank 1Y]]+Table2[[#This Row],[Rank 6M]]+Table2[[#This Row],[Rank Sharpe]])/3</f>
        <v>423.5</v>
      </c>
    </row>
    <row r="436" spans="1:48" x14ac:dyDescent="0.3">
      <c r="A436" t="s">
        <v>398</v>
      </c>
      <c r="B436" t="s">
        <v>399</v>
      </c>
      <c r="C436" t="s">
        <v>10166</v>
      </c>
      <c r="D436" t="s">
        <v>400</v>
      </c>
      <c r="E436">
        <v>60079.773697894998</v>
      </c>
      <c r="F436">
        <v>2236.5500000000002</v>
      </c>
      <c r="G436">
        <v>-5.6869045355386696</v>
      </c>
      <c r="H436">
        <f>(Table2[[#This Row],[1Y Return vs Nifty]]-AVERAGE(Table2[1Y Return vs Nifty]))/_xlfn.STDEV.P(Table2[1Y Return vs Nifty])</f>
        <v>-0.6171988057143819</v>
      </c>
      <c r="I436">
        <v>-4.5776583342269701</v>
      </c>
      <c r="J436">
        <f>(Table2[[#This Row],[1M Return vs Nifty]]-AVERAGE(Table2[1M Return vs Nifty]))/_xlfn.STDEV.P(Table2[1M Return vs Nifty])</f>
        <v>-0.29416529192899493</v>
      </c>
      <c r="K436">
        <v>10.7891475561009</v>
      </c>
      <c r="L436">
        <f>(Table2[[#This Row],[6M Return vs Nifty]]-AVERAGE(Table2[6M Return vs Nifty]))/_xlfn.STDEV.P(Table2[6M Return vs Nifty])</f>
        <v>0.14834964255735125</v>
      </c>
      <c r="M436">
        <v>0.341116154511241</v>
      </c>
      <c r="N436">
        <f>(Table2[[#This Row],[1W Return vs Nifty]]-AVERAGE(Table2[1W Return vs Nifty]))/_xlfn.STDEV.P(Table2[1W Return vs Nifty])</f>
        <v>0.59724802881011629</v>
      </c>
      <c r="O436">
        <v>2293.1799999999998</v>
      </c>
      <c r="P436">
        <v>2242.1391695674802</v>
      </c>
      <c r="Q436">
        <v>2047.9886862997901</v>
      </c>
      <c r="R436">
        <v>31.809552661988999</v>
      </c>
      <c r="S436" s="2">
        <f>(Table2[[#This Row],[Close Price]]-Table2[[#This Row],[20D EMA]])/Table2[[#This Row],[20D EMA]]</f>
        <v>-2.4694965070338856E-2</v>
      </c>
      <c r="T436" s="2">
        <f>(Table2[[#This Row],[Close Price]]-Table2[[#This Row],[50D EMA]])/Table2[[#This Row],[50D EMA]]</f>
        <v>-2.492784410237195E-3</v>
      </c>
      <c r="U436" s="2">
        <f>(Table2[[#This Row],[Close Price]]-Table2[[#This Row],[200D EMA]])/Table2[[#This Row],[200D EMA]]</f>
        <v>9.2071462582585778E-2</v>
      </c>
      <c r="V436">
        <v>0.63488892110639294</v>
      </c>
      <c r="W436">
        <v>2178.0500000000002</v>
      </c>
      <c r="X436">
        <v>2274</v>
      </c>
      <c r="Y436">
        <v>2178.0500000000002</v>
      </c>
      <c r="Z436">
        <v>2314.9</v>
      </c>
      <c r="AA436">
        <v>2178.0500000000002</v>
      </c>
      <c r="AB436">
        <v>2454</v>
      </c>
      <c r="AC436" s="2">
        <f>(Table2[[#This Row],[Close Price]]/Table2[[#This Row],[Day Low]])-1</f>
        <v>2.685888753701704E-2</v>
      </c>
      <c r="AD436" s="2">
        <f>(Table2[[#This Row],[Day High]]/Table2[[#This Row],[Close Price]])-1</f>
        <v>1.6744539581051043E-2</v>
      </c>
      <c r="AE436" s="2">
        <f>(Table2[[#This Row],[Close Price]]/Table2[[#This Row],[Current Week Low]])-1</f>
        <v>2.685888753701704E-2</v>
      </c>
      <c r="AF436" s="2">
        <f>(Table2[[#This Row],[Current Week High]]/Table2[[#This Row],[Close Price]])-1</f>
        <v>3.5031633542733198E-2</v>
      </c>
      <c r="AG436" s="2">
        <f>(Table2[[#This Row],[Close Price]]/Table2[[#This Row],[Current Month Low]])-1</f>
        <v>2.685888753701704E-2</v>
      </c>
      <c r="AH436" s="2">
        <f>(Table2[[#This Row],[Current Month High]]/Table2[[#This Row],[Close Price]])-1</f>
        <v>9.7225637700923295E-2</v>
      </c>
      <c r="AI436">
        <v>9.7225637700923198</v>
      </c>
      <c r="AJ436">
        <v>28.537356321838999</v>
      </c>
      <c r="AK436" t="str">
        <f>IF(AND(Table2[[#This Row],[20D EMA]]&gt;Table2[[#This Row],[50D EMA]],Table2[[#This Row],[50D EMA]]&gt;Table2[[#This Row],[200D EMA]]),"Uptrend","Downtrend/NoTrend")</f>
        <v>Uptrend</v>
      </c>
      <c r="AL436">
        <v>-0.03</v>
      </c>
      <c r="AM436" t="s">
        <v>10200</v>
      </c>
      <c r="AN436">
        <v>-5.61</v>
      </c>
      <c r="AO436" t="s">
        <v>10200</v>
      </c>
      <c r="AP436">
        <v>1.0089002082337E-2</v>
      </c>
      <c r="AQ436">
        <f>(Table2[[#This Row],[Sharpe Ratio]]-AVERAGE(Table2[Sharpe Ratio]))/_xlfn.STDEV.P(Table2[Sharpe Ratio])</f>
        <v>-0.44611896059074463</v>
      </c>
      <c r="AR43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-0.61188538686665406</v>
      </c>
      <c r="AS436">
        <f>_xlfn.RANK.AVG(Table2[[#This Row],[1Y Return vs Nifty Z-Score]],Table2[1Y Return vs Nifty Z-Score])</f>
        <v>544</v>
      </c>
      <c r="AT436">
        <f>_xlfn.RANK.AVG(Table2[[#This Row],[6M Return vs Nifty Z-Score]],Table2[6M Return vs Nifty Z-Score])</f>
        <v>275</v>
      </c>
      <c r="AU436">
        <f>_xlfn.RANK.AVG(Table2[[#This Row],[Sharpe Ratio Z-Score]],Table2[Sharpe Ratio Z-Score])</f>
        <v>452</v>
      </c>
      <c r="AV436">
        <f>(Table2[[#This Row],[Rank 1Y]]+Table2[[#This Row],[Rank 6M]]+Table2[[#This Row],[Rank Sharpe]])/3</f>
        <v>423.66666666666669</v>
      </c>
    </row>
    <row r="437" spans="1:48" x14ac:dyDescent="0.3">
      <c r="A437" t="s">
        <v>1201</v>
      </c>
      <c r="B437" t="s">
        <v>1202</v>
      </c>
      <c r="C437" t="s">
        <v>10165</v>
      </c>
      <c r="D437" t="s">
        <v>1203</v>
      </c>
      <c r="E437">
        <v>9589.9934718000004</v>
      </c>
      <c r="F437">
        <v>645.75</v>
      </c>
      <c r="G437">
        <v>26.338302533276899</v>
      </c>
      <c r="H437">
        <f>(Table2[[#This Row],[1Y Return vs Nifty]]-AVERAGE(Table2[1Y Return vs Nifty]))/_xlfn.STDEV.P(Table2[1Y Return vs Nifty])</f>
        <v>-0.17121821083649053</v>
      </c>
      <c r="I437">
        <v>-2.3043767297357598</v>
      </c>
      <c r="J437">
        <f>(Table2[[#This Row],[1M Return vs Nifty]]-AVERAGE(Table2[1M Return vs Nifty]))/_xlfn.STDEV.P(Table2[1M Return vs Nifty])</f>
        <v>-5.8413755928958741E-2</v>
      </c>
      <c r="K437">
        <v>15.3962275444977</v>
      </c>
      <c r="L437">
        <f>(Table2[[#This Row],[6M Return vs Nifty]]-AVERAGE(Table2[6M Return vs Nifty]))/_xlfn.STDEV.P(Table2[6M Return vs Nifty])</f>
        <v>0.30311091498479947</v>
      </c>
      <c r="M437">
        <v>-0.52662886539999199</v>
      </c>
      <c r="N437">
        <f>(Table2[[#This Row],[1W Return vs Nifty]]-AVERAGE(Table2[1W Return vs Nifty]))/_xlfn.STDEV.P(Table2[1W Return vs Nifty])</f>
        <v>0.36363716495334997</v>
      </c>
      <c r="O437">
        <v>620.27</v>
      </c>
      <c r="P437">
        <v>610.17868824784205</v>
      </c>
      <c r="Q437">
        <v>549.17478112908395</v>
      </c>
      <c r="R437">
        <v>65.944836386789007</v>
      </c>
      <c r="S437" s="2">
        <f>(Table2[[#This Row],[Close Price]]-Table2[[#This Row],[20D EMA]])/Table2[[#This Row],[20D EMA]]</f>
        <v>4.1078885001692843E-2</v>
      </c>
      <c r="T437" s="2">
        <f>(Table2[[#This Row],[Close Price]]-Table2[[#This Row],[50D EMA]])/Table2[[#This Row],[50D EMA]]</f>
        <v>5.8296548924549815E-2</v>
      </c>
      <c r="U437" s="2">
        <f>(Table2[[#This Row],[Close Price]]-Table2[[#This Row],[200D EMA]])/Table2[[#This Row],[200D EMA]]</f>
        <v>0.17585515975872162</v>
      </c>
      <c r="V437">
        <v>0.95973180234744004</v>
      </c>
      <c r="W437">
        <v>601.04999999999995</v>
      </c>
      <c r="X437">
        <v>657.3</v>
      </c>
      <c r="Y437">
        <v>592.04999999999995</v>
      </c>
      <c r="Z437">
        <v>657.3</v>
      </c>
      <c r="AA437">
        <v>592.04999999999995</v>
      </c>
      <c r="AB437">
        <v>657.3</v>
      </c>
      <c r="AC437" s="2">
        <f>(Table2[[#This Row],[Close Price]]/Table2[[#This Row],[Day Low]])-1</f>
        <v>7.436985275767416E-2</v>
      </c>
      <c r="AD437" s="2">
        <f>(Table2[[#This Row],[Day High]]/Table2[[#This Row],[Close Price]])-1</f>
        <v>1.788617886178856E-2</v>
      </c>
      <c r="AE437" s="2">
        <f>(Table2[[#This Row],[Close Price]]/Table2[[#This Row],[Current Week Low]])-1</f>
        <v>9.0701798834557978E-2</v>
      </c>
      <c r="AF437" s="2">
        <f>(Table2[[#This Row],[Current Week High]]/Table2[[#This Row],[Close Price]])-1</f>
        <v>1.788617886178856E-2</v>
      </c>
      <c r="AG437" s="2">
        <f>(Table2[[#This Row],[Close Price]]/Table2[[#This Row],[Current Month Low]])-1</f>
        <v>9.0701798834557978E-2</v>
      </c>
      <c r="AH437" s="2">
        <f>(Table2[[#This Row],[Current Month High]]/Table2[[#This Row],[Close Price]])-1</f>
        <v>1.788617886178856E-2</v>
      </c>
      <c r="AI437">
        <v>3.8172667440960102</v>
      </c>
      <c r="AJ437">
        <v>62.371134020618499</v>
      </c>
      <c r="AK437" t="str">
        <f>IF(AND(Table2[[#This Row],[20D EMA]]&gt;Table2[[#This Row],[50D EMA]],Table2[[#This Row],[50D EMA]]&gt;Table2[[#This Row],[200D EMA]]),"Uptrend","Downtrend/NoTrend")</f>
        <v>Uptrend</v>
      </c>
      <c r="AL437">
        <v>-0.16</v>
      </c>
      <c r="AM437" t="s">
        <v>10200</v>
      </c>
      <c r="AN437">
        <v>0.99</v>
      </c>
      <c r="AO437" t="s">
        <v>10199</v>
      </c>
      <c r="AP437">
        <v>-9.1315975368183006E-2</v>
      </c>
      <c r="AQ437">
        <f>(Table2[[#This Row],[Sharpe Ratio]]-AVERAGE(Table2[Sharpe Ratio]))/_xlfn.STDEV.P(Table2[Sharpe Ratio])</f>
        <v>-1.6102030775411367</v>
      </c>
      <c r="AR43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-1.1730869643684367</v>
      </c>
      <c r="AS437">
        <f>_xlfn.RANK.AVG(Table2[[#This Row],[1Y Return vs Nifty Z-Score]],Table2[1Y Return vs Nifty Z-Score])</f>
        <v>346</v>
      </c>
      <c r="AT437">
        <f>_xlfn.RANK.AVG(Table2[[#This Row],[6M Return vs Nifty Z-Score]],Table2[6M Return vs Nifty Z-Score])</f>
        <v>228</v>
      </c>
      <c r="AU437">
        <f>_xlfn.RANK.AVG(Table2[[#This Row],[Sharpe Ratio Z-Score]],Table2[Sharpe Ratio Z-Score])</f>
        <v>699</v>
      </c>
      <c r="AV437">
        <f>(Table2[[#This Row],[Rank 1Y]]+Table2[[#This Row],[Rank 6M]]+Table2[[#This Row],[Rank Sharpe]])/3</f>
        <v>424.33333333333331</v>
      </c>
    </row>
    <row r="438" spans="1:48" x14ac:dyDescent="0.3">
      <c r="A438" t="s">
        <v>183</v>
      </c>
      <c r="B438" t="s">
        <v>184</v>
      </c>
      <c r="C438" t="s">
        <v>10157</v>
      </c>
      <c r="D438" t="s">
        <v>119</v>
      </c>
      <c r="E438">
        <v>143190.1802646</v>
      </c>
      <c r="F438">
        <v>5944.75</v>
      </c>
      <c r="G438">
        <v>-4.3367877292734303</v>
      </c>
      <c r="H438">
        <f>(Table2[[#This Row],[1Y Return vs Nifty]]-AVERAGE(Table2[1Y Return vs Nifty]))/_xlfn.STDEV.P(Table2[1Y Return vs Nifty])</f>
        <v>-0.59839718188353619</v>
      </c>
      <c r="I438">
        <v>7.0897446483594004</v>
      </c>
      <c r="J438">
        <f>(Table2[[#This Row],[1M Return vs Nifty]]-AVERAGE(Table2[1M Return vs Nifty]))/_xlfn.STDEV.P(Table2[1M Return vs Nifty])</f>
        <v>0.91580718523437077</v>
      </c>
      <c r="K438">
        <v>2.5058520763796399</v>
      </c>
      <c r="L438">
        <f>(Table2[[#This Row],[6M Return vs Nifty]]-AVERAGE(Table2[6M Return vs Nifty]))/_xlfn.STDEV.P(Table2[6M Return vs Nifty])</f>
        <v>-0.12990325332525038</v>
      </c>
      <c r="M438">
        <v>2.0562544580545099</v>
      </c>
      <c r="N438">
        <f>(Table2[[#This Row],[1W Return vs Nifty]]-AVERAGE(Table2[1W Return vs Nifty]))/_xlfn.STDEV.P(Table2[1W Return vs Nifty])</f>
        <v>1.0589907430069196</v>
      </c>
      <c r="O438">
        <v>5686.63</v>
      </c>
      <c r="P438">
        <v>5461.6108412288404</v>
      </c>
      <c r="Q438">
        <v>5067.9085320326103</v>
      </c>
      <c r="R438">
        <v>90.879659228420394</v>
      </c>
      <c r="S438" s="2">
        <f>(Table2[[#This Row],[Close Price]]-Table2[[#This Row],[20D EMA]])/Table2[[#This Row],[20D EMA]]</f>
        <v>4.5390679541310035E-2</v>
      </c>
      <c r="T438" s="2">
        <f>(Table2[[#This Row],[Close Price]]-Table2[[#This Row],[50D EMA]])/Table2[[#This Row],[50D EMA]]</f>
        <v>8.8460927154314653E-2</v>
      </c>
      <c r="U438" s="2">
        <f>(Table2[[#This Row],[Close Price]]-Table2[[#This Row],[200D EMA]])/Table2[[#This Row],[200D EMA]]</f>
        <v>0.17301840836809868</v>
      </c>
      <c r="V438">
        <v>0.90654892619893301</v>
      </c>
      <c r="W438">
        <v>5840.6</v>
      </c>
      <c r="X438">
        <v>6005</v>
      </c>
      <c r="Y438">
        <v>5840.6</v>
      </c>
      <c r="Z438">
        <v>6005</v>
      </c>
      <c r="AA438">
        <v>5384.3</v>
      </c>
      <c r="AB438">
        <v>6005</v>
      </c>
      <c r="AC438" s="2">
        <f>(Table2[[#This Row],[Close Price]]/Table2[[#This Row],[Day Low]])-1</f>
        <v>1.7832072047392344E-2</v>
      </c>
      <c r="AD438" s="2">
        <f>(Table2[[#This Row],[Day High]]/Table2[[#This Row],[Close Price]])-1</f>
        <v>1.0134993061104325E-2</v>
      </c>
      <c r="AE438" s="2">
        <f>(Table2[[#This Row],[Close Price]]/Table2[[#This Row],[Current Week Low]])-1</f>
        <v>1.7832072047392344E-2</v>
      </c>
      <c r="AF438" s="2">
        <f>(Table2[[#This Row],[Current Week High]]/Table2[[#This Row],[Close Price]])-1</f>
        <v>1.0134993061104325E-2</v>
      </c>
      <c r="AG438" s="2">
        <f>(Table2[[#This Row],[Close Price]]/Table2[[#This Row],[Current Month Low]])-1</f>
        <v>0.10408966810913212</v>
      </c>
      <c r="AH438" s="2">
        <f>(Table2[[#This Row],[Current Month High]]/Table2[[#This Row],[Close Price]])-1</f>
        <v>1.0134993061104325E-2</v>
      </c>
      <c r="AI438">
        <v>1.01349930611043</v>
      </c>
      <c r="AJ438">
        <v>36.733215263242599</v>
      </c>
      <c r="AK438" t="str">
        <f>IF(AND(Table2[[#This Row],[20D EMA]]&gt;Table2[[#This Row],[50D EMA]],Table2[[#This Row],[50D EMA]]&gt;Table2[[#This Row],[200D EMA]]),"Uptrend","Downtrend/NoTrend")</f>
        <v>Uptrend</v>
      </c>
      <c r="AL438">
        <v>0.09</v>
      </c>
      <c r="AM438" t="s">
        <v>10199</v>
      </c>
      <c r="AN438">
        <v>9.56</v>
      </c>
      <c r="AO438" t="s">
        <v>10199</v>
      </c>
      <c r="AP438">
        <v>3.8301233534885001E-2</v>
      </c>
      <c r="AQ438">
        <f>(Table2[[#This Row],[Sharpe Ratio]]-AVERAGE(Table2[Sharpe Ratio]))/_xlfn.STDEV.P(Table2[Sharpe Ratio])</f>
        <v>-0.12225506984963969</v>
      </c>
      <c r="AR43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1.124242423182864</v>
      </c>
      <c r="AS438">
        <f>_xlfn.RANK.AVG(Table2[[#This Row],[1Y Return vs Nifty Z-Score]],Table2[1Y Return vs Nifty Z-Score])</f>
        <v>537</v>
      </c>
      <c r="AT438">
        <f>_xlfn.RANK.AVG(Table2[[#This Row],[6M Return vs Nifty Z-Score]],Table2[6M Return vs Nifty Z-Score])</f>
        <v>368</v>
      </c>
      <c r="AU438">
        <f>_xlfn.RANK.AVG(Table2[[#This Row],[Sharpe Ratio Z-Score]],Table2[Sharpe Ratio Z-Score])</f>
        <v>371</v>
      </c>
      <c r="AV438">
        <f>(Table2[[#This Row],[Rank 1Y]]+Table2[[#This Row],[Rank 6M]]+Table2[[#This Row],[Rank Sharpe]])/3</f>
        <v>425.33333333333331</v>
      </c>
    </row>
    <row r="439" spans="1:48" x14ac:dyDescent="0.3">
      <c r="A439" t="s">
        <v>1323</v>
      </c>
      <c r="B439" t="s">
        <v>1324</v>
      </c>
      <c r="C439" t="s">
        <v>10160</v>
      </c>
      <c r="D439" t="s">
        <v>62</v>
      </c>
      <c r="E439">
        <v>8105.5000319399996</v>
      </c>
      <c r="F439">
        <v>497.85</v>
      </c>
      <c r="G439">
        <v>21.786024224319</v>
      </c>
      <c r="H439">
        <f>(Table2[[#This Row],[1Y Return vs Nifty]]-AVERAGE(Table2[1Y Return vs Nifty]))/_xlfn.STDEV.P(Table2[1Y Return vs Nifty])</f>
        <v>-0.23461289190494464</v>
      </c>
      <c r="I439">
        <v>1.9582706396906699</v>
      </c>
      <c r="J439">
        <f>(Table2[[#This Row],[1M Return vs Nifty]]-AVERAGE(Table2[1M Return vs Nifty]))/_xlfn.STDEV.P(Table2[1M Return vs Nifty])</f>
        <v>0.38364571562239352</v>
      </c>
      <c r="K439">
        <v>3.81810786950295</v>
      </c>
      <c r="L439">
        <f>(Table2[[#This Row],[6M Return vs Nifty]]-AVERAGE(Table2[6M Return vs Nifty]))/_xlfn.STDEV.P(Table2[6M Return vs Nifty])</f>
        <v>-8.5821887947280254E-2</v>
      </c>
      <c r="M439">
        <v>-1.57127570402422</v>
      </c>
      <c r="N439">
        <f>(Table2[[#This Row],[1W Return vs Nifty]]-AVERAGE(Table2[1W Return vs Nifty]))/_xlfn.STDEV.P(Table2[1W Return vs Nifty])</f>
        <v>8.2401496875173758E-2</v>
      </c>
      <c r="O439">
        <v>487.12</v>
      </c>
      <c r="P439">
        <v>473.144674199024</v>
      </c>
      <c r="Q439">
        <v>430.74564004671799</v>
      </c>
      <c r="R439">
        <v>59.077581843339097</v>
      </c>
      <c r="S439" s="2">
        <f>(Table2[[#This Row],[Close Price]]-Table2[[#This Row],[20D EMA]])/Table2[[#This Row],[20D EMA]]</f>
        <v>2.2027426506815606E-2</v>
      </c>
      <c r="T439" s="2">
        <f>(Table2[[#This Row],[Close Price]]-Table2[[#This Row],[50D EMA]])/Table2[[#This Row],[50D EMA]]</f>
        <v>5.2215161975138195E-2</v>
      </c>
      <c r="U439" s="2">
        <f>(Table2[[#This Row],[Close Price]]-Table2[[#This Row],[200D EMA]])/Table2[[#This Row],[200D EMA]]</f>
        <v>0.15578650998302385</v>
      </c>
      <c r="V439">
        <v>0.70573793800419404</v>
      </c>
      <c r="W439">
        <v>473</v>
      </c>
      <c r="X439">
        <v>508</v>
      </c>
      <c r="Y439">
        <v>471.55</v>
      </c>
      <c r="Z439">
        <v>508</v>
      </c>
      <c r="AA439">
        <v>464.35</v>
      </c>
      <c r="AB439">
        <v>521.65</v>
      </c>
      <c r="AC439" s="2">
        <f>(Table2[[#This Row],[Close Price]]/Table2[[#This Row],[Day Low]])-1</f>
        <v>5.2536997885835213E-2</v>
      </c>
      <c r="AD439" s="2">
        <f>(Table2[[#This Row],[Day High]]/Table2[[#This Row],[Close Price]])-1</f>
        <v>2.0387666967962126E-2</v>
      </c>
      <c r="AE439" s="2">
        <f>(Table2[[#This Row],[Close Price]]/Table2[[#This Row],[Current Week Low]])-1</f>
        <v>5.5773512883045218E-2</v>
      </c>
      <c r="AF439" s="2">
        <f>(Table2[[#This Row],[Current Week High]]/Table2[[#This Row],[Close Price]])-1</f>
        <v>2.0387666967962126E-2</v>
      </c>
      <c r="AG439" s="2">
        <f>(Table2[[#This Row],[Close Price]]/Table2[[#This Row],[Current Month Low]])-1</f>
        <v>7.2143857004414835E-2</v>
      </c>
      <c r="AH439" s="2">
        <f>(Table2[[#This Row],[Current Month High]]/Table2[[#This Row],[Close Price]])-1</f>
        <v>4.7805563924876893E-2</v>
      </c>
      <c r="AI439">
        <v>4.7805563924876804</v>
      </c>
      <c r="AJ439">
        <v>49.280359820089899</v>
      </c>
      <c r="AK439" t="str">
        <f>IF(AND(Table2[[#This Row],[20D EMA]]&gt;Table2[[#This Row],[50D EMA]],Table2[[#This Row],[50D EMA]]&gt;Table2[[#This Row],[200D EMA]]),"Uptrend","Downtrend/NoTrend")</f>
        <v>Uptrend</v>
      </c>
      <c r="AL439">
        <v>0.02</v>
      </c>
      <c r="AM439" t="s">
        <v>10199</v>
      </c>
      <c r="AN439">
        <v>-1.86</v>
      </c>
      <c r="AO439" t="s">
        <v>10200</v>
      </c>
      <c r="AP439">
        <v>-7.5499258153400002E-3</v>
      </c>
      <c r="AQ439">
        <f>(Table2[[#This Row],[Sharpe Ratio]]-AVERAGE(Table2[Sharpe Ratio]))/_xlfn.STDEV.P(Table2[Sharpe Ratio])</f>
        <v>-0.64860602110745369</v>
      </c>
      <c r="AR43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-0.50299358846211129</v>
      </c>
      <c r="AS439">
        <f>_xlfn.RANK.AVG(Table2[[#This Row],[1Y Return vs Nifty Z-Score]],Table2[1Y Return vs Nifty Z-Score])</f>
        <v>369</v>
      </c>
      <c r="AT439">
        <f>_xlfn.RANK.AVG(Table2[[#This Row],[6M Return vs Nifty Z-Score]],Table2[6M Return vs Nifty Z-Score])</f>
        <v>357</v>
      </c>
      <c r="AU439">
        <f>_xlfn.RANK.AVG(Table2[[#This Row],[Sharpe Ratio Z-Score]],Table2[Sharpe Ratio Z-Score])</f>
        <v>551</v>
      </c>
      <c r="AV439">
        <f>(Table2[[#This Row],[Rank 1Y]]+Table2[[#This Row],[Rank 6M]]+Table2[[#This Row],[Rank Sharpe]])/3</f>
        <v>425.66666666666669</v>
      </c>
    </row>
    <row r="440" spans="1:48" x14ac:dyDescent="0.3">
      <c r="A440" t="s">
        <v>1288</v>
      </c>
      <c r="B440" t="s">
        <v>1289</v>
      </c>
      <c r="C440" t="s">
        <v>10166</v>
      </c>
      <c r="D440" t="s">
        <v>400</v>
      </c>
      <c r="E440">
        <v>8458.7027825000005</v>
      </c>
      <c r="F440">
        <v>631.25</v>
      </c>
      <c r="G440">
        <v>8.2922599709947704</v>
      </c>
      <c r="H440">
        <f>(Table2[[#This Row],[1Y Return vs Nifty]]-AVERAGE(Table2[1Y Return vs Nifty]))/_xlfn.STDEV.P(Table2[1Y Return vs Nifty])</f>
        <v>-0.42252602532850736</v>
      </c>
      <c r="I440">
        <v>-10.737936913466999</v>
      </c>
      <c r="J440">
        <f>(Table2[[#This Row],[1M Return vs Nifty]]-AVERAGE(Table2[1M Return vs Nifty]))/_xlfn.STDEV.P(Table2[1M Return vs Nifty])</f>
        <v>-0.93301933199808706</v>
      </c>
      <c r="K440">
        <v>-49.8315988381324</v>
      </c>
      <c r="L440">
        <f>(Table2[[#This Row],[6M Return vs Nifty]]-AVERAGE(Table2[6M Return vs Nifty]))/_xlfn.STDEV.P(Table2[6M Return vs Nifty])</f>
        <v>-1.8880256474531671</v>
      </c>
      <c r="M440">
        <v>1.0152191803201001</v>
      </c>
      <c r="N440">
        <f>(Table2[[#This Row],[1W Return vs Nifty]]-AVERAGE(Table2[1W Return vs Nifty]))/_xlfn.STDEV.P(Table2[1W Return vs Nifty])</f>
        <v>0.77872736499089568</v>
      </c>
      <c r="O440">
        <v>651.41999999999996</v>
      </c>
      <c r="P440">
        <v>696.317257608197</v>
      </c>
      <c r="Q440">
        <v>753.15500485443897</v>
      </c>
      <c r="R440">
        <v>34.830662543449499</v>
      </c>
      <c r="S440" s="2">
        <f>(Table2[[#This Row],[Close Price]]-Table2[[#This Row],[20D EMA]])/Table2[[#This Row],[20D EMA]]</f>
        <v>-3.0963126707807497E-2</v>
      </c>
      <c r="T440" s="2">
        <f>(Table2[[#This Row],[Close Price]]-Table2[[#This Row],[50D EMA]])/Table2[[#This Row],[50D EMA]]</f>
        <v>-9.3444844138573638E-2</v>
      </c>
      <c r="U440" s="2">
        <f>(Table2[[#This Row],[Close Price]]-Table2[[#This Row],[200D EMA]])/Table2[[#This Row],[200D EMA]]</f>
        <v>-0.1618591180682645</v>
      </c>
      <c r="V440">
        <v>0.89299527817662205</v>
      </c>
      <c r="W440">
        <v>613</v>
      </c>
      <c r="X440">
        <v>641.9</v>
      </c>
      <c r="Y440">
        <v>613</v>
      </c>
      <c r="Z440">
        <v>644.75</v>
      </c>
      <c r="AA440">
        <v>613</v>
      </c>
      <c r="AB440">
        <v>675.4</v>
      </c>
      <c r="AC440" s="2">
        <f>(Table2[[#This Row],[Close Price]]/Table2[[#This Row],[Day Low]])-1</f>
        <v>2.9771615008156616E-2</v>
      </c>
      <c r="AD440" s="2">
        <f>(Table2[[#This Row],[Day High]]/Table2[[#This Row],[Close Price]])-1</f>
        <v>1.6871287128712886E-2</v>
      </c>
      <c r="AE440" s="2">
        <f>(Table2[[#This Row],[Close Price]]/Table2[[#This Row],[Current Week Low]])-1</f>
        <v>2.9771615008156616E-2</v>
      </c>
      <c r="AF440" s="2">
        <f>(Table2[[#This Row],[Current Week High]]/Table2[[#This Row],[Close Price]])-1</f>
        <v>2.1386138613861405E-2</v>
      </c>
      <c r="AG440" s="2">
        <f>(Table2[[#This Row],[Close Price]]/Table2[[#This Row],[Current Month Low]])-1</f>
        <v>2.9771615008156616E-2</v>
      </c>
      <c r="AH440" s="2">
        <f>(Table2[[#This Row],[Current Month High]]/Table2[[#This Row],[Close Price]])-1</f>
        <v>6.9940594059406003E-2</v>
      </c>
      <c r="AI440">
        <v>73.782178217821695</v>
      </c>
      <c r="AJ440">
        <v>34.294224018721401</v>
      </c>
      <c r="AK440" t="str">
        <f>IF(AND(Table2[[#This Row],[20D EMA]]&gt;Table2[[#This Row],[50D EMA]],Table2[[#This Row],[50D EMA]]&gt;Table2[[#This Row],[200D EMA]]),"Uptrend","Downtrend/NoTrend")</f>
        <v>Downtrend/NoTrend</v>
      </c>
      <c r="AL440">
        <v>-0.27</v>
      </c>
      <c r="AM440" t="s">
        <v>10200</v>
      </c>
      <c r="AN440">
        <v>-3.25</v>
      </c>
      <c r="AO440" t="s">
        <v>10200</v>
      </c>
      <c r="AP440">
        <v>0.14228844382662101</v>
      </c>
      <c r="AQ440">
        <f>(Table2[[#This Row],[Sharpe Ratio]]-AVERAGE(Table2[Sharpe Ratio]))/_xlfn.STDEV.P(Table2[Sharpe Ratio])</f>
        <v>1.0714719335970684</v>
      </c>
      <c r="AR44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40">
        <f>_xlfn.RANK.AVG(Table2[[#This Row],[1Y Return vs Nifty Z-Score]],Table2[1Y Return vs Nifty Z-Score])</f>
        <v>448</v>
      </c>
      <c r="AT440">
        <f>_xlfn.RANK.AVG(Table2[[#This Row],[6M Return vs Nifty Z-Score]],Table2[6M Return vs Nifty Z-Score])</f>
        <v>726</v>
      </c>
      <c r="AU440">
        <f>_xlfn.RANK.AVG(Table2[[#This Row],[Sharpe Ratio Z-Score]],Table2[Sharpe Ratio Z-Score])</f>
        <v>106</v>
      </c>
      <c r="AV440">
        <f>(Table2[[#This Row],[Rank 1Y]]+Table2[[#This Row],[Rank 6M]]+Table2[[#This Row],[Rank Sharpe]])/3</f>
        <v>426.66666666666669</v>
      </c>
    </row>
    <row r="441" spans="1:48" x14ac:dyDescent="0.3">
      <c r="A441" t="s">
        <v>1061</v>
      </c>
      <c r="B441" t="s">
        <v>1062</v>
      </c>
      <c r="C441" t="s">
        <v>10167</v>
      </c>
      <c r="D441" t="s">
        <v>708</v>
      </c>
      <c r="E441">
        <v>11727.98185013</v>
      </c>
      <c r="F441">
        <v>9017.4500000000007</v>
      </c>
      <c r="G441">
        <v>-6.2707984206560603</v>
      </c>
      <c r="H441">
        <f>(Table2[[#This Row],[1Y Return vs Nifty]]-AVERAGE(Table2[1Y Return vs Nifty]))/_xlfn.STDEV.P(Table2[1Y Return vs Nifty])</f>
        <v>-0.62533006749422482</v>
      </c>
      <c r="I441">
        <v>-4.9518433245262798</v>
      </c>
      <c r="J441">
        <f>(Table2[[#This Row],[1M Return vs Nifty]]-AVERAGE(Table2[1M Return vs Nifty]))/_xlfn.STDEV.P(Table2[1M Return vs Nifty])</f>
        <v>-0.33297028909122051</v>
      </c>
      <c r="K441">
        <v>-4.7157986576804802</v>
      </c>
      <c r="L441">
        <f>(Table2[[#This Row],[6M Return vs Nifty]]-AVERAGE(Table2[6M Return vs Nifty]))/_xlfn.STDEV.P(Table2[6M Return vs Nifty])</f>
        <v>-0.37249332327076484</v>
      </c>
      <c r="M441">
        <v>-1.2460958684194801</v>
      </c>
      <c r="N441">
        <f>(Table2[[#This Row],[1W Return vs Nifty]]-AVERAGE(Table2[1W Return vs Nifty]))/_xlfn.STDEV.P(Table2[1W Return vs Nifty])</f>
        <v>0.16994511920814384</v>
      </c>
      <c r="O441">
        <v>8813.98</v>
      </c>
      <c r="P441">
        <v>8289.9562723077906</v>
      </c>
      <c r="Q441">
        <v>7790.7216623243703</v>
      </c>
      <c r="R441">
        <v>55.605380745146199</v>
      </c>
      <c r="S441" s="2">
        <f>(Table2[[#This Row],[Close Price]]-Table2[[#This Row],[20D EMA]])/Table2[[#This Row],[20D EMA]]</f>
        <v>2.3084917369905669E-2</v>
      </c>
      <c r="T441" s="2">
        <f>(Table2[[#This Row],[Close Price]]-Table2[[#This Row],[50D EMA]])/Table2[[#This Row],[50D EMA]]</f>
        <v>8.7756039211252385E-2</v>
      </c>
      <c r="U441" s="2">
        <f>(Table2[[#This Row],[Close Price]]-Table2[[#This Row],[200D EMA]])/Table2[[#This Row],[200D EMA]]</f>
        <v>0.15746016747178138</v>
      </c>
      <c r="V441">
        <v>1.00965166216001</v>
      </c>
      <c r="W441">
        <v>8681.1</v>
      </c>
      <c r="X441">
        <v>9067.85</v>
      </c>
      <c r="Y441">
        <v>8681.1</v>
      </c>
      <c r="Z441">
        <v>9067.85</v>
      </c>
      <c r="AA441">
        <v>8630.4500000000007</v>
      </c>
      <c r="AB441">
        <v>9650</v>
      </c>
      <c r="AC441" s="2">
        <f>(Table2[[#This Row],[Close Price]]/Table2[[#This Row],[Day Low]])-1</f>
        <v>3.8745089907961106E-2</v>
      </c>
      <c r="AD441" s="2">
        <f>(Table2[[#This Row],[Day High]]/Table2[[#This Row],[Close Price]])-1</f>
        <v>5.5891632335083319E-3</v>
      </c>
      <c r="AE441" s="2">
        <f>(Table2[[#This Row],[Close Price]]/Table2[[#This Row],[Current Week Low]])-1</f>
        <v>3.8745089907961106E-2</v>
      </c>
      <c r="AF441" s="2">
        <f>(Table2[[#This Row],[Current Week High]]/Table2[[#This Row],[Close Price]])-1</f>
        <v>5.5891632335083319E-3</v>
      </c>
      <c r="AG441" s="2">
        <f>(Table2[[#This Row],[Close Price]]/Table2[[#This Row],[Current Month Low]])-1</f>
        <v>4.4841230758535078E-2</v>
      </c>
      <c r="AH441" s="2">
        <f>(Table2[[#This Row],[Current Month High]]/Table2[[#This Row],[Close Price]])-1</f>
        <v>7.0147325463407073E-2</v>
      </c>
      <c r="AI441">
        <v>8.0127974094671792</v>
      </c>
      <c r="AJ441">
        <v>36.810444228668501</v>
      </c>
      <c r="AK441" t="str">
        <f>IF(AND(Table2[[#This Row],[20D EMA]]&gt;Table2[[#This Row],[50D EMA]],Table2[[#This Row],[50D EMA]]&gt;Table2[[#This Row],[200D EMA]]),"Uptrend","Downtrend/NoTrend")</f>
        <v>Uptrend</v>
      </c>
      <c r="AL441">
        <v>0.23</v>
      </c>
      <c r="AM441" t="s">
        <v>10199</v>
      </c>
      <c r="AN441">
        <v>-0.06</v>
      </c>
      <c r="AO441" t="s">
        <v>10200</v>
      </c>
      <c r="AP441">
        <v>6.1475820279623998E-2</v>
      </c>
      <c r="AQ441">
        <f>(Table2[[#This Row],[Sharpe Ratio]]-AVERAGE(Table2[Sharpe Ratio]))/_xlfn.STDEV.P(Table2[Sharpe Ratio])</f>
        <v>0.14377889637852811</v>
      </c>
      <c r="AR44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-1.0170696642695383</v>
      </c>
      <c r="AS441">
        <f>_xlfn.RANK.AVG(Table2[[#This Row],[1Y Return vs Nifty Z-Score]],Table2[1Y Return vs Nifty Z-Score])</f>
        <v>547</v>
      </c>
      <c r="AT441">
        <f>_xlfn.RANK.AVG(Table2[[#This Row],[6M Return vs Nifty Z-Score]],Table2[6M Return vs Nifty Z-Score])</f>
        <v>443</v>
      </c>
      <c r="AU441">
        <f>_xlfn.RANK.AVG(Table2[[#This Row],[Sharpe Ratio Z-Score]],Table2[Sharpe Ratio Z-Score])</f>
        <v>291</v>
      </c>
      <c r="AV441">
        <f>(Table2[[#This Row],[Rank 1Y]]+Table2[[#This Row],[Rank 6M]]+Table2[[#This Row],[Rank Sharpe]])/3</f>
        <v>427</v>
      </c>
    </row>
    <row r="442" spans="1:48" x14ac:dyDescent="0.3">
      <c r="A442" t="s">
        <v>944</v>
      </c>
      <c r="B442" t="s">
        <v>945</v>
      </c>
      <c r="C442" t="s">
        <v>10155</v>
      </c>
      <c r="D442" t="s">
        <v>946</v>
      </c>
      <c r="E442">
        <v>14960.3621982</v>
      </c>
      <c r="F442">
        <v>168.24</v>
      </c>
      <c r="G442">
        <v>12.305952227473799</v>
      </c>
      <c r="H442">
        <f>(Table2[[#This Row],[1Y Return vs Nifty]]-AVERAGE(Table2[1Y Return vs Nifty]))/_xlfn.STDEV.P(Table2[1Y Return vs Nifty])</f>
        <v>-0.36663165261282438</v>
      </c>
      <c r="I442">
        <v>-9.2094513362526005</v>
      </c>
      <c r="J442">
        <f>(Table2[[#This Row],[1M Return vs Nifty]]-AVERAGE(Table2[1M Return vs Nifty]))/_xlfn.STDEV.P(Table2[1M Return vs Nifty])</f>
        <v>-0.77450715212988031</v>
      </c>
      <c r="K442">
        <v>8.0416350736999291</v>
      </c>
      <c r="L442">
        <f>(Table2[[#This Row],[6M Return vs Nifty]]-AVERAGE(Table2[6M Return vs Nifty]))/_xlfn.STDEV.P(Table2[6M Return vs Nifty])</f>
        <v>5.6055059251312787E-2</v>
      </c>
      <c r="M442">
        <v>-3.59123980471754</v>
      </c>
      <c r="N442">
        <f>(Table2[[#This Row],[1W Return vs Nifty]]-AVERAGE(Table2[1W Return vs Nifty]))/_xlfn.STDEV.P(Table2[1W Return vs Nifty])</f>
        <v>-0.46140520635533838</v>
      </c>
      <c r="O442">
        <v>175.68</v>
      </c>
      <c r="P442">
        <v>170.176703739652</v>
      </c>
      <c r="Q442">
        <v>154.66499122729999</v>
      </c>
      <c r="R442">
        <v>29.289601082439901</v>
      </c>
      <c r="S442" s="2">
        <f>(Table2[[#This Row],[Close Price]]-Table2[[#This Row],[20D EMA]])/Table2[[#This Row],[20D EMA]]</f>
        <v>-4.2349726775956269E-2</v>
      </c>
      <c r="T442" s="2">
        <f>(Table2[[#This Row],[Close Price]]-Table2[[#This Row],[50D EMA]])/Table2[[#This Row],[50D EMA]]</f>
        <v>-1.1380545615778828E-2</v>
      </c>
      <c r="U442" s="2">
        <f>(Table2[[#This Row],[Close Price]]-Table2[[#This Row],[200D EMA]])/Table2[[#This Row],[200D EMA]]</f>
        <v>8.777040405187625E-2</v>
      </c>
      <c r="V442">
        <v>0.79342045441050302</v>
      </c>
      <c r="W442">
        <v>159.35</v>
      </c>
      <c r="X442">
        <v>172.35</v>
      </c>
      <c r="Y442">
        <v>159.35</v>
      </c>
      <c r="Z442">
        <v>172.86</v>
      </c>
      <c r="AA442">
        <v>159.35</v>
      </c>
      <c r="AB442">
        <v>191.2</v>
      </c>
      <c r="AC442" s="2">
        <f>(Table2[[#This Row],[Close Price]]/Table2[[#This Row],[Day Low]])-1</f>
        <v>5.5789143395042373E-2</v>
      </c>
      <c r="AD442" s="2">
        <f>(Table2[[#This Row],[Day High]]/Table2[[#This Row],[Close Price]])-1</f>
        <v>2.442938659058469E-2</v>
      </c>
      <c r="AE442" s="2">
        <f>(Table2[[#This Row],[Close Price]]/Table2[[#This Row],[Current Week Low]])-1</f>
        <v>5.5789143395042373E-2</v>
      </c>
      <c r="AF442" s="2">
        <f>(Table2[[#This Row],[Current Week High]]/Table2[[#This Row],[Close Price]])-1</f>
        <v>2.7460770328102679E-2</v>
      </c>
      <c r="AG442" s="2">
        <f>(Table2[[#This Row],[Close Price]]/Table2[[#This Row],[Current Month Low]])-1</f>
        <v>5.5789143395042373E-2</v>
      </c>
      <c r="AH442" s="2">
        <f>(Table2[[#This Row],[Current Month High]]/Table2[[#This Row],[Close Price]])-1</f>
        <v>0.13647170708511647</v>
      </c>
      <c r="AI442">
        <v>13.647170708511601</v>
      </c>
      <c r="AJ442">
        <v>41.378151260504197</v>
      </c>
      <c r="AK442" t="str">
        <f>IF(AND(Table2[[#This Row],[20D EMA]]&gt;Table2[[#This Row],[50D EMA]],Table2[[#This Row],[50D EMA]]&gt;Table2[[#This Row],[200D EMA]]),"Uptrend","Downtrend/NoTrend")</f>
        <v>Uptrend</v>
      </c>
      <c r="AL442">
        <v>0.04</v>
      </c>
      <c r="AM442" t="s">
        <v>10199</v>
      </c>
      <c r="AN442">
        <v>-8.39</v>
      </c>
      <c r="AO442" t="s">
        <v>10200</v>
      </c>
      <c r="AP442">
        <v>-6.8291532454670002E-3</v>
      </c>
      <c r="AQ442">
        <f>(Table2[[#This Row],[Sharpe Ratio]]-AVERAGE(Table2[Sharpe Ratio]))/_xlfn.STDEV.P(Table2[Sharpe Ratio])</f>
        <v>-0.64033187203097386</v>
      </c>
      <c r="AR44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-2.1868208238777043</v>
      </c>
      <c r="AS442">
        <f>_xlfn.RANK.AVG(Table2[[#This Row],[1Y Return vs Nifty Z-Score]],Table2[1Y Return vs Nifty Z-Score])</f>
        <v>424</v>
      </c>
      <c r="AT442">
        <f>_xlfn.RANK.AVG(Table2[[#This Row],[6M Return vs Nifty Z-Score]],Table2[6M Return vs Nifty Z-Score])</f>
        <v>309</v>
      </c>
      <c r="AU442">
        <f>_xlfn.RANK.AVG(Table2[[#This Row],[Sharpe Ratio Z-Score]],Table2[Sharpe Ratio Z-Score])</f>
        <v>549</v>
      </c>
      <c r="AV442">
        <f>(Table2[[#This Row],[Rank 1Y]]+Table2[[#This Row],[Rank 6M]]+Table2[[#This Row],[Rank Sharpe]])/3</f>
        <v>427.33333333333331</v>
      </c>
    </row>
    <row r="443" spans="1:48" x14ac:dyDescent="0.3">
      <c r="A443" t="s">
        <v>1569</v>
      </c>
      <c r="B443" t="s">
        <v>1570</v>
      </c>
      <c r="C443" t="s">
        <v>619</v>
      </c>
      <c r="D443" t="s">
        <v>472</v>
      </c>
      <c r="E443">
        <v>5773.0109599750003</v>
      </c>
      <c r="F443">
        <v>1919.75</v>
      </c>
      <c r="G443">
        <v>5.6318071958108504</v>
      </c>
      <c r="H443">
        <f>(Table2[[#This Row],[1Y Return vs Nifty]]-AVERAGE(Table2[1Y Return vs Nifty]))/_xlfn.STDEV.P(Table2[1Y Return vs Nifty])</f>
        <v>-0.45957528807867459</v>
      </c>
      <c r="I443">
        <v>21.578714059886099</v>
      </c>
      <c r="J443">
        <f>(Table2[[#This Row],[1M Return vs Nifty]]-AVERAGE(Table2[1M Return vs Nifty]))/_xlfn.STDEV.P(Table2[1M Return vs Nifty])</f>
        <v>2.4183912852757112</v>
      </c>
      <c r="K443">
        <v>37.0625240841118</v>
      </c>
      <c r="L443">
        <f>(Table2[[#This Row],[6M Return vs Nifty]]-AVERAGE(Table2[6M Return vs Nifty]))/_xlfn.STDEV.P(Table2[6M Return vs Nifty])</f>
        <v>1.0309262838748738</v>
      </c>
      <c r="M443">
        <v>-4.57710298772027</v>
      </c>
      <c r="N443">
        <f>(Table2[[#This Row],[1W Return vs Nifty]]-AVERAGE(Table2[1W Return vs Nifty]))/_xlfn.STDEV.P(Table2[1W Return vs Nifty])</f>
        <v>-0.72681537240781391</v>
      </c>
      <c r="O443">
        <v>1728.72</v>
      </c>
      <c r="P443">
        <v>1579.81235967049</v>
      </c>
      <c r="Q443">
        <v>1427.2140296800001</v>
      </c>
      <c r="R443">
        <v>69.089102343252605</v>
      </c>
      <c r="S443" s="2">
        <f>(Table2[[#This Row],[Close Price]]-Table2[[#This Row],[20D EMA]])/Table2[[#This Row],[20D EMA]]</f>
        <v>0.11050372529964365</v>
      </c>
      <c r="T443" s="2">
        <f>(Table2[[#This Row],[Close Price]]-Table2[[#This Row],[50D EMA]])/Table2[[#This Row],[50D EMA]]</f>
        <v>0.2151759595047178</v>
      </c>
      <c r="U443" s="2">
        <f>(Table2[[#This Row],[Close Price]]-Table2[[#This Row],[200D EMA]])/Table2[[#This Row],[200D EMA]]</f>
        <v>0.3451030890093148</v>
      </c>
      <c r="V443">
        <v>2.3905220654908002</v>
      </c>
      <c r="W443">
        <v>1800.25</v>
      </c>
      <c r="X443">
        <v>1950</v>
      </c>
      <c r="Y443">
        <v>1786.05</v>
      </c>
      <c r="Z443">
        <v>1950</v>
      </c>
      <c r="AA443">
        <v>1405.05</v>
      </c>
      <c r="AB443">
        <v>2024.8</v>
      </c>
      <c r="AC443" s="2">
        <f>(Table2[[#This Row],[Close Price]]/Table2[[#This Row],[Day Low]])-1</f>
        <v>6.6379669490348459E-2</v>
      </c>
      <c r="AD443" s="2">
        <f>(Table2[[#This Row],[Day High]]/Table2[[#This Row],[Close Price]])-1</f>
        <v>1.5757260059903633E-2</v>
      </c>
      <c r="AE443" s="2">
        <f>(Table2[[#This Row],[Close Price]]/Table2[[#This Row],[Current Week Low]])-1</f>
        <v>7.4857926709778644E-2</v>
      </c>
      <c r="AF443" s="2">
        <f>(Table2[[#This Row],[Current Week High]]/Table2[[#This Row],[Close Price]])-1</f>
        <v>1.5757260059903633E-2</v>
      </c>
      <c r="AG443" s="2">
        <f>(Table2[[#This Row],[Close Price]]/Table2[[#This Row],[Current Month Low]])-1</f>
        <v>0.36632148322123781</v>
      </c>
      <c r="AH443" s="2">
        <f>(Table2[[#This Row],[Current Month High]]/Table2[[#This Row],[Close Price]])-1</f>
        <v>5.4720666753483416E-2</v>
      </c>
      <c r="AI443">
        <v>5.4720666753483398</v>
      </c>
      <c r="AJ443">
        <v>79.1229297877303</v>
      </c>
      <c r="AK443" t="str">
        <f>IF(AND(Table2[[#This Row],[20D EMA]]&gt;Table2[[#This Row],[50D EMA]],Table2[[#This Row],[50D EMA]]&gt;Table2[[#This Row],[200D EMA]]),"Uptrend","Downtrend/NoTrend")</f>
        <v>Uptrend</v>
      </c>
      <c r="AL443">
        <v>0.15</v>
      </c>
      <c r="AM443" t="s">
        <v>10199</v>
      </c>
      <c r="AN443">
        <v>27.96</v>
      </c>
      <c r="AO443" t="s">
        <v>10199</v>
      </c>
      <c r="AP443">
        <v>-0.124318658993759</v>
      </c>
      <c r="AQ443">
        <f>(Table2[[#This Row],[Sharpe Ratio]]-AVERAGE(Table2[Sharpe Ratio]))/_xlfn.STDEV.P(Table2[Sharpe Ratio])</f>
        <v>-1.989059232250284</v>
      </c>
      <c r="AR44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0.27386767641381238</v>
      </c>
      <c r="AS443">
        <f>_xlfn.RANK.AVG(Table2[[#This Row],[1Y Return vs Nifty Z-Score]],Table2[1Y Return vs Nifty Z-Score])</f>
        <v>464</v>
      </c>
      <c r="AT443">
        <f>_xlfn.RANK.AVG(Table2[[#This Row],[6M Return vs Nifty Z-Score]],Table2[6M Return vs Nifty Z-Score])</f>
        <v>98</v>
      </c>
      <c r="AU443">
        <f>_xlfn.RANK.AVG(Table2[[#This Row],[Sharpe Ratio Z-Score]],Table2[Sharpe Ratio Z-Score])</f>
        <v>722</v>
      </c>
      <c r="AV443">
        <f>(Table2[[#This Row],[Rank 1Y]]+Table2[[#This Row],[Rank 6M]]+Table2[[#This Row],[Rank Sharpe]])/3</f>
        <v>428</v>
      </c>
    </row>
    <row r="444" spans="1:48" x14ac:dyDescent="0.3">
      <c r="A444" t="s">
        <v>556</v>
      </c>
      <c r="B444" t="s">
        <v>557</v>
      </c>
      <c r="C444" t="s">
        <v>10163</v>
      </c>
      <c r="D444" t="s">
        <v>77</v>
      </c>
      <c r="E444">
        <v>34619.267178039998</v>
      </c>
      <c r="F444">
        <v>4480.3999999999996</v>
      </c>
      <c r="G444">
        <v>18.353863896257</v>
      </c>
      <c r="H444">
        <f>(Table2[[#This Row],[1Y Return vs Nifty]]-AVERAGE(Table2[1Y Return vs Nifty]))/_xlfn.STDEV.P(Table2[1Y Return vs Nifty])</f>
        <v>-0.28240889526992774</v>
      </c>
      <c r="I444">
        <v>0.93741282535460302</v>
      </c>
      <c r="J444">
        <f>(Table2[[#This Row],[1M Return vs Nifty]]-AVERAGE(Table2[1M Return vs Nifty]))/_xlfn.STDEV.P(Table2[1M Return vs Nifty])</f>
        <v>0.27777726655216389</v>
      </c>
      <c r="K444">
        <v>-1.7752788199532701</v>
      </c>
      <c r="L444">
        <f>(Table2[[#This Row],[6M Return vs Nifty]]-AVERAGE(Table2[6M Return vs Nifty]))/_xlfn.STDEV.P(Table2[6M Return vs Nifty])</f>
        <v>-0.27371522676908511</v>
      </c>
      <c r="M444">
        <v>3.1719082190598402</v>
      </c>
      <c r="N444">
        <f>(Table2[[#This Row],[1W Return vs Nifty]]-AVERAGE(Table2[1W Return vs Nifty]))/_xlfn.STDEV.P(Table2[1W Return vs Nifty])</f>
        <v>1.3593426123845933</v>
      </c>
      <c r="O444">
        <v>4340.13</v>
      </c>
      <c r="P444">
        <v>4246.4102996327701</v>
      </c>
      <c r="Q444">
        <v>3959.7291237530599</v>
      </c>
      <c r="R444">
        <v>63.820042577232797</v>
      </c>
      <c r="S444" s="2">
        <f>(Table2[[#This Row],[Close Price]]-Table2[[#This Row],[20D EMA]])/Table2[[#This Row],[20D EMA]]</f>
        <v>3.2319308407812559E-2</v>
      </c>
      <c r="T444" s="2">
        <f>(Table2[[#This Row],[Close Price]]-Table2[[#This Row],[50D EMA]])/Table2[[#This Row],[50D EMA]]</f>
        <v>5.5102941980774901E-2</v>
      </c>
      <c r="U444" s="2">
        <f>(Table2[[#This Row],[Close Price]]-Table2[[#This Row],[200D EMA]])/Table2[[#This Row],[200D EMA]]</f>
        <v>0.13149153893472496</v>
      </c>
      <c r="V444">
        <v>0.83690048313562304</v>
      </c>
      <c r="W444">
        <v>4334.6499999999996</v>
      </c>
      <c r="X444">
        <v>4517.95</v>
      </c>
      <c r="Y444">
        <v>4257.8</v>
      </c>
      <c r="Z444">
        <v>4517.95</v>
      </c>
      <c r="AA444">
        <v>4175.1000000000004</v>
      </c>
      <c r="AB444">
        <v>4517.95</v>
      </c>
      <c r="AC444" s="2">
        <f>(Table2[[#This Row],[Close Price]]/Table2[[#This Row],[Day Low]])-1</f>
        <v>3.362439874038281E-2</v>
      </c>
      <c r="AD444" s="2">
        <f>(Table2[[#This Row],[Day High]]/Table2[[#This Row],[Close Price]])-1</f>
        <v>8.3809481296313049E-3</v>
      </c>
      <c r="AE444" s="2">
        <f>(Table2[[#This Row],[Close Price]]/Table2[[#This Row],[Current Week Low]])-1</f>
        <v>5.228052045657372E-2</v>
      </c>
      <c r="AF444" s="2">
        <f>(Table2[[#This Row],[Current Week High]]/Table2[[#This Row],[Close Price]])-1</f>
        <v>8.3809481296313049E-3</v>
      </c>
      <c r="AG444" s="2">
        <f>(Table2[[#This Row],[Close Price]]/Table2[[#This Row],[Current Month Low]])-1</f>
        <v>7.3123997030011045E-2</v>
      </c>
      <c r="AH444" s="2">
        <f>(Table2[[#This Row],[Current Month High]]/Table2[[#This Row],[Close Price]])-1</f>
        <v>8.3809481296313049E-3</v>
      </c>
      <c r="AI444">
        <v>2.6682885456655598</v>
      </c>
      <c r="AJ444">
        <v>47.855787476280803</v>
      </c>
      <c r="AK444" t="str">
        <f>IF(AND(Table2[[#This Row],[20D EMA]]&gt;Table2[[#This Row],[50D EMA]],Table2[[#This Row],[50D EMA]]&gt;Table2[[#This Row],[200D EMA]]),"Uptrend","Downtrend/NoTrend")</f>
        <v>Uptrend</v>
      </c>
      <c r="AL444">
        <v>0.06</v>
      </c>
      <c r="AM444" t="s">
        <v>10199</v>
      </c>
      <c r="AN444">
        <v>4.41</v>
      </c>
      <c r="AO444" t="s">
        <v>10199</v>
      </c>
      <c r="AP444">
        <v>3.3990107273839999E-3</v>
      </c>
      <c r="AQ444">
        <f>(Table2[[#This Row],[Sharpe Ratio]]-AVERAGE(Table2[Sharpe Ratio]))/_xlfn.STDEV.P(Table2[Sharpe Ratio])</f>
        <v>-0.52291709096492855</v>
      </c>
      <c r="AR44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0.55807866593281574</v>
      </c>
      <c r="AS444">
        <f>_xlfn.RANK.AVG(Table2[[#This Row],[1Y Return vs Nifty Z-Score]],Table2[1Y Return vs Nifty Z-Score])</f>
        <v>392</v>
      </c>
      <c r="AT444">
        <f>_xlfn.RANK.AVG(Table2[[#This Row],[6M Return vs Nifty Z-Score]],Table2[6M Return vs Nifty Z-Score])</f>
        <v>415</v>
      </c>
      <c r="AU444">
        <f>_xlfn.RANK.AVG(Table2[[#This Row],[Sharpe Ratio Z-Score]],Table2[Sharpe Ratio Z-Score])</f>
        <v>479</v>
      </c>
      <c r="AV444">
        <f>(Table2[[#This Row],[Rank 1Y]]+Table2[[#This Row],[Rank 6M]]+Table2[[#This Row],[Rank Sharpe]])/3</f>
        <v>428.66666666666669</v>
      </c>
    </row>
    <row r="445" spans="1:48" x14ac:dyDescent="0.3">
      <c r="A445" t="s">
        <v>287</v>
      </c>
      <c r="B445" t="s">
        <v>288</v>
      </c>
      <c r="C445" t="s">
        <v>10155</v>
      </c>
      <c r="D445" t="s">
        <v>37</v>
      </c>
      <c r="E445">
        <v>92784.716591169999</v>
      </c>
      <c r="F445">
        <v>1880.35</v>
      </c>
      <c r="G445">
        <v>11.544777443941699</v>
      </c>
      <c r="H445">
        <f>(Table2[[#This Row],[1Y Return vs Nifty]]-AVERAGE(Table2[1Y Return vs Nifty]))/_xlfn.STDEV.P(Table2[1Y Return vs Nifty])</f>
        <v>-0.37723171468381261</v>
      </c>
      <c r="I445">
        <v>4.5746210162097398</v>
      </c>
      <c r="J445">
        <f>(Table2[[#This Row],[1M Return vs Nifty]]-AVERAGE(Table2[1M Return vs Nifty]))/_xlfn.STDEV.P(Table2[1M Return vs Nifty])</f>
        <v>0.65497532949867066</v>
      </c>
      <c r="K445">
        <v>11.8631126097136</v>
      </c>
      <c r="L445">
        <f>(Table2[[#This Row],[6M Return vs Nifty]]-AVERAGE(Table2[6M Return vs Nifty]))/_xlfn.STDEV.P(Table2[6M Return vs Nifty])</f>
        <v>0.184426332924855</v>
      </c>
      <c r="M445">
        <v>1.62631414899661</v>
      </c>
      <c r="N445">
        <f>(Table2[[#This Row],[1W Return vs Nifty]]-AVERAGE(Table2[1W Return vs Nifty]))/_xlfn.STDEV.P(Table2[1W Return vs Nifty])</f>
        <v>0.94324392256865808</v>
      </c>
      <c r="O445">
        <v>1842.29</v>
      </c>
      <c r="P445">
        <v>1771.83694261561</v>
      </c>
      <c r="Q445">
        <v>1600.7367823814</v>
      </c>
      <c r="R445">
        <v>57.658928080626197</v>
      </c>
      <c r="S445" s="2">
        <f>(Table2[[#This Row],[Close Price]]-Table2[[#This Row],[20D EMA]])/Table2[[#This Row],[20D EMA]]</f>
        <v>2.0659071047446357E-2</v>
      </c>
      <c r="T445" s="2">
        <f>(Table2[[#This Row],[Close Price]]-Table2[[#This Row],[50D EMA]])/Table2[[#This Row],[50D EMA]]</f>
        <v>6.1243252567136003E-2</v>
      </c>
      <c r="U445" s="2">
        <f>(Table2[[#This Row],[Close Price]]-Table2[[#This Row],[200D EMA]])/Table2[[#This Row],[200D EMA]]</f>
        <v>0.17467782379725302</v>
      </c>
      <c r="V445">
        <v>0.91449358669552705</v>
      </c>
      <c r="W445">
        <v>1856.85</v>
      </c>
      <c r="X445">
        <v>1925</v>
      </c>
      <c r="Y445">
        <v>1856.85</v>
      </c>
      <c r="Z445">
        <v>1925</v>
      </c>
      <c r="AA445">
        <v>1782.15</v>
      </c>
      <c r="AB445">
        <v>1925</v>
      </c>
      <c r="AC445" s="2">
        <f>(Table2[[#This Row],[Close Price]]/Table2[[#This Row],[Day Low]])-1</f>
        <v>1.2655841882758478E-2</v>
      </c>
      <c r="AD445" s="2">
        <f>(Table2[[#This Row],[Day High]]/Table2[[#This Row],[Close Price]])-1</f>
        <v>2.3745579280453066E-2</v>
      </c>
      <c r="AE445" s="2">
        <f>(Table2[[#This Row],[Close Price]]/Table2[[#This Row],[Current Week Low]])-1</f>
        <v>1.2655841882758478E-2</v>
      </c>
      <c r="AF445" s="2">
        <f>(Table2[[#This Row],[Current Week High]]/Table2[[#This Row],[Close Price]])-1</f>
        <v>2.3745579280453066E-2</v>
      </c>
      <c r="AG445" s="2">
        <f>(Table2[[#This Row],[Close Price]]/Table2[[#This Row],[Current Month Low]])-1</f>
        <v>5.5101983559183942E-2</v>
      </c>
      <c r="AH445" s="2">
        <f>(Table2[[#This Row],[Current Month High]]/Table2[[#This Row],[Close Price]])-1</f>
        <v>2.3745579280453066E-2</v>
      </c>
      <c r="AI445">
        <v>2.3745579280453</v>
      </c>
      <c r="AJ445">
        <v>48.5268562401263</v>
      </c>
      <c r="AK445" t="str">
        <f>IF(AND(Table2[[#This Row],[20D EMA]]&gt;Table2[[#This Row],[50D EMA]],Table2[[#This Row],[50D EMA]]&gt;Table2[[#This Row],[200D EMA]]),"Uptrend","Downtrend/NoTrend")</f>
        <v>Uptrend</v>
      </c>
      <c r="AL445">
        <v>0.05</v>
      </c>
      <c r="AM445" t="s">
        <v>10199</v>
      </c>
      <c r="AN445">
        <v>2.88</v>
      </c>
      <c r="AO445" t="s">
        <v>10199</v>
      </c>
      <c r="AP445">
        <v>-3.1356051604465002E-2</v>
      </c>
      <c r="AQ445">
        <f>(Table2[[#This Row],[Sharpe Ratio]]-AVERAGE(Table2[Sharpe Ratio]))/_xlfn.STDEV.P(Table2[Sharpe Ratio])</f>
        <v>-0.92188977515952286</v>
      </c>
      <c r="AR44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0.48352409514884831</v>
      </c>
      <c r="AS445">
        <f>_xlfn.RANK.AVG(Table2[[#This Row],[1Y Return vs Nifty Z-Score]],Table2[1Y Return vs Nifty Z-Score])</f>
        <v>431</v>
      </c>
      <c r="AT445">
        <f>_xlfn.RANK.AVG(Table2[[#This Row],[6M Return vs Nifty Z-Score]],Table2[6M Return vs Nifty Z-Score])</f>
        <v>263</v>
      </c>
      <c r="AU445">
        <f>_xlfn.RANK.AVG(Table2[[#This Row],[Sharpe Ratio Z-Score]],Table2[Sharpe Ratio Z-Score])</f>
        <v>600</v>
      </c>
      <c r="AV445">
        <f>(Table2[[#This Row],[Rank 1Y]]+Table2[[#This Row],[Rank 6M]]+Table2[[#This Row],[Rank Sharpe]])/3</f>
        <v>431.33333333333331</v>
      </c>
    </row>
    <row r="446" spans="1:48" x14ac:dyDescent="0.3">
      <c r="A446" t="s">
        <v>665</v>
      </c>
      <c r="B446" t="s">
        <v>666</v>
      </c>
      <c r="C446" t="s">
        <v>10169</v>
      </c>
      <c r="D446" t="s">
        <v>271</v>
      </c>
      <c r="E446">
        <v>25840.774752720001</v>
      </c>
      <c r="F446">
        <v>517.70000000000005</v>
      </c>
      <c r="G446">
        <v>1.93917286088374</v>
      </c>
      <c r="H446">
        <f>(Table2[[#This Row],[1Y Return vs Nifty]]-AVERAGE(Table2[1Y Return vs Nifty]))/_xlfn.STDEV.P(Table2[1Y Return vs Nifty])</f>
        <v>-0.51099863262781664</v>
      </c>
      <c r="I446">
        <v>1.35292415637337</v>
      </c>
      <c r="J446">
        <f>(Table2[[#This Row],[1M Return vs Nifty]]-AVERAGE(Table2[1M Return vs Nifty]))/_xlfn.STDEV.P(Table2[1M Return vs Nifty])</f>
        <v>0.32086802764377886</v>
      </c>
      <c r="K446">
        <v>15.3935660221644</v>
      </c>
      <c r="L446">
        <f>(Table2[[#This Row],[6M Return vs Nifty]]-AVERAGE(Table2[6M Return vs Nifty]))/_xlfn.STDEV.P(Table2[6M Return vs Nifty])</f>
        <v>0.30302150898708879</v>
      </c>
      <c r="M446">
        <v>3.2630180081489701</v>
      </c>
      <c r="N446">
        <f>(Table2[[#This Row],[1W Return vs Nifty]]-AVERAGE(Table2[1W Return vs Nifty]))/_xlfn.STDEV.P(Table2[1W Return vs Nifty])</f>
        <v>1.3838708275244473</v>
      </c>
      <c r="O446">
        <v>497.28</v>
      </c>
      <c r="P446">
        <v>472.99759091725798</v>
      </c>
      <c r="Q446">
        <v>428.52392899801498</v>
      </c>
      <c r="R446">
        <v>68.214581644983696</v>
      </c>
      <c r="S446" s="2">
        <f>(Table2[[#This Row],[Close Price]]-Table2[[#This Row],[20D EMA]])/Table2[[#This Row],[20D EMA]]</f>
        <v>4.1063384813384965E-2</v>
      </c>
      <c r="T446" s="2">
        <f>(Table2[[#This Row],[Close Price]]-Table2[[#This Row],[50D EMA]])/Table2[[#This Row],[50D EMA]]</f>
        <v>9.4508745797316149E-2</v>
      </c>
      <c r="U446" s="2">
        <f>(Table2[[#This Row],[Close Price]]-Table2[[#This Row],[200D EMA]])/Table2[[#This Row],[200D EMA]]</f>
        <v>0.2081005632765916</v>
      </c>
      <c r="V446">
        <v>0.81186222210598402</v>
      </c>
      <c r="W446">
        <v>488.55</v>
      </c>
      <c r="X446">
        <v>523.5</v>
      </c>
      <c r="Y446">
        <v>487.35</v>
      </c>
      <c r="Z446">
        <v>523.5</v>
      </c>
      <c r="AA446">
        <v>477</v>
      </c>
      <c r="AB446">
        <v>523.5</v>
      </c>
      <c r="AC446" s="2">
        <f>(Table2[[#This Row],[Close Price]]/Table2[[#This Row],[Day Low]])-1</f>
        <v>5.9666359635656585E-2</v>
      </c>
      <c r="AD446" s="2">
        <f>(Table2[[#This Row],[Day High]]/Table2[[#This Row],[Close Price]])-1</f>
        <v>1.120339965230821E-2</v>
      </c>
      <c r="AE446" s="2">
        <f>(Table2[[#This Row],[Close Price]]/Table2[[#This Row],[Current Week Low]])-1</f>
        <v>6.2275571970862975E-2</v>
      </c>
      <c r="AF446" s="2">
        <f>(Table2[[#This Row],[Current Week High]]/Table2[[#This Row],[Close Price]])-1</f>
        <v>1.120339965230821E-2</v>
      </c>
      <c r="AG446" s="2">
        <f>(Table2[[#This Row],[Close Price]]/Table2[[#This Row],[Current Month Low]])-1</f>
        <v>8.5324947589098699E-2</v>
      </c>
      <c r="AH446" s="2">
        <f>(Table2[[#This Row],[Current Month High]]/Table2[[#This Row],[Close Price]])-1</f>
        <v>1.120339965230821E-2</v>
      </c>
      <c r="AI446">
        <v>1.1203399652308199</v>
      </c>
      <c r="AJ446">
        <v>54.031538232668801</v>
      </c>
      <c r="AK446" t="str">
        <f>IF(AND(Table2[[#This Row],[20D EMA]]&gt;Table2[[#This Row],[50D EMA]],Table2[[#This Row],[50D EMA]]&gt;Table2[[#This Row],[200D EMA]]),"Uptrend","Downtrend/NoTrend")</f>
        <v>Uptrend</v>
      </c>
      <c r="AL446">
        <v>0.24</v>
      </c>
      <c r="AM446" t="s">
        <v>10199</v>
      </c>
      <c r="AN446">
        <v>5.0199999999999996</v>
      </c>
      <c r="AO446" t="s">
        <v>10199</v>
      </c>
      <c r="AP446">
        <v>-2.4811099763424001E-2</v>
      </c>
      <c r="AQ446">
        <f>(Table2[[#This Row],[Sharpe Ratio]]-AVERAGE(Table2[Sharpe Ratio]))/_xlfn.STDEV.P(Table2[Sharpe Ratio])</f>
        <v>-0.84675663400697299</v>
      </c>
      <c r="AR44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0.65000509752052549</v>
      </c>
      <c r="AS446">
        <f>_xlfn.RANK.AVG(Table2[[#This Row],[1Y Return vs Nifty Z-Score]],Table2[1Y Return vs Nifty Z-Score])</f>
        <v>484</v>
      </c>
      <c r="AT446">
        <f>_xlfn.RANK.AVG(Table2[[#This Row],[6M Return vs Nifty Z-Score]],Table2[6M Return vs Nifty Z-Score])</f>
        <v>229</v>
      </c>
      <c r="AU446">
        <f>_xlfn.RANK.AVG(Table2[[#This Row],[Sharpe Ratio Z-Score]],Table2[Sharpe Ratio Z-Score])</f>
        <v>582</v>
      </c>
      <c r="AV446">
        <f>(Table2[[#This Row],[Rank 1Y]]+Table2[[#This Row],[Rank 6M]]+Table2[[#This Row],[Rank Sharpe]])/3</f>
        <v>431.66666666666669</v>
      </c>
    </row>
    <row r="447" spans="1:48" x14ac:dyDescent="0.3">
      <c r="A447" t="s">
        <v>815</v>
      </c>
      <c r="B447" t="s">
        <v>816</v>
      </c>
      <c r="C447" t="s">
        <v>10154</v>
      </c>
      <c r="D447" t="s">
        <v>21</v>
      </c>
      <c r="E447">
        <v>18974.8127346</v>
      </c>
      <c r="F447">
        <v>683.5</v>
      </c>
      <c r="G447">
        <v>7.1951933158420802</v>
      </c>
      <c r="H447">
        <f>(Table2[[#This Row],[1Y Return vs Nifty]]-AVERAGE(Table2[1Y Return vs Nifty]))/_xlfn.STDEV.P(Table2[1Y Return vs Nifty])</f>
        <v>-0.4378036920250678</v>
      </c>
      <c r="I447">
        <v>5.5286599489632904</v>
      </c>
      <c r="J447">
        <f>(Table2[[#This Row],[1M Return vs Nifty]]-AVERAGE(Table2[1M Return vs Nifty]))/_xlfn.STDEV.P(Table2[1M Return vs Nifty])</f>
        <v>0.75391430096447098</v>
      </c>
      <c r="K447">
        <v>-22.835209384143401</v>
      </c>
      <c r="L447">
        <f>(Table2[[#This Row],[6M Return vs Nifty]]-AVERAGE(Table2[6M Return vs Nifty]))/_xlfn.STDEV.P(Table2[6M Return vs Nifty])</f>
        <v>-0.98116151803305551</v>
      </c>
      <c r="M447">
        <v>-3.8032880204015198</v>
      </c>
      <c r="N447">
        <f>(Table2[[#This Row],[1W Return vs Nifty]]-AVERAGE(Table2[1W Return vs Nifty]))/_xlfn.STDEV.P(Table2[1W Return vs Nifty])</f>
        <v>-0.51849198381709538</v>
      </c>
      <c r="O447">
        <v>643.76</v>
      </c>
      <c r="P447">
        <v>623.98281033619696</v>
      </c>
      <c r="Q447">
        <v>630.56444654563995</v>
      </c>
      <c r="R447">
        <v>61.610820460579099</v>
      </c>
      <c r="S447" s="2">
        <f>(Table2[[#This Row],[Close Price]]-Table2[[#This Row],[20D EMA]])/Table2[[#This Row],[20D EMA]]</f>
        <v>6.1731079905554882E-2</v>
      </c>
      <c r="T447" s="2">
        <f>(Table2[[#This Row],[Close Price]]-Table2[[#This Row],[50D EMA]])/Table2[[#This Row],[50D EMA]]</f>
        <v>9.5382739200356573E-2</v>
      </c>
      <c r="U447" s="2">
        <f>(Table2[[#This Row],[Close Price]]-Table2[[#This Row],[200D EMA]])/Table2[[#This Row],[200D EMA]]</f>
        <v>8.3949473752210027E-2</v>
      </c>
      <c r="V447">
        <v>1.6842603990279501</v>
      </c>
      <c r="W447">
        <v>639.45000000000005</v>
      </c>
      <c r="X447">
        <v>706</v>
      </c>
      <c r="Y447">
        <v>639.45000000000005</v>
      </c>
      <c r="Z447">
        <v>706</v>
      </c>
      <c r="AA447">
        <v>592.35</v>
      </c>
      <c r="AB447">
        <v>744.7</v>
      </c>
      <c r="AC447" s="2">
        <f>(Table2[[#This Row],[Close Price]]/Table2[[#This Row],[Day Low]])-1</f>
        <v>6.8887325044960424E-2</v>
      </c>
      <c r="AD447" s="2">
        <f>(Table2[[#This Row],[Day High]]/Table2[[#This Row],[Close Price]])-1</f>
        <v>3.2918800292611516E-2</v>
      </c>
      <c r="AE447" s="2">
        <f>(Table2[[#This Row],[Close Price]]/Table2[[#This Row],[Current Week Low]])-1</f>
        <v>6.8887325044960424E-2</v>
      </c>
      <c r="AF447" s="2">
        <f>(Table2[[#This Row],[Current Week High]]/Table2[[#This Row],[Close Price]])-1</f>
        <v>3.2918800292611516E-2</v>
      </c>
      <c r="AG447" s="2">
        <f>(Table2[[#This Row],[Close Price]]/Table2[[#This Row],[Current Month Low]])-1</f>
        <v>0.15387861905967748</v>
      </c>
      <c r="AH447" s="2">
        <f>(Table2[[#This Row],[Current Month High]]/Table2[[#This Row],[Close Price]])-1</f>
        <v>8.9539136795903529E-2</v>
      </c>
      <c r="AI447">
        <v>27.286027798098001</v>
      </c>
      <c r="AJ447">
        <v>45.5494037478705</v>
      </c>
      <c r="AK447" t="str">
        <f>IF(AND(Table2[[#This Row],[20D EMA]]&gt;Table2[[#This Row],[50D EMA]],Table2[[#This Row],[50D EMA]]&gt;Table2[[#This Row],[200D EMA]]),"Uptrend","Downtrend/NoTrend")</f>
        <v>Downtrend/NoTrend</v>
      </c>
      <c r="AL447">
        <v>-0.16</v>
      </c>
      <c r="AM447" t="s">
        <v>10200</v>
      </c>
      <c r="AN447">
        <v>5.54</v>
      </c>
      <c r="AO447" t="s">
        <v>10199</v>
      </c>
      <c r="AP447">
        <v>8.7321190355506006E-2</v>
      </c>
      <c r="AQ447">
        <f>(Table2[[#This Row],[Sharpe Ratio]]-AVERAGE(Table2[Sharpe Ratio]))/_xlfn.STDEV.P(Table2[Sharpe Ratio])</f>
        <v>0.44047226941063183</v>
      </c>
      <c r="AR44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47">
        <f>_xlfn.RANK.AVG(Table2[[#This Row],[1Y Return vs Nifty Z-Score]],Table2[1Y Return vs Nifty Z-Score])</f>
        <v>454</v>
      </c>
      <c r="AT447">
        <f>_xlfn.RANK.AVG(Table2[[#This Row],[6M Return vs Nifty Z-Score]],Table2[6M Return vs Nifty Z-Score])</f>
        <v>622</v>
      </c>
      <c r="AU447">
        <f>_xlfn.RANK.AVG(Table2[[#This Row],[Sharpe Ratio Z-Score]],Table2[Sharpe Ratio Z-Score])</f>
        <v>221</v>
      </c>
      <c r="AV447">
        <f>(Table2[[#This Row],[Rank 1Y]]+Table2[[#This Row],[Rank 6M]]+Table2[[#This Row],[Rank Sharpe]])/3</f>
        <v>432.33333333333331</v>
      </c>
    </row>
    <row r="448" spans="1:48" x14ac:dyDescent="0.3">
      <c r="A448" t="s">
        <v>1342</v>
      </c>
      <c r="B448" t="s">
        <v>1343</v>
      </c>
      <c r="C448" t="s">
        <v>10155</v>
      </c>
      <c r="D448" t="s">
        <v>539</v>
      </c>
      <c r="E448">
        <v>7825.3530017960002</v>
      </c>
      <c r="F448">
        <v>236.92</v>
      </c>
      <c r="G448">
        <v>16.047697385159601</v>
      </c>
      <c r="H448">
        <f>(Table2[[#This Row],[1Y Return vs Nifty]]-AVERAGE(Table2[1Y Return vs Nifty]))/_xlfn.STDEV.P(Table2[1Y Return vs Nifty])</f>
        <v>-0.31452439448579983</v>
      </c>
      <c r="I448">
        <v>-4.7676103671743002</v>
      </c>
      <c r="J448">
        <f>(Table2[[#This Row],[1M Return vs Nifty]]-AVERAGE(Table2[1M Return vs Nifty]))/_xlfn.STDEV.P(Table2[1M Return vs Nifty])</f>
        <v>-0.31386433996826557</v>
      </c>
      <c r="K448">
        <v>-6.1017035700227602</v>
      </c>
      <c r="L448">
        <f>(Table2[[#This Row],[6M Return vs Nifty]]-AVERAGE(Table2[6M Return vs Nifty]))/_xlfn.STDEV.P(Table2[6M Return vs Nifty])</f>
        <v>-0.41904871372149149</v>
      </c>
      <c r="M448">
        <v>-1.80944655112222</v>
      </c>
      <c r="N448">
        <f>(Table2[[#This Row],[1W Return vs Nifty]]-AVERAGE(Table2[1W Return vs Nifty]))/_xlfn.STDEV.P(Table2[1W Return vs Nifty])</f>
        <v>1.8282088455228836E-2</v>
      </c>
      <c r="O448">
        <v>239.58</v>
      </c>
      <c r="P448">
        <v>232.922223144969</v>
      </c>
      <c r="Q448">
        <v>221.20474207827399</v>
      </c>
      <c r="R448">
        <v>40.745618728847298</v>
      </c>
      <c r="S448" s="2">
        <f>(Table2[[#This Row],[Close Price]]-Table2[[#This Row],[20D EMA]])/Table2[[#This Row],[20D EMA]]</f>
        <v>-1.1102763168878975E-2</v>
      </c>
      <c r="T448" s="2">
        <f>(Table2[[#This Row],[Close Price]]-Table2[[#This Row],[50D EMA]])/Table2[[#This Row],[50D EMA]]</f>
        <v>1.7163569886342732E-2</v>
      </c>
      <c r="U448" s="2">
        <f>(Table2[[#This Row],[Close Price]]-Table2[[#This Row],[200D EMA]])/Table2[[#This Row],[200D EMA]]</f>
        <v>7.1043946771109909E-2</v>
      </c>
      <c r="V448">
        <v>1.1113901057755</v>
      </c>
      <c r="W448">
        <v>228</v>
      </c>
      <c r="X448">
        <v>238</v>
      </c>
      <c r="Y448">
        <v>228</v>
      </c>
      <c r="Z448">
        <v>239.24</v>
      </c>
      <c r="AA448">
        <v>228</v>
      </c>
      <c r="AB448">
        <v>264.85000000000002</v>
      </c>
      <c r="AC448" s="2">
        <f>(Table2[[#This Row],[Close Price]]/Table2[[#This Row],[Day Low]])-1</f>
        <v>3.9122807017543781E-2</v>
      </c>
      <c r="AD448" s="2">
        <f>(Table2[[#This Row],[Day High]]/Table2[[#This Row],[Close Price]])-1</f>
        <v>4.5585007597501725E-3</v>
      </c>
      <c r="AE448" s="2">
        <f>(Table2[[#This Row],[Close Price]]/Table2[[#This Row],[Current Week Low]])-1</f>
        <v>3.9122807017543781E-2</v>
      </c>
      <c r="AF448" s="2">
        <f>(Table2[[#This Row],[Current Week High]]/Table2[[#This Row],[Close Price]])-1</f>
        <v>9.7923349653892267E-3</v>
      </c>
      <c r="AG448" s="2">
        <f>(Table2[[#This Row],[Close Price]]/Table2[[#This Row],[Current Month Low]])-1</f>
        <v>3.9122807017543781E-2</v>
      </c>
      <c r="AH448" s="2">
        <f>(Table2[[#This Row],[Current Month High]]/Table2[[#This Row],[Close Price]])-1</f>
        <v>0.11788789464798266</v>
      </c>
      <c r="AI448">
        <v>18.436603072767198</v>
      </c>
      <c r="AJ448">
        <v>45.127105666156098</v>
      </c>
      <c r="AK448" t="str">
        <f>IF(AND(Table2[[#This Row],[20D EMA]]&gt;Table2[[#This Row],[50D EMA]],Table2[[#This Row],[50D EMA]]&gt;Table2[[#This Row],[200D EMA]]),"Uptrend","Downtrend/NoTrend")</f>
        <v>Uptrend</v>
      </c>
      <c r="AL448">
        <v>0.02</v>
      </c>
      <c r="AM448" t="s">
        <v>10199</v>
      </c>
      <c r="AN448">
        <v>-2.67</v>
      </c>
      <c r="AO448" t="s">
        <v>10200</v>
      </c>
      <c r="AP448">
        <v>1.5710070810461E-2</v>
      </c>
      <c r="AQ448">
        <f>(Table2[[#This Row],[Sharpe Ratio]]-AVERAGE(Table2[Sharpe Ratio]))/_xlfn.STDEV.P(Table2[Sharpe Ratio])</f>
        <v>-0.38159158736699422</v>
      </c>
      <c r="AR44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-1.4107469470873224</v>
      </c>
      <c r="AS448">
        <f>_xlfn.RANK.AVG(Table2[[#This Row],[1Y Return vs Nifty Z-Score]],Table2[1Y Return vs Nifty Z-Score])</f>
        <v>403</v>
      </c>
      <c r="AT448">
        <f>_xlfn.RANK.AVG(Table2[[#This Row],[6M Return vs Nifty Z-Score]],Table2[6M Return vs Nifty Z-Score])</f>
        <v>460</v>
      </c>
      <c r="AU448">
        <f>_xlfn.RANK.AVG(Table2[[#This Row],[Sharpe Ratio Z-Score]],Table2[Sharpe Ratio Z-Score])</f>
        <v>434</v>
      </c>
      <c r="AV448">
        <f>(Table2[[#This Row],[Rank 1Y]]+Table2[[#This Row],[Rank 6M]]+Table2[[#This Row],[Rank Sharpe]])/3</f>
        <v>432.33333333333331</v>
      </c>
    </row>
    <row r="449" spans="1:48" x14ac:dyDescent="0.3">
      <c r="A449" t="s">
        <v>582</v>
      </c>
      <c r="B449" t="s">
        <v>583</v>
      </c>
      <c r="C449" t="s">
        <v>10160</v>
      </c>
      <c r="D449" t="s">
        <v>291</v>
      </c>
      <c r="E449">
        <v>31589.228544659902</v>
      </c>
      <c r="F449">
        <v>1176.3</v>
      </c>
      <c r="G449">
        <v>42.391357479885997</v>
      </c>
      <c r="H449">
        <f>(Table2[[#This Row],[1Y Return vs Nifty]]-AVERAGE(Table2[1Y Return vs Nifty]))/_xlfn.STDEV.P(Table2[1Y Return vs Nifty])</f>
        <v>5.2335409888341372E-2</v>
      </c>
      <c r="I449">
        <v>-13.230080463095501</v>
      </c>
      <c r="J449">
        <f>(Table2[[#This Row],[1M Return vs Nifty]]-AVERAGE(Table2[1M Return vs Nifty]))/_xlfn.STDEV.P(Table2[1M Return vs Nifty])</f>
        <v>-1.191468029509541</v>
      </c>
      <c r="K449">
        <v>-11.2049715167096</v>
      </c>
      <c r="L449">
        <f>(Table2[[#This Row],[6M Return vs Nifty]]-AVERAGE(Table2[6M Return vs Nifty]))/_xlfn.STDEV.P(Table2[6M Return vs Nifty])</f>
        <v>-0.59047795804904701</v>
      </c>
      <c r="M449">
        <v>-0.89417955771608004</v>
      </c>
      <c r="N449">
        <f>(Table2[[#This Row],[1W Return vs Nifty]]-AVERAGE(Table2[1W Return vs Nifty]))/_xlfn.STDEV.P(Table2[1W Return vs Nifty])</f>
        <v>0.26468662905526158</v>
      </c>
      <c r="O449">
        <v>1235.4100000000001</v>
      </c>
      <c r="P449">
        <v>1263.0320209839699</v>
      </c>
      <c r="Q449">
        <v>1136.56793441898</v>
      </c>
      <c r="R449">
        <v>16.4366210532495</v>
      </c>
      <c r="S449" s="2">
        <f>(Table2[[#This Row],[Close Price]]-Table2[[#This Row],[20D EMA]])/Table2[[#This Row],[20D EMA]]</f>
        <v>-4.7846463926955525E-2</v>
      </c>
      <c r="T449" s="2">
        <f>(Table2[[#This Row],[Close Price]]-Table2[[#This Row],[50D EMA]])/Table2[[#This Row],[50D EMA]]</f>
        <v>-6.8669692884271494E-2</v>
      </c>
      <c r="U449" s="2">
        <f>(Table2[[#This Row],[Close Price]]-Table2[[#This Row],[200D EMA]])/Table2[[#This Row],[200D EMA]]</f>
        <v>3.4957932894113523E-2</v>
      </c>
      <c r="V449">
        <v>0.57378437307475905</v>
      </c>
      <c r="W449">
        <v>1166.8499999999999</v>
      </c>
      <c r="X449">
        <v>1205</v>
      </c>
      <c r="Y449">
        <v>1166.8499999999999</v>
      </c>
      <c r="Z449">
        <v>1211.95</v>
      </c>
      <c r="AA449">
        <v>1166.8499999999999</v>
      </c>
      <c r="AB449">
        <v>1292.2</v>
      </c>
      <c r="AC449" s="2">
        <f>(Table2[[#This Row],[Close Price]]/Table2[[#This Row],[Day Low]])-1</f>
        <v>8.0987273428461126E-3</v>
      </c>
      <c r="AD449" s="2">
        <f>(Table2[[#This Row],[Day High]]/Table2[[#This Row],[Close Price]])-1</f>
        <v>2.4398537787979402E-2</v>
      </c>
      <c r="AE449" s="2">
        <f>(Table2[[#This Row],[Close Price]]/Table2[[#This Row],[Current Week Low]])-1</f>
        <v>8.0987273428461126E-3</v>
      </c>
      <c r="AF449" s="2">
        <f>(Table2[[#This Row],[Current Week High]]/Table2[[#This Row],[Close Price]])-1</f>
        <v>3.0306894499702475E-2</v>
      </c>
      <c r="AG449" s="2">
        <f>(Table2[[#This Row],[Close Price]]/Table2[[#This Row],[Current Month Low]])-1</f>
        <v>8.0987273428461126E-3</v>
      </c>
      <c r="AH449" s="2">
        <f>(Table2[[#This Row],[Current Month High]]/Table2[[#This Row],[Close Price]])-1</f>
        <v>9.8529286746578348E-2</v>
      </c>
      <c r="AI449">
        <v>28.700161523420899</v>
      </c>
      <c r="AJ449">
        <v>79.409746053534604</v>
      </c>
      <c r="AK449" t="str">
        <f>IF(AND(Table2[[#This Row],[20D EMA]]&gt;Table2[[#This Row],[50D EMA]],Table2[[#This Row],[50D EMA]]&gt;Table2[[#This Row],[200D EMA]]),"Uptrend","Downtrend/NoTrend")</f>
        <v>Downtrend/NoTrend</v>
      </c>
      <c r="AL449">
        <v>-0.23</v>
      </c>
      <c r="AM449" t="s">
        <v>10200</v>
      </c>
      <c r="AN449">
        <v>-7.44</v>
      </c>
      <c r="AO449" t="s">
        <v>10200</v>
      </c>
      <c r="AQ449">
        <f>(Table2[[#This Row],[Sharpe Ratio]]-AVERAGE(Table2[Sharpe Ratio]))/_xlfn.STDEV.P(Table2[Sharpe Ratio])</f>
        <v>-0.56193622494207851</v>
      </c>
      <c r="AR44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49">
        <f>_xlfn.RANK.AVG(Table2[[#This Row],[1Y Return vs Nifty Z-Score]],Table2[1Y Return vs Nifty Z-Score])</f>
        <v>270</v>
      </c>
      <c r="AT449">
        <f>_xlfn.RANK.AVG(Table2[[#This Row],[6M Return vs Nifty Z-Score]],Table2[6M Return vs Nifty Z-Score])</f>
        <v>523</v>
      </c>
      <c r="AU449">
        <f>_xlfn.RANK.AVG(Table2[[#This Row],[Sharpe Ratio Z-Score]],Table2[Sharpe Ratio Z-Score])</f>
        <v>507.5</v>
      </c>
      <c r="AV449">
        <f>(Table2[[#This Row],[Rank 1Y]]+Table2[[#This Row],[Rank 6M]]+Table2[[#This Row],[Rank Sharpe]])/3</f>
        <v>433.5</v>
      </c>
    </row>
    <row r="450" spans="1:48" x14ac:dyDescent="0.3">
      <c r="A450" t="s">
        <v>1158</v>
      </c>
      <c r="B450" t="s">
        <v>1159</v>
      </c>
      <c r="C450" t="s">
        <v>10164</v>
      </c>
      <c r="D450" t="s">
        <v>946</v>
      </c>
      <c r="E450">
        <v>10077.717733992</v>
      </c>
      <c r="F450">
        <v>72.98</v>
      </c>
      <c r="G450">
        <v>61.723802270294797</v>
      </c>
      <c r="H450">
        <f>(Table2[[#This Row],[1Y Return vs Nifty]]-AVERAGE(Table2[1Y Return vs Nifty]))/_xlfn.STDEV.P(Table2[1Y Return vs Nifty])</f>
        <v>0.32155756384799672</v>
      </c>
      <c r="I450">
        <v>-11.9543043344006</v>
      </c>
      <c r="J450">
        <f>(Table2[[#This Row],[1M Return vs Nifty]]-AVERAGE(Table2[1M Return vs Nifty]))/_xlfn.STDEV.P(Table2[1M Return vs Nifty])</f>
        <v>-1.0591631794030723</v>
      </c>
      <c r="K450">
        <v>-23.3419185665093</v>
      </c>
      <c r="L450">
        <f>(Table2[[#This Row],[6M Return vs Nifty]]-AVERAGE(Table2[6M Return vs Nifty]))/_xlfn.STDEV.P(Table2[6M Return vs Nifty])</f>
        <v>-0.99818291944373683</v>
      </c>
      <c r="M450">
        <v>-5.0808544071607802</v>
      </c>
      <c r="N450">
        <f>(Table2[[#This Row],[1W Return vs Nifty]]-AVERAGE(Table2[1W Return vs Nifty]))/_xlfn.STDEV.P(Table2[1W Return vs Nifty])</f>
        <v>-0.86243332648908111</v>
      </c>
      <c r="O450">
        <v>78.010000000000005</v>
      </c>
      <c r="P450">
        <v>77.741390188809106</v>
      </c>
      <c r="Q450">
        <v>72.230287444367505</v>
      </c>
      <c r="R450">
        <v>22.3106725486975</v>
      </c>
      <c r="S450" s="2">
        <f>(Table2[[#This Row],[Close Price]]-Table2[[#This Row],[20D EMA]])/Table2[[#This Row],[20D EMA]]</f>
        <v>-6.4478912959876955E-2</v>
      </c>
      <c r="T450" s="2">
        <f>(Table2[[#This Row],[Close Price]]-Table2[[#This Row],[50D EMA]])/Table2[[#This Row],[50D EMA]]</f>
        <v>-6.1246527457834238E-2</v>
      </c>
      <c r="U450" s="2">
        <f>(Table2[[#This Row],[Close Price]]-Table2[[#This Row],[200D EMA]])/Table2[[#This Row],[200D EMA]]</f>
        <v>1.0379476285622358E-2</v>
      </c>
      <c r="V450">
        <v>0.57483137285432695</v>
      </c>
      <c r="W450">
        <v>71.05</v>
      </c>
      <c r="X450">
        <v>75.05</v>
      </c>
      <c r="Y450">
        <v>71.05</v>
      </c>
      <c r="Z450">
        <v>75.430000000000007</v>
      </c>
      <c r="AA450">
        <v>71.05</v>
      </c>
      <c r="AB450">
        <v>84.8</v>
      </c>
      <c r="AC450" s="2">
        <f>(Table2[[#This Row],[Close Price]]/Table2[[#This Row],[Day Low]])-1</f>
        <v>2.7163969035890245E-2</v>
      </c>
      <c r="AD450" s="2">
        <f>(Table2[[#This Row],[Day High]]/Table2[[#This Row],[Close Price]])-1</f>
        <v>2.8363935324746459E-2</v>
      </c>
      <c r="AE450" s="2">
        <f>(Table2[[#This Row],[Close Price]]/Table2[[#This Row],[Current Week Low]])-1</f>
        <v>2.7163969035890245E-2</v>
      </c>
      <c r="AF450" s="2">
        <f>(Table2[[#This Row],[Current Week High]]/Table2[[#This Row],[Close Price]])-1</f>
        <v>3.3570841326390877E-2</v>
      </c>
      <c r="AG450" s="2">
        <f>(Table2[[#This Row],[Close Price]]/Table2[[#This Row],[Current Month Low]])-1</f>
        <v>2.7163969035890245E-2</v>
      </c>
      <c r="AH450" s="2">
        <f>(Table2[[#This Row],[Current Month High]]/Table2[[#This Row],[Close Price]])-1</f>
        <v>0.16196218141956686</v>
      </c>
      <c r="AI450">
        <v>29.967114277884299</v>
      </c>
      <c r="AJ450">
        <v>86.411238825031901</v>
      </c>
      <c r="AK450" t="str">
        <f>IF(AND(Table2[[#This Row],[20D EMA]]&gt;Table2[[#This Row],[50D EMA]],Table2[[#This Row],[50D EMA]]&gt;Table2[[#This Row],[200D EMA]]),"Uptrend","Downtrend/NoTrend")</f>
        <v>Uptrend</v>
      </c>
      <c r="AL450">
        <v>0</v>
      </c>
      <c r="AM450">
        <v>0</v>
      </c>
      <c r="AN450">
        <v>-10.050000000000001</v>
      </c>
      <c r="AO450" t="s">
        <v>10200</v>
      </c>
      <c r="AP450">
        <v>5.6836639099890002E-3</v>
      </c>
      <c r="AQ450">
        <f>(Table2[[#This Row],[Sharpe Ratio]]-AVERAGE(Table2[Sharpe Ratio]))/_xlfn.STDEV.P(Table2[Sharpe Ratio])</f>
        <v>-0.49669028682300814</v>
      </c>
      <c r="AR45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-3.0949121483109021</v>
      </c>
      <c r="AS450">
        <f>_xlfn.RANK.AVG(Table2[[#This Row],[1Y Return vs Nifty Z-Score]],Table2[1Y Return vs Nifty Z-Score])</f>
        <v>202</v>
      </c>
      <c r="AT450">
        <f>_xlfn.RANK.AVG(Table2[[#This Row],[6M Return vs Nifty Z-Score]],Table2[6M Return vs Nifty Z-Score])</f>
        <v>626</v>
      </c>
      <c r="AU450">
        <f>_xlfn.RANK.AVG(Table2[[#This Row],[Sharpe Ratio Z-Score]],Table2[Sharpe Ratio Z-Score])</f>
        <v>474</v>
      </c>
      <c r="AV450">
        <f>(Table2[[#This Row],[Rank 1Y]]+Table2[[#This Row],[Rank 6M]]+Table2[[#This Row],[Rank Sharpe]])/3</f>
        <v>434</v>
      </c>
    </row>
    <row r="451" spans="1:48" x14ac:dyDescent="0.3">
      <c r="A451" t="s">
        <v>70</v>
      </c>
      <c r="B451" t="s">
        <v>71</v>
      </c>
      <c r="C451" t="s">
        <v>10162</v>
      </c>
      <c r="D451" t="s">
        <v>72</v>
      </c>
      <c r="E451">
        <v>341470.23577873502</v>
      </c>
      <c r="F451">
        <v>2995.35</v>
      </c>
      <c r="G451">
        <v>-0.10901746419104701</v>
      </c>
      <c r="H451">
        <f>(Table2[[#This Row],[1Y Return vs Nifty]]-AVERAGE(Table2[1Y Return vs Nifty]))/_xlfn.STDEV.P(Table2[1Y Return vs Nifty])</f>
        <v>-0.53952157512237009</v>
      </c>
      <c r="I451">
        <v>-9.1255079042777592</v>
      </c>
      <c r="J451">
        <f>(Table2[[#This Row],[1M Return vs Nifty]]-AVERAGE(Table2[1M Return vs Nifty]))/_xlfn.STDEV.P(Table2[1M Return vs Nifty])</f>
        <v>-0.76580176649438059</v>
      </c>
      <c r="K451">
        <v>-11.8453218378465</v>
      </c>
      <c r="L451">
        <f>(Table2[[#This Row],[6M Return vs Nifty]]-AVERAGE(Table2[6M Return vs Nifty]))/_xlfn.STDEV.P(Table2[6M Return vs Nifty])</f>
        <v>-0.61198863959746042</v>
      </c>
      <c r="M451">
        <v>-2.9964375697481298</v>
      </c>
      <c r="N451">
        <f>(Table2[[#This Row],[1W Return vs Nifty]]-AVERAGE(Table2[1W Return vs Nifty]))/_xlfn.STDEV.P(Table2[1W Return vs Nifty])</f>
        <v>-0.3012749137616067</v>
      </c>
      <c r="O451">
        <v>3100.33</v>
      </c>
      <c r="P451">
        <v>3131.50024455021</v>
      </c>
      <c r="Q451">
        <v>2973.93167973453</v>
      </c>
      <c r="R451">
        <v>23.096688851112798</v>
      </c>
      <c r="S451" s="2">
        <f>(Table2[[#This Row],[Close Price]]-Table2[[#This Row],[20D EMA]])/Table2[[#This Row],[20D EMA]]</f>
        <v>-3.3860911580380161E-2</v>
      </c>
      <c r="T451" s="2">
        <f>(Table2[[#This Row],[Close Price]]-Table2[[#This Row],[50D EMA]])/Table2[[#This Row],[50D EMA]]</f>
        <v>-4.3477641359649939E-2</v>
      </c>
      <c r="U451" s="2">
        <f>(Table2[[#This Row],[Close Price]]-Table2[[#This Row],[200D EMA]])/Table2[[#This Row],[200D EMA]]</f>
        <v>7.202021623906916E-3</v>
      </c>
      <c r="V451">
        <v>0.33689001718179501</v>
      </c>
      <c r="W451">
        <v>2886.35</v>
      </c>
      <c r="X451">
        <v>3038</v>
      </c>
      <c r="Y451">
        <v>2886.35</v>
      </c>
      <c r="Z451">
        <v>3038</v>
      </c>
      <c r="AA451">
        <v>2886.35</v>
      </c>
      <c r="AB451">
        <v>3207.8</v>
      </c>
      <c r="AC451" s="2">
        <f>(Table2[[#This Row],[Close Price]]/Table2[[#This Row],[Day Low]])-1</f>
        <v>3.7763957939958681E-2</v>
      </c>
      <c r="AD451" s="2">
        <f>(Table2[[#This Row],[Day High]]/Table2[[#This Row],[Close Price]])-1</f>
        <v>1.4238736708565014E-2</v>
      </c>
      <c r="AE451" s="2">
        <f>(Table2[[#This Row],[Close Price]]/Table2[[#This Row],[Current Week Low]])-1</f>
        <v>3.7763957939958681E-2</v>
      </c>
      <c r="AF451" s="2">
        <f>(Table2[[#This Row],[Current Week High]]/Table2[[#This Row],[Close Price]])-1</f>
        <v>1.4238736708565014E-2</v>
      </c>
      <c r="AG451" s="2">
        <f>(Table2[[#This Row],[Close Price]]/Table2[[#This Row],[Current Month Low]])-1</f>
        <v>3.7763957939958681E-2</v>
      </c>
      <c r="AH451" s="2">
        <f>(Table2[[#This Row],[Current Month High]]/Table2[[#This Row],[Close Price]])-1</f>
        <v>7.0926602901163482E-2</v>
      </c>
      <c r="AI451">
        <v>24.990401789440298</v>
      </c>
      <c r="AJ451">
        <v>39.838935574229602</v>
      </c>
      <c r="AK451" t="str">
        <f>IF(AND(Table2[[#This Row],[20D EMA]]&gt;Table2[[#This Row],[50D EMA]],Table2[[#This Row],[50D EMA]]&gt;Table2[[#This Row],[200D EMA]]),"Uptrend","Downtrend/NoTrend")</f>
        <v>Downtrend/NoTrend</v>
      </c>
      <c r="AL451">
        <v>-0.09</v>
      </c>
      <c r="AM451" t="s">
        <v>10200</v>
      </c>
      <c r="AN451">
        <v>-4.74</v>
      </c>
      <c r="AO451" t="s">
        <v>10200</v>
      </c>
      <c r="AP451">
        <v>6.8308546838712E-2</v>
      </c>
      <c r="AQ451">
        <f>(Table2[[#This Row],[Sharpe Ratio]]-AVERAGE(Table2[Sharpe Ratio]))/_xlfn.STDEV.P(Table2[Sharpe Ratio])</f>
        <v>0.22221556352122823</v>
      </c>
      <c r="AR45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1">
        <f>_xlfn.RANK.AVG(Table2[[#This Row],[1Y Return vs Nifty Z-Score]],Table2[1Y Return vs Nifty Z-Score])</f>
        <v>501</v>
      </c>
      <c r="AT451">
        <f>_xlfn.RANK.AVG(Table2[[#This Row],[6M Return vs Nifty Z-Score]],Table2[6M Return vs Nifty Z-Score])</f>
        <v>530</v>
      </c>
      <c r="AU451">
        <f>_xlfn.RANK.AVG(Table2[[#This Row],[Sharpe Ratio Z-Score]],Table2[Sharpe Ratio Z-Score])</f>
        <v>272</v>
      </c>
      <c r="AV451">
        <f>(Table2[[#This Row],[Rank 1Y]]+Table2[[#This Row],[Rank 6M]]+Table2[[#This Row],[Rank Sharpe]])/3</f>
        <v>434.33333333333331</v>
      </c>
    </row>
    <row r="452" spans="1:48" x14ac:dyDescent="0.3">
      <c r="A452" t="s">
        <v>755</v>
      </c>
      <c r="B452" t="s">
        <v>756</v>
      </c>
      <c r="C452" t="s">
        <v>10160</v>
      </c>
      <c r="D452" t="s">
        <v>62</v>
      </c>
      <c r="E452">
        <v>20607.701611775999</v>
      </c>
      <c r="F452">
        <v>156.18</v>
      </c>
      <c r="G452">
        <v>28.2645050982571</v>
      </c>
      <c r="H452">
        <f>(Table2[[#This Row],[1Y Return vs Nifty]]-AVERAGE(Table2[1Y Return vs Nifty]))/_xlfn.STDEV.P(Table2[1Y Return vs Nifty])</f>
        <v>-0.14439406059948282</v>
      </c>
      <c r="I452">
        <v>-6.8163894025158003</v>
      </c>
      <c r="J452">
        <f>(Table2[[#This Row],[1M Return vs Nifty]]-AVERAGE(Table2[1M Return vs Nifty]))/_xlfn.STDEV.P(Table2[1M Return vs Nifty])</f>
        <v>-0.52633375139190364</v>
      </c>
      <c r="K452">
        <v>-6.1920304390730703</v>
      </c>
      <c r="L452">
        <f>(Table2[[#This Row],[6M Return vs Nifty]]-AVERAGE(Table2[6M Return vs Nifty]))/_xlfn.STDEV.P(Table2[6M Return vs Nifty])</f>
        <v>-0.42208297864066391</v>
      </c>
      <c r="M452">
        <v>-0.29402032793111899</v>
      </c>
      <c r="N452">
        <f>(Table2[[#This Row],[1W Return vs Nifty]]-AVERAGE(Table2[1W Return vs Nifty]))/_xlfn.STDEV.P(Table2[1W Return vs Nifty])</f>
        <v>0.42625911049228393</v>
      </c>
      <c r="O452">
        <v>153.44</v>
      </c>
      <c r="P452">
        <v>151.46711052484699</v>
      </c>
      <c r="Q452">
        <v>135.989350727448</v>
      </c>
      <c r="R452">
        <v>59.997709605760697</v>
      </c>
      <c r="S452" s="2">
        <f>(Table2[[#This Row],[Close Price]]-Table2[[#This Row],[20D EMA]])/Table2[[#This Row],[20D EMA]]</f>
        <v>1.7857142857142915E-2</v>
      </c>
      <c r="T452" s="2">
        <f>(Table2[[#This Row],[Close Price]]-Table2[[#This Row],[50D EMA]])/Table2[[#This Row],[50D EMA]]</f>
        <v>3.1114936165497837E-2</v>
      </c>
      <c r="U452" s="2">
        <f>(Table2[[#This Row],[Close Price]]-Table2[[#This Row],[200D EMA]])/Table2[[#This Row],[200D EMA]]</f>
        <v>0.14847228231141735</v>
      </c>
      <c r="V452">
        <v>0.509219134602381</v>
      </c>
      <c r="W452">
        <v>147.11000000000001</v>
      </c>
      <c r="X452">
        <v>156.5</v>
      </c>
      <c r="Y452">
        <v>145.25</v>
      </c>
      <c r="Z452">
        <v>156.5</v>
      </c>
      <c r="AA452">
        <v>145.25</v>
      </c>
      <c r="AB452">
        <v>162.4</v>
      </c>
      <c r="AC452" s="2">
        <f>(Table2[[#This Row],[Close Price]]/Table2[[#This Row],[Day Low]])-1</f>
        <v>6.1654544218611829E-2</v>
      </c>
      <c r="AD452" s="2">
        <f>(Table2[[#This Row],[Day High]]/Table2[[#This Row],[Close Price]])-1</f>
        <v>2.0489179152258785E-3</v>
      </c>
      <c r="AE452" s="2">
        <f>(Table2[[#This Row],[Close Price]]/Table2[[#This Row],[Current Week Low]])-1</f>
        <v>7.5249569707401154E-2</v>
      </c>
      <c r="AF452" s="2">
        <f>(Table2[[#This Row],[Current Week High]]/Table2[[#This Row],[Close Price]])-1</f>
        <v>2.0489179152258785E-3</v>
      </c>
      <c r="AG452" s="2">
        <f>(Table2[[#This Row],[Close Price]]/Table2[[#This Row],[Current Month Low]])-1</f>
        <v>7.5249569707401154E-2</v>
      </c>
      <c r="AH452" s="2">
        <f>(Table2[[#This Row],[Current Month High]]/Table2[[#This Row],[Close Price]])-1</f>
        <v>3.9825841977205734E-2</v>
      </c>
      <c r="AI452">
        <v>6.7358176463055299</v>
      </c>
      <c r="AJ452">
        <v>78.4914285714285</v>
      </c>
      <c r="AK452" t="str">
        <f>IF(AND(Table2[[#This Row],[20D EMA]]&gt;Table2[[#This Row],[50D EMA]],Table2[[#This Row],[50D EMA]]&gt;Table2[[#This Row],[200D EMA]]),"Uptrend","Downtrend/NoTrend")</f>
        <v>Uptrend</v>
      </c>
      <c r="AL452">
        <v>-0.05</v>
      </c>
      <c r="AM452" t="s">
        <v>10200</v>
      </c>
      <c r="AN452">
        <v>-0.75</v>
      </c>
      <c r="AO452" t="s">
        <v>10200</v>
      </c>
      <c r="AQ452">
        <f>(Table2[[#This Row],[Sharpe Ratio]]-AVERAGE(Table2[Sharpe Ratio]))/_xlfn.STDEV.P(Table2[Sharpe Ratio])</f>
        <v>-0.56193622494207851</v>
      </c>
      <c r="AR45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-1.2284879050818449</v>
      </c>
      <c r="AS452">
        <f>_xlfn.RANK.AVG(Table2[[#This Row],[1Y Return vs Nifty Z-Score]],Table2[1Y Return vs Nifty Z-Score])</f>
        <v>334</v>
      </c>
      <c r="AT452">
        <f>_xlfn.RANK.AVG(Table2[[#This Row],[6M Return vs Nifty Z-Score]],Table2[6M Return vs Nifty Z-Score])</f>
        <v>462</v>
      </c>
      <c r="AU452">
        <f>_xlfn.RANK.AVG(Table2[[#This Row],[Sharpe Ratio Z-Score]],Table2[Sharpe Ratio Z-Score])</f>
        <v>507.5</v>
      </c>
      <c r="AV452">
        <f>(Table2[[#This Row],[Rank 1Y]]+Table2[[#This Row],[Rank 6M]]+Table2[[#This Row],[Rank Sharpe]])/3</f>
        <v>434.5</v>
      </c>
    </row>
    <row r="453" spans="1:48" x14ac:dyDescent="0.3">
      <c r="A453" t="s">
        <v>207</v>
      </c>
      <c r="B453" t="s">
        <v>208</v>
      </c>
      <c r="C453" t="s">
        <v>10160</v>
      </c>
      <c r="D453" t="s">
        <v>62</v>
      </c>
      <c r="E453">
        <v>120963.37959795</v>
      </c>
      <c r="F453">
        <v>1497.9</v>
      </c>
      <c r="G453">
        <v>18.823999523163799</v>
      </c>
      <c r="H453">
        <f>(Table2[[#This Row],[1Y Return vs Nifty]]-AVERAGE(Table2[1Y Return vs Nifty]))/_xlfn.STDEV.P(Table2[1Y Return vs Nifty])</f>
        <v>-0.27586182233108164</v>
      </c>
      <c r="I453">
        <v>-5.5902440352290599</v>
      </c>
      <c r="J453">
        <f>(Table2[[#This Row],[1M Return vs Nifty]]-AVERAGE(Table2[1M Return vs Nifty]))/_xlfn.STDEV.P(Table2[1M Return vs Nifty])</f>
        <v>-0.39917587833029755</v>
      </c>
      <c r="K453">
        <v>-8.9468369304632205</v>
      </c>
      <c r="L453">
        <f>(Table2[[#This Row],[6M Return vs Nifty]]-AVERAGE(Table2[6M Return vs Nifty]))/_xlfn.STDEV.P(Table2[6M Return vs Nifty])</f>
        <v>-0.51462258267894612</v>
      </c>
      <c r="M453">
        <v>-1.2550240686346501</v>
      </c>
      <c r="N453">
        <f>(Table2[[#This Row],[1W Return vs Nifty]]-AVERAGE(Table2[1W Return vs Nifty]))/_xlfn.STDEV.P(Table2[1W Return vs Nifty])</f>
        <v>0.1675415046473073</v>
      </c>
      <c r="O453">
        <v>1500.56</v>
      </c>
      <c r="P453">
        <v>1486.00991883439</v>
      </c>
      <c r="Q453">
        <v>1376.07158904576</v>
      </c>
      <c r="R453">
        <v>47.716264356804899</v>
      </c>
      <c r="S453" s="2">
        <f>(Table2[[#This Row],[Close Price]]-Table2[[#This Row],[20D EMA]])/Table2[[#This Row],[20D EMA]]</f>
        <v>-1.7726715359598114E-3</v>
      </c>
      <c r="T453" s="2">
        <f>(Table2[[#This Row],[Close Price]]-Table2[[#This Row],[50D EMA]])/Table2[[#This Row],[50D EMA]]</f>
        <v>8.0013471073844353E-3</v>
      </c>
      <c r="U453" s="2">
        <f>(Table2[[#This Row],[Close Price]]-Table2[[#This Row],[200D EMA]])/Table2[[#This Row],[200D EMA]]</f>
        <v>8.8533483231582666E-2</v>
      </c>
      <c r="V453">
        <v>0.66027754584505405</v>
      </c>
      <c r="W453">
        <v>1475.15</v>
      </c>
      <c r="X453">
        <v>1504</v>
      </c>
      <c r="Y453">
        <v>1470.65</v>
      </c>
      <c r="Z453">
        <v>1507.05</v>
      </c>
      <c r="AA453">
        <v>1467</v>
      </c>
      <c r="AB453">
        <v>1531.95</v>
      </c>
      <c r="AC453" s="2">
        <f>(Table2[[#This Row],[Close Price]]/Table2[[#This Row],[Day Low]])-1</f>
        <v>1.5422160458258505E-2</v>
      </c>
      <c r="AD453" s="2">
        <f>(Table2[[#This Row],[Day High]]/Table2[[#This Row],[Close Price]])-1</f>
        <v>4.0723679818410741E-3</v>
      </c>
      <c r="AE453" s="2">
        <f>(Table2[[#This Row],[Close Price]]/Table2[[#This Row],[Current Week Low]])-1</f>
        <v>1.8529221772685567E-2</v>
      </c>
      <c r="AF453" s="2">
        <f>(Table2[[#This Row],[Current Week High]]/Table2[[#This Row],[Close Price]])-1</f>
        <v>6.1085519727617221E-3</v>
      </c>
      <c r="AG453" s="2">
        <f>(Table2[[#This Row],[Close Price]]/Table2[[#This Row],[Current Month Low]])-1</f>
        <v>2.1063394683026537E-2</v>
      </c>
      <c r="AH453" s="2">
        <f>(Table2[[#This Row],[Current Month High]]/Table2[[#This Row],[Close Price]])-1</f>
        <v>2.2731824554376168E-2</v>
      </c>
      <c r="AI453">
        <v>5.6145270044729099</v>
      </c>
      <c r="AJ453">
        <v>44.306358381502797</v>
      </c>
      <c r="AK453" t="str">
        <f>IF(AND(Table2[[#This Row],[20D EMA]]&gt;Table2[[#This Row],[50D EMA]],Table2[[#This Row],[50D EMA]]&gt;Table2[[#This Row],[200D EMA]]),"Uptrend","Downtrend/NoTrend")</f>
        <v>Uptrend</v>
      </c>
      <c r="AL453">
        <v>-0.03</v>
      </c>
      <c r="AM453" t="s">
        <v>10200</v>
      </c>
      <c r="AN453">
        <v>1.1599999999999999</v>
      </c>
      <c r="AO453" t="s">
        <v>10199</v>
      </c>
      <c r="AP453">
        <v>2.1079891405589E-2</v>
      </c>
      <c r="AQ453">
        <f>(Table2[[#This Row],[Sharpe Ratio]]-AVERAGE(Table2[Sharpe Ratio]))/_xlfn.STDEV.P(Table2[Sharpe Ratio])</f>
        <v>-0.31994843115494631</v>
      </c>
      <c r="AR45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-1.3420672098479642</v>
      </c>
      <c r="AS453">
        <f>_xlfn.RANK.AVG(Table2[[#This Row],[1Y Return vs Nifty Z-Score]],Table2[1Y Return vs Nifty Z-Score])</f>
        <v>388</v>
      </c>
      <c r="AT453">
        <f>_xlfn.RANK.AVG(Table2[[#This Row],[6M Return vs Nifty Z-Score]],Table2[6M Return vs Nifty Z-Score])</f>
        <v>497</v>
      </c>
      <c r="AU453">
        <f>_xlfn.RANK.AVG(Table2[[#This Row],[Sharpe Ratio Z-Score]],Table2[Sharpe Ratio Z-Score])</f>
        <v>424</v>
      </c>
      <c r="AV453">
        <f>(Table2[[#This Row],[Rank 1Y]]+Table2[[#This Row],[Rank 6M]]+Table2[[#This Row],[Rank Sharpe]])/3</f>
        <v>436.33333333333331</v>
      </c>
    </row>
    <row r="454" spans="1:48" x14ac:dyDescent="0.3">
      <c r="A454" t="s">
        <v>1226</v>
      </c>
      <c r="B454" t="s">
        <v>1227</v>
      </c>
      <c r="C454" t="s">
        <v>10169</v>
      </c>
      <c r="D454" t="s">
        <v>551</v>
      </c>
      <c r="E454">
        <v>9152.5320569399992</v>
      </c>
      <c r="F454">
        <v>579.29999999999995</v>
      </c>
      <c r="G454">
        <v>18.761521303731001</v>
      </c>
      <c r="H454">
        <f>(Table2[[#This Row],[1Y Return vs Nifty]]-AVERAGE(Table2[1Y Return vs Nifty]))/_xlfn.STDEV.P(Table2[1Y Return vs Nifty])</f>
        <v>-0.27673188925710263</v>
      </c>
      <c r="I454">
        <v>-0.38119377501254897</v>
      </c>
      <c r="J454">
        <f>(Table2[[#This Row],[1M Return vs Nifty]]-AVERAGE(Table2[1M Return vs Nifty]))/_xlfn.STDEV.P(Table2[1M Return vs Nifty])</f>
        <v>0.14103066604205367</v>
      </c>
      <c r="K454">
        <v>8.0646391313925907</v>
      </c>
      <c r="L454">
        <f>(Table2[[#This Row],[6M Return vs Nifty]]-AVERAGE(Table2[6M Return vs Nifty]))/_xlfn.STDEV.P(Table2[6M Return vs Nifty])</f>
        <v>5.6827812762968138E-2</v>
      </c>
      <c r="M454">
        <v>-5.0589675248144701</v>
      </c>
      <c r="N454">
        <f>(Table2[[#This Row],[1W Return vs Nifty]]-AVERAGE(Table2[1W Return vs Nifty]))/_xlfn.STDEV.P(Table2[1W Return vs Nifty])</f>
        <v>-0.85654102705234569</v>
      </c>
      <c r="O454">
        <v>558.4</v>
      </c>
      <c r="P454">
        <v>538.37786902390599</v>
      </c>
      <c r="Q454">
        <v>498.236924669774</v>
      </c>
      <c r="R454">
        <v>58.814630846643396</v>
      </c>
      <c r="S454" s="2">
        <f>(Table2[[#This Row],[Close Price]]-Table2[[#This Row],[20D EMA]])/Table2[[#This Row],[20D EMA]]</f>
        <v>3.742836676217761E-2</v>
      </c>
      <c r="T454" s="2">
        <f>(Table2[[#This Row],[Close Price]]-Table2[[#This Row],[50D EMA]])/Table2[[#This Row],[50D EMA]]</f>
        <v>7.601005414707504E-2</v>
      </c>
      <c r="U454" s="2">
        <f>(Table2[[#This Row],[Close Price]]-Table2[[#This Row],[200D EMA]])/Table2[[#This Row],[200D EMA]]</f>
        <v>0.16269985486112593</v>
      </c>
      <c r="V454">
        <v>3.2825227572680502</v>
      </c>
      <c r="W454">
        <v>525</v>
      </c>
      <c r="X454">
        <v>585</v>
      </c>
      <c r="Y454">
        <v>525</v>
      </c>
      <c r="Z454">
        <v>585</v>
      </c>
      <c r="AA454">
        <v>516.85</v>
      </c>
      <c r="AB454">
        <v>617</v>
      </c>
      <c r="AC454" s="2">
        <f>(Table2[[#This Row],[Close Price]]/Table2[[#This Row],[Day Low]])-1</f>
        <v>0.10342857142857143</v>
      </c>
      <c r="AD454" s="2">
        <f>(Table2[[#This Row],[Day High]]/Table2[[#This Row],[Close Price]])-1</f>
        <v>9.8394614189540874E-3</v>
      </c>
      <c r="AE454" s="2">
        <f>(Table2[[#This Row],[Close Price]]/Table2[[#This Row],[Current Week Low]])-1</f>
        <v>0.10342857142857143</v>
      </c>
      <c r="AF454" s="2">
        <f>(Table2[[#This Row],[Current Week High]]/Table2[[#This Row],[Close Price]])-1</f>
        <v>9.8394614189540874E-3</v>
      </c>
      <c r="AG454" s="2">
        <f>(Table2[[#This Row],[Close Price]]/Table2[[#This Row],[Current Month Low]])-1</f>
        <v>0.12082809325723121</v>
      </c>
      <c r="AH454" s="2">
        <f>(Table2[[#This Row],[Current Month High]]/Table2[[#This Row],[Close Price]])-1</f>
        <v>6.5078543069221562E-2</v>
      </c>
      <c r="AI454">
        <v>6.5078543069221499</v>
      </c>
      <c r="AJ454">
        <v>45.187969924812002</v>
      </c>
      <c r="AK454" t="str">
        <f>IF(AND(Table2[[#This Row],[20D EMA]]&gt;Table2[[#This Row],[50D EMA]],Table2[[#This Row],[50D EMA]]&gt;Table2[[#This Row],[200D EMA]]),"Uptrend","Downtrend/NoTrend")</f>
        <v>Uptrend</v>
      </c>
      <c r="AL454">
        <v>0.02</v>
      </c>
      <c r="AM454" t="s">
        <v>10199</v>
      </c>
      <c r="AN454">
        <v>6.96</v>
      </c>
      <c r="AO454" t="s">
        <v>10199</v>
      </c>
      <c r="AP454">
        <v>-3.6967265183548002E-2</v>
      </c>
      <c r="AQ454">
        <f>(Table2[[#This Row],[Sharpe Ratio]]-AVERAGE(Table2[Sharpe Ratio]))/_xlfn.STDEV.P(Table2[Sharpe Ratio])</f>
        <v>-0.98630401564800485</v>
      </c>
      <c r="AR45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-1.9217184531524312</v>
      </c>
      <c r="AS454">
        <f>_xlfn.RANK.AVG(Table2[[#This Row],[1Y Return vs Nifty Z-Score]],Table2[1Y Return vs Nifty Z-Score])</f>
        <v>389</v>
      </c>
      <c r="AT454">
        <f>_xlfn.RANK.AVG(Table2[[#This Row],[6M Return vs Nifty Z-Score]],Table2[6M Return vs Nifty Z-Score])</f>
        <v>307</v>
      </c>
      <c r="AU454">
        <f>_xlfn.RANK.AVG(Table2[[#This Row],[Sharpe Ratio Z-Score]],Table2[Sharpe Ratio Z-Score])</f>
        <v>614</v>
      </c>
      <c r="AV454">
        <f>(Table2[[#This Row],[Rank 1Y]]+Table2[[#This Row],[Rank 6M]]+Table2[[#This Row],[Rank Sharpe]])/3</f>
        <v>436.66666666666669</v>
      </c>
    </row>
    <row r="455" spans="1:48" x14ac:dyDescent="0.3">
      <c r="A455" t="s">
        <v>385</v>
      </c>
      <c r="B455" t="s">
        <v>386</v>
      </c>
      <c r="C455" t="s">
        <v>10159</v>
      </c>
      <c r="D455" t="s">
        <v>387</v>
      </c>
      <c r="E455">
        <v>61373.374895250003</v>
      </c>
      <c r="F455">
        <v>3174.75</v>
      </c>
      <c r="G455">
        <v>9.7624984950263691</v>
      </c>
      <c r="H455">
        <f>(Table2[[#This Row],[1Y Return vs Nifty]]-AVERAGE(Table2[1Y Return vs Nifty]))/_xlfn.STDEV.P(Table2[1Y Return vs Nifty])</f>
        <v>-0.40205159560347714</v>
      </c>
      <c r="I455">
        <v>-5.0866985611654698</v>
      </c>
      <c r="J455">
        <f>(Table2[[#This Row],[1M Return vs Nifty]]-AVERAGE(Table2[1M Return vs Nifty]))/_xlfn.STDEV.P(Table2[1M Return vs Nifty])</f>
        <v>-0.3469555028511554</v>
      </c>
      <c r="K455">
        <v>5.8272684408918396</v>
      </c>
      <c r="L455">
        <f>(Table2[[#This Row],[6M Return vs Nifty]]-AVERAGE(Table2[6M Return vs Nifty]))/_xlfn.STDEV.P(Table2[6M Return vs Nifty])</f>
        <v>-1.8330060733009034E-2</v>
      </c>
      <c r="M455">
        <v>0.59798888778076698</v>
      </c>
      <c r="N455">
        <f>(Table2[[#This Row],[1W Return vs Nifty]]-AVERAGE(Table2[1W Return vs Nifty]))/_xlfn.STDEV.P(Table2[1W Return vs Nifty])</f>
        <v>0.66640228466108198</v>
      </c>
      <c r="O455">
        <v>3155.86</v>
      </c>
      <c r="P455">
        <v>3038.2873529457102</v>
      </c>
      <c r="Q455">
        <v>2675.9548399794498</v>
      </c>
      <c r="R455">
        <v>53.8375801670119</v>
      </c>
      <c r="S455" s="2">
        <f>(Table2[[#This Row],[Close Price]]-Table2[[#This Row],[20D EMA]])/Table2[[#This Row],[20D EMA]]</f>
        <v>5.9856901129960996E-3</v>
      </c>
      <c r="T455" s="2">
        <f>(Table2[[#This Row],[Close Price]]-Table2[[#This Row],[50D EMA]])/Table2[[#This Row],[50D EMA]]</f>
        <v>4.4914332056836308E-2</v>
      </c>
      <c r="U455" s="2">
        <f>(Table2[[#This Row],[Close Price]]-Table2[[#This Row],[200D EMA]])/Table2[[#This Row],[200D EMA]]</f>
        <v>0.18639894536649979</v>
      </c>
      <c r="V455">
        <v>0.92431968429447697</v>
      </c>
      <c r="W455">
        <v>3046.05</v>
      </c>
      <c r="X455">
        <v>3185.4</v>
      </c>
      <c r="Y455">
        <v>3046.05</v>
      </c>
      <c r="Z455">
        <v>3195</v>
      </c>
      <c r="AA455">
        <v>3046.05</v>
      </c>
      <c r="AB455">
        <v>3248.85</v>
      </c>
      <c r="AC455" s="2">
        <f>(Table2[[#This Row],[Close Price]]/Table2[[#This Row],[Day Low]])-1</f>
        <v>4.2251440390013162E-2</v>
      </c>
      <c r="AD455" s="2">
        <f>(Table2[[#This Row],[Day High]]/Table2[[#This Row],[Close Price]])-1</f>
        <v>3.354594849988235E-3</v>
      </c>
      <c r="AE455" s="2">
        <f>(Table2[[#This Row],[Close Price]]/Table2[[#This Row],[Current Week Low]])-1</f>
        <v>4.2251440390013162E-2</v>
      </c>
      <c r="AF455" s="2">
        <f>(Table2[[#This Row],[Current Week High]]/Table2[[#This Row],[Close Price]])-1</f>
        <v>6.3784549964565063E-3</v>
      </c>
      <c r="AG455" s="2">
        <f>(Table2[[#This Row],[Close Price]]/Table2[[#This Row],[Current Month Low]])-1</f>
        <v>4.2251440390013162E-2</v>
      </c>
      <c r="AH455" s="2">
        <f>(Table2[[#This Row],[Current Month High]]/Table2[[#This Row],[Close Price]])-1</f>
        <v>2.3340420505551629E-2</v>
      </c>
      <c r="AI455">
        <v>5.9595243719977802</v>
      </c>
      <c r="AJ455">
        <v>44.714650378338902</v>
      </c>
      <c r="AK455" t="str">
        <f>IF(AND(Table2[[#This Row],[20D EMA]]&gt;Table2[[#This Row],[50D EMA]],Table2[[#This Row],[50D EMA]]&gt;Table2[[#This Row],[200D EMA]]),"Uptrend","Downtrend/NoTrend")</f>
        <v>Uptrend</v>
      </c>
      <c r="AL455">
        <v>0.16</v>
      </c>
      <c r="AM455" t="s">
        <v>10199</v>
      </c>
      <c r="AN455">
        <v>0.86</v>
      </c>
      <c r="AO455" t="s">
        <v>10199</v>
      </c>
      <c r="AP455">
        <v>-5.787670589691E-3</v>
      </c>
      <c r="AQ455">
        <f>(Table2[[#This Row],[Sharpe Ratio]]-AVERAGE(Table2[Sharpe Ratio]))/_xlfn.STDEV.P(Table2[Sharpe Ratio])</f>
        <v>-0.62837611356478096</v>
      </c>
      <c r="AR45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-0.72931098809134065</v>
      </c>
      <c r="AS455">
        <f>_xlfn.RANK.AVG(Table2[[#This Row],[1Y Return vs Nifty Z-Score]],Table2[1Y Return vs Nifty Z-Score])</f>
        <v>441</v>
      </c>
      <c r="AT455">
        <f>_xlfn.RANK.AVG(Table2[[#This Row],[6M Return vs Nifty Z-Score]],Table2[6M Return vs Nifty Z-Score])</f>
        <v>326</v>
      </c>
      <c r="AU455">
        <f>_xlfn.RANK.AVG(Table2[[#This Row],[Sharpe Ratio Z-Score]],Table2[Sharpe Ratio Z-Score])</f>
        <v>544</v>
      </c>
      <c r="AV455">
        <f>(Table2[[#This Row],[Rank 1Y]]+Table2[[#This Row],[Rank 6M]]+Table2[[#This Row],[Rank Sharpe]])/3</f>
        <v>437</v>
      </c>
    </row>
    <row r="456" spans="1:48" x14ac:dyDescent="0.3">
      <c r="A456" t="s">
        <v>1131</v>
      </c>
      <c r="B456" t="s">
        <v>1132</v>
      </c>
      <c r="C456" t="s">
        <v>10160</v>
      </c>
      <c r="D456" t="s">
        <v>291</v>
      </c>
      <c r="E456">
        <v>10389.496487895</v>
      </c>
      <c r="F456">
        <v>2027.55</v>
      </c>
      <c r="G456">
        <v>20.0415301756485</v>
      </c>
      <c r="H456">
        <f>(Table2[[#This Row],[1Y Return vs Nifty]]-AVERAGE(Table2[1Y Return vs Nifty]))/_xlfn.STDEV.P(Table2[1Y Return vs Nifty])</f>
        <v>-0.25890658318117044</v>
      </c>
      <c r="I456">
        <v>2.0815252656414098</v>
      </c>
      <c r="J456">
        <f>(Table2[[#This Row],[1M Return vs Nifty]]-AVERAGE(Table2[1M Return vs Nifty]))/_xlfn.STDEV.P(Table2[1M Return vs Nifty])</f>
        <v>0.39642788362550824</v>
      </c>
      <c r="K456">
        <v>12.8993397043506</v>
      </c>
      <c r="L456">
        <f>(Table2[[#This Row],[6M Return vs Nifty]]-AVERAGE(Table2[6M Return vs Nifty]))/_xlfn.STDEV.P(Table2[6M Return vs Nifty])</f>
        <v>0.21923532779659929</v>
      </c>
      <c r="M456">
        <v>-1.4807200242573</v>
      </c>
      <c r="N456">
        <f>(Table2[[#This Row],[1W Return vs Nifty]]-AVERAGE(Table2[1W Return vs Nifty]))/_xlfn.STDEV.P(Table2[1W Return vs Nifty])</f>
        <v>0.10678053690660021</v>
      </c>
      <c r="O456">
        <v>2019</v>
      </c>
      <c r="P456">
        <v>1961.50832415839</v>
      </c>
      <c r="Q456">
        <v>1758.8217360599699</v>
      </c>
      <c r="R456">
        <v>50.147760728324201</v>
      </c>
      <c r="S456" s="2">
        <f>(Table2[[#This Row],[Close Price]]-Table2[[#This Row],[20D EMA]])/Table2[[#This Row],[20D EMA]]</f>
        <v>4.2347696879643159E-3</v>
      </c>
      <c r="T456" s="2">
        <f>(Table2[[#This Row],[Close Price]]-Table2[[#This Row],[50D EMA]])/Table2[[#This Row],[50D EMA]]</f>
        <v>3.3668822624011031E-2</v>
      </c>
      <c r="U456" s="2">
        <f>(Table2[[#This Row],[Close Price]]-Table2[[#This Row],[200D EMA]])/Table2[[#This Row],[200D EMA]]</f>
        <v>0.15278880083778276</v>
      </c>
      <c r="V456">
        <v>0.62147484028363598</v>
      </c>
      <c r="W456">
        <v>1968.55</v>
      </c>
      <c r="X456">
        <v>2045.75</v>
      </c>
      <c r="Y456">
        <v>1955.3</v>
      </c>
      <c r="Z456">
        <v>2045.75</v>
      </c>
      <c r="AA456">
        <v>1955.3</v>
      </c>
      <c r="AB456">
        <v>2117.5</v>
      </c>
      <c r="AC456" s="2">
        <f>(Table2[[#This Row],[Close Price]]/Table2[[#This Row],[Day Low]])-1</f>
        <v>2.9971298671611191E-2</v>
      </c>
      <c r="AD456" s="2">
        <f>(Table2[[#This Row],[Day High]]/Table2[[#This Row],[Close Price]])-1</f>
        <v>8.9763507681686061E-3</v>
      </c>
      <c r="AE456" s="2">
        <f>(Table2[[#This Row],[Close Price]]/Table2[[#This Row],[Current Week Low]])-1</f>
        <v>3.6950851531734275E-2</v>
      </c>
      <c r="AF456" s="2">
        <f>(Table2[[#This Row],[Current Week High]]/Table2[[#This Row],[Close Price]])-1</f>
        <v>8.9763507681686061E-3</v>
      </c>
      <c r="AG456" s="2">
        <f>(Table2[[#This Row],[Close Price]]/Table2[[#This Row],[Current Month Low]])-1</f>
        <v>3.6950851531734275E-2</v>
      </c>
      <c r="AH456" s="2">
        <f>(Table2[[#This Row],[Current Month High]]/Table2[[#This Row],[Close Price]])-1</f>
        <v>4.436388745037112E-2</v>
      </c>
      <c r="AI456">
        <v>4.4363887450371102</v>
      </c>
      <c r="AJ456">
        <v>56.446759259259203</v>
      </c>
      <c r="AK456" t="str">
        <f>IF(AND(Table2[[#This Row],[20D EMA]]&gt;Table2[[#This Row],[50D EMA]],Table2[[#This Row],[50D EMA]]&gt;Table2[[#This Row],[200D EMA]]),"Uptrend","Downtrend/NoTrend")</f>
        <v>Uptrend</v>
      </c>
      <c r="AL456">
        <v>0.04</v>
      </c>
      <c r="AM456" t="s">
        <v>10199</v>
      </c>
      <c r="AN456">
        <v>-2.82</v>
      </c>
      <c r="AO456" t="s">
        <v>10200</v>
      </c>
      <c r="AP456">
        <v>-7.7234120868746994E-2</v>
      </c>
      <c r="AQ456">
        <f>(Table2[[#This Row],[Sharpe Ratio]]-AVERAGE(Table2[Sharpe Ratio]))/_xlfn.STDEV.P(Table2[Sharpe Ratio])</f>
        <v>-1.4485496402826108</v>
      </c>
      <c r="AR45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-0.98501247513507373</v>
      </c>
      <c r="AS456">
        <f>_xlfn.RANK.AVG(Table2[[#This Row],[1Y Return vs Nifty Z-Score]],Table2[1Y Return vs Nifty Z-Score])</f>
        <v>380</v>
      </c>
      <c r="AT456">
        <f>_xlfn.RANK.AVG(Table2[[#This Row],[6M Return vs Nifty Z-Score]],Table2[6M Return vs Nifty Z-Score])</f>
        <v>254</v>
      </c>
      <c r="AU456">
        <f>_xlfn.RANK.AVG(Table2[[#This Row],[Sharpe Ratio Z-Score]],Table2[Sharpe Ratio Z-Score])</f>
        <v>679</v>
      </c>
      <c r="AV456">
        <f>(Table2[[#This Row],[Rank 1Y]]+Table2[[#This Row],[Rank 6M]]+Table2[[#This Row],[Rank Sharpe]])/3</f>
        <v>437.66666666666669</v>
      </c>
    </row>
    <row r="457" spans="1:48" x14ac:dyDescent="0.3">
      <c r="A457" t="s">
        <v>1724</v>
      </c>
      <c r="B457" t="s">
        <v>1725</v>
      </c>
      <c r="C457" t="s">
        <v>10162</v>
      </c>
      <c r="D457" t="s">
        <v>130</v>
      </c>
      <c r="E457">
        <v>4370.8622723440003</v>
      </c>
      <c r="F457">
        <v>242.53</v>
      </c>
      <c r="G457">
        <v>-15.655264402281301</v>
      </c>
      <c r="H457">
        <f>(Table2[[#This Row],[1Y Return vs Nifty]]-AVERAGE(Table2[1Y Return vs Nifty]))/_xlfn.STDEV.P(Table2[1Y Return vs Nifty])</f>
        <v>-0.75601742611467759</v>
      </c>
      <c r="I457">
        <v>10.9817096820007</v>
      </c>
      <c r="J457">
        <f>(Table2[[#This Row],[1M Return vs Nifty]]-AVERAGE(Table2[1M Return vs Nifty]))/_xlfn.STDEV.P(Table2[1M Return vs Nifty])</f>
        <v>1.3194249037460752</v>
      </c>
      <c r="K457">
        <v>-7.7518436250154696</v>
      </c>
      <c r="L457">
        <f>(Table2[[#This Row],[6M Return vs Nifty]]-AVERAGE(Table2[6M Return vs Nifty]))/_xlfn.STDEV.P(Table2[6M Return vs Nifty])</f>
        <v>-0.47448030493270449</v>
      </c>
      <c r="M457">
        <v>-4.0370237061243897</v>
      </c>
      <c r="N457">
        <f>(Table2[[#This Row],[1W Return vs Nifty]]-AVERAGE(Table2[1W Return vs Nifty]))/_xlfn.STDEV.P(Table2[1W Return vs Nifty])</f>
        <v>-0.58141737572710472</v>
      </c>
      <c r="O457">
        <v>242.95</v>
      </c>
      <c r="P457">
        <v>229.556861724237</v>
      </c>
      <c r="Q457">
        <v>208.58104838147599</v>
      </c>
      <c r="R457">
        <v>43.946808662266498</v>
      </c>
      <c r="S457" s="2">
        <f>(Table2[[#This Row],[Close Price]]-Table2[[#This Row],[20D EMA]])/Table2[[#This Row],[20D EMA]]</f>
        <v>-1.728750771763686E-3</v>
      </c>
      <c r="T457" s="2">
        <f>(Table2[[#This Row],[Close Price]]-Table2[[#This Row],[50D EMA]])/Table2[[#This Row],[50D EMA]]</f>
        <v>5.651383355879569E-2</v>
      </c>
      <c r="U457" s="2">
        <f>(Table2[[#This Row],[Close Price]]-Table2[[#This Row],[200D EMA]])/Table2[[#This Row],[200D EMA]]</f>
        <v>0.16276143917176225</v>
      </c>
      <c r="V457">
        <v>0.91917531967224697</v>
      </c>
      <c r="W457">
        <v>233.1</v>
      </c>
      <c r="X457">
        <v>248.59</v>
      </c>
      <c r="Y457">
        <v>233.1</v>
      </c>
      <c r="Z457">
        <v>250.5</v>
      </c>
      <c r="AA457">
        <v>213.01</v>
      </c>
      <c r="AB457">
        <v>274.79000000000002</v>
      </c>
      <c r="AC457" s="2">
        <f>(Table2[[#This Row],[Close Price]]/Table2[[#This Row],[Day Low]])-1</f>
        <v>4.0454740454740401E-2</v>
      </c>
      <c r="AD457" s="2">
        <f>(Table2[[#This Row],[Day High]]/Table2[[#This Row],[Close Price]])-1</f>
        <v>2.4986599595926196E-2</v>
      </c>
      <c r="AE457" s="2">
        <f>(Table2[[#This Row],[Close Price]]/Table2[[#This Row],[Current Week Low]])-1</f>
        <v>4.0454740454740401E-2</v>
      </c>
      <c r="AF457" s="2">
        <f>(Table2[[#This Row],[Current Week High]]/Table2[[#This Row],[Close Price]])-1</f>
        <v>3.2861913990021918E-2</v>
      </c>
      <c r="AG457" s="2">
        <f>(Table2[[#This Row],[Close Price]]/Table2[[#This Row],[Current Month Low]])-1</f>
        <v>0.13858504295572982</v>
      </c>
      <c r="AH457" s="2">
        <f>(Table2[[#This Row],[Current Month High]]/Table2[[#This Row],[Close Price]])-1</f>
        <v>0.13301447243639974</v>
      </c>
      <c r="AI457">
        <v>13.301447243639901</v>
      </c>
      <c r="AJ457">
        <v>52.486639421565499</v>
      </c>
      <c r="AK457" t="str">
        <f>IF(AND(Table2[[#This Row],[20D EMA]]&gt;Table2[[#This Row],[50D EMA]],Table2[[#This Row],[50D EMA]]&gt;Table2[[#This Row],[200D EMA]]),"Uptrend","Downtrend/NoTrend")</f>
        <v>Uptrend</v>
      </c>
      <c r="AL457">
        <v>0.13</v>
      </c>
      <c r="AM457" t="s">
        <v>10199</v>
      </c>
      <c r="AN457">
        <v>-3.83</v>
      </c>
      <c r="AO457" t="s">
        <v>10200</v>
      </c>
      <c r="AP457">
        <v>8.0042166024906006E-2</v>
      </c>
      <c r="AQ457">
        <f>(Table2[[#This Row],[Sharpe Ratio]]-AVERAGE(Table2[Sharpe Ratio]))/_xlfn.STDEV.P(Table2[Sharpe Ratio])</f>
        <v>0.3569123020088199</v>
      </c>
      <c r="AR45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-0.13557790101959161</v>
      </c>
      <c r="AS457">
        <f>_xlfn.RANK.AVG(Table2[[#This Row],[1Y Return vs Nifty Z-Score]],Table2[1Y Return vs Nifty Z-Score])</f>
        <v>595</v>
      </c>
      <c r="AT457">
        <f>_xlfn.RANK.AVG(Table2[[#This Row],[6M Return vs Nifty Z-Score]],Table2[6M Return vs Nifty Z-Score])</f>
        <v>479</v>
      </c>
      <c r="AU457">
        <f>_xlfn.RANK.AVG(Table2[[#This Row],[Sharpe Ratio Z-Score]],Table2[Sharpe Ratio Z-Score])</f>
        <v>240</v>
      </c>
      <c r="AV457">
        <f>(Table2[[#This Row],[Rank 1Y]]+Table2[[#This Row],[Rank 6M]]+Table2[[#This Row],[Rank Sharpe]])/3</f>
        <v>438</v>
      </c>
    </row>
    <row r="458" spans="1:48" x14ac:dyDescent="0.3">
      <c r="A458" t="s">
        <v>47</v>
      </c>
      <c r="B458" t="s">
        <v>48</v>
      </c>
      <c r="C458" t="s">
        <v>10154</v>
      </c>
      <c r="D458" t="s">
        <v>21</v>
      </c>
      <c r="E458">
        <v>432534.80785391497</v>
      </c>
      <c r="F458">
        <v>1598.35</v>
      </c>
      <c r="G458">
        <v>19.6443280863264</v>
      </c>
      <c r="H458">
        <f>(Table2[[#This Row],[1Y Return vs Nifty]]-AVERAGE(Table2[1Y Return vs Nifty]))/_xlfn.STDEV.P(Table2[1Y Return vs Nifty])</f>
        <v>-0.26443798922959866</v>
      </c>
      <c r="I458">
        <v>5.5233039548305802</v>
      </c>
      <c r="J458">
        <f>(Table2[[#This Row],[1M Return vs Nifty]]-AVERAGE(Table2[1M Return vs Nifty]))/_xlfn.STDEV.P(Table2[1M Return vs Nifty])</f>
        <v>0.75335885554974591</v>
      </c>
      <c r="K458">
        <v>-10.353575497644</v>
      </c>
      <c r="L458">
        <f>(Table2[[#This Row],[6M Return vs Nifty]]-AVERAGE(Table2[6M Return vs Nifty]))/_xlfn.STDEV.P(Table2[6M Return vs Nifty])</f>
        <v>-0.56187781835490025</v>
      </c>
      <c r="M458">
        <v>1.3173875360549301</v>
      </c>
      <c r="N458">
        <f>(Table2[[#This Row],[1W Return vs Nifty]]-AVERAGE(Table2[1W Return vs Nifty]))/_xlfn.STDEV.P(Table2[1W Return vs Nifty])</f>
        <v>0.86007592821354995</v>
      </c>
      <c r="O458">
        <v>1529.33</v>
      </c>
      <c r="P458">
        <v>1481.27171432108</v>
      </c>
      <c r="Q458">
        <v>1424.38994020322</v>
      </c>
      <c r="R458">
        <v>76.5423524834886</v>
      </c>
      <c r="S458" s="2">
        <f>(Table2[[#This Row],[Close Price]]-Table2[[#This Row],[20D EMA]])/Table2[[#This Row],[20D EMA]]</f>
        <v>4.5130874304433959E-2</v>
      </c>
      <c r="T458" s="2">
        <f>(Table2[[#This Row],[Close Price]]-Table2[[#This Row],[50D EMA]])/Table2[[#This Row],[50D EMA]]</f>
        <v>7.9039034194061455E-2</v>
      </c>
      <c r="U458" s="2">
        <f>(Table2[[#This Row],[Close Price]]-Table2[[#This Row],[200D EMA]])/Table2[[#This Row],[200D EMA]]</f>
        <v>0.12212952007507209</v>
      </c>
      <c r="V458">
        <v>1.08423255314595</v>
      </c>
      <c r="W458">
        <v>1551.1</v>
      </c>
      <c r="X458">
        <v>1600.8</v>
      </c>
      <c r="Y458">
        <v>1551.1</v>
      </c>
      <c r="Z458">
        <v>1600.8</v>
      </c>
      <c r="AA458">
        <v>1455</v>
      </c>
      <c r="AB458">
        <v>1636.4</v>
      </c>
      <c r="AC458" s="2">
        <f>(Table2[[#This Row],[Close Price]]/Table2[[#This Row],[Day Low]])-1</f>
        <v>3.0462252594932737E-2</v>
      </c>
      <c r="AD458" s="2">
        <f>(Table2[[#This Row],[Day High]]/Table2[[#This Row],[Close Price]])-1</f>
        <v>1.5328307316921919E-3</v>
      </c>
      <c r="AE458" s="2">
        <f>(Table2[[#This Row],[Close Price]]/Table2[[#This Row],[Current Week Low]])-1</f>
        <v>3.0462252594932737E-2</v>
      </c>
      <c r="AF458" s="2">
        <f>(Table2[[#This Row],[Current Week High]]/Table2[[#This Row],[Close Price]])-1</f>
        <v>1.5328307316921919E-3</v>
      </c>
      <c r="AG458" s="2">
        <f>(Table2[[#This Row],[Close Price]]/Table2[[#This Row],[Current Month Low]])-1</f>
        <v>9.8522336769759411E-2</v>
      </c>
      <c r="AH458" s="2">
        <f>(Table2[[#This Row],[Current Month High]]/Table2[[#This Row],[Close Price]])-1</f>
        <v>2.3805799730972632E-2</v>
      </c>
      <c r="AI458">
        <v>6.1938874464291196</v>
      </c>
      <c r="AJ458">
        <v>45.834854014598498</v>
      </c>
      <c r="AK458" t="str">
        <f>IF(AND(Table2[[#This Row],[20D EMA]]&gt;Table2[[#This Row],[50D EMA]],Table2[[#This Row],[50D EMA]]&gt;Table2[[#This Row],[200D EMA]]),"Uptrend","Downtrend/NoTrend")</f>
        <v>Uptrend</v>
      </c>
      <c r="AL458">
        <v>-0.03</v>
      </c>
      <c r="AM458" t="s">
        <v>10200</v>
      </c>
      <c r="AN458">
        <v>4.99</v>
      </c>
      <c r="AO458" t="s">
        <v>10199</v>
      </c>
      <c r="AP458">
        <v>1.896644687619E-2</v>
      </c>
      <c r="AQ458">
        <f>(Table2[[#This Row],[Sharpe Ratio]]-AVERAGE(Table2[Sharpe Ratio]))/_xlfn.STDEV.P(Table2[Sharpe Ratio])</f>
        <v>-0.34420983597533122</v>
      </c>
      <c r="AR45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0.44290914020346572</v>
      </c>
      <c r="AS458">
        <f>_xlfn.RANK.AVG(Table2[[#This Row],[1Y Return vs Nifty Z-Score]],Table2[1Y Return vs Nifty Z-Score])</f>
        <v>382</v>
      </c>
      <c r="AT458">
        <f>_xlfn.RANK.AVG(Table2[[#This Row],[6M Return vs Nifty Z-Score]],Table2[6M Return vs Nifty Z-Score])</f>
        <v>513</v>
      </c>
      <c r="AU458">
        <f>_xlfn.RANK.AVG(Table2[[#This Row],[Sharpe Ratio Z-Score]],Table2[Sharpe Ratio Z-Score])</f>
        <v>427</v>
      </c>
      <c r="AV458">
        <f>(Table2[[#This Row],[Rank 1Y]]+Table2[[#This Row],[Rank 6M]]+Table2[[#This Row],[Rank Sharpe]])/3</f>
        <v>440.66666666666669</v>
      </c>
    </row>
    <row r="459" spans="1:48" x14ac:dyDescent="0.3">
      <c r="A459" t="s">
        <v>1206</v>
      </c>
      <c r="B459" t="s">
        <v>1207</v>
      </c>
      <c r="C459" t="s">
        <v>10155</v>
      </c>
      <c r="D459" t="s">
        <v>489</v>
      </c>
      <c r="E459">
        <v>9462.7073591099997</v>
      </c>
      <c r="F459">
        <v>1062.9000000000001</v>
      </c>
      <c r="G459">
        <v>3.4395446158127698</v>
      </c>
      <c r="H459">
        <f>(Table2[[#This Row],[1Y Return vs Nifty]]-AVERAGE(Table2[1Y Return vs Nifty]))/_xlfn.STDEV.P(Table2[1Y Return vs Nifty])</f>
        <v>-0.49010456982399458</v>
      </c>
      <c r="I459">
        <v>4.9160863746803303</v>
      </c>
      <c r="J459">
        <f>(Table2[[#This Row],[1M Return vs Nifty]]-AVERAGE(Table2[1M Return vs Nifty]))/_xlfn.STDEV.P(Table2[1M Return vs Nifty])</f>
        <v>0.69038712476028841</v>
      </c>
      <c r="K459">
        <v>-7.9305833122884302</v>
      </c>
      <c r="L459">
        <f>(Table2[[#This Row],[6M Return vs Nifty]]-AVERAGE(Table2[6M Return vs Nifty]))/_xlfn.STDEV.P(Table2[6M Return vs Nifty])</f>
        <v>-0.48048453787533102</v>
      </c>
      <c r="M459">
        <v>0.42159208551650801</v>
      </c>
      <c r="N459">
        <f>(Table2[[#This Row],[1W Return vs Nifty]]-AVERAGE(Table2[1W Return vs Nifty]))/_xlfn.STDEV.P(Table2[1W Return vs Nifty])</f>
        <v>0.61891343895991024</v>
      </c>
      <c r="O459">
        <v>1056.8499999999999</v>
      </c>
      <c r="P459">
        <v>997.38897398143297</v>
      </c>
      <c r="Q459">
        <v>921.85075656134597</v>
      </c>
      <c r="R459">
        <v>47.919167089459897</v>
      </c>
      <c r="S459" s="2">
        <f>(Table2[[#This Row],[Close Price]]-Table2[[#This Row],[20D EMA]])/Table2[[#This Row],[20D EMA]]</f>
        <v>5.7245588304869963E-3</v>
      </c>
      <c r="T459" s="2">
        <f>(Table2[[#This Row],[Close Price]]-Table2[[#This Row],[50D EMA]])/Table2[[#This Row],[50D EMA]]</f>
        <v>6.5682524799784536E-2</v>
      </c>
      <c r="U459" s="2">
        <f>(Table2[[#This Row],[Close Price]]-Table2[[#This Row],[200D EMA]])/Table2[[#This Row],[200D EMA]]</f>
        <v>0.15300659291617968</v>
      </c>
      <c r="V459">
        <v>0.64819773241600398</v>
      </c>
      <c r="W459">
        <v>1044.9000000000001</v>
      </c>
      <c r="X459">
        <v>1142.3</v>
      </c>
      <c r="Y459">
        <v>1044.9000000000001</v>
      </c>
      <c r="Z459">
        <v>1142.3</v>
      </c>
      <c r="AA459">
        <v>1029.55</v>
      </c>
      <c r="AB459">
        <v>1195</v>
      </c>
      <c r="AC459" s="2">
        <f>(Table2[[#This Row],[Close Price]]/Table2[[#This Row],[Day Low]])-1</f>
        <v>1.7226528854435763E-2</v>
      </c>
      <c r="AD459" s="2">
        <f>(Table2[[#This Row],[Day High]]/Table2[[#This Row],[Close Price]])-1</f>
        <v>7.4701288926521725E-2</v>
      </c>
      <c r="AE459" s="2">
        <f>(Table2[[#This Row],[Close Price]]/Table2[[#This Row],[Current Week Low]])-1</f>
        <v>1.7226528854435763E-2</v>
      </c>
      <c r="AF459" s="2">
        <f>(Table2[[#This Row],[Current Week High]]/Table2[[#This Row],[Close Price]])-1</f>
        <v>7.4701288926521725E-2</v>
      </c>
      <c r="AG459" s="2">
        <f>(Table2[[#This Row],[Close Price]]/Table2[[#This Row],[Current Month Low]])-1</f>
        <v>3.239279296780162E-2</v>
      </c>
      <c r="AH459" s="2">
        <f>(Table2[[#This Row],[Current Month High]]/Table2[[#This Row],[Close Price]])-1</f>
        <v>0.12428262301251292</v>
      </c>
      <c r="AI459">
        <v>12.4282623012512</v>
      </c>
      <c r="AJ459">
        <v>36.857014099014997</v>
      </c>
      <c r="AK459" t="str">
        <f>IF(AND(Table2[[#This Row],[20D EMA]]&gt;Table2[[#This Row],[50D EMA]],Table2[[#This Row],[50D EMA]]&gt;Table2[[#This Row],[200D EMA]]),"Uptrend","Downtrend/NoTrend")</f>
        <v>Uptrend</v>
      </c>
      <c r="AL459">
        <v>0.1</v>
      </c>
      <c r="AM459" t="s">
        <v>10199</v>
      </c>
      <c r="AN459">
        <v>-0.54</v>
      </c>
      <c r="AO459" t="s">
        <v>10200</v>
      </c>
      <c r="AP459">
        <v>3.9142586156189998E-2</v>
      </c>
      <c r="AQ459">
        <f>(Table2[[#This Row],[Sharpe Ratio]]-AVERAGE(Table2[Sharpe Ratio]))/_xlfn.STDEV.P(Table2[Sharpe Ratio])</f>
        <v>-0.11259671532070524</v>
      </c>
      <c r="AR45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0.22611474070016785</v>
      </c>
      <c r="AS459">
        <f>_xlfn.RANK.AVG(Table2[[#This Row],[1Y Return vs Nifty Z-Score]],Table2[1Y Return vs Nifty Z-Score])</f>
        <v>475</v>
      </c>
      <c r="AT459">
        <f>_xlfn.RANK.AVG(Table2[[#This Row],[6M Return vs Nifty Z-Score]],Table2[6M Return vs Nifty Z-Score])</f>
        <v>481</v>
      </c>
      <c r="AU459">
        <f>_xlfn.RANK.AVG(Table2[[#This Row],[Sharpe Ratio Z-Score]],Table2[Sharpe Ratio Z-Score])</f>
        <v>367</v>
      </c>
      <c r="AV459">
        <f>(Table2[[#This Row],[Rank 1Y]]+Table2[[#This Row],[Rank 6M]]+Table2[[#This Row],[Rank Sharpe]])/3</f>
        <v>441</v>
      </c>
    </row>
    <row r="460" spans="1:48" x14ac:dyDescent="0.3">
      <c r="A460" t="s">
        <v>586</v>
      </c>
      <c r="B460" t="s">
        <v>587</v>
      </c>
      <c r="C460" t="s">
        <v>10160</v>
      </c>
      <c r="D460" t="s">
        <v>62</v>
      </c>
      <c r="E460">
        <v>31489.767538159998</v>
      </c>
      <c r="F460">
        <v>1241.2</v>
      </c>
      <c r="G460">
        <v>32.642353253189498</v>
      </c>
      <c r="H460">
        <f>(Table2[[#This Row],[1Y Return vs Nifty]]-AVERAGE(Table2[1Y Return vs Nifty]))/_xlfn.STDEV.P(Table2[1Y Return vs Nifty])</f>
        <v>-8.3428480572897867E-2</v>
      </c>
      <c r="I460">
        <v>2.5557794507853799</v>
      </c>
      <c r="J460">
        <f>(Table2[[#This Row],[1M Return vs Nifty]]-AVERAGE(Table2[1M Return vs Nifty]))/_xlfn.STDEV.P(Table2[1M Return vs Nifty])</f>
        <v>0.4456105948132672</v>
      </c>
      <c r="K460">
        <v>-0.54278271862987404</v>
      </c>
      <c r="L460">
        <f>(Table2[[#This Row],[6M Return vs Nifty]]-AVERAGE(Table2[6M Return vs Nifty]))/_xlfn.STDEV.P(Table2[6M Return vs Nifty])</f>
        <v>-0.23231315313826592</v>
      </c>
      <c r="M460">
        <v>-1.0329089933496201</v>
      </c>
      <c r="N460">
        <f>(Table2[[#This Row],[1W Return vs Nifty]]-AVERAGE(Table2[1W Return vs Nifty]))/_xlfn.STDEV.P(Table2[1W Return vs Nifty])</f>
        <v>0.22733844202213033</v>
      </c>
      <c r="O460">
        <v>1199.71</v>
      </c>
      <c r="P460">
        <v>1204.54441926144</v>
      </c>
      <c r="Q460">
        <v>1144.11063644409</v>
      </c>
      <c r="R460">
        <v>66.525161097913298</v>
      </c>
      <c r="S460" s="2">
        <f>(Table2[[#This Row],[Close Price]]-Table2[[#This Row],[20D EMA]])/Table2[[#This Row],[20D EMA]]</f>
        <v>3.4583357644764161E-2</v>
      </c>
      <c r="T460" s="2">
        <f>(Table2[[#This Row],[Close Price]]-Table2[[#This Row],[50D EMA]])/Table2[[#This Row],[50D EMA]]</f>
        <v>3.0431074315246276E-2</v>
      </c>
      <c r="U460" s="2">
        <f>(Table2[[#This Row],[Close Price]]-Table2[[#This Row],[200D EMA]])/Table2[[#This Row],[200D EMA]]</f>
        <v>8.4860117949488681E-2</v>
      </c>
      <c r="V460">
        <v>0.64583624685145002</v>
      </c>
      <c r="W460">
        <v>1191.55</v>
      </c>
      <c r="X460">
        <v>1246.9000000000001</v>
      </c>
      <c r="Y460">
        <v>1181</v>
      </c>
      <c r="Z460">
        <v>1246.9000000000001</v>
      </c>
      <c r="AA460">
        <v>1113.3</v>
      </c>
      <c r="AB460">
        <v>1246.9000000000001</v>
      </c>
      <c r="AC460" s="2">
        <f>(Table2[[#This Row],[Close Price]]/Table2[[#This Row],[Day Low]])-1</f>
        <v>4.1668415089589184E-2</v>
      </c>
      <c r="AD460" s="2">
        <f>(Table2[[#This Row],[Day High]]/Table2[[#This Row],[Close Price]])-1</f>
        <v>4.5923300032226777E-3</v>
      </c>
      <c r="AE460" s="2">
        <f>(Table2[[#This Row],[Close Price]]/Table2[[#This Row],[Current Week Low]])-1</f>
        <v>5.0973751058425165E-2</v>
      </c>
      <c r="AF460" s="2">
        <f>(Table2[[#This Row],[Current Week High]]/Table2[[#This Row],[Close Price]])-1</f>
        <v>4.5923300032226777E-3</v>
      </c>
      <c r="AG460" s="2">
        <f>(Table2[[#This Row],[Close Price]]/Table2[[#This Row],[Current Month Low]])-1</f>
        <v>0.11488367915207043</v>
      </c>
      <c r="AH460" s="2">
        <f>(Table2[[#This Row],[Current Month High]]/Table2[[#This Row],[Close Price]])-1</f>
        <v>4.5923300032226777E-3</v>
      </c>
      <c r="AI460">
        <v>10.7476635514018</v>
      </c>
      <c r="AJ460">
        <v>57.853236678112602</v>
      </c>
      <c r="AK460" t="str">
        <f>IF(AND(Table2[[#This Row],[20D EMA]]&gt;Table2[[#This Row],[50D EMA]],Table2[[#This Row],[50D EMA]]&gt;Table2[[#This Row],[200D EMA]]),"Uptrend","Downtrend/NoTrend")</f>
        <v>Downtrend/NoTrend</v>
      </c>
      <c r="AL460">
        <v>-0.14000000000000001</v>
      </c>
      <c r="AM460" t="s">
        <v>10200</v>
      </c>
      <c r="AN460">
        <v>5.38</v>
      </c>
      <c r="AO460" t="s">
        <v>10199</v>
      </c>
      <c r="AP460">
        <v>-3.2709680663354002E-2</v>
      </c>
      <c r="AQ460">
        <f>(Table2[[#This Row],[Sharpe Ratio]]-AVERAGE(Table2[Sharpe Ratio]))/_xlfn.STDEV.P(Table2[Sharpe Ratio])</f>
        <v>-0.93742883573930613</v>
      </c>
      <c r="AR46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0">
        <f>_xlfn.RANK.AVG(Table2[[#This Row],[1Y Return vs Nifty Z-Score]],Table2[1Y Return vs Nifty Z-Score])</f>
        <v>316</v>
      </c>
      <c r="AT460">
        <f>_xlfn.RANK.AVG(Table2[[#This Row],[6M Return vs Nifty Z-Score]],Table2[6M Return vs Nifty Z-Score])</f>
        <v>405</v>
      </c>
      <c r="AU460">
        <f>_xlfn.RANK.AVG(Table2[[#This Row],[Sharpe Ratio Z-Score]],Table2[Sharpe Ratio Z-Score])</f>
        <v>604</v>
      </c>
      <c r="AV460">
        <f>(Table2[[#This Row],[Rank 1Y]]+Table2[[#This Row],[Rank 6M]]+Table2[[#This Row],[Rank Sharpe]])/3</f>
        <v>441.66666666666669</v>
      </c>
    </row>
    <row r="461" spans="1:48" x14ac:dyDescent="0.3">
      <c r="A461" t="s">
        <v>1472</v>
      </c>
      <c r="B461" t="s">
        <v>1473</v>
      </c>
      <c r="C461" t="s">
        <v>619</v>
      </c>
      <c r="D461" t="s">
        <v>619</v>
      </c>
      <c r="E461">
        <v>6693.1378035750004</v>
      </c>
      <c r="F461">
        <v>507.75</v>
      </c>
      <c r="G461">
        <v>19.072373387539901</v>
      </c>
      <c r="H461">
        <f>(Table2[[#This Row],[1Y Return vs Nifty]]-AVERAGE(Table2[1Y Return vs Nifty]))/_xlfn.STDEV.P(Table2[1Y Return vs Nifty])</f>
        <v>-0.27240298680978264</v>
      </c>
      <c r="I461">
        <v>-8.6149982814043096</v>
      </c>
      <c r="J461">
        <f>(Table2[[#This Row],[1M Return vs Nifty]]-AVERAGE(Table2[1M Return vs Nifty]))/_xlfn.STDEV.P(Table2[1M Return vs Nifty])</f>
        <v>-0.71285917130624432</v>
      </c>
      <c r="K461">
        <v>-24.065543490508201</v>
      </c>
      <c r="L461">
        <f>(Table2[[#This Row],[6M Return vs Nifty]]-AVERAGE(Table2[6M Return vs Nifty]))/_xlfn.STDEV.P(Table2[6M Return vs Nifty])</f>
        <v>-1.0224909658159154</v>
      </c>
      <c r="M461">
        <v>0.75787905922261301</v>
      </c>
      <c r="N461">
        <f>(Table2[[#This Row],[1W Return vs Nifty]]-AVERAGE(Table2[1W Return vs Nifty]))/_xlfn.STDEV.P(Table2[1W Return vs Nifty])</f>
        <v>0.70944728084735464</v>
      </c>
      <c r="O461">
        <v>519.52</v>
      </c>
      <c r="P461">
        <v>504.50766766387602</v>
      </c>
      <c r="Q461">
        <v>487.92509217262</v>
      </c>
      <c r="R461">
        <v>35.201861503588702</v>
      </c>
      <c r="S461" s="2">
        <f>(Table2[[#This Row],[Close Price]]-Table2[[#This Row],[20D EMA]])/Table2[[#This Row],[20D EMA]]</f>
        <v>-2.2655528179858296E-2</v>
      </c>
      <c r="T461" s="2">
        <f>(Table2[[#This Row],[Close Price]]-Table2[[#This Row],[50D EMA]])/Table2[[#This Row],[50D EMA]]</f>
        <v>6.426725586030451E-3</v>
      </c>
      <c r="U461" s="2">
        <f>(Table2[[#This Row],[Close Price]]-Table2[[#This Row],[200D EMA]])/Table2[[#This Row],[200D EMA]]</f>
        <v>4.0631047973171817E-2</v>
      </c>
      <c r="V461">
        <v>0.87303333770133495</v>
      </c>
      <c r="W461">
        <v>483</v>
      </c>
      <c r="X461">
        <v>522.9</v>
      </c>
      <c r="Y461">
        <v>483</v>
      </c>
      <c r="Z461">
        <v>522.9</v>
      </c>
      <c r="AA461">
        <v>483</v>
      </c>
      <c r="AB461">
        <v>569.85</v>
      </c>
      <c r="AC461" s="2">
        <f>(Table2[[#This Row],[Close Price]]/Table2[[#This Row],[Day Low]])-1</f>
        <v>5.1242236024844789E-2</v>
      </c>
      <c r="AD461" s="2">
        <f>(Table2[[#This Row],[Day High]]/Table2[[#This Row],[Close Price]])-1</f>
        <v>2.9837518463810886E-2</v>
      </c>
      <c r="AE461" s="2">
        <f>(Table2[[#This Row],[Close Price]]/Table2[[#This Row],[Current Week Low]])-1</f>
        <v>5.1242236024844789E-2</v>
      </c>
      <c r="AF461" s="2">
        <f>(Table2[[#This Row],[Current Week High]]/Table2[[#This Row],[Close Price]])-1</f>
        <v>2.9837518463810886E-2</v>
      </c>
      <c r="AG461" s="2">
        <f>(Table2[[#This Row],[Close Price]]/Table2[[#This Row],[Current Month Low]])-1</f>
        <v>5.1242236024844789E-2</v>
      </c>
      <c r="AH461" s="2">
        <f>(Table2[[#This Row],[Current Month High]]/Table2[[#This Row],[Close Price]])-1</f>
        <v>0.12230428360413592</v>
      </c>
      <c r="AI461">
        <v>31.166912850812398</v>
      </c>
      <c r="AJ461">
        <v>60.705807880993802</v>
      </c>
      <c r="AK461" t="str">
        <f>IF(AND(Table2[[#This Row],[20D EMA]]&gt;Table2[[#This Row],[50D EMA]],Table2[[#This Row],[50D EMA]]&gt;Table2[[#This Row],[200D EMA]]),"Uptrend","Downtrend/NoTrend")</f>
        <v>Uptrend</v>
      </c>
      <c r="AL461">
        <v>0.03</v>
      </c>
      <c r="AM461" t="s">
        <v>10199</v>
      </c>
      <c r="AN461">
        <v>-7.84</v>
      </c>
      <c r="AO461" t="s">
        <v>10200</v>
      </c>
      <c r="AP461">
        <v>5.8180610196711002E-2</v>
      </c>
      <c r="AQ461">
        <f>(Table2[[#This Row],[Sharpe Ratio]]-AVERAGE(Table2[Sharpe Ratio]))/_xlfn.STDEV.P(Table2[Sharpe Ratio])</f>
        <v>0.10595134771203875</v>
      </c>
      <c r="AR46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-1.1923544953725489</v>
      </c>
      <c r="AS461">
        <f>_xlfn.RANK.AVG(Table2[[#This Row],[1Y Return vs Nifty Z-Score]],Table2[1Y Return vs Nifty Z-Score])</f>
        <v>386</v>
      </c>
      <c r="AT461">
        <f>_xlfn.RANK.AVG(Table2[[#This Row],[6M Return vs Nifty Z-Score]],Table2[6M Return vs Nifty Z-Score])</f>
        <v>635</v>
      </c>
      <c r="AU461">
        <f>_xlfn.RANK.AVG(Table2[[#This Row],[Sharpe Ratio Z-Score]],Table2[Sharpe Ratio Z-Score])</f>
        <v>308</v>
      </c>
      <c r="AV461">
        <f>(Table2[[#This Row],[Rank 1Y]]+Table2[[#This Row],[Rank 6M]]+Table2[[#This Row],[Rank Sharpe]])/3</f>
        <v>443</v>
      </c>
    </row>
    <row r="462" spans="1:48" x14ac:dyDescent="0.3">
      <c r="A462" t="s">
        <v>449</v>
      </c>
      <c r="B462" t="s">
        <v>450</v>
      </c>
      <c r="C462" t="s">
        <v>10163</v>
      </c>
      <c r="D462" t="s">
        <v>77</v>
      </c>
      <c r="E462">
        <v>49698.838089265002</v>
      </c>
      <c r="F462">
        <v>2646.55</v>
      </c>
      <c r="G462">
        <v>22.679825314598599</v>
      </c>
      <c r="H462">
        <f>(Table2[[#This Row],[1Y Return vs Nifty]]-AVERAGE(Table2[1Y Return vs Nifty]))/_xlfn.STDEV.P(Table2[1Y Return vs Nifty])</f>
        <v>-0.22216588598586171</v>
      </c>
      <c r="I462">
        <v>-1.1451485203879701</v>
      </c>
      <c r="J462">
        <f>(Table2[[#This Row],[1M Return vs Nifty]]-AVERAGE(Table2[1M Return vs Nifty]))/_xlfn.STDEV.P(Table2[1M Return vs Nifty])</f>
        <v>6.1804447741183891E-2</v>
      </c>
      <c r="K462">
        <v>4.6083040176343504</v>
      </c>
      <c r="L462">
        <f>(Table2[[#This Row],[6M Return vs Nifty]]-AVERAGE(Table2[6M Return vs Nifty]))/_xlfn.STDEV.P(Table2[6M Return vs Nifty])</f>
        <v>-5.9277577525042563E-2</v>
      </c>
      <c r="M462">
        <v>-2.4684000857847801</v>
      </c>
      <c r="N462">
        <f>(Table2[[#This Row],[1W Return vs Nifty]]-AVERAGE(Table2[1W Return vs Nifty]))/_xlfn.STDEV.P(Table2[1W Return vs Nifty])</f>
        <v>-0.15911876195787716</v>
      </c>
      <c r="O462">
        <v>2657.52</v>
      </c>
      <c r="P462">
        <v>2611.8071627735599</v>
      </c>
      <c r="Q462">
        <v>2413.1623538734202</v>
      </c>
      <c r="R462">
        <v>45.057488677561501</v>
      </c>
      <c r="S462" s="2">
        <f>(Table2[[#This Row],[Close Price]]-Table2[[#This Row],[20D EMA]])/Table2[[#This Row],[20D EMA]]</f>
        <v>-4.1279087269333065E-3</v>
      </c>
      <c r="T462" s="2">
        <f>(Table2[[#This Row],[Close Price]]-Table2[[#This Row],[50D EMA]])/Table2[[#This Row],[50D EMA]]</f>
        <v>1.3302221435653698E-2</v>
      </c>
      <c r="U462" s="2">
        <f>(Table2[[#This Row],[Close Price]]-Table2[[#This Row],[200D EMA]])/Table2[[#This Row],[200D EMA]]</f>
        <v>9.6714440183423345E-2</v>
      </c>
      <c r="V462">
        <v>0.74142546297122802</v>
      </c>
      <c r="W462">
        <v>2556.8000000000002</v>
      </c>
      <c r="X462">
        <v>2699.9</v>
      </c>
      <c r="Y462">
        <v>2556.8000000000002</v>
      </c>
      <c r="Z462">
        <v>2699.9</v>
      </c>
      <c r="AA462">
        <v>2556.8000000000002</v>
      </c>
      <c r="AB462">
        <v>2844</v>
      </c>
      <c r="AC462" s="2">
        <f>(Table2[[#This Row],[Close Price]]/Table2[[#This Row],[Day Low]])-1</f>
        <v>3.5102471839799643E-2</v>
      </c>
      <c r="AD462" s="2">
        <f>(Table2[[#This Row],[Day High]]/Table2[[#This Row],[Close Price]])-1</f>
        <v>2.0158319321380569E-2</v>
      </c>
      <c r="AE462" s="2">
        <f>(Table2[[#This Row],[Close Price]]/Table2[[#This Row],[Current Week Low]])-1</f>
        <v>3.5102471839799643E-2</v>
      </c>
      <c r="AF462" s="2">
        <f>(Table2[[#This Row],[Current Week High]]/Table2[[#This Row],[Close Price]])-1</f>
        <v>2.0158319321380569E-2</v>
      </c>
      <c r="AG462" s="2">
        <f>(Table2[[#This Row],[Close Price]]/Table2[[#This Row],[Current Month Low]])-1</f>
        <v>3.5102471839799643E-2</v>
      </c>
      <c r="AH462" s="2">
        <f>(Table2[[#This Row],[Current Month High]]/Table2[[#This Row],[Close Price]])-1</f>
        <v>7.4606563261604641E-2</v>
      </c>
      <c r="AI462">
        <v>7.4606563261604597</v>
      </c>
      <c r="AJ462">
        <v>49.219102390617898</v>
      </c>
      <c r="AK462" t="str">
        <f>IF(AND(Table2[[#This Row],[20D EMA]]&gt;Table2[[#This Row],[50D EMA]],Table2[[#This Row],[50D EMA]]&gt;Table2[[#This Row],[200D EMA]]),"Uptrend","Downtrend/NoTrend")</f>
        <v>Uptrend</v>
      </c>
      <c r="AL462">
        <v>-0.02</v>
      </c>
      <c r="AM462" t="s">
        <v>10200</v>
      </c>
      <c r="AN462">
        <v>-2.9</v>
      </c>
      <c r="AO462" t="s">
        <v>10200</v>
      </c>
      <c r="AP462">
        <v>-3.8863212040505003E-2</v>
      </c>
      <c r="AQ462">
        <f>(Table2[[#This Row],[Sharpe Ratio]]-AVERAGE(Table2[Sharpe Ratio]))/_xlfn.STDEV.P(Table2[Sharpe Ratio])</f>
        <v>-1.0080686437585191</v>
      </c>
      <c r="AR46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-1.3868264214861166</v>
      </c>
      <c r="AS462">
        <f>_xlfn.RANK.AVG(Table2[[#This Row],[1Y Return vs Nifty Z-Score]],Table2[1Y Return vs Nifty Z-Score])</f>
        <v>365</v>
      </c>
      <c r="AT462">
        <f>_xlfn.RANK.AVG(Table2[[#This Row],[6M Return vs Nifty Z-Score]],Table2[6M Return vs Nifty Z-Score])</f>
        <v>347</v>
      </c>
      <c r="AU462">
        <f>_xlfn.RANK.AVG(Table2[[#This Row],[Sharpe Ratio Z-Score]],Table2[Sharpe Ratio Z-Score])</f>
        <v>619</v>
      </c>
      <c r="AV462">
        <f>(Table2[[#This Row],[Rank 1Y]]+Table2[[#This Row],[Rank 6M]]+Table2[[#This Row],[Rank Sharpe]])/3</f>
        <v>443.66666666666669</v>
      </c>
    </row>
    <row r="463" spans="1:48" x14ac:dyDescent="0.3">
      <c r="A463" t="s">
        <v>139</v>
      </c>
      <c r="B463" t="s">
        <v>140</v>
      </c>
      <c r="C463" t="s">
        <v>10162</v>
      </c>
      <c r="D463" t="s">
        <v>130</v>
      </c>
      <c r="E463">
        <v>199761.47171908201</v>
      </c>
      <c r="F463">
        <v>160.02000000000001</v>
      </c>
      <c r="G463">
        <v>14.569511268675599</v>
      </c>
      <c r="H463">
        <f>(Table2[[#This Row],[1Y Return vs Nifty]]-AVERAGE(Table2[1Y Return vs Nifty]))/_xlfn.STDEV.P(Table2[1Y Return vs Nifty])</f>
        <v>-0.33510950177810245</v>
      </c>
      <c r="I463">
        <v>-13.661717947726</v>
      </c>
      <c r="J463">
        <f>(Table2[[#This Row],[1M Return vs Nifty]]-AVERAGE(Table2[1M Return vs Nifty]))/_xlfn.STDEV.P(Table2[1M Return vs Nifty])</f>
        <v>-1.2362311595132289</v>
      </c>
      <c r="K463">
        <v>7.7414178323468397</v>
      </c>
      <c r="L463">
        <f>(Table2[[#This Row],[6M Return vs Nifty]]-AVERAGE(Table2[6M Return vs Nifty]))/_xlfn.STDEV.P(Table2[6M Return vs Nifty])</f>
        <v>4.5970145945383713E-2</v>
      </c>
      <c r="M463">
        <v>-3.90776896662498</v>
      </c>
      <c r="N463">
        <f>(Table2[[#This Row],[1W Return vs Nifty]]-AVERAGE(Table2[1W Return vs Nifty]))/_xlfn.STDEV.P(Table2[1W Return vs Nifty])</f>
        <v>-0.54661992871308762</v>
      </c>
      <c r="O463">
        <v>168.45</v>
      </c>
      <c r="P463">
        <v>169.40881650188999</v>
      </c>
      <c r="Q463">
        <v>151.99805418073899</v>
      </c>
      <c r="R463">
        <v>24.621174567461601</v>
      </c>
      <c r="S463" s="2">
        <f>(Table2[[#This Row],[Close Price]]-Table2[[#This Row],[20D EMA]])/Table2[[#This Row],[20D EMA]]</f>
        <v>-5.0044523597506552E-2</v>
      </c>
      <c r="T463" s="2">
        <f>(Table2[[#This Row],[Close Price]]-Table2[[#This Row],[50D EMA]])/Table2[[#This Row],[50D EMA]]</f>
        <v>-5.5421061877173508E-2</v>
      </c>
      <c r="U463" s="2">
        <f>(Table2[[#This Row],[Close Price]]-Table2[[#This Row],[200D EMA]])/Table2[[#This Row],[200D EMA]]</f>
        <v>5.277663495430162E-2</v>
      </c>
      <c r="V463">
        <v>0.83281194909340495</v>
      </c>
      <c r="W463">
        <v>155</v>
      </c>
      <c r="X463">
        <v>161.97</v>
      </c>
      <c r="Y463">
        <v>155</v>
      </c>
      <c r="Z463">
        <v>161.97</v>
      </c>
      <c r="AA463">
        <v>155</v>
      </c>
      <c r="AB463">
        <v>178.19</v>
      </c>
      <c r="AC463" s="2">
        <f>(Table2[[#This Row],[Close Price]]/Table2[[#This Row],[Day Low]])-1</f>
        <v>3.2387096774193713E-2</v>
      </c>
      <c r="AD463" s="2">
        <f>(Table2[[#This Row],[Day High]]/Table2[[#This Row],[Close Price]])-1</f>
        <v>1.2185976752905781E-2</v>
      </c>
      <c r="AE463" s="2">
        <f>(Table2[[#This Row],[Close Price]]/Table2[[#This Row],[Current Week Low]])-1</f>
        <v>3.2387096774193713E-2</v>
      </c>
      <c r="AF463" s="2">
        <f>(Table2[[#This Row],[Current Week High]]/Table2[[#This Row],[Close Price]])-1</f>
        <v>1.2185976752905781E-2</v>
      </c>
      <c r="AG463" s="2">
        <f>(Table2[[#This Row],[Close Price]]/Table2[[#This Row],[Current Month Low]])-1</f>
        <v>3.2387096774193713E-2</v>
      </c>
      <c r="AH463" s="2">
        <f>(Table2[[#This Row],[Current Month High]]/Table2[[#This Row],[Close Price]])-1</f>
        <v>0.11354830646169223</v>
      </c>
      <c r="AI463">
        <v>15.360579927509001</v>
      </c>
      <c r="AJ463">
        <v>39.938784433755998</v>
      </c>
      <c r="AK463" t="str">
        <f>IF(AND(Table2[[#This Row],[20D EMA]]&gt;Table2[[#This Row],[50D EMA]],Table2[[#This Row],[50D EMA]]&gt;Table2[[#This Row],[200D EMA]]),"Uptrend","Downtrend/NoTrend")</f>
        <v>Downtrend/NoTrend</v>
      </c>
      <c r="AL463">
        <v>-0.04</v>
      </c>
      <c r="AM463" t="s">
        <v>10200</v>
      </c>
      <c r="AN463">
        <v>-9.23</v>
      </c>
      <c r="AO463" t="s">
        <v>10200</v>
      </c>
      <c r="AP463">
        <v>-3.3192917741575997E-2</v>
      </c>
      <c r="AQ463">
        <f>(Table2[[#This Row],[Sharpe Ratio]]-AVERAGE(Table2[Sharpe Ratio]))/_xlfn.STDEV.P(Table2[Sharpe Ratio])</f>
        <v>-0.94297618283826123</v>
      </c>
      <c r="AR46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3">
        <f>_xlfn.RANK.AVG(Table2[[#This Row],[1Y Return vs Nifty Z-Score]],Table2[1Y Return vs Nifty Z-Score])</f>
        <v>413</v>
      </c>
      <c r="AT463">
        <f>_xlfn.RANK.AVG(Table2[[#This Row],[6M Return vs Nifty Z-Score]],Table2[6M Return vs Nifty Z-Score])</f>
        <v>313</v>
      </c>
      <c r="AU463">
        <f>_xlfn.RANK.AVG(Table2[[#This Row],[Sharpe Ratio Z-Score]],Table2[Sharpe Ratio Z-Score])</f>
        <v>606</v>
      </c>
      <c r="AV463">
        <f>(Table2[[#This Row],[Rank 1Y]]+Table2[[#This Row],[Rank 6M]]+Table2[[#This Row],[Rank Sharpe]])/3</f>
        <v>444</v>
      </c>
    </row>
    <row r="464" spans="1:48" x14ac:dyDescent="0.3">
      <c r="A464" t="s">
        <v>1645</v>
      </c>
      <c r="B464" t="s">
        <v>1646</v>
      </c>
      <c r="C464" t="s">
        <v>10166</v>
      </c>
      <c r="D464" t="s">
        <v>1435</v>
      </c>
      <c r="E464">
        <v>4987.1976143849997</v>
      </c>
      <c r="F464">
        <v>770.85</v>
      </c>
      <c r="G464">
        <v>-8.6396673734348699</v>
      </c>
      <c r="H464">
        <f>(Table2[[#This Row],[1Y Return vs Nifty]]-AVERAGE(Table2[1Y Return vs Nifty]))/_xlfn.STDEV.P(Table2[1Y Return vs Nifty])</f>
        <v>-0.65831875613807722</v>
      </c>
      <c r="I464">
        <v>9.1559482703152693</v>
      </c>
      <c r="J464">
        <f>(Table2[[#This Row],[1M Return vs Nifty]]-AVERAGE(Table2[1M Return vs Nifty]))/_xlfn.STDEV.P(Table2[1M Return vs Nifty])</f>
        <v>1.1300836200599436</v>
      </c>
      <c r="K464">
        <v>-16.054165702832002</v>
      </c>
      <c r="L464">
        <f>(Table2[[#This Row],[6M Return vs Nifty]]-AVERAGE(Table2[6M Return vs Nifty]))/_xlfn.STDEV.P(Table2[6M Return vs Nifty])</f>
        <v>-0.75337234329570724</v>
      </c>
      <c r="M464">
        <v>-5.3287631973338199</v>
      </c>
      <c r="N464">
        <f>(Table2[[#This Row],[1W Return vs Nifty]]-AVERAGE(Table2[1W Return vs Nifty]))/_xlfn.STDEV.P(Table2[1W Return vs Nifty])</f>
        <v>-0.92917434522282616</v>
      </c>
      <c r="O464">
        <v>800.89</v>
      </c>
      <c r="P464">
        <v>771.327008215928</v>
      </c>
      <c r="Q464">
        <v>758.15517683294502</v>
      </c>
      <c r="R464">
        <v>37.578002840706098</v>
      </c>
      <c r="S464" s="2">
        <f>(Table2[[#This Row],[Close Price]]-Table2[[#This Row],[20D EMA]])/Table2[[#This Row],[20D EMA]]</f>
        <v>-3.7508272047347281E-2</v>
      </c>
      <c r="T464" s="2">
        <f>(Table2[[#This Row],[Close Price]]-Table2[[#This Row],[50D EMA]])/Table2[[#This Row],[50D EMA]]</f>
        <v>-6.1842540303534341E-4</v>
      </c>
      <c r="U464" s="2">
        <f>(Table2[[#This Row],[Close Price]]-Table2[[#This Row],[200D EMA]])/Table2[[#This Row],[200D EMA]]</f>
        <v>1.6744359934446815E-2</v>
      </c>
      <c r="V464">
        <v>0.64245264559786197</v>
      </c>
      <c r="W464">
        <v>767.5</v>
      </c>
      <c r="X464">
        <v>806.15</v>
      </c>
      <c r="Y464">
        <v>767.5</v>
      </c>
      <c r="Z464">
        <v>807.1</v>
      </c>
      <c r="AA464">
        <v>703.1</v>
      </c>
      <c r="AB464">
        <v>935.6</v>
      </c>
      <c r="AC464" s="2">
        <f>(Table2[[#This Row],[Close Price]]/Table2[[#This Row],[Day Low]])-1</f>
        <v>4.3648208469055927E-3</v>
      </c>
      <c r="AD464" s="2">
        <f>(Table2[[#This Row],[Day High]]/Table2[[#This Row],[Close Price]])-1</f>
        <v>4.5793604462606163E-2</v>
      </c>
      <c r="AE464" s="2">
        <f>(Table2[[#This Row],[Close Price]]/Table2[[#This Row],[Current Week Low]])-1</f>
        <v>4.3648208469055927E-3</v>
      </c>
      <c r="AF464" s="2">
        <f>(Table2[[#This Row],[Current Week High]]/Table2[[#This Row],[Close Price]])-1</f>
        <v>4.7026010248427008E-2</v>
      </c>
      <c r="AG464" s="2">
        <f>(Table2[[#This Row],[Close Price]]/Table2[[#This Row],[Current Month Low]])-1</f>
        <v>9.6358981652681086E-2</v>
      </c>
      <c r="AH464" s="2">
        <f>(Table2[[#This Row],[Current Month High]]/Table2[[#This Row],[Close Price]])-1</f>
        <v>0.21372510864629946</v>
      </c>
      <c r="AI464">
        <v>41.272621132516001</v>
      </c>
      <c r="AJ464">
        <v>34.060869565217303</v>
      </c>
      <c r="AK464" t="str">
        <f>IF(AND(Table2[[#This Row],[20D EMA]]&gt;Table2[[#This Row],[50D EMA]],Table2[[#This Row],[50D EMA]]&gt;Table2[[#This Row],[200D EMA]]),"Uptrend","Downtrend/NoTrend")</f>
        <v>Uptrend</v>
      </c>
      <c r="AL464">
        <v>-0.13</v>
      </c>
      <c r="AM464" t="s">
        <v>10200</v>
      </c>
      <c r="AN464">
        <v>-10.039999999999999</v>
      </c>
      <c r="AO464" t="s">
        <v>10200</v>
      </c>
      <c r="AP464">
        <v>9.4076756022500999E-2</v>
      </c>
      <c r="AQ464">
        <f>(Table2[[#This Row],[Sharpe Ratio]]-AVERAGE(Table2[Sharpe Ratio]))/_xlfn.STDEV.P(Table2[Sharpe Ratio])</f>
        <v>0.518023163771823</v>
      </c>
      <c r="AR46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-0.69275866082484405</v>
      </c>
      <c r="AS464">
        <f>_xlfn.RANK.AVG(Table2[[#This Row],[1Y Return vs Nifty Z-Score]],Table2[1Y Return vs Nifty Z-Score])</f>
        <v>556</v>
      </c>
      <c r="AT464">
        <f>_xlfn.RANK.AVG(Table2[[#This Row],[6M Return vs Nifty Z-Score]],Table2[6M Return vs Nifty Z-Score])</f>
        <v>568</v>
      </c>
      <c r="AU464">
        <f>_xlfn.RANK.AVG(Table2[[#This Row],[Sharpe Ratio Z-Score]],Table2[Sharpe Ratio Z-Score])</f>
        <v>209</v>
      </c>
      <c r="AV464">
        <f>(Table2[[#This Row],[Rank 1Y]]+Table2[[#This Row],[Rank 6M]]+Table2[[#This Row],[Rank Sharpe]])/3</f>
        <v>444.33333333333331</v>
      </c>
    </row>
    <row r="465" spans="1:48" x14ac:dyDescent="0.3">
      <c r="A465" t="s">
        <v>228</v>
      </c>
      <c r="B465" t="s">
        <v>229</v>
      </c>
      <c r="C465" t="s">
        <v>10160</v>
      </c>
      <c r="D465" t="s">
        <v>62</v>
      </c>
      <c r="E465">
        <v>114333.40817549999</v>
      </c>
      <c r="F465">
        <v>6865</v>
      </c>
      <c r="G465">
        <v>3.3493901060131401</v>
      </c>
      <c r="H465">
        <f>(Table2[[#This Row],[1Y Return vs Nifty]]-AVERAGE(Table2[1Y Return vs Nifty]))/_xlfn.STDEV.P(Table2[1Y Return vs Nifty])</f>
        <v>-0.49136005466207755</v>
      </c>
      <c r="I465">
        <v>8.9273521298863301</v>
      </c>
      <c r="J465">
        <f>(Table2[[#This Row],[1M Return vs Nifty]]-AVERAGE(Table2[1M Return vs Nifty]))/_xlfn.STDEV.P(Table2[1M Return vs Nifty])</f>
        <v>1.1063769701124269</v>
      </c>
      <c r="K465">
        <v>5.7256777900646201</v>
      </c>
      <c r="L465">
        <f>(Table2[[#This Row],[6M Return vs Nifty]]-AVERAGE(Table2[6M Return vs Nifty]))/_xlfn.STDEV.P(Table2[6M Return vs Nifty])</f>
        <v>-2.1742699199966548E-2</v>
      </c>
      <c r="M465">
        <v>0.84642443380691601</v>
      </c>
      <c r="N465">
        <f>(Table2[[#This Row],[1W Return vs Nifty]]-AVERAGE(Table2[1W Return vs Nifty]))/_xlfn.STDEV.P(Table2[1W Return vs Nifty])</f>
        <v>0.73328511451106848</v>
      </c>
      <c r="O465">
        <v>6534.31</v>
      </c>
      <c r="P465">
        <v>6310.3874982482603</v>
      </c>
      <c r="Q465">
        <v>5947.3730001297999</v>
      </c>
      <c r="R465">
        <v>77.016038899103506</v>
      </c>
      <c r="S465" s="2">
        <f>(Table2[[#This Row],[Close Price]]-Table2[[#This Row],[20D EMA]])/Table2[[#This Row],[20D EMA]]</f>
        <v>5.0608250909430309E-2</v>
      </c>
      <c r="T465" s="2">
        <f>(Table2[[#This Row],[Close Price]]-Table2[[#This Row],[50D EMA]])/Table2[[#This Row],[50D EMA]]</f>
        <v>8.7888818540176508E-2</v>
      </c>
      <c r="U465" s="2">
        <f>(Table2[[#This Row],[Close Price]]-Table2[[#This Row],[200D EMA]])/Table2[[#This Row],[200D EMA]]</f>
        <v>0.15429114667100466</v>
      </c>
      <c r="V465">
        <v>0.82606912098540097</v>
      </c>
      <c r="W465">
        <v>6717</v>
      </c>
      <c r="X465">
        <v>6884</v>
      </c>
      <c r="Y465">
        <v>6580</v>
      </c>
      <c r="Z465">
        <v>6884</v>
      </c>
      <c r="AA465">
        <v>6284.25</v>
      </c>
      <c r="AB465">
        <v>6884.95</v>
      </c>
      <c r="AC465" s="2">
        <f>(Table2[[#This Row],[Close Price]]/Table2[[#This Row],[Day Low]])-1</f>
        <v>2.203364597290447E-2</v>
      </c>
      <c r="AD465" s="2">
        <f>(Table2[[#This Row],[Day High]]/Table2[[#This Row],[Close Price]])-1</f>
        <v>2.7676620538965579E-3</v>
      </c>
      <c r="AE465" s="2">
        <f>(Table2[[#This Row],[Close Price]]/Table2[[#This Row],[Current Week Low]])-1</f>
        <v>4.3313069908814672E-2</v>
      </c>
      <c r="AF465" s="2">
        <f>(Table2[[#This Row],[Current Week High]]/Table2[[#This Row],[Close Price]])-1</f>
        <v>2.7676620538965579E-3</v>
      </c>
      <c r="AG465" s="2">
        <f>(Table2[[#This Row],[Close Price]]/Table2[[#This Row],[Current Month Low]])-1</f>
        <v>9.2413573616581202E-2</v>
      </c>
      <c r="AH465" s="2">
        <f>(Table2[[#This Row],[Current Month High]]/Table2[[#This Row],[Close Price]])-1</f>
        <v>2.9060451565914303E-3</v>
      </c>
      <c r="AI465">
        <v>0.29060451565914303</v>
      </c>
      <c r="AJ465">
        <v>31.878475857498199</v>
      </c>
      <c r="AK465" t="str">
        <f>IF(AND(Table2[[#This Row],[20D EMA]]&gt;Table2[[#This Row],[50D EMA]],Table2[[#This Row],[50D EMA]]&gt;Table2[[#This Row],[200D EMA]]),"Uptrend","Downtrend/NoTrend")</f>
        <v>Uptrend</v>
      </c>
      <c r="AL465">
        <v>0</v>
      </c>
      <c r="AM465" t="s">
        <v>10201</v>
      </c>
      <c r="AN465">
        <v>5.95</v>
      </c>
      <c r="AO465" t="s">
        <v>10199</v>
      </c>
      <c r="AP465">
        <v>-1.032103086812E-3</v>
      </c>
      <c r="AQ465">
        <f>(Table2[[#This Row],[Sharpe Ratio]]-AVERAGE(Table2[Sharpe Ratio]))/_xlfn.STDEV.P(Table2[Sharpe Ratio])</f>
        <v>-0.57378431012112774</v>
      </c>
      <c r="AR46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0.75277502064032353</v>
      </c>
      <c r="AS465">
        <f>_xlfn.RANK.AVG(Table2[[#This Row],[1Y Return vs Nifty Z-Score]],Table2[1Y Return vs Nifty Z-Score])</f>
        <v>476</v>
      </c>
      <c r="AT465">
        <f>_xlfn.RANK.AVG(Table2[[#This Row],[6M Return vs Nifty Z-Score]],Table2[6M Return vs Nifty Z-Score])</f>
        <v>327</v>
      </c>
      <c r="AU465">
        <f>_xlfn.RANK.AVG(Table2[[#This Row],[Sharpe Ratio Z-Score]],Table2[Sharpe Ratio Z-Score])</f>
        <v>533</v>
      </c>
      <c r="AV465">
        <f>(Table2[[#This Row],[Rank 1Y]]+Table2[[#This Row],[Rank 6M]]+Table2[[#This Row],[Rank Sharpe]])/3</f>
        <v>445.33333333333331</v>
      </c>
    </row>
    <row r="466" spans="1:48" x14ac:dyDescent="0.3">
      <c r="A466" t="s">
        <v>344</v>
      </c>
      <c r="B466" t="s">
        <v>345</v>
      </c>
      <c r="C466" t="s">
        <v>10155</v>
      </c>
      <c r="D466" t="s">
        <v>51</v>
      </c>
      <c r="E466">
        <v>69611.831379944997</v>
      </c>
      <c r="F466">
        <v>1733.95</v>
      </c>
      <c r="G466">
        <v>9.7391135961726807</v>
      </c>
      <c r="H466">
        <f>(Table2[[#This Row],[1Y Return vs Nifty]]-AVERAGE(Table2[1Y Return vs Nifty]))/_xlfn.STDEV.P(Table2[1Y Return vs Nifty])</f>
        <v>-0.40237725192412227</v>
      </c>
      <c r="I466">
        <v>0.90335434675000204</v>
      </c>
      <c r="J466">
        <f>(Table2[[#This Row],[1M Return vs Nifty]]-AVERAGE(Table2[1M Return vs Nifty]))/_xlfn.STDEV.P(Table2[1M Return vs Nifty])</f>
        <v>0.27424521903592314</v>
      </c>
      <c r="K466">
        <v>11.870817852560901</v>
      </c>
      <c r="L466">
        <f>(Table2[[#This Row],[6M Return vs Nifty]]-AVERAGE(Table2[6M Return vs Nifty]))/_xlfn.STDEV.P(Table2[6M Return vs Nifty])</f>
        <v>0.18468516784641356</v>
      </c>
      <c r="M466">
        <v>-0.54474920236882596</v>
      </c>
      <c r="N466">
        <f>(Table2[[#This Row],[1W Return vs Nifty]]-AVERAGE(Table2[1W Return vs Nifty]))/_xlfn.STDEV.P(Table2[1W Return vs Nifty])</f>
        <v>0.35875887988627114</v>
      </c>
      <c r="O466">
        <v>1801</v>
      </c>
      <c r="P466">
        <v>1751.8978055105799</v>
      </c>
      <c r="Q466">
        <v>1542.9633761058401</v>
      </c>
      <c r="R466">
        <v>26.092325499187201</v>
      </c>
      <c r="S466" s="2">
        <f>(Table2[[#This Row],[Close Price]]-Table2[[#This Row],[20D EMA]])/Table2[[#This Row],[20D EMA]]</f>
        <v>-3.7229317046085481E-2</v>
      </c>
      <c r="T466" s="2">
        <f>(Table2[[#This Row],[Close Price]]-Table2[[#This Row],[50D EMA]])/Table2[[#This Row],[50D EMA]]</f>
        <v>-1.0244778807374044E-2</v>
      </c>
      <c r="U466" s="2">
        <f>(Table2[[#This Row],[Close Price]]-Table2[[#This Row],[200D EMA]])/Table2[[#This Row],[200D EMA]]</f>
        <v>0.12377910380230513</v>
      </c>
      <c r="V466">
        <v>1.1159577583876701</v>
      </c>
      <c r="W466">
        <v>1664.6</v>
      </c>
      <c r="X466">
        <v>1825.95</v>
      </c>
      <c r="Y466">
        <v>1664.6</v>
      </c>
      <c r="Z466">
        <v>1838.95</v>
      </c>
      <c r="AA466">
        <v>1664.6</v>
      </c>
      <c r="AB466">
        <v>1885.95</v>
      </c>
      <c r="AC466" s="2">
        <f>(Table2[[#This Row],[Close Price]]/Table2[[#This Row],[Day Low]])-1</f>
        <v>4.1661660458969241E-2</v>
      </c>
      <c r="AD466" s="2">
        <f>(Table2[[#This Row],[Day High]]/Table2[[#This Row],[Close Price]])-1</f>
        <v>5.3058046656478064E-2</v>
      </c>
      <c r="AE466" s="2">
        <f>(Table2[[#This Row],[Close Price]]/Table2[[#This Row],[Current Week Low]])-1</f>
        <v>4.1661660458969241E-2</v>
      </c>
      <c r="AF466" s="2">
        <f>(Table2[[#This Row],[Current Week High]]/Table2[[#This Row],[Close Price]])-1</f>
        <v>6.0555379336197701E-2</v>
      </c>
      <c r="AG466" s="2">
        <f>(Table2[[#This Row],[Close Price]]/Table2[[#This Row],[Current Month Low]])-1</f>
        <v>4.1661660458969241E-2</v>
      </c>
      <c r="AH466" s="2">
        <f>(Table2[[#This Row],[Current Month High]]/Table2[[#This Row],[Close Price]])-1</f>
        <v>8.766112056287656E-2</v>
      </c>
      <c r="AI466">
        <v>8.7661120562876498</v>
      </c>
      <c r="AJ466">
        <v>46.652852370279497</v>
      </c>
      <c r="AK466" t="str">
        <f>IF(AND(Table2[[#This Row],[20D EMA]]&gt;Table2[[#This Row],[50D EMA]],Table2[[#This Row],[50D EMA]]&gt;Table2[[#This Row],[200D EMA]]),"Uptrend","Downtrend/NoTrend")</f>
        <v>Uptrend</v>
      </c>
      <c r="AL466">
        <v>-0.05</v>
      </c>
      <c r="AM466" t="s">
        <v>10200</v>
      </c>
      <c r="AN466">
        <v>-3.89</v>
      </c>
      <c r="AO466" t="s">
        <v>10200</v>
      </c>
      <c r="AP466">
        <v>-4.8338310292706001E-2</v>
      </c>
      <c r="AQ466">
        <f>(Table2[[#This Row],[Sharpe Ratio]]-AVERAGE(Table2[Sharpe Ratio]))/_xlfn.STDEV.P(Table2[Sharpe Ratio])</f>
        <v>-1.116838564715442</v>
      </c>
      <c r="AR46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-0.70152654987095642</v>
      </c>
      <c r="AS466">
        <f>_xlfn.RANK.AVG(Table2[[#This Row],[1Y Return vs Nifty Z-Score]],Table2[1Y Return vs Nifty Z-Score])</f>
        <v>442</v>
      </c>
      <c r="AT466">
        <f>_xlfn.RANK.AVG(Table2[[#This Row],[6M Return vs Nifty Z-Score]],Table2[6M Return vs Nifty Z-Score])</f>
        <v>262</v>
      </c>
      <c r="AU466">
        <f>_xlfn.RANK.AVG(Table2[[#This Row],[Sharpe Ratio Z-Score]],Table2[Sharpe Ratio Z-Score])</f>
        <v>632</v>
      </c>
      <c r="AV466">
        <f>(Table2[[#This Row],[Rank 1Y]]+Table2[[#This Row],[Rank 6M]]+Table2[[#This Row],[Rank Sharpe]])/3</f>
        <v>445.33333333333331</v>
      </c>
    </row>
    <row r="467" spans="1:48" x14ac:dyDescent="0.3">
      <c r="A467" t="s">
        <v>611</v>
      </c>
      <c r="B467" t="s">
        <v>612</v>
      </c>
      <c r="C467" t="s">
        <v>10159</v>
      </c>
      <c r="D467" t="s">
        <v>198</v>
      </c>
      <c r="E467">
        <v>29309.755689450001</v>
      </c>
      <c r="F467">
        <v>1394.85</v>
      </c>
      <c r="G467">
        <v>-7.5735398719554201</v>
      </c>
      <c r="H467">
        <f>(Table2[[#This Row],[1Y Return vs Nifty]]-AVERAGE(Table2[1Y Return vs Nifty]))/_xlfn.STDEV.P(Table2[1Y Return vs Nifty])</f>
        <v>-0.64347194573951239</v>
      </c>
      <c r="I467">
        <v>2.4916074640520698</v>
      </c>
      <c r="J467">
        <f>(Table2[[#This Row],[1M Return vs Nifty]]-AVERAGE(Table2[1M Return vs Nifty]))/_xlfn.STDEV.P(Table2[1M Return vs Nifty])</f>
        <v>0.43895561444890635</v>
      </c>
      <c r="K467">
        <v>-4.95221551606185</v>
      </c>
      <c r="L467">
        <f>(Table2[[#This Row],[6M Return vs Nifty]]-AVERAGE(Table2[6M Return vs Nifty]))/_xlfn.STDEV.P(Table2[6M Return vs Nifty])</f>
        <v>-0.38043505076812761</v>
      </c>
      <c r="M467">
        <v>0.99436684170721701</v>
      </c>
      <c r="N467">
        <f>(Table2[[#This Row],[1W Return vs Nifty]]-AVERAGE(Table2[1W Return vs Nifty]))/_xlfn.STDEV.P(Table2[1W Return vs Nifty])</f>
        <v>0.77311358130443009</v>
      </c>
      <c r="O467">
        <v>1370.56</v>
      </c>
      <c r="P467">
        <v>1301.8520161582501</v>
      </c>
      <c r="Q467">
        <v>1205.8605907344399</v>
      </c>
      <c r="R467">
        <v>57.702023628854</v>
      </c>
      <c r="S467" s="2">
        <f>(Table2[[#This Row],[Close Price]]-Table2[[#This Row],[20D EMA]])/Table2[[#This Row],[20D EMA]]</f>
        <v>1.7722682699042702E-2</v>
      </c>
      <c r="T467" s="2">
        <f>(Table2[[#This Row],[Close Price]]-Table2[[#This Row],[50D EMA]])/Table2[[#This Row],[50D EMA]]</f>
        <v>7.143514215708309E-2</v>
      </c>
      <c r="U467" s="2">
        <f>(Table2[[#This Row],[Close Price]]-Table2[[#This Row],[200D EMA]])/Table2[[#This Row],[200D EMA]]</f>
        <v>0.15672575314071283</v>
      </c>
      <c r="V467">
        <v>0.919651070003078</v>
      </c>
      <c r="W467">
        <v>1372.55</v>
      </c>
      <c r="X467">
        <v>1429.75</v>
      </c>
      <c r="Y467">
        <v>1367.45</v>
      </c>
      <c r="Z467">
        <v>1429.75</v>
      </c>
      <c r="AA467">
        <v>1322.35</v>
      </c>
      <c r="AB467">
        <v>1505.95</v>
      </c>
      <c r="AC467" s="2">
        <f>(Table2[[#This Row],[Close Price]]/Table2[[#This Row],[Day Low]])-1</f>
        <v>1.624713125204913E-2</v>
      </c>
      <c r="AD467" s="2">
        <f>(Table2[[#This Row],[Day High]]/Table2[[#This Row],[Close Price]])-1</f>
        <v>2.5020611535290671E-2</v>
      </c>
      <c r="AE467" s="2">
        <f>(Table2[[#This Row],[Close Price]]/Table2[[#This Row],[Current Week Low]])-1</f>
        <v>2.0037295696369029E-2</v>
      </c>
      <c r="AF467" s="2">
        <f>(Table2[[#This Row],[Current Week High]]/Table2[[#This Row],[Close Price]])-1</f>
        <v>2.5020611535290671E-2</v>
      </c>
      <c r="AG467" s="2">
        <f>(Table2[[#This Row],[Close Price]]/Table2[[#This Row],[Current Month Low]])-1</f>
        <v>5.4826634400877206E-2</v>
      </c>
      <c r="AH467" s="2">
        <f>(Table2[[#This Row],[Current Month High]]/Table2[[#This Row],[Close Price]])-1</f>
        <v>7.9650141592286117E-2</v>
      </c>
      <c r="AI467">
        <v>7.9650141592286099</v>
      </c>
      <c r="AJ467">
        <v>39.060864363690698</v>
      </c>
      <c r="AK467" t="str">
        <f>IF(AND(Table2[[#This Row],[20D EMA]]&gt;Table2[[#This Row],[50D EMA]],Table2[[#This Row],[50D EMA]]&gt;Table2[[#This Row],[200D EMA]]),"Uptrend","Downtrend/NoTrend")</f>
        <v>Uptrend</v>
      </c>
      <c r="AL467">
        <v>0.09</v>
      </c>
      <c r="AM467" t="s">
        <v>10199</v>
      </c>
      <c r="AN467">
        <v>-0.8</v>
      </c>
      <c r="AO467" t="s">
        <v>10200</v>
      </c>
      <c r="AP467">
        <v>4.9072455413855999E-2</v>
      </c>
      <c r="AQ467">
        <f>(Table2[[#This Row],[Sharpe Ratio]]-AVERAGE(Table2[Sharpe Ratio]))/_xlfn.STDEV.P(Table2[Sharpe Ratio])</f>
        <v>1.3937748589629218E-3</v>
      </c>
      <c r="AR46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0.18955597410465941</v>
      </c>
      <c r="AS467">
        <f>_xlfn.RANK.AVG(Table2[[#This Row],[1Y Return vs Nifty Z-Score]],Table2[1Y Return vs Nifty Z-Score])</f>
        <v>551</v>
      </c>
      <c r="AT467">
        <f>_xlfn.RANK.AVG(Table2[[#This Row],[6M Return vs Nifty Z-Score]],Table2[6M Return vs Nifty Z-Score])</f>
        <v>444</v>
      </c>
      <c r="AU467">
        <f>_xlfn.RANK.AVG(Table2[[#This Row],[Sharpe Ratio Z-Score]],Table2[Sharpe Ratio Z-Score])</f>
        <v>341</v>
      </c>
      <c r="AV467">
        <f>(Table2[[#This Row],[Rank 1Y]]+Table2[[#This Row],[Rank 6M]]+Table2[[#This Row],[Rank Sharpe]])/3</f>
        <v>445.33333333333331</v>
      </c>
    </row>
    <row r="468" spans="1:48" x14ac:dyDescent="0.3">
      <c r="A468" t="s">
        <v>669</v>
      </c>
      <c r="B468" t="s">
        <v>670</v>
      </c>
      <c r="C468" t="s">
        <v>10160</v>
      </c>
      <c r="D468" t="s">
        <v>291</v>
      </c>
      <c r="E468">
        <v>25512.108737499999</v>
      </c>
      <c r="F468">
        <v>3065.3</v>
      </c>
      <c r="G468">
        <v>6.6652654090522701</v>
      </c>
      <c r="H468">
        <f>(Table2[[#This Row],[1Y Return vs Nifty]]-AVERAGE(Table2[1Y Return vs Nifty]))/_xlfn.STDEV.P(Table2[1Y Return vs Nifty])</f>
        <v>-0.44518342770030245</v>
      </c>
      <c r="I468">
        <v>11.550026177016299</v>
      </c>
      <c r="J468">
        <f>(Table2[[#This Row],[1M Return vs Nifty]]-AVERAGE(Table2[1M Return vs Nifty]))/_xlfn.STDEV.P(Table2[1M Return vs Nifty])</f>
        <v>1.3783623826617466</v>
      </c>
      <c r="K468">
        <v>14.0267267032118</v>
      </c>
      <c r="L468">
        <f>(Table2[[#This Row],[6M Return vs Nifty]]-AVERAGE(Table2[6M Return vs Nifty]))/_xlfn.STDEV.P(Table2[6M Return vs Nifty])</f>
        <v>0.25710657094873662</v>
      </c>
      <c r="M468">
        <v>2.6792899643987398</v>
      </c>
      <c r="N468">
        <f>(Table2[[#This Row],[1W Return vs Nifty]]-AVERAGE(Table2[1W Return vs Nifty]))/_xlfn.STDEV.P(Table2[1W Return vs Nifty])</f>
        <v>1.2267218846565742</v>
      </c>
      <c r="O468">
        <v>2917.44</v>
      </c>
      <c r="P468">
        <v>2762.5882971016399</v>
      </c>
      <c r="Q468">
        <v>2519.6992410911398</v>
      </c>
      <c r="R468">
        <v>85.753540237495301</v>
      </c>
      <c r="S468" s="2">
        <f>(Table2[[#This Row],[Close Price]]-Table2[[#This Row],[20D EMA]])/Table2[[#This Row],[20D EMA]]</f>
        <v>5.0681419326532896E-2</v>
      </c>
      <c r="T468" s="2">
        <f>(Table2[[#This Row],[Close Price]]-Table2[[#This Row],[50D EMA]])/Table2[[#This Row],[50D EMA]]</f>
        <v>0.10957539464564779</v>
      </c>
      <c r="U468" s="2">
        <f>(Table2[[#This Row],[Close Price]]-Table2[[#This Row],[200D EMA]])/Table2[[#This Row],[200D EMA]]</f>
        <v>0.21653408073917244</v>
      </c>
      <c r="V468">
        <v>1.33630336179691</v>
      </c>
      <c r="W468">
        <v>2976.25</v>
      </c>
      <c r="X468">
        <v>3095</v>
      </c>
      <c r="Y468">
        <v>2976.25</v>
      </c>
      <c r="Z468">
        <v>3095</v>
      </c>
      <c r="AA468">
        <v>2775</v>
      </c>
      <c r="AB468">
        <v>3095</v>
      </c>
      <c r="AC468" s="2">
        <f>(Table2[[#This Row],[Close Price]]/Table2[[#This Row],[Day Low]])-1</f>
        <v>2.9920201595968088E-2</v>
      </c>
      <c r="AD468" s="2">
        <f>(Table2[[#This Row],[Day High]]/Table2[[#This Row],[Close Price]])-1</f>
        <v>9.689100577431109E-3</v>
      </c>
      <c r="AE468" s="2">
        <f>(Table2[[#This Row],[Close Price]]/Table2[[#This Row],[Current Week Low]])-1</f>
        <v>2.9920201595968088E-2</v>
      </c>
      <c r="AF468" s="2">
        <f>(Table2[[#This Row],[Current Week High]]/Table2[[#This Row],[Close Price]])-1</f>
        <v>9.689100577431109E-3</v>
      </c>
      <c r="AG468" s="2">
        <f>(Table2[[#This Row],[Close Price]]/Table2[[#This Row],[Current Month Low]])-1</f>
        <v>0.10461261261261279</v>
      </c>
      <c r="AH468" s="2">
        <f>(Table2[[#This Row],[Current Month High]]/Table2[[#This Row],[Close Price]])-1</f>
        <v>9.689100577431109E-3</v>
      </c>
      <c r="AI468">
        <v>0.96891005774311001</v>
      </c>
      <c r="AJ468">
        <v>57.704378247671897</v>
      </c>
      <c r="AK468" t="str">
        <f>IF(AND(Table2[[#This Row],[20D EMA]]&gt;Table2[[#This Row],[50D EMA]],Table2[[#This Row],[50D EMA]]&gt;Table2[[#This Row],[200D EMA]]),"Uptrend","Downtrend/NoTrend")</f>
        <v>Uptrend</v>
      </c>
      <c r="AL468">
        <v>0.22</v>
      </c>
      <c r="AM468" t="s">
        <v>10199</v>
      </c>
      <c r="AN468">
        <v>5.46</v>
      </c>
      <c r="AO468" t="s">
        <v>10199</v>
      </c>
      <c r="AP468">
        <v>-5.5305204329935999E-2</v>
      </c>
      <c r="AQ468">
        <f>(Table2[[#This Row],[Sharpe Ratio]]-AVERAGE(Table2[Sharpe Ratio]))/_xlfn.STDEV.P(Table2[Sharpe Ratio])</f>
        <v>-1.1968154149363603</v>
      </c>
      <c r="AR46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1.2201919956303946</v>
      </c>
      <c r="AS468">
        <f>_xlfn.RANK.AVG(Table2[[#This Row],[1Y Return vs Nifty Z-Score]],Table2[1Y Return vs Nifty Z-Score])</f>
        <v>457</v>
      </c>
      <c r="AT468">
        <f>_xlfn.RANK.AVG(Table2[[#This Row],[6M Return vs Nifty Z-Score]],Table2[6M Return vs Nifty Z-Score])</f>
        <v>240</v>
      </c>
      <c r="AU468">
        <f>_xlfn.RANK.AVG(Table2[[#This Row],[Sharpe Ratio Z-Score]],Table2[Sharpe Ratio Z-Score])</f>
        <v>641</v>
      </c>
      <c r="AV468">
        <f>(Table2[[#This Row],[Rank 1Y]]+Table2[[#This Row],[Rank 6M]]+Table2[[#This Row],[Rank Sharpe]])/3</f>
        <v>446</v>
      </c>
    </row>
    <row r="469" spans="1:48" x14ac:dyDescent="0.3">
      <c r="A469" t="s">
        <v>305</v>
      </c>
      <c r="B469" t="s">
        <v>306</v>
      </c>
      <c r="C469" t="s">
        <v>10157</v>
      </c>
      <c r="D469" t="s">
        <v>173</v>
      </c>
      <c r="E469">
        <v>87070.654260064999</v>
      </c>
      <c r="F469">
        <v>672.55</v>
      </c>
      <c r="G469">
        <v>1.6404183220257</v>
      </c>
      <c r="H469">
        <f>(Table2[[#This Row],[1Y Return vs Nifty]]-AVERAGE(Table2[1Y Return vs Nifty]))/_xlfn.STDEV.P(Table2[1Y Return vs Nifty])</f>
        <v>-0.51515906558539515</v>
      </c>
      <c r="I469">
        <v>5.3910176558185601</v>
      </c>
      <c r="J469">
        <f>(Table2[[#This Row],[1M Return vs Nifty]]-AVERAGE(Table2[1M Return vs Nifty]))/_xlfn.STDEV.P(Table2[1M Return vs Nifty])</f>
        <v>0.73964005444642911</v>
      </c>
      <c r="K469">
        <v>13.8444051982268</v>
      </c>
      <c r="L469">
        <f>(Table2[[#This Row],[6M Return vs Nifty]]-AVERAGE(Table2[6M Return vs Nifty]))/_xlfn.STDEV.P(Table2[6M Return vs Nifty])</f>
        <v>0.25098201739780412</v>
      </c>
      <c r="M469">
        <v>2.6925426395712599</v>
      </c>
      <c r="N469">
        <f>(Table2[[#This Row],[1W Return vs Nifty]]-AVERAGE(Table2[1W Return vs Nifty]))/_xlfn.STDEV.P(Table2[1W Return vs Nifty])</f>
        <v>1.2302897171700726</v>
      </c>
      <c r="O469">
        <v>645.66</v>
      </c>
      <c r="P469">
        <v>618.50592392455201</v>
      </c>
      <c r="Q469">
        <v>565.69799588382102</v>
      </c>
      <c r="R469">
        <v>68.436643607921994</v>
      </c>
      <c r="S469" s="2">
        <f>(Table2[[#This Row],[Close Price]]-Table2[[#This Row],[20D EMA]])/Table2[[#This Row],[20D EMA]]</f>
        <v>4.1647306631973469E-2</v>
      </c>
      <c r="T469" s="2">
        <f>(Table2[[#This Row],[Close Price]]-Table2[[#This Row],[50D EMA]])/Table2[[#This Row],[50D EMA]]</f>
        <v>8.7378429187107476E-2</v>
      </c>
      <c r="U469" s="2">
        <f>(Table2[[#This Row],[Close Price]]-Table2[[#This Row],[200D EMA]])/Table2[[#This Row],[200D EMA]]</f>
        <v>0.18888524423573072</v>
      </c>
      <c r="V469">
        <v>0.831592161380456</v>
      </c>
      <c r="W469">
        <v>659.95</v>
      </c>
      <c r="X469">
        <v>680</v>
      </c>
      <c r="Y469">
        <v>659.95</v>
      </c>
      <c r="Z469">
        <v>680</v>
      </c>
      <c r="AA469">
        <v>601</v>
      </c>
      <c r="AB469">
        <v>686.25</v>
      </c>
      <c r="AC469" s="2">
        <f>(Table2[[#This Row],[Close Price]]/Table2[[#This Row],[Day Low]])-1</f>
        <v>1.9092355481475698E-2</v>
      </c>
      <c r="AD469" s="2">
        <f>(Table2[[#This Row],[Day High]]/Table2[[#This Row],[Close Price]])-1</f>
        <v>1.1077243327633601E-2</v>
      </c>
      <c r="AE469" s="2">
        <f>(Table2[[#This Row],[Close Price]]/Table2[[#This Row],[Current Week Low]])-1</f>
        <v>1.9092355481475698E-2</v>
      </c>
      <c r="AF469" s="2">
        <f>(Table2[[#This Row],[Current Week High]]/Table2[[#This Row],[Close Price]])-1</f>
        <v>1.1077243327633601E-2</v>
      </c>
      <c r="AG469" s="2">
        <f>(Table2[[#This Row],[Close Price]]/Table2[[#This Row],[Current Month Low]])-1</f>
        <v>0.11905158069883526</v>
      </c>
      <c r="AH469" s="2">
        <f>(Table2[[#This Row],[Current Month High]]/Table2[[#This Row],[Close Price]])-1</f>
        <v>2.0370232696453883E-2</v>
      </c>
      <c r="AI469">
        <v>2.0370232696453798</v>
      </c>
      <c r="AJ469">
        <v>38.299403660291901</v>
      </c>
      <c r="AK469" t="str">
        <f>IF(AND(Table2[[#This Row],[20D EMA]]&gt;Table2[[#This Row],[50D EMA]],Table2[[#This Row],[50D EMA]]&gt;Table2[[#This Row],[200D EMA]]),"Uptrend","Downtrend/NoTrend")</f>
        <v>Uptrend</v>
      </c>
      <c r="AL469">
        <v>0.13</v>
      </c>
      <c r="AM469" t="s">
        <v>10199</v>
      </c>
      <c r="AN469">
        <v>10.61</v>
      </c>
      <c r="AO469" t="s">
        <v>10199</v>
      </c>
      <c r="AP469">
        <v>-3.5404700644638E-2</v>
      </c>
      <c r="AQ469">
        <f>(Table2[[#This Row],[Sharpe Ratio]]-AVERAGE(Table2[Sharpe Ratio]))/_xlfn.STDEV.P(Table2[Sharpe Ratio])</f>
        <v>-0.96836646852569919</v>
      </c>
      <c r="AR46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0.73738625490321164</v>
      </c>
      <c r="AS469">
        <f>_xlfn.RANK.AVG(Table2[[#This Row],[1Y Return vs Nifty Z-Score]],Table2[1Y Return vs Nifty Z-Score])</f>
        <v>486</v>
      </c>
      <c r="AT469">
        <f>_xlfn.RANK.AVG(Table2[[#This Row],[6M Return vs Nifty Z-Score]],Table2[6M Return vs Nifty Z-Score])</f>
        <v>245</v>
      </c>
      <c r="AU469">
        <f>_xlfn.RANK.AVG(Table2[[#This Row],[Sharpe Ratio Z-Score]],Table2[Sharpe Ratio Z-Score])</f>
        <v>609</v>
      </c>
      <c r="AV469">
        <f>(Table2[[#This Row],[Rank 1Y]]+Table2[[#This Row],[Rank 6M]]+Table2[[#This Row],[Rank Sharpe]])/3</f>
        <v>446.66666666666669</v>
      </c>
    </row>
    <row r="470" spans="1:48" x14ac:dyDescent="0.3">
      <c r="A470" t="s">
        <v>1313</v>
      </c>
      <c r="B470" t="s">
        <v>1314</v>
      </c>
      <c r="C470" t="s">
        <v>10164</v>
      </c>
      <c r="D470" t="s">
        <v>80</v>
      </c>
      <c r="E470">
        <v>8204.9230887649992</v>
      </c>
      <c r="F470">
        <v>746.05</v>
      </c>
      <c r="G470">
        <v>-26.2550709210254</v>
      </c>
      <c r="H470">
        <f>(Table2[[#This Row],[1Y Return vs Nifty]]-AVERAGE(Table2[1Y Return vs Nifty]))/_xlfn.STDEV.P(Table2[1Y Return vs Nifty])</f>
        <v>-0.90362952450523693</v>
      </c>
      <c r="I470">
        <v>-3.8624897968241201</v>
      </c>
      <c r="J470">
        <f>(Table2[[#This Row],[1M Return vs Nifty]]-AVERAGE(Table2[1M Return vs Nifty]))/_xlfn.STDEV.P(Table2[1M Return vs Nifty])</f>
        <v>-0.21999846593677189</v>
      </c>
      <c r="K470">
        <v>-9.8894236257266499</v>
      </c>
      <c r="L470">
        <f>(Table2[[#This Row],[6M Return vs Nifty]]-AVERAGE(Table2[6M Return vs Nifty]))/_xlfn.STDEV.P(Table2[6M Return vs Nifty])</f>
        <v>-0.54628600434723695</v>
      </c>
      <c r="M470">
        <v>-8.6805350186268004</v>
      </c>
      <c r="N470">
        <f>(Table2[[#This Row],[1W Return vs Nifty]]-AVERAGE(Table2[1W Return vs Nifty]))/_xlfn.STDEV.P(Table2[1W Return vs Nifty])</f>
        <v>-1.8315250273426953</v>
      </c>
      <c r="O470">
        <v>785.51</v>
      </c>
      <c r="P470">
        <v>767.19660518643298</v>
      </c>
      <c r="Q470">
        <v>735.21673228322197</v>
      </c>
      <c r="R470">
        <v>34.757560198238203</v>
      </c>
      <c r="S470" s="2">
        <f>(Table2[[#This Row],[Close Price]]-Table2[[#This Row],[20D EMA]])/Table2[[#This Row],[20D EMA]]</f>
        <v>-5.0234879250423338E-2</v>
      </c>
      <c r="T470" s="2">
        <f>(Table2[[#This Row],[Close Price]]-Table2[[#This Row],[50D EMA]])/Table2[[#This Row],[50D EMA]]</f>
        <v>-2.7563475963627706E-2</v>
      </c>
      <c r="U470" s="2">
        <f>(Table2[[#This Row],[Close Price]]-Table2[[#This Row],[200D EMA]])/Table2[[#This Row],[200D EMA]]</f>
        <v>1.4734794844963844E-2</v>
      </c>
      <c r="V470">
        <v>3.0150754710905199</v>
      </c>
      <c r="W470">
        <v>737</v>
      </c>
      <c r="X470">
        <v>759.2</v>
      </c>
      <c r="Y470">
        <v>737</v>
      </c>
      <c r="Z470">
        <v>776.6</v>
      </c>
      <c r="AA470">
        <v>737</v>
      </c>
      <c r="AB470">
        <v>920</v>
      </c>
      <c r="AC470" s="2">
        <f>(Table2[[#This Row],[Close Price]]/Table2[[#This Row],[Day Low]])-1</f>
        <v>1.2279511533242804E-2</v>
      </c>
      <c r="AD470" s="2">
        <f>(Table2[[#This Row],[Day High]]/Table2[[#This Row],[Close Price]])-1</f>
        <v>1.7626164466188809E-2</v>
      </c>
      <c r="AE470" s="2">
        <f>(Table2[[#This Row],[Close Price]]/Table2[[#This Row],[Current Week Low]])-1</f>
        <v>1.2279511533242804E-2</v>
      </c>
      <c r="AF470" s="2">
        <f>(Table2[[#This Row],[Current Week High]]/Table2[[#This Row],[Close Price]])-1</f>
        <v>4.0948998056430597E-2</v>
      </c>
      <c r="AG470" s="2">
        <f>(Table2[[#This Row],[Close Price]]/Table2[[#This Row],[Current Month Low]])-1</f>
        <v>1.2279511533242804E-2</v>
      </c>
      <c r="AH470" s="2">
        <f>(Table2[[#This Row],[Current Month High]]/Table2[[#This Row],[Close Price]])-1</f>
        <v>0.23316131626566583</v>
      </c>
      <c r="AI470">
        <v>23.316131626566499</v>
      </c>
      <c r="AJ470">
        <v>21.1120129870129</v>
      </c>
      <c r="AK470" t="str">
        <f>IF(AND(Table2[[#This Row],[20D EMA]]&gt;Table2[[#This Row],[50D EMA]],Table2[[#This Row],[50D EMA]]&gt;Table2[[#This Row],[200D EMA]]),"Uptrend","Downtrend/NoTrend")</f>
        <v>Uptrend</v>
      </c>
      <c r="AL470">
        <v>-0.09</v>
      </c>
      <c r="AM470" t="s">
        <v>10200</v>
      </c>
      <c r="AN470">
        <v>-4.9400000000000004</v>
      </c>
      <c r="AO470" t="s">
        <v>10200</v>
      </c>
      <c r="AP470">
        <v>0.106137686933405</v>
      </c>
      <c r="AQ470">
        <f>(Table2[[#This Row],[Sharpe Ratio]]-AVERAGE(Table2[Sharpe Ratio]))/_xlfn.STDEV.P(Table2[Sharpe Ratio])</f>
        <v>0.65647729553148026</v>
      </c>
      <c r="AR47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-2.8449617266004608</v>
      </c>
      <c r="AS470">
        <f>_xlfn.RANK.AVG(Table2[[#This Row],[1Y Return vs Nifty Z-Score]],Table2[1Y Return vs Nifty Z-Score])</f>
        <v>643</v>
      </c>
      <c r="AT470">
        <f>_xlfn.RANK.AVG(Table2[[#This Row],[6M Return vs Nifty Z-Score]],Table2[6M Return vs Nifty Z-Score])</f>
        <v>510</v>
      </c>
      <c r="AU470">
        <f>_xlfn.RANK.AVG(Table2[[#This Row],[Sharpe Ratio Z-Score]],Table2[Sharpe Ratio Z-Score])</f>
        <v>187</v>
      </c>
      <c r="AV470">
        <f>(Table2[[#This Row],[Rank 1Y]]+Table2[[#This Row],[Rank 6M]]+Table2[[#This Row],[Rank Sharpe]])/3</f>
        <v>446.66666666666669</v>
      </c>
    </row>
    <row r="471" spans="1:48" x14ac:dyDescent="0.3">
      <c r="A471" t="s">
        <v>1511</v>
      </c>
      <c r="B471" t="s">
        <v>1512</v>
      </c>
      <c r="C471" t="s">
        <v>10166</v>
      </c>
      <c r="D471" t="s">
        <v>130</v>
      </c>
      <c r="E471">
        <v>6340.10260156</v>
      </c>
      <c r="F471">
        <v>584.35</v>
      </c>
      <c r="G471">
        <v>25.924653144692201</v>
      </c>
      <c r="H471">
        <f>(Table2[[#This Row],[1Y Return vs Nifty]]-AVERAGE(Table2[1Y Return vs Nifty]))/_xlfn.STDEV.P(Table2[1Y Return vs Nifty])</f>
        <v>-0.17697866072196577</v>
      </c>
      <c r="I471">
        <v>-9.9372945777006194</v>
      </c>
      <c r="J471">
        <f>(Table2[[#This Row],[1M Return vs Nifty]]-AVERAGE(Table2[1M Return vs Nifty]))/_xlfn.STDEV.P(Table2[1M Return vs Nifty])</f>
        <v>-0.84998841314022466</v>
      </c>
      <c r="K471">
        <v>-38.302302455753001</v>
      </c>
      <c r="L471">
        <f>(Table2[[#This Row],[6M Return vs Nifty]]-AVERAGE(Table2[6M Return vs Nifty]))/_xlfn.STDEV.P(Table2[6M Return vs Nifty])</f>
        <v>-1.5007329191254528</v>
      </c>
      <c r="M471">
        <v>-5.0807754032421899</v>
      </c>
      <c r="N471">
        <f>(Table2[[#This Row],[1W Return vs Nifty]]-AVERAGE(Table2[1W Return vs Nifty]))/_xlfn.STDEV.P(Table2[1W Return vs Nifty])</f>
        <v>-0.86241205736826054</v>
      </c>
      <c r="O471">
        <v>616.66</v>
      </c>
      <c r="P471">
        <v>611.74966317067697</v>
      </c>
      <c r="Q471">
        <v>575.64779618119996</v>
      </c>
      <c r="R471">
        <v>22.8916728359576</v>
      </c>
      <c r="S471" s="2">
        <f>(Table2[[#This Row],[Close Price]]-Table2[[#This Row],[20D EMA]])/Table2[[#This Row],[20D EMA]]</f>
        <v>-5.2395161028767789E-2</v>
      </c>
      <c r="T471" s="2">
        <f>(Table2[[#This Row],[Close Price]]-Table2[[#This Row],[50D EMA]])/Table2[[#This Row],[50D EMA]]</f>
        <v>-4.478901227123764E-2</v>
      </c>
      <c r="U471" s="2">
        <f>(Table2[[#This Row],[Close Price]]-Table2[[#This Row],[200D EMA]])/Table2[[#This Row],[200D EMA]]</f>
        <v>1.5117236401372091E-2</v>
      </c>
      <c r="V471">
        <v>0.48663639266377801</v>
      </c>
      <c r="W471">
        <v>565.1</v>
      </c>
      <c r="X471">
        <v>593.45000000000005</v>
      </c>
      <c r="Y471">
        <v>565.1</v>
      </c>
      <c r="Z471">
        <v>598.70000000000005</v>
      </c>
      <c r="AA471">
        <v>565.1</v>
      </c>
      <c r="AB471">
        <v>689.95</v>
      </c>
      <c r="AC471" s="2">
        <f>(Table2[[#This Row],[Close Price]]/Table2[[#This Row],[Day Low]])-1</f>
        <v>3.4064767297823373E-2</v>
      </c>
      <c r="AD471" s="2">
        <f>(Table2[[#This Row],[Day High]]/Table2[[#This Row],[Close Price]])-1</f>
        <v>1.5572858731924377E-2</v>
      </c>
      <c r="AE471" s="2">
        <f>(Table2[[#This Row],[Close Price]]/Table2[[#This Row],[Current Week Low]])-1</f>
        <v>3.4064767297823373E-2</v>
      </c>
      <c r="AF471" s="2">
        <f>(Table2[[#This Row],[Current Week High]]/Table2[[#This Row],[Close Price]])-1</f>
        <v>2.4557200308034544E-2</v>
      </c>
      <c r="AG471" s="2">
        <f>(Table2[[#This Row],[Close Price]]/Table2[[#This Row],[Current Month Low]])-1</f>
        <v>3.4064767297823373E-2</v>
      </c>
      <c r="AH471" s="2">
        <f>(Table2[[#This Row],[Current Month High]]/Table2[[#This Row],[Close Price]])-1</f>
        <v>0.18071361341661674</v>
      </c>
      <c r="AI471">
        <v>44.031830238726698</v>
      </c>
      <c r="AJ471">
        <v>60.304505863795299</v>
      </c>
      <c r="AK471" t="str">
        <f>IF(AND(Table2[[#This Row],[20D EMA]]&gt;Table2[[#This Row],[50D EMA]],Table2[[#This Row],[50D EMA]]&gt;Table2[[#This Row],[200D EMA]]),"Uptrend","Downtrend/NoTrend")</f>
        <v>Uptrend</v>
      </c>
      <c r="AL471">
        <v>0</v>
      </c>
      <c r="AM471">
        <v>0</v>
      </c>
      <c r="AN471">
        <v>-13.28</v>
      </c>
      <c r="AO471" t="s">
        <v>10200</v>
      </c>
      <c r="AP471">
        <v>6.6280244711111005E-2</v>
      </c>
      <c r="AQ471">
        <f>(Table2[[#This Row],[Sharpe Ratio]]-AVERAGE(Table2[Sharpe Ratio]))/_xlfn.STDEV.P(Table2[Sharpe Ratio])</f>
        <v>0.198931555669946</v>
      </c>
      <c r="AR47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-3.1911804946859581</v>
      </c>
      <c r="AS471">
        <f>_xlfn.RANK.AVG(Table2[[#This Row],[1Y Return vs Nifty Z-Score]],Table2[1Y Return vs Nifty Z-Score])</f>
        <v>347</v>
      </c>
      <c r="AT471">
        <f>_xlfn.RANK.AVG(Table2[[#This Row],[6M Return vs Nifty Z-Score]],Table2[6M Return vs Nifty Z-Score])</f>
        <v>714</v>
      </c>
      <c r="AU471">
        <f>_xlfn.RANK.AVG(Table2[[#This Row],[Sharpe Ratio Z-Score]],Table2[Sharpe Ratio Z-Score])</f>
        <v>279</v>
      </c>
      <c r="AV471">
        <f>(Table2[[#This Row],[Rank 1Y]]+Table2[[#This Row],[Rank 6M]]+Table2[[#This Row],[Rank Sharpe]])/3</f>
        <v>446.66666666666669</v>
      </c>
    </row>
    <row r="472" spans="1:48" x14ac:dyDescent="0.3">
      <c r="A472" t="s">
        <v>1840</v>
      </c>
      <c r="B472" t="s">
        <v>1841</v>
      </c>
      <c r="C472" t="s">
        <v>10160</v>
      </c>
      <c r="D472" t="s">
        <v>291</v>
      </c>
      <c r="E472">
        <v>3804.0238242300002</v>
      </c>
      <c r="F472">
        <v>443.1</v>
      </c>
      <c r="G472">
        <v>6.4718626240747401</v>
      </c>
      <c r="H472">
        <f>(Table2[[#This Row],[1Y Return vs Nifty]]-AVERAGE(Table2[1Y Return vs Nifty]))/_xlfn.STDEV.P(Table2[1Y Return vs Nifty])</f>
        <v>-0.4478767401560183</v>
      </c>
      <c r="I472">
        <v>-1.3399039508560899</v>
      </c>
      <c r="J472">
        <f>(Table2[[#This Row],[1M Return vs Nifty]]-AVERAGE(Table2[1M Return vs Nifty]))/_xlfn.STDEV.P(Table2[1M Return vs Nifty])</f>
        <v>4.1607261529630651E-2</v>
      </c>
      <c r="K472">
        <v>1.5949895736558599</v>
      </c>
      <c r="L472">
        <f>(Table2[[#This Row],[6M Return vs Nifty]]-AVERAGE(Table2[6M Return vs Nifty]))/_xlfn.STDEV.P(Table2[6M Return vs Nifty])</f>
        <v>-0.16050099425508316</v>
      </c>
      <c r="M472">
        <v>3.0232592188996099E-2</v>
      </c>
      <c r="N472">
        <f>(Table2[[#This Row],[1W Return vs Nifty]]-AVERAGE(Table2[1W Return vs Nifty]))/_xlfn.STDEV.P(Table2[1W Return vs Nifty])</f>
        <v>0.51355319232416585</v>
      </c>
      <c r="O472">
        <v>431.08</v>
      </c>
      <c r="P472">
        <v>428.88385186793403</v>
      </c>
      <c r="Q472">
        <v>408.04491498211001</v>
      </c>
      <c r="R472">
        <v>68.530868656154595</v>
      </c>
      <c r="S472" s="2">
        <f>(Table2[[#This Row],[Close Price]]-Table2[[#This Row],[20D EMA]])/Table2[[#This Row],[20D EMA]]</f>
        <v>2.7883455507098542E-2</v>
      </c>
      <c r="T472" s="2">
        <f>(Table2[[#This Row],[Close Price]]-Table2[[#This Row],[50D EMA]])/Table2[[#This Row],[50D EMA]]</f>
        <v>3.3146848663454846E-2</v>
      </c>
      <c r="U472" s="2">
        <f>(Table2[[#This Row],[Close Price]]-Table2[[#This Row],[200D EMA]])/Table2[[#This Row],[200D EMA]]</f>
        <v>8.5909868572745074E-2</v>
      </c>
      <c r="V472">
        <v>1.23176996964579</v>
      </c>
      <c r="W472">
        <v>421.55</v>
      </c>
      <c r="X472">
        <v>445.45</v>
      </c>
      <c r="Y472">
        <v>421.55</v>
      </c>
      <c r="Z472">
        <v>445.45</v>
      </c>
      <c r="AA472">
        <v>406</v>
      </c>
      <c r="AB472">
        <v>451.75</v>
      </c>
      <c r="AC472" s="2">
        <f>(Table2[[#This Row],[Close Price]]/Table2[[#This Row],[Day Low]])-1</f>
        <v>5.1120863480014211E-2</v>
      </c>
      <c r="AD472" s="2">
        <f>(Table2[[#This Row],[Day High]]/Table2[[#This Row],[Close Price]])-1</f>
        <v>5.3035432182351183E-3</v>
      </c>
      <c r="AE472" s="2">
        <f>(Table2[[#This Row],[Close Price]]/Table2[[#This Row],[Current Week Low]])-1</f>
        <v>5.1120863480014211E-2</v>
      </c>
      <c r="AF472" s="2">
        <f>(Table2[[#This Row],[Current Week High]]/Table2[[#This Row],[Close Price]])-1</f>
        <v>5.3035432182351183E-3</v>
      </c>
      <c r="AG472" s="2">
        <f>(Table2[[#This Row],[Close Price]]/Table2[[#This Row],[Current Month Low]])-1</f>
        <v>9.1379310344827713E-2</v>
      </c>
      <c r="AH472" s="2">
        <f>(Table2[[#This Row],[Current Month High]]/Table2[[#This Row],[Close Price]])-1</f>
        <v>1.952155269690814E-2</v>
      </c>
      <c r="AI472">
        <v>13.947190250507701</v>
      </c>
      <c r="AJ472">
        <v>44.756615485135498</v>
      </c>
      <c r="AK472" t="str">
        <f>IF(AND(Table2[[#This Row],[20D EMA]]&gt;Table2[[#This Row],[50D EMA]],Table2[[#This Row],[50D EMA]]&gt;Table2[[#This Row],[200D EMA]]),"Uptrend","Downtrend/NoTrend")</f>
        <v>Uptrend</v>
      </c>
      <c r="AL472">
        <v>-0.1</v>
      </c>
      <c r="AM472" t="s">
        <v>10200</v>
      </c>
      <c r="AN472">
        <v>2.75</v>
      </c>
      <c r="AO472" t="s">
        <v>10199</v>
      </c>
      <c r="AQ472">
        <f>(Table2[[#This Row],[Sharpe Ratio]]-AVERAGE(Table2[Sharpe Ratio]))/_xlfn.STDEV.P(Table2[Sharpe Ratio])</f>
        <v>-0.56193622494207851</v>
      </c>
      <c r="AR47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-0.6151535054993833</v>
      </c>
      <c r="AS472">
        <f>_xlfn.RANK.AVG(Table2[[#This Row],[1Y Return vs Nifty Z-Score]],Table2[1Y Return vs Nifty Z-Score])</f>
        <v>459</v>
      </c>
      <c r="AT472">
        <f>_xlfn.RANK.AVG(Table2[[#This Row],[6M Return vs Nifty Z-Score]],Table2[6M Return vs Nifty Z-Score])</f>
        <v>375</v>
      </c>
      <c r="AU472">
        <f>_xlfn.RANK.AVG(Table2[[#This Row],[Sharpe Ratio Z-Score]],Table2[Sharpe Ratio Z-Score])</f>
        <v>507.5</v>
      </c>
      <c r="AV472">
        <f>(Table2[[#This Row],[Rank 1Y]]+Table2[[#This Row],[Rank 6M]]+Table2[[#This Row],[Rank Sharpe]])/3</f>
        <v>447.16666666666669</v>
      </c>
    </row>
    <row r="473" spans="1:48" x14ac:dyDescent="0.3">
      <c r="A473" t="s">
        <v>517</v>
      </c>
      <c r="B473" t="s">
        <v>518</v>
      </c>
      <c r="C473" t="s">
        <v>10162</v>
      </c>
      <c r="D473" t="s">
        <v>130</v>
      </c>
      <c r="E473">
        <v>38667.019069034999</v>
      </c>
      <c r="F473">
        <v>711.5</v>
      </c>
      <c r="G473">
        <v>-0.25832894883596602</v>
      </c>
      <c r="H473">
        <f>(Table2[[#This Row],[1Y Return vs Nifty]]-AVERAGE(Table2[1Y Return vs Nifty]))/_xlfn.STDEV.P(Table2[1Y Return vs Nifty])</f>
        <v>-0.54160087548726554</v>
      </c>
      <c r="I473">
        <v>-9.0176557268114195</v>
      </c>
      <c r="J473">
        <f>(Table2[[#This Row],[1M Return vs Nifty]]-AVERAGE(Table2[1M Return vs Nifty]))/_xlfn.STDEV.P(Table2[1M Return vs Nifty])</f>
        <v>-0.75461691528703145</v>
      </c>
      <c r="K473">
        <v>5.4801907456105701</v>
      </c>
      <c r="L473">
        <f>(Table2[[#This Row],[6M Return vs Nifty]]-AVERAGE(Table2[6M Return vs Nifty]))/_xlfn.STDEV.P(Table2[6M Return vs Nifty])</f>
        <v>-2.9989112863251559E-2</v>
      </c>
      <c r="M473">
        <v>-5.9683098477613097</v>
      </c>
      <c r="N473">
        <f>(Table2[[#This Row],[1W Return vs Nifty]]-AVERAGE(Table2[1W Return vs Nifty]))/_xlfn.STDEV.P(Table2[1W Return vs Nifty])</f>
        <v>-1.1013505514295192</v>
      </c>
      <c r="O473">
        <v>730.12</v>
      </c>
      <c r="P473">
        <v>716.11099200733895</v>
      </c>
      <c r="Q473">
        <v>625.59984803268196</v>
      </c>
      <c r="R473">
        <v>46.269097100841698</v>
      </c>
      <c r="S473" s="2">
        <f>(Table2[[#This Row],[Close Price]]-Table2[[#This Row],[20D EMA]])/Table2[[#This Row],[20D EMA]]</f>
        <v>-2.5502657097463438E-2</v>
      </c>
      <c r="T473" s="2">
        <f>(Table2[[#This Row],[Close Price]]-Table2[[#This Row],[50D EMA]])/Table2[[#This Row],[50D EMA]]</f>
        <v>-6.4389348282642969E-3</v>
      </c>
      <c r="U473" s="2">
        <f>(Table2[[#This Row],[Close Price]]-Table2[[#This Row],[200D EMA]])/Table2[[#This Row],[200D EMA]]</f>
        <v>0.13730846041195094</v>
      </c>
      <c r="V473">
        <v>1.4573402376159901</v>
      </c>
      <c r="W473">
        <v>674.8</v>
      </c>
      <c r="X473">
        <v>719</v>
      </c>
      <c r="Y473">
        <v>674.8</v>
      </c>
      <c r="Z473">
        <v>719</v>
      </c>
      <c r="AA473">
        <v>674.8</v>
      </c>
      <c r="AB473">
        <v>786</v>
      </c>
      <c r="AC473" s="2">
        <f>(Table2[[#This Row],[Close Price]]/Table2[[#This Row],[Day Low]])-1</f>
        <v>5.4386484884410224E-2</v>
      </c>
      <c r="AD473" s="2">
        <f>(Table2[[#This Row],[Day High]]/Table2[[#This Row],[Close Price]])-1</f>
        <v>1.054111033028815E-2</v>
      </c>
      <c r="AE473" s="2">
        <f>(Table2[[#This Row],[Close Price]]/Table2[[#This Row],[Current Week Low]])-1</f>
        <v>5.4386484884410224E-2</v>
      </c>
      <c r="AF473" s="2">
        <f>(Table2[[#This Row],[Current Week High]]/Table2[[#This Row],[Close Price]])-1</f>
        <v>1.054111033028815E-2</v>
      </c>
      <c r="AG473" s="2">
        <f>(Table2[[#This Row],[Close Price]]/Table2[[#This Row],[Current Month Low]])-1</f>
        <v>5.4386484884410224E-2</v>
      </c>
      <c r="AH473" s="2">
        <f>(Table2[[#This Row],[Current Month High]]/Table2[[#This Row],[Close Price]])-1</f>
        <v>0.10470836261419536</v>
      </c>
      <c r="AI473">
        <v>10.4708362614195</v>
      </c>
      <c r="AJ473">
        <v>44.6138211382113</v>
      </c>
      <c r="AK473" t="str">
        <f>IF(AND(Table2[[#This Row],[20D EMA]]&gt;Table2[[#This Row],[50D EMA]],Table2[[#This Row],[50D EMA]]&gt;Table2[[#This Row],[200D EMA]]),"Uptrend","Downtrend/NoTrend")</f>
        <v>Uptrend</v>
      </c>
      <c r="AL473">
        <v>0</v>
      </c>
      <c r="AM473" t="s">
        <v>10201</v>
      </c>
      <c r="AN473">
        <v>-8.2100000000000009</v>
      </c>
      <c r="AO473" t="s">
        <v>10200</v>
      </c>
      <c r="AQ473">
        <f>(Table2[[#This Row],[Sharpe Ratio]]-AVERAGE(Table2[Sharpe Ratio]))/_xlfn.STDEV.P(Table2[Sharpe Ratio])</f>
        <v>-0.56193622494207851</v>
      </c>
      <c r="AR47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-2.9894936800091463</v>
      </c>
      <c r="AS473">
        <f>_xlfn.RANK.AVG(Table2[[#This Row],[1Y Return vs Nifty Z-Score]],Table2[1Y Return vs Nifty Z-Score])</f>
        <v>503</v>
      </c>
      <c r="AT473">
        <f>_xlfn.RANK.AVG(Table2[[#This Row],[6M Return vs Nifty Z-Score]],Table2[6M Return vs Nifty Z-Score])</f>
        <v>332</v>
      </c>
      <c r="AU473">
        <f>_xlfn.RANK.AVG(Table2[[#This Row],[Sharpe Ratio Z-Score]],Table2[Sharpe Ratio Z-Score])</f>
        <v>507.5</v>
      </c>
      <c r="AV473">
        <f>(Table2[[#This Row],[Rank 1Y]]+Table2[[#This Row],[Rank 6M]]+Table2[[#This Row],[Rank Sharpe]])/3</f>
        <v>447.5</v>
      </c>
    </row>
    <row r="474" spans="1:48" x14ac:dyDescent="0.3">
      <c r="A474" t="s">
        <v>1781</v>
      </c>
      <c r="B474" t="s">
        <v>1782</v>
      </c>
      <c r="C474" t="s">
        <v>10154</v>
      </c>
      <c r="D474" t="s">
        <v>281</v>
      </c>
      <c r="E474">
        <v>4039.4252584999999</v>
      </c>
      <c r="F474">
        <v>1508.75</v>
      </c>
      <c r="G474">
        <v>12.192829286397901</v>
      </c>
      <c r="H474">
        <f>(Table2[[#This Row],[1Y Return vs Nifty]]-AVERAGE(Table2[1Y Return vs Nifty]))/_xlfn.STDEV.P(Table2[1Y Return vs Nifty])</f>
        <v>-0.36820699407578378</v>
      </c>
      <c r="I474">
        <v>6.05676473146971</v>
      </c>
      <c r="J474">
        <f>(Table2[[#This Row],[1M Return vs Nifty]]-AVERAGE(Table2[1M Return vs Nifty]))/_xlfn.STDEV.P(Table2[1M Return vs Nifty])</f>
        <v>0.80868160889450569</v>
      </c>
      <c r="K474">
        <v>-24.274547973183701</v>
      </c>
      <c r="L474">
        <f>(Table2[[#This Row],[6M Return vs Nifty]]-AVERAGE(Table2[6M Return vs Nifty]))/_xlfn.STDEV.P(Table2[6M Return vs Nifty])</f>
        <v>-1.0295118553518829</v>
      </c>
      <c r="M474">
        <v>-1.46038369817306</v>
      </c>
      <c r="N474">
        <f>(Table2[[#This Row],[1W Return vs Nifty]]-AVERAGE(Table2[1W Return vs Nifty]))/_xlfn.STDEV.P(Table2[1W Return vs Nifty])</f>
        <v>0.11225540175191868</v>
      </c>
      <c r="O474">
        <v>1430.71</v>
      </c>
      <c r="P474">
        <v>1379.2124896339801</v>
      </c>
      <c r="Q474">
        <v>1302.4328610693899</v>
      </c>
      <c r="R474">
        <v>70.870821898858296</v>
      </c>
      <c r="S474" s="2">
        <f>(Table2[[#This Row],[Close Price]]-Table2[[#This Row],[20D EMA]])/Table2[[#This Row],[20D EMA]]</f>
        <v>5.4546344122848069E-2</v>
      </c>
      <c r="T474" s="2">
        <f>(Table2[[#This Row],[Close Price]]-Table2[[#This Row],[50D EMA]])/Table2[[#This Row],[50D EMA]]</f>
        <v>9.3921358267569754E-2</v>
      </c>
      <c r="U474" s="2">
        <f>(Table2[[#This Row],[Close Price]]-Table2[[#This Row],[200D EMA]])/Table2[[#This Row],[200D EMA]]</f>
        <v>0.15840903980356352</v>
      </c>
      <c r="V474">
        <v>1.5946966231389801</v>
      </c>
      <c r="W474">
        <v>1450.05</v>
      </c>
      <c r="X474">
        <v>1528.65</v>
      </c>
      <c r="Y474">
        <v>1450.05</v>
      </c>
      <c r="Z474">
        <v>1535.55</v>
      </c>
      <c r="AA474">
        <v>1370</v>
      </c>
      <c r="AB474">
        <v>1645</v>
      </c>
      <c r="AC474" s="2">
        <f>(Table2[[#This Row],[Close Price]]/Table2[[#This Row],[Day Low]])-1</f>
        <v>4.048136271163072E-2</v>
      </c>
      <c r="AD474" s="2">
        <f>(Table2[[#This Row],[Day High]]/Table2[[#This Row],[Close Price]])-1</f>
        <v>1.3189726594863282E-2</v>
      </c>
      <c r="AE474" s="2">
        <f>(Table2[[#This Row],[Close Price]]/Table2[[#This Row],[Current Week Low]])-1</f>
        <v>4.048136271163072E-2</v>
      </c>
      <c r="AF474" s="2">
        <f>(Table2[[#This Row],[Current Week High]]/Table2[[#This Row],[Close Price]])-1</f>
        <v>1.7763048881524357E-2</v>
      </c>
      <c r="AG474" s="2">
        <f>(Table2[[#This Row],[Close Price]]/Table2[[#This Row],[Current Month Low]])-1</f>
        <v>0.10127737226277378</v>
      </c>
      <c r="AH474" s="2">
        <f>(Table2[[#This Row],[Current Month High]]/Table2[[#This Row],[Close Price]])-1</f>
        <v>9.0306545153272522E-2</v>
      </c>
      <c r="AI474">
        <v>20.825186412593201</v>
      </c>
      <c r="AJ474">
        <v>59.656084656084602</v>
      </c>
      <c r="AK474" t="str">
        <f>IF(AND(Table2[[#This Row],[20D EMA]]&gt;Table2[[#This Row],[50D EMA]],Table2[[#This Row],[50D EMA]]&gt;Table2[[#This Row],[200D EMA]]),"Uptrend","Downtrend/NoTrend")</f>
        <v>Uptrend</v>
      </c>
      <c r="AL474">
        <v>-0.1</v>
      </c>
      <c r="AM474" t="s">
        <v>10200</v>
      </c>
      <c r="AN474">
        <v>5.39</v>
      </c>
      <c r="AO474" t="s">
        <v>10199</v>
      </c>
      <c r="AP474">
        <v>6.5942993496209995E-2</v>
      </c>
      <c r="AQ474">
        <f>(Table2[[#This Row],[Sharpe Ratio]]-AVERAGE(Table2[Sharpe Ratio]))/_xlfn.STDEV.P(Table2[Sharpe Ratio])</f>
        <v>0.19506006146365765</v>
      </c>
      <c r="AR47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-0.28172177731758469</v>
      </c>
      <c r="AS474">
        <f>_xlfn.RANK.AVG(Table2[[#This Row],[1Y Return vs Nifty Z-Score]],Table2[1Y Return vs Nifty Z-Score])</f>
        <v>425</v>
      </c>
      <c r="AT474">
        <f>_xlfn.RANK.AVG(Table2[[#This Row],[6M Return vs Nifty Z-Score]],Table2[6M Return vs Nifty Z-Score])</f>
        <v>637</v>
      </c>
      <c r="AU474">
        <f>_xlfn.RANK.AVG(Table2[[#This Row],[Sharpe Ratio Z-Score]],Table2[Sharpe Ratio Z-Score])</f>
        <v>281</v>
      </c>
      <c r="AV474">
        <f>(Table2[[#This Row],[Rank 1Y]]+Table2[[#This Row],[Rank 6M]]+Table2[[#This Row],[Rank Sharpe]])/3</f>
        <v>447.66666666666669</v>
      </c>
    </row>
    <row r="475" spans="1:48" x14ac:dyDescent="0.3">
      <c r="A475" t="s">
        <v>508</v>
      </c>
      <c r="B475" t="s">
        <v>509</v>
      </c>
      <c r="C475" t="s">
        <v>10160</v>
      </c>
      <c r="D475" t="s">
        <v>510</v>
      </c>
      <c r="E475">
        <v>40353.433599149997</v>
      </c>
      <c r="F475">
        <v>337.05</v>
      </c>
      <c r="G475">
        <v>11.1142370839425</v>
      </c>
      <c r="H475">
        <f>(Table2[[#This Row],[1Y Return vs Nifty]]-AVERAGE(Table2[1Y Return vs Nifty]))/_xlfn.STDEV.P(Table2[1Y Return vs Nifty])</f>
        <v>-0.38322738695093611</v>
      </c>
      <c r="I475">
        <v>-6.87379820404235</v>
      </c>
      <c r="J475">
        <f>(Table2[[#This Row],[1M Return vs Nifty]]-AVERAGE(Table2[1M Return vs Nifty]))/_xlfn.STDEV.P(Table2[1M Return vs Nifty])</f>
        <v>-0.53228735305439301</v>
      </c>
      <c r="K475">
        <v>13.143723750871001</v>
      </c>
      <c r="L475">
        <f>(Table2[[#This Row],[6M Return vs Nifty]]-AVERAGE(Table2[6M Return vs Nifty]))/_xlfn.STDEV.P(Table2[6M Return vs Nifty])</f>
        <v>0.22744468949548899</v>
      </c>
      <c r="M475">
        <v>-6.0825330254056098</v>
      </c>
      <c r="N475">
        <f>(Table2[[#This Row],[1W Return vs Nifty]]-AVERAGE(Table2[1W Return vs Nifty]))/_xlfn.STDEV.P(Table2[1W Return vs Nifty])</f>
        <v>-1.1321012611307162</v>
      </c>
      <c r="O475">
        <v>346.85</v>
      </c>
      <c r="P475">
        <v>333.73443788192702</v>
      </c>
      <c r="Q475">
        <v>293.51329322016699</v>
      </c>
      <c r="R475">
        <v>33.858070045351901</v>
      </c>
      <c r="S475" s="2">
        <f>(Table2[[#This Row],[Close Price]]-Table2[[#This Row],[20D EMA]])/Table2[[#This Row],[20D EMA]]</f>
        <v>-2.8254288597376418E-2</v>
      </c>
      <c r="T475" s="2">
        <f>(Table2[[#This Row],[Close Price]]-Table2[[#This Row],[50D EMA]])/Table2[[#This Row],[50D EMA]]</f>
        <v>9.9347317559298834E-3</v>
      </c>
      <c r="U475" s="2">
        <f>(Table2[[#This Row],[Close Price]]-Table2[[#This Row],[200D EMA]])/Table2[[#This Row],[200D EMA]]</f>
        <v>0.14832959114794078</v>
      </c>
      <c r="V475">
        <v>0.39031451852153498</v>
      </c>
      <c r="W475">
        <v>320.39999999999998</v>
      </c>
      <c r="X475">
        <v>338.55</v>
      </c>
      <c r="Y475">
        <v>320.39999999999998</v>
      </c>
      <c r="Z475">
        <v>339.4</v>
      </c>
      <c r="AA475">
        <v>320.39999999999998</v>
      </c>
      <c r="AB475">
        <v>373.85</v>
      </c>
      <c r="AC475" s="2">
        <f>(Table2[[#This Row],[Close Price]]/Table2[[#This Row],[Day Low]])-1</f>
        <v>5.1966292134831615E-2</v>
      </c>
      <c r="AD475" s="2">
        <f>(Table2[[#This Row],[Day High]]/Table2[[#This Row],[Close Price]])-1</f>
        <v>4.4503782821538884E-3</v>
      </c>
      <c r="AE475" s="2">
        <f>(Table2[[#This Row],[Close Price]]/Table2[[#This Row],[Current Week Low]])-1</f>
        <v>5.1966292134831615E-2</v>
      </c>
      <c r="AF475" s="2">
        <f>(Table2[[#This Row],[Current Week High]]/Table2[[#This Row],[Close Price]])-1</f>
        <v>6.9722593087078177E-3</v>
      </c>
      <c r="AG475" s="2">
        <f>(Table2[[#This Row],[Close Price]]/Table2[[#This Row],[Current Month Low]])-1</f>
        <v>5.1966292134831615E-2</v>
      </c>
      <c r="AH475" s="2">
        <f>(Table2[[#This Row],[Current Month High]]/Table2[[#This Row],[Close Price]])-1</f>
        <v>0.10918261385551098</v>
      </c>
      <c r="AI475">
        <v>10.918261385551</v>
      </c>
      <c r="AJ475">
        <v>54.965517241379303</v>
      </c>
      <c r="AK475" t="str">
        <f>IF(AND(Table2[[#This Row],[20D EMA]]&gt;Table2[[#This Row],[50D EMA]],Table2[[#This Row],[50D EMA]]&gt;Table2[[#This Row],[200D EMA]]),"Uptrend","Downtrend/NoTrend")</f>
        <v>Uptrend</v>
      </c>
      <c r="AL475">
        <v>0.02</v>
      </c>
      <c r="AM475" t="s">
        <v>10199</v>
      </c>
      <c r="AN475">
        <v>-6.71</v>
      </c>
      <c r="AO475" t="s">
        <v>10200</v>
      </c>
      <c r="AP475">
        <v>-6.5911363141090001E-2</v>
      </c>
      <c r="AQ475">
        <f>(Table2[[#This Row],[Sharpe Ratio]]-AVERAGE(Table2[Sharpe Ratio]))/_xlfn.STDEV.P(Table2[Sharpe Ratio])</f>
        <v>-1.3185694089150306</v>
      </c>
      <c r="AR47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-3.1387407205555871</v>
      </c>
      <c r="AS475">
        <f>_xlfn.RANK.AVG(Table2[[#This Row],[1Y Return vs Nifty Z-Score]],Table2[1Y Return vs Nifty Z-Score])</f>
        <v>433</v>
      </c>
      <c r="AT475">
        <f>_xlfn.RANK.AVG(Table2[[#This Row],[6M Return vs Nifty Z-Score]],Table2[6M Return vs Nifty Z-Score])</f>
        <v>251</v>
      </c>
      <c r="AU475">
        <f>_xlfn.RANK.AVG(Table2[[#This Row],[Sharpe Ratio Z-Score]],Table2[Sharpe Ratio Z-Score])</f>
        <v>661</v>
      </c>
      <c r="AV475">
        <f>(Table2[[#This Row],[Rank 1Y]]+Table2[[#This Row],[Rank 6M]]+Table2[[#This Row],[Rank Sharpe]])/3</f>
        <v>448.33333333333331</v>
      </c>
    </row>
    <row r="476" spans="1:48" x14ac:dyDescent="0.3">
      <c r="A476" t="s">
        <v>1939</v>
      </c>
      <c r="B476" t="s">
        <v>1940</v>
      </c>
      <c r="C476" t="s">
        <v>10160</v>
      </c>
      <c r="D476" t="s">
        <v>62</v>
      </c>
      <c r="E476">
        <v>3341.2464999200001</v>
      </c>
      <c r="F476">
        <v>333.2</v>
      </c>
      <c r="G476">
        <v>13.1716179498109</v>
      </c>
      <c r="H476">
        <f>(Table2[[#This Row],[1Y Return vs Nifty]]-AVERAGE(Table2[1Y Return vs Nifty]))/_xlfn.STDEV.P(Table2[1Y Return vs Nifty])</f>
        <v>-0.35457645768516272</v>
      </c>
      <c r="I476">
        <v>-8.4610144656558095</v>
      </c>
      <c r="J476">
        <f>(Table2[[#This Row],[1M Return vs Nifty]]-AVERAGE(Table2[1M Return vs Nifty]))/_xlfn.STDEV.P(Table2[1M Return vs Nifty])</f>
        <v>-0.69689022095265174</v>
      </c>
      <c r="K476">
        <v>-16.822007416041799</v>
      </c>
      <c r="L476">
        <f>(Table2[[#This Row],[6M Return vs Nifty]]-AVERAGE(Table2[6M Return vs Nifty]))/_xlfn.STDEV.P(Table2[6M Return vs Nifty])</f>
        <v>-0.77916572236846171</v>
      </c>
      <c r="M476">
        <v>-3.75549529119737</v>
      </c>
      <c r="N476">
        <f>(Table2[[#This Row],[1W Return vs Nifty]]-AVERAGE(Table2[1W Return vs Nifty]))/_xlfn.STDEV.P(Table2[1W Return vs Nifty])</f>
        <v>-0.50562541529838922</v>
      </c>
      <c r="O476">
        <v>350.71</v>
      </c>
      <c r="P476">
        <v>344.10589155128298</v>
      </c>
      <c r="Q476">
        <v>315.56229999720102</v>
      </c>
      <c r="R476">
        <v>24.897998915672002</v>
      </c>
      <c r="S476" s="2">
        <f>(Table2[[#This Row],[Close Price]]-Table2[[#This Row],[20D EMA]])/Table2[[#This Row],[20D EMA]]</f>
        <v>-4.9927290353853591E-2</v>
      </c>
      <c r="T476" s="2">
        <f>(Table2[[#This Row],[Close Price]]-Table2[[#This Row],[50D EMA]])/Table2[[#This Row],[50D EMA]]</f>
        <v>-3.1693417110987353E-2</v>
      </c>
      <c r="U476" s="2">
        <f>(Table2[[#This Row],[Close Price]]-Table2[[#This Row],[200D EMA]])/Table2[[#This Row],[200D EMA]]</f>
        <v>5.5892925114804301E-2</v>
      </c>
      <c r="V476">
        <v>0.56143551057202301</v>
      </c>
      <c r="W476">
        <v>324.7</v>
      </c>
      <c r="X476">
        <v>344</v>
      </c>
      <c r="Y476">
        <v>324.7</v>
      </c>
      <c r="Z476">
        <v>345</v>
      </c>
      <c r="AA476">
        <v>324.7</v>
      </c>
      <c r="AB476">
        <v>379.05</v>
      </c>
      <c r="AC476" s="2">
        <f>(Table2[[#This Row],[Close Price]]/Table2[[#This Row],[Day Low]])-1</f>
        <v>2.6178010471204161E-2</v>
      </c>
      <c r="AD476" s="2">
        <f>(Table2[[#This Row],[Day High]]/Table2[[#This Row],[Close Price]])-1</f>
        <v>3.2412965186074505E-2</v>
      </c>
      <c r="AE476" s="2">
        <f>(Table2[[#This Row],[Close Price]]/Table2[[#This Row],[Current Week Low]])-1</f>
        <v>2.6178010471204161E-2</v>
      </c>
      <c r="AF476" s="2">
        <f>(Table2[[#This Row],[Current Week High]]/Table2[[#This Row],[Close Price]])-1</f>
        <v>3.5414165666266539E-2</v>
      </c>
      <c r="AG476" s="2">
        <f>(Table2[[#This Row],[Close Price]]/Table2[[#This Row],[Current Month Low]])-1</f>
        <v>2.6178010471204161E-2</v>
      </c>
      <c r="AH476" s="2">
        <f>(Table2[[#This Row],[Current Month High]]/Table2[[#This Row],[Close Price]])-1</f>
        <v>0.1376050420168069</v>
      </c>
      <c r="AI476">
        <v>16.131452581032399</v>
      </c>
      <c r="AJ476">
        <v>41.606459838504001</v>
      </c>
      <c r="AK476" t="str">
        <f>IF(AND(Table2[[#This Row],[20D EMA]]&gt;Table2[[#This Row],[50D EMA]],Table2[[#This Row],[50D EMA]]&gt;Table2[[#This Row],[200D EMA]]),"Uptrend","Downtrend/NoTrend")</f>
        <v>Uptrend</v>
      </c>
      <c r="AL476">
        <v>-0.05</v>
      </c>
      <c r="AM476" t="s">
        <v>10200</v>
      </c>
      <c r="AN476">
        <v>-9.58</v>
      </c>
      <c r="AO476" t="s">
        <v>10200</v>
      </c>
      <c r="AP476">
        <v>4.5660019761696001E-2</v>
      </c>
      <c r="AQ476">
        <f>(Table2[[#This Row],[Sharpe Ratio]]-AVERAGE(Table2[Sharpe Ratio]))/_xlfn.STDEV.P(Table2[Sharpe Ratio])</f>
        <v>-3.7779471293899726E-2</v>
      </c>
      <c r="AR47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-2.3740372875985654</v>
      </c>
      <c r="AS476">
        <f>_xlfn.RANK.AVG(Table2[[#This Row],[1Y Return vs Nifty Z-Score]],Table2[1Y Return vs Nifty Z-Score])</f>
        <v>419</v>
      </c>
      <c r="AT476">
        <f>_xlfn.RANK.AVG(Table2[[#This Row],[6M Return vs Nifty Z-Score]],Table2[6M Return vs Nifty Z-Score])</f>
        <v>577</v>
      </c>
      <c r="AU476">
        <f>_xlfn.RANK.AVG(Table2[[#This Row],[Sharpe Ratio Z-Score]],Table2[Sharpe Ratio Z-Score])</f>
        <v>349</v>
      </c>
      <c r="AV476">
        <f>(Table2[[#This Row],[Rank 1Y]]+Table2[[#This Row],[Rank 6M]]+Table2[[#This Row],[Rank Sharpe]])/3</f>
        <v>448.33333333333331</v>
      </c>
    </row>
    <row r="477" spans="1:48" x14ac:dyDescent="0.3">
      <c r="A477" t="s">
        <v>711</v>
      </c>
      <c r="B477" t="s">
        <v>712</v>
      </c>
      <c r="C477" t="s">
        <v>10157</v>
      </c>
      <c r="D477" t="s">
        <v>274</v>
      </c>
      <c r="E477">
        <v>22806.575473000001</v>
      </c>
      <c r="F477">
        <v>1705</v>
      </c>
      <c r="G477">
        <v>-2.51556927855987</v>
      </c>
      <c r="H477">
        <f>(Table2[[#This Row],[1Y Return vs Nifty]]-AVERAGE(Table2[1Y Return vs Nifty]))/_xlfn.STDEV.P(Table2[1Y Return vs Nifty])</f>
        <v>-0.57303503242712472</v>
      </c>
      <c r="I477">
        <v>-7.6768099808766399</v>
      </c>
      <c r="J477">
        <f>(Table2[[#This Row],[1M Return vs Nifty]]-AVERAGE(Table2[1M Return vs Nifty]))/_xlfn.STDEV.P(Table2[1M Return vs Nifty])</f>
        <v>-0.61556399570209197</v>
      </c>
      <c r="K477">
        <v>-9.5329551106655099</v>
      </c>
      <c r="L477">
        <f>(Table2[[#This Row],[6M Return vs Nifty]]-AVERAGE(Table2[6M Return vs Nifty]))/_xlfn.STDEV.P(Table2[6M Return vs Nifty])</f>
        <v>-0.53431149530677569</v>
      </c>
      <c r="M477">
        <v>2.9290048754287601</v>
      </c>
      <c r="N477">
        <f>(Table2[[#This Row],[1W Return vs Nifty]]-AVERAGE(Table2[1W Return vs Nifty]))/_xlfn.STDEV.P(Table2[1W Return vs Nifty])</f>
        <v>1.2939491400657799</v>
      </c>
      <c r="O477">
        <v>1706.5</v>
      </c>
      <c r="P477">
        <v>1705.25377904221</v>
      </c>
      <c r="Q477">
        <v>1593.9066950164799</v>
      </c>
      <c r="R477">
        <v>51.193213894695297</v>
      </c>
      <c r="S477" s="2">
        <f>(Table2[[#This Row],[Close Price]]-Table2[[#This Row],[20D EMA]])/Table2[[#This Row],[20D EMA]]</f>
        <v>-8.7899208907119832E-4</v>
      </c>
      <c r="T477" s="2">
        <f>(Table2[[#This Row],[Close Price]]-Table2[[#This Row],[50D EMA]])/Table2[[#This Row],[50D EMA]]</f>
        <v>-1.4882186178325838E-4</v>
      </c>
      <c r="U477" s="2">
        <f>(Table2[[#This Row],[Close Price]]-Table2[[#This Row],[200D EMA]])/Table2[[#This Row],[200D EMA]]</f>
        <v>6.9698750454380537E-2</v>
      </c>
      <c r="V477">
        <v>0.64576168527558098</v>
      </c>
      <c r="W477">
        <v>1651.05</v>
      </c>
      <c r="X477">
        <v>1725</v>
      </c>
      <c r="Y477">
        <v>1651.05</v>
      </c>
      <c r="Z477">
        <v>1725</v>
      </c>
      <c r="AA477">
        <v>1636</v>
      </c>
      <c r="AB477">
        <v>1807.9</v>
      </c>
      <c r="AC477" s="2">
        <f>(Table2[[#This Row],[Close Price]]/Table2[[#This Row],[Day Low]])-1</f>
        <v>3.2676175766936266E-2</v>
      </c>
      <c r="AD477" s="2">
        <f>(Table2[[#This Row],[Day High]]/Table2[[#This Row],[Close Price]])-1</f>
        <v>1.1730205278592365E-2</v>
      </c>
      <c r="AE477" s="2">
        <f>(Table2[[#This Row],[Close Price]]/Table2[[#This Row],[Current Week Low]])-1</f>
        <v>3.2676175766936266E-2</v>
      </c>
      <c r="AF477" s="2">
        <f>(Table2[[#This Row],[Current Week High]]/Table2[[#This Row],[Close Price]])-1</f>
        <v>1.1730205278592365E-2</v>
      </c>
      <c r="AG477" s="2">
        <f>(Table2[[#This Row],[Close Price]]/Table2[[#This Row],[Current Month Low]])-1</f>
        <v>4.2176039119804498E-2</v>
      </c>
      <c r="AH477" s="2">
        <f>(Table2[[#This Row],[Current Month High]]/Table2[[#This Row],[Close Price]])-1</f>
        <v>6.0351906158357727E-2</v>
      </c>
      <c r="AI477">
        <v>10.5630498533724</v>
      </c>
      <c r="AJ477">
        <v>49.397590361445701</v>
      </c>
      <c r="AK477" t="str">
        <f>IF(AND(Table2[[#This Row],[20D EMA]]&gt;Table2[[#This Row],[50D EMA]],Table2[[#This Row],[50D EMA]]&gt;Table2[[#This Row],[200D EMA]]),"Uptrend","Downtrend/NoTrend")</f>
        <v>Uptrend</v>
      </c>
      <c r="AL477">
        <v>-0.14000000000000001</v>
      </c>
      <c r="AM477" t="s">
        <v>10200</v>
      </c>
      <c r="AN477">
        <v>-1.1399999999999999</v>
      </c>
      <c r="AO477" t="s">
        <v>10200</v>
      </c>
      <c r="AP477">
        <v>5.1997552463963002E-2</v>
      </c>
      <c r="AQ477">
        <f>(Table2[[#This Row],[Sharpe Ratio]]-AVERAGE(Table2[Sharpe Ratio]))/_xlfn.STDEV.P(Table2[Sharpe Ratio])</f>
        <v>3.4972590240382316E-2</v>
      </c>
      <c r="AR47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-0.39398879312983004</v>
      </c>
      <c r="AS477">
        <f>_xlfn.RANK.AVG(Table2[[#This Row],[1Y Return vs Nifty Z-Score]],Table2[1Y Return vs Nifty Z-Score])</f>
        <v>519</v>
      </c>
      <c r="AT477">
        <f>_xlfn.RANK.AVG(Table2[[#This Row],[6M Return vs Nifty Z-Score]],Table2[6M Return vs Nifty Z-Score])</f>
        <v>504</v>
      </c>
      <c r="AU477">
        <f>_xlfn.RANK.AVG(Table2[[#This Row],[Sharpe Ratio Z-Score]],Table2[Sharpe Ratio Z-Score])</f>
        <v>327</v>
      </c>
      <c r="AV477">
        <f>(Table2[[#This Row],[Rank 1Y]]+Table2[[#This Row],[Rank 6M]]+Table2[[#This Row],[Rank Sharpe]])/3</f>
        <v>450</v>
      </c>
    </row>
    <row r="478" spans="1:48" x14ac:dyDescent="0.3">
      <c r="A478" t="s">
        <v>917</v>
      </c>
      <c r="B478" t="s">
        <v>918</v>
      </c>
      <c r="C478" t="s">
        <v>10169</v>
      </c>
      <c r="D478" t="s">
        <v>551</v>
      </c>
      <c r="E478">
        <v>15880.641168960001</v>
      </c>
      <c r="F478">
        <v>5179.6000000000004</v>
      </c>
      <c r="G478">
        <v>-13.5331785828121</v>
      </c>
      <c r="H478">
        <f>(Table2[[#This Row],[1Y Return vs Nifty]]-AVERAGE(Table2[1Y Return vs Nifty]))/_xlfn.STDEV.P(Table2[1Y Return vs Nifty])</f>
        <v>-0.72646542059242836</v>
      </c>
      <c r="I478">
        <v>6.7518410378567397</v>
      </c>
      <c r="J478">
        <f>(Table2[[#This Row],[1M Return vs Nifty]]-AVERAGE(Table2[1M Return vs Nifty]))/_xlfn.STDEV.P(Table2[1M Return vs Nifty])</f>
        <v>0.88076476240449464</v>
      </c>
      <c r="K478">
        <v>0.94860114301427401</v>
      </c>
      <c r="L478">
        <f>(Table2[[#This Row],[6M Return vs Nifty]]-AVERAGE(Table2[6M Return vs Nifty]))/_xlfn.STDEV.P(Table2[6M Return vs Nifty])</f>
        <v>-0.1822145082944355</v>
      </c>
      <c r="M478">
        <v>-0.78760808003828398</v>
      </c>
      <c r="N478">
        <f>(Table2[[#This Row],[1W Return vs Nifty]]-AVERAGE(Table2[1W Return vs Nifty]))/_xlfn.STDEV.P(Table2[1W Return vs Nifty])</f>
        <v>0.29337737851683598</v>
      </c>
      <c r="O478">
        <v>5143.8500000000004</v>
      </c>
      <c r="P478">
        <v>4883.3417333600701</v>
      </c>
      <c r="Q478">
        <v>4628.8414286755597</v>
      </c>
      <c r="R478">
        <v>47.167794933724998</v>
      </c>
      <c r="S478" s="2">
        <f>(Table2[[#This Row],[Close Price]]-Table2[[#This Row],[20D EMA]])/Table2[[#This Row],[20D EMA]]</f>
        <v>6.9500471436764284E-3</v>
      </c>
      <c r="T478" s="2">
        <f>(Table2[[#This Row],[Close Price]]-Table2[[#This Row],[50D EMA]])/Table2[[#This Row],[50D EMA]]</f>
        <v>6.0667117481471959E-2</v>
      </c>
      <c r="U478" s="2">
        <f>(Table2[[#This Row],[Close Price]]-Table2[[#This Row],[200D EMA]])/Table2[[#This Row],[200D EMA]]</f>
        <v>0.11898410861787245</v>
      </c>
      <c r="V478">
        <v>0.90584470474087198</v>
      </c>
      <c r="W478">
        <v>4981.3500000000004</v>
      </c>
      <c r="X478">
        <v>5289.9</v>
      </c>
      <c r="Y478">
        <v>4981.3500000000004</v>
      </c>
      <c r="Z478">
        <v>5330</v>
      </c>
      <c r="AA478">
        <v>4914.05</v>
      </c>
      <c r="AB478">
        <v>5500</v>
      </c>
      <c r="AC478" s="2">
        <f>(Table2[[#This Row],[Close Price]]/Table2[[#This Row],[Day Low]])-1</f>
        <v>3.9798448211830095E-2</v>
      </c>
      <c r="AD478" s="2">
        <f>(Table2[[#This Row],[Day High]]/Table2[[#This Row],[Close Price]])-1</f>
        <v>2.1295080701212221E-2</v>
      </c>
      <c r="AE478" s="2">
        <f>(Table2[[#This Row],[Close Price]]/Table2[[#This Row],[Current Week Low]])-1</f>
        <v>3.9798448211830095E-2</v>
      </c>
      <c r="AF478" s="2">
        <f>(Table2[[#This Row],[Current Week High]]/Table2[[#This Row],[Close Price]])-1</f>
        <v>2.903699127345738E-2</v>
      </c>
      <c r="AG478" s="2">
        <f>(Table2[[#This Row],[Close Price]]/Table2[[#This Row],[Current Month Low]])-1</f>
        <v>5.4038929192824714E-2</v>
      </c>
      <c r="AH478" s="2">
        <f>(Table2[[#This Row],[Current Month High]]/Table2[[#This Row],[Close Price]])-1</f>
        <v>6.1858058537338723E-2</v>
      </c>
      <c r="AI478">
        <v>6.1858058537338696</v>
      </c>
      <c r="AJ478">
        <v>28.813727928376</v>
      </c>
      <c r="AK478" t="str">
        <f>IF(AND(Table2[[#This Row],[20D EMA]]&gt;Table2[[#This Row],[50D EMA]],Table2[[#This Row],[50D EMA]]&gt;Table2[[#This Row],[200D EMA]]),"Uptrend","Downtrend/NoTrend")</f>
        <v>Uptrend</v>
      </c>
      <c r="AL478">
        <v>0.16</v>
      </c>
      <c r="AM478" t="s">
        <v>10199</v>
      </c>
      <c r="AN478">
        <v>-2.5499999999999998</v>
      </c>
      <c r="AO478" t="s">
        <v>10200</v>
      </c>
      <c r="AP478">
        <v>3.4384776329251E-2</v>
      </c>
      <c r="AQ478">
        <f>(Table2[[#This Row],[Sharpe Ratio]]-AVERAGE(Table2[Sharpe Ratio]))/_xlfn.STDEV.P(Table2[Sharpe Ratio])</f>
        <v>-0.16721425964896719</v>
      </c>
      <c r="AR47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9.8247952385499576E-2</v>
      </c>
      <c r="AS478">
        <f>_xlfn.RANK.AVG(Table2[[#This Row],[1Y Return vs Nifty Z-Score]],Table2[1Y Return vs Nifty Z-Score])</f>
        <v>581</v>
      </c>
      <c r="AT478">
        <f>_xlfn.RANK.AVG(Table2[[#This Row],[6M Return vs Nifty Z-Score]],Table2[6M Return vs Nifty Z-Score])</f>
        <v>386</v>
      </c>
      <c r="AU478">
        <f>_xlfn.RANK.AVG(Table2[[#This Row],[Sharpe Ratio Z-Score]],Table2[Sharpe Ratio Z-Score])</f>
        <v>383</v>
      </c>
      <c r="AV478">
        <f>(Table2[[#This Row],[Rank 1Y]]+Table2[[#This Row],[Rank 6M]]+Table2[[#This Row],[Rank Sharpe]])/3</f>
        <v>450</v>
      </c>
    </row>
    <row r="479" spans="1:48" x14ac:dyDescent="0.3">
      <c r="A479" t="s">
        <v>1597</v>
      </c>
      <c r="B479" t="s">
        <v>1598</v>
      </c>
      <c r="C479" t="s">
        <v>10165</v>
      </c>
      <c r="D479" t="s">
        <v>380</v>
      </c>
      <c r="E479">
        <v>5417.1384699119999</v>
      </c>
      <c r="F479">
        <v>108.42</v>
      </c>
      <c r="G479">
        <v>17.5645266971114</v>
      </c>
      <c r="H479">
        <f>(Table2[[#This Row],[1Y Return vs Nifty]]-AVERAGE(Table2[1Y Return vs Nifty]))/_xlfn.STDEV.P(Table2[1Y Return vs Nifty])</f>
        <v>-0.29340114499614384</v>
      </c>
      <c r="I479">
        <v>1.9790562994923699</v>
      </c>
      <c r="J479">
        <f>(Table2[[#This Row],[1M Return vs Nifty]]-AVERAGE(Table2[1M Return vs Nifty]))/_xlfn.STDEV.P(Table2[1M Return vs Nifty])</f>
        <v>0.38580130040139488</v>
      </c>
      <c r="K479">
        <v>-17.138629190305402</v>
      </c>
      <c r="L479">
        <f>(Table2[[#This Row],[6M Return vs Nifty]]-AVERAGE(Table2[6M Return vs Nifty]))/_xlfn.STDEV.P(Table2[6M Return vs Nifty])</f>
        <v>-0.78980169760368291</v>
      </c>
      <c r="M479">
        <v>-0.97503747594972101</v>
      </c>
      <c r="N479">
        <f>(Table2[[#This Row],[1W Return vs Nifty]]-AVERAGE(Table2[1W Return vs Nifty]))/_xlfn.STDEV.P(Table2[1W Return vs Nifty])</f>
        <v>0.2429183818227359</v>
      </c>
      <c r="O479">
        <v>107.68</v>
      </c>
      <c r="P479">
        <v>105.68865035418401</v>
      </c>
      <c r="Q479">
        <v>100.474925178606</v>
      </c>
      <c r="R479">
        <v>49.371627971499599</v>
      </c>
      <c r="S479" s="2">
        <f>(Table2[[#This Row],[Close Price]]-Table2[[#This Row],[20D EMA]])/Table2[[#This Row],[20D EMA]]</f>
        <v>6.8722139673105019E-3</v>
      </c>
      <c r="T479" s="2">
        <f>(Table2[[#This Row],[Close Price]]-Table2[[#This Row],[50D EMA]])/Table2[[#This Row],[50D EMA]]</f>
        <v>2.5843358171976763E-2</v>
      </c>
      <c r="U479" s="2">
        <f>(Table2[[#This Row],[Close Price]]-Table2[[#This Row],[200D EMA]])/Table2[[#This Row],[200D EMA]]</f>
        <v>7.9075200178260363E-2</v>
      </c>
      <c r="V479">
        <v>2.3621749269638501</v>
      </c>
      <c r="W479">
        <v>102.55</v>
      </c>
      <c r="X479">
        <v>113.9</v>
      </c>
      <c r="Y479">
        <v>102.55</v>
      </c>
      <c r="Z479">
        <v>113.9</v>
      </c>
      <c r="AA479">
        <v>102.55</v>
      </c>
      <c r="AB479">
        <v>116.8</v>
      </c>
      <c r="AC479" s="2">
        <f>(Table2[[#This Row],[Close Price]]/Table2[[#This Row],[Day Low]])-1</f>
        <v>5.724037055095077E-2</v>
      </c>
      <c r="AD479" s="2">
        <f>(Table2[[#This Row],[Day High]]/Table2[[#This Row],[Close Price]])-1</f>
        <v>5.0544180040583031E-2</v>
      </c>
      <c r="AE479" s="2">
        <f>(Table2[[#This Row],[Close Price]]/Table2[[#This Row],[Current Week Low]])-1</f>
        <v>5.724037055095077E-2</v>
      </c>
      <c r="AF479" s="2">
        <f>(Table2[[#This Row],[Current Week High]]/Table2[[#This Row],[Close Price]])-1</f>
        <v>5.0544180040583031E-2</v>
      </c>
      <c r="AG479" s="2">
        <f>(Table2[[#This Row],[Close Price]]/Table2[[#This Row],[Current Month Low]])-1</f>
        <v>5.724037055095077E-2</v>
      </c>
      <c r="AH479" s="2">
        <f>(Table2[[#This Row],[Current Month High]]/Table2[[#This Row],[Close Price]])-1</f>
        <v>7.7292012543811017E-2</v>
      </c>
      <c r="AI479">
        <v>12.1103117505995</v>
      </c>
      <c r="AJ479">
        <v>46.020202020201999</v>
      </c>
      <c r="AK479" t="str">
        <f>IF(AND(Table2[[#This Row],[20D EMA]]&gt;Table2[[#This Row],[50D EMA]],Table2[[#This Row],[50D EMA]]&gt;Table2[[#This Row],[200D EMA]]),"Uptrend","Downtrend/NoTrend")</f>
        <v>Uptrend</v>
      </c>
      <c r="AL479">
        <v>-0.03</v>
      </c>
      <c r="AM479" t="s">
        <v>10200</v>
      </c>
      <c r="AN479">
        <v>2.88</v>
      </c>
      <c r="AO479" t="s">
        <v>10199</v>
      </c>
      <c r="AP479">
        <v>3.7064616307835002E-2</v>
      </c>
      <c r="AQ479">
        <f>(Table2[[#This Row],[Sharpe Ratio]]-AVERAGE(Table2[Sharpe Ratio]))/_xlfn.STDEV.P(Table2[Sharpe Ratio])</f>
        <v>-0.13645088655359339</v>
      </c>
      <c r="AR47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-0.59093404692928941</v>
      </c>
      <c r="AS479">
        <f>_xlfn.RANK.AVG(Table2[[#This Row],[1Y Return vs Nifty Z-Score]],Table2[1Y Return vs Nifty Z-Score])</f>
        <v>395</v>
      </c>
      <c r="AT479">
        <f>_xlfn.RANK.AVG(Table2[[#This Row],[6M Return vs Nifty Z-Score]],Table2[6M Return vs Nifty Z-Score])</f>
        <v>581</v>
      </c>
      <c r="AU479">
        <f>_xlfn.RANK.AVG(Table2[[#This Row],[Sharpe Ratio Z-Score]],Table2[Sharpe Ratio Z-Score])</f>
        <v>374</v>
      </c>
      <c r="AV479">
        <f>(Table2[[#This Row],[Rank 1Y]]+Table2[[#This Row],[Rank 6M]]+Table2[[#This Row],[Rank Sharpe]])/3</f>
        <v>450</v>
      </c>
    </row>
    <row r="480" spans="1:48" x14ac:dyDescent="0.3">
      <c r="A480" t="s">
        <v>1266</v>
      </c>
      <c r="B480" t="s">
        <v>1267</v>
      </c>
      <c r="C480" t="s">
        <v>10169</v>
      </c>
      <c r="D480" t="s">
        <v>271</v>
      </c>
      <c r="E480">
        <v>8632.8519512399998</v>
      </c>
      <c r="F480">
        <v>699.6</v>
      </c>
      <c r="G480">
        <v>8.4112267487674597</v>
      </c>
      <c r="H480">
        <f>(Table2[[#This Row],[1Y Return vs Nifty]]-AVERAGE(Table2[1Y Return vs Nifty]))/_xlfn.STDEV.P(Table2[1Y Return vs Nifty])</f>
        <v>-0.4208693030407244</v>
      </c>
      <c r="I480">
        <v>-1.21777250128503</v>
      </c>
      <c r="J480">
        <f>(Table2[[#This Row],[1M Return vs Nifty]]-AVERAGE(Table2[1M Return vs Nifty]))/_xlfn.STDEV.P(Table2[1M Return vs Nifty])</f>
        <v>5.4272950097823909E-2</v>
      </c>
      <c r="K480">
        <v>-0.12421009262438</v>
      </c>
      <c r="L480">
        <f>(Table2[[#This Row],[6M Return vs Nifty]]-AVERAGE(Table2[6M Return vs Nifty]))/_xlfn.STDEV.P(Table2[6M Return vs Nifty])</f>
        <v>-0.21825243954808343</v>
      </c>
      <c r="M480">
        <v>1.24635225633228</v>
      </c>
      <c r="N480">
        <f>(Table2[[#This Row],[1W Return vs Nifty]]-AVERAGE(Table2[1W Return vs Nifty]))/_xlfn.STDEV.P(Table2[1W Return vs Nifty])</f>
        <v>0.84095209266331772</v>
      </c>
      <c r="O480">
        <v>698.94</v>
      </c>
      <c r="P480">
        <v>678.27281770106697</v>
      </c>
      <c r="Q480">
        <v>642.79270441233905</v>
      </c>
      <c r="R480">
        <v>47.453833638021798</v>
      </c>
      <c r="S480" s="2">
        <f>(Table2[[#This Row],[Close Price]]-Table2[[#This Row],[20D EMA]])/Table2[[#This Row],[20D EMA]]</f>
        <v>9.4428706326718764E-4</v>
      </c>
      <c r="T480" s="2">
        <f>(Table2[[#This Row],[Close Price]]-Table2[[#This Row],[50D EMA]])/Table2[[#This Row],[50D EMA]]</f>
        <v>3.1443368718827996E-2</v>
      </c>
      <c r="U480" s="2">
        <f>(Table2[[#This Row],[Close Price]]-Table2[[#This Row],[200D EMA]])/Table2[[#This Row],[200D EMA]]</f>
        <v>8.8375762820139592E-2</v>
      </c>
      <c r="V480">
        <v>0.61221896050842495</v>
      </c>
      <c r="W480">
        <v>660.05</v>
      </c>
      <c r="X480">
        <v>712.7</v>
      </c>
      <c r="Y480">
        <v>660.05</v>
      </c>
      <c r="Z480">
        <v>712.9</v>
      </c>
      <c r="AA480">
        <v>660.05</v>
      </c>
      <c r="AB480">
        <v>759.9</v>
      </c>
      <c r="AC480" s="2">
        <f>(Table2[[#This Row],[Close Price]]/Table2[[#This Row],[Day Low]])-1</f>
        <v>5.9919703052799145E-2</v>
      </c>
      <c r="AD480" s="2">
        <f>(Table2[[#This Row],[Day High]]/Table2[[#This Row],[Close Price]])-1</f>
        <v>1.8724985706117803E-2</v>
      </c>
      <c r="AE480" s="2">
        <f>(Table2[[#This Row],[Close Price]]/Table2[[#This Row],[Current Week Low]])-1</f>
        <v>5.9919703052799145E-2</v>
      </c>
      <c r="AF480" s="2">
        <f>(Table2[[#This Row],[Current Week High]]/Table2[[#This Row],[Close Price]])-1</f>
        <v>1.9010863350485963E-2</v>
      </c>
      <c r="AG480" s="2">
        <f>(Table2[[#This Row],[Close Price]]/Table2[[#This Row],[Current Month Low]])-1</f>
        <v>5.9919703052799145E-2</v>
      </c>
      <c r="AH480" s="2">
        <f>(Table2[[#This Row],[Current Month High]]/Table2[[#This Row],[Close Price]])-1</f>
        <v>8.6192109777015302E-2</v>
      </c>
      <c r="AI480">
        <v>19.739851343624899</v>
      </c>
      <c r="AJ480">
        <v>41.5764443994738</v>
      </c>
      <c r="AK480" t="str">
        <f>IF(AND(Table2[[#This Row],[20D EMA]]&gt;Table2[[#This Row],[50D EMA]],Table2[[#This Row],[50D EMA]]&gt;Table2[[#This Row],[200D EMA]]),"Uptrend","Downtrend/NoTrend")</f>
        <v>Uptrend</v>
      </c>
      <c r="AL480">
        <v>0.02</v>
      </c>
      <c r="AM480" t="s">
        <v>10199</v>
      </c>
      <c r="AN480">
        <v>-4.9800000000000004</v>
      </c>
      <c r="AO480" t="s">
        <v>10200</v>
      </c>
      <c r="AQ480">
        <f>(Table2[[#This Row],[Sharpe Ratio]]-AVERAGE(Table2[Sharpe Ratio]))/_xlfn.STDEV.P(Table2[Sharpe Ratio])</f>
        <v>-0.56193622494207851</v>
      </c>
      <c r="AR48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-0.30583292476974477</v>
      </c>
      <c r="AS480">
        <f>_xlfn.RANK.AVG(Table2[[#This Row],[1Y Return vs Nifty Z-Score]],Table2[1Y Return vs Nifty Z-Score])</f>
        <v>447</v>
      </c>
      <c r="AT480">
        <f>_xlfn.RANK.AVG(Table2[[#This Row],[6M Return vs Nifty Z-Score]],Table2[6M Return vs Nifty Z-Score])</f>
        <v>400</v>
      </c>
      <c r="AU480">
        <f>_xlfn.RANK.AVG(Table2[[#This Row],[Sharpe Ratio Z-Score]],Table2[Sharpe Ratio Z-Score])</f>
        <v>507.5</v>
      </c>
      <c r="AV480">
        <f>(Table2[[#This Row],[Rank 1Y]]+Table2[[#This Row],[Rank 6M]]+Table2[[#This Row],[Rank Sharpe]])/3</f>
        <v>451.5</v>
      </c>
    </row>
    <row r="481" spans="1:48" x14ac:dyDescent="0.3">
      <c r="A481" t="s">
        <v>1521</v>
      </c>
      <c r="B481" t="s">
        <v>1522</v>
      </c>
      <c r="C481" t="s">
        <v>10165</v>
      </c>
      <c r="D481" t="s">
        <v>138</v>
      </c>
      <c r="E481">
        <v>6269.5272408000001</v>
      </c>
      <c r="F481">
        <v>889.8</v>
      </c>
      <c r="G481">
        <v>17.531690311007299</v>
      </c>
      <c r="H481">
        <f>(Table2[[#This Row],[1Y Return vs Nifty]]-AVERAGE(Table2[1Y Return vs Nifty]))/_xlfn.STDEV.P(Table2[1Y Return vs Nifty])</f>
        <v>-0.29385842200849477</v>
      </c>
      <c r="I481">
        <v>-11.173647946329201</v>
      </c>
      <c r="J481">
        <f>(Table2[[#This Row],[1M Return vs Nifty]]-AVERAGE(Table2[1M Return vs Nifty]))/_xlfn.STDEV.P(Table2[1M Return vs Nifty])</f>
        <v>-0.97820491087511152</v>
      </c>
      <c r="K481">
        <v>-8.4567803600333509</v>
      </c>
      <c r="L481">
        <f>(Table2[[#This Row],[6M Return vs Nifty]]-AVERAGE(Table2[6M Return vs Nifty]))/_xlfn.STDEV.P(Table2[6M Return vs Nifty])</f>
        <v>-0.49816057668118402</v>
      </c>
      <c r="M481">
        <v>-5.2654494305818202</v>
      </c>
      <c r="N481">
        <f>(Table2[[#This Row],[1W Return vs Nifty]]-AVERAGE(Table2[1W Return vs Nifty]))/_xlfn.STDEV.P(Table2[1W Return vs Nifty])</f>
        <v>-0.91212926469159661</v>
      </c>
      <c r="O481">
        <v>921.19</v>
      </c>
      <c r="P481">
        <v>907.41032785786297</v>
      </c>
      <c r="Q481">
        <v>834.12579980050305</v>
      </c>
      <c r="R481">
        <v>31.6066258772988</v>
      </c>
      <c r="S481" s="2">
        <f>(Table2[[#This Row],[Close Price]]-Table2[[#This Row],[20D EMA]])/Table2[[#This Row],[20D EMA]]</f>
        <v>-3.4075489312736892E-2</v>
      </c>
      <c r="T481" s="2">
        <f>(Table2[[#This Row],[Close Price]]-Table2[[#This Row],[50D EMA]])/Table2[[#This Row],[50D EMA]]</f>
        <v>-1.9407237626924496E-2</v>
      </c>
      <c r="U481" s="2">
        <f>(Table2[[#This Row],[Close Price]]-Table2[[#This Row],[200D EMA]])/Table2[[#This Row],[200D EMA]]</f>
        <v>6.6745567890134139E-2</v>
      </c>
      <c r="V481">
        <v>0.79973495179995402</v>
      </c>
      <c r="W481">
        <v>863.2</v>
      </c>
      <c r="X481">
        <v>901.45</v>
      </c>
      <c r="Y481">
        <v>863.2</v>
      </c>
      <c r="Z481">
        <v>910.25</v>
      </c>
      <c r="AA481">
        <v>863.2</v>
      </c>
      <c r="AB481">
        <v>979.8</v>
      </c>
      <c r="AC481" s="2">
        <f>(Table2[[#This Row],[Close Price]]/Table2[[#This Row],[Day Low]])-1</f>
        <v>3.0815569972196366E-2</v>
      </c>
      <c r="AD481" s="2">
        <f>(Table2[[#This Row],[Day High]]/Table2[[#This Row],[Close Price]])-1</f>
        <v>1.3092829849404408E-2</v>
      </c>
      <c r="AE481" s="2">
        <f>(Table2[[#This Row],[Close Price]]/Table2[[#This Row],[Current Week Low]])-1</f>
        <v>3.0815569972196366E-2</v>
      </c>
      <c r="AF481" s="2">
        <f>(Table2[[#This Row],[Current Week High]]/Table2[[#This Row],[Close Price]])-1</f>
        <v>2.298269273994169E-2</v>
      </c>
      <c r="AG481" s="2">
        <f>(Table2[[#This Row],[Close Price]]/Table2[[#This Row],[Current Month Low]])-1</f>
        <v>3.0815569972196366E-2</v>
      </c>
      <c r="AH481" s="2">
        <f>(Table2[[#This Row],[Current Month High]]/Table2[[#This Row],[Close Price]])-1</f>
        <v>0.10114632501685783</v>
      </c>
      <c r="AI481">
        <v>12.7219599910092</v>
      </c>
      <c r="AJ481">
        <v>44.436328220112003</v>
      </c>
      <c r="AK481" t="str">
        <f>IF(AND(Table2[[#This Row],[20D EMA]]&gt;Table2[[#This Row],[50D EMA]],Table2[[#This Row],[50D EMA]]&gt;Table2[[#This Row],[200D EMA]]),"Uptrend","Downtrend/NoTrend")</f>
        <v>Uptrend</v>
      </c>
      <c r="AL481">
        <v>-0.01</v>
      </c>
      <c r="AM481" t="s">
        <v>10200</v>
      </c>
      <c r="AN481">
        <v>-4.8</v>
      </c>
      <c r="AO481" t="s">
        <v>10200</v>
      </c>
      <c r="AP481">
        <v>5.7570556533269998E-3</v>
      </c>
      <c r="AQ481">
        <f>(Table2[[#This Row],[Sharpe Ratio]]-AVERAGE(Table2[Sharpe Ratio]))/_xlfn.STDEV.P(Table2[Sharpe Ratio])</f>
        <v>-0.49584778219569087</v>
      </c>
      <c r="AR48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-3.1782009564520779</v>
      </c>
      <c r="AS481">
        <f>_xlfn.RANK.AVG(Table2[[#This Row],[1Y Return vs Nifty Z-Score]],Table2[1Y Return vs Nifty Z-Score])</f>
        <v>396</v>
      </c>
      <c r="AT481">
        <f>_xlfn.RANK.AVG(Table2[[#This Row],[6M Return vs Nifty Z-Score]],Table2[6M Return vs Nifty Z-Score])</f>
        <v>488</v>
      </c>
      <c r="AU481">
        <f>_xlfn.RANK.AVG(Table2[[#This Row],[Sharpe Ratio Z-Score]],Table2[Sharpe Ratio Z-Score])</f>
        <v>472</v>
      </c>
      <c r="AV481">
        <f>(Table2[[#This Row],[Rank 1Y]]+Table2[[#This Row],[Rank 6M]]+Table2[[#This Row],[Rank Sharpe]])/3</f>
        <v>452</v>
      </c>
    </row>
    <row r="482" spans="1:48" x14ac:dyDescent="0.3">
      <c r="A482" t="s">
        <v>381</v>
      </c>
      <c r="B482" t="s">
        <v>382</v>
      </c>
      <c r="C482" t="s">
        <v>10160</v>
      </c>
      <c r="D482" t="s">
        <v>62</v>
      </c>
      <c r="E482">
        <v>61942.441724999997</v>
      </c>
      <c r="F482">
        <v>5180.6499999999996</v>
      </c>
      <c r="G482">
        <v>13.0130566703361</v>
      </c>
      <c r="H482">
        <f>(Table2[[#This Row],[1Y Return vs Nifty]]-AVERAGE(Table2[1Y Return vs Nifty]))/_xlfn.STDEV.P(Table2[1Y Return vs Nifty])</f>
        <v>-0.35678456998847491</v>
      </c>
      <c r="I482">
        <v>-1.6459173693762901</v>
      </c>
      <c r="J482">
        <f>(Table2[[#This Row],[1M Return vs Nifty]]-AVERAGE(Table2[1M Return vs Nifty]))/_xlfn.STDEV.P(Table2[1M Return vs Nifty])</f>
        <v>9.8720232246932091E-3</v>
      </c>
      <c r="K482">
        <v>-7.6779387281039702</v>
      </c>
      <c r="L482">
        <f>(Table2[[#This Row],[6M Return vs Nifty]]-AVERAGE(Table2[6M Return vs Nifty]))/_xlfn.STDEV.P(Table2[6M Return vs Nifty])</f>
        <v>-0.47199768776229512</v>
      </c>
      <c r="M482">
        <v>-3.4696856307553698</v>
      </c>
      <c r="N482">
        <f>(Table2[[#This Row],[1W Return vs Nifty]]-AVERAGE(Table2[1W Return vs Nifty]))/_xlfn.STDEV.P(Table2[1W Return vs Nifty])</f>
        <v>-0.42868087497559382</v>
      </c>
      <c r="O482">
        <v>5165.08</v>
      </c>
      <c r="P482">
        <v>5109.6361427245702</v>
      </c>
      <c r="Q482">
        <v>4774.0292156140003</v>
      </c>
      <c r="R482">
        <v>49.436960780816797</v>
      </c>
      <c r="S482" s="2">
        <f>(Table2[[#This Row],[Close Price]]-Table2[[#This Row],[20D EMA]])/Table2[[#This Row],[20D EMA]]</f>
        <v>3.0144741223755893E-3</v>
      </c>
      <c r="T482" s="2">
        <f>(Table2[[#This Row],[Close Price]]-Table2[[#This Row],[50D EMA]])/Table2[[#This Row],[50D EMA]]</f>
        <v>1.3898026257024894E-2</v>
      </c>
      <c r="U482" s="2">
        <f>(Table2[[#This Row],[Close Price]]-Table2[[#This Row],[200D EMA]])/Table2[[#This Row],[200D EMA]]</f>
        <v>8.5173501464151119E-2</v>
      </c>
      <c r="V482">
        <v>0.93033058687026704</v>
      </c>
      <c r="W482">
        <v>5030.3999999999996</v>
      </c>
      <c r="X482">
        <v>5239.1000000000004</v>
      </c>
      <c r="Y482">
        <v>5030.3999999999996</v>
      </c>
      <c r="Z482">
        <v>5243.95</v>
      </c>
      <c r="AA482">
        <v>4872</v>
      </c>
      <c r="AB482">
        <v>5450</v>
      </c>
      <c r="AC482" s="2">
        <f>(Table2[[#This Row],[Close Price]]/Table2[[#This Row],[Day Low]])-1</f>
        <v>2.9868400127226469E-2</v>
      </c>
      <c r="AD482" s="2">
        <f>(Table2[[#This Row],[Day High]]/Table2[[#This Row],[Close Price]])-1</f>
        <v>1.1282368042620172E-2</v>
      </c>
      <c r="AE482" s="2">
        <f>(Table2[[#This Row],[Close Price]]/Table2[[#This Row],[Current Week Low]])-1</f>
        <v>2.9868400127226469E-2</v>
      </c>
      <c r="AF482" s="2">
        <f>(Table2[[#This Row],[Current Week High]]/Table2[[#This Row],[Close Price]])-1</f>
        <v>1.2218544005095922E-2</v>
      </c>
      <c r="AG482" s="2">
        <f>(Table2[[#This Row],[Close Price]]/Table2[[#This Row],[Current Month Low]])-1</f>
        <v>6.335180623973713E-2</v>
      </c>
      <c r="AH482" s="2">
        <f>(Table2[[#This Row],[Current Month High]]/Table2[[#This Row],[Close Price]])-1</f>
        <v>5.1991545462442001E-2</v>
      </c>
      <c r="AI482">
        <v>7.6853290610251701</v>
      </c>
      <c r="AJ482">
        <v>50.2944589498114</v>
      </c>
      <c r="AK482" t="str">
        <f>IF(AND(Table2[[#This Row],[20D EMA]]&gt;Table2[[#This Row],[50D EMA]],Table2[[#This Row],[50D EMA]]&gt;Table2[[#This Row],[200D EMA]]),"Uptrend","Downtrend/NoTrend")</f>
        <v>Uptrend</v>
      </c>
      <c r="AL482">
        <v>-0.03</v>
      </c>
      <c r="AM482" t="s">
        <v>10200</v>
      </c>
      <c r="AN482">
        <v>4</v>
      </c>
      <c r="AO482" t="s">
        <v>10199</v>
      </c>
      <c r="AP482">
        <v>8.8924658776159994E-3</v>
      </c>
      <c r="AQ482">
        <f>(Table2[[#This Row],[Sharpe Ratio]]-AVERAGE(Table2[Sharpe Ratio]))/_xlfn.STDEV.P(Table2[Sharpe Ratio])</f>
        <v>-0.45985466495448213</v>
      </c>
      <c r="AR48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-1.7074457744561529</v>
      </c>
      <c r="AS482">
        <f>_xlfn.RANK.AVG(Table2[[#This Row],[1Y Return vs Nifty Z-Score]],Table2[1Y Return vs Nifty Z-Score])</f>
        <v>421</v>
      </c>
      <c r="AT482">
        <f>_xlfn.RANK.AVG(Table2[[#This Row],[6M Return vs Nifty Z-Score]],Table2[6M Return vs Nifty Z-Score])</f>
        <v>478</v>
      </c>
      <c r="AU482">
        <f>_xlfn.RANK.AVG(Table2[[#This Row],[Sharpe Ratio Z-Score]],Table2[Sharpe Ratio Z-Score])</f>
        <v>459</v>
      </c>
      <c r="AV482">
        <f>(Table2[[#This Row],[Rank 1Y]]+Table2[[#This Row],[Rank 6M]]+Table2[[#This Row],[Rank Sharpe]])/3</f>
        <v>452.66666666666669</v>
      </c>
    </row>
    <row r="483" spans="1:48" x14ac:dyDescent="0.3">
      <c r="A483" t="s">
        <v>967</v>
      </c>
      <c r="B483" t="s">
        <v>968</v>
      </c>
      <c r="C483" t="s">
        <v>10160</v>
      </c>
      <c r="D483" t="s">
        <v>62</v>
      </c>
      <c r="E483">
        <v>14115.060579839999</v>
      </c>
      <c r="F483">
        <v>1037.3</v>
      </c>
      <c r="G483">
        <v>13.615249189065301</v>
      </c>
      <c r="H483">
        <f>(Table2[[#This Row],[1Y Return vs Nifty]]-AVERAGE(Table2[1Y Return vs Nifty]))/_xlfn.STDEV.P(Table2[1Y Return vs Nifty])</f>
        <v>-0.3483984828304193</v>
      </c>
      <c r="I483">
        <v>-6.8972792446867199</v>
      </c>
      <c r="J483">
        <f>(Table2[[#This Row],[1M Return vs Nifty]]-AVERAGE(Table2[1M Return vs Nifty]))/_xlfn.STDEV.P(Table2[1M Return vs Nifty])</f>
        <v>-0.5347224633319112</v>
      </c>
      <c r="K483">
        <v>2.6187237508710401</v>
      </c>
      <c r="L483">
        <f>(Table2[[#This Row],[6M Return vs Nifty]]-AVERAGE(Table2[6M Return vs Nifty]))/_xlfn.STDEV.P(Table2[6M Return vs Nifty])</f>
        <v>-0.12611166212012687</v>
      </c>
      <c r="M483">
        <v>-0.22812716547515999</v>
      </c>
      <c r="N483">
        <f>(Table2[[#This Row],[1W Return vs Nifty]]-AVERAGE(Table2[1W Return vs Nifty]))/_xlfn.STDEV.P(Table2[1W Return vs Nifty])</f>
        <v>0.44399860567851451</v>
      </c>
      <c r="O483">
        <v>1021.54</v>
      </c>
      <c r="P483">
        <v>987.44624869161305</v>
      </c>
      <c r="Q483">
        <v>900.60568858255294</v>
      </c>
      <c r="R483">
        <v>57.386883458086302</v>
      </c>
      <c r="S483" s="2">
        <f>(Table2[[#This Row],[Close Price]]-Table2[[#This Row],[20D EMA]])/Table2[[#This Row],[20D EMA]]</f>
        <v>1.5427687608904195E-2</v>
      </c>
      <c r="T483" s="2">
        <f>(Table2[[#This Row],[Close Price]]-Table2[[#This Row],[50D EMA]])/Table2[[#This Row],[50D EMA]]</f>
        <v>5.0487559575464656E-2</v>
      </c>
      <c r="U483" s="2">
        <f>(Table2[[#This Row],[Close Price]]-Table2[[#This Row],[200D EMA]])/Table2[[#This Row],[200D EMA]]</f>
        <v>0.15178042194313443</v>
      </c>
      <c r="V483">
        <v>1.68278364230309</v>
      </c>
      <c r="W483">
        <v>1001</v>
      </c>
      <c r="X483">
        <v>1043</v>
      </c>
      <c r="Y483">
        <v>993.95</v>
      </c>
      <c r="Z483">
        <v>1043</v>
      </c>
      <c r="AA483">
        <v>987.1</v>
      </c>
      <c r="AB483">
        <v>1090</v>
      </c>
      <c r="AC483" s="2">
        <f>(Table2[[#This Row],[Close Price]]/Table2[[#This Row],[Day Low]])-1</f>
        <v>3.6263736263736135E-2</v>
      </c>
      <c r="AD483" s="2">
        <f>(Table2[[#This Row],[Day High]]/Table2[[#This Row],[Close Price]])-1</f>
        <v>5.4950351875060477E-3</v>
      </c>
      <c r="AE483" s="2">
        <f>(Table2[[#This Row],[Close Price]]/Table2[[#This Row],[Current Week Low]])-1</f>
        <v>4.3613863876452497E-2</v>
      </c>
      <c r="AF483" s="2">
        <f>(Table2[[#This Row],[Current Week High]]/Table2[[#This Row],[Close Price]])-1</f>
        <v>5.4950351875060477E-3</v>
      </c>
      <c r="AG483" s="2">
        <f>(Table2[[#This Row],[Close Price]]/Table2[[#This Row],[Current Month Low]])-1</f>
        <v>5.0856042954107838E-2</v>
      </c>
      <c r="AH483" s="2">
        <f>(Table2[[#This Row],[Current Month High]]/Table2[[#This Row],[Close Price]])-1</f>
        <v>5.0804974452906659E-2</v>
      </c>
      <c r="AI483">
        <v>5.0804974452906597</v>
      </c>
      <c r="AJ483">
        <v>39.234899328859001</v>
      </c>
      <c r="AK483" t="str">
        <f>IF(AND(Table2[[#This Row],[20D EMA]]&gt;Table2[[#This Row],[50D EMA]],Table2[[#This Row],[50D EMA]]&gt;Table2[[#This Row],[200D EMA]]),"Uptrend","Downtrend/NoTrend")</f>
        <v>Uptrend</v>
      </c>
      <c r="AL483">
        <v>0.1</v>
      </c>
      <c r="AM483" t="s">
        <v>10199</v>
      </c>
      <c r="AN483">
        <v>0.69</v>
      </c>
      <c r="AO483" t="s">
        <v>10199</v>
      </c>
      <c r="AP483">
        <v>-2.3389233935413999E-2</v>
      </c>
      <c r="AQ483">
        <f>(Table2[[#This Row],[Sharpe Ratio]]-AVERAGE(Table2[Sharpe Ratio]))/_xlfn.STDEV.P(Table2[Sharpe Ratio])</f>
        <v>-0.83043424561505608</v>
      </c>
      <c r="AR48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-1.3956682482189988</v>
      </c>
      <c r="AS483">
        <f>_xlfn.RANK.AVG(Table2[[#This Row],[1Y Return vs Nifty Z-Score]],Table2[1Y Return vs Nifty Z-Score])</f>
        <v>416</v>
      </c>
      <c r="AT483">
        <f>_xlfn.RANK.AVG(Table2[[#This Row],[6M Return vs Nifty Z-Score]],Table2[6M Return vs Nifty Z-Score])</f>
        <v>366</v>
      </c>
      <c r="AU483">
        <f>_xlfn.RANK.AVG(Table2[[#This Row],[Sharpe Ratio Z-Score]],Table2[Sharpe Ratio Z-Score])</f>
        <v>578</v>
      </c>
      <c r="AV483">
        <f>(Table2[[#This Row],[Rank 1Y]]+Table2[[#This Row],[Rank 6M]]+Table2[[#This Row],[Rank Sharpe]])/3</f>
        <v>453.33333333333331</v>
      </c>
    </row>
    <row r="484" spans="1:48" x14ac:dyDescent="0.3">
      <c r="A484" t="s">
        <v>680</v>
      </c>
      <c r="B484" t="s">
        <v>681</v>
      </c>
      <c r="C484" t="s">
        <v>10157</v>
      </c>
      <c r="D484" t="s">
        <v>173</v>
      </c>
      <c r="E484">
        <v>25087.684420469999</v>
      </c>
      <c r="F484">
        <v>7699.1</v>
      </c>
      <c r="G484">
        <v>15.806914073572401</v>
      </c>
      <c r="H484">
        <f>(Table2[[#This Row],[1Y Return vs Nifty]]-AVERAGE(Table2[1Y Return vs Nifty]))/_xlfn.STDEV.P(Table2[1Y Return vs Nifty])</f>
        <v>-0.31787752454699136</v>
      </c>
      <c r="I484">
        <v>-3.2268813023153999</v>
      </c>
      <c r="J484">
        <f>(Table2[[#This Row],[1M Return vs Nifty]]-AVERAGE(Table2[1M Return vs Nifty]))/_xlfn.STDEV.P(Table2[1M Return vs Nifty])</f>
        <v>-0.15408244454326805</v>
      </c>
      <c r="K484">
        <v>2.7764855037857901</v>
      </c>
      <c r="L484">
        <f>(Table2[[#This Row],[6M Return vs Nifty]]-AVERAGE(Table2[6M Return vs Nifty]))/_xlfn.STDEV.P(Table2[6M Return vs Nifty])</f>
        <v>-0.12081212104791561</v>
      </c>
      <c r="M484">
        <v>-0.18181167267223999</v>
      </c>
      <c r="N484">
        <f>(Table2[[#This Row],[1W Return vs Nifty]]-AVERAGE(Table2[1W Return vs Nifty]))/_xlfn.STDEV.P(Table2[1W Return vs Nifty])</f>
        <v>0.45646747848719832</v>
      </c>
      <c r="O484">
        <v>7531.34</v>
      </c>
      <c r="P484">
        <v>7324.1253709602197</v>
      </c>
      <c r="Q484">
        <v>6669.6630085798697</v>
      </c>
      <c r="R484">
        <v>58.960200463450498</v>
      </c>
      <c r="S484" s="2">
        <f>(Table2[[#This Row],[Close Price]]-Table2[[#This Row],[20D EMA]])/Table2[[#This Row],[20D EMA]]</f>
        <v>2.227492053207002E-2</v>
      </c>
      <c r="T484" s="2">
        <f>(Table2[[#This Row],[Close Price]]-Table2[[#This Row],[50D EMA]])/Table2[[#This Row],[50D EMA]]</f>
        <v>5.1197188749189874E-2</v>
      </c>
      <c r="U484" s="2">
        <f>(Table2[[#This Row],[Close Price]]-Table2[[#This Row],[200D EMA]])/Table2[[#This Row],[200D EMA]]</f>
        <v>0.15434617762484559</v>
      </c>
      <c r="V484">
        <v>0.64590590761572397</v>
      </c>
      <c r="W484">
        <v>7550.05</v>
      </c>
      <c r="X484">
        <v>7888</v>
      </c>
      <c r="Y484">
        <v>7550.05</v>
      </c>
      <c r="Z484">
        <v>7888</v>
      </c>
      <c r="AA484">
        <v>7152.75</v>
      </c>
      <c r="AB484">
        <v>8099</v>
      </c>
      <c r="AC484" s="2">
        <f>(Table2[[#This Row],[Close Price]]/Table2[[#This Row],[Day Low]])-1</f>
        <v>1.9741591115290724E-2</v>
      </c>
      <c r="AD484" s="2">
        <f>(Table2[[#This Row],[Day High]]/Table2[[#This Row],[Close Price]])-1</f>
        <v>2.4535335298931038E-2</v>
      </c>
      <c r="AE484" s="2">
        <f>(Table2[[#This Row],[Close Price]]/Table2[[#This Row],[Current Week Low]])-1</f>
        <v>1.9741591115290724E-2</v>
      </c>
      <c r="AF484" s="2">
        <f>(Table2[[#This Row],[Current Week High]]/Table2[[#This Row],[Close Price]])-1</f>
        <v>2.4535335298931038E-2</v>
      </c>
      <c r="AG484" s="2">
        <f>(Table2[[#This Row],[Close Price]]/Table2[[#This Row],[Current Month Low]])-1</f>
        <v>7.6383209255181717E-2</v>
      </c>
      <c r="AH484" s="2">
        <f>(Table2[[#This Row],[Current Month High]]/Table2[[#This Row],[Close Price]])-1</f>
        <v>5.1941135976932395E-2</v>
      </c>
      <c r="AI484">
        <v>5.1941135976932298</v>
      </c>
      <c r="AJ484">
        <v>42.509949097639897</v>
      </c>
      <c r="AK484" t="str">
        <f>IF(AND(Table2[[#This Row],[20D EMA]]&gt;Table2[[#This Row],[50D EMA]],Table2[[#This Row],[50D EMA]]&gt;Table2[[#This Row],[200D EMA]]),"Uptrend","Downtrend/NoTrend")</f>
        <v>Uptrend</v>
      </c>
      <c r="AL484">
        <v>0</v>
      </c>
      <c r="AM484" t="s">
        <v>10201</v>
      </c>
      <c r="AN484">
        <v>6.51</v>
      </c>
      <c r="AO484" t="s">
        <v>10199</v>
      </c>
      <c r="AP484">
        <v>-2.9756736902005001E-2</v>
      </c>
      <c r="AQ484">
        <f>(Table2[[#This Row],[Sharpe Ratio]]-AVERAGE(Table2[Sharpe Ratio]))/_xlfn.STDEV.P(Table2[Sharpe Ratio])</f>
        <v>-0.90353035247687052</v>
      </c>
      <c r="AR48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-1.0398349641278473</v>
      </c>
      <c r="AS484">
        <f>_xlfn.RANK.AVG(Table2[[#This Row],[1Y Return vs Nifty Z-Score]],Table2[1Y Return vs Nifty Z-Score])</f>
        <v>406</v>
      </c>
      <c r="AT484">
        <f>_xlfn.RANK.AVG(Table2[[#This Row],[6M Return vs Nifty Z-Score]],Table2[6M Return vs Nifty Z-Score])</f>
        <v>363</v>
      </c>
      <c r="AU484">
        <f>_xlfn.RANK.AVG(Table2[[#This Row],[Sharpe Ratio Z-Score]],Table2[Sharpe Ratio Z-Score])</f>
        <v>593</v>
      </c>
      <c r="AV484">
        <f>(Table2[[#This Row],[Rank 1Y]]+Table2[[#This Row],[Rank 6M]]+Table2[[#This Row],[Rank Sharpe]])/3</f>
        <v>454</v>
      </c>
    </row>
    <row r="485" spans="1:48" x14ac:dyDescent="0.3">
      <c r="A485" t="s">
        <v>1991</v>
      </c>
      <c r="B485" t="s">
        <v>1992</v>
      </c>
      <c r="C485" t="s">
        <v>10159</v>
      </c>
      <c r="D485" t="s">
        <v>268</v>
      </c>
      <c r="E485">
        <v>3095.2232309999999</v>
      </c>
      <c r="F485">
        <v>319.35000000000002</v>
      </c>
      <c r="G485">
        <v>3.99440334714413</v>
      </c>
      <c r="H485">
        <f>(Table2[[#This Row],[1Y Return vs Nifty]]-AVERAGE(Table2[1Y Return vs Nifty]))/_xlfn.STDEV.P(Table2[1Y Return vs Nifty])</f>
        <v>-0.48237764938471006</v>
      </c>
      <c r="I485">
        <v>-8.0091560546874501</v>
      </c>
      <c r="J485">
        <f>(Table2[[#This Row],[1M Return vs Nifty]]-AVERAGE(Table2[1M Return vs Nifty]))/_xlfn.STDEV.P(Table2[1M Return vs Nifty])</f>
        <v>-0.65003007206926333</v>
      </c>
      <c r="K485">
        <v>-23.948199051130299</v>
      </c>
      <c r="L485">
        <f>(Table2[[#This Row],[6M Return vs Nifty]]-AVERAGE(Table2[6M Return vs Nifty]))/_xlfn.STDEV.P(Table2[6M Return vs Nifty])</f>
        <v>-1.0185491252583068</v>
      </c>
      <c r="M485">
        <v>-2.25350131586934</v>
      </c>
      <c r="N485">
        <f>(Table2[[#This Row],[1W Return vs Nifty]]-AVERAGE(Table2[1W Return vs Nifty]))/_xlfn.STDEV.P(Table2[1W Return vs Nifty])</f>
        <v>-0.10126456962054979</v>
      </c>
      <c r="O485">
        <v>331.59</v>
      </c>
      <c r="P485">
        <v>328.80487731034401</v>
      </c>
      <c r="Q485">
        <v>302.20270733889402</v>
      </c>
      <c r="R485">
        <v>35.004426363087703</v>
      </c>
      <c r="S485" s="2">
        <f>(Table2[[#This Row],[Close Price]]-Table2[[#This Row],[20D EMA]])/Table2[[#This Row],[20D EMA]]</f>
        <v>-3.6913055279109604E-2</v>
      </c>
      <c r="T485" s="2">
        <f>(Table2[[#This Row],[Close Price]]-Table2[[#This Row],[50D EMA]])/Table2[[#This Row],[50D EMA]]</f>
        <v>-2.875528303498965E-2</v>
      </c>
      <c r="U485" s="2">
        <f>(Table2[[#This Row],[Close Price]]-Table2[[#This Row],[200D EMA]])/Table2[[#This Row],[200D EMA]]</f>
        <v>5.6741029265091301E-2</v>
      </c>
      <c r="V485">
        <v>0.42159737639288503</v>
      </c>
      <c r="W485">
        <v>310.10000000000002</v>
      </c>
      <c r="X485">
        <v>325</v>
      </c>
      <c r="Y485">
        <v>310.10000000000002</v>
      </c>
      <c r="Z485">
        <v>331</v>
      </c>
      <c r="AA485">
        <v>310.10000000000002</v>
      </c>
      <c r="AB485">
        <v>356.7</v>
      </c>
      <c r="AC485" s="2">
        <f>(Table2[[#This Row],[Close Price]]/Table2[[#This Row],[Day Low]])-1</f>
        <v>2.9829087391164189E-2</v>
      </c>
      <c r="AD485" s="2">
        <f>(Table2[[#This Row],[Day High]]/Table2[[#This Row],[Close Price]])-1</f>
        <v>1.7692187255362368E-2</v>
      </c>
      <c r="AE485" s="2">
        <f>(Table2[[#This Row],[Close Price]]/Table2[[#This Row],[Current Week Low]])-1</f>
        <v>2.9829087391164189E-2</v>
      </c>
      <c r="AF485" s="2">
        <f>(Table2[[#This Row],[Current Week High]]/Table2[[#This Row],[Close Price]])-1</f>
        <v>3.6480350712384535E-2</v>
      </c>
      <c r="AG485" s="2">
        <f>(Table2[[#This Row],[Close Price]]/Table2[[#This Row],[Current Month Low]])-1</f>
        <v>2.9829087391164189E-2</v>
      </c>
      <c r="AH485" s="2">
        <f>(Table2[[#This Row],[Current Month High]]/Table2[[#This Row],[Close Price]])-1</f>
        <v>0.11695631751996238</v>
      </c>
      <c r="AI485">
        <v>25.739783936120201</v>
      </c>
      <c r="AJ485">
        <v>49.9295774647887</v>
      </c>
      <c r="AK485" t="str">
        <f>IF(AND(Table2[[#This Row],[20D EMA]]&gt;Table2[[#This Row],[50D EMA]],Table2[[#This Row],[50D EMA]]&gt;Table2[[#This Row],[200D EMA]]),"Uptrend","Downtrend/NoTrend")</f>
        <v>Uptrend</v>
      </c>
      <c r="AL485">
        <v>-0.09</v>
      </c>
      <c r="AM485" t="s">
        <v>10200</v>
      </c>
      <c r="AN485">
        <v>-8.61</v>
      </c>
      <c r="AO485" t="s">
        <v>10200</v>
      </c>
      <c r="AP485">
        <v>7.3176604399181999E-2</v>
      </c>
      <c r="AQ485">
        <f>(Table2[[#This Row],[Sharpe Ratio]]-AVERAGE(Table2[Sharpe Ratio]))/_xlfn.STDEV.P(Table2[Sharpe Ratio])</f>
        <v>0.27809870288002841</v>
      </c>
      <c r="AR48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-1.9741227134528017</v>
      </c>
      <c r="AS485">
        <f>_xlfn.RANK.AVG(Table2[[#This Row],[1Y Return vs Nifty Z-Score]],Table2[1Y Return vs Nifty Z-Score])</f>
        <v>473</v>
      </c>
      <c r="AT485">
        <f>_xlfn.RANK.AVG(Table2[[#This Row],[6M Return vs Nifty Z-Score]],Table2[6M Return vs Nifty Z-Score])</f>
        <v>634</v>
      </c>
      <c r="AU485">
        <f>_xlfn.RANK.AVG(Table2[[#This Row],[Sharpe Ratio Z-Score]],Table2[Sharpe Ratio Z-Score])</f>
        <v>257</v>
      </c>
      <c r="AV485">
        <f>(Table2[[#This Row],[Rank 1Y]]+Table2[[#This Row],[Rank 6M]]+Table2[[#This Row],[Rank Sharpe]])/3</f>
        <v>454.66666666666669</v>
      </c>
    </row>
    <row r="486" spans="1:48" x14ac:dyDescent="0.3">
      <c r="A486" t="s">
        <v>161</v>
      </c>
      <c r="B486" t="s">
        <v>162</v>
      </c>
      <c r="C486" t="s">
        <v>10169</v>
      </c>
      <c r="D486" t="s">
        <v>163</v>
      </c>
      <c r="E486">
        <v>161554.67075759999</v>
      </c>
      <c r="F486">
        <v>3176.4</v>
      </c>
      <c r="G486">
        <v>-4.1841194722835198</v>
      </c>
      <c r="H486">
        <f>(Table2[[#This Row],[1Y Return vs Nifty]]-AVERAGE(Table2[1Y Return vs Nifty]))/_xlfn.STDEV.P(Table2[1Y Return vs Nifty])</f>
        <v>-0.59627113536258702</v>
      </c>
      <c r="I486">
        <v>-3.6315777847209598</v>
      </c>
      <c r="J486">
        <f>(Table2[[#This Row],[1M Return vs Nifty]]-AVERAGE(Table2[1M Return vs Nifty]))/_xlfn.STDEV.P(Table2[1M Return vs Nifty])</f>
        <v>-0.19605164763382657</v>
      </c>
      <c r="K486">
        <v>10.661427707106601</v>
      </c>
      <c r="L486">
        <f>(Table2[[#This Row],[6M Return vs Nifty]]-AVERAGE(Table2[6M Return vs Nifty]))/_xlfn.STDEV.P(Table2[6M Return vs Nifty])</f>
        <v>0.144059270696133</v>
      </c>
      <c r="M486">
        <v>1.22089362374833E-2</v>
      </c>
      <c r="N486">
        <f>(Table2[[#This Row],[1W Return vs Nifty]]-AVERAGE(Table2[1W Return vs Nifty]))/_xlfn.STDEV.P(Table2[1W Return vs Nifty])</f>
        <v>0.50870093533613869</v>
      </c>
      <c r="O486">
        <v>3139.56</v>
      </c>
      <c r="P486">
        <v>3086.4659579143799</v>
      </c>
      <c r="Q486">
        <v>2856.8635842181002</v>
      </c>
      <c r="R486">
        <v>58.542584572776597</v>
      </c>
      <c r="S486" s="2">
        <f>(Table2[[#This Row],[Close Price]]-Table2[[#This Row],[20D EMA]])/Table2[[#This Row],[20D EMA]]</f>
        <v>1.1734128349195475E-2</v>
      </c>
      <c r="T486" s="2">
        <f>(Table2[[#This Row],[Close Price]]-Table2[[#This Row],[50D EMA]])/Table2[[#This Row],[50D EMA]]</f>
        <v>2.9138193426371483E-2</v>
      </c>
      <c r="U486" s="2">
        <f>(Table2[[#This Row],[Close Price]]-Table2[[#This Row],[200D EMA]])/Table2[[#This Row],[200D EMA]]</f>
        <v>0.11184867823128991</v>
      </c>
      <c r="V486">
        <v>0.79400854552698497</v>
      </c>
      <c r="W486">
        <v>3099.25</v>
      </c>
      <c r="X486">
        <v>3201</v>
      </c>
      <c r="Y486">
        <v>3099.25</v>
      </c>
      <c r="Z486">
        <v>3201</v>
      </c>
      <c r="AA486">
        <v>3056</v>
      </c>
      <c r="AB486">
        <v>3243.05</v>
      </c>
      <c r="AC486" s="2">
        <f>(Table2[[#This Row],[Close Price]]/Table2[[#This Row],[Day Low]])-1</f>
        <v>2.4893119303057265E-2</v>
      </c>
      <c r="AD486" s="2">
        <f>(Table2[[#This Row],[Day High]]/Table2[[#This Row],[Close Price]])-1</f>
        <v>7.7446165470342887E-3</v>
      </c>
      <c r="AE486" s="2">
        <f>(Table2[[#This Row],[Close Price]]/Table2[[#This Row],[Current Week Low]])-1</f>
        <v>2.4893119303057265E-2</v>
      </c>
      <c r="AF486" s="2">
        <f>(Table2[[#This Row],[Current Week High]]/Table2[[#This Row],[Close Price]])-1</f>
        <v>7.7446165470342887E-3</v>
      </c>
      <c r="AG486" s="2">
        <f>(Table2[[#This Row],[Close Price]]/Table2[[#This Row],[Current Month Low]])-1</f>
        <v>3.9397905759162244E-2</v>
      </c>
      <c r="AH486" s="2">
        <f>(Table2[[#This Row],[Current Month High]]/Table2[[#This Row],[Close Price]])-1</f>
        <v>2.0982873693489612E-2</v>
      </c>
      <c r="AI486">
        <v>2.0982873693489599</v>
      </c>
      <c r="AJ486">
        <v>38.553139517131498</v>
      </c>
      <c r="AK486" t="str">
        <f>IF(AND(Table2[[#This Row],[20D EMA]]&gt;Table2[[#This Row],[50D EMA]],Table2[[#This Row],[50D EMA]]&gt;Table2[[#This Row],[200D EMA]]),"Uptrend","Downtrend/NoTrend")</f>
        <v>Uptrend</v>
      </c>
      <c r="AL486">
        <v>0.04</v>
      </c>
      <c r="AM486" t="s">
        <v>10199</v>
      </c>
      <c r="AN486">
        <v>2.5499999999999998</v>
      </c>
      <c r="AO486" t="s">
        <v>10199</v>
      </c>
      <c r="AP486">
        <v>-1.1003739400343E-2</v>
      </c>
      <c r="AQ486">
        <f>(Table2[[#This Row],[Sharpe Ratio]]-AVERAGE(Table2[Sharpe Ratio]))/_xlfn.STDEV.P(Table2[Sharpe Ratio])</f>
        <v>-0.68825426755740016</v>
      </c>
      <c r="AR48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-0.82781684452154192</v>
      </c>
      <c r="AS486">
        <f>_xlfn.RANK.AVG(Table2[[#This Row],[1Y Return vs Nifty Z-Score]],Table2[1Y Return vs Nifty Z-Score])</f>
        <v>535</v>
      </c>
      <c r="AT486">
        <f>_xlfn.RANK.AVG(Table2[[#This Row],[6M Return vs Nifty Z-Score]],Table2[6M Return vs Nifty Z-Score])</f>
        <v>277</v>
      </c>
      <c r="AU486">
        <f>_xlfn.RANK.AVG(Table2[[#This Row],[Sharpe Ratio Z-Score]],Table2[Sharpe Ratio Z-Score])</f>
        <v>557</v>
      </c>
      <c r="AV486">
        <f>(Table2[[#This Row],[Rank 1Y]]+Table2[[#This Row],[Rank 6M]]+Table2[[#This Row],[Rank Sharpe]])/3</f>
        <v>456.33333333333331</v>
      </c>
    </row>
    <row r="487" spans="1:48" x14ac:dyDescent="0.3">
      <c r="A487" t="s">
        <v>1748</v>
      </c>
      <c r="B487" t="s">
        <v>1749</v>
      </c>
      <c r="C487" t="s">
        <v>10166</v>
      </c>
      <c r="D487" t="s">
        <v>523</v>
      </c>
      <c r="E487">
        <v>4205.9514835199998</v>
      </c>
      <c r="F487">
        <v>377.6</v>
      </c>
      <c r="G487">
        <v>19.516361492364101</v>
      </c>
      <c r="H487">
        <f>(Table2[[#This Row],[1Y Return vs Nifty]]-AVERAGE(Table2[1Y Return vs Nifty]))/_xlfn.STDEV.P(Table2[1Y Return vs Nifty])</f>
        <v>-0.26622004227229001</v>
      </c>
      <c r="I487">
        <v>4.9844481632167597</v>
      </c>
      <c r="J487">
        <f>(Table2[[#This Row],[1M Return vs Nifty]]-AVERAGE(Table2[1M Return vs Nifty]))/_xlfn.STDEV.P(Table2[1M Return vs Nifty])</f>
        <v>0.69747661011895778</v>
      </c>
      <c r="K487">
        <v>-7.9225639125740903</v>
      </c>
      <c r="L487">
        <f>(Table2[[#This Row],[6M Return vs Nifty]]-AVERAGE(Table2[6M Return vs Nifty]))/_xlfn.STDEV.P(Table2[6M Return vs Nifty])</f>
        <v>-0.48021514977982982</v>
      </c>
      <c r="M487">
        <v>-5.2548068802397596</v>
      </c>
      <c r="N487">
        <f>(Table2[[#This Row],[1W Return vs Nifty]]-AVERAGE(Table2[1W Return vs Nifty]))/_xlfn.STDEV.P(Table2[1W Return vs Nifty])</f>
        <v>-0.90926411960634768</v>
      </c>
      <c r="O487">
        <v>394.14</v>
      </c>
      <c r="P487">
        <v>367.72079833872698</v>
      </c>
      <c r="Q487">
        <v>325.88048140724101</v>
      </c>
      <c r="R487">
        <v>35.663303842855903</v>
      </c>
      <c r="S487" s="2">
        <f>(Table2[[#This Row],[Close Price]]-Table2[[#This Row],[20D EMA]])/Table2[[#This Row],[20D EMA]]</f>
        <v>-4.1964784086872597E-2</v>
      </c>
      <c r="T487" s="2">
        <f>(Table2[[#This Row],[Close Price]]-Table2[[#This Row],[50D EMA]])/Table2[[#This Row],[50D EMA]]</f>
        <v>2.6866039957230789E-2</v>
      </c>
      <c r="U487" s="2">
        <f>(Table2[[#This Row],[Close Price]]-Table2[[#This Row],[200D EMA]])/Table2[[#This Row],[200D EMA]]</f>
        <v>0.15870701543529087</v>
      </c>
      <c r="V487">
        <v>0.51383437540267995</v>
      </c>
      <c r="W487">
        <v>369.6</v>
      </c>
      <c r="X487">
        <v>398.9</v>
      </c>
      <c r="Y487">
        <v>369</v>
      </c>
      <c r="Z487">
        <v>398.9</v>
      </c>
      <c r="AA487">
        <v>351.7</v>
      </c>
      <c r="AB487">
        <v>451.9</v>
      </c>
      <c r="AC487" s="2">
        <f>(Table2[[#This Row],[Close Price]]/Table2[[#This Row],[Day Low]])-1</f>
        <v>2.1645021645021689E-2</v>
      </c>
      <c r="AD487" s="2">
        <f>(Table2[[#This Row],[Day High]]/Table2[[#This Row],[Close Price]])-1</f>
        <v>5.6408898305084554E-2</v>
      </c>
      <c r="AE487" s="2">
        <f>(Table2[[#This Row],[Close Price]]/Table2[[#This Row],[Current Week Low]])-1</f>
        <v>2.3306233062330595E-2</v>
      </c>
      <c r="AF487" s="2">
        <f>(Table2[[#This Row],[Current Week High]]/Table2[[#This Row],[Close Price]])-1</f>
        <v>5.6408898305084554E-2</v>
      </c>
      <c r="AG487" s="2">
        <f>(Table2[[#This Row],[Close Price]]/Table2[[#This Row],[Current Month Low]])-1</f>
        <v>7.3642308785897281E-2</v>
      </c>
      <c r="AH487" s="2">
        <f>(Table2[[#This Row],[Current Month High]]/Table2[[#This Row],[Close Price]])-1</f>
        <v>0.19676906779661008</v>
      </c>
      <c r="AI487">
        <v>19.676906779661</v>
      </c>
      <c r="AJ487">
        <v>60.4759881002974</v>
      </c>
      <c r="AK487" t="str">
        <f>IF(AND(Table2[[#This Row],[20D EMA]]&gt;Table2[[#This Row],[50D EMA]],Table2[[#This Row],[50D EMA]]&gt;Table2[[#This Row],[200D EMA]]),"Uptrend","Downtrend/NoTrend")</f>
        <v>Uptrend</v>
      </c>
      <c r="AL487">
        <v>0.04</v>
      </c>
      <c r="AM487" t="s">
        <v>10199</v>
      </c>
      <c r="AN487">
        <v>-14.97</v>
      </c>
      <c r="AO487" t="s">
        <v>10200</v>
      </c>
      <c r="AQ487">
        <f>(Table2[[#This Row],[Sharpe Ratio]]-AVERAGE(Table2[Sharpe Ratio]))/_xlfn.STDEV.P(Table2[Sharpe Ratio])</f>
        <v>-0.56193622494207851</v>
      </c>
      <c r="AR48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-1.5201589264815882</v>
      </c>
      <c r="AS487">
        <f>_xlfn.RANK.AVG(Table2[[#This Row],[1Y Return vs Nifty Z-Score]],Table2[1Y Return vs Nifty Z-Score])</f>
        <v>383</v>
      </c>
      <c r="AT487">
        <f>_xlfn.RANK.AVG(Table2[[#This Row],[6M Return vs Nifty Z-Score]],Table2[6M Return vs Nifty Z-Score])</f>
        <v>480</v>
      </c>
      <c r="AU487">
        <f>_xlfn.RANK.AVG(Table2[[#This Row],[Sharpe Ratio Z-Score]],Table2[Sharpe Ratio Z-Score])</f>
        <v>507.5</v>
      </c>
      <c r="AV487">
        <f>(Table2[[#This Row],[Rank 1Y]]+Table2[[#This Row],[Rank 6M]]+Table2[[#This Row],[Rank Sharpe]])/3</f>
        <v>456.83333333333331</v>
      </c>
    </row>
    <row r="488" spans="1:48" x14ac:dyDescent="0.3">
      <c r="A488" t="s">
        <v>16</v>
      </c>
      <c r="B488" t="s">
        <v>17</v>
      </c>
      <c r="C488" t="s">
        <v>10153</v>
      </c>
      <c r="D488" t="s">
        <v>18</v>
      </c>
      <c r="E488">
        <v>2013370.21473768</v>
      </c>
      <c r="F488">
        <v>2975.8</v>
      </c>
      <c r="G488">
        <v>-4.3409830773739202</v>
      </c>
      <c r="H488">
        <f>(Table2[[#This Row],[1Y Return vs Nifty]]-AVERAGE(Table2[1Y Return vs Nifty]))/_xlfn.STDEV.P(Table2[1Y Return vs Nifty])</f>
        <v>-0.59845560598170222</v>
      </c>
      <c r="I488">
        <v>-0.17342103937234299</v>
      </c>
      <c r="J488">
        <f>(Table2[[#This Row],[1M Return vs Nifty]]-AVERAGE(Table2[1M Return vs Nifty]))/_xlfn.STDEV.P(Table2[1M Return vs Nifty])</f>
        <v>0.16257781685228995</v>
      </c>
      <c r="K488">
        <v>-3.26410418507536</v>
      </c>
      <c r="L488">
        <f>(Table2[[#This Row],[6M Return vs Nifty]]-AVERAGE(Table2[6M Return vs Nifty]))/_xlfn.STDEV.P(Table2[6M Return vs Nifty])</f>
        <v>-0.32372792646365567</v>
      </c>
      <c r="M488">
        <v>-5.4741562020397696</v>
      </c>
      <c r="N488">
        <f>(Table2[[#This Row],[1W Return vs Nifty]]-AVERAGE(Table2[1W Return vs Nifty]))/_xlfn.STDEV.P(Table2[1W Return vs Nifty])</f>
        <v>-0.96831647182536473</v>
      </c>
      <c r="O488">
        <v>3086.44</v>
      </c>
      <c r="P488">
        <v>3019.1899795537702</v>
      </c>
      <c r="Q488">
        <v>2799.5400765426002</v>
      </c>
      <c r="R488">
        <v>26.132449074948099</v>
      </c>
      <c r="S488" s="2">
        <f>(Table2[[#This Row],[Close Price]]-Table2[[#This Row],[20D EMA]])/Table2[[#This Row],[20D EMA]]</f>
        <v>-3.584712484286099E-2</v>
      </c>
      <c r="T488" s="2">
        <f>(Table2[[#This Row],[Close Price]]-Table2[[#This Row],[50D EMA]])/Table2[[#This Row],[50D EMA]]</f>
        <v>-1.4371397576042213E-2</v>
      </c>
      <c r="U488" s="2">
        <f>(Table2[[#This Row],[Close Price]]-Table2[[#This Row],[200D EMA]])/Table2[[#This Row],[200D EMA]]</f>
        <v>6.2960314422460043E-2</v>
      </c>
      <c r="V488">
        <v>0.92192551618573804</v>
      </c>
      <c r="W488">
        <v>2926</v>
      </c>
      <c r="X488">
        <v>3011.5</v>
      </c>
      <c r="Y488">
        <v>2926</v>
      </c>
      <c r="Z488">
        <v>3075</v>
      </c>
      <c r="AA488">
        <v>2926</v>
      </c>
      <c r="AB488">
        <v>3217.6</v>
      </c>
      <c r="AC488" s="2">
        <f>(Table2[[#This Row],[Close Price]]/Table2[[#This Row],[Day Low]])-1</f>
        <v>1.7019822282980268E-2</v>
      </c>
      <c r="AD488" s="2">
        <f>(Table2[[#This Row],[Day High]]/Table2[[#This Row],[Close Price]])-1</f>
        <v>1.19967739767457E-2</v>
      </c>
      <c r="AE488" s="2">
        <f>(Table2[[#This Row],[Close Price]]/Table2[[#This Row],[Current Week Low]])-1</f>
        <v>1.7019822282980268E-2</v>
      </c>
      <c r="AF488" s="2">
        <f>(Table2[[#This Row],[Current Week High]]/Table2[[#This Row],[Close Price]])-1</f>
        <v>3.3335573627259807E-2</v>
      </c>
      <c r="AG488" s="2">
        <f>(Table2[[#This Row],[Close Price]]/Table2[[#This Row],[Current Month Low]])-1</f>
        <v>1.7019822282980268E-2</v>
      </c>
      <c r="AH488" s="2">
        <f>(Table2[[#This Row],[Current Month High]]/Table2[[#This Row],[Close Price]])-1</f>
        <v>8.125546071644596E-2</v>
      </c>
      <c r="AI488">
        <v>8.1255460716445906</v>
      </c>
      <c r="AJ488">
        <v>34.026933297302101</v>
      </c>
      <c r="AK488" t="str">
        <f>IF(AND(Table2[[#This Row],[20D EMA]]&gt;Table2[[#This Row],[50D EMA]],Table2[[#This Row],[50D EMA]]&gt;Table2[[#This Row],[200D EMA]]),"Uptrend","Downtrend/NoTrend")</f>
        <v>Uptrend</v>
      </c>
      <c r="AL488">
        <v>0.01</v>
      </c>
      <c r="AM488" t="s">
        <v>10199</v>
      </c>
      <c r="AN488">
        <v>-4.26</v>
      </c>
      <c r="AO488" t="s">
        <v>10200</v>
      </c>
      <c r="AP488">
        <v>2.6223992427249002E-2</v>
      </c>
      <c r="AQ488">
        <f>(Table2[[#This Row],[Sharpe Ratio]]-AVERAGE(Table2[Sharpe Ratio]))/_xlfn.STDEV.P(Table2[Sharpe Ratio])</f>
        <v>-0.26089643542599317</v>
      </c>
      <c r="AR48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-1.9888186228444258</v>
      </c>
      <c r="AS488">
        <f>_xlfn.RANK.AVG(Table2[[#This Row],[1Y Return vs Nifty Z-Score]],Table2[1Y Return vs Nifty Z-Score])</f>
        <v>538</v>
      </c>
      <c r="AT488">
        <f>_xlfn.RANK.AVG(Table2[[#This Row],[6M Return vs Nifty Z-Score]],Table2[6M Return vs Nifty Z-Score])</f>
        <v>431</v>
      </c>
      <c r="AU488">
        <f>_xlfn.RANK.AVG(Table2[[#This Row],[Sharpe Ratio Z-Score]],Table2[Sharpe Ratio Z-Score])</f>
        <v>412</v>
      </c>
      <c r="AV488">
        <f>(Table2[[#This Row],[Rank 1Y]]+Table2[[#This Row],[Rank 6M]]+Table2[[#This Row],[Rank Sharpe]])/3</f>
        <v>460.33333333333331</v>
      </c>
    </row>
    <row r="489" spans="1:48" x14ac:dyDescent="0.3">
      <c r="A489" t="s">
        <v>1292</v>
      </c>
      <c r="B489" t="s">
        <v>1293</v>
      </c>
      <c r="C489" t="s">
        <v>10160</v>
      </c>
      <c r="D489" t="s">
        <v>291</v>
      </c>
      <c r="E489">
        <v>8400.9743988600003</v>
      </c>
      <c r="F489">
        <v>1281.3</v>
      </c>
      <c r="G489">
        <v>-3.29781754096541</v>
      </c>
      <c r="H489">
        <f>(Table2[[#This Row],[1Y Return vs Nifty]]-AVERAGE(Table2[1Y Return vs Nifty]))/_xlfn.STDEV.P(Table2[1Y Return vs Nifty])</f>
        <v>-0.58392856216013078</v>
      </c>
      <c r="I489">
        <v>-6.6221532116574098</v>
      </c>
      <c r="J489">
        <f>(Table2[[#This Row],[1M Return vs Nifty]]-AVERAGE(Table2[1M Return vs Nifty]))/_xlfn.STDEV.P(Table2[1M Return vs Nifty])</f>
        <v>-0.50619041312215574</v>
      </c>
      <c r="K489">
        <v>4.0453997285246697</v>
      </c>
      <c r="L489">
        <f>(Table2[[#This Row],[6M Return vs Nifty]]-AVERAGE(Table2[6M Return vs Nifty]))/_xlfn.STDEV.P(Table2[6M Return vs Nifty])</f>
        <v>-7.8186687906648386E-2</v>
      </c>
      <c r="M489">
        <v>-1.29591341359296</v>
      </c>
      <c r="N489">
        <f>(Table2[[#This Row],[1W Return vs Nifty]]-AVERAGE(Table2[1W Return vs Nifty]))/_xlfn.STDEV.P(Table2[1W Return vs Nifty])</f>
        <v>0.15653343778542517</v>
      </c>
      <c r="O489">
        <v>1292.93</v>
      </c>
      <c r="P489">
        <v>1263.52607508663</v>
      </c>
      <c r="Q489">
        <v>1176.67805794487</v>
      </c>
      <c r="R489">
        <v>42.227240935290702</v>
      </c>
      <c r="S489" s="2">
        <f>(Table2[[#This Row],[Close Price]]-Table2[[#This Row],[20D EMA]])/Table2[[#This Row],[20D EMA]]</f>
        <v>-8.995073205819425E-3</v>
      </c>
      <c r="T489" s="2">
        <f>(Table2[[#This Row],[Close Price]]-Table2[[#This Row],[50D EMA]])/Table2[[#This Row],[50D EMA]]</f>
        <v>1.4066923717542824E-2</v>
      </c>
      <c r="U489" s="2">
        <f>(Table2[[#This Row],[Close Price]]-Table2[[#This Row],[200D EMA]])/Table2[[#This Row],[200D EMA]]</f>
        <v>8.8912971010828262E-2</v>
      </c>
      <c r="V489">
        <v>0.98788664521796998</v>
      </c>
      <c r="W489">
        <v>1269</v>
      </c>
      <c r="X489">
        <v>1305.95</v>
      </c>
      <c r="Y489">
        <v>1269</v>
      </c>
      <c r="Z489">
        <v>1317.95</v>
      </c>
      <c r="AA489">
        <v>1248.95</v>
      </c>
      <c r="AB489">
        <v>1392.9</v>
      </c>
      <c r="AC489" s="2">
        <f>(Table2[[#This Row],[Close Price]]/Table2[[#This Row],[Day Low]])-1</f>
        <v>9.6926713947991239E-3</v>
      </c>
      <c r="AD489" s="2">
        <f>(Table2[[#This Row],[Day High]]/Table2[[#This Row],[Close Price]])-1</f>
        <v>1.9238273628346292E-2</v>
      </c>
      <c r="AE489" s="2">
        <f>(Table2[[#This Row],[Close Price]]/Table2[[#This Row],[Current Week Low]])-1</f>
        <v>9.6926713947991239E-3</v>
      </c>
      <c r="AF489" s="2">
        <f>(Table2[[#This Row],[Current Week High]]/Table2[[#This Row],[Close Price]])-1</f>
        <v>2.8603761804417482E-2</v>
      </c>
      <c r="AG489" s="2">
        <f>(Table2[[#This Row],[Close Price]]/Table2[[#This Row],[Current Month Low]])-1</f>
        <v>2.5901757476280096E-2</v>
      </c>
      <c r="AH489" s="2">
        <f>(Table2[[#This Row],[Current Month High]]/Table2[[#This Row],[Close Price]])-1</f>
        <v>8.709904003746205E-2</v>
      </c>
      <c r="AI489">
        <v>29.083743073440999</v>
      </c>
      <c r="AJ489">
        <v>31.159791176169499</v>
      </c>
      <c r="AK489" t="str">
        <f>IF(AND(Table2[[#This Row],[20D EMA]]&gt;Table2[[#This Row],[50D EMA]],Table2[[#This Row],[50D EMA]]&gt;Table2[[#This Row],[200D EMA]]),"Uptrend","Downtrend/NoTrend")</f>
        <v>Uptrend</v>
      </c>
      <c r="AL489">
        <v>-0.03</v>
      </c>
      <c r="AM489" t="s">
        <v>10200</v>
      </c>
      <c r="AN489">
        <v>0.21</v>
      </c>
      <c r="AO489" t="s">
        <v>10199</v>
      </c>
      <c r="AQ489">
        <f>(Table2[[#This Row],[Sharpe Ratio]]-AVERAGE(Table2[Sharpe Ratio]))/_xlfn.STDEV.P(Table2[Sharpe Ratio])</f>
        <v>-0.56193622494207851</v>
      </c>
      <c r="AR48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-1.5737084503455883</v>
      </c>
      <c r="AS489">
        <f>_xlfn.RANK.AVG(Table2[[#This Row],[1Y Return vs Nifty Z-Score]],Table2[1Y Return vs Nifty Z-Score])</f>
        <v>528</v>
      </c>
      <c r="AT489">
        <f>_xlfn.RANK.AVG(Table2[[#This Row],[6M Return vs Nifty Z-Score]],Table2[6M Return vs Nifty Z-Score])</f>
        <v>353</v>
      </c>
      <c r="AU489">
        <f>_xlfn.RANK.AVG(Table2[[#This Row],[Sharpe Ratio Z-Score]],Table2[Sharpe Ratio Z-Score])</f>
        <v>507.5</v>
      </c>
      <c r="AV489">
        <f>(Table2[[#This Row],[Rank 1Y]]+Table2[[#This Row],[Rank 6M]]+Table2[[#This Row],[Rank Sharpe]])/3</f>
        <v>462.83333333333331</v>
      </c>
    </row>
    <row r="490" spans="1:48" x14ac:dyDescent="0.3">
      <c r="A490" t="s">
        <v>1965</v>
      </c>
      <c r="B490" t="s">
        <v>1966</v>
      </c>
      <c r="C490" t="s">
        <v>10167</v>
      </c>
      <c r="D490" t="s">
        <v>46</v>
      </c>
      <c r="E490">
        <v>3196.4041160000002</v>
      </c>
      <c r="F490">
        <v>1886</v>
      </c>
      <c r="G490">
        <v>-5.4266944239283399</v>
      </c>
      <c r="H490">
        <f>(Table2[[#This Row],[1Y Return vs Nifty]]-AVERAGE(Table2[1Y Return vs Nifty]))/_xlfn.STDEV.P(Table2[1Y Return vs Nifty])</f>
        <v>-0.61357513951544507</v>
      </c>
      <c r="I490">
        <v>9.3796628218671501</v>
      </c>
      <c r="J490">
        <f>(Table2[[#This Row],[1M Return vs Nifty]]-AVERAGE(Table2[1M Return vs Nifty]))/_xlfn.STDEV.P(Table2[1M Return vs Nifty])</f>
        <v>1.1532840229707477</v>
      </c>
      <c r="K490">
        <v>-2.0713755709797499</v>
      </c>
      <c r="L490">
        <f>(Table2[[#This Row],[6M Return vs Nifty]]-AVERAGE(Table2[6M Return vs Nifty]))/_xlfn.STDEV.P(Table2[6M Return vs Nifty])</f>
        <v>-0.28366172434800768</v>
      </c>
      <c r="M490">
        <v>-1.22305763053004</v>
      </c>
      <c r="N490">
        <f>(Table2[[#This Row],[1W Return vs Nifty]]-AVERAGE(Table2[1W Return vs Nifty]))/_xlfn.STDEV.P(Table2[1W Return vs Nifty])</f>
        <v>0.17614738200607996</v>
      </c>
      <c r="O490">
        <v>1906.22</v>
      </c>
      <c r="P490">
        <v>1800.39998303621</v>
      </c>
      <c r="Q490">
        <v>1667.83914843363</v>
      </c>
      <c r="R490">
        <v>41.407868095162002</v>
      </c>
      <c r="S490" s="2">
        <f>(Table2[[#This Row],[Close Price]]-Table2[[#This Row],[20D EMA]])/Table2[[#This Row],[20D EMA]]</f>
        <v>-1.0607380050571302E-2</v>
      </c>
      <c r="T490" s="2">
        <f>(Table2[[#This Row],[Close Price]]-Table2[[#This Row],[50D EMA]])/Table2[[#This Row],[50D EMA]]</f>
        <v>4.7544999872435809E-2</v>
      </c>
      <c r="U490" s="2">
        <f>(Table2[[#This Row],[Close Price]]-Table2[[#This Row],[200D EMA]])/Table2[[#This Row],[200D EMA]]</f>
        <v>0.13080449141109213</v>
      </c>
      <c r="V490">
        <v>1.51104960395481</v>
      </c>
      <c r="W490">
        <v>1820</v>
      </c>
      <c r="X490">
        <v>1926.75</v>
      </c>
      <c r="Y490">
        <v>1820</v>
      </c>
      <c r="Z490">
        <v>1942.85</v>
      </c>
      <c r="AA490">
        <v>1820</v>
      </c>
      <c r="AB490">
        <v>2090</v>
      </c>
      <c r="AC490" s="2">
        <f>(Table2[[#This Row],[Close Price]]/Table2[[#This Row],[Day Low]])-1</f>
        <v>3.6263736263736357E-2</v>
      </c>
      <c r="AD490" s="2">
        <f>(Table2[[#This Row],[Day High]]/Table2[[#This Row],[Close Price]])-1</f>
        <v>2.1606574761399822E-2</v>
      </c>
      <c r="AE490" s="2">
        <f>(Table2[[#This Row],[Close Price]]/Table2[[#This Row],[Current Week Low]])-1</f>
        <v>3.6263736263736357E-2</v>
      </c>
      <c r="AF490" s="2">
        <f>(Table2[[#This Row],[Current Week High]]/Table2[[#This Row],[Close Price]])-1</f>
        <v>3.0143160127253488E-2</v>
      </c>
      <c r="AG490" s="2">
        <f>(Table2[[#This Row],[Close Price]]/Table2[[#This Row],[Current Month Low]])-1</f>
        <v>3.6263736263736357E-2</v>
      </c>
      <c r="AH490" s="2">
        <f>(Table2[[#This Row],[Current Month High]]/Table2[[#This Row],[Close Price]])-1</f>
        <v>0.10816542948038177</v>
      </c>
      <c r="AI490">
        <v>10.8165429480381</v>
      </c>
      <c r="AJ490">
        <v>33.380480905233298</v>
      </c>
      <c r="AK490" t="str">
        <f>IF(AND(Table2[[#This Row],[20D EMA]]&gt;Table2[[#This Row],[50D EMA]],Table2[[#This Row],[50D EMA]]&gt;Table2[[#This Row],[200D EMA]]),"Uptrend","Downtrend/NoTrend")</f>
        <v>Uptrend</v>
      </c>
      <c r="AL490">
        <v>0.11</v>
      </c>
      <c r="AM490" t="s">
        <v>10199</v>
      </c>
      <c r="AN490">
        <v>-4.05</v>
      </c>
      <c r="AO490" t="s">
        <v>10200</v>
      </c>
      <c r="AP490">
        <v>1.7733191246594001E-2</v>
      </c>
      <c r="AQ490">
        <f>(Table2[[#This Row],[Sharpe Ratio]]-AVERAGE(Table2[Sharpe Ratio]))/_xlfn.STDEV.P(Table2[Sharpe Ratio])</f>
        <v>-0.35836706303307458</v>
      </c>
      <c r="AR49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7.3827478080300407E-2</v>
      </c>
      <c r="AS490">
        <f>_xlfn.RANK.AVG(Table2[[#This Row],[1Y Return vs Nifty Z-Score]],Table2[1Y Return vs Nifty Z-Score])</f>
        <v>543</v>
      </c>
      <c r="AT490">
        <f>_xlfn.RANK.AVG(Table2[[#This Row],[6M Return vs Nifty Z-Score]],Table2[6M Return vs Nifty Z-Score])</f>
        <v>419</v>
      </c>
      <c r="AU490">
        <f>_xlfn.RANK.AVG(Table2[[#This Row],[Sharpe Ratio Z-Score]],Table2[Sharpe Ratio Z-Score])</f>
        <v>432</v>
      </c>
      <c r="AV490">
        <f>(Table2[[#This Row],[Rank 1Y]]+Table2[[#This Row],[Rank 6M]]+Table2[[#This Row],[Rank Sharpe]])/3</f>
        <v>464.66666666666669</v>
      </c>
    </row>
    <row r="491" spans="1:48" x14ac:dyDescent="0.3">
      <c r="A491" t="s">
        <v>2008</v>
      </c>
      <c r="B491" t="s">
        <v>2009</v>
      </c>
      <c r="C491" t="s">
        <v>10155</v>
      </c>
      <c r="D491" t="s">
        <v>592</v>
      </c>
      <c r="E491">
        <v>3038.053663875</v>
      </c>
      <c r="F491">
        <v>1016.25</v>
      </c>
      <c r="G491">
        <v>10.975255182818699</v>
      </c>
      <c r="H491">
        <f>(Table2[[#This Row],[1Y Return vs Nifty]]-AVERAGE(Table2[1Y Return vs Nifty]))/_xlfn.STDEV.P(Table2[1Y Return vs Nifty])</f>
        <v>-0.38516283832232812</v>
      </c>
      <c r="I491">
        <v>-11.250465961202501</v>
      </c>
      <c r="J491">
        <f>(Table2[[#This Row],[1M Return vs Nifty]]-AVERAGE(Table2[1M Return vs Nifty]))/_xlfn.STDEV.P(Table2[1M Return vs Nifty])</f>
        <v>-0.98617135241190801</v>
      </c>
      <c r="K491">
        <v>-8.6081494782190902</v>
      </c>
      <c r="L491">
        <f>(Table2[[#This Row],[6M Return vs Nifty]]-AVERAGE(Table2[6M Return vs Nifty]))/_xlfn.STDEV.P(Table2[6M Return vs Nifty])</f>
        <v>-0.50324537603254016</v>
      </c>
      <c r="M491">
        <v>-6.3981545853983199</v>
      </c>
      <c r="N491">
        <f>(Table2[[#This Row],[1W Return vs Nifty]]-AVERAGE(Table2[1W Return vs Nifty]))/_xlfn.STDEV.P(Table2[1W Return vs Nifty])</f>
        <v>-1.2170716425098682</v>
      </c>
      <c r="O491">
        <v>1055.44</v>
      </c>
      <c r="P491">
        <v>1070.7864212353099</v>
      </c>
      <c r="Q491">
        <v>1014.40675715163</v>
      </c>
      <c r="R491">
        <v>34.629335899416503</v>
      </c>
      <c r="S491" s="2">
        <f>(Table2[[#This Row],[Close Price]]-Table2[[#This Row],[20D EMA]])/Table2[[#This Row],[20D EMA]]</f>
        <v>-3.7131433335859977E-2</v>
      </c>
      <c r="T491" s="2">
        <f>(Table2[[#This Row],[Close Price]]-Table2[[#This Row],[50D EMA]])/Table2[[#This Row],[50D EMA]]</f>
        <v>-5.0931184925182504E-2</v>
      </c>
      <c r="U491" s="2">
        <f>(Table2[[#This Row],[Close Price]]-Table2[[#This Row],[200D EMA]])/Table2[[#This Row],[200D EMA]]</f>
        <v>1.8170648365411675E-3</v>
      </c>
      <c r="V491">
        <v>1.8128809131207499</v>
      </c>
      <c r="W491">
        <v>980.65</v>
      </c>
      <c r="X491">
        <v>1043.2</v>
      </c>
      <c r="Y491">
        <v>980.65</v>
      </c>
      <c r="Z491">
        <v>1043.2</v>
      </c>
      <c r="AA491">
        <v>980.65</v>
      </c>
      <c r="AB491">
        <v>1162</v>
      </c>
      <c r="AC491" s="2">
        <f>(Table2[[#This Row],[Close Price]]/Table2[[#This Row],[Day Low]])-1</f>
        <v>3.6302452455004408E-2</v>
      </c>
      <c r="AD491" s="2">
        <f>(Table2[[#This Row],[Day High]]/Table2[[#This Row],[Close Price]])-1</f>
        <v>2.6519065190651947E-2</v>
      </c>
      <c r="AE491" s="2">
        <f>(Table2[[#This Row],[Close Price]]/Table2[[#This Row],[Current Week Low]])-1</f>
        <v>3.6302452455004408E-2</v>
      </c>
      <c r="AF491" s="2">
        <f>(Table2[[#This Row],[Current Week High]]/Table2[[#This Row],[Close Price]])-1</f>
        <v>2.6519065190651947E-2</v>
      </c>
      <c r="AG491" s="2">
        <f>(Table2[[#This Row],[Close Price]]/Table2[[#This Row],[Current Month Low]])-1</f>
        <v>3.6302452455004408E-2</v>
      </c>
      <c r="AH491" s="2">
        <f>(Table2[[#This Row],[Current Month High]]/Table2[[#This Row],[Close Price]])-1</f>
        <v>0.143419434194342</v>
      </c>
      <c r="AI491">
        <v>24.373923739237298</v>
      </c>
      <c r="AJ491">
        <v>45.240817493211303</v>
      </c>
      <c r="AK491" t="str">
        <f>IF(AND(Table2[[#This Row],[20D EMA]]&gt;Table2[[#This Row],[50D EMA]],Table2[[#This Row],[50D EMA]]&gt;Table2[[#This Row],[200D EMA]]),"Uptrend","Downtrend/NoTrend")</f>
        <v>Downtrend/NoTrend</v>
      </c>
      <c r="AL491">
        <v>-0.22</v>
      </c>
      <c r="AM491" t="s">
        <v>10200</v>
      </c>
      <c r="AN491">
        <v>-6.71</v>
      </c>
      <c r="AO491" t="s">
        <v>10200</v>
      </c>
      <c r="AP491">
        <v>5.9263632441209999E-3</v>
      </c>
      <c r="AQ491">
        <f>(Table2[[#This Row],[Sharpe Ratio]]-AVERAGE(Table2[Sharpe Ratio]))/_xlfn.STDEV.P(Table2[Sharpe Ratio])</f>
        <v>-0.4939042062265665</v>
      </c>
      <c r="AR49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1">
        <f>_xlfn.RANK.AVG(Table2[[#This Row],[1Y Return vs Nifty Z-Score]],Table2[1Y Return vs Nifty Z-Score])</f>
        <v>435</v>
      </c>
      <c r="AT491">
        <f>_xlfn.RANK.AVG(Table2[[#This Row],[6M Return vs Nifty Z-Score]],Table2[6M Return vs Nifty Z-Score])</f>
        <v>490</v>
      </c>
      <c r="AU491">
        <f>_xlfn.RANK.AVG(Table2[[#This Row],[Sharpe Ratio Z-Score]],Table2[Sharpe Ratio Z-Score])</f>
        <v>469</v>
      </c>
      <c r="AV491">
        <f>(Table2[[#This Row],[Rank 1Y]]+Table2[[#This Row],[Rank 6M]]+Table2[[#This Row],[Rank Sharpe]])/3</f>
        <v>464.66666666666669</v>
      </c>
    </row>
    <row r="492" spans="1:48" x14ac:dyDescent="0.3">
      <c r="A492" t="s">
        <v>607</v>
      </c>
      <c r="B492" t="s">
        <v>608</v>
      </c>
      <c r="C492" t="s">
        <v>10169</v>
      </c>
      <c r="D492" t="s">
        <v>372</v>
      </c>
      <c r="E492">
        <v>30075.023255939999</v>
      </c>
      <c r="F492">
        <v>6691.95</v>
      </c>
      <c r="G492">
        <v>21.359055094379698</v>
      </c>
      <c r="H492">
        <f>(Table2[[#This Row],[1Y Return vs Nifty]]-AVERAGE(Table2[1Y Return vs Nifty]))/_xlfn.STDEV.P(Table2[1Y Return vs Nifty])</f>
        <v>-0.24055883149420793</v>
      </c>
      <c r="I492">
        <v>-0.33788811529989099</v>
      </c>
      <c r="J492">
        <f>(Table2[[#This Row],[1M Return vs Nifty]]-AVERAGE(Table2[1M Return vs Nifty]))/_xlfn.STDEV.P(Table2[1M Return vs Nifty])</f>
        <v>0.14552169600269901</v>
      </c>
      <c r="K492">
        <v>-7.8396350332042106E-2</v>
      </c>
      <c r="L492">
        <f>(Table2[[#This Row],[6M Return vs Nifty]]-AVERAGE(Table2[6M Return vs Nifty]))/_xlfn.STDEV.P(Table2[6M Return vs Nifty])</f>
        <v>-0.21671346191589941</v>
      </c>
      <c r="M492">
        <v>2.3222688239953602</v>
      </c>
      <c r="N492">
        <f>(Table2[[#This Row],[1W Return vs Nifty]]-AVERAGE(Table2[1W Return vs Nifty]))/_xlfn.STDEV.P(Table2[1W Return vs Nifty])</f>
        <v>1.1306060728558989</v>
      </c>
      <c r="O492">
        <v>6514.37</v>
      </c>
      <c r="P492">
        <v>6178.5910459884899</v>
      </c>
      <c r="Q492">
        <v>5618.8692103122203</v>
      </c>
      <c r="R492">
        <v>62.735916885311298</v>
      </c>
      <c r="S492" s="2">
        <f>(Table2[[#This Row],[Close Price]]-Table2[[#This Row],[20D EMA]])/Table2[[#This Row],[20D EMA]]</f>
        <v>2.7259735016586399E-2</v>
      </c>
      <c r="T492" s="2">
        <f>(Table2[[#This Row],[Close Price]]-Table2[[#This Row],[50D EMA]])/Table2[[#This Row],[50D EMA]]</f>
        <v>8.3086734530652129E-2</v>
      </c>
      <c r="U492" s="2">
        <f>(Table2[[#This Row],[Close Price]]-Table2[[#This Row],[200D EMA]])/Table2[[#This Row],[200D EMA]]</f>
        <v>0.19097806863316405</v>
      </c>
      <c r="V492">
        <v>1.62591407239703</v>
      </c>
      <c r="W492">
        <v>6500.1</v>
      </c>
      <c r="X492">
        <v>6774.2</v>
      </c>
      <c r="Y492">
        <v>6370</v>
      </c>
      <c r="Z492">
        <v>6804.65</v>
      </c>
      <c r="AA492">
        <v>6370</v>
      </c>
      <c r="AB492">
        <v>6976.9</v>
      </c>
      <c r="AC492" s="2">
        <f>(Table2[[#This Row],[Close Price]]/Table2[[#This Row],[Day Low]])-1</f>
        <v>2.9514930539530138E-2</v>
      </c>
      <c r="AD492" s="2">
        <f>(Table2[[#This Row],[Day High]]/Table2[[#This Row],[Close Price]])-1</f>
        <v>1.2290886811766377E-2</v>
      </c>
      <c r="AE492" s="2">
        <f>(Table2[[#This Row],[Close Price]]/Table2[[#This Row],[Current Week Low]])-1</f>
        <v>5.0541601255887025E-2</v>
      </c>
      <c r="AF492" s="2">
        <f>(Table2[[#This Row],[Current Week High]]/Table2[[#This Row],[Close Price]])-1</f>
        <v>1.6841130014420225E-2</v>
      </c>
      <c r="AG492" s="2">
        <f>(Table2[[#This Row],[Close Price]]/Table2[[#This Row],[Current Month Low]])-1</f>
        <v>5.0541601255887025E-2</v>
      </c>
      <c r="AH492" s="2">
        <f>(Table2[[#This Row],[Current Month High]]/Table2[[#This Row],[Close Price]])-1</f>
        <v>4.2581011513833866E-2</v>
      </c>
      <c r="AI492">
        <v>4.2581011513833804</v>
      </c>
      <c r="AJ492">
        <v>53.807876621809498</v>
      </c>
      <c r="AK492" t="str">
        <f>IF(AND(Table2[[#This Row],[20D EMA]]&gt;Table2[[#This Row],[50D EMA]],Table2[[#This Row],[50D EMA]]&gt;Table2[[#This Row],[200D EMA]]),"Uptrend","Downtrend/NoTrend")</f>
        <v>Uptrend</v>
      </c>
      <c r="AL492">
        <v>0.18</v>
      </c>
      <c r="AM492" t="s">
        <v>10199</v>
      </c>
      <c r="AN492">
        <v>1.87</v>
      </c>
      <c r="AO492" t="s">
        <v>10199</v>
      </c>
      <c r="AP492">
        <v>-4.1725927472656001E-2</v>
      </c>
      <c r="AQ492">
        <f>(Table2[[#This Row],[Sharpe Ratio]]-AVERAGE(Table2[Sharpe Ratio]))/_xlfn.STDEV.P(Table2[Sharpe Ratio])</f>
        <v>-1.0409313458634706</v>
      </c>
      <c r="AR49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-0.22207587041498011</v>
      </c>
      <c r="AS492">
        <f>_xlfn.RANK.AVG(Table2[[#This Row],[1Y Return vs Nifty Z-Score]],Table2[1Y Return vs Nifty Z-Score])</f>
        <v>376</v>
      </c>
      <c r="AT492">
        <f>_xlfn.RANK.AVG(Table2[[#This Row],[6M Return vs Nifty Z-Score]],Table2[6M Return vs Nifty Z-Score])</f>
        <v>399</v>
      </c>
      <c r="AU492">
        <f>_xlfn.RANK.AVG(Table2[[#This Row],[Sharpe Ratio Z-Score]],Table2[Sharpe Ratio Z-Score])</f>
        <v>624</v>
      </c>
      <c r="AV492">
        <f>(Table2[[#This Row],[Rank 1Y]]+Table2[[#This Row],[Rank 6M]]+Table2[[#This Row],[Rank Sharpe]])/3</f>
        <v>466.33333333333331</v>
      </c>
    </row>
    <row r="493" spans="1:48" x14ac:dyDescent="0.3">
      <c r="A493" t="s">
        <v>1525</v>
      </c>
      <c r="B493" t="s">
        <v>1526</v>
      </c>
      <c r="C493" t="s">
        <v>10155</v>
      </c>
      <c r="D493" t="s">
        <v>539</v>
      </c>
      <c r="E493">
        <v>6237.3557993750001</v>
      </c>
      <c r="F493">
        <v>305.75</v>
      </c>
      <c r="G493">
        <v>-0.26564588653009402</v>
      </c>
      <c r="H493">
        <f>(Table2[[#This Row],[1Y Return vs Nifty]]-AVERAGE(Table2[1Y Return vs Nifty]))/_xlfn.STDEV.P(Table2[1Y Return vs Nifty])</f>
        <v>-0.54170277060439942</v>
      </c>
      <c r="I493">
        <v>-6.6514001185977198</v>
      </c>
      <c r="J493">
        <f>(Table2[[#This Row],[1M Return vs Nifty]]-AVERAGE(Table2[1M Return vs Nifty]))/_xlfn.STDEV.P(Table2[1M Return vs Nifty])</f>
        <v>-0.50922347476344387</v>
      </c>
      <c r="K493">
        <v>-31.979686299516999</v>
      </c>
      <c r="L493">
        <f>(Table2[[#This Row],[6M Return vs Nifty]]-AVERAGE(Table2[6M Return vs Nifty]))/_xlfn.STDEV.P(Table2[6M Return vs Nifty])</f>
        <v>-1.2883432658366396</v>
      </c>
      <c r="M493">
        <v>-3.5589216893271698</v>
      </c>
      <c r="N493">
        <f>(Table2[[#This Row],[1W Return vs Nifty]]-AVERAGE(Table2[1W Return vs Nifty]))/_xlfn.STDEV.P(Table2[1W Return vs Nifty])</f>
        <v>-0.4527046518360634</v>
      </c>
      <c r="O493">
        <v>304.39</v>
      </c>
      <c r="P493">
        <v>310.31118164849698</v>
      </c>
      <c r="Q493">
        <v>318.58278061963802</v>
      </c>
      <c r="R493">
        <v>52.112294126586299</v>
      </c>
      <c r="S493" s="2">
        <f>(Table2[[#This Row],[Close Price]]-Table2[[#This Row],[20D EMA]])/Table2[[#This Row],[20D EMA]]</f>
        <v>4.4679522980387455E-3</v>
      </c>
      <c r="T493" s="2">
        <f>(Table2[[#This Row],[Close Price]]-Table2[[#This Row],[50D EMA]])/Table2[[#This Row],[50D EMA]]</f>
        <v>-1.4698734426088562E-2</v>
      </c>
      <c r="U493" s="2">
        <f>(Table2[[#This Row],[Close Price]]-Table2[[#This Row],[200D EMA]])/Table2[[#This Row],[200D EMA]]</f>
        <v>-4.0280835626704238E-2</v>
      </c>
      <c r="V493">
        <v>0.82705317069501205</v>
      </c>
      <c r="W493">
        <v>286</v>
      </c>
      <c r="X493">
        <v>307.64999999999998</v>
      </c>
      <c r="Y493">
        <v>286</v>
      </c>
      <c r="Z493">
        <v>307.64999999999998</v>
      </c>
      <c r="AA493">
        <v>285.10000000000002</v>
      </c>
      <c r="AB493">
        <v>319.5</v>
      </c>
      <c r="AC493" s="2">
        <f>(Table2[[#This Row],[Close Price]]/Table2[[#This Row],[Day Low]])-1</f>
        <v>6.9055944055943952E-2</v>
      </c>
      <c r="AD493" s="2">
        <f>(Table2[[#This Row],[Day High]]/Table2[[#This Row],[Close Price]])-1</f>
        <v>6.2142273098937384E-3</v>
      </c>
      <c r="AE493" s="2">
        <f>(Table2[[#This Row],[Close Price]]/Table2[[#This Row],[Current Week Low]])-1</f>
        <v>6.9055944055943952E-2</v>
      </c>
      <c r="AF493" s="2">
        <f>(Table2[[#This Row],[Current Week High]]/Table2[[#This Row],[Close Price]])-1</f>
        <v>6.2142273098937384E-3</v>
      </c>
      <c r="AG493" s="2">
        <f>(Table2[[#This Row],[Close Price]]/Table2[[#This Row],[Current Month Low]])-1</f>
        <v>7.243072606103107E-2</v>
      </c>
      <c r="AH493" s="2">
        <f>(Table2[[#This Row],[Current Month High]]/Table2[[#This Row],[Close Price]])-1</f>
        <v>4.4971381847914937E-2</v>
      </c>
      <c r="AI493">
        <v>32.552739165985201</v>
      </c>
      <c r="AJ493">
        <v>30.662393162393101</v>
      </c>
      <c r="AK493" t="str">
        <f>IF(AND(Table2[[#This Row],[20D EMA]]&gt;Table2[[#This Row],[50D EMA]],Table2[[#This Row],[50D EMA]]&gt;Table2[[#This Row],[200D EMA]]),"Uptrend","Downtrend/NoTrend")</f>
        <v>Downtrend/NoTrend</v>
      </c>
      <c r="AL493">
        <v>-0.15</v>
      </c>
      <c r="AM493" t="s">
        <v>10200</v>
      </c>
      <c r="AN493">
        <v>0.43</v>
      </c>
      <c r="AO493" t="s">
        <v>10199</v>
      </c>
      <c r="AP493">
        <v>9.8598991852690998E-2</v>
      </c>
      <c r="AQ493">
        <f>(Table2[[#This Row],[Sharpe Ratio]]-AVERAGE(Table2[Sharpe Ratio]))/_xlfn.STDEV.P(Table2[Sharpe Ratio])</f>
        <v>0.56993642321312421</v>
      </c>
      <c r="AR49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3">
        <f>_xlfn.RANK.AVG(Table2[[#This Row],[1Y Return vs Nifty Z-Score]],Table2[1Y Return vs Nifty Z-Score])</f>
        <v>504</v>
      </c>
      <c r="AT493">
        <f>_xlfn.RANK.AVG(Table2[[#This Row],[6M Return vs Nifty Z-Score]],Table2[6M Return vs Nifty Z-Score])</f>
        <v>693</v>
      </c>
      <c r="AU493">
        <f>_xlfn.RANK.AVG(Table2[[#This Row],[Sharpe Ratio Z-Score]],Table2[Sharpe Ratio Z-Score])</f>
        <v>202</v>
      </c>
      <c r="AV493">
        <f>(Table2[[#This Row],[Rank 1Y]]+Table2[[#This Row],[Rank 6M]]+Table2[[#This Row],[Rank Sharpe]])/3</f>
        <v>466.33333333333331</v>
      </c>
    </row>
    <row r="494" spans="1:48" x14ac:dyDescent="0.3">
      <c r="A494" t="s">
        <v>1829</v>
      </c>
      <c r="B494" t="s">
        <v>1830</v>
      </c>
      <c r="C494" t="s">
        <v>10157</v>
      </c>
      <c r="D494" t="s">
        <v>173</v>
      </c>
      <c r="E494">
        <v>3839.7253626699999</v>
      </c>
      <c r="F494">
        <v>268.89999999999998</v>
      </c>
      <c r="G494">
        <v>5.5831990985522904</v>
      </c>
      <c r="H494">
        <f>(Table2[[#This Row],[1Y Return vs Nifty]]-AVERAGE(Table2[1Y Return vs Nifty]))/_xlfn.STDEV.P(Table2[1Y Return vs Nifty])</f>
        <v>-0.46025220073952555</v>
      </c>
      <c r="I494">
        <v>-6.1321916121452498</v>
      </c>
      <c r="J494">
        <f>(Table2[[#This Row],[1M Return vs Nifty]]-AVERAGE(Table2[1M Return vs Nifty]))/_xlfn.STDEV.P(Table2[1M Return vs Nifty])</f>
        <v>-0.45537875853531506</v>
      </c>
      <c r="K494">
        <v>10.5448933415143</v>
      </c>
      <c r="L494">
        <f>(Table2[[#This Row],[6M Return vs Nifty]]-AVERAGE(Table2[6M Return vs Nifty]))/_xlfn.STDEV.P(Table2[6M Return vs Nifty])</f>
        <v>0.14014464217958628</v>
      </c>
      <c r="M494">
        <v>-2.9203137671093899</v>
      </c>
      <c r="N494">
        <f>(Table2[[#This Row],[1W Return vs Nifty]]-AVERAGE(Table2[1W Return vs Nifty]))/_xlfn.STDEV.P(Table2[1W Return vs Nifty])</f>
        <v>-0.28078116630533528</v>
      </c>
      <c r="O494">
        <v>267.68</v>
      </c>
      <c r="P494">
        <v>258.003365308203</v>
      </c>
      <c r="Q494">
        <v>234.92942303365999</v>
      </c>
      <c r="R494">
        <v>49.027813251267801</v>
      </c>
      <c r="S494" s="2">
        <f>(Table2[[#This Row],[Close Price]]-Table2[[#This Row],[20D EMA]])/Table2[[#This Row],[20D EMA]]</f>
        <v>4.5576808129108278E-3</v>
      </c>
      <c r="T494" s="2">
        <f>(Table2[[#This Row],[Close Price]]-Table2[[#This Row],[50D EMA]])/Table2[[#This Row],[50D EMA]]</f>
        <v>4.2234467286037865E-2</v>
      </c>
      <c r="U494" s="2">
        <f>(Table2[[#This Row],[Close Price]]-Table2[[#This Row],[200D EMA]])/Table2[[#This Row],[200D EMA]]</f>
        <v>0.14459907374595982</v>
      </c>
      <c r="V494">
        <v>1.07112226856968</v>
      </c>
      <c r="W494">
        <v>258.05</v>
      </c>
      <c r="X494">
        <v>272.45</v>
      </c>
      <c r="Y494">
        <v>258.05</v>
      </c>
      <c r="Z494">
        <v>272.95</v>
      </c>
      <c r="AA494">
        <v>258.05</v>
      </c>
      <c r="AB494">
        <v>286.89999999999998</v>
      </c>
      <c r="AC494" s="2">
        <f>(Table2[[#This Row],[Close Price]]/Table2[[#This Row],[Day Low]])-1</f>
        <v>4.2046115093973935E-2</v>
      </c>
      <c r="AD494" s="2">
        <f>(Table2[[#This Row],[Day High]]/Table2[[#This Row],[Close Price]])-1</f>
        <v>1.3201933804388277E-2</v>
      </c>
      <c r="AE494" s="2">
        <f>(Table2[[#This Row],[Close Price]]/Table2[[#This Row],[Current Week Low]])-1</f>
        <v>4.2046115093973935E-2</v>
      </c>
      <c r="AF494" s="2">
        <f>(Table2[[#This Row],[Current Week High]]/Table2[[#This Row],[Close Price]])-1</f>
        <v>1.5061361100781046E-2</v>
      </c>
      <c r="AG494" s="2">
        <f>(Table2[[#This Row],[Close Price]]/Table2[[#This Row],[Current Month Low]])-1</f>
        <v>4.2046115093973935E-2</v>
      </c>
      <c r="AH494" s="2">
        <f>(Table2[[#This Row],[Current Month High]]/Table2[[#This Row],[Close Price]])-1</f>
        <v>6.6939382670137659E-2</v>
      </c>
      <c r="AI494">
        <v>6.6939382670137597</v>
      </c>
      <c r="AJ494">
        <v>34.618272841051301</v>
      </c>
      <c r="AK494" t="str">
        <f>IF(AND(Table2[[#This Row],[20D EMA]]&gt;Table2[[#This Row],[50D EMA]],Table2[[#This Row],[50D EMA]]&gt;Table2[[#This Row],[200D EMA]]),"Uptrend","Downtrend/NoTrend")</f>
        <v>Uptrend</v>
      </c>
      <c r="AL494">
        <v>-0.08</v>
      </c>
      <c r="AM494" t="s">
        <v>10200</v>
      </c>
      <c r="AN494">
        <v>2.5</v>
      </c>
      <c r="AO494" t="s">
        <v>10199</v>
      </c>
      <c r="AP494">
        <v>-6.4134743443861997E-2</v>
      </c>
      <c r="AQ494">
        <f>(Table2[[#This Row],[Sharpe Ratio]]-AVERAGE(Table2[Sharpe Ratio]))/_xlfn.STDEV.P(Table2[Sharpe Ratio])</f>
        <v>-1.2981746036165089</v>
      </c>
      <c r="AR49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-2.3544420870170986</v>
      </c>
      <c r="AS494">
        <f>_xlfn.RANK.AVG(Table2[[#This Row],[1Y Return vs Nifty Z-Score]],Table2[1Y Return vs Nifty Z-Score])</f>
        <v>465</v>
      </c>
      <c r="AT494">
        <f>_xlfn.RANK.AVG(Table2[[#This Row],[6M Return vs Nifty Z-Score]],Table2[6M Return vs Nifty Z-Score])</f>
        <v>279</v>
      </c>
      <c r="AU494">
        <f>_xlfn.RANK.AVG(Table2[[#This Row],[Sharpe Ratio Z-Score]],Table2[Sharpe Ratio Z-Score])</f>
        <v>656</v>
      </c>
      <c r="AV494">
        <f>(Table2[[#This Row],[Rank 1Y]]+Table2[[#This Row],[Rank 6M]]+Table2[[#This Row],[Rank Sharpe]])/3</f>
        <v>466.66666666666669</v>
      </c>
    </row>
    <row r="495" spans="1:48" x14ac:dyDescent="0.3">
      <c r="A495" t="s">
        <v>1208</v>
      </c>
      <c r="B495" t="s">
        <v>1209</v>
      </c>
      <c r="C495" t="s">
        <v>10169</v>
      </c>
      <c r="D495" t="s">
        <v>372</v>
      </c>
      <c r="E495">
        <v>9462.6459049099994</v>
      </c>
      <c r="F495">
        <v>237.47</v>
      </c>
      <c r="G495">
        <v>17.797191051579201</v>
      </c>
      <c r="H495">
        <f>(Table2[[#This Row],[1Y Return vs Nifty]]-AVERAGE(Table2[1Y Return vs Nifty]))/_xlfn.STDEV.P(Table2[1Y Return vs Nifty])</f>
        <v>-0.29016107891352766</v>
      </c>
      <c r="I495">
        <v>-2.16673428758275</v>
      </c>
      <c r="J495">
        <f>(Table2[[#This Row],[1M Return vs Nifty]]-AVERAGE(Table2[1M Return vs Nifty]))/_xlfn.STDEV.P(Table2[1M Return vs Nifty])</f>
        <v>-4.4139493957956341E-2</v>
      </c>
      <c r="K495">
        <v>-33.637441397779902</v>
      </c>
      <c r="L495">
        <f>(Table2[[#This Row],[6M Return vs Nifty]]-AVERAGE(Table2[6M Return vs Nifty]))/_xlfn.STDEV.P(Table2[6M Return vs Nifty])</f>
        <v>-1.3440306619804896</v>
      </c>
      <c r="M495">
        <v>-2.2940747790518601</v>
      </c>
      <c r="N495">
        <f>(Table2[[#This Row],[1W Return vs Nifty]]-AVERAGE(Table2[1W Return vs Nifty]))/_xlfn.STDEV.P(Table2[1W Return vs Nifty])</f>
        <v>-0.11218759604679056</v>
      </c>
      <c r="O495">
        <v>245.06</v>
      </c>
      <c r="P495">
        <v>238.67843021305001</v>
      </c>
      <c r="Q495">
        <v>222.500426440946</v>
      </c>
      <c r="R495">
        <v>36.447086623949701</v>
      </c>
      <c r="S495" s="2">
        <f>(Table2[[#This Row],[Close Price]]-Table2[[#This Row],[20D EMA]])/Table2[[#This Row],[20D EMA]]</f>
        <v>-3.0972006855463981E-2</v>
      </c>
      <c r="T495" s="2">
        <f>(Table2[[#This Row],[Close Price]]-Table2[[#This Row],[50D EMA]])/Table2[[#This Row],[50D EMA]]</f>
        <v>-5.0630055341462331E-3</v>
      </c>
      <c r="U495" s="2">
        <f>(Table2[[#This Row],[Close Price]]-Table2[[#This Row],[200D EMA]])/Table2[[#This Row],[200D EMA]]</f>
        <v>6.727885334200509E-2</v>
      </c>
      <c r="V495">
        <v>1.02946289971157</v>
      </c>
      <c r="W495">
        <v>229</v>
      </c>
      <c r="X495">
        <v>256</v>
      </c>
      <c r="Y495">
        <v>229</v>
      </c>
      <c r="Z495">
        <v>256.99</v>
      </c>
      <c r="AA495">
        <v>229</v>
      </c>
      <c r="AB495">
        <v>267</v>
      </c>
      <c r="AC495" s="2">
        <f>(Table2[[#This Row],[Close Price]]/Table2[[#This Row],[Day Low]])-1</f>
        <v>3.6986899563318687E-2</v>
      </c>
      <c r="AD495" s="2">
        <f>(Table2[[#This Row],[Day High]]/Table2[[#This Row],[Close Price]])-1</f>
        <v>7.8030909167473794E-2</v>
      </c>
      <c r="AE495" s="2">
        <f>(Table2[[#This Row],[Close Price]]/Table2[[#This Row],[Current Week Low]])-1</f>
        <v>3.6986899563318687E-2</v>
      </c>
      <c r="AF495" s="2">
        <f>(Table2[[#This Row],[Current Week High]]/Table2[[#This Row],[Close Price]])-1</f>
        <v>8.2199856824019868E-2</v>
      </c>
      <c r="AG495" s="2">
        <f>(Table2[[#This Row],[Close Price]]/Table2[[#This Row],[Current Month Low]])-1</f>
        <v>3.6986899563318687E-2</v>
      </c>
      <c r="AH495" s="2">
        <f>(Table2[[#This Row],[Current Month High]]/Table2[[#This Row],[Close Price]])-1</f>
        <v>0.1243525497957636</v>
      </c>
      <c r="AI495">
        <v>35.701351749694702</v>
      </c>
      <c r="AJ495">
        <v>62.483749572357098</v>
      </c>
      <c r="AK495" t="str">
        <f>IF(AND(Table2[[#This Row],[20D EMA]]&gt;Table2[[#This Row],[50D EMA]],Table2[[#This Row],[50D EMA]]&gt;Table2[[#This Row],[200D EMA]]),"Uptrend","Downtrend/NoTrend")</f>
        <v>Uptrend</v>
      </c>
      <c r="AL495">
        <v>-0.06</v>
      </c>
      <c r="AM495" t="s">
        <v>10200</v>
      </c>
      <c r="AN495">
        <v>-2.58</v>
      </c>
      <c r="AO495" t="s">
        <v>10200</v>
      </c>
      <c r="AP495">
        <v>5.6773864889117003E-2</v>
      </c>
      <c r="AQ495">
        <f>(Table2[[#This Row],[Sharpe Ratio]]-AVERAGE(Table2[Sharpe Ratio]))/_xlfn.STDEV.P(Table2[Sharpe Ratio])</f>
        <v>8.9802536180931092E-2</v>
      </c>
      <c r="AR49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-1.7007162947178331</v>
      </c>
      <c r="AS495">
        <f>_xlfn.RANK.AVG(Table2[[#This Row],[1Y Return vs Nifty Z-Score]],Table2[1Y Return vs Nifty Z-Score])</f>
        <v>394</v>
      </c>
      <c r="AT495">
        <f>_xlfn.RANK.AVG(Table2[[#This Row],[6M Return vs Nifty Z-Score]],Table2[6M Return vs Nifty Z-Score])</f>
        <v>699</v>
      </c>
      <c r="AU495">
        <f>_xlfn.RANK.AVG(Table2[[#This Row],[Sharpe Ratio Z-Score]],Table2[Sharpe Ratio Z-Score])</f>
        <v>314</v>
      </c>
      <c r="AV495">
        <f>(Table2[[#This Row],[Rank 1Y]]+Table2[[#This Row],[Rank 6M]]+Table2[[#This Row],[Rank Sharpe]])/3</f>
        <v>469</v>
      </c>
    </row>
    <row r="496" spans="1:48" x14ac:dyDescent="0.3">
      <c r="A496" t="s">
        <v>1661</v>
      </c>
      <c r="B496" t="s">
        <v>1662</v>
      </c>
      <c r="C496" t="s">
        <v>10169</v>
      </c>
      <c r="D496" t="s">
        <v>271</v>
      </c>
      <c r="E496">
        <v>4870.2641001000002</v>
      </c>
      <c r="F496">
        <v>292.2</v>
      </c>
      <c r="G496">
        <v>15.1337925004169</v>
      </c>
      <c r="H496">
        <f>(Table2[[#This Row],[1Y Return vs Nifty]]-AVERAGE(Table2[1Y Return vs Nifty]))/_xlfn.STDEV.P(Table2[1Y Return vs Nifty])</f>
        <v>-0.327251364315645</v>
      </c>
      <c r="I496">
        <v>-0.42038706124755099</v>
      </c>
      <c r="J496">
        <f>(Table2[[#This Row],[1M Return vs Nifty]]-AVERAGE(Table2[1M Return vs Nifty]))/_xlfn.STDEV.P(Table2[1M Return vs Nifty])</f>
        <v>0.13696611134168746</v>
      </c>
      <c r="K496">
        <v>-1.38254281187253</v>
      </c>
      <c r="L496">
        <f>(Table2[[#This Row],[6M Return vs Nifty]]-AVERAGE(Table2[6M Return vs Nifty]))/_xlfn.STDEV.P(Table2[6M Return vs Nifty])</f>
        <v>-0.26052241820232902</v>
      </c>
      <c r="M496">
        <v>2.7626546308875</v>
      </c>
      <c r="N496">
        <f>(Table2[[#This Row],[1W Return vs Nifty]]-AVERAGE(Table2[1W Return vs Nifty]))/_xlfn.STDEV.P(Table2[1W Return vs Nifty])</f>
        <v>1.2491649886867913</v>
      </c>
      <c r="O496">
        <v>292.98</v>
      </c>
      <c r="P496">
        <v>281.62862321632298</v>
      </c>
      <c r="Q496">
        <v>261.99860822829902</v>
      </c>
      <c r="R496">
        <v>46.7858045730678</v>
      </c>
      <c r="S496" s="2">
        <f>(Table2[[#This Row],[Close Price]]-Table2[[#This Row],[20D EMA]])/Table2[[#This Row],[20D EMA]]</f>
        <v>-2.6622977677658185E-3</v>
      </c>
      <c r="T496" s="2">
        <f>(Table2[[#This Row],[Close Price]]-Table2[[#This Row],[50D EMA]])/Table2[[#This Row],[50D EMA]]</f>
        <v>3.7536585106113254E-2</v>
      </c>
      <c r="U496" s="2">
        <f>(Table2[[#This Row],[Close Price]]-Table2[[#This Row],[200D EMA]])/Table2[[#This Row],[200D EMA]]</f>
        <v>0.11527310002114299</v>
      </c>
      <c r="V496">
        <v>1.5709604234785</v>
      </c>
      <c r="W496">
        <v>281.10000000000002</v>
      </c>
      <c r="X496">
        <v>300</v>
      </c>
      <c r="Y496">
        <v>281.10000000000002</v>
      </c>
      <c r="Z496">
        <v>305.14999999999998</v>
      </c>
      <c r="AA496">
        <v>276.8</v>
      </c>
      <c r="AB496">
        <v>319.75</v>
      </c>
      <c r="AC496" s="2">
        <f>(Table2[[#This Row],[Close Price]]/Table2[[#This Row],[Day Low]])-1</f>
        <v>3.9487726787619915E-2</v>
      </c>
      <c r="AD496" s="2">
        <f>(Table2[[#This Row],[Day High]]/Table2[[#This Row],[Close Price]])-1</f>
        <v>2.6694045174538106E-2</v>
      </c>
      <c r="AE496" s="2">
        <f>(Table2[[#This Row],[Close Price]]/Table2[[#This Row],[Current Week Low]])-1</f>
        <v>3.9487726787619915E-2</v>
      </c>
      <c r="AF496" s="2">
        <f>(Table2[[#This Row],[Current Week High]]/Table2[[#This Row],[Close Price]])-1</f>
        <v>4.4318959616700848E-2</v>
      </c>
      <c r="AG496" s="2">
        <f>(Table2[[#This Row],[Close Price]]/Table2[[#This Row],[Current Month Low]])-1</f>
        <v>5.563583815028883E-2</v>
      </c>
      <c r="AH496" s="2">
        <f>(Table2[[#This Row],[Current Month High]]/Table2[[#This Row],[Close Price]])-1</f>
        <v>9.4284736481861753E-2</v>
      </c>
      <c r="AI496">
        <v>9.42847364818617</v>
      </c>
      <c r="AJ496">
        <v>40.514546766049499</v>
      </c>
      <c r="AK496" t="str">
        <f>IF(AND(Table2[[#This Row],[20D EMA]]&gt;Table2[[#This Row],[50D EMA]],Table2[[#This Row],[50D EMA]]&gt;Table2[[#This Row],[200D EMA]]),"Uptrend","Downtrend/NoTrend")</f>
        <v>Uptrend</v>
      </c>
      <c r="AL496">
        <v>7.0000000000000007E-2</v>
      </c>
      <c r="AM496" t="s">
        <v>10199</v>
      </c>
      <c r="AN496">
        <v>-3.45</v>
      </c>
      <c r="AO496" t="s">
        <v>10200</v>
      </c>
      <c r="AP496">
        <v>-2.6376162500597999E-2</v>
      </c>
      <c r="AQ496">
        <f>(Table2[[#This Row],[Sharpe Ratio]]-AVERAGE(Table2[Sharpe Ratio]))/_xlfn.STDEV.P(Table2[Sharpe Ratio])</f>
        <v>-0.86472285933614013</v>
      </c>
      <c r="AR49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-6.6365541825635477E-2</v>
      </c>
      <c r="AS496">
        <f>_xlfn.RANK.AVG(Table2[[#This Row],[1Y Return vs Nifty Z-Score]],Table2[1Y Return vs Nifty Z-Score])</f>
        <v>410</v>
      </c>
      <c r="AT496">
        <f>_xlfn.RANK.AVG(Table2[[#This Row],[6M Return vs Nifty Z-Score]],Table2[6M Return vs Nifty Z-Score])</f>
        <v>414</v>
      </c>
      <c r="AU496">
        <f>_xlfn.RANK.AVG(Table2[[#This Row],[Sharpe Ratio Z-Score]],Table2[Sharpe Ratio Z-Score])</f>
        <v>586</v>
      </c>
      <c r="AV496">
        <f>(Table2[[#This Row],[Rank 1Y]]+Table2[[#This Row],[Rank 6M]]+Table2[[#This Row],[Rank Sharpe]])/3</f>
        <v>470</v>
      </c>
    </row>
    <row r="497" spans="1:48" x14ac:dyDescent="0.3">
      <c r="A497" t="s">
        <v>615</v>
      </c>
      <c r="B497" t="s">
        <v>616</v>
      </c>
      <c r="C497" t="s">
        <v>10159</v>
      </c>
      <c r="D497" t="s">
        <v>198</v>
      </c>
      <c r="E497">
        <v>29219.847665759899</v>
      </c>
      <c r="F497">
        <v>15405.15</v>
      </c>
      <c r="G497">
        <v>5.2087306840515897</v>
      </c>
      <c r="H497">
        <f>(Table2[[#This Row],[1Y Return vs Nifty]]-AVERAGE(Table2[1Y Return vs Nifty]))/_xlfn.STDEV.P(Table2[1Y Return vs Nifty])</f>
        <v>-0.46546701936359081</v>
      </c>
      <c r="I497">
        <v>-5.2812945777006099</v>
      </c>
      <c r="J497">
        <f>(Table2[[#This Row],[1M Return vs Nifty]]-AVERAGE(Table2[1M Return vs Nifty]))/_xlfn.STDEV.P(Table2[1M Return vs Nifty])</f>
        <v>-0.36713615697997609</v>
      </c>
      <c r="K497">
        <v>-26.0149504736696</v>
      </c>
      <c r="L497">
        <f>(Table2[[#This Row],[6M Return vs Nifty]]-AVERAGE(Table2[6M Return vs Nifty]))/_xlfn.STDEV.P(Table2[6M Return vs Nifty])</f>
        <v>-1.0879755473627613</v>
      </c>
      <c r="M497">
        <v>-1.0726880760597799</v>
      </c>
      <c r="N497">
        <f>(Table2[[#This Row],[1W Return vs Nifty]]-AVERAGE(Table2[1W Return vs Nifty]))/_xlfn.STDEV.P(Table2[1W Return vs Nifty])</f>
        <v>0.21662927554797318</v>
      </c>
      <c r="O497">
        <v>15786.78</v>
      </c>
      <c r="P497">
        <v>15613.849692800801</v>
      </c>
      <c r="Q497">
        <v>14846.2029494417</v>
      </c>
      <c r="R497">
        <v>37.5655808047687</v>
      </c>
      <c r="S497" s="2">
        <f>(Table2[[#This Row],[Close Price]]-Table2[[#This Row],[20D EMA]])/Table2[[#This Row],[20D EMA]]</f>
        <v>-2.4174024088509563E-2</v>
      </c>
      <c r="T497" s="2">
        <f>(Table2[[#This Row],[Close Price]]-Table2[[#This Row],[50D EMA]])/Table2[[#This Row],[50D EMA]]</f>
        <v>-1.3366318807143887E-2</v>
      </c>
      <c r="U497" s="2">
        <f>(Table2[[#This Row],[Close Price]]-Table2[[#This Row],[200D EMA]])/Table2[[#This Row],[200D EMA]]</f>
        <v>3.7649158674563248E-2</v>
      </c>
      <c r="V497">
        <v>0.26720603642353302</v>
      </c>
      <c r="W497">
        <v>14950.05</v>
      </c>
      <c r="X497">
        <v>15699</v>
      </c>
      <c r="Y497">
        <v>14835.05</v>
      </c>
      <c r="Z497">
        <v>15699</v>
      </c>
      <c r="AA497">
        <v>14835.05</v>
      </c>
      <c r="AB497">
        <v>16398</v>
      </c>
      <c r="AC497" s="2">
        <f>(Table2[[#This Row],[Close Price]]/Table2[[#This Row],[Day Low]])-1</f>
        <v>3.044136976130507E-2</v>
      </c>
      <c r="AD497" s="2">
        <f>(Table2[[#This Row],[Day High]]/Table2[[#This Row],[Close Price]])-1</f>
        <v>1.9074789924148794E-2</v>
      </c>
      <c r="AE497" s="2">
        <f>(Table2[[#This Row],[Close Price]]/Table2[[#This Row],[Current Week Low]])-1</f>
        <v>3.8429260433904933E-2</v>
      </c>
      <c r="AF497" s="2">
        <f>(Table2[[#This Row],[Current Week High]]/Table2[[#This Row],[Close Price]])-1</f>
        <v>1.9074789924148794E-2</v>
      </c>
      <c r="AG497" s="2">
        <f>(Table2[[#This Row],[Close Price]]/Table2[[#This Row],[Current Month Low]])-1</f>
        <v>3.8429260433904933E-2</v>
      </c>
      <c r="AH497" s="2">
        <f>(Table2[[#This Row],[Current Month High]]/Table2[[#This Row],[Close Price]])-1</f>
        <v>6.4449226395069115E-2</v>
      </c>
      <c r="AI497">
        <v>18.466876336809399</v>
      </c>
      <c r="AJ497">
        <v>31.847689799341801</v>
      </c>
      <c r="AK497" t="str">
        <f>IF(AND(Table2[[#This Row],[20D EMA]]&gt;Table2[[#This Row],[50D EMA]],Table2[[#This Row],[50D EMA]]&gt;Table2[[#This Row],[200D EMA]]),"Uptrend","Downtrend/NoTrend")</f>
        <v>Uptrend</v>
      </c>
      <c r="AL497">
        <v>0.01</v>
      </c>
      <c r="AM497" t="s">
        <v>10199</v>
      </c>
      <c r="AN497">
        <v>-3.45</v>
      </c>
      <c r="AO497" t="s">
        <v>10200</v>
      </c>
      <c r="AP497">
        <v>6.1308591808000003E-2</v>
      </c>
      <c r="AQ497">
        <f>(Table2[[#This Row],[Sharpe Ratio]]-AVERAGE(Table2[Sharpe Ratio]))/_xlfn.STDEV.P(Table2[Sharpe Ratio])</f>
        <v>0.14185918777433884</v>
      </c>
      <c r="AR49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-1.5620902603840161</v>
      </c>
      <c r="AS497">
        <f>_xlfn.RANK.AVG(Table2[[#This Row],[1Y Return vs Nifty Z-Score]],Table2[1Y Return vs Nifty Z-Score])</f>
        <v>467</v>
      </c>
      <c r="AT497">
        <f>_xlfn.RANK.AVG(Table2[[#This Row],[6M Return vs Nifty Z-Score]],Table2[6M Return vs Nifty Z-Score])</f>
        <v>652</v>
      </c>
      <c r="AU497">
        <f>_xlfn.RANK.AVG(Table2[[#This Row],[Sharpe Ratio Z-Score]],Table2[Sharpe Ratio Z-Score])</f>
        <v>293</v>
      </c>
      <c r="AV497">
        <f>(Table2[[#This Row],[Rank 1Y]]+Table2[[#This Row],[Rank 6M]]+Table2[[#This Row],[Rank Sharpe]])/3</f>
        <v>470.66666666666669</v>
      </c>
    </row>
    <row r="498" spans="1:48" x14ac:dyDescent="0.3">
      <c r="A498" t="s">
        <v>90</v>
      </c>
      <c r="B498" t="s">
        <v>91</v>
      </c>
      <c r="C498" t="s">
        <v>10167</v>
      </c>
      <c r="D498" t="s">
        <v>92</v>
      </c>
      <c r="E498">
        <v>307530.93692860001</v>
      </c>
      <c r="F498">
        <v>3466.85</v>
      </c>
      <c r="G498">
        <v>-7.6074550920313397</v>
      </c>
      <c r="H498">
        <f>(Table2[[#This Row],[1Y Return vs Nifty]]-AVERAGE(Table2[1Y Return vs Nifty]))/_xlfn.STDEV.P(Table2[1Y Return vs Nifty])</f>
        <v>-0.6439442465116002</v>
      </c>
      <c r="I498">
        <v>-8.0307949395432097</v>
      </c>
      <c r="J498">
        <f>(Table2[[#This Row],[1M Return vs Nifty]]-AVERAGE(Table2[1M Return vs Nifty]))/_xlfn.STDEV.P(Table2[1M Return vs Nifty])</f>
        <v>-0.65227414087798219</v>
      </c>
      <c r="K498">
        <v>-22.551076564666499</v>
      </c>
      <c r="L498">
        <f>(Table2[[#This Row],[6M Return vs Nifty]]-AVERAGE(Table2[6M Return vs Nifty]))/_xlfn.STDEV.P(Table2[6M Return vs Nifty])</f>
        <v>-0.97161691346977641</v>
      </c>
      <c r="M498">
        <v>1.21080877814293</v>
      </c>
      <c r="N498">
        <f>(Table2[[#This Row],[1W Return vs Nifty]]-AVERAGE(Table2[1W Return vs Nifty]))/_xlfn.STDEV.P(Table2[1W Return vs Nifty])</f>
        <v>0.83138321879627142</v>
      </c>
      <c r="O498">
        <v>3308.38</v>
      </c>
      <c r="P498">
        <v>3365.1469040100101</v>
      </c>
      <c r="Q498">
        <v>3386.9558788577401</v>
      </c>
      <c r="R498">
        <v>76.5325565894683</v>
      </c>
      <c r="S498" s="2">
        <f>(Table2[[#This Row],[Close Price]]-Table2[[#This Row],[20D EMA]])/Table2[[#This Row],[20D EMA]]</f>
        <v>4.7899576227640052E-2</v>
      </c>
      <c r="T498" s="2">
        <f>(Table2[[#This Row],[Close Price]]-Table2[[#This Row],[50D EMA]])/Table2[[#This Row],[50D EMA]]</f>
        <v>3.0222483264786264E-2</v>
      </c>
      <c r="U498" s="2">
        <f>(Table2[[#This Row],[Close Price]]-Table2[[#This Row],[200D EMA]])/Table2[[#This Row],[200D EMA]]</f>
        <v>2.3588769384620473E-2</v>
      </c>
      <c r="V498">
        <v>1.1138258037778299</v>
      </c>
      <c r="W498">
        <v>3232.15</v>
      </c>
      <c r="X498">
        <v>3490</v>
      </c>
      <c r="Y498">
        <v>3223.2</v>
      </c>
      <c r="Z498">
        <v>3490</v>
      </c>
      <c r="AA498">
        <v>3126.1</v>
      </c>
      <c r="AB498">
        <v>3490</v>
      </c>
      <c r="AC498" s="2">
        <f>(Table2[[#This Row],[Close Price]]/Table2[[#This Row],[Day Low]])-1</f>
        <v>7.2614204167504637E-2</v>
      </c>
      <c r="AD498" s="2">
        <f>(Table2[[#This Row],[Day High]]/Table2[[#This Row],[Close Price]])-1</f>
        <v>6.6775314767006932E-3</v>
      </c>
      <c r="AE498" s="2">
        <f>(Table2[[#This Row],[Close Price]]/Table2[[#This Row],[Current Week Low]])-1</f>
        <v>7.5592578803673316E-2</v>
      </c>
      <c r="AF498" s="2">
        <f>(Table2[[#This Row],[Current Week High]]/Table2[[#This Row],[Close Price]])-1</f>
        <v>6.6775314767006932E-3</v>
      </c>
      <c r="AG498" s="2">
        <f>(Table2[[#This Row],[Close Price]]/Table2[[#This Row],[Current Month Low]])-1</f>
        <v>0.10900163142573804</v>
      </c>
      <c r="AH498" s="2">
        <f>(Table2[[#This Row],[Current Month High]]/Table2[[#This Row],[Close Price]])-1</f>
        <v>6.6775314767006932E-3</v>
      </c>
      <c r="AI498">
        <v>12.117628394652201</v>
      </c>
      <c r="AJ498">
        <v>20.274419330777601</v>
      </c>
      <c r="AK498" t="str">
        <f>IF(AND(Table2[[#This Row],[20D EMA]]&gt;Table2[[#This Row],[50D EMA]],Table2[[#This Row],[50D EMA]]&gt;Table2[[#This Row],[200D EMA]]),"Uptrend","Downtrend/NoTrend")</f>
        <v>Downtrend/NoTrend</v>
      </c>
      <c r="AL498">
        <v>-0.12</v>
      </c>
      <c r="AM498" t="s">
        <v>10200</v>
      </c>
      <c r="AN498">
        <v>3.92</v>
      </c>
      <c r="AO498" t="s">
        <v>10199</v>
      </c>
      <c r="AP498">
        <v>7.9021763525387007E-2</v>
      </c>
      <c r="AQ498">
        <f>(Table2[[#This Row],[Sharpe Ratio]]-AVERAGE(Table2[Sharpe Ratio]))/_xlfn.STDEV.P(Table2[Sharpe Ratio])</f>
        <v>0.34519853437679077</v>
      </c>
      <c r="AR49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8">
        <f>_xlfn.RANK.AVG(Table2[[#This Row],[1Y Return vs Nifty Z-Score]],Table2[1Y Return vs Nifty Z-Score])</f>
        <v>552</v>
      </c>
      <c r="AT498">
        <f>_xlfn.RANK.AVG(Table2[[#This Row],[6M Return vs Nifty Z-Score]],Table2[6M Return vs Nifty Z-Score])</f>
        <v>620</v>
      </c>
      <c r="AU498">
        <f>_xlfn.RANK.AVG(Table2[[#This Row],[Sharpe Ratio Z-Score]],Table2[Sharpe Ratio Z-Score])</f>
        <v>241</v>
      </c>
      <c r="AV498">
        <f>(Table2[[#This Row],[Rank 1Y]]+Table2[[#This Row],[Rank 6M]]+Table2[[#This Row],[Rank Sharpe]])/3</f>
        <v>471</v>
      </c>
    </row>
    <row r="499" spans="1:48" x14ac:dyDescent="0.3">
      <c r="A499" t="s">
        <v>437</v>
      </c>
      <c r="B499" t="s">
        <v>438</v>
      </c>
      <c r="C499" t="s">
        <v>10157</v>
      </c>
      <c r="D499" t="s">
        <v>274</v>
      </c>
      <c r="E499">
        <v>53498.415822914998</v>
      </c>
      <c r="F499">
        <v>2023.35</v>
      </c>
      <c r="G499">
        <v>11.2205019991799</v>
      </c>
      <c r="H499">
        <f>(Table2[[#This Row],[1Y Return vs Nifty]]-AVERAGE(Table2[1Y Return vs Nifty]))/_xlfn.STDEV.P(Table2[1Y Return vs Nifty])</f>
        <v>-0.38174754983355574</v>
      </c>
      <c r="I499">
        <v>-5.9574536730408303</v>
      </c>
      <c r="J499">
        <f>(Table2[[#This Row],[1M Return vs Nifty]]-AVERAGE(Table2[1M Return vs Nifty]))/_xlfn.STDEV.P(Table2[1M Return vs Nifty])</f>
        <v>-0.4372574939018613</v>
      </c>
      <c r="K499">
        <v>-5.3811744299597999</v>
      </c>
      <c r="L499">
        <f>(Table2[[#This Row],[6M Return vs Nifty]]-AVERAGE(Table2[6M Return vs Nifty]))/_xlfn.STDEV.P(Table2[6M Return vs Nifty])</f>
        <v>-0.39484466108553923</v>
      </c>
      <c r="M499">
        <v>-2.3359875025432202</v>
      </c>
      <c r="N499">
        <f>(Table2[[#This Row],[1W Return vs Nifty]]-AVERAGE(Table2[1W Return vs Nifty]))/_xlfn.STDEV.P(Table2[1W Return vs Nifty])</f>
        <v>-0.12347117280809312</v>
      </c>
      <c r="O499">
        <v>2049.9899999999998</v>
      </c>
      <c r="P499">
        <v>2005.26752527491</v>
      </c>
      <c r="Q499">
        <v>1831.4676449809899</v>
      </c>
      <c r="R499">
        <v>38.878318801271</v>
      </c>
      <c r="S499" s="2">
        <f>(Table2[[#This Row],[Close Price]]-Table2[[#This Row],[20D EMA]])/Table2[[#This Row],[20D EMA]]</f>
        <v>-1.2995185342367464E-2</v>
      </c>
      <c r="T499" s="2">
        <f>(Table2[[#This Row],[Close Price]]-Table2[[#This Row],[50D EMA]])/Table2[[#This Row],[50D EMA]]</f>
        <v>9.0174874410390328E-3</v>
      </c>
      <c r="U499" s="2">
        <f>(Table2[[#This Row],[Close Price]]-Table2[[#This Row],[200D EMA]])/Table2[[#This Row],[200D EMA]]</f>
        <v>0.10476972145527674</v>
      </c>
      <c r="V499">
        <v>0.77464177699746894</v>
      </c>
      <c r="W499">
        <v>1979.3</v>
      </c>
      <c r="X499">
        <v>2038.9</v>
      </c>
      <c r="Y499">
        <v>1979.3</v>
      </c>
      <c r="Z499">
        <v>2050</v>
      </c>
      <c r="AA499">
        <v>1972.8</v>
      </c>
      <c r="AB499">
        <v>2136.4499999999998</v>
      </c>
      <c r="AC499" s="2">
        <f>(Table2[[#This Row],[Close Price]]/Table2[[#This Row],[Day Low]])-1</f>
        <v>2.2255342797958821E-2</v>
      </c>
      <c r="AD499" s="2">
        <f>(Table2[[#This Row],[Day High]]/Table2[[#This Row],[Close Price]])-1</f>
        <v>7.6852744211333146E-3</v>
      </c>
      <c r="AE499" s="2">
        <f>(Table2[[#This Row],[Close Price]]/Table2[[#This Row],[Current Week Low]])-1</f>
        <v>2.2255342797958821E-2</v>
      </c>
      <c r="AF499" s="2">
        <f>(Table2[[#This Row],[Current Week High]]/Table2[[#This Row],[Close Price]])-1</f>
        <v>1.3171225937183451E-2</v>
      </c>
      <c r="AG499" s="2">
        <f>(Table2[[#This Row],[Close Price]]/Table2[[#This Row],[Current Month Low]])-1</f>
        <v>2.5623479318734876E-2</v>
      </c>
      <c r="AH499" s="2">
        <f>(Table2[[#This Row],[Current Month High]]/Table2[[#This Row],[Close Price]])-1</f>
        <v>5.5897397879753896E-2</v>
      </c>
      <c r="AI499">
        <v>7.86319717300516</v>
      </c>
      <c r="AJ499">
        <v>37.628813386389098</v>
      </c>
      <c r="AK499" t="str">
        <f>IF(AND(Table2[[#This Row],[20D EMA]]&gt;Table2[[#This Row],[50D EMA]],Table2[[#This Row],[50D EMA]]&gt;Table2[[#This Row],[200D EMA]]),"Uptrend","Downtrend/NoTrend")</f>
        <v>Uptrend</v>
      </c>
      <c r="AL499">
        <v>-0.11</v>
      </c>
      <c r="AM499" t="s">
        <v>10200</v>
      </c>
      <c r="AN499">
        <v>0.56000000000000005</v>
      </c>
      <c r="AO499" t="s">
        <v>10199</v>
      </c>
      <c r="AP499">
        <v>-2.5725062933380002E-3</v>
      </c>
      <c r="AQ499">
        <f>(Table2[[#This Row],[Sharpe Ratio]]-AVERAGE(Table2[Sharpe Ratio]))/_xlfn.STDEV.P(Table2[Sharpe Ratio])</f>
        <v>-0.59146745498737785</v>
      </c>
      <c r="AR49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-1.9287883326164272</v>
      </c>
      <c r="AS499">
        <f>_xlfn.RANK.AVG(Table2[[#This Row],[1Y Return vs Nifty Z-Score]],Table2[1Y Return vs Nifty Z-Score])</f>
        <v>432</v>
      </c>
      <c r="AT499">
        <f>_xlfn.RANK.AVG(Table2[[#This Row],[6M Return vs Nifty Z-Score]],Table2[6M Return vs Nifty Z-Score])</f>
        <v>447</v>
      </c>
      <c r="AU499">
        <f>_xlfn.RANK.AVG(Table2[[#This Row],[Sharpe Ratio Z-Score]],Table2[Sharpe Ratio Z-Score])</f>
        <v>536</v>
      </c>
      <c r="AV499">
        <f>(Table2[[#This Row],[Rank 1Y]]+Table2[[#This Row],[Rank 6M]]+Table2[[#This Row],[Rank Sharpe]])/3</f>
        <v>471.66666666666669</v>
      </c>
    </row>
    <row r="500" spans="1:48" x14ac:dyDescent="0.3">
      <c r="A500" t="s">
        <v>535</v>
      </c>
      <c r="B500" t="s">
        <v>536</v>
      </c>
      <c r="C500" t="s">
        <v>10155</v>
      </c>
      <c r="D500" t="s">
        <v>51</v>
      </c>
      <c r="E500">
        <v>36520.311321419998</v>
      </c>
      <c r="F500">
        <v>295.85000000000002</v>
      </c>
      <c r="G500">
        <v>-31.8825580627711</v>
      </c>
      <c r="H500">
        <f>(Table2[[#This Row],[1Y Return vs Nifty]]-AVERAGE(Table2[1Y Return vs Nifty]))/_xlfn.STDEV.P(Table2[1Y Return vs Nifty])</f>
        <v>-0.98199748190050051</v>
      </c>
      <c r="I500">
        <v>-8.4336795834298695</v>
      </c>
      <c r="J500">
        <f>(Table2[[#This Row],[1M Return vs Nifty]]-AVERAGE(Table2[1M Return vs Nifty]))/_xlfn.STDEV.P(Table2[1M Return vs Nifty])</f>
        <v>-0.69405544656376217</v>
      </c>
      <c r="K500">
        <v>-5.9049548667596996</v>
      </c>
      <c r="L500">
        <f>(Table2[[#This Row],[6M Return vs Nifty]]-AVERAGE(Table2[6M Return vs Nifty]))/_xlfn.STDEV.P(Table2[6M Return vs Nifty])</f>
        <v>-0.41243952096987241</v>
      </c>
      <c r="M500">
        <v>-0.77200895032285899</v>
      </c>
      <c r="N500">
        <f>(Table2[[#This Row],[1W Return vs Nifty]]-AVERAGE(Table2[1W Return vs Nifty]))/_xlfn.STDEV.P(Table2[1W Return vs Nifty])</f>
        <v>0.29757691419219712</v>
      </c>
      <c r="O500">
        <v>297.02999999999997</v>
      </c>
      <c r="P500">
        <v>290.99852143546201</v>
      </c>
      <c r="Q500">
        <v>281.51900837958101</v>
      </c>
      <c r="R500">
        <v>46.685419160082098</v>
      </c>
      <c r="S500" s="2">
        <f>(Table2[[#This Row],[Close Price]]-Table2[[#This Row],[20D EMA]])/Table2[[#This Row],[20D EMA]]</f>
        <v>-3.972662694003805E-3</v>
      </c>
      <c r="T500" s="2">
        <f>(Table2[[#This Row],[Close Price]]-Table2[[#This Row],[50D EMA]])/Table2[[#This Row],[50D EMA]]</f>
        <v>1.6671832353670497E-2</v>
      </c>
      <c r="U500" s="2">
        <f>(Table2[[#This Row],[Close Price]]-Table2[[#This Row],[200D EMA]])/Table2[[#This Row],[200D EMA]]</f>
        <v>5.0905946646047015E-2</v>
      </c>
      <c r="V500">
        <v>0.62955769554797503</v>
      </c>
      <c r="W500">
        <v>281</v>
      </c>
      <c r="X500">
        <v>299</v>
      </c>
      <c r="Y500">
        <v>281</v>
      </c>
      <c r="Z500">
        <v>299</v>
      </c>
      <c r="AA500">
        <v>281</v>
      </c>
      <c r="AB500">
        <v>309.25</v>
      </c>
      <c r="AC500" s="2">
        <f>(Table2[[#This Row],[Close Price]]/Table2[[#This Row],[Day Low]])-1</f>
        <v>5.2846975088967962E-2</v>
      </c>
      <c r="AD500" s="2">
        <f>(Table2[[#This Row],[Day High]]/Table2[[#This Row],[Close Price]])-1</f>
        <v>1.0647287476761802E-2</v>
      </c>
      <c r="AE500" s="2">
        <f>(Table2[[#This Row],[Close Price]]/Table2[[#This Row],[Current Week Low]])-1</f>
        <v>5.2846975088967962E-2</v>
      </c>
      <c r="AF500" s="2">
        <f>(Table2[[#This Row],[Current Week High]]/Table2[[#This Row],[Close Price]])-1</f>
        <v>1.0647287476761802E-2</v>
      </c>
      <c r="AG500" s="2">
        <f>(Table2[[#This Row],[Close Price]]/Table2[[#This Row],[Current Month Low]])-1</f>
        <v>5.2846975088967962E-2</v>
      </c>
      <c r="AH500" s="2">
        <f>(Table2[[#This Row],[Current Month High]]/Table2[[#This Row],[Close Price]])-1</f>
        <v>4.529322291701865E-2</v>
      </c>
      <c r="AI500">
        <v>9.9712692242690508</v>
      </c>
      <c r="AJ500">
        <v>24.647145565620399</v>
      </c>
      <c r="AK500" t="str">
        <f>IF(AND(Table2[[#This Row],[20D EMA]]&gt;Table2[[#This Row],[50D EMA]],Table2[[#This Row],[50D EMA]]&gt;Table2[[#This Row],[200D EMA]]),"Uptrend","Downtrend/NoTrend")</f>
        <v>Uptrend</v>
      </c>
      <c r="AL500">
        <v>0.04</v>
      </c>
      <c r="AM500" t="s">
        <v>10199</v>
      </c>
      <c r="AN500">
        <v>-0.79</v>
      </c>
      <c r="AO500" t="s">
        <v>10200</v>
      </c>
      <c r="AP500">
        <v>6.1434522213231001E-2</v>
      </c>
      <c r="AQ500">
        <f>(Table2[[#This Row],[Sharpe Ratio]]-AVERAGE(Table2[Sharpe Ratio]))/_xlfn.STDEV.P(Table2[Sharpe Ratio])</f>
        <v>0.14330481291282932</v>
      </c>
      <c r="AR50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-1.6476107223291088</v>
      </c>
      <c r="AS500">
        <f>_xlfn.RANK.AVG(Table2[[#This Row],[1Y Return vs Nifty Z-Score]],Table2[1Y Return vs Nifty Z-Score])</f>
        <v>671</v>
      </c>
      <c r="AT500">
        <f>_xlfn.RANK.AVG(Table2[[#This Row],[6M Return vs Nifty Z-Score]],Table2[6M Return vs Nifty Z-Score])</f>
        <v>456</v>
      </c>
      <c r="AU500">
        <f>_xlfn.RANK.AVG(Table2[[#This Row],[Sharpe Ratio Z-Score]],Table2[Sharpe Ratio Z-Score])</f>
        <v>292</v>
      </c>
      <c r="AV500">
        <f>(Table2[[#This Row],[Rank 1Y]]+Table2[[#This Row],[Rank 6M]]+Table2[[#This Row],[Rank Sharpe]])/3</f>
        <v>473</v>
      </c>
    </row>
    <row r="501" spans="1:48" x14ac:dyDescent="0.3">
      <c r="A501" t="s">
        <v>429</v>
      </c>
      <c r="B501" t="s">
        <v>430</v>
      </c>
      <c r="C501" t="s">
        <v>10155</v>
      </c>
      <c r="D501" t="s">
        <v>32</v>
      </c>
      <c r="E501">
        <v>54308.774973514002</v>
      </c>
      <c r="F501">
        <v>119.29</v>
      </c>
      <c r="G501">
        <v>17.446700469516198</v>
      </c>
      <c r="H501">
        <f>(Table2[[#This Row],[1Y Return vs Nifty]]-AVERAGE(Table2[1Y Return vs Nifty]))/_xlfn.STDEV.P(Table2[1Y Return vs Nifty])</f>
        <v>-0.2950419840690095</v>
      </c>
      <c r="I501">
        <v>-2.76513401923639</v>
      </c>
      <c r="J501">
        <f>(Table2[[#This Row],[1M Return vs Nifty]]-AVERAGE(Table2[1M Return vs Nifty]))/_xlfn.STDEV.P(Table2[1M Return vs Nifty])</f>
        <v>-0.10619676640526021</v>
      </c>
      <c r="K501">
        <v>-24.7479302703732</v>
      </c>
      <c r="L501">
        <f>(Table2[[#This Row],[6M Return vs Nifty]]-AVERAGE(Table2[6M Return vs Nifty]))/_xlfn.STDEV.P(Table2[6M Return vs Nifty])</f>
        <v>-1.0454137382890554</v>
      </c>
      <c r="M501">
        <v>-1.0606141129196001</v>
      </c>
      <c r="N501">
        <f>(Table2[[#This Row],[1W Return vs Nifty]]-AVERAGE(Table2[1W Return vs Nifty]))/_xlfn.STDEV.P(Table2[1W Return vs Nifty])</f>
        <v>0.21987977989502286</v>
      </c>
      <c r="O501">
        <v>121.87</v>
      </c>
      <c r="P501">
        <v>124.875112895291</v>
      </c>
      <c r="Q501">
        <v>121.13334576850799</v>
      </c>
      <c r="R501">
        <v>39.510363473259098</v>
      </c>
      <c r="S501" s="2">
        <f>(Table2[[#This Row],[Close Price]]-Table2[[#This Row],[20D EMA]])/Table2[[#This Row],[20D EMA]]</f>
        <v>-2.1170099286124545E-2</v>
      </c>
      <c r="T501" s="2">
        <f>(Table2[[#This Row],[Close Price]]-Table2[[#This Row],[50D EMA]])/Table2[[#This Row],[50D EMA]]</f>
        <v>-4.4725588356217642E-2</v>
      </c>
      <c r="U501" s="2">
        <f>(Table2[[#This Row],[Close Price]]-Table2[[#This Row],[200D EMA]])/Table2[[#This Row],[200D EMA]]</f>
        <v>-1.5217492399084849E-2</v>
      </c>
      <c r="V501">
        <v>0.75503996311264499</v>
      </c>
      <c r="W501">
        <v>117</v>
      </c>
      <c r="X501">
        <v>122.29</v>
      </c>
      <c r="Y501">
        <v>117</v>
      </c>
      <c r="Z501">
        <v>122.45</v>
      </c>
      <c r="AA501">
        <v>117</v>
      </c>
      <c r="AB501">
        <v>125.9</v>
      </c>
      <c r="AC501" s="2">
        <f>(Table2[[#This Row],[Close Price]]/Table2[[#This Row],[Day Low]])-1</f>
        <v>1.9572649572649592E-2</v>
      </c>
      <c r="AD501" s="2">
        <f>(Table2[[#This Row],[Day High]]/Table2[[#This Row],[Close Price]])-1</f>
        <v>2.5148797049207916E-2</v>
      </c>
      <c r="AE501" s="2">
        <f>(Table2[[#This Row],[Close Price]]/Table2[[#This Row],[Current Week Low]])-1</f>
        <v>1.9572649572649592E-2</v>
      </c>
      <c r="AF501" s="2">
        <f>(Table2[[#This Row],[Current Week High]]/Table2[[#This Row],[Close Price]])-1</f>
        <v>2.6490066225165476E-2</v>
      </c>
      <c r="AG501" s="2">
        <f>(Table2[[#This Row],[Close Price]]/Table2[[#This Row],[Current Month Low]])-1</f>
        <v>1.9572649572649592E-2</v>
      </c>
      <c r="AH501" s="2">
        <f>(Table2[[#This Row],[Current Month High]]/Table2[[#This Row],[Close Price]])-1</f>
        <v>5.5411182831754502E-2</v>
      </c>
      <c r="AI501">
        <v>32.408416464079103</v>
      </c>
      <c r="AJ501">
        <v>45.831295843520699</v>
      </c>
      <c r="AK501" t="str">
        <f>IF(AND(Table2[[#This Row],[20D EMA]]&gt;Table2[[#This Row],[50D EMA]],Table2[[#This Row],[50D EMA]]&gt;Table2[[#This Row],[200D EMA]]),"Uptrend","Downtrend/NoTrend")</f>
        <v>Downtrend/NoTrend</v>
      </c>
      <c r="AL501">
        <v>-0.25</v>
      </c>
      <c r="AM501" t="s">
        <v>10200</v>
      </c>
      <c r="AN501">
        <v>0.55000000000000004</v>
      </c>
      <c r="AO501" t="s">
        <v>10199</v>
      </c>
      <c r="AP501">
        <v>3.3764617927696E-2</v>
      </c>
      <c r="AQ501">
        <f>(Table2[[#This Row],[Sharpe Ratio]]-AVERAGE(Table2[Sharpe Ratio]))/_xlfn.STDEV.P(Table2[Sharpe Ratio])</f>
        <v>-0.17433340274621578</v>
      </c>
      <c r="AR50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1">
        <f>_xlfn.RANK.AVG(Table2[[#This Row],[1Y Return vs Nifty Z-Score]],Table2[1Y Return vs Nifty Z-Score])</f>
        <v>398</v>
      </c>
      <c r="AT501">
        <f>_xlfn.RANK.AVG(Table2[[#This Row],[6M Return vs Nifty Z-Score]],Table2[6M Return vs Nifty Z-Score])</f>
        <v>643</v>
      </c>
      <c r="AU501">
        <f>_xlfn.RANK.AVG(Table2[[#This Row],[Sharpe Ratio Z-Score]],Table2[Sharpe Ratio Z-Score])</f>
        <v>386</v>
      </c>
      <c r="AV501">
        <f>(Table2[[#This Row],[Rank 1Y]]+Table2[[#This Row],[Rank 6M]]+Table2[[#This Row],[Rank Sharpe]])/3</f>
        <v>475.66666666666669</v>
      </c>
    </row>
    <row r="502" spans="1:48" x14ac:dyDescent="0.3">
      <c r="A502" t="s">
        <v>292</v>
      </c>
      <c r="B502" t="s">
        <v>293</v>
      </c>
      <c r="C502" t="s">
        <v>10155</v>
      </c>
      <c r="D502" t="s">
        <v>37</v>
      </c>
      <c r="E502">
        <v>92053.679487839996</v>
      </c>
      <c r="F502">
        <v>638.4</v>
      </c>
      <c r="G502">
        <v>-12.0152277383713</v>
      </c>
      <c r="H502">
        <f>(Table2[[#This Row],[1Y Return vs Nifty]]-AVERAGE(Table2[1Y Return vs Nifty]))/_xlfn.STDEV.P(Table2[1Y Return vs Nifty])</f>
        <v>-0.70532655272673672</v>
      </c>
      <c r="I502">
        <v>0.67701490869421799</v>
      </c>
      <c r="J502">
        <f>(Table2[[#This Row],[1M Return vs Nifty]]-AVERAGE(Table2[1M Return vs Nifty]))/_xlfn.STDEV.P(Table2[1M Return vs Nifty])</f>
        <v>0.25077260126889606</v>
      </c>
      <c r="K502">
        <v>17.896294404745198</v>
      </c>
      <c r="L502">
        <f>(Table2[[#This Row],[6M Return vs Nifty]]-AVERAGE(Table2[6M Return vs Nifty]))/_xlfn.STDEV.P(Table2[6M Return vs Nifty])</f>
        <v>0.38709329198282483</v>
      </c>
      <c r="M502">
        <v>-1.6848536909398399</v>
      </c>
      <c r="N502">
        <f>(Table2[[#This Row],[1W Return vs Nifty]]-AVERAGE(Table2[1W Return vs Nifty]))/_xlfn.STDEV.P(Table2[1W Return vs Nifty])</f>
        <v>5.1824482856488052E-2</v>
      </c>
      <c r="O502">
        <v>633.83000000000004</v>
      </c>
      <c r="P502">
        <v>612.20904861911902</v>
      </c>
      <c r="Q502">
        <v>570.18196501938405</v>
      </c>
      <c r="R502">
        <v>48.4523460024215</v>
      </c>
      <c r="S502" s="2">
        <f>(Table2[[#This Row],[Close Price]]-Table2[[#This Row],[20D EMA]])/Table2[[#This Row],[20D EMA]]</f>
        <v>7.2101352097564582E-3</v>
      </c>
      <c r="T502" s="2">
        <f>(Table2[[#This Row],[Close Price]]-Table2[[#This Row],[50D EMA]])/Table2[[#This Row],[50D EMA]]</f>
        <v>4.2781058920897216E-2</v>
      </c>
      <c r="U502" s="2">
        <f>(Table2[[#This Row],[Close Price]]-Table2[[#This Row],[200D EMA]])/Table2[[#This Row],[200D EMA]]</f>
        <v>0.11964256880397255</v>
      </c>
      <c r="V502">
        <v>1.0199125177684301</v>
      </c>
      <c r="W502">
        <v>611.25</v>
      </c>
      <c r="X502">
        <v>642.75</v>
      </c>
      <c r="Y502">
        <v>611.25</v>
      </c>
      <c r="Z502">
        <v>644.5</v>
      </c>
      <c r="AA502">
        <v>601.20000000000005</v>
      </c>
      <c r="AB502">
        <v>673.7</v>
      </c>
      <c r="AC502" s="2">
        <f>(Table2[[#This Row],[Close Price]]/Table2[[#This Row],[Day Low]])-1</f>
        <v>4.4417177914110484E-2</v>
      </c>
      <c r="AD502" s="2">
        <f>(Table2[[#This Row],[Day High]]/Table2[[#This Row],[Close Price]])-1</f>
        <v>6.8139097744361887E-3</v>
      </c>
      <c r="AE502" s="2">
        <f>(Table2[[#This Row],[Close Price]]/Table2[[#This Row],[Current Week Low]])-1</f>
        <v>4.4417177914110484E-2</v>
      </c>
      <c r="AF502" s="2">
        <f>(Table2[[#This Row],[Current Week High]]/Table2[[#This Row],[Close Price]])-1</f>
        <v>9.5551378446114832E-3</v>
      </c>
      <c r="AG502" s="2">
        <f>(Table2[[#This Row],[Close Price]]/Table2[[#This Row],[Current Month Low]])-1</f>
        <v>6.1876247504989879E-2</v>
      </c>
      <c r="AH502" s="2">
        <f>(Table2[[#This Row],[Current Month High]]/Table2[[#This Row],[Close Price]])-1</f>
        <v>5.5294486215538896E-2</v>
      </c>
      <c r="AI502">
        <v>5.5294486215538896</v>
      </c>
      <c r="AJ502">
        <v>37.749487539108799</v>
      </c>
      <c r="AK502" t="str">
        <f>IF(AND(Table2[[#This Row],[20D EMA]]&gt;Table2[[#This Row],[50D EMA]],Table2[[#This Row],[50D EMA]]&gt;Table2[[#This Row],[200D EMA]]),"Uptrend","Downtrend/NoTrend")</f>
        <v>Uptrend</v>
      </c>
      <c r="AL502">
        <v>0.04</v>
      </c>
      <c r="AM502" t="s">
        <v>10199</v>
      </c>
      <c r="AN502">
        <v>0.78</v>
      </c>
      <c r="AO502" t="s">
        <v>10199</v>
      </c>
      <c r="AP502">
        <v>-6.3128725132058999E-2</v>
      </c>
      <c r="AQ502">
        <f>(Table2[[#This Row],[Sharpe Ratio]]-AVERAGE(Table2[Sharpe Ratio]))/_xlfn.STDEV.P(Table2[Sharpe Ratio])</f>
        <v>-1.2866259600728276</v>
      </c>
      <c r="AR50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-1.3022621366913554</v>
      </c>
      <c r="AS502">
        <f>_xlfn.RANK.AVG(Table2[[#This Row],[1Y Return vs Nifty Z-Score]],Table2[1Y Return vs Nifty Z-Score])</f>
        <v>572</v>
      </c>
      <c r="AT502">
        <f>_xlfn.RANK.AVG(Table2[[#This Row],[6M Return vs Nifty Z-Score]],Table2[6M Return vs Nifty Z-Score])</f>
        <v>206</v>
      </c>
      <c r="AU502">
        <f>_xlfn.RANK.AVG(Table2[[#This Row],[Sharpe Ratio Z-Score]],Table2[Sharpe Ratio Z-Score])</f>
        <v>652</v>
      </c>
      <c r="AV502">
        <f>(Table2[[#This Row],[Rank 1Y]]+Table2[[#This Row],[Rank 6M]]+Table2[[#This Row],[Rank Sharpe]])/3</f>
        <v>476.66666666666669</v>
      </c>
    </row>
    <row r="503" spans="1:48" x14ac:dyDescent="0.3">
      <c r="A503" t="s">
        <v>1242</v>
      </c>
      <c r="B503" t="s">
        <v>1243</v>
      </c>
      <c r="C503" t="s">
        <v>10171</v>
      </c>
      <c r="D503" t="s">
        <v>1147</v>
      </c>
      <c r="E503">
        <v>8940.9403522600005</v>
      </c>
      <c r="F503">
        <v>85.4</v>
      </c>
      <c r="G503">
        <v>22.633498783306901</v>
      </c>
      <c r="H503">
        <f>(Table2[[#This Row],[1Y Return vs Nifty]]-AVERAGE(Table2[1Y Return vs Nifty]))/_xlfn.STDEV.P(Table2[1Y Return vs Nifty])</f>
        <v>-0.22281102573280245</v>
      </c>
      <c r="I503">
        <v>-11.068523349881101</v>
      </c>
      <c r="J503">
        <f>(Table2[[#This Row],[1M Return vs Nifty]]-AVERAGE(Table2[1M Return vs Nifty]))/_xlfn.STDEV.P(Table2[1M Return vs Nifty])</f>
        <v>-0.96730292449777033</v>
      </c>
      <c r="K503">
        <v>-40.930775813967898</v>
      </c>
      <c r="L503">
        <f>(Table2[[#This Row],[6M Return vs Nifty]]-AVERAGE(Table2[6M Return vs Nifty]))/_xlfn.STDEV.P(Table2[6M Return vs Nifty])</f>
        <v>-1.589028733932988</v>
      </c>
      <c r="M503">
        <v>-7.6099288517206203</v>
      </c>
      <c r="N503">
        <f>(Table2[[#This Row],[1W Return vs Nifty]]-AVERAGE(Table2[1W Return vs Nifty]))/_xlfn.STDEV.P(Table2[1W Return vs Nifty])</f>
        <v>-1.5433006921262062</v>
      </c>
      <c r="O503">
        <v>82.7</v>
      </c>
      <c r="P503">
        <v>83.510309208208099</v>
      </c>
      <c r="Q503">
        <v>85.032929252359907</v>
      </c>
      <c r="R503">
        <v>59.880095132763998</v>
      </c>
      <c r="S503" s="2">
        <f>(Table2[[#This Row],[Close Price]]-Table2[[#This Row],[20D EMA]])/Table2[[#This Row],[20D EMA]]</f>
        <v>3.2648125755743683E-2</v>
      </c>
      <c r="T503" s="2">
        <f>(Table2[[#This Row],[Close Price]]-Table2[[#This Row],[50D EMA]])/Table2[[#This Row],[50D EMA]]</f>
        <v>2.262823368406558E-2</v>
      </c>
      <c r="U503" s="2">
        <f>(Table2[[#This Row],[Close Price]]-Table2[[#This Row],[200D EMA]])/Table2[[#This Row],[200D EMA]]</f>
        <v>4.3168070401374764E-3</v>
      </c>
      <c r="V503">
        <v>1.38477561132452</v>
      </c>
      <c r="W503">
        <v>75.75</v>
      </c>
      <c r="X503">
        <v>85.98</v>
      </c>
      <c r="Y503">
        <v>75.75</v>
      </c>
      <c r="Z503">
        <v>85.98</v>
      </c>
      <c r="AA503">
        <v>75.75</v>
      </c>
      <c r="AB503">
        <v>90</v>
      </c>
      <c r="AC503" s="2">
        <f>(Table2[[#This Row],[Close Price]]/Table2[[#This Row],[Day Low]])-1</f>
        <v>0.12739273927392736</v>
      </c>
      <c r="AD503" s="2">
        <f>(Table2[[#This Row],[Day High]]/Table2[[#This Row],[Close Price]])-1</f>
        <v>6.791569086651128E-3</v>
      </c>
      <c r="AE503" s="2">
        <f>(Table2[[#This Row],[Close Price]]/Table2[[#This Row],[Current Week Low]])-1</f>
        <v>0.12739273927392736</v>
      </c>
      <c r="AF503" s="2">
        <f>(Table2[[#This Row],[Current Week High]]/Table2[[#This Row],[Close Price]])-1</f>
        <v>6.791569086651128E-3</v>
      </c>
      <c r="AG503" s="2">
        <f>(Table2[[#This Row],[Close Price]]/Table2[[#This Row],[Current Month Low]])-1</f>
        <v>0.12739273927392736</v>
      </c>
      <c r="AH503" s="2">
        <f>(Table2[[#This Row],[Current Month High]]/Table2[[#This Row],[Close Price]])-1</f>
        <v>5.3864168618266817E-2</v>
      </c>
      <c r="AI503">
        <v>58.899297423887496</v>
      </c>
      <c r="AJ503">
        <v>49.4313210848644</v>
      </c>
      <c r="AK503" t="str">
        <f>IF(AND(Table2[[#This Row],[20D EMA]]&gt;Table2[[#This Row],[50D EMA]],Table2[[#This Row],[50D EMA]]&gt;Table2[[#This Row],[200D EMA]]),"Uptrend","Downtrend/NoTrend")</f>
        <v>Downtrend/NoTrend</v>
      </c>
      <c r="AL503">
        <v>-0.04</v>
      </c>
      <c r="AM503" t="s">
        <v>10200</v>
      </c>
      <c r="AN503">
        <v>-2</v>
      </c>
      <c r="AO503" t="s">
        <v>10200</v>
      </c>
      <c r="AP503">
        <v>4.5404353659513001E-2</v>
      </c>
      <c r="AQ503">
        <f>(Table2[[#This Row],[Sharpe Ratio]]-AVERAGE(Table2[Sharpe Ratio]))/_xlfn.STDEV.P(Table2[Sharpe Ratio])</f>
        <v>-4.0714404630274328E-2</v>
      </c>
      <c r="AR50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3">
        <f>_xlfn.RANK.AVG(Table2[[#This Row],[1Y Return vs Nifty Z-Score]],Table2[1Y Return vs Nifty Z-Score])</f>
        <v>366</v>
      </c>
      <c r="AT503">
        <f>_xlfn.RANK.AVG(Table2[[#This Row],[6M Return vs Nifty Z-Score]],Table2[6M Return vs Nifty Z-Score])</f>
        <v>719</v>
      </c>
      <c r="AU503">
        <f>_xlfn.RANK.AVG(Table2[[#This Row],[Sharpe Ratio Z-Score]],Table2[Sharpe Ratio Z-Score])</f>
        <v>350</v>
      </c>
      <c r="AV503">
        <f>(Table2[[#This Row],[Rank 1Y]]+Table2[[#This Row],[Rank 6M]]+Table2[[#This Row],[Rank Sharpe]])/3</f>
        <v>478.33333333333331</v>
      </c>
    </row>
    <row r="504" spans="1:48" x14ac:dyDescent="0.3">
      <c r="A504" t="s">
        <v>1290</v>
      </c>
      <c r="B504" t="s">
        <v>1291</v>
      </c>
      <c r="C504" t="s">
        <v>10155</v>
      </c>
      <c r="D504" t="s">
        <v>24</v>
      </c>
      <c r="E504">
        <v>8450.8552650500005</v>
      </c>
      <c r="F504">
        <v>223.85</v>
      </c>
      <c r="G504">
        <v>-15.9141523040538</v>
      </c>
      <c r="H504">
        <f>(Table2[[#This Row],[1Y Return vs Nifty]]-AVERAGE(Table2[1Y Return vs Nifty]))/_xlfn.STDEV.P(Table2[1Y Return vs Nifty])</f>
        <v>-0.75962267932010075</v>
      </c>
      <c r="I504">
        <v>-6.2535458225682596</v>
      </c>
      <c r="J504">
        <f>(Table2[[#This Row],[1M Return vs Nifty]]-AVERAGE(Table2[1M Return vs Nifty]))/_xlfn.STDEV.P(Table2[1M Return vs Nifty])</f>
        <v>-0.46796384322116041</v>
      </c>
      <c r="K504">
        <v>-31.3230179064217</v>
      </c>
      <c r="L504">
        <f>(Table2[[#This Row],[6M Return vs Nifty]]-AVERAGE(Table2[6M Return vs Nifty]))/_xlfn.STDEV.P(Table2[6M Return vs Nifty])</f>
        <v>-1.2662844267597688</v>
      </c>
      <c r="M504">
        <v>-0.40146456316970602</v>
      </c>
      <c r="N504">
        <f>(Table2[[#This Row],[1W Return vs Nifty]]-AVERAGE(Table2[1W Return vs Nifty]))/_xlfn.STDEV.P(Table2[1W Return vs Nifty])</f>
        <v>0.39733340071052853</v>
      </c>
      <c r="O504">
        <v>223.02</v>
      </c>
      <c r="P504">
        <v>223.16480940948301</v>
      </c>
      <c r="Q504">
        <v>221.32606041145601</v>
      </c>
      <c r="R504">
        <v>52.329228677820502</v>
      </c>
      <c r="S504" s="2">
        <f>(Table2[[#This Row],[Close Price]]-Table2[[#This Row],[20D EMA]])/Table2[[#This Row],[20D EMA]]</f>
        <v>3.7216393148595821E-3</v>
      </c>
      <c r="T504" s="2">
        <f>(Table2[[#This Row],[Close Price]]-Table2[[#This Row],[50D EMA]])/Table2[[#This Row],[50D EMA]]</f>
        <v>3.0703343969421797E-3</v>
      </c>
      <c r="U504" s="2">
        <f>(Table2[[#This Row],[Close Price]]-Table2[[#This Row],[200D EMA]])/Table2[[#This Row],[200D EMA]]</f>
        <v>1.1403716235909384E-2</v>
      </c>
      <c r="V504">
        <v>1.28157946381057</v>
      </c>
      <c r="W504">
        <v>219.6</v>
      </c>
      <c r="X504">
        <v>225.43</v>
      </c>
      <c r="Y504">
        <v>219.6</v>
      </c>
      <c r="Z504">
        <v>227.39</v>
      </c>
      <c r="AA504">
        <v>216.33</v>
      </c>
      <c r="AB504">
        <v>229.85</v>
      </c>
      <c r="AC504" s="2">
        <f>(Table2[[#This Row],[Close Price]]/Table2[[#This Row],[Day Low]])-1</f>
        <v>1.9353369763205786E-2</v>
      </c>
      <c r="AD504" s="2">
        <f>(Table2[[#This Row],[Day High]]/Table2[[#This Row],[Close Price]])-1</f>
        <v>7.0582979673889934E-3</v>
      </c>
      <c r="AE504" s="2">
        <f>(Table2[[#This Row],[Close Price]]/Table2[[#This Row],[Current Week Low]])-1</f>
        <v>1.9353369763205786E-2</v>
      </c>
      <c r="AF504" s="2">
        <f>(Table2[[#This Row],[Current Week High]]/Table2[[#This Row],[Close Price]])-1</f>
        <v>1.5814161268706606E-2</v>
      </c>
      <c r="AG504" s="2">
        <f>(Table2[[#This Row],[Close Price]]/Table2[[#This Row],[Current Month Low]])-1</f>
        <v>3.4761706651874391E-2</v>
      </c>
      <c r="AH504" s="2">
        <f>(Table2[[#This Row],[Current Month High]]/Table2[[#This Row],[Close Price]])-1</f>
        <v>2.680366316729943E-2</v>
      </c>
      <c r="AI504">
        <v>28.009828009827999</v>
      </c>
      <c r="AJ504">
        <v>16.5885416666666</v>
      </c>
      <c r="AK504" t="str">
        <f>IF(AND(Table2[[#This Row],[20D EMA]]&gt;Table2[[#This Row],[50D EMA]],Table2[[#This Row],[50D EMA]]&gt;Table2[[#This Row],[200D EMA]]),"Uptrend","Downtrend/NoTrend")</f>
        <v>Downtrend/NoTrend</v>
      </c>
      <c r="AL504">
        <v>-0.08</v>
      </c>
      <c r="AM504" t="s">
        <v>10200</v>
      </c>
      <c r="AN504">
        <v>0.08</v>
      </c>
      <c r="AO504" t="s">
        <v>10199</v>
      </c>
      <c r="AP504">
        <v>0.123481928589809</v>
      </c>
      <c r="AQ504">
        <f>(Table2[[#This Row],[Sharpe Ratio]]-AVERAGE(Table2[Sharpe Ratio]))/_xlfn.STDEV.P(Table2[Sharpe Ratio])</f>
        <v>0.8555814888401464</v>
      </c>
      <c r="AR50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4">
        <f>_xlfn.RANK.AVG(Table2[[#This Row],[1Y Return vs Nifty Z-Score]],Table2[1Y Return vs Nifty Z-Score])</f>
        <v>597</v>
      </c>
      <c r="AT504">
        <f>_xlfn.RANK.AVG(Table2[[#This Row],[6M Return vs Nifty Z-Score]],Table2[6M Return vs Nifty Z-Score])</f>
        <v>691</v>
      </c>
      <c r="AU504">
        <f>_xlfn.RANK.AVG(Table2[[#This Row],[Sharpe Ratio Z-Score]],Table2[Sharpe Ratio Z-Score])</f>
        <v>148</v>
      </c>
      <c r="AV504">
        <f>(Table2[[#This Row],[Rank 1Y]]+Table2[[#This Row],[Rank 6M]]+Table2[[#This Row],[Rank Sharpe]])/3</f>
        <v>478.66666666666669</v>
      </c>
    </row>
    <row r="505" spans="1:48" x14ac:dyDescent="0.3">
      <c r="A505" t="s">
        <v>392</v>
      </c>
      <c r="B505" t="s">
        <v>393</v>
      </c>
      <c r="C505" t="s">
        <v>10169</v>
      </c>
      <c r="D505" t="s">
        <v>163</v>
      </c>
      <c r="E505">
        <v>61064.943518389999</v>
      </c>
      <c r="F505">
        <v>4025.35</v>
      </c>
      <c r="G505">
        <v>-13.121404832187601</v>
      </c>
      <c r="H505">
        <f>(Table2[[#This Row],[1Y Return vs Nifty]]-AVERAGE(Table2[1Y Return vs Nifty]))/_xlfn.STDEV.P(Table2[1Y Return vs Nifty])</f>
        <v>-0.7207310906983545</v>
      </c>
      <c r="I505">
        <v>2.8998072586933601</v>
      </c>
      <c r="J505">
        <f>(Table2[[#This Row],[1M Return vs Nifty]]-AVERAGE(Table2[1M Return vs Nifty]))/_xlfn.STDEV.P(Table2[1M Return vs Nifty])</f>
        <v>0.48128812987130681</v>
      </c>
      <c r="K505">
        <v>7.5089803918176896</v>
      </c>
      <c r="L505">
        <f>(Table2[[#This Row],[6M Return vs Nifty]]-AVERAGE(Table2[6M Return vs Nifty]))/_xlfn.STDEV.P(Table2[6M Return vs Nifty])</f>
        <v>3.8162095261074135E-2</v>
      </c>
      <c r="M505">
        <v>4.1675909794669996</v>
      </c>
      <c r="N505">
        <f>(Table2[[#This Row],[1W Return vs Nifty]]-AVERAGE(Table2[1W Return vs Nifty]))/_xlfn.STDEV.P(Table2[1W Return vs Nifty])</f>
        <v>1.627396366020426</v>
      </c>
      <c r="O505">
        <v>3850.57</v>
      </c>
      <c r="P505">
        <v>3768.10480054868</v>
      </c>
      <c r="Q505">
        <v>3639.0465691401901</v>
      </c>
      <c r="R505">
        <v>72.756446268107595</v>
      </c>
      <c r="S505" s="2">
        <f>(Table2[[#This Row],[Close Price]]-Table2[[#This Row],[20D EMA]])/Table2[[#This Row],[20D EMA]]</f>
        <v>4.539068241844707E-2</v>
      </c>
      <c r="T505" s="2">
        <f>(Table2[[#This Row],[Close Price]]-Table2[[#This Row],[50D EMA]])/Table2[[#This Row],[50D EMA]]</f>
        <v>6.8269120172523332E-2</v>
      </c>
      <c r="U505" s="2">
        <f>(Table2[[#This Row],[Close Price]]-Table2[[#This Row],[200D EMA]])/Table2[[#This Row],[200D EMA]]</f>
        <v>0.10615512154632389</v>
      </c>
      <c r="V505">
        <v>0.92303568062320895</v>
      </c>
      <c r="W505">
        <v>3831.15</v>
      </c>
      <c r="X505">
        <v>4058.3</v>
      </c>
      <c r="Y505">
        <v>3777</v>
      </c>
      <c r="Z505">
        <v>4058.3</v>
      </c>
      <c r="AA505">
        <v>3728</v>
      </c>
      <c r="AB505">
        <v>4058.3</v>
      </c>
      <c r="AC505" s="2">
        <f>(Table2[[#This Row],[Close Price]]/Table2[[#This Row],[Day Low]])-1</f>
        <v>5.0689740678386386E-2</v>
      </c>
      <c r="AD505" s="2">
        <f>(Table2[[#This Row],[Day High]]/Table2[[#This Row],[Close Price]])-1</f>
        <v>8.1856236103694524E-3</v>
      </c>
      <c r="AE505" s="2">
        <f>(Table2[[#This Row],[Close Price]]/Table2[[#This Row],[Current Week Low]])-1</f>
        <v>6.5753243314800036E-2</v>
      </c>
      <c r="AF505" s="2">
        <f>(Table2[[#This Row],[Current Week High]]/Table2[[#This Row],[Close Price]])-1</f>
        <v>8.1856236103694524E-3</v>
      </c>
      <c r="AG505" s="2">
        <f>(Table2[[#This Row],[Close Price]]/Table2[[#This Row],[Current Month Low]])-1</f>
        <v>7.9761266094420469E-2</v>
      </c>
      <c r="AH505" s="2">
        <f>(Table2[[#This Row],[Current Month High]]/Table2[[#This Row],[Close Price]])-1</f>
        <v>8.1856236103694524E-3</v>
      </c>
      <c r="AI505">
        <v>0.81856236103694502</v>
      </c>
      <c r="AJ505">
        <v>25.010869565217298</v>
      </c>
      <c r="AK505" t="str">
        <f>IF(AND(Table2[[#This Row],[20D EMA]]&gt;Table2[[#This Row],[50D EMA]],Table2[[#This Row],[50D EMA]]&gt;Table2[[#This Row],[200D EMA]]),"Uptrend","Downtrend/NoTrend")</f>
        <v>Uptrend</v>
      </c>
      <c r="AL505">
        <v>0.08</v>
      </c>
      <c r="AM505" t="s">
        <v>10199</v>
      </c>
      <c r="AN505">
        <v>6.19</v>
      </c>
      <c r="AO505" t="s">
        <v>10199</v>
      </c>
      <c r="AP505">
        <v>-5.0822577433780004E-3</v>
      </c>
      <c r="AQ505">
        <f>(Table2[[#This Row],[Sharpe Ratio]]-AVERAGE(Table2[Sharpe Ratio]))/_xlfn.STDEV.P(Table2[Sharpe Ratio])</f>
        <v>-0.62027828729499634</v>
      </c>
      <c r="AR50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0.805837213159456</v>
      </c>
      <c r="AS505">
        <f>_xlfn.RANK.AVG(Table2[[#This Row],[1Y Return vs Nifty Z-Score]],Table2[1Y Return vs Nifty Z-Score])</f>
        <v>579</v>
      </c>
      <c r="AT505">
        <f>_xlfn.RANK.AVG(Table2[[#This Row],[6M Return vs Nifty Z-Score]],Table2[6M Return vs Nifty Z-Score])</f>
        <v>315</v>
      </c>
      <c r="AU505">
        <f>_xlfn.RANK.AVG(Table2[[#This Row],[Sharpe Ratio Z-Score]],Table2[Sharpe Ratio Z-Score])</f>
        <v>543</v>
      </c>
      <c r="AV505">
        <f>(Table2[[#This Row],[Rank 1Y]]+Table2[[#This Row],[Rank 6M]]+Table2[[#This Row],[Rank Sharpe]])/3</f>
        <v>479</v>
      </c>
    </row>
    <row r="506" spans="1:48" x14ac:dyDescent="0.3">
      <c r="A506" t="s">
        <v>405</v>
      </c>
      <c r="B506" t="s">
        <v>406</v>
      </c>
      <c r="C506" t="s">
        <v>10157</v>
      </c>
      <c r="D506" t="s">
        <v>407</v>
      </c>
      <c r="E506">
        <v>58313.750869769901</v>
      </c>
      <c r="F506">
        <v>1610.9</v>
      </c>
      <c r="G506">
        <v>0.163847884165853</v>
      </c>
      <c r="H506">
        <f>(Table2[[#This Row],[1Y Return vs Nifty]]-AVERAGE(Table2[1Y Return vs Nifty]))/_xlfn.STDEV.P(Table2[1Y Return vs Nifty])</f>
        <v>-0.53572167306021379</v>
      </c>
      <c r="I506">
        <v>6.4538256972134702</v>
      </c>
      <c r="J506">
        <f>(Table2[[#This Row],[1M Return vs Nifty]]-AVERAGE(Table2[1M Return vs Nifty]))/_xlfn.STDEV.P(Table2[1M Return vs Nifty])</f>
        <v>0.84985896781687298</v>
      </c>
      <c r="K506">
        <v>-11.0077727707273</v>
      </c>
      <c r="L506">
        <f>(Table2[[#This Row],[6M Return vs Nifty]]-AVERAGE(Table2[6M Return vs Nifty]))/_xlfn.STDEV.P(Table2[6M Return vs Nifty])</f>
        <v>-0.5838536474388164</v>
      </c>
      <c r="M506">
        <v>3.4502348269368399</v>
      </c>
      <c r="N506">
        <f>(Table2[[#This Row],[1W Return vs Nifty]]-AVERAGE(Table2[1W Return vs Nifty]))/_xlfn.STDEV.P(Table2[1W Return vs Nifty])</f>
        <v>1.4342725950506083</v>
      </c>
      <c r="O506">
        <v>1584.89</v>
      </c>
      <c r="P506">
        <v>1531.8232265860399</v>
      </c>
      <c r="Q506">
        <v>1448.7161549662801</v>
      </c>
      <c r="R506">
        <v>55.6196026728379</v>
      </c>
      <c r="S506" s="2">
        <f>(Table2[[#This Row],[Close Price]]-Table2[[#This Row],[20D EMA]])/Table2[[#This Row],[20D EMA]]</f>
        <v>1.641123358718901E-2</v>
      </c>
      <c r="T506" s="2">
        <f>(Table2[[#This Row],[Close Price]]-Table2[[#This Row],[50D EMA]])/Table2[[#This Row],[50D EMA]]</f>
        <v>5.1622649429463097E-2</v>
      </c>
      <c r="U506" s="2">
        <f>(Table2[[#This Row],[Close Price]]-Table2[[#This Row],[200D EMA]])/Table2[[#This Row],[200D EMA]]</f>
        <v>0.11195004934385848</v>
      </c>
      <c r="V506">
        <v>1.1109631946521099</v>
      </c>
      <c r="W506">
        <v>1554.7</v>
      </c>
      <c r="X506">
        <v>1618.05</v>
      </c>
      <c r="Y506">
        <v>1554.7</v>
      </c>
      <c r="Z506">
        <v>1640</v>
      </c>
      <c r="AA506">
        <v>1541.05</v>
      </c>
      <c r="AB506">
        <v>1764.4</v>
      </c>
      <c r="AC506" s="2">
        <f>(Table2[[#This Row],[Close Price]]/Table2[[#This Row],[Day Low]])-1</f>
        <v>3.6148453077764264E-2</v>
      </c>
      <c r="AD506" s="2">
        <f>(Table2[[#This Row],[Day High]]/Table2[[#This Row],[Close Price]])-1</f>
        <v>4.438512632689795E-3</v>
      </c>
      <c r="AE506" s="2">
        <f>(Table2[[#This Row],[Close Price]]/Table2[[#This Row],[Current Week Low]])-1</f>
        <v>3.6148453077764264E-2</v>
      </c>
      <c r="AF506" s="2">
        <f>(Table2[[#This Row],[Current Week High]]/Table2[[#This Row],[Close Price]])-1</f>
        <v>1.8064436029548547E-2</v>
      </c>
      <c r="AG506" s="2">
        <f>(Table2[[#This Row],[Close Price]]/Table2[[#This Row],[Current Month Low]])-1</f>
        <v>4.5326238603549562E-2</v>
      </c>
      <c r="AH506" s="2">
        <f>(Table2[[#This Row],[Current Month High]]/Table2[[#This Row],[Close Price]])-1</f>
        <v>9.52883481283755E-2</v>
      </c>
      <c r="AI506">
        <v>9.52883481283755</v>
      </c>
      <c r="AJ506">
        <v>37.689644856617797</v>
      </c>
      <c r="AK506" t="str">
        <f>IF(AND(Table2[[#This Row],[20D EMA]]&gt;Table2[[#This Row],[50D EMA]],Table2[[#This Row],[50D EMA]]&gt;Table2[[#This Row],[200D EMA]]),"Uptrend","Downtrend/NoTrend")</f>
        <v>Uptrend</v>
      </c>
      <c r="AL506">
        <v>-0.03</v>
      </c>
      <c r="AM506" t="s">
        <v>10200</v>
      </c>
      <c r="AN506">
        <v>-1.44</v>
      </c>
      <c r="AO506" t="s">
        <v>10200</v>
      </c>
      <c r="AP506">
        <v>2.1613889184793001E-2</v>
      </c>
      <c r="AQ506">
        <f>(Table2[[#This Row],[Sharpe Ratio]]-AVERAGE(Table2[Sharpe Ratio]))/_xlfn.STDEV.P(Table2[Sharpe Ratio])</f>
        <v>-0.31381837374665511</v>
      </c>
      <c r="AR50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0.85073786862179601</v>
      </c>
      <c r="AS506">
        <f>_xlfn.RANK.AVG(Table2[[#This Row],[1Y Return vs Nifty Z-Score]],Table2[1Y Return vs Nifty Z-Score])</f>
        <v>499</v>
      </c>
      <c r="AT506">
        <f>_xlfn.RANK.AVG(Table2[[#This Row],[6M Return vs Nifty Z-Score]],Table2[6M Return vs Nifty Z-Score])</f>
        <v>520</v>
      </c>
      <c r="AU506">
        <f>_xlfn.RANK.AVG(Table2[[#This Row],[Sharpe Ratio Z-Score]],Table2[Sharpe Ratio Z-Score])</f>
        <v>423</v>
      </c>
      <c r="AV506">
        <f>(Table2[[#This Row],[Rank 1Y]]+Table2[[#This Row],[Rank 6M]]+Table2[[#This Row],[Rank Sharpe]])/3</f>
        <v>480.66666666666669</v>
      </c>
    </row>
    <row r="507" spans="1:48" x14ac:dyDescent="0.3">
      <c r="A507" t="s">
        <v>775</v>
      </c>
      <c r="B507" t="s">
        <v>776</v>
      </c>
      <c r="C507" t="s">
        <v>10155</v>
      </c>
      <c r="D507" t="s">
        <v>539</v>
      </c>
      <c r="E507">
        <v>20027.023955249999</v>
      </c>
      <c r="F507">
        <v>2223.0500000000002</v>
      </c>
      <c r="G507">
        <v>15.2082540685754</v>
      </c>
      <c r="H507">
        <f>(Table2[[#This Row],[1Y Return vs Nifty]]-AVERAGE(Table2[1Y Return vs Nifty]))/_xlfn.STDEV.P(Table2[1Y Return vs Nifty])</f>
        <v>-0.32621441818781799</v>
      </c>
      <c r="I507">
        <v>-23.3083242429183</v>
      </c>
      <c r="J507">
        <f>(Table2[[#This Row],[1M Return vs Nifty]]-AVERAGE(Table2[1M Return vs Nifty]))/_xlfn.STDEV.P(Table2[1M Return vs Nifty])</f>
        <v>-2.2366361453214871</v>
      </c>
      <c r="K507">
        <v>-40.467802094811802</v>
      </c>
      <c r="L507">
        <f>(Table2[[#This Row],[6M Return vs Nifty]]-AVERAGE(Table2[6M Return vs Nifty]))/_xlfn.STDEV.P(Table2[6M Return vs Nifty])</f>
        <v>-1.5734764964946277</v>
      </c>
      <c r="M507">
        <v>-7.6594161746874496</v>
      </c>
      <c r="N507">
        <f>(Table2[[#This Row],[1W Return vs Nifty]]-AVERAGE(Table2[1W Return vs Nifty]))/_xlfn.STDEV.P(Table2[1W Return vs Nifty])</f>
        <v>-1.5566234724395089</v>
      </c>
      <c r="O507">
        <v>2302.33</v>
      </c>
      <c r="P507">
        <v>2457.8873480796801</v>
      </c>
      <c r="Q507">
        <v>2555.42715499427</v>
      </c>
      <c r="R507">
        <v>45.491646893812103</v>
      </c>
      <c r="S507" s="2">
        <f>(Table2[[#This Row],[Close Price]]-Table2[[#This Row],[20D EMA]])/Table2[[#This Row],[20D EMA]]</f>
        <v>-3.4434681387985104E-2</v>
      </c>
      <c r="T507" s="2">
        <f>(Table2[[#This Row],[Close Price]]-Table2[[#This Row],[50D EMA]])/Table2[[#This Row],[50D EMA]]</f>
        <v>-9.5544390292401207E-2</v>
      </c>
      <c r="U507" s="2">
        <f>(Table2[[#This Row],[Close Price]]-Table2[[#This Row],[200D EMA]])/Table2[[#This Row],[200D EMA]]</f>
        <v>-0.13006716092246234</v>
      </c>
      <c r="V507">
        <v>1.6278768821839</v>
      </c>
      <c r="W507">
        <v>2025</v>
      </c>
      <c r="X507">
        <v>2316.0500000000002</v>
      </c>
      <c r="Y507">
        <v>2025</v>
      </c>
      <c r="Z507">
        <v>2316.0500000000002</v>
      </c>
      <c r="AA507">
        <v>2025</v>
      </c>
      <c r="AB507">
        <v>2599</v>
      </c>
      <c r="AC507" s="2">
        <f>(Table2[[#This Row],[Close Price]]/Table2[[#This Row],[Day Low]])-1</f>
        <v>9.7802469135802594E-2</v>
      </c>
      <c r="AD507" s="2">
        <f>(Table2[[#This Row],[Day High]]/Table2[[#This Row],[Close Price]])-1</f>
        <v>4.1834416679786823E-2</v>
      </c>
      <c r="AE507" s="2">
        <f>(Table2[[#This Row],[Close Price]]/Table2[[#This Row],[Current Week Low]])-1</f>
        <v>9.7802469135802594E-2</v>
      </c>
      <c r="AF507" s="2">
        <f>(Table2[[#This Row],[Current Week High]]/Table2[[#This Row],[Close Price]])-1</f>
        <v>4.1834416679786823E-2</v>
      </c>
      <c r="AG507" s="2">
        <f>(Table2[[#This Row],[Close Price]]/Table2[[#This Row],[Current Month Low]])-1</f>
        <v>9.7802469135802594E-2</v>
      </c>
      <c r="AH507" s="2">
        <f>(Table2[[#This Row],[Current Month High]]/Table2[[#This Row],[Close Price]])-1</f>
        <v>0.16911450484694446</v>
      </c>
      <c r="AI507">
        <v>75.254717617687405</v>
      </c>
      <c r="AJ507">
        <v>52.055403556771502</v>
      </c>
      <c r="AK507" t="str">
        <f>IF(AND(Table2[[#This Row],[20D EMA]]&gt;Table2[[#This Row],[50D EMA]],Table2[[#This Row],[50D EMA]]&gt;Table2[[#This Row],[200D EMA]]),"Uptrend","Downtrend/NoTrend")</f>
        <v>Downtrend/NoTrend</v>
      </c>
      <c r="AL507">
        <v>-0.23</v>
      </c>
      <c r="AM507" t="s">
        <v>10200</v>
      </c>
      <c r="AN507">
        <v>-5.12</v>
      </c>
      <c r="AO507" t="s">
        <v>10200</v>
      </c>
      <c r="AP507">
        <v>5.6269776360245001E-2</v>
      </c>
      <c r="AQ507">
        <f>(Table2[[#This Row],[Sharpe Ratio]]-AVERAGE(Table2[Sharpe Ratio]))/_xlfn.STDEV.P(Table2[Sharpe Ratio])</f>
        <v>8.4015823686634516E-2</v>
      </c>
      <c r="AR50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7">
        <f>_xlfn.RANK.AVG(Table2[[#This Row],[1Y Return vs Nifty Z-Score]],Table2[1Y Return vs Nifty Z-Score])</f>
        <v>409</v>
      </c>
      <c r="AT507">
        <f>_xlfn.RANK.AVG(Table2[[#This Row],[6M Return vs Nifty Z-Score]],Table2[6M Return vs Nifty Z-Score])</f>
        <v>718</v>
      </c>
      <c r="AU507">
        <f>_xlfn.RANK.AVG(Table2[[#This Row],[Sharpe Ratio Z-Score]],Table2[Sharpe Ratio Z-Score])</f>
        <v>316</v>
      </c>
      <c r="AV507">
        <f>(Table2[[#This Row],[Rank 1Y]]+Table2[[#This Row],[Rank 6M]]+Table2[[#This Row],[Rank Sharpe]])/3</f>
        <v>481</v>
      </c>
    </row>
    <row r="508" spans="1:48" x14ac:dyDescent="0.3">
      <c r="A508" t="s">
        <v>1567</v>
      </c>
      <c r="B508" t="s">
        <v>1568</v>
      </c>
      <c r="C508" t="s">
        <v>10169</v>
      </c>
      <c r="D508" t="s">
        <v>271</v>
      </c>
      <c r="E508">
        <v>5781.3221567999999</v>
      </c>
      <c r="F508">
        <v>787.25</v>
      </c>
      <c r="G508">
        <v>-5.2711784999393601</v>
      </c>
      <c r="H508">
        <f>(Table2[[#This Row],[1Y Return vs Nifty]]-AVERAGE(Table2[1Y Return vs Nifty]))/_xlfn.STDEV.P(Table2[1Y Return vs Nifty])</f>
        <v>-0.61140943660072056</v>
      </c>
      <c r="I508">
        <v>-3.7839119500941298</v>
      </c>
      <c r="J508">
        <f>(Table2[[#This Row],[1M Return vs Nifty]]-AVERAGE(Table2[1M Return vs Nifty]))/_xlfn.STDEV.P(Table2[1M Return vs Nifty])</f>
        <v>-0.21184952036594071</v>
      </c>
      <c r="K508">
        <v>-11.4864219025923</v>
      </c>
      <c r="L508">
        <f>(Table2[[#This Row],[6M Return vs Nifty]]-AVERAGE(Table2[6M Return vs Nifty]))/_xlfn.STDEV.P(Table2[6M Return vs Nifty])</f>
        <v>-0.59993245416244312</v>
      </c>
      <c r="M508">
        <v>1.38601871062492</v>
      </c>
      <c r="N508">
        <f>(Table2[[#This Row],[1W Return vs Nifty]]-AVERAGE(Table2[1W Return vs Nifty]))/_xlfn.STDEV.P(Table2[1W Return vs Nifty])</f>
        <v>0.87855254013399631</v>
      </c>
      <c r="O508">
        <v>778.87</v>
      </c>
      <c r="P508">
        <v>776.84693590403697</v>
      </c>
      <c r="Q508">
        <v>760.78374313722497</v>
      </c>
      <c r="R508">
        <v>60.956689395711201</v>
      </c>
      <c r="S508" s="2">
        <f>(Table2[[#This Row],[Close Price]]-Table2[[#This Row],[20D EMA]])/Table2[[#This Row],[20D EMA]]</f>
        <v>1.0759176756069685E-2</v>
      </c>
      <c r="T508" s="2">
        <f>(Table2[[#This Row],[Close Price]]-Table2[[#This Row],[50D EMA]])/Table2[[#This Row],[50D EMA]]</f>
        <v>1.3391394900536894E-2</v>
      </c>
      <c r="U508" s="2">
        <f>(Table2[[#This Row],[Close Price]]-Table2[[#This Row],[200D EMA]])/Table2[[#This Row],[200D EMA]]</f>
        <v>3.4788147225171748E-2</v>
      </c>
      <c r="V508">
        <v>0.88778681647393498</v>
      </c>
      <c r="W508">
        <v>772.4</v>
      </c>
      <c r="X508">
        <v>794.95</v>
      </c>
      <c r="Y508">
        <v>752.15</v>
      </c>
      <c r="Z508">
        <v>794.95</v>
      </c>
      <c r="AA508">
        <v>752.15</v>
      </c>
      <c r="AB508">
        <v>807.9</v>
      </c>
      <c r="AC508" s="2">
        <f>(Table2[[#This Row],[Close Price]]/Table2[[#This Row],[Day Low]])-1</f>
        <v>1.9225789746245558E-2</v>
      </c>
      <c r="AD508" s="2">
        <f>(Table2[[#This Row],[Day High]]/Table2[[#This Row],[Close Price]])-1</f>
        <v>9.7808828199428266E-3</v>
      </c>
      <c r="AE508" s="2">
        <f>(Table2[[#This Row],[Close Price]]/Table2[[#This Row],[Current Week Low]])-1</f>
        <v>4.6666223492654479E-2</v>
      </c>
      <c r="AF508" s="2">
        <f>(Table2[[#This Row],[Current Week High]]/Table2[[#This Row],[Close Price]])-1</f>
        <v>9.7808828199428266E-3</v>
      </c>
      <c r="AG508" s="2">
        <f>(Table2[[#This Row],[Close Price]]/Table2[[#This Row],[Current Month Low]])-1</f>
        <v>4.6666223492654479E-2</v>
      </c>
      <c r="AH508" s="2">
        <f>(Table2[[#This Row],[Current Month High]]/Table2[[#This Row],[Close Price]])-1</f>
        <v>2.6230549380755752E-2</v>
      </c>
      <c r="AI508">
        <v>10.3588440774849</v>
      </c>
      <c r="AJ508">
        <v>26.3643659711075</v>
      </c>
      <c r="AK508" t="str">
        <f>IF(AND(Table2[[#This Row],[20D EMA]]&gt;Table2[[#This Row],[50D EMA]],Table2[[#This Row],[50D EMA]]&gt;Table2[[#This Row],[200D EMA]]),"Uptrend","Downtrend/NoTrend")</f>
        <v>Uptrend</v>
      </c>
      <c r="AL508">
        <v>-0.04</v>
      </c>
      <c r="AM508" t="s">
        <v>10200</v>
      </c>
      <c r="AN508">
        <v>0.1</v>
      </c>
      <c r="AO508" t="s">
        <v>10199</v>
      </c>
      <c r="AP508">
        <v>3.7051406340664998E-2</v>
      </c>
      <c r="AQ508">
        <f>(Table2[[#This Row],[Sharpe Ratio]]-AVERAGE(Table2[Sharpe Ratio]))/_xlfn.STDEV.P(Table2[Sharpe Ratio])</f>
        <v>-0.1366025311114312</v>
      </c>
      <c r="AR50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-0.68124140210653927</v>
      </c>
      <c r="AS508">
        <f>_xlfn.RANK.AVG(Table2[[#This Row],[1Y Return vs Nifty Z-Score]],Table2[1Y Return vs Nifty Z-Score])</f>
        <v>541</v>
      </c>
      <c r="AT508">
        <f>_xlfn.RANK.AVG(Table2[[#This Row],[6M Return vs Nifty Z-Score]],Table2[6M Return vs Nifty Z-Score])</f>
        <v>527</v>
      </c>
      <c r="AU508">
        <f>_xlfn.RANK.AVG(Table2[[#This Row],[Sharpe Ratio Z-Score]],Table2[Sharpe Ratio Z-Score])</f>
        <v>375</v>
      </c>
      <c r="AV508">
        <f>(Table2[[#This Row],[Rank 1Y]]+Table2[[#This Row],[Rank 6M]]+Table2[[#This Row],[Rank Sharpe]])/3</f>
        <v>481</v>
      </c>
    </row>
    <row r="509" spans="1:48" x14ac:dyDescent="0.3">
      <c r="A509" t="s">
        <v>211</v>
      </c>
      <c r="B509" t="s">
        <v>212</v>
      </c>
      <c r="C509" t="s">
        <v>10160</v>
      </c>
      <c r="D509" t="s">
        <v>213</v>
      </c>
      <c r="E509">
        <v>120177.626166</v>
      </c>
      <c r="F509">
        <v>4527</v>
      </c>
      <c r="G509">
        <v>-1.1598825062960101</v>
      </c>
      <c r="H509">
        <f>(Table2[[#This Row],[1Y Return vs Nifty]]-AVERAGE(Table2[1Y Return vs Nifty]))/_xlfn.STDEV.P(Table2[1Y Return vs Nifty])</f>
        <v>-0.55415584167394261</v>
      </c>
      <c r="I509">
        <v>-3.6492924498995598</v>
      </c>
      <c r="J509">
        <f>(Table2[[#This Row],[1M Return vs Nifty]]-AVERAGE(Table2[1M Return vs Nifty]))/_xlfn.STDEV.P(Table2[1M Return vs Nifty])</f>
        <v>-0.19788875374392331</v>
      </c>
      <c r="K509">
        <v>9.9598162453736503</v>
      </c>
      <c r="L509">
        <f>(Table2[[#This Row],[6M Return vs Nifty]]-AVERAGE(Table2[6M Return vs Nifty]))/_xlfn.STDEV.P(Table2[6M Return vs Nifty])</f>
        <v>0.12049070170211855</v>
      </c>
      <c r="M509">
        <v>3.6320824228504897E-2</v>
      </c>
      <c r="N509">
        <f>(Table2[[#This Row],[1W Return vs Nifty]]-AVERAGE(Table2[1W Return vs Nifty]))/_xlfn.STDEV.P(Table2[1W Return vs Nifty])</f>
        <v>0.51519224194528102</v>
      </c>
      <c r="O509">
        <v>4537.71</v>
      </c>
      <c r="P509">
        <v>4389.7520995140103</v>
      </c>
      <c r="Q509">
        <v>3960.6856463071999</v>
      </c>
      <c r="R509">
        <v>45.427863290029798</v>
      </c>
      <c r="S509" s="2">
        <f>(Table2[[#This Row],[Close Price]]-Table2[[#This Row],[20D EMA]])/Table2[[#This Row],[20D EMA]]</f>
        <v>-2.3602213451278369E-3</v>
      </c>
      <c r="T509" s="2">
        <f>(Table2[[#This Row],[Close Price]]-Table2[[#This Row],[50D EMA]])/Table2[[#This Row],[50D EMA]]</f>
        <v>3.1265524196955094E-2</v>
      </c>
      <c r="U509" s="2">
        <f>(Table2[[#This Row],[Close Price]]-Table2[[#This Row],[200D EMA]])/Table2[[#This Row],[200D EMA]]</f>
        <v>0.14298391850936493</v>
      </c>
      <c r="V509">
        <v>0.85327358392299801</v>
      </c>
      <c r="W509">
        <v>4395.3</v>
      </c>
      <c r="X509">
        <v>4541.05</v>
      </c>
      <c r="Y509">
        <v>4395.3</v>
      </c>
      <c r="Z509">
        <v>4577.3500000000004</v>
      </c>
      <c r="AA509">
        <v>4395.3</v>
      </c>
      <c r="AB509">
        <v>4670</v>
      </c>
      <c r="AC509" s="2">
        <f>(Table2[[#This Row],[Close Price]]/Table2[[#This Row],[Day Low]])-1</f>
        <v>2.9963824994880817E-2</v>
      </c>
      <c r="AD509" s="2">
        <f>(Table2[[#This Row],[Day High]]/Table2[[#This Row],[Close Price]])-1</f>
        <v>3.1036006185112264E-3</v>
      </c>
      <c r="AE509" s="2">
        <f>(Table2[[#This Row],[Close Price]]/Table2[[#This Row],[Current Week Low]])-1</f>
        <v>2.9963824994880817E-2</v>
      </c>
      <c r="AF509" s="2">
        <f>(Table2[[#This Row],[Current Week High]]/Table2[[#This Row],[Close Price]])-1</f>
        <v>1.112215595317001E-2</v>
      </c>
      <c r="AG509" s="2">
        <f>(Table2[[#This Row],[Close Price]]/Table2[[#This Row],[Current Month Low]])-1</f>
        <v>2.9963824994880817E-2</v>
      </c>
      <c r="AH509" s="2">
        <f>(Table2[[#This Row],[Current Month High]]/Table2[[#This Row],[Close Price]])-1</f>
        <v>3.1588248288049403E-2</v>
      </c>
      <c r="AI509">
        <v>3.1588248288049399</v>
      </c>
      <c r="AJ509">
        <v>37.377477012714998</v>
      </c>
      <c r="AK509" t="str">
        <f>IF(AND(Table2[[#This Row],[20D EMA]]&gt;Table2[[#This Row],[50D EMA]],Table2[[#This Row],[50D EMA]]&gt;Table2[[#This Row],[200D EMA]]),"Uptrend","Downtrend/NoTrend")</f>
        <v>Uptrend</v>
      </c>
      <c r="AL509">
        <v>0.06</v>
      </c>
      <c r="AM509" t="s">
        <v>10199</v>
      </c>
      <c r="AN509">
        <v>-0.38</v>
      </c>
      <c r="AO509" t="s">
        <v>10200</v>
      </c>
      <c r="AP509">
        <v>-6.3809010284446993E-2</v>
      </c>
      <c r="AQ509">
        <f>(Table2[[#This Row],[Sharpe Ratio]]-AVERAGE(Table2[Sharpe Ratio]))/_xlfn.STDEV.P(Table2[Sharpe Ratio])</f>
        <v>-1.2944353315731412</v>
      </c>
      <c r="AR50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-1.4107969833436071</v>
      </c>
      <c r="AS509">
        <f>_xlfn.RANK.AVG(Table2[[#This Row],[1Y Return vs Nifty Z-Score]],Table2[1Y Return vs Nifty Z-Score])</f>
        <v>512</v>
      </c>
      <c r="AT509">
        <f>_xlfn.RANK.AVG(Table2[[#This Row],[6M Return vs Nifty Z-Score]],Table2[6M Return vs Nifty Z-Score])</f>
        <v>283</v>
      </c>
      <c r="AU509">
        <f>_xlfn.RANK.AVG(Table2[[#This Row],[Sharpe Ratio Z-Score]],Table2[Sharpe Ratio Z-Score])</f>
        <v>654</v>
      </c>
      <c r="AV509">
        <f>(Table2[[#This Row],[Rank 1Y]]+Table2[[#This Row],[Rank 6M]]+Table2[[#This Row],[Rank Sharpe]])/3</f>
        <v>483</v>
      </c>
    </row>
    <row r="510" spans="1:48" x14ac:dyDescent="0.3">
      <c r="A510" t="s">
        <v>289</v>
      </c>
      <c r="B510" t="s">
        <v>290</v>
      </c>
      <c r="C510" t="s">
        <v>10160</v>
      </c>
      <c r="D510" t="s">
        <v>291</v>
      </c>
      <c r="E510">
        <v>92073.942956519997</v>
      </c>
      <c r="F510">
        <v>6403.6</v>
      </c>
      <c r="G510">
        <v>-0.37341084935458801</v>
      </c>
      <c r="H510">
        <f>(Table2[[#This Row],[1Y Return vs Nifty]]-AVERAGE(Table2[1Y Return vs Nifty]))/_xlfn.STDEV.P(Table2[1Y Return vs Nifty])</f>
        <v>-0.54320349727024686</v>
      </c>
      <c r="I510">
        <v>-0.31373701437894203</v>
      </c>
      <c r="J510">
        <f>(Table2[[#This Row],[1M Return vs Nifty]]-AVERAGE(Table2[1M Return vs Nifty]))/_xlfn.STDEV.P(Table2[1M Return vs Nifty])</f>
        <v>0.14802629513681287</v>
      </c>
      <c r="K510">
        <v>-11.1961503096611</v>
      </c>
      <c r="L510">
        <f>(Table2[[#This Row],[6M Return vs Nifty]]-AVERAGE(Table2[6M Return vs Nifty]))/_xlfn.STDEV.P(Table2[6M Return vs Nifty])</f>
        <v>-0.59018163559955406</v>
      </c>
      <c r="M510">
        <v>0.19788875216532201</v>
      </c>
      <c r="N510">
        <f>(Table2[[#This Row],[1W Return vs Nifty]]-AVERAGE(Table2[1W Return vs Nifty]))/_xlfn.STDEV.P(Table2[1W Return vs Nifty])</f>
        <v>0.55868891706388757</v>
      </c>
      <c r="O510">
        <v>6323.07</v>
      </c>
      <c r="P510">
        <v>6212.6992690494399</v>
      </c>
      <c r="Q510">
        <v>5885.8534854632599</v>
      </c>
      <c r="R510">
        <v>56.956365990148001</v>
      </c>
      <c r="S510" s="2">
        <f>(Table2[[#This Row],[Close Price]]-Table2[[#This Row],[20D EMA]])/Table2[[#This Row],[20D EMA]]</f>
        <v>1.2735902022277257E-2</v>
      </c>
      <c r="T510" s="2">
        <f>(Table2[[#This Row],[Close Price]]-Table2[[#This Row],[50D EMA]])/Table2[[#This Row],[50D EMA]]</f>
        <v>3.0727502279338372E-2</v>
      </c>
      <c r="U510" s="2">
        <f>(Table2[[#This Row],[Close Price]]-Table2[[#This Row],[200D EMA]])/Table2[[#This Row],[200D EMA]]</f>
        <v>8.7964560418545668E-2</v>
      </c>
      <c r="V510">
        <v>0.66013745337783603</v>
      </c>
      <c r="W510">
        <v>6324.8</v>
      </c>
      <c r="X510">
        <v>6474.4</v>
      </c>
      <c r="Y510">
        <v>6324.8</v>
      </c>
      <c r="Z510">
        <v>6474.4</v>
      </c>
      <c r="AA510">
        <v>6077</v>
      </c>
      <c r="AB510">
        <v>6539.7</v>
      </c>
      <c r="AC510" s="2">
        <f>(Table2[[#This Row],[Close Price]]/Table2[[#This Row],[Day Low]])-1</f>
        <v>1.2458891980774212E-2</v>
      </c>
      <c r="AD510" s="2">
        <f>(Table2[[#This Row],[Day High]]/Table2[[#This Row],[Close Price]])-1</f>
        <v>1.1056280842026256E-2</v>
      </c>
      <c r="AE510" s="2">
        <f>(Table2[[#This Row],[Close Price]]/Table2[[#This Row],[Current Week Low]])-1</f>
        <v>1.2458891980774212E-2</v>
      </c>
      <c r="AF510" s="2">
        <f>(Table2[[#This Row],[Current Week High]]/Table2[[#This Row],[Close Price]])-1</f>
        <v>1.1056280842026256E-2</v>
      </c>
      <c r="AG510" s="2">
        <f>(Table2[[#This Row],[Close Price]]/Table2[[#This Row],[Current Month Low]])-1</f>
        <v>5.3743623498436754E-2</v>
      </c>
      <c r="AH510" s="2">
        <f>(Table2[[#This Row],[Current Month High]]/Table2[[#This Row],[Close Price]])-1</f>
        <v>2.125366981073129E-2</v>
      </c>
      <c r="AI510">
        <v>7.3528952464238797</v>
      </c>
      <c r="AJ510">
        <v>35.497249259415902</v>
      </c>
      <c r="AK510" t="str">
        <f>IF(AND(Table2[[#This Row],[20D EMA]]&gt;Table2[[#This Row],[50D EMA]],Table2[[#This Row],[50D EMA]]&gt;Table2[[#This Row],[200D EMA]]),"Uptrend","Downtrend/NoTrend")</f>
        <v>Uptrend</v>
      </c>
      <c r="AL510">
        <v>-0.02</v>
      </c>
      <c r="AM510" t="s">
        <v>10200</v>
      </c>
      <c r="AN510">
        <v>2.87</v>
      </c>
      <c r="AO510" t="s">
        <v>10199</v>
      </c>
      <c r="AP510">
        <v>2.1863599431078001E-2</v>
      </c>
      <c r="AQ510">
        <f>(Table2[[#This Row],[Sharpe Ratio]]-AVERAGE(Table2[Sharpe Ratio]))/_xlfn.STDEV.P(Table2[Sharpe Ratio])</f>
        <v>-0.31095181099156771</v>
      </c>
      <c r="AR5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-0.73762173166066813</v>
      </c>
      <c r="AS510">
        <f>_xlfn.RANK.AVG(Table2[[#This Row],[1Y Return vs Nifty Z-Score]],Table2[1Y Return vs Nifty Z-Score])</f>
        <v>506</v>
      </c>
      <c r="AT510">
        <f>_xlfn.RANK.AVG(Table2[[#This Row],[6M Return vs Nifty Z-Score]],Table2[6M Return vs Nifty Z-Score])</f>
        <v>522</v>
      </c>
      <c r="AU510">
        <f>_xlfn.RANK.AVG(Table2[[#This Row],[Sharpe Ratio Z-Score]],Table2[Sharpe Ratio Z-Score])</f>
        <v>422</v>
      </c>
      <c r="AV510">
        <f>(Table2[[#This Row],[Rank 1Y]]+Table2[[#This Row],[Rank 6M]]+Table2[[#This Row],[Rank Sharpe]])/3</f>
        <v>483.33333333333331</v>
      </c>
    </row>
    <row r="511" spans="1:48" x14ac:dyDescent="0.3">
      <c r="A511" t="s">
        <v>836</v>
      </c>
      <c r="B511" t="s">
        <v>837</v>
      </c>
      <c r="C511" t="s">
        <v>10155</v>
      </c>
      <c r="D511" t="s">
        <v>420</v>
      </c>
      <c r="E511">
        <v>18206.222897243999</v>
      </c>
      <c r="F511">
        <v>113.79</v>
      </c>
      <c r="G511">
        <v>-23.940778441614</v>
      </c>
      <c r="H511">
        <f>(Table2[[#This Row],[1Y Return vs Nifty]]-AVERAGE(Table2[1Y Return vs Nifty]))/_xlfn.STDEV.P(Table2[1Y Return vs Nifty])</f>
        <v>-0.87140086367342751</v>
      </c>
      <c r="I511">
        <v>-9.4648820582922699</v>
      </c>
      <c r="J511">
        <f>(Table2[[#This Row],[1M Return vs Nifty]]-AVERAGE(Table2[1M Return vs Nifty]))/_xlfn.STDEV.P(Table2[1M Return vs Nifty])</f>
        <v>-0.80099669260013273</v>
      </c>
      <c r="K511">
        <v>-16.949580784766098</v>
      </c>
      <c r="L511">
        <f>(Table2[[#This Row],[6M Return vs Nifty]]-AVERAGE(Table2[6M Return vs Nifty]))/_xlfn.STDEV.P(Table2[6M Return vs Nifty])</f>
        <v>-0.78345117365677308</v>
      </c>
      <c r="M511">
        <v>-0.58205526672342101</v>
      </c>
      <c r="N511">
        <f>(Table2[[#This Row],[1W Return vs Nifty]]-AVERAGE(Table2[1W Return vs Nifty]))/_xlfn.STDEV.P(Table2[1W Return vs Nifty])</f>
        <v>0.34871548958036702</v>
      </c>
      <c r="O511">
        <v>117.29</v>
      </c>
      <c r="P511">
        <v>117.523964650952</v>
      </c>
      <c r="Q511">
        <v>115.690890749502</v>
      </c>
      <c r="R511">
        <v>33.810559702993402</v>
      </c>
      <c r="S511" s="2">
        <f>(Table2[[#This Row],[Close Price]]-Table2[[#This Row],[20D EMA]])/Table2[[#This Row],[20D EMA]]</f>
        <v>-2.984056611816864E-2</v>
      </c>
      <c r="T511" s="2">
        <f>(Table2[[#This Row],[Close Price]]-Table2[[#This Row],[50D EMA]])/Table2[[#This Row],[50D EMA]]</f>
        <v>-3.1771942531397084E-2</v>
      </c>
      <c r="U511" s="2">
        <f>(Table2[[#This Row],[Close Price]]-Table2[[#This Row],[200D EMA]])/Table2[[#This Row],[200D EMA]]</f>
        <v>-1.6430772874053434E-2</v>
      </c>
      <c r="V511">
        <v>0.56230814295988696</v>
      </c>
      <c r="W511">
        <v>111.22</v>
      </c>
      <c r="X511">
        <v>116.25</v>
      </c>
      <c r="Y511">
        <v>111.22</v>
      </c>
      <c r="Z511">
        <v>116.25</v>
      </c>
      <c r="AA511">
        <v>111.22</v>
      </c>
      <c r="AB511">
        <v>122.9</v>
      </c>
      <c r="AC511" s="2">
        <f>(Table2[[#This Row],[Close Price]]/Table2[[#This Row],[Day Low]])-1</f>
        <v>2.3107354792303525E-2</v>
      </c>
      <c r="AD511" s="2">
        <f>(Table2[[#This Row],[Day High]]/Table2[[#This Row],[Close Price]])-1</f>
        <v>2.161877142103874E-2</v>
      </c>
      <c r="AE511" s="2">
        <f>(Table2[[#This Row],[Close Price]]/Table2[[#This Row],[Current Week Low]])-1</f>
        <v>2.3107354792303525E-2</v>
      </c>
      <c r="AF511" s="2">
        <f>(Table2[[#This Row],[Current Week High]]/Table2[[#This Row],[Close Price]])-1</f>
        <v>2.161877142103874E-2</v>
      </c>
      <c r="AG511" s="2">
        <f>(Table2[[#This Row],[Close Price]]/Table2[[#This Row],[Current Month Low]])-1</f>
        <v>2.3107354792303525E-2</v>
      </c>
      <c r="AH511" s="2">
        <f>(Table2[[#This Row],[Current Month High]]/Table2[[#This Row],[Close Price]])-1</f>
        <v>8.0059759205554082E-2</v>
      </c>
      <c r="AI511">
        <v>20.3972229545654</v>
      </c>
      <c r="AJ511">
        <v>8.3714285714285808</v>
      </c>
      <c r="AK511" t="str">
        <f>IF(AND(Table2[[#This Row],[20D EMA]]&gt;Table2[[#This Row],[50D EMA]],Table2[[#This Row],[50D EMA]]&gt;Table2[[#This Row],[200D EMA]]),"Uptrend","Downtrend/NoTrend")</f>
        <v>Downtrend/NoTrend</v>
      </c>
      <c r="AL511">
        <v>-0.11</v>
      </c>
      <c r="AM511" t="s">
        <v>10200</v>
      </c>
      <c r="AN511">
        <v>-6.35</v>
      </c>
      <c r="AO511" t="s">
        <v>10200</v>
      </c>
      <c r="AP511">
        <v>8.0108762857764998E-2</v>
      </c>
      <c r="AQ511">
        <f>(Table2[[#This Row],[Sharpe Ratio]]-AVERAGE(Table2[Sharpe Ratio]))/_xlfn.STDEV.P(Table2[Sharpe Ratio])</f>
        <v>0.35767680408080332</v>
      </c>
      <c r="AR51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1">
        <f>_xlfn.RANK.AVG(Table2[[#This Row],[1Y Return vs Nifty Z-Score]],Table2[1Y Return vs Nifty Z-Score])</f>
        <v>634</v>
      </c>
      <c r="AT511">
        <f>_xlfn.RANK.AVG(Table2[[#This Row],[6M Return vs Nifty Z-Score]],Table2[6M Return vs Nifty Z-Score])</f>
        <v>579</v>
      </c>
      <c r="AU511">
        <f>_xlfn.RANK.AVG(Table2[[#This Row],[Sharpe Ratio Z-Score]],Table2[Sharpe Ratio Z-Score])</f>
        <v>239</v>
      </c>
      <c r="AV511">
        <f>(Table2[[#This Row],[Rank 1Y]]+Table2[[#This Row],[Rank 6M]]+Table2[[#This Row],[Rank Sharpe]])/3</f>
        <v>484</v>
      </c>
    </row>
    <row r="512" spans="1:48" x14ac:dyDescent="0.3">
      <c r="A512" t="s">
        <v>164</v>
      </c>
      <c r="B512" t="s">
        <v>165</v>
      </c>
      <c r="C512" t="s">
        <v>10155</v>
      </c>
      <c r="D512" t="s">
        <v>37</v>
      </c>
      <c r="E512">
        <v>159736.48471967501</v>
      </c>
      <c r="F512">
        <v>1594.85</v>
      </c>
      <c r="G512">
        <v>-2.89254351213558</v>
      </c>
      <c r="H512">
        <f>(Table2[[#This Row],[1Y Return vs Nifty]]-AVERAGE(Table2[1Y Return vs Nifty]))/_xlfn.STDEV.P(Table2[1Y Return vs Nifty])</f>
        <v>-0.57828474689680698</v>
      </c>
      <c r="I512">
        <v>6.5654317388078196</v>
      </c>
      <c r="J512">
        <f>(Table2[[#This Row],[1M Return vs Nifty]]-AVERAGE(Table2[1M Return vs Nifty]))/_xlfn.STDEV.P(Table2[1M Return vs Nifty])</f>
        <v>0.86143311493563279</v>
      </c>
      <c r="K512">
        <v>0.690652140547522</v>
      </c>
      <c r="L512">
        <f>(Table2[[#This Row],[6M Return vs Nifty]]-AVERAGE(Table2[6M Return vs Nifty]))/_xlfn.STDEV.P(Table2[6M Return vs Nifty])</f>
        <v>-0.19087954470441484</v>
      </c>
      <c r="M512">
        <v>1.0650740774584799</v>
      </c>
      <c r="N512">
        <f>(Table2[[#This Row],[1W Return vs Nifty]]-AVERAGE(Table2[1W Return vs Nifty]))/_xlfn.STDEV.P(Table2[1W Return vs Nifty])</f>
        <v>0.79214910216108247</v>
      </c>
      <c r="O512">
        <v>1557.5</v>
      </c>
      <c r="P512">
        <v>1505.69693072217</v>
      </c>
      <c r="Q512">
        <v>1435.40607988997</v>
      </c>
      <c r="R512">
        <v>56.202286417805702</v>
      </c>
      <c r="S512" s="2">
        <f>(Table2[[#This Row],[Close Price]]-Table2[[#This Row],[20D EMA]])/Table2[[#This Row],[20D EMA]]</f>
        <v>2.3980738362760778E-2</v>
      </c>
      <c r="T512" s="2">
        <f>(Table2[[#This Row],[Close Price]]-Table2[[#This Row],[50D EMA]])/Table2[[#This Row],[50D EMA]]</f>
        <v>5.9210500771273974E-2</v>
      </c>
      <c r="U512" s="2">
        <f>(Table2[[#This Row],[Close Price]]-Table2[[#This Row],[200D EMA]])/Table2[[#This Row],[200D EMA]]</f>
        <v>0.11107931221961383</v>
      </c>
      <c r="V512">
        <v>0.97352366682688896</v>
      </c>
      <c r="W512">
        <v>1578.05</v>
      </c>
      <c r="X512">
        <v>1638</v>
      </c>
      <c r="Y512">
        <v>1578.05</v>
      </c>
      <c r="Z512">
        <v>1647.7</v>
      </c>
      <c r="AA512">
        <v>1468.1</v>
      </c>
      <c r="AB512">
        <v>1664.95</v>
      </c>
      <c r="AC512" s="2">
        <f>(Table2[[#This Row],[Close Price]]/Table2[[#This Row],[Day Low]])-1</f>
        <v>1.0646050505370486E-2</v>
      </c>
      <c r="AD512" s="2">
        <f>(Table2[[#This Row],[Day High]]/Table2[[#This Row],[Close Price]])-1</f>
        <v>2.7055835972034981E-2</v>
      </c>
      <c r="AE512" s="2">
        <f>(Table2[[#This Row],[Close Price]]/Table2[[#This Row],[Current Week Low]])-1</f>
        <v>1.0646050505370486E-2</v>
      </c>
      <c r="AF512" s="2">
        <f>(Table2[[#This Row],[Current Week High]]/Table2[[#This Row],[Close Price]])-1</f>
        <v>3.3137912656362678E-2</v>
      </c>
      <c r="AG512" s="2">
        <f>(Table2[[#This Row],[Close Price]]/Table2[[#This Row],[Current Month Low]])-1</f>
        <v>8.6336080648457214E-2</v>
      </c>
      <c r="AH512" s="2">
        <f>(Table2[[#This Row],[Current Month High]]/Table2[[#This Row],[Close Price]])-1</f>
        <v>4.3953976863027933E-2</v>
      </c>
      <c r="AI512">
        <v>4.3953976863027897</v>
      </c>
      <c r="AJ512">
        <v>27.419805856269701</v>
      </c>
      <c r="AK512" t="str">
        <f>IF(AND(Table2[[#This Row],[20D EMA]]&gt;Table2[[#This Row],[50D EMA]],Table2[[#This Row],[50D EMA]]&gt;Table2[[#This Row],[200D EMA]]),"Uptrend","Downtrend/NoTrend")</f>
        <v>Uptrend</v>
      </c>
      <c r="AL512">
        <v>0.03</v>
      </c>
      <c r="AM512" t="s">
        <v>10199</v>
      </c>
      <c r="AN512">
        <v>5.78</v>
      </c>
      <c r="AO512" t="s">
        <v>10199</v>
      </c>
      <c r="AP512">
        <v>-3.2372032831709998E-3</v>
      </c>
      <c r="AQ512">
        <f>(Table2[[#This Row],[Sharpe Ratio]]-AVERAGE(Table2[Sharpe Ratio]))/_xlfn.STDEV.P(Table2[Sharpe Ratio])</f>
        <v>-0.59909788130276143</v>
      </c>
      <c r="AR5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0.28532004419273194</v>
      </c>
      <c r="AS512">
        <f>_xlfn.RANK.AVG(Table2[[#This Row],[1Y Return vs Nifty Z-Score]],Table2[1Y Return vs Nifty Z-Score])</f>
        <v>522</v>
      </c>
      <c r="AT512">
        <f>_xlfn.RANK.AVG(Table2[[#This Row],[6M Return vs Nifty Z-Score]],Table2[6M Return vs Nifty Z-Score])</f>
        <v>391</v>
      </c>
      <c r="AU512">
        <f>_xlfn.RANK.AVG(Table2[[#This Row],[Sharpe Ratio Z-Score]],Table2[Sharpe Ratio Z-Score])</f>
        <v>540</v>
      </c>
      <c r="AV512">
        <f>(Table2[[#This Row],[Rank 1Y]]+Table2[[#This Row],[Rank 6M]]+Table2[[#This Row],[Rank Sharpe]])/3</f>
        <v>484.33333333333331</v>
      </c>
    </row>
    <row r="513" spans="1:48" x14ac:dyDescent="0.3">
      <c r="A513" t="s">
        <v>425</v>
      </c>
      <c r="B513" t="s">
        <v>426</v>
      </c>
      <c r="C513" t="s">
        <v>10154</v>
      </c>
      <c r="D513" t="s">
        <v>21</v>
      </c>
      <c r="E513">
        <v>55538.558482544999</v>
      </c>
      <c r="F513">
        <v>2937.15</v>
      </c>
      <c r="G513">
        <v>5.26589426612348</v>
      </c>
      <c r="H513">
        <f>(Table2[[#This Row],[1Y Return vs Nifty]]-AVERAGE(Table2[1Y Return vs Nifty]))/_xlfn.STDEV.P(Table2[1Y Return vs Nifty])</f>
        <v>-0.46467096367274097</v>
      </c>
      <c r="I513">
        <v>17.938279748315502</v>
      </c>
      <c r="J513">
        <f>(Table2[[#This Row],[1M Return vs Nifty]]-AVERAGE(Table2[1M Return vs Nifty]))/_xlfn.STDEV.P(Table2[1M Return vs Nifty])</f>
        <v>2.0408586562497146</v>
      </c>
      <c r="K513">
        <v>0.68995776318749602</v>
      </c>
      <c r="L513">
        <f>(Table2[[#This Row],[6M Return vs Nifty]]-AVERAGE(Table2[6M Return vs Nifty]))/_xlfn.STDEV.P(Table2[6M Return vs Nifty])</f>
        <v>-0.19090287026508518</v>
      </c>
      <c r="M513">
        <v>7.3585066602093097</v>
      </c>
      <c r="N513">
        <f>(Table2[[#This Row],[1W Return vs Nifty]]-AVERAGE(Table2[1W Return vs Nifty]))/_xlfn.STDEV.P(Table2[1W Return vs Nifty])</f>
        <v>2.4864419975915153</v>
      </c>
      <c r="O513">
        <v>2675.73</v>
      </c>
      <c r="P513">
        <v>2540.9716673184898</v>
      </c>
      <c r="Q513">
        <v>2432.32714988411</v>
      </c>
      <c r="R513">
        <v>90.032372338945393</v>
      </c>
      <c r="S513" s="2">
        <f>(Table2[[#This Row],[Close Price]]-Table2[[#This Row],[20D EMA]])/Table2[[#This Row],[20D EMA]]</f>
        <v>9.770044062741759E-2</v>
      </c>
      <c r="T513" s="2">
        <f>(Table2[[#This Row],[Close Price]]-Table2[[#This Row],[50D EMA]])/Table2[[#This Row],[50D EMA]]</f>
        <v>0.1559160764274089</v>
      </c>
      <c r="U513" s="2">
        <f>(Table2[[#This Row],[Close Price]]-Table2[[#This Row],[200D EMA]])/Table2[[#This Row],[200D EMA]]</f>
        <v>0.20754726605750495</v>
      </c>
      <c r="V513">
        <v>1.02022452719374</v>
      </c>
      <c r="W513">
        <v>2842.75</v>
      </c>
      <c r="X513">
        <v>2966.8</v>
      </c>
      <c r="Y513">
        <v>2803.3</v>
      </c>
      <c r="Z513">
        <v>2966.8</v>
      </c>
      <c r="AA513">
        <v>2457.8000000000002</v>
      </c>
      <c r="AB513">
        <v>2966.8</v>
      </c>
      <c r="AC513" s="2">
        <f>(Table2[[#This Row],[Close Price]]/Table2[[#This Row],[Day Low]])-1</f>
        <v>3.3207281681470358E-2</v>
      </c>
      <c r="AD513" s="2">
        <f>(Table2[[#This Row],[Day High]]/Table2[[#This Row],[Close Price]])-1</f>
        <v>1.0094819808317723E-2</v>
      </c>
      <c r="AE513" s="2">
        <f>(Table2[[#This Row],[Close Price]]/Table2[[#This Row],[Current Week Low]])-1</f>
        <v>4.7747297827560375E-2</v>
      </c>
      <c r="AF513" s="2">
        <f>(Table2[[#This Row],[Current Week High]]/Table2[[#This Row],[Close Price]])-1</f>
        <v>1.0094819808317723E-2</v>
      </c>
      <c r="AG513" s="2">
        <f>(Table2[[#This Row],[Close Price]]/Table2[[#This Row],[Current Month Low]])-1</f>
        <v>0.1950321425665229</v>
      </c>
      <c r="AH513" s="2">
        <f>(Table2[[#This Row],[Current Month High]]/Table2[[#This Row],[Close Price]])-1</f>
        <v>1.0094819808317723E-2</v>
      </c>
      <c r="AI513">
        <v>1.0094819808317701</v>
      </c>
      <c r="AJ513">
        <v>41.953023053501497</v>
      </c>
      <c r="AK513" t="str">
        <f>IF(AND(Table2[[#This Row],[20D EMA]]&gt;Table2[[#This Row],[50D EMA]],Table2[[#This Row],[50D EMA]]&gt;Table2[[#This Row],[200D EMA]]),"Uptrend","Downtrend/NoTrend")</f>
        <v>Uptrend</v>
      </c>
      <c r="AL513">
        <v>0.05</v>
      </c>
      <c r="AM513" t="s">
        <v>10199</v>
      </c>
      <c r="AN513">
        <v>13.7</v>
      </c>
      <c r="AO513" t="s">
        <v>10199</v>
      </c>
      <c r="AP513">
        <v>-3.0896985421579998E-2</v>
      </c>
      <c r="AQ513">
        <f>(Table2[[#This Row],[Sharpe Ratio]]-AVERAGE(Table2[Sharpe Ratio]))/_xlfn.STDEV.P(Table2[Sharpe Ratio])</f>
        <v>-0.91661989920707054</v>
      </c>
      <c r="AR5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2.9551069206963332</v>
      </c>
      <c r="AS513">
        <f>_xlfn.RANK.AVG(Table2[[#This Row],[1Y Return vs Nifty Z-Score]],Table2[1Y Return vs Nifty Z-Score])</f>
        <v>466</v>
      </c>
      <c r="AT513">
        <f>_xlfn.RANK.AVG(Table2[[#This Row],[6M Return vs Nifty Z-Score]],Table2[6M Return vs Nifty Z-Score])</f>
        <v>392</v>
      </c>
      <c r="AU513">
        <f>_xlfn.RANK.AVG(Table2[[#This Row],[Sharpe Ratio Z-Score]],Table2[Sharpe Ratio Z-Score])</f>
        <v>596</v>
      </c>
      <c r="AV513">
        <f>(Table2[[#This Row],[Rank 1Y]]+Table2[[#This Row],[Rank 6M]]+Table2[[#This Row],[Rank Sharpe]])/3</f>
        <v>484.66666666666669</v>
      </c>
    </row>
    <row r="514" spans="1:48" x14ac:dyDescent="0.3">
      <c r="A514" t="s">
        <v>1086</v>
      </c>
      <c r="B514" t="s">
        <v>1087</v>
      </c>
      <c r="C514" t="s">
        <v>10155</v>
      </c>
      <c r="D514" t="s">
        <v>489</v>
      </c>
      <c r="E514">
        <v>11222.229654999999</v>
      </c>
      <c r="F514">
        <v>842.8</v>
      </c>
      <c r="G514">
        <v>-29.273993729051501</v>
      </c>
      <c r="H514">
        <f>(Table2[[#This Row],[1Y Return vs Nifty]]-AVERAGE(Table2[1Y Return vs Nifty]))/_xlfn.STDEV.P(Table2[1Y Return vs Nifty])</f>
        <v>-0.945670813634791</v>
      </c>
      <c r="I514">
        <v>-5.4459661105473298</v>
      </c>
      <c r="J514">
        <f>(Table2[[#This Row],[1M Return vs Nifty]]-AVERAGE(Table2[1M Return vs Nifty]))/_xlfn.STDEV.P(Table2[1M Return vs Nifty])</f>
        <v>-0.38421348111236553</v>
      </c>
      <c r="K514">
        <v>0.92789799956142105</v>
      </c>
      <c r="L514">
        <f>(Table2[[#This Row],[6M Return vs Nifty]]-AVERAGE(Table2[6M Return vs Nifty]))/_xlfn.STDEV.P(Table2[6M Return vs Nifty])</f>
        <v>-0.18290996937435622</v>
      </c>
      <c r="M514">
        <v>-3.5245530675254702</v>
      </c>
      <c r="N514">
        <f>(Table2[[#This Row],[1W Return vs Nifty]]-AVERAGE(Table2[1W Return vs Nifty]))/_xlfn.STDEV.P(Table2[1W Return vs Nifty])</f>
        <v>-0.44345206813413346</v>
      </c>
      <c r="O514">
        <v>865.53</v>
      </c>
      <c r="P514">
        <v>836.28911013643801</v>
      </c>
      <c r="Q514">
        <v>780.77799092411396</v>
      </c>
      <c r="R514">
        <v>30.574085028736398</v>
      </c>
      <c r="S514" s="2">
        <f>(Table2[[#This Row],[Close Price]]-Table2[[#This Row],[20D EMA]])/Table2[[#This Row],[20D EMA]]</f>
        <v>-2.6261365868311924E-2</v>
      </c>
      <c r="T514" s="2">
        <f>(Table2[[#This Row],[Close Price]]-Table2[[#This Row],[50D EMA]])/Table2[[#This Row],[50D EMA]]</f>
        <v>7.7854533613378159E-3</v>
      </c>
      <c r="U514" s="2">
        <f>(Table2[[#This Row],[Close Price]]-Table2[[#This Row],[200D EMA]])/Table2[[#This Row],[200D EMA]]</f>
        <v>7.9436164693215697E-2</v>
      </c>
      <c r="V514">
        <v>1.2488603922171999</v>
      </c>
      <c r="W514">
        <v>792.95</v>
      </c>
      <c r="X514">
        <v>862.2</v>
      </c>
      <c r="Y514">
        <v>792.95</v>
      </c>
      <c r="Z514">
        <v>862.2</v>
      </c>
      <c r="AA514">
        <v>792.95</v>
      </c>
      <c r="AB514">
        <v>938</v>
      </c>
      <c r="AC514" s="2">
        <f>(Table2[[#This Row],[Close Price]]/Table2[[#This Row],[Day Low]])-1</f>
        <v>6.2866511129327174E-2</v>
      </c>
      <c r="AD514" s="2">
        <f>(Table2[[#This Row],[Day High]]/Table2[[#This Row],[Close Price]])-1</f>
        <v>2.301850972947328E-2</v>
      </c>
      <c r="AE514" s="2">
        <f>(Table2[[#This Row],[Close Price]]/Table2[[#This Row],[Current Week Low]])-1</f>
        <v>6.2866511129327174E-2</v>
      </c>
      <c r="AF514" s="2">
        <f>(Table2[[#This Row],[Current Week High]]/Table2[[#This Row],[Close Price]])-1</f>
        <v>2.301850972947328E-2</v>
      </c>
      <c r="AG514" s="2">
        <f>(Table2[[#This Row],[Close Price]]/Table2[[#This Row],[Current Month Low]])-1</f>
        <v>6.2866511129327174E-2</v>
      </c>
      <c r="AH514" s="2">
        <f>(Table2[[#This Row],[Current Month High]]/Table2[[#This Row],[Close Price]])-1</f>
        <v>0.11295681063122931</v>
      </c>
      <c r="AI514">
        <v>11.295681063122901</v>
      </c>
      <c r="AJ514">
        <v>23.9411764705882</v>
      </c>
      <c r="AK514" t="str">
        <f>IF(AND(Table2[[#This Row],[20D EMA]]&gt;Table2[[#This Row],[50D EMA]],Table2[[#This Row],[50D EMA]]&gt;Table2[[#This Row],[200D EMA]]),"Uptrend","Downtrend/NoTrend")</f>
        <v>Uptrend</v>
      </c>
      <c r="AL514">
        <v>0.03</v>
      </c>
      <c r="AM514" t="s">
        <v>10199</v>
      </c>
      <c r="AN514">
        <v>-5.37</v>
      </c>
      <c r="AO514" t="s">
        <v>10200</v>
      </c>
      <c r="AP514">
        <v>2.7022000977644001E-2</v>
      </c>
      <c r="AQ514">
        <f>(Table2[[#This Row],[Sharpe Ratio]]-AVERAGE(Table2[Sharpe Ratio]))/_xlfn.STDEV.P(Table2[Sharpe Ratio])</f>
        <v>-0.25173565158617922</v>
      </c>
      <c r="AR51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-2.2079819838418255</v>
      </c>
      <c r="AS514">
        <f>_xlfn.RANK.AVG(Table2[[#This Row],[1Y Return vs Nifty Z-Score]],Table2[1Y Return vs Nifty Z-Score])</f>
        <v>660</v>
      </c>
      <c r="AT514">
        <f>_xlfn.RANK.AVG(Table2[[#This Row],[6M Return vs Nifty Z-Score]],Table2[6M Return vs Nifty Z-Score])</f>
        <v>388</v>
      </c>
      <c r="AU514">
        <f>_xlfn.RANK.AVG(Table2[[#This Row],[Sharpe Ratio Z-Score]],Table2[Sharpe Ratio Z-Score])</f>
        <v>407</v>
      </c>
      <c r="AV514">
        <f>(Table2[[#This Row],[Rank 1Y]]+Table2[[#This Row],[Rank 6M]]+Table2[[#This Row],[Rank Sharpe]])/3</f>
        <v>485</v>
      </c>
    </row>
    <row r="515" spans="1:48" x14ac:dyDescent="0.3">
      <c r="A515" t="s">
        <v>1651</v>
      </c>
      <c r="B515" t="s">
        <v>1652</v>
      </c>
      <c r="C515" t="s">
        <v>10159</v>
      </c>
      <c r="D515" t="s">
        <v>198</v>
      </c>
      <c r="E515">
        <v>4963.70336417</v>
      </c>
      <c r="F515">
        <v>124.42</v>
      </c>
      <c r="G515">
        <v>-9.4087241239244008</v>
      </c>
      <c r="H515">
        <f>(Table2[[#This Row],[1Y Return vs Nifty]]-AVERAGE(Table2[1Y Return vs Nifty]))/_xlfn.STDEV.P(Table2[1Y Return vs Nifty])</f>
        <v>-0.66902858188069236</v>
      </c>
      <c r="I515">
        <v>-7.84284797575887</v>
      </c>
      <c r="J515">
        <f>(Table2[[#This Row],[1M Return vs Nifty]]-AVERAGE(Table2[1M Return vs Nifty]))/_xlfn.STDEV.P(Table2[1M Return vs Nifty])</f>
        <v>-0.63278302930114871</v>
      </c>
      <c r="K515">
        <v>-1.37069272510149</v>
      </c>
      <c r="L515">
        <f>(Table2[[#This Row],[6M Return vs Nifty]]-AVERAGE(Table2[6M Return vs Nifty]))/_xlfn.STDEV.P(Table2[6M Return vs Nifty])</f>
        <v>-0.2601243494664528</v>
      </c>
      <c r="M515">
        <v>-3.7764296737460099</v>
      </c>
      <c r="N515">
        <f>(Table2[[#This Row],[1W Return vs Nifty]]-AVERAGE(Table2[1W Return vs Nifty]))/_xlfn.STDEV.P(Table2[1W Return vs Nifty])</f>
        <v>-0.51126128652700886</v>
      </c>
      <c r="O515">
        <v>126.2</v>
      </c>
      <c r="P515">
        <v>126.835084824034</v>
      </c>
      <c r="Q515">
        <v>122.104008162734</v>
      </c>
      <c r="R515">
        <v>39.901740393670501</v>
      </c>
      <c r="S515" s="2">
        <f>(Table2[[#This Row],[Close Price]]-Table2[[#This Row],[20D EMA]])/Table2[[#This Row],[20D EMA]]</f>
        <v>-1.4104595879556269E-2</v>
      </c>
      <c r="T515" s="2">
        <f>(Table2[[#This Row],[Close Price]]-Table2[[#This Row],[50D EMA]])/Table2[[#This Row],[50D EMA]]</f>
        <v>-1.9041141710786021E-2</v>
      </c>
      <c r="U515" s="2">
        <f>(Table2[[#This Row],[Close Price]]-Table2[[#This Row],[200D EMA]])/Table2[[#This Row],[200D EMA]]</f>
        <v>1.8967369475532379E-2</v>
      </c>
      <c r="V515">
        <v>0.80216040112810205</v>
      </c>
      <c r="W515">
        <v>121.96</v>
      </c>
      <c r="X515">
        <v>126.1</v>
      </c>
      <c r="Y515">
        <v>121.96</v>
      </c>
      <c r="Z515">
        <v>126.1</v>
      </c>
      <c r="AA515">
        <v>121.96</v>
      </c>
      <c r="AB515">
        <v>131.4</v>
      </c>
      <c r="AC515" s="2">
        <f>(Table2[[#This Row],[Close Price]]/Table2[[#This Row],[Day Low]])-1</f>
        <v>2.0170547720564258E-2</v>
      </c>
      <c r="AD515" s="2">
        <f>(Table2[[#This Row],[Day High]]/Table2[[#This Row],[Close Price]])-1</f>
        <v>1.3502652306703E-2</v>
      </c>
      <c r="AE515" s="2">
        <f>(Table2[[#This Row],[Close Price]]/Table2[[#This Row],[Current Week Low]])-1</f>
        <v>2.0170547720564258E-2</v>
      </c>
      <c r="AF515" s="2">
        <f>(Table2[[#This Row],[Current Week High]]/Table2[[#This Row],[Close Price]])-1</f>
        <v>1.3502652306703E-2</v>
      </c>
      <c r="AG515" s="2">
        <f>(Table2[[#This Row],[Close Price]]/Table2[[#This Row],[Current Month Low]])-1</f>
        <v>2.0170547720564258E-2</v>
      </c>
      <c r="AH515" s="2">
        <f>(Table2[[#This Row],[Current Month High]]/Table2[[#This Row],[Close Price]])-1</f>
        <v>5.6100305417135621E-2</v>
      </c>
      <c r="AI515">
        <v>15.737019771740799</v>
      </c>
      <c r="AJ515">
        <v>21.5632633121641</v>
      </c>
      <c r="AK515" t="str">
        <f>IF(AND(Table2[[#This Row],[20D EMA]]&gt;Table2[[#This Row],[50D EMA]],Table2[[#This Row],[50D EMA]]&gt;Table2[[#This Row],[200D EMA]]),"Uptrend","Downtrend/NoTrend")</f>
        <v>Downtrend/NoTrend</v>
      </c>
      <c r="AL515">
        <v>-0.2</v>
      </c>
      <c r="AM515" t="s">
        <v>10200</v>
      </c>
      <c r="AN515">
        <v>-2.56</v>
      </c>
      <c r="AO515" t="s">
        <v>10200</v>
      </c>
      <c r="AP515">
        <v>2.7518750614529998E-3</v>
      </c>
      <c r="AQ515">
        <f>(Table2[[#This Row],[Sharpe Ratio]]-AVERAGE(Table2[Sharpe Ratio]))/_xlfn.STDEV.P(Table2[Sharpe Ratio])</f>
        <v>-0.5303459210792093</v>
      </c>
      <c r="AR51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5">
        <f>_xlfn.RANK.AVG(Table2[[#This Row],[1Y Return vs Nifty Z-Score]],Table2[1Y Return vs Nifty Z-Score])</f>
        <v>562</v>
      </c>
      <c r="AT515">
        <f>_xlfn.RANK.AVG(Table2[[#This Row],[6M Return vs Nifty Z-Score]],Table2[6M Return vs Nifty Z-Score])</f>
        <v>413</v>
      </c>
      <c r="AU515">
        <f>_xlfn.RANK.AVG(Table2[[#This Row],[Sharpe Ratio Z-Score]],Table2[Sharpe Ratio Z-Score])</f>
        <v>481</v>
      </c>
      <c r="AV515">
        <f>(Table2[[#This Row],[Rank 1Y]]+Table2[[#This Row],[Rank 6M]]+Table2[[#This Row],[Rank Sharpe]])/3</f>
        <v>485.33333333333331</v>
      </c>
    </row>
    <row r="516" spans="1:48" x14ac:dyDescent="0.3">
      <c r="A516" t="s">
        <v>1076</v>
      </c>
      <c r="B516" t="s">
        <v>1077</v>
      </c>
      <c r="C516" t="s">
        <v>10160</v>
      </c>
      <c r="D516" t="s">
        <v>291</v>
      </c>
      <c r="E516">
        <v>11394.949266705</v>
      </c>
      <c r="F516">
        <v>1122.1500000000001</v>
      </c>
      <c r="G516">
        <v>-23.058635843890698</v>
      </c>
      <c r="H516">
        <f>(Table2[[#This Row],[1Y Return vs Nifty]]-AVERAGE(Table2[1Y Return vs Nifty]))/_xlfn.STDEV.P(Table2[1Y Return vs Nifty])</f>
        <v>-0.85911621303387375</v>
      </c>
      <c r="I516">
        <v>-16.229598491745101</v>
      </c>
      <c r="J516">
        <f>(Table2[[#This Row],[1M Return vs Nifty]]-AVERAGE(Table2[1M Return vs Nifty]))/_xlfn.STDEV.P(Table2[1M Return vs Nifty])</f>
        <v>-1.5025341909199357</v>
      </c>
      <c r="K516">
        <v>-24.4233476430094</v>
      </c>
      <c r="L516">
        <f>(Table2[[#This Row],[6M Return vs Nifty]]-AVERAGE(Table2[6M Return vs Nifty]))/_xlfn.STDEV.P(Table2[6M Return vs Nifty])</f>
        <v>-1.0345103416592638</v>
      </c>
      <c r="M516">
        <v>-4.1988748378946603</v>
      </c>
      <c r="N516">
        <f>(Table2[[#This Row],[1W Return vs Nifty]]-AVERAGE(Table2[1W Return vs Nifty]))/_xlfn.STDEV.P(Table2[1W Return vs Nifty])</f>
        <v>-0.62499029385565374</v>
      </c>
      <c r="O516">
        <v>1223.45</v>
      </c>
      <c r="P516">
        <v>1262.0686293051299</v>
      </c>
      <c r="Q516">
        <v>1205.8992632328</v>
      </c>
      <c r="R516">
        <v>12.936841362119599</v>
      </c>
      <c r="S516" s="2">
        <f>(Table2[[#This Row],[Close Price]]-Table2[[#This Row],[20D EMA]])/Table2[[#This Row],[20D EMA]]</f>
        <v>-8.2798643181167975E-2</v>
      </c>
      <c r="T516" s="2">
        <f>(Table2[[#This Row],[Close Price]]-Table2[[#This Row],[50D EMA]])/Table2[[#This Row],[50D EMA]]</f>
        <v>-0.11086451723482442</v>
      </c>
      <c r="U516" s="2">
        <f>(Table2[[#This Row],[Close Price]]-Table2[[#This Row],[200D EMA]])/Table2[[#This Row],[200D EMA]]</f>
        <v>-6.9449634630576934E-2</v>
      </c>
      <c r="V516">
        <v>0.79965475280571996</v>
      </c>
      <c r="W516">
        <v>1113.8499999999999</v>
      </c>
      <c r="X516">
        <v>1155.75</v>
      </c>
      <c r="Y516">
        <v>1113.8499999999999</v>
      </c>
      <c r="Z516">
        <v>1180</v>
      </c>
      <c r="AA516">
        <v>1113.8499999999999</v>
      </c>
      <c r="AB516">
        <v>1329.25</v>
      </c>
      <c r="AC516" s="2">
        <f>(Table2[[#This Row],[Close Price]]/Table2[[#This Row],[Day Low]])-1</f>
        <v>7.4516317277910638E-3</v>
      </c>
      <c r="AD516" s="2">
        <f>(Table2[[#This Row],[Day High]]/Table2[[#This Row],[Close Price]])-1</f>
        <v>2.9942521053335058E-2</v>
      </c>
      <c r="AE516" s="2">
        <f>(Table2[[#This Row],[Close Price]]/Table2[[#This Row],[Current Week Low]])-1</f>
        <v>7.4516317277910638E-3</v>
      </c>
      <c r="AF516" s="2">
        <f>(Table2[[#This Row],[Current Week High]]/Table2[[#This Row],[Close Price]])-1</f>
        <v>5.1552822706411705E-2</v>
      </c>
      <c r="AG516" s="2">
        <f>(Table2[[#This Row],[Close Price]]/Table2[[#This Row],[Current Month Low]])-1</f>
        <v>7.4516317277910638E-3</v>
      </c>
      <c r="AH516" s="2">
        <f>(Table2[[#This Row],[Current Month High]]/Table2[[#This Row],[Close Price]])-1</f>
        <v>0.18455643184957449</v>
      </c>
      <c r="AI516">
        <v>46.950051240921397</v>
      </c>
      <c r="AJ516">
        <v>13.0117327156453</v>
      </c>
      <c r="AK516" t="str">
        <f>IF(AND(Table2[[#This Row],[20D EMA]]&gt;Table2[[#This Row],[50D EMA]],Table2[[#This Row],[50D EMA]]&gt;Table2[[#This Row],[200D EMA]]),"Uptrend","Downtrend/NoTrend")</f>
        <v>Downtrend/NoTrend</v>
      </c>
      <c r="AL516">
        <v>-0.28999999999999998</v>
      </c>
      <c r="AM516" t="s">
        <v>10200</v>
      </c>
      <c r="AN516">
        <v>-14.77</v>
      </c>
      <c r="AO516" t="s">
        <v>10200</v>
      </c>
      <c r="AP516">
        <v>0.10523339835508801</v>
      </c>
      <c r="AQ516">
        <f>(Table2[[#This Row],[Sharpe Ratio]]-AVERAGE(Table2[Sharpe Ratio]))/_xlfn.STDEV.P(Table2[Sharpe Ratio])</f>
        <v>0.64609646415984368</v>
      </c>
      <c r="AR51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6">
        <f>_xlfn.RANK.AVG(Table2[[#This Row],[1Y Return vs Nifty Z-Score]],Table2[1Y Return vs Nifty Z-Score])</f>
        <v>628</v>
      </c>
      <c r="AT516">
        <f>_xlfn.RANK.AVG(Table2[[#This Row],[6M Return vs Nifty Z-Score]],Table2[6M Return vs Nifty Z-Score])</f>
        <v>639</v>
      </c>
      <c r="AU516">
        <f>_xlfn.RANK.AVG(Table2[[#This Row],[Sharpe Ratio Z-Score]],Table2[Sharpe Ratio Z-Score])</f>
        <v>189</v>
      </c>
      <c r="AV516">
        <f>(Table2[[#This Row],[Rank 1Y]]+Table2[[#This Row],[Rank 6M]]+Table2[[#This Row],[Rank Sharpe]])/3</f>
        <v>485.33333333333331</v>
      </c>
    </row>
    <row r="517" spans="1:48" x14ac:dyDescent="0.3">
      <c r="A517" t="s">
        <v>230</v>
      </c>
      <c r="B517" t="s">
        <v>231</v>
      </c>
      <c r="C517" t="s">
        <v>10161</v>
      </c>
      <c r="D517" t="s">
        <v>232</v>
      </c>
      <c r="E517">
        <v>114204.14088553999</v>
      </c>
      <c r="F517">
        <v>1023.8</v>
      </c>
      <c r="G517">
        <v>8.4262552359918299</v>
      </c>
      <c r="H517">
        <f>(Table2[[#This Row],[1Y Return vs Nifty]]-AVERAGE(Table2[1Y Return vs Nifty]))/_xlfn.STDEV.P(Table2[1Y Return vs Nifty])</f>
        <v>-0.42066001747207726</v>
      </c>
      <c r="I517">
        <v>-3.6293267940673402</v>
      </c>
      <c r="J517">
        <f>(Table2[[#This Row],[1M Return vs Nifty]]-AVERAGE(Table2[1M Return vs Nifty]))/_xlfn.STDEV.P(Table2[1M Return vs Nifty])</f>
        <v>-0.19581820778939019</v>
      </c>
      <c r="K517">
        <v>-18.319288131910699</v>
      </c>
      <c r="L517">
        <f>(Table2[[#This Row],[6M Return vs Nifty]]-AVERAGE(Table2[6M Return vs Nifty]))/_xlfn.STDEV.P(Table2[6M Return vs Nifty])</f>
        <v>-0.82946245464846424</v>
      </c>
      <c r="M517">
        <v>-0.45455141303411201</v>
      </c>
      <c r="N517">
        <f>(Table2[[#This Row],[1W Return vs Nifty]]-AVERAGE(Table2[1W Return vs Nifty]))/_xlfn.STDEV.P(Table2[1W Return vs Nifty])</f>
        <v>0.38304157007861434</v>
      </c>
      <c r="O517">
        <v>1014.72</v>
      </c>
      <c r="P517">
        <v>1025.2381295018099</v>
      </c>
      <c r="Q517">
        <v>1049.83380845025</v>
      </c>
      <c r="R517">
        <v>60.538243028526601</v>
      </c>
      <c r="S517" s="2">
        <f>(Table2[[#This Row],[Close Price]]-Table2[[#This Row],[20D EMA]])/Table2[[#This Row],[20D EMA]]</f>
        <v>8.948281299274604E-3</v>
      </c>
      <c r="T517" s="2">
        <f>(Table2[[#This Row],[Close Price]]-Table2[[#This Row],[50D EMA]])/Table2[[#This Row],[50D EMA]]</f>
        <v>-1.4027272888385242E-3</v>
      </c>
      <c r="U517" s="2">
        <f>(Table2[[#This Row],[Close Price]]-Table2[[#This Row],[200D EMA]])/Table2[[#This Row],[200D EMA]]</f>
        <v>-2.4798028259997437E-2</v>
      </c>
      <c r="V517">
        <v>0.388970073417158</v>
      </c>
      <c r="W517">
        <v>975</v>
      </c>
      <c r="X517">
        <v>1033.2</v>
      </c>
      <c r="Y517">
        <v>975</v>
      </c>
      <c r="Z517">
        <v>1033.2</v>
      </c>
      <c r="AA517">
        <v>975</v>
      </c>
      <c r="AB517">
        <v>1063.3499999999999</v>
      </c>
      <c r="AC517" s="2">
        <f>(Table2[[#This Row],[Close Price]]/Table2[[#This Row],[Day Low]])-1</f>
        <v>5.0051282051281953E-2</v>
      </c>
      <c r="AD517" s="2">
        <f>(Table2[[#This Row],[Day High]]/Table2[[#This Row],[Close Price]])-1</f>
        <v>9.1814807579606583E-3</v>
      </c>
      <c r="AE517" s="2">
        <f>(Table2[[#This Row],[Close Price]]/Table2[[#This Row],[Current Week Low]])-1</f>
        <v>5.0051282051281953E-2</v>
      </c>
      <c r="AF517" s="2">
        <f>(Table2[[#This Row],[Current Week High]]/Table2[[#This Row],[Close Price]])-1</f>
        <v>9.1814807579606583E-3</v>
      </c>
      <c r="AG517" s="2">
        <f>(Table2[[#This Row],[Close Price]]/Table2[[#This Row],[Current Month Low]])-1</f>
        <v>5.0051282051281953E-2</v>
      </c>
      <c r="AH517" s="2">
        <f>(Table2[[#This Row],[Current Month High]]/Table2[[#This Row],[Close Price]])-1</f>
        <v>3.863059191248297E-2</v>
      </c>
      <c r="AI517">
        <v>22.094159015432702</v>
      </c>
      <c r="AJ517">
        <v>49.241982507288597</v>
      </c>
      <c r="AK517" t="str">
        <f>IF(AND(Table2[[#This Row],[20D EMA]]&gt;Table2[[#This Row],[50D EMA]],Table2[[#This Row],[50D EMA]]&gt;Table2[[#This Row],[200D EMA]]),"Uptrend","Downtrend/NoTrend")</f>
        <v>Downtrend/NoTrend</v>
      </c>
      <c r="AL517">
        <v>-0.06</v>
      </c>
      <c r="AM517" t="s">
        <v>10200</v>
      </c>
      <c r="AN517">
        <v>-0.2</v>
      </c>
      <c r="AO517" t="s">
        <v>10200</v>
      </c>
      <c r="AP517">
        <v>1.9889862585304001E-2</v>
      </c>
      <c r="AQ517">
        <f>(Table2[[#This Row],[Sharpe Ratio]]-AVERAGE(Table2[Sharpe Ratio]))/_xlfn.STDEV.P(Table2[Sharpe Ratio])</f>
        <v>-0.33360943363466111</v>
      </c>
      <c r="AR51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7">
        <f>_xlfn.RANK.AVG(Table2[[#This Row],[1Y Return vs Nifty Z-Score]],Table2[1Y Return vs Nifty Z-Score])</f>
        <v>445</v>
      </c>
      <c r="AT517">
        <f>_xlfn.RANK.AVG(Table2[[#This Row],[6M Return vs Nifty Z-Score]],Table2[6M Return vs Nifty Z-Score])</f>
        <v>587</v>
      </c>
      <c r="AU517">
        <f>_xlfn.RANK.AVG(Table2[[#This Row],[Sharpe Ratio Z-Score]],Table2[Sharpe Ratio Z-Score])</f>
        <v>426</v>
      </c>
      <c r="AV517">
        <f>(Table2[[#This Row],[Rank 1Y]]+Table2[[#This Row],[Rank 6M]]+Table2[[#This Row],[Rank Sharpe]])/3</f>
        <v>486</v>
      </c>
    </row>
    <row r="518" spans="1:48" x14ac:dyDescent="0.3">
      <c r="A518" t="s">
        <v>1850</v>
      </c>
      <c r="B518" t="s">
        <v>1851</v>
      </c>
      <c r="C518" t="s">
        <v>10165</v>
      </c>
      <c r="D518" t="s">
        <v>380</v>
      </c>
      <c r="E518">
        <v>3730.406405275</v>
      </c>
      <c r="F518">
        <v>517.75</v>
      </c>
      <c r="G518">
        <v>6.09565576856712</v>
      </c>
      <c r="H518">
        <f>(Table2[[#This Row],[1Y Return vs Nifty]]-AVERAGE(Table2[1Y Return vs Nifty]))/_xlfn.STDEV.P(Table2[1Y Return vs Nifty])</f>
        <v>-0.4531157681771612</v>
      </c>
      <c r="I518">
        <v>6.6808106854572697</v>
      </c>
      <c r="J518">
        <f>(Table2[[#This Row],[1M Return vs Nifty]]-AVERAGE(Table2[1M Return vs Nifty]))/_xlfn.STDEV.P(Table2[1M Return vs Nifty])</f>
        <v>0.87339853261241118</v>
      </c>
      <c r="K518">
        <v>8.9937837460714292</v>
      </c>
      <c r="L518">
        <f>(Table2[[#This Row],[6M Return vs Nifty]]-AVERAGE(Table2[6M Return vs Nifty]))/_xlfn.STDEV.P(Table2[6M Return vs Nifty])</f>
        <v>8.8039687355761356E-2</v>
      </c>
      <c r="M518">
        <v>0.45882750025908597</v>
      </c>
      <c r="N518">
        <f>(Table2[[#This Row],[1W Return vs Nifty]]-AVERAGE(Table2[1W Return vs Nifty]))/_xlfn.STDEV.P(Table2[1W Return vs Nifty])</f>
        <v>0.62893780925819032</v>
      </c>
      <c r="O518">
        <v>515.14</v>
      </c>
      <c r="P518">
        <v>489.61365350684298</v>
      </c>
      <c r="Q518">
        <v>441.06127043028403</v>
      </c>
      <c r="R518">
        <v>47.776436691012897</v>
      </c>
      <c r="S518" s="2">
        <f>(Table2[[#This Row],[Close Price]]-Table2[[#This Row],[20D EMA]])/Table2[[#This Row],[20D EMA]]</f>
        <v>5.0665838412858903E-3</v>
      </c>
      <c r="T518" s="2">
        <f>(Table2[[#This Row],[Close Price]]-Table2[[#This Row],[50D EMA]])/Table2[[#This Row],[50D EMA]]</f>
        <v>5.7466425398130322E-2</v>
      </c>
      <c r="U518" s="2">
        <f>(Table2[[#This Row],[Close Price]]-Table2[[#This Row],[200D EMA]])/Table2[[#This Row],[200D EMA]]</f>
        <v>0.17387318885401368</v>
      </c>
      <c r="V518">
        <v>1.1287446106076</v>
      </c>
      <c r="W518">
        <v>495</v>
      </c>
      <c r="X518">
        <v>524.95000000000005</v>
      </c>
      <c r="Y518">
        <v>495</v>
      </c>
      <c r="Z518">
        <v>532.45000000000005</v>
      </c>
      <c r="AA518">
        <v>495</v>
      </c>
      <c r="AB518">
        <v>554.70000000000005</v>
      </c>
      <c r="AC518" s="2">
        <f>(Table2[[#This Row],[Close Price]]/Table2[[#This Row],[Day Low]])-1</f>
        <v>4.5959595959595978E-2</v>
      </c>
      <c r="AD518" s="2">
        <f>(Table2[[#This Row],[Day High]]/Table2[[#This Row],[Close Price]])-1</f>
        <v>1.3906325446644274E-2</v>
      </c>
      <c r="AE518" s="2">
        <f>(Table2[[#This Row],[Close Price]]/Table2[[#This Row],[Current Week Low]])-1</f>
        <v>4.5959595959595978E-2</v>
      </c>
      <c r="AF518" s="2">
        <f>(Table2[[#This Row],[Current Week High]]/Table2[[#This Row],[Close Price]])-1</f>
        <v>2.8392081120231838E-2</v>
      </c>
      <c r="AG518" s="2">
        <f>(Table2[[#This Row],[Close Price]]/Table2[[#This Row],[Current Month Low]])-1</f>
        <v>4.5959595959595978E-2</v>
      </c>
      <c r="AH518" s="2">
        <f>(Table2[[#This Row],[Current Month High]]/Table2[[#This Row],[Close Price]])-1</f>
        <v>7.1366489618541751E-2</v>
      </c>
      <c r="AI518">
        <v>7.1366489618541697</v>
      </c>
      <c r="AJ518">
        <v>48.757362447924102</v>
      </c>
      <c r="AK518" t="str">
        <f>IF(AND(Table2[[#This Row],[20D EMA]]&gt;Table2[[#This Row],[50D EMA]],Table2[[#This Row],[50D EMA]]&gt;Table2[[#This Row],[200D EMA]]),"Uptrend","Downtrend/NoTrend")</f>
        <v>Uptrend</v>
      </c>
      <c r="AL518">
        <v>0.05</v>
      </c>
      <c r="AM518" t="s">
        <v>10199</v>
      </c>
      <c r="AN518">
        <v>-0.01</v>
      </c>
      <c r="AO518" t="s">
        <v>10200</v>
      </c>
      <c r="AP518">
        <v>-9.1824651461620999E-2</v>
      </c>
      <c r="AQ518">
        <f>(Table2[[#This Row],[Sharpe Ratio]]-AVERAGE(Table2[Sharpe Ratio]))/_xlfn.STDEV.P(Table2[Sharpe Ratio])</f>
        <v>-1.6160424532397553</v>
      </c>
      <c r="AR51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-0.47878219219055373</v>
      </c>
      <c r="AS518">
        <f>_xlfn.RANK.AVG(Table2[[#This Row],[1Y Return vs Nifty Z-Score]],Table2[1Y Return vs Nifty Z-Score])</f>
        <v>461</v>
      </c>
      <c r="AT518">
        <f>_xlfn.RANK.AVG(Table2[[#This Row],[6M Return vs Nifty Z-Score]],Table2[6M Return vs Nifty Z-Score])</f>
        <v>298</v>
      </c>
      <c r="AU518">
        <f>_xlfn.RANK.AVG(Table2[[#This Row],[Sharpe Ratio Z-Score]],Table2[Sharpe Ratio Z-Score])</f>
        <v>701</v>
      </c>
      <c r="AV518">
        <f>(Table2[[#This Row],[Rank 1Y]]+Table2[[#This Row],[Rank 6M]]+Table2[[#This Row],[Rank Sharpe]])/3</f>
        <v>486.66666666666669</v>
      </c>
    </row>
    <row r="519" spans="1:48" x14ac:dyDescent="0.3">
      <c r="A519" t="s">
        <v>1809</v>
      </c>
      <c r="B519" t="s">
        <v>1810</v>
      </c>
      <c r="C519" t="s">
        <v>10166</v>
      </c>
      <c r="D519" t="s">
        <v>1435</v>
      </c>
      <c r="E519">
        <v>3922.5279195199901</v>
      </c>
      <c r="F519">
        <v>543.20000000000005</v>
      </c>
      <c r="G519">
        <v>1.2141926992524299</v>
      </c>
      <c r="H519">
        <f>(Table2[[#This Row],[1Y Return vs Nifty]]-AVERAGE(Table2[1Y Return vs Nifty]))/_xlfn.STDEV.P(Table2[1Y Return vs Nifty])</f>
        <v>-0.52109465115048337</v>
      </c>
      <c r="I519">
        <v>-0.69396746777491203</v>
      </c>
      <c r="J519">
        <f>(Table2[[#This Row],[1M Return vs Nifty]]-AVERAGE(Table2[1M Return vs Nifty]))/_xlfn.STDEV.P(Table2[1M Return vs Nifty])</f>
        <v>0.10859435091793873</v>
      </c>
      <c r="K519">
        <v>1.18531003168563</v>
      </c>
      <c r="L519">
        <f>(Table2[[#This Row],[6M Return vs Nifty]]-AVERAGE(Table2[6M Return vs Nifty]))/_xlfn.STDEV.P(Table2[6M Return vs Nifty])</f>
        <v>-0.17426297090026621</v>
      </c>
      <c r="M519">
        <v>-0.85374199728719902</v>
      </c>
      <c r="N519">
        <f>(Table2[[#This Row],[1W Return vs Nifty]]-AVERAGE(Table2[1W Return vs Nifty]))/_xlfn.STDEV.P(Table2[1W Return vs Nifty])</f>
        <v>0.27557306828255607</v>
      </c>
      <c r="O519">
        <v>538.89</v>
      </c>
      <c r="P519">
        <v>503.31549838111403</v>
      </c>
      <c r="Q519">
        <v>465.769835312429</v>
      </c>
      <c r="R519">
        <v>47.1410526000071</v>
      </c>
      <c r="S519" s="2">
        <f>(Table2[[#This Row],[Close Price]]-Table2[[#This Row],[20D EMA]])/Table2[[#This Row],[20D EMA]]</f>
        <v>7.9979216537698957E-3</v>
      </c>
      <c r="T519" s="2">
        <f>(Table2[[#This Row],[Close Price]]-Table2[[#This Row],[50D EMA]])/Table2[[#This Row],[50D EMA]]</f>
        <v>7.9243539583367245E-2</v>
      </c>
      <c r="U519" s="2">
        <f>(Table2[[#This Row],[Close Price]]-Table2[[#This Row],[200D EMA]])/Table2[[#This Row],[200D EMA]]</f>
        <v>0.16624126084857441</v>
      </c>
      <c r="V519">
        <v>0.59326775043581104</v>
      </c>
      <c r="W519">
        <v>532</v>
      </c>
      <c r="X519">
        <v>547.75</v>
      </c>
      <c r="Y519">
        <v>526.4</v>
      </c>
      <c r="Z519">
        <v>550</v>
      </c>
      <c r="AA519">
        <v>519</v>
      </c>
      <c r="AB519">
        <v>582.6</v>
      </c>
      <c r="AC519" s="2">
        <f>(Table2[[#This Row],[Close Price]]/Table2[[#This Row],[Day Low]])-1</f>
        <v>2.1052631578947434E-2</v>
      </c>
      <c r="AD519" s="2">
        <f>(Table2[[#This Row],[Day High]]/Table2[[#This Row],[Close Price]])-1</f>
        <v>8.3762886597937847E-3</v>
      </c>
      <c r="AE519" s="2">
        <f>(Table2[[#This Row],[Close Price]]/Table2[[#This Row],[Current Week Low]])-1</f>
        <v>3.1914893617021489E-2</v>
      </c>
      <c r="AF519" s="2">
        <f>(Table2[[#This Row],[Current Week High]]/Table2[[#This Row],[Close Price]])-1</f>
        <v>1.2518409425625876E-2</v>
      </c>
      <c r="AG519" s="2">
        <f>(Table2[[#This Row],[Close Price]]/Table2[[#This Row],[Current Month Low]])-1</f>
        <v>4.6628131021194674E-2</v>
      </c>
      <c r="AH519" s="2">
        <f>(Table2[[#This Row],[Current Month High]]/Table2[[#This Row],[Close Price]])-1</f>
        <v>7.2533136966126621E-2</v>
      </c>
      <c r="AI519">
        <v>7.2533136966126603</v>
      </c>
      <c r="AJ519">
        <v>46.4348294918452</v>
      </c>
      <c r="AK519" t="str">
        <f>IF(AND(Table2[[#This Row],[20D EMA]]&gt;Table2[[#This Row],[50D EMA]],Table2[[#This Row],[50D EMA]]&gt;Table2[[#This Row],[200D EMA]]),"Uptrend","Downtrend/NoTrend")</f>
        <v>Uptrend</v>
      </c>
      <c r="AL519">
        <v>0.08</v>
      </c>
      <c r="AM519" t="s">
        <v>10199</v>
      </c>
      <c r="AN519">
        <v>-3.53</v>
      </c>
      <c r="AO519" t="s">
        <v>10200</v>
      </c>
      <c r="AP519">
        <v>-2.8718885705394999E-2</v>
      </c>
      <c r="AQ519">
        <f>(Table2[[#This Row],[Sharpe Ratio]]-AVERAGE(Table2[Sharpe Ratio]))/_xlfn.STDEV.P(Table2[Sharpe Ratio])</f>
        <v>-0.89161628154952211</v>
      </c>
      <c r="AR51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-1.2028064843997766</v>
      </c>
      <c r="AS519">
        <f>_xlfn.RANK.AVG(Table2[[#This Row],[1Y Return vs Nifty Z-Score]],Table2[1Y Return vs Nifty Z-Score])</f>
        <v>490</v>
      </c>
      <c r="AT519">
        <f>_xlfn.RANK.AVG(Table2[[#This Row],[6M Return vs Nifty Z-Score]],Table2[6M Return vs Nifty Z-Score])</f>
        <v>381</v>
      </c>
      <c r="AU519">
        <f>_xlfn.RANK.AVG(Table2[[#This Row],[Sharpe Ratio Z-Score]],Table2[Sharpe Ratio Z-Score])</f>
        <v>590</v>
      </c>
      <c r="AV519">
        <f>(Table2[[#This Row],[Rank 1Y]]+Table2[[#This Row],[Rank 6M]]+Table2[[#This Row],[Rank Sharpe]])/3</f>
        <v>487</v>
      </c>
    </row>
    <row r="520" spans="1:48" x14ac:dyDescent="0.3">
      <c r="A520" t="s">
        <v>904</v>
      </c>
      <c r="B520" t="s">
        <v>905</v>
      </c>
      <c r="C520" t="s">
        <v>10162</v>
      </c>
      <c r="D520" t="s">
        <v>130</v>
      </c>
      <c r="E520">
        <v>16443.629424350001</v>
      </c>
      <c r="F520">
        <v>56.11</v>
      </c>
      <c r="G520">
        <v>0.71294561210996199</v>
      </c>
      <c r="H520">
        <f>(Table2[[#This Row],[1Y Return vs Nifty]]-AVERAGE(Table2[1Y Return vs Nifty]))/_xlfn.STDEV.P(Table2[1Y Return vs Nifty])</f>
        <v>-0.52807497991539198</v>
      </c>
      <c r="I520">
        <v>-6.5676197753630401</v>
      </c>
      <c r="J520">
        <f>(Table2[[#This Row],[1M Return vs Nifty]]-AVERAGE(Table2[1M Return vs Nifty]))/_xlfn.STDEV.P(Table2[1M Return vs Nifty])</f>
        <v>-0.50053500230795744</v>
      </c>
      <c r="K520">
        <v>-5.9865586249809501</v>
      </c>
      <c r="L520">
        <f>(Table2[[#This Row],[6M Return vs Nifty]]-AVERAGE(Table2[6M Return vs Nifty]))/_xlfn.STDEV.P(Table2[6M Return vs Nifty])</f>
        <v>-0.41518075869289645</v>
      </c>
      <c r="M520">
        <v>-4.2512147057237399</v>
      </c>
      <c r="N520">
        <f>(Table2[[#This Row],[1W Return vs Nifty]]-AVERAGE(Table2[1W Return vs Nifty]))/_xlfn.STDEV.P(Table2[1W Return vs Nifty])</f>
        <v>-0.63908102495423269</v>
      </c>
      <c r="O520">
        <v>58.02</v>
      </c>
      <c r="P520">
        <v>59.086637120041701</v>
      </c>
      <c r="Q520">
        <v>55.938275733483202</v>
      </c>
      <c r="R520">
        <v>30.9250739356319</v>
      </c>
      <c r="S520" s="2">
        <f>(Table2[[#This Row],[Close Price]]-Table2[[#This Row],[20D EMA]])/Table2[[#This Row],[20D EMA]]</f>
        <v>-3.291968286797662E-2</v>
      </c>
      <c r="T520" s="2">
        <f>(Table2[[#This Row],[Close Price]]-Table2[[#This Row],[50D EMA]])/Table2[[#This Row],[50D EMA]]</f>
        <v>-5.0377500990525154E-2</v>
      </c>
      <c r="U520" s="2">
        <f>(Table2[[#This Row],[Close Price]]-Table2[[#This Row],[200D EMA]])/Table2[[#This Row],[200D EMA]]</f>
        <v>3.0698884487425772E-3</v>
      </c>
      <c r="V520">
        <v>1.0719502964940999</v>
      </c>
      <c r="W520">
        <v>54.34</v>
      </c>
      <c r="X520">
        <v>57.58</v>
      </c>
      <c r="Y520">
        <v>54.34</v>
      </c>
      <c r="Z520">
        <v>57.58</v>
      </c>
      <c r="AA520">
        <v>54.34</v>
      </c>
      <c r="AB520">
        <v>62.45</v>
      </c>
      <c r="AC520" s="2">
        <f>(Table2[[#This Row],[Close Price]]/Table2[[#This Row],[Day Low]])-1</f>
        <v>3.2572690467427279E-2</v>
      </c>
      <c r="AD520" s="2">
        <f>(Table2[[#This Row],[Day High]]/Table2[[#This Row],[Close Price]])-1</f>
        <v>2.6198538584922382E-2</v>
      </c>
      <c r="AE520" s="2">
        <f>(Table2[[#This Row],[Close Price]]/Table2[[#This Row],[Current Week Low]])-1</f>
        <v>3.2572690467427279E-2</v>
      </c>
      <c r="AF520" s="2">
        <f>(Table2[[#This Row],[Current Week High]]/Table2[[#This Row],[Close Price]])-1</f>
        <v>2.6198538584922382E-2</v>
      </c>
      <c r="AG520" s="2">
        <f>(Table2[[#This Row],[Close Price]]/Table2[[#This Row],[Current Month Low]])-1</f>
        <v>3.2572690467427279E-2</v>
      </c>
      <c r="AH520" s="2">
        <f>(Table2[[#This Row],[Current Month High]]/Table2[[#This Row],[Close Price]])-1</f>
        <v>0.11299233648191054</v>
      </c>
      <c r="AI520">
        <v>31.349135626448</v>
      </c>
      <c r="AJ520">
        <v>43.320561941251597</v>
      </c>
      <c r="AK520" t="str">
        <f>IF(AND(Table2[[#This Row],[20D EMA]]&gt;Table2[[#This Row],[50D EMA]],Table2[[#This Row],[50D EMA]]&gt;Table2[[#This Row],[200D EMA]]),"Uptrend","Downtrend/NoTrend")</f>
        <v>Downtrend/NoTrend</v>
      </c>
      <c r="AL520">
        <v>-0.16</v>
      </c>
      <c r="AM520" t="s">
        <v>10200</v>
      </c>
      <c r="AN520">
        <v>-3.07</v>
      </c>
      <c r="AO520" t="s">
        <v>10200</v>
      </c>
      <c r="AQ520">
        <f>(Table2[[#This Row],[Sharpe Ratio]]-AVERAGE(Table2[Sharpe Ratio]))/_xlfn.STDEV.P(Table2[Sharpe Ratio])</f>
        <v>-0.56193622494207851</v>
      </c>
      <c r="AR52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0">
        <f>_xlfn.RANK.AVG(Table2[[#This Row],[1Y Return vs Nifty Z-Score]],Table2[1Y Return vs Nifty Z-Score])</f>
        <v>496</v>
      </c>
      <c r="AT520">
        <f>_xlfn.RANK.AVG(Table2[[#This Row],[6M Return vs Nifty Z-Score]],Table2[6M Return vs Nifty Z-Score])</f>
        <v>458</v>
      </c>
      <c r="AU520">
        <f>_xlfn.RANK.AVG(Table2[[#This Row],[Sharpe Ratio Z-Score]],Table2[Sharpe Ratio Z-Score])</f>
        <v>507.5</v>
      </c>
      <c r="AV520">
        <f>(Table2[[#This Row],[Rank 1Y]]+Table2[[#This Row],[Rank 6M]]+Table2[[#This Row],[Rank Sharpe]])/3</f>
        <v>487.16666666666669</v>
      </c>
    </row>
    <row r="521" spans="1:48" x14ac:dyDescent="0.3">
      <c r="A521" t="s">
        <v>1815</v>
      </c>
      <c r="B521" t="s">
        <v>1816</v>
      </c>
      <c r="C521" t="s">
        <v>10166</v>
      </c>
      <c r="D521" t="s">
        <v>130</v>
      </c>
      <c r="E521">
        <v>3893.3219350999998</v>
      </c>
      <c r="F521">
        <v>219.7</v>
      </c>
      <c r="G521">
        <v>-3.8228122950999501</v>
      </c>
      <c r="H521">
        <f>(Table2[[#This Row],[1Y Return vs Nifty]]-AVERAGE(Table2[1Y Return vs Nifty]))/_xlfn.STDEV.P(Table2[1Y Return vs Nifty])</f>
        <v>-0.59123959912715429</v>
      </c>
      <c r="I521">
        <v>-0.97996335593900596</v>
      </c>
      <c r="J521">
        <f>(Table2[[#This Row],[1M Return vs Nifty]]-AVERAGE(Table2[1M Return vs Nifty]))/_xlfn.STDEV.P(Table2[1M Return vs Nifty])</f>
        <v>7.8935038234823035E-2</v>
      </c>
      <c r="K521">
        <v>-26.7567797738016</v>
      </c>
      <c r="L521">
        <f>(Table2[[#This Row],[6M Return vs Nifty]]-AVERAGE(Table2[6M Return vs Nifty]))/_xlfn.STDEV.P(Table2[6M Return vs Nifty])</f>
        <v>-1.1128951160920946</v>
      </c>
      <c r="M521">
        <v>0.27859045151446399</v>
      </c>
      <c r="N521">
        <f>(Table2[[#This Row],[1W Return vs Nifty]]-AVERAGE(Table2[1W Return vs Nifty]))/_xlfn.STDEV.P(Table2[1W Return vs Nifty])</f>
        <v>0.58041510766949966</v>
      </c>
      <c r="O521">
        <v>221.19</v>
      </c>
      <c r="P521">
        <v>220.27110926882699</v>
      </c>
      <c r="Q521">
        <v>217.51670849070399</v>
      </c>
      <c r="R521">
        <v>44.652021228493801</v>
      </c>
      <c r="S521" s="2">
        <f>(Table2[[#This Row],[Close Price]]-Table2[[#This Row],[20D EMA]])/Table2[[#This Row],[20D EMA]]</f>
        <v>-6.7362900673629423E-3</v>
      </c>
      <c r="T521" s="2">
        <f>(Table2[[#This Row],[Close Price]]-Table2[[#This Row],[50D EMA]])/Table2[[#This Row],[50D EMA]]</f>
        <v>-2.5927561300379096E-3</v>
      </c>
      <c r="U521" s="2">
        <f>(Table2[[#This Row],[Close Price]]-Table2[[#This Row],[200D EMA]])/Table2[[#This Row],[200D EMA]]</f>
        <v>1.0037350806038448E-2</v>
      </c>
      <c r="V521">
        <v>1.35347382886017</v>
      </c>
      <c r="W521">
        <v>213.48</v>
      </c>
      <c r="X521">
        <v>223</v>
      </c>
      <c r="Y521">
        <v>213.48</v>
      </c>
      <c r="Z521">
        <v>223.8</v>
      </c>
      <c r="AA521">
        <v>212.51</v>
      </c>
      <c r="AB521">
        <v>233.63</v>
      </c>
      <c r="AC521" s="2">
        <f>(Table2[[#This Row],[Close Price]]/Table2[[#This Row],[Day Low]])-1</f>
        <v>2.9136218849540985E-2</v>
      </c>
      <c r="AD521" s="2">
        <f>(Table2[[#This Row],[Day High]]/Table2[[#This Row],[Close Price]])-1</f>
        <v>1.5020482476103769E-2</v>
      </c>
      <c r="AE521" s="2">
        <f>(Table2[[#This Row],[Close Price]]/Table2[[#This Row],[Current Week Low]])-1</f>
        <v>2.9136218849540985E-2</v>
      </c>
      <c r="AF521" s="2">
        <f>(Table2[[#This Row],[Current Week High]]/Table2[[#This Row],[Close Price]])-1</f>
        <v>1.8661811561220043E-2</v>
      </c>
      <c r="AG521" s="2">
        <f>(Table2[[#This Row],[Close Price]]/Table2[[#This Row],[Current Month Low]])-1</f>
        <v>3.3833701943438044E-2</v>
      </c>
      <c r="AH521" s="2">
        <f>(Table2[[#This Row],[Current Month High]]/Table2[[#This Row],[Close Price]])-1</f>
        <v>6.3404642694583568E-2</v>
      </c>
      <c r="AI521">
        <v>26.5361857077833</v>
      </c>
      <c r="AJ521">
        <v>31.635710005991498</v>
      </c>
      <c r="AK521" t="str">
        <f>IF(AND(Table2[[#This Row],[20D EMA]]&gt;Table2[[#This Row],[50D EMA]],Table2[[#This Row],[50D EMA]]&gt;Table2[[#This Row],[200D EMA]]),"Uptrend","Downtrend/NoTrend")</f>
        <v>Uptrend</v>
      </c>
      <c r="AL521">
        <v>-0.08</v>
      </c>
      <c r="AM521" t="s">
        <v>10200</v>
      </c>
      <c r="AN521">
        <v>1.46</v>
      </c>
      <c r="AO521" t="s">
        <v>10199</v>
      </c>
      <c r="AP521">
        <v>6.8536246031492998E-2</v>
      </c>
      <c r="AQ521">
        <f>(Table2[[#This Row],[Sharpe Ratio]]-AVERAGE(Table2[Sharpe Ratio]))/_xlfn.STDEV.P(Table2[Sharpe Ratio])</f>
        <v>0.2248294491550781</v>
      </c>
      <c r="AR52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-0.81995512015984806</v>
      </c>
      <c r="AS521">
        <f>_xlfn.RANK.AVG(Table2[[#This Row],[1Y Return vs Nifty Z-Score]],Table2[1Y Return vs Nifty Z-Score])</f>
        <v>534</v>
      </c>
      <c r="AT521">
        <f>_xlfn.RANK.AVG(Table2[[#This Row],[6M Return vs Nifty Z-Score]],Table2[6M Return vs Nifty Z-Score])</f>
        <v>659</v>
      </c>
      <c r="AU521">
        <f>_xlfn.RANK.AVG(Table2[[#This Row],[Sharpe Ratio Z-Score]],Table2[Sharpe Ratio Z-Score])</f>
        <v>270</v>
      </c>
      <c r="AV521">
        <f>(Table2[[#This Row],[Rank 1Y]]+Table2[[#This Row],[Rank 6M]]+Table2[[#This Row],[Rank Sharpe]])/3</f>
        <v>487.66666666666669</v>
      </c>
    </row>
    <row r="522" spans="1:48" x14ac:dyDescent="0.3">
      <c r="A522" t="s">
        <v>1506</v>
      </c>
      <c r="B522" t="s">
        <v>1507</v>
      </c>
      <c r="C522" t="s">
        <v>10164</v>
      </c>
      <c r="D522" t="s">
        <v>1508</v>
      </c>
      <c r="E522">
        <v>6352.0526362500004</v>
      </c>
      <c r="F522">
        <v>468.1</v>
      </c>
      <c r="G522">
        <v>-1.7566221279538501</v>
      </c>
      <c r="H522">
        <f>(Table2[[#This Row],[1Y Return vs Nifty]]-AVERAGE(Table2[1Y Return vs Nifty]))/_xlfn.STDEV.P(Table2[1Y Return vs Nifty])</f>
        <v>-0.56246599220262772</v>
      </c>
      <c r="I522">
        <v>-4.9043943653863904</v>
      </c>
      <c r="J522">
        <f>(Table2[[#This Row],[1M Return vs Nifty]]-AVERAGE(Table2[1M Return vs Nifty]))/_xlfn.STDEV.P(Table2[1M Return vs Nifty])</f>
        <v>-0.32804957668289769</v>
      </c>
      <c r="K522">
        <v>-4.3452467502544101</v>
      </c>
      <c r="L522">
        <f>(Table2[[#This Row],[6M Return vs Nifty]]-AVERAGE(Table2[6M Return vs Nifty]))/_xlfn.STDEV.P(Table2[6M Return vs Nifty])</f>
        <v>-0.36004572417586989</v>
      </c>
      <c r="M522">
        <v>2.6184604046180699</v>
      </c>
      <c r="N522">
        <f>(Table2[[#This Row],[1W Return vs Nifty]]-AVERAGE(Table2[1W Return vs Nifty]))/_xlfn.STDEV.P(Table2[1W Return vs Nifty])</f>
        <v>1.2103455924482447</v>
      </c>
      <c r="O522">
        <v>462.62</v>
      </c>
      <c r="P522">
        <v>461.37178136040899</v>
      </c>
      <c r="Q522">
        <v>444.40349870122202</v>
      </c>
      <c r="R522">
        <v>53.7463542890344</v>
      </c>
      <c r="S522" s="2">
        <f>(Table2[[#This Row],[Close Price]]-Table2[[#This Row],[20D EMA]])/Table2[[#This Row],[20D EMA]]</f>
        <v>1.1845575202109762E-2</v>
      </c>
      <c r="T522" s="2">
        <f>(Table2[[#This Row],[Close Price]]-Table2[[#This Row],[50D EMA]])/Table2[[#This Row],[50D EMA]]</f>
        <v>1.4583073589269135E-2</v>
      </c>
      <c r="U522" s="2">
        <f>(Table2[[#This Row],[Close Price]]-Table2[[#This Row],[200D EMA]])/Table2[[#This Row],[200D EMA]]</f>
        <v>5.3322040371040047E-2</v>
      </c>
      <c r="V522">
        <v>1.0300849870026301</v>
      </c>
      <c r="W522">
        <v>458.8</v>
      </c>
      <c r="X522">
        <v>473.95</v>
      </c>
      <c r="Y522">
        <v>458.8</v>
      </c>
      <c r="Z522">
        <v>474</v>
      </c>
      <c r="AA522">
        <v>443.05</v>
      </c>
      <c r="AB522">
        <v>496</v>
      </c>
      <c r="AC522" s="2">
        <f>(Table2[[#This Row],[Close Price]]/Table2[[#This Row],[Day Low]])-1</f>
        <v>2.0270270270270396E-2</v>
      </c>
      <c r="AD522" s="2">
        <f>(Table2[[#This Row],[Day High]]/Table2[[#This Row],[Close Price]])-1</f>
        <v>1.2497329630420717E-2</v>
      </c>
      <c r="AE522" s="2">
        <f>(Table2[[#This Row],[Close Price]]/Table2[[#This Row],[Current Week Low]])-1</f>
        <v>2.0270270270270396E-2</v>
      </c>
      <c r="AF522" s="2">
        <f>(Table2[[#This Row],[Current Week High]]/Table2[[#This Row],[Close Price]])-1</f>
        <v>1.2604144413586704E-2</v>
      </c>
      <c r="AG522" s="2">
        <f>(Table2[[#This Row],[Close Price]]/Table2[[#This Row],[Current Month Low]])-1</f>
        <v>5.6539893917165074E-2</v>
      </c>
      <c r="AH522" s="2">
        <f>(Table2[[#This Row],[Current Month High]]/Table2[[#This Row],[Close Price]])-1</f>
        <v>5.9602649006622377E-2</v>
      </c>
      <c r="AI522">
        <v>23.242896816919401</v>
      </c>
      <c r="AJ522">
        <v>36.751387671632997</v>
      </c>
      <c r="AK522" t="str">
        <f>IF(AND(Table2[[#This Row],[20D EMA]]&gt;Table2[[#This Row],[50D EMA]],Table2[[#This Row],[50D EMA]]&gt;Table2[[#This Row],[200D EMA]]),"Uptrend","Downtrend/NoTrend")</f>
        <v>Uptrend</v>
      </c>
      <c r="AL522">
        <v>-0.18</v>
      </c>
      <c r="AM522" t="s">
        <v>10200</v>
      </c>
      <c r="AN522">
        <v>-1.76</v>
      </c>
      <c r="AO522" t="s">
        <v>10200</v>
      </c>
      <c r="AQ522">
        <f>(Table2[[#This Row],[Sharpe Ratio]]-AVERAGE(Table2[Sharpe Ratio]))/_xlfn.STDEV.P(Table2[Sharpe Ratio])</f>
        <v>-0.56193622494207851</v>
      </c>
      <c r="AR52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-0.60215192555522901</v>
      </c>
      <c r="AS522">
        <f>_xlfn.RANK.AVG(Table2[[#This Row],[1Y Return vs Nifty Z-Score]],Table2[1Y Return vs Nifty Z-Score])</f>
        <v>516</v>
      </c>
      <c r="AT522">
        <f>_xlfn.RANK.AVG(Table2[[#This Row],[6M Return vs Nifty Z-Score]],Table2[6M Return vs Nifty Z-Score])</f>
        <v>441</v>
      </c>
      <c r="AU522">
        <f>_xlfn.RANK.AVG(Table2[[#This Row],[Sharpe Ratio Z-Score]],Table2[Sharpe Ratio Z-Score])</f>
        <v>507.5</v>
      </c>
      <c r="AV522">
        <f>(Table2[[#This Row],[Rank 1Y]]+Table2[[#This Row],[Rank 6M]]+Table2[[#This Row],[Rank Sharpe]])/3</f>
        <v>488.16666666666669</v>
      </c>
    </row>
    <row r="523" spans="1:48" x14ac:dyDescent="0.3">
      <c r="A523" t="s">
        <v>878</v>
      </c>
      <c r="B523" t="s">
        <v>879</v>
      </c>
      <c r="C523" t="s">
        <v>10160</v>
      </c>
      <c r="D523" t="s">
        <v>291</v>
      </c>
      <c r="E523">
        <v>16926.677228370001</v>
      </c>
      <c r="F523">
        <v>2115.1</v>
      </c>
      <c r="G523">
        <v>-13.0344274100073</v>
      </c>
      <c r="H523">
        <f>(Table2[[#This Row],[1Y Return vs Nifty]]-AVERAGE(Table2[1Y Return vs Nifty]))/_xlfn.STDEV.P(Table2[1Y Return vs Nifty])</f>
        <v>-0.71951984974051886</v>
      </c>
      <c r="I523">
        <v>-0.84984237047251099</v>
      </c>
      <c r="J523">
        <f>(Table2[[#This Row],[1M Return vs Nifty]]-AVERAGE(Table2[1M Return vs Nifty]))/_xlfn.STDEV.P(Table2[1M Return vs Nifty])</f>
        <v>9.2429284670882295E-2</v>
      </c>
      <c r="K523">
        <v>-10.403014301875301</v>
      </c>
      <c r="L523">
        <f>(Table2[[#This Row],[6M Return vs Nifty]]-AVERAGE(Table2[6M Return vs Nifty]))/_xlfn.STDEV.P(Table2[6M Return vs Nifty])</f>
        <v>-0.56353856925772761</v>
      </c>
      <c r="M523">
        <v>-0.55144179735501497</v>
      </c>
      <c r="N523">
        <f>(Table2[[#This Row],[1W Return vs Nifty]]-AVERAGE(Table2[1W Return vs Nifty]))/_xlfn.STDEV.P(Table2[1W Return vs Nifty])</f>
        <v>0.35695712607577157</v>
      </c>
      <c r="O523">
        <v>2105.44</v>
      </c>
      <c r="P523">
        <v>2055.87036895345</v>
      </c>
      <c r="Q523">
        <v>1981.2180139960899</v>
      </c>
      <c r="R523">
        <v>48.448220009901299</v>
      </c>
      <c r="S523" s="2">
        <f>(Table2[[#This Row],[Close Price]]-Table2[[#This Row],[20D EMA]])/Table2[[#This Row],[20D EMA]]</f>
        <v>4.5881145983736674E-3</v>
      </c>
      <c r="T523" s="2">
        <f>(Table2[[#This Row],[Close Price]]-Table2[[#This Row],[50D EMA]])/Table2[[#This Row],[50D EMA]]</f>
        <v>2.8810002780817849E-2</v>
      </c>
      <c r="U523" s="2">
        <f>(Table2[[#This Row],[Close Price]]-Table2[[#This Row],[200D EMA]])/Table2[[#This Row],[200D EMA]]</f>
        <v>6.7575594941150299E-2</v>
      </c>
      <c r="V523">
        <v>1.25980429450378</v>
      </c>
      <c r="W523">
        <v>2086</v>
      </c>
      <c r="X523">
        <v>2135.5500000000002</v>
      </c>
      <c r="Y523">
        <v>2085.5500000000002</v>
      </c>
      <c r="Z523">
        <v>2145.0500000000002</v>
      </c>
      <c r="AA523">
        <v>2080</v>
      </c>
      <c r="AB523">
        <v>2193.9</v>
      </c>
      <c r="AC523" s="2">
        <f>(Table2[[#This Row],[Close Price]]/Table2[[#This Row],[Day Low]])-1</f>
        <v>1.3950143815915528E-2</v>
      </c>
      <c r="AD523" s="2">
        <f>(Table2[[#This Row],[Day High]]/Table2[[#This Row],[Close Price]])-1</f>
        <v>9.6685735899013636E-3</v>
      </c>
      <c r="AE523" s="2">
        <f>(Table2[[#This Row],[Close Price]]/Table2[[#This Row],[Current Week Low]])-1</f>
        <v>1.4168924264582383E-2</v>
      </c>
      <c r="AF523" s="2">
        <f>(Table2[[#This Row],[Current Week High]]/Table2[[#This Row],[Close Price]])-1</f>
        <v>1.4160086993523002E-2</v>
      </c>
      <c r="AG523" s="2">
        <f>(Table2[[#This Row],[Close Price]]/Table2[[#This Row],[Current Month Low]])-1</f>
        <v>1.6874999999999973E-2</v>
      </c>
      <c r="AH523" s="2">
        <f>(Table2[[#This Row],[Current Month High]]/Table2[[#This Row],[Close Price]])-1</f>
        <v>3.7255921705829698E-2</v>
      </c>
      <c r="AI523">
        <v>11.408444045198801</v>
      </c>
      <c r="AJ523">
        <v>20.862857142857099</v>
      </c>
      <c r="AK523" t="str">
        <f>IF(AND(Table2[[#This Row],[20D EMA]]&gt;Table2[[#This Row],[50D EMA]],Table2[[#This Row],[50D EMA]]&gt;Table2[[#This Row],[200D EMA]]),"Uptrend","Downtrend/NoTrend")</f>
        <v>Uptrend</v>
      </c>
      <c r="AL523">
        <v>-0.02</v>
      </c>
      <c r="AM523" t="s">
        <v>10200</v>
      </c>
      <c r="AN523">
        <v>-0.54</v>
      </c>
      <c r="AO523" t="s">
        <v>10200</v>
      </c>
      <c r="AP523">
        <v>3.6552460116828001E-2</v>
      </c>
      <c r="AQ523">
        <f>(Table2[[#This Row],[Sharpe Ratio]]-AVERAGE(Table2[Sharpe Ratio]))/_xlfn.STDEV.P(Table2[Sharpe Ratio])</f>
        <v>-0.14233021222712822</v>
      </c>
      <c r="AR52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-0.97600222047872087</v>
      </c>
      <c r="AS523">
        <f>_xlfn.RANK.AVG(Table2[[#This Row],[1Y Return vs Nifty Z-Score]],Table2[1Y Return vs Nifty Z-Score])</f>
        <v>578</v>
      </c>
      <c r="AT523">
        <f>_xlfn.RANK.AVG(Table2[[#This Row],[6M Return vs Nifty Z-Score]],Table2[6M Return vs Nifty Z-Score])</f>
        <v>514</v>
      </c>
      <c r="AU523">
        <f>_xlfn.RANK.AVG(Table2[[#This Row],[Sharpe Ratio Z-Score]],Table2[Sharpe Ratio Z-Score])</f>
        <v>378</v>
      </c>
      <c r="AV523">
        <f>(Table2[[#This Row],[Rank 1Y]]+Table2[[#This Row],[Rank 6M]]+Table2[[#This Row],[Rank Sharpe]])/3</f>
        <v>490</v>
      </c>
    </row>
    <row r="524" spans="1:48" x14ac:dyDescent="0.3">
      <c r="A524" t="s">
        <v>1109</v>
      </c>
      <c r="B524" t="s">
        <v>1110</v>
      </c>
      <c r="C524" t="s">
        <v>10154</v>
      </c>
      <c r="D524" t="s">
        <v>21</v>
      </c>
      <c r="E524">
        <v>10794.2853488</v>
      </c>
      <c r="F524">
        <v>524</v>
      </c>
      <c r="G524">
        <v>14.832003743088601</v>
      </c>
      <c r="H524">
        <f>(Table2[[#This Row],[1Y Return vs Nifty]]-AVERAGE(Table2[1Y Return vs Nifty]))/_xlfn.STDEV.P(Table2[1Y Return vs Nifty])</f>
        <v>-0.33145405156858065</v>
      </c>
      <c r="I524">
        <v>-0.77638161831957697</v>
      </c>
      <c r="J524">
        <f>(Table2[[#This Row],[1M Return vs Nifty]]-AVERAGE(Table2[1M Return vs Nifty]))/_xlfn.STDEV.P(Table2[1M Return vs Nifty])</f>
        <v>0.10004755999654229</v>
      </c>
      <c r="K524">
        <v>0.98152321848417501</v>
      </c>
      <c r="L524">
        <f>(Table2[[#This Row],[6M Return vs Nifty]]-AVERAGE(Table2[6M Return vs Nifty]))/_xlfn.STDEV.P(Table2[6M Return vs Nifty])</f>
        <v>-0.18110858820980347</v>
      </c>
      <c r="M524">
        <v>-3.32268187806232</v>
      </c>
      <c r="N524">
        <f>(Table2[[#This Row],[1W Return vs Nifty]]-AVERAGE(Table2[1W Return vs Nifty]))/_xlfn.STDEV.P(Table2[1W Return vs Nifty])</f>
        <v>-0.38910510920476538</v>
      </c>
      <c r="O524">
        <v>523.65</v>
      </c>
      <c r="P524">
        <v>510.47599249284099</v>
      </c>
      <c r="Q524">
        <v>477.53686260330898</v>
      </c>
      <c r="R524">
        <v>47.448314465269</v>
      </c>
      <c r="S524" s="2">
        <f>(Table2[[#This Row],[Close Price]]-Table2[[#This Row],[20D EMA]])/Table2[[#This Row],[20D EMA]]</f>
        <v>6.6838537190876113E-4</v>
      </c>
      <c r="T524" s="2">
        <f>(Table2[[#This Row],[Close Price]]-Table2[[#This Row],[50D EMA]])/Table2[[#This Row],[50D EMA]]</f>
        <v>2.6492935428983323E-2</v>
      </c>
      <c r="U524" s="2">
        <f>(Table2[[#This Row],[Close Price]]-Table2[[#This Row],[200D EMA]])/Table2[[#This Row],[200D EMA]]</f>
        <v>9.7297488498365545E-2</v>
      </c>
      <c r="V524">
        <v>2.1704802035409698</v>
      </c>
      <c r="W524">
        <v>507.8</v>
      </c>
      <c r="X524">
        <v>537</v>
      </c>
      <c r="Y524">
        <v>507.8</v>
      </c>
      <c r="Z524">
        <v>543.4</v>
      </c>
      <c r="AA524">
        <v>500</v>
      </c>
      <c r="AB524">
        <v>575</v>
      </c>
      <c r="AC524" s="2">
        <f>(Table2[[#This Row],[Close Price]]/Table2[[#This Row],[Day Low]])-1</f>
        <v>3.1902323749507744E-2</v>
      </c>
      <c r="AD524" s="2">
        <f>(Table2[[#This Row],[Day High]]/Table2[[#This Row],[Close Price]])-1</f>
        <v>2.4809160305343525E-2</v>
      </c>
      <c r="AE524" s="2">
        <f>(Table2[[#This Row],[Close Price]]/Table2[[#This Row],[Current Week Low]])-1</f>
        <v>3.1902323749507744E-2</v>
      </c>
      <c r="AF524" s="2">
        <f>(Table2[[#This Row],[Current Week High]]/Table2[[#This Row],[Close Price]])-1</f>
        <v>3.7022900763358679E-2</v>
      </c>
      <c r="AG524" s="2">
        <f>(Table2[[#This Row],[Close Price]]/Table2[[#This Row],[Current Month Low]])-1</f>
        <v>4.8000000000000043E-2</v>
      </c>
      <c r="AH524" s="2">
        <f>(Table2[[#This Row],[Current Month High]]/Table2[[#This Row],[Close Price]])-1</f>
        <v>9.7328244274809128E-2</v>
      </c>
      <c r="AI524">
        <v>9.7328244274809101</v>
      </c>
      <c r="AJ524">
        <v>44.7513812154696</v>
      </c>
      <c r="AK524" t="str">
        <f>IF(AND(Table2[[#This Row],[20D EMA]]&gt;Table2[[#This Row],[50D EMA]],Table2[[#This Row],[50D EMA]]&gt;Table2[[#This Row],[200D EMA]]),"Uptrend","Downtrend/NoTrend")</f>
        <v>Uptrend</v>
      </c>
      <c r="AL524">
        <v>0</v>
      </c>
      <c r="AM524">
        <v>0</v>
      </c>
      <c r="AN524">
        <v>3.75</v>
      </c>
      <c r="AO524" t="s">
        <v>10199</v>
      </c>
      <c r="AP524">
        <v>-7.2504193651972998E-2</v>
      </c>
      <c r="AQ524">
        <f>(Table2[[#This Row],[Sharpe Ratio]]-AVERAGE(Table2[Sharpe Ratio]))/_xlfn.STDEV.P(Table2[Sharpe Ratio])</f>
        <v>-1.3942521759390618</v>
      </c>
      <c r="AR52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-2.1958723649256693</v>
      </c>
      <c r="AS524">
        <f>_xlfn.RANK.AVG(Table2[[#This Row],[1Y Return vs Nifty Z-Score]],Table2[1Y Return vs Nifty Z-Score])</f>
        <v>412</v>
      </c>
      <c r="AT524">
        <f>_xlfn.RANK.AVG(Table2[[#This Row],[6M Return vs Nifty Z-Score]],Table2[6M Return vs Nifty Z-Score])</f>
        <v>385</v>
      </c>
      <c r="AU524">
        <f>_xlfn.RANK.AVG(Table2[[#This Row],[Sharpe Ratio Z-Score]],Table2[Sharpe Ratio Z-Score])</f>
        <v>674</v>
      </c>
      <c r="AV524">
        <f>(Table2[[#This Row],[Rank 1Y]]+Table2[[#This Row],[Rank 6M]]+Table2[[#This Row],[Rank Sharpe]])/3</f>
        <v>490.33333333333331</v>
      </c>
    </row>
    <row r="525" spans="1:48" x14ac:dyDescent="0.3">
      <c r="A525" t="s">
        <v>1732</v>
      </c>
      <c r="B525" t="s">
        <v>1733</v>
      </c>
      <c r="C525" t="s">
        <v>10160</v>
      </c>
      <c r="D525" t="s">
        <v>62</v>
      </c>
      <c r="E525">
        <v>4304.4291825</v>
      </c>
      <c r="F525">
        <v>349.1</v>
      </c>
      <c r="G525">
        <v>0.52476998998286095</v>
      </c>
      <c r="H525">
        <f>(Table2[[#This Row],[1Y Return vs Nifty]]-AVERAGE(Table2[1Y Return vs Nifty]))/_xlfn.STDEV.P(Table2[1Y Return vs Nifty])</f>
        <v>-0.53069549929930826</v>
      </c>
      <c r="I525">
        <v>5.7007965063275998</v>
      </c>
      <c r="J525">
        <f>(Table2[[#This Row],[1M Return vs Nifty]]-AVERAGE(Table2[1M Return vs Nifty]))/_xlfn.STDEV.P(Table2[1M Return vs Nifty])</f>
        <v>0.77176578831219755</v>
      </c>
      <c r="K525">
        <v>6.7639963828179104</v>
      </c>
      <c r="L525">
        <f>(Table2[[#This Row],[6M Return vs Nifty]]-AVERAGE(Table2[6M Return vs Nifty]))/_xlfn.STDEV.P(Table2[6M Return vs Nifty])</f>
        <v>1.3136553386115652E-2</v>
      </c>
      <c r="M525">
        <v>-4.3162114537907197</v>
      </c>
      <c r="N525">
        <f>(Table2[[#This Row],[1W Return vs Nifty]]-AVERAGE(Table2[1W Return vs Nifty]))/_xlfn.STDEV.P(Table2[1W Return vs Nifty])</f>
        <v>-0.65657919102306361</v>
      </c>
      <c r="O525">
        <v>342.02</v>
      </c>
      <c r="P525">
        <v>324.746200423262</v>
      </c>
      <c r="Q525">
        <v>304.173054318396</v>
      </c>
      <c r="R525">
        <v>53.285587049833502</v>
      </c>
      <c r="S525" s="2">
        <f>(Table2[[#This Row],[Close Price]]-Table2[[#This Row],[20D EMA]])/Table2[[#This Row],[20D EMA]]</f>
        <v>2.0700543827846446E-2</v>
      </c>
      <c r="T525" s="2">
        <f>(Table2[[#This Row],[Close Price]]-Table2[[#This Row],[50D EMA]])/Table2[[#This Row],[50D EMA]]</f>
        <v>7.4993331854217846E-2</v>
      </c>
      <c r="U525" s="2">
        <f>(Table2[[#This Row],[Close Price]]-Table2[[#This Row],[200D EMA]])/Table2[[#This Row],[200D EMA]]</f>
        <v>0.14770192508431837</v>
      </c>
      <c r="V525">
        <v>0.83176643715014997</v>
      </c>
      <c r="W525">
        <v>326.05</v>
      </c>
      <c r="X525">
        <v>351</v>
      </c>
      <c r="Y525">
        <v>326.05</v>
      </c>
      <c r="Z525">
        <v>351</v>
      </c>
      <c r="AA525">
        <v>326.05</v>
      </c>
      <c r="AB525">
        <v>377.95</v>
      </c>
      <c r="AC525" s="2">
        <f>(Table2[[#This Row],[Close Price]]/Table2[[#This Row],[Day Low]])-1</f>
        <v>7.0694678730256033E-2</v>
      </c>
      <c r="AD525" s="2">
        <f>(Table2[[#This Row],[Day High]]/Table2[[#This Row],[Close Price]])-1</f>
        <v>5.4425665998281136E-3</v>
      </c>
      <c r="AE525" s="2">
        <f>(Table2[[#This Row],[Close Price]]/Table2[[#This Row],[Current Week Low]])-1</f>
        <v>7.0694678730256033E-2</v>
      </c>
      <c r="AF525" s="2">
        <f>(Table2[[#This Row],[Current Week High]]/Table2[[#This Row],[Close Price]])-1</f>
        <v>5.4425665998281136E-3</v>
      </c>
      <c r="AG525" s="2">
        <f>(Table2[[#This Row],[Close Price]]/Table2[[#This Row],[Current Month Low]])-1</f>
        <v>7.0694678730256033E-2</v>
      </c>
      <c r="AH525" s="2">
        <f>(Table2[[#This Row],[Current Month High]]/Table2[[#This Row],[Close Price]])-1</f>
        <v>8.2641077055285006E-2</v>
      </c>
      <c r="AI525">
        <v>8.2641077055285006</v>
      </c>
      <c r="AJ525">
        <v>39.584166333466598</v>
      </c>
      <c r="AK525" t="str">
        <f>IF(AND(Table2[[#This Row],[20D EMA]]&gt;Table2[[#This Row],[50D EMA]],Table2[[#This Row],[50D EMA]]&gt;Table2[[#This Row],[200D EMA]]),"Uptrend","Downtrend/NoTrend")</f>
        <v>Uptrend</v>
      </c>
      <c r="AL525">
        <v>0.08</v>
      </c>
      <c r="AM525" t="s">
        <v>10199</v>
      </c>
      <c r="AN525">
        <v>3.56</v>
      </c>
      <c r="AO525" t="s">
        <v>10199</v>
      </c>
      <c r="AP525">
        <v>-6.3716003819388994E-2</v>
      </c>
      <c r="AQ525">
        <f>(Table2[[#This Row],[Sharpe Ratio]]-AVERAGE(Table2[Sharpe Ratio]))/_xlfn.STDEV.P(Table2[Sharpe Ratio])</f>
        <v>-1.2933676586494867</v>
      </c>
      <c r="AR52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-1.6957400072735453</v>
      </c>
      <c r="AS525">
        <f>_xlfn.RANK.AVG(Table2[[#This Row],[1Y Return vs Nifty Z-Score]],Table2[1Y Return vs Nifty Z-Score])</f>
        <v>498</v>
      </c>
      <c r="AT525">
        <f>_xlfn.RANK.AVG(Table2[[#This Row],[6M Return vs Nifty Z-Score]],Table2[6M Return vs Nifty Z-Score])</f>
        <v>320</v>
      </c>
      <c r="AU525">
        <f>_xlfn.RANK.AVG(Table2[[#This Row],[Sharpe Ratio Z-Score]],Table2[Sharpe Ratio Z-Score])</f>
        <v>653</v>
      </c>
      <c r="AV525">
        <f>(Table2[[#This Row],[Rank 1Y]]+Table2[[#This Row],[Rank 6M]]+Table2[[#This Row],[Rank Sharpe]])/3</f>
        <v>490.33333333333331</v>
      </c>
    </row>
    <row r="526" spans="1:48" x14ac:dyDescent="0.3">
      <c r="A526" t="s">
        <v>1856</v>
      </c>
      <c r="B526" t="s">
        <v>1857</v>
      </c>
      <c r="C526" t="s">
        <v>10154</v>
      </c>
      <c r="D526" t="s">
        <v>21</v>
      </c>
      <c r="E526">
        <v>3710.7229186999998</v>
      </c>
      <c r="F526">
        <v>628.6</v>
      </c>
      <c r="G526">
        <v>-8.6893774812722704</v>
      </c>
      <c r="H526">
        <f>(Table2[[#This Row],[1Y Return vs Nifty]]-AVERAGE(Table2[1Y Return vs Nifty]))/_xlfn.STDEV.P(Table2[1Y Return vs Nifty])</f>
        <v>-0.6590110153143296</v>
      </c>
      <c r="I526">
        <v>0.48911192636442202</v>
      </c>
      <c r="J526">
        <f>(Table2[[#This Row],[1M Return vs Nifty]]-AVERAGE(Table2[1M Return vs Nifty]))/_xlfn.STDEV.P(Table2[1M Return vs Nifty])</f>
        <v>0.23128605080558395</v>
      </c>
      <c r="K526">
        <v>-25.043876708371101</v>
      </c>
      <c r="L526">
        <f>(Table2[[#This Row],[6M Return vs Nifty]]-AVERAGE(Table2[6M Return vs Nifty]))/_xlfn.STDEV.P(Table2[6M Return vs Nifty])</f>
        <v>-1.0553551865448441</v>
      </c>
      <c r="M526">
        <v>-1.2861597839621299</v>
      </c>
      <c r="N526">
        <f>(Table2[[#This Row],[1W Return vs Nifty]]-AVERAGE(Table2[1W Return vs Nifty]))/_xlfn.STDEV.P(Table2[1W Return vs Nifty])</f>
        <v>0.15915927117140097</v>
      </c>
      <c r="O526">
        <v>635.99</v>
      </c>
      <c r="P526">
        <v>615.49174578436998</v>
      </c>
      <c r="Q526">
        <v>594.70289439601697</v>
      </c>
      <c r="R526">
        <v>42.300276764429</v>
      </c>
      <c r="S526" s="2">
        <f>(Table2[[#This Row],[Close Price]]-Table2[[#This Row],[20D EMA]])/Table2[[#This Row],[20D EMA]]</f>
        <v>-1.1619679554709958E-2</v>
      </c>
      <c r="T526" s="2">
        <f>(Table2[[#This Row],[Close Price]]-Table2[[#This Row],[50D EMA]])/Table2[[#This Row],[50D EMA]]</f>
        <v>2.1297205535916897E-2</v>
      </c>
      <c r="U526" s="2">
        <f>(Table2[[#This Row],[Close Price]]-Table2[[#This Row],[200D EMA]])/Table2[[#This Row],[200D EMA]]</f>
        <v>5.6998386796837615E-2</v>
      </c>
      <c r="V526">
        <v>1.1074544876742101</v>
      </c>
      <c r="W526">
        <v>600</v>
      </c>
      <c r="X526">
        <v>648.85</v>
      </c>
      <c r="Y526">
        <v>600</v>
      </c>
      <c r="Z526">
        <v>658.55</v>
      </c>
      <c r="AA526">
        <v>600</v>
      </c>
      <c r="AB526">
        <v>689.7</v>
      </c>
      <c r="AC526" s="2">
        <f>(Table2[[#This Row],[Close Price]]/Table2[[#This Row],[Day Low]])-1</f>
        <v>4.7666666666666746E-2</v>
      </c>
      <c r="AD526" s="2">
        <f>(Table2[[#This Row],[Day High]]/Table2[[#This Row],[Close Price]])-1</f>
        <v>3.2214444797963759E-2</v>
      </c>
      <c r="AE526" s="2">
        <f>(Table2[[#This Row],[Close Price]]/Table2[[#This Row],[Current Week Low]])-1</f>
        <v>4.7666666666666746E-2</v>
      </c>
      <c r="AF526" s="2">
        <f>(Table2[[#This Row],[Current Week High]]/Table2[[#This Row],[Close Price]])-1</f>
        <v>4.7645561565383243E-2</v>
      </c>
      <c r="AG526" s="2">
        <f>(Table2[[#This Row],[Close Price]]/Table2[[#This Row],[Current Month Low]])-1</f>
        <v>4.7666666666666746E-2</v>
      </c>
      <c r="AH526" s="2">
        <f>(Table2[[#This Row],[Current Month High]]/Table2[[#This Row],[Close Price]])-1</f>
        <v>9.7200127266942493E-2</v>
      </c>
      <c r="AI526">
        <v>25.914731148584099</v>
      </c>
      <c r="AJ526">
        <v>39.688888888888798</v>
      </c>
      <c r="AK526" t="str">
        <f>IF(AND(Table2[[#This Row],[20D EMA]]&gt;Table2[[#This Row],[50D EMA]],Table2[[#This Row],[50D EMA]]&gt;Table2[[#This Row],[200D EMA]]),"Uptrend","Downtrend/NoTrend")</f>
        <v>Uptrend</v>
      </c>
      <c r="AL526">
        <v>-0.14000000000000001</v>
      </c>
      <c r="AM526" t="s">
        <v>10200</v>
      </c>
      <c r="AN526">
        <v>-5.83</v>
      </c>
      <c r="AO526" t="s">
        <v>10200</v>
      </c>
      <c r="AP526">
        <v>6.8777457360500005E-2</v>
      </c>
      <c r="AQ526">
        <f>(Table2[[#This Row],[Sharpe Ratio]]-AVERAGE(Table2[Sharpe Ratio]))/_xlfn.STDEV.P(Table2[Sharpe Ratio])</f>
        <v>0.22759844811336458</v>
      </c>
      <c r="AR52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-1.0963224317688243</v>
      </c>
      <c r="AS526">
        <f>_xlfn.RANK.AVG(Table2[[#This Row],[1Y Return vs Nifty Z-Score]],Table2[1Y Return vs Nifty Z-Score])</f>
        <v>557</v>
      </c>
      <c r="AT526">
        <f>_xlfn.RANK.AVG(Table2[[#This Row],[6M Return vs Nifty Z-Score]],Table2[6M Return vs Nifty Z-Score])</f>
        <v>648</v>
      </c>
      <c r="AU526">
        <f>_xlfn.RANK.AVG(Table2[[#This Row],[Sharpe Ratio Z-Score]],Table2[Sharpe Ratio Z-Score])</f>
        <v>268</v>
      </c>
      <c r="AV526">
        <f>(Table2[[#This Row],[Rank 1Y]]+Table2[[#This Row],[Rank 6M]]+Table2[[#This Row],[Rank Sharpe]])/3</f>
        <v>491</v>
      </c>
    </row>
    <row r="527" spans="1:48" x14ac:dyDescent="0.3">
      <c r="A527" t="s">
        <v>2084</v>
      </c>
      <c r="B527" t="s">
        <v>2085</v>
      </c>
      <c r="C527" t="s">
        <v>10154</v>
      </c>
      <c r="D527" t="s">
        <v>281</v>
      </c>
      <c r="E527">
        <v>2732.774495185</v>
      </c>
      <c r="F527">
        <v>1830.85</v>
      </c>
      <c r="G527">
        <v>2.8976924253796899</v>
      </c>
      <c r="H527">
        <f>(Table2[[#This Row],[1Y Return vs Nifty]]-AVERAGE(Table2[1Y Return vs Nifty]))/_xlfn.STDEV.P(Table2[1Y Return vs Nifty])</f>
        <v>-0.49765036216519531</v>
      </c>
      <c r="I527">
        <v>-2.8109275692398201</v>
      </c>
      <c r="J527">
        <f>(Table2[[#This Row],[1M Return vs Nifty]]-AVERAGE(Table2[1M Return vs Nifty]))/_xlfn.STDEV.P(Table2[1M Return vs Nifty])</f>
        <v>-0.11094580397758481</v>
      </c>
      <c r="K527">
        <v>-12.112702828661901</v>
      </c>
      <c r="L527">
        <f>(Table2[[#This Row],[6M Return vs Nifty]]-AVERAGE(Table2[6M Return vs Nifty]))/_xlfn.STDEV.P(Table2[6M Return vs Nifty])</f>
        <v>-0.62097051585437835</v>
      </c>
      <c r="M527">
        <v>-4.5056441696463798</v>
      </c>
      <c r="N527">
        <f>(Table2[[#This Row],[1W Return vs Nifty]]-AVERAGE(Table2[1W Return vs Nifty]))/_xlfn.STDEV.P(Table2[1W Return vs Nifty])</f>
        <v>-0.70757751354677123</v>
      </c>
      <c r="O527">
        <v>1806.72</v>
      </c>
      <c r="P527">
        <v>1759.62431815533</v>
      </c>
      <c r="Q527">
        <v>1661.77744148993</v>
      </c>
      <c r="R527">
        <v>51.595087810207602</v>
      </c>
      <c r="S527" s="2">
        <f>(Table2[[#This Row],[Close Price]]-Table2[[#This Row],[20D EMA]])/Table2[[#This Row],[20D EMA]]</f>
        <v>1.335569429684726E-2</v>
      </c>
      <c r="T527" s="2">
        <f>(Table2[[#This Row],[Close Price]]-Table2[[#This Row],[50D EMA]])/Table2[[#This Row],[50D EMA]]</f>
        <v>4.0477777619792189E-2</v>
      </c>
      <c r="U527" s="2">
        <f>(Table2[[#This Row],[Close Price]]-Table2[[#This Row],[200D EMA]])/Table2[[#This Row],[200D EMA]]</f>
        <v>0.10174199883137268</v>
      </c>
      <c r="V527">
        <v>2.1640630180761198</v>
      </c>
      <c r="W527">
        <v>1750</v>
      </c>
      <c r="X527">
        <v>1847.85</v>
      </c>
      <c r="Y527">
        <v>1750</v>
      </c>
      <c r="Z527">
        <v>1847.85</v>
      </c>
      <c r="AA527">
        <v>1713.1</v>
      </c>
      <c r="AB527">
        <v>1980</v>
      </c>
      <c r="AC527" s="2">
        <f>(Table2[[#This Row],[Close Price]]/Table2[[#This Row],[Day Low]])-1</f>
        <v>4.6200000000000019E-2</v>
      </c>
      <c r="AD527" s="2">
        <f>(Table2[[#This Row],[Day High]]/Table2[[#This Row],[Close Price]])-1</f>
        <v>9.2853046399212769E-3</v>
      </c>
      <c r="AE527" s="2">
        <f>(Table2[[#This Row],[Close Price]]/Table2[[#This Row],[Current Week Low]])-1</f>
        <v>4.6200000000000019E-2</v>
      </c>
      <c r="AF527" s="2">
        <f>(Table2[[#This Row],[Current Week High]]/Table2[[#This Row],[Close Price]])-1</f>
        <v>9.2853046399212769E-3</v>
      </c>
      <c r="AG527" s="2">
        <f>(Table2[[#This Row],[Close Price]]/Table2[[#This Row],[Current Month Low]])-1</f>
        <v>6.8735041737201463E-2</v>
      </c>
      <c r="AH527" s="2">
        <f>(Table2[[#This Row],[Current Month High]]/Table2[[#This Row],[Close Price]])-1</f>
        <v>8.1464893355545298E-2</v>
      </c>
      <c r="AI527">
        <v>16.197394652756898</v>
      </c>
      <c r="AJ527">
        <v>39.759541984732799</v>
      </c>
      <c r="AK527" t="str">
        <f>IF(AND(Table2[[#This Row],[20D EMA]]&gt;Table2[[#This Row],[50D EMA]],Table2[[#This Row],[50D EMA]]&gt;Table2[[#This Row],[200D EMA]]),"Uptrend","Downtrend/NoTrend")</f>
        <v>Uptrend</v>
      </c>
      <c r="AL527">
        <v>-0.09</v>
      </c>
      <c r="AM527" t="s">
        <v>10200</v>
      </c>
      <c r="AN527">
        <v>4.93</v>
      </c>
      <c r="AO527" t="s">
        <v>10199</v>
      </c>
      <c r="AP527">
        <v>7.0983095687739998E-3</v>
      </c>
      <c r="AQ527">
        <f>(Table2[[#This Row],[Sharpe Ratio]]-AVERAGE(Table2[Sharpe Ratio]))/_xlfn.STDEV.P(Table2[Sharpe Ratio])</f>
        <v>-0.48045078276801267</v>
      </c>
      <c r="AR52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-2.4175949783119424</v>
      </c>
      <c r="AS527">
        <f>_xlfn.RANK.AVG(Table2[[#This Row],[1Y Return vs Nifty Z-Score]],Table2[1Y Return vs Nifty Z-Score])</f>
        <v>479</v>
      </c>
      <c r="AT527">
        <f>_xlfn.RANK.AVG(Table2[[#This Row],[6M Return vs Nifty Z-Score]],Table2[6M Return vs Nifty Z-Score])</f>
        <v>533</v>
      </c>
      <c r="AU527">
        <f>_xlfn.RANK.AVG(Table2[[#This Row],[Sharpe Ratio Z-Score]],Table2[Sharpe Ratio Z-Score])</f>
        <v>463</v>
      </c>
      <c r="AV527">
        <f>(Table2[[#This Row],[Rank 1Y]]+Table2[[#This Row],[Rank 6M]]+Table2[[#This Row],[Rank Sharpe]])/3</f>
        <v>491.66666666666669</v>
      </c>
    </row>
    <row r="528" spans="1:48" x14ac:dyDescent="0.3">
      <c r="A528" t="s">
        <v>590</v>
      </c>
      <c r="B528" t="s">
        <v>591</v>
      </c>
      <c r="C528" t="s">
        <v>10155</v>
      </c>
      <c r="D528" t="s">
        <v>592</v>
      </c>
      <c r="E528">
        <v>31221.241474499999</v>
      </c>
      <c r="F528">
        <v>4269.3</v>
      </c>
      <c r="G528">
        <v>-12.526338765854</v>
      </c>
      <c r="H528">
        <f>(Table2[[#This Row],[1Y Return vs Nifty]]-AVERAGE(Table2[1Y Return vs Nifty]))/_xlfn.STDEV.P(Table2[1Y Return vs Nifty])</f>
        <v>-0.71244424597367118</v>
      </c>
      <c r="I528">
        <v>-2.3174407571026099</v>
      </c>
      <c r="J528">
        <f>(Table2[[#This Row],[1M Return vs Nifty]]-AVERAGE(Table2[1M Return vs Nifty]))/_xlfn.STDEV.P(Table2[1M Return vs Nifty])</f>
        <v>-5.9768565870673251E-2</v>
      </c>
      <c r="K528">
        <v>-6.8447527793913903</v>
      </c>
      <c r="L528">
        <f>(Table2[[#This Row],[6M Return vs Nifty]]-AVERAGE(Table2[6M Return vs Nifty]))/_xlfn.STDEV.P(Table2[6M Return vs Nifty])</f>
        <v>-0.44400926170583754</v>
      </c>
      <c r="M528">
        <v>-5.7505352285697002</v>
      </c>
      <c r="N528">
        <f>(Table2[[#This Row],[1W Return vs Nifty]]-AVERAGE(Table2[1W Return vs Nifty]))/_xlfn.STDEV.P(Table2[1W Return vs Nifty])</f>
        <v>-1.0427221343852651</v>
      </c>
      <c r="O528">
        <v>4296.79</v>
      </c>
      <c r="P528">
        <v>4304.3993022017703</v>
      </c>
      <c r="Q528">
        <v>4272.8081395140598</v>
      </c>
      <c r="R528">
        <v>45.082924341396101</v>
      </c>
      <c r="S528" s="2">
        <f>(Table2[[#This Row],[Close Price]]-Table2[[#This Row],[20D EMA]])/Table2[[#This Row],[20D EMA]]</f>
        <v>-6.3977992873749433E-3</v>
      </c>
      <c r="T528" s="2">
        <f>(Table2[[#This Row],[Close Price]]-Table2[[#This Row],[50D EMA]])/Table2[[#This Row],[50D EMA]]</f>
        <v>-8.1542858219069616E-3</v>
      </c>
      <c r="U528" s="2">
        <f>(Table2[[#This Row],[Close Price]]-Table2[[#This Row],[200D EMA]])/Table2[[#This Row],[200D EMA]]</f>
        <v>-8.2103838962883945E-4</v>
      </c>
      <c r="V528">
        <v>1.9827611452648799</v>
      </c>
      <c r="W528">
        <v>4131</v>
      </c>
      <c r="X528">
        <v>4338.05</v>
      </c>
      <c r="Y528">
        <v>4131</v>
      </c>
      <c r="Z528">
        <v>4347.8</v>
      </c>
      <c r="AA528">
        <v>4131</v>
      </c>
      <c r="AB528">
        <v>4607.8500000000004</v>
      </c>
      <c r="AC528" s="2">
        <f>(Table2[[#This Row],[Close Price]]/Table2[[#This Row],[Day Low]])-1</f>
        <v>3.3478576615831646E-2</v>
      </c>
      <c r="AD528" s="2">
        <f>(Table2[[#This Row],[Day High]]/Table2[[#This Row],[Close Price]])-1</f>
        <v>1.6103342468320347E-2</v>
      </c>
      <c r="AE528" s="2">
        <f>(Table2[[#This Row],[Close Price]]/Table2[[#This Row],[Current Week Low]])-1</f>
        <v>3.3478576615831646E-2</v>
      </c>
      <c r="AF528" s="2">
        <f>(Table2[[#This Row],[Current Week High]]/Table2[[#This Row],[Close Price]])-1</f>
        <v>1.8387089218373065E-2</v>
      </c>
      <c r="AG528" s="2">
        <f>(Table2[[#This Row],[Close Price]]/Table2[[#This Row],[Current Month Low]])-1</f>
        <v>3.3478576615831646E-2</v>
      </c>
      <c r="AH528" s="2">
        <f>(Table2[[#This Row],[Current Month High]]/Table2[[#This Row],[Close Price]])-1</f>
        <v>7.9298714074906851E-2</v>
      </c>
      <c r="AI528">
        <v>23.404305155411802</v>
      </c>
      <c r="AJ528">
        <v>16.625235610675499</v>
      </c>
      <c r="AK528" t="str">
        <f>IF(AND(Table2[[#This Row],[20D EMA]]&gt;Table2[[#This Row],[50D EMA]],Table2[[#This Row],[50D EMA]]&gt;Table2[[#This Row],[200D EMA]]),"Uptrend","Downtrend/NoTrend")</f>
        <v>Downtrend/NoTrend</v>
      </c>
      <c r="AL528">
        <v>-0.09</v>
      </c>
      <c r="AM528" t="s">
        <v>10200</v>
      </c>
      <c r="AN528">
        <v>-1.08</v>
      </c>
      <c r="AO528" t="s">
        <v>10200</v>
      </c>
      <c r="AP528">
        <v>1.8219141710705999E-2</v>
      </c>
      <c r="AQ528">
        <f>(Table2[[#This Row],[Sharpe Ratio]]-AVERAGE(Table2[Sharpe Ratio]))/_xlfn.STDEV.P(Table2[Sharpe Ratio])</f>
        <v>-0.35278856746885567</v>
      </c>
      <c r="AR52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8">
        <f>_xlfn.RANK.AVG(Table2[[#This Row],[1Y Return vs Nifty Z-Score]],Table2[1Y Return vs Nifty Z-Score])</f>
        <v>577</v>
      </c>
      <c r="AT528">
        <f>_xlfn.RANK.AVG(Table2[[#This Row],[6M Return vs Nifty Z-Score]],Table2[6M Return vs Nifty Z-Score])</f>
        <v>468</v>
      </c>
      <c r="AU528">
        <f>_xlfn.RANK.AVG(Table2[[#This Row],[Sharpe Ratio Z-Score]],Table2[Sharpe Ratio Z-Score])</f>
        <v>431</v>
      </c>
      <c r="AV528">
        <f>(Table2[[#This Row],[Rank 1Y]]+Table2[[#This Row],[Rank 6M]]+Table2[[#This Row],[Rank Sharpe]])/3</f>
        <v>492</v>
      </c>
    </row>
    <row r="529" spans="1:48" x14ac:dyDescent="0.3">
      <c r="A529" t="s">
        <v>1069</v>
      </c>
      <c r="B529" t="s">
        <v>1070</v>
      </c>
      <c r="C529" t="s">
        <v>10165</v>
      </c>
      <c r="D529" t="s">
        <v>898</v>
      </c>
      <c r="E529">
        <v>11511.278301655</v>
      </c>
      <c r="F529">
        <v>2382.0500000000002</v>
      </c>
      <c r="G529">
        <v>10.2127168364509</v>
      </c>
      <c r="H529">
        <f>(Table2[[#This Row],[1Y Return vs Nifty]]-AVERAGE(Table2[1Y Return vs Nifty]))/_xlfn.STDEV.P(Table2[1Y Return vs Nifty])</f>
        <v>-0.39578188926552915</v>
      </c>
      <c r="I529">
        <v>-2.9536454403071399</v>
      </c>
      <c r="J529">
        <f>(Table2[[#This Row],[1M Return vs Nifty]]-AVERAGE(Table2[1M Return vs Nifty]))/_xlfn.STDEV.P(Table2[1M Return vs Nifty])</f>
        <v>-0.12574641524030877</v>
      </c>
      <c r="K529">
        <v>-24.120934307474201</v>
      </c>
      <c r="L529">
        <f>(Table2[[#This Row],[6M Return vs Nifty]]-AVERAGE(Table2[6M Return vs Nifty]))/_xlfn.STDEV.P(Table2[6M Return vs Nifty])</f>
        <v>-1.024351657042472</v>
      </c>
      <c r="M529">
        <v>-3.15427820184189</v>
      </c>
      <c r="N529">
        <f>(Table2[[#This Row],[1W Return vs Nifty]]-AVERAGE(Table2[1W Return vs Nifty]))/_xlfn.STDEV.P(Table2[1W Return vs Nifty])</f>
        <v>-0.34376814111414555</v>
      </c>
      <c r="O529">
        <v>2453.4</v>
      </c>
      <c r="P529">
        <v>2415.0380973633801</v>
      </c>
      <c r="Q529">
        <v>2299.7872048944801</v>
      </c>
      <c r="R529">
        <v>27.418758007268199</v>
      </c>
      <c r="S529" s="2">
        <f>(Table2[[#This Row],[Close Price]]-Table2[[#This Row],[20D EMA]])/Table2[[#This Row],[20D EMA]]</f>
        <v>-2.9082090160593425E-2</v>
      </c>
      <c r="T529" s="2">
        <f>(Table2[[#This Row],[Close Price]]-Table2[[#This Row],[50D EMA]])/Table2[[#This Row],[50D EMA]]</f>
        <v>-1.3659452163257663E-2</v>
      </c>
      <c r="U529" s="2">
        <f>(Table2[[#This Row],[Close Price]]-Table2[[#This Row],[200D EMA]])/Table2[[#This Row],[200D EMA]]</f>
        <v>3.5769742057198094E-2</v>
      </c>
      <c r="V529">
        <v>0.72416160337998203</v>
      </c>
      <c r="W529">
        <v>2351</v>
      </c>
      <c r="X529">
        <v>2444.85</v>
      </c>
      <c r="Y529">
        <v>2351</v>
      </c>
      <c r="Z529">
        <v>2445.35</v>
      </c>
      <c r="AA529">
        <v>2351</v>
      </c>
      <c r="AB529">
        <v>2645</v>
      </c>
      <c r="AC529" s="2">
        <f>(Table2[[#This Row],[Close Price]]/Table2[[#This Row],[Day Low]])-1</f>
        <v>1.3207145895363759E-2</v>
      </c>
      <c r="AD529" s="2">
        <f>(Table2[[#This Row],[Day High]]/Table2[[#This Row],[Close Price]])-1</f>
        <v>2.6363846266870938E-2</v>
      </c>
      <c r="AE529" s="2">
        <f>(Table2[[#This Row],[Close Price]]/Table2[[#This Row],[Current Week Low]])-1</f>
        <v>1.3207145895363759E-2</v>
      </c>
      <c r="AF529" s="2">
        <f>(Table2[[#This Row],[Current Week High]]/Table2[[#This Row],[Close Price]])-1</f>
        <v>2.6573749501479726E-2</v>
      </c>
      <c r="AG529" s="2">
        <f>(Table2[[#This Row],[Close Price]]/Table2[[#This Row],[Current Month Low]])-1</f>
        <v>1.3207145895363759E-2</v>
      </c>
      <c r="AH529" s="2">
        <f>(Table2[[#This Row],[Current Month High]]/Table2[[#This Row],[Close Price]])-1</f>
        <v>0.11038811108079161</v>
      </c>
      <c r="AI529">
        <v>18.7212694947629</v>
      </c>
      <c r="AJ529">
        <v>50.572060682680103</v>
      </c>
      <c r="AK529" t="str">
        <f>IF(AND(Table2[[#This Row],[20D EMA]]&gt;Table2[[#This Row],[50D EMA]],Table2[[#This Row],[50D EMA]]&gt;Table2[[#This Row],[200D EMA]]),"Uptrend","Downtrend/NoTrend")</f>
        <v>Uptrend</v>
      </c>
      <c r="AL529">
        <v>-0.19</v>
      </c>
      <c r="AM529" t="s">
        <v>10200</v>
      </c>
      <c r="AN529">
        <v>-5.35</v>
      </c>
      <c r="AO529" t="s">
        <v>10200</v>
      </c>
      <c r="AP529">
        <v>2.7718159799479999E-2</v>
      </c>
      <c r="AQ529">
        <f>(Table2[[#This Row],[Sharpe Ratio]]-AVERAGE(Table2[Sharpe Ratio]))/_xlfn.STDEV.P(Table2[Sharpe Ratio])</f>
        <v>-0.24374405740856986</v>
      </c>
      <c r="AR52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-2.1333921600710255</v>
      </c>
      <c r="AS529">
        <f>_xlfn.RANK.AVG(Table2[[#This Row],[1Y Return vs Nifty Z-Score]],Table2[1Y Return vs Nifty Z-Score])</f>
        <v>438</v>
      </c>
      <c r="AT529">
        <f>_xlfn.RANK.AVG(Table2[[#This Row],[6M Return vs Nifty Z-Score]],Table2[6M Return vs Nifty Z-Score])</f>
        <v>636</v>
      </c>
      <c r="AU529">
        <f>_xlfn.RANK.AVG(Table2[[#This Row],[Sharpe Ratio Z-Score]],Table2[Sharpe Ratio Z-Score])</f>
        <v>405</v>
      </c>
      <c r="AV529">
        <f>(Table2[[#This Row],[Rank 1Y]]+Table2[[#This Row],[Rank 6M]]+Table2[[#This Row],[Rank Sharpe]])/3</f>
        <v>493</v>
      </c>
    </row>
    <row r="530" spans="1:48" x14ac:dyDescent="0.3">
      <c r="A530" t="s">
        <v>401</v>
      </c>
      <c r="B530" t="s">
        <v>402</v>
      </c>
      <c r="C530" t="s">
        <v>10160</v>
      </c>
      <c r="D530" t="s">
        <v>62</v>
      </c>
      <c r="E530">
        <v>58921.764529759901</v>
      </c>
      <c r="F530">
        <v>27728.799999999999</v>
      </c>
      <c r="G530">
        <v>-4.3069569251578397</v>
      </c>
      <c r="H530">
        <f>(Table2[[#This Row],[1Y Return vs Nifty]]-AVERAGE(Table2[1Y Return vs Nifty]))/_xlfn.STDEV.P(Table2[1Y Return vs Nifty])</f>
        <v>-0.59798176037707818</v>
      </c>
      <c r="I530">
        <v>0.30618205781339403</v>
      </c>
      <c r="J530">
        <f>(Table2[[#This Row],[1M Return vs Nifty]]-AVERAGE(Table2[1M Return vs Nifty]))/_xlfn.STDEV.P(Table2[1M Return vs Nifty])</f>
        <v>0.21231523900383106</v>
      </c>
      <c r="K530">
        <v>-6.4365096742939798</v>
      </c>
      <c r="L530">
        <f>(Table2[[#This Row],[6M Return vs Nifty]]-AVERAGE(Table2[6M Return vs Nifty]))/_xlfn.STDEV.P(Table2[6M Return vs Nifty])</f>
        <v>-0.43029553792336994</v>
      </c>
      <c r="M530">
        <v>-1.5017816250359901</v>
      </c>
      <c r="N530">
        <f>(Table2[[#This Row],[1W Return vs Nifty]]-AVERAGE(Table2[1W Return vs Nifty]))/_xlfn.STDEV.P(Table2[1W Return vs Nifty])</f>
        <v>0.10111041649194262</v>
      </c>
      <c r="O530">
        <v>27811.45</v>
      </c>
      <c r="P530">
        <v>27381.402865286698</v>
      </c>
      <c r="Q530">
        <v>25916.941663260099</v>
      </c>
      <c r="R530">
        <v>46.5848318921078</v>
      </c>
      <c r="S530" s="2">
        <f>(Table2[[#This Row],[Close Price]]-Table2[[#This Row],[20D EMA]])/Table2[[#This Row],[20D EMA]]</f>
        <v>-2.9717975869651332E-3</v>
      </c>
      <c r="T530" s="2">
        <f>(Table2[[#This Row],[Close Price]]-Table2[[#This Row],[50D EMA]])/Table2[[#This Row],[50D EMA]]</f>
        <v>1.2687338790581855E-2</v>
      </c>
      <c r="U530" s="2">
        <f>(Table2[[#This Row],[Close Price]]-Table2[[#This Row],[200D EMA]])/Table2[[#This Row],[200D EMA]]</f>
        <v>6.9910190804202563E-2</v>
      </c>
      <c r="V530">
        <v>1.118401067073</v>
      </c>
      <c r="W530">
        <v>27126.35</v>
      </c>
      <c r="X530">
        <v>28050</v>
      </c>
      <c r="Y530">
        <v>27119.599999999999</v>
      </c>
      <c r="Z530">
        <v>28050</v>
      </c>
      <c r="AA530">
        <v>27119.599999999999</v>
      </c>
      <c r="AB530">
        <v>28924</v>
      </c>
      <c r="AC530" s="2">
        <f>(Table2[[#This Row],[Close Price]]/Table2[[#This Row],[Day Low]])-1</f>
        <v>2.2209032914490834E-2</v>
      </c>
      <c r="AD530" s="2">
        <f>(Table2[[#This Row],[Day High]]/Table2[[#This Row],[Close Price]])-1</f>
        <v>1.1583624246271018E-2</v>
      </c>
      <c r="AE530" s="2">
        <f>(Table2[[#This Row],[Close Price]]/Table2[[#This Row],[Current Week Low]])-1</f>
        <v>2.2463458163099803E-2</v>
      </c>
      <c r="AF530" s="2">
        <f>(Table2[[#This Row],[Current Week High]]/Table2[[#This Row],[Close Price]])-1</f>
        <v>1.1583624246271018E-2</v>
      </c>
      <c r="AG530" s="2">
        <f>(Table2[[#This Row],[Close Price]]/Table2[[#This Row],[Current Month Low]])-1</f>
        <v>2.2463458163099803E-2</v>
      </c>
      <c r="AH530" s="2">
        <f>(Table2[[#This Row],[Current Month High]]/Table2[[#This Row],[Close Price]])-1</f>
        <v>4.3103199561466798E-2</v>
      </c>
      <c r="AI530">
        <v>6.8886861313868604</v>
      </c>
      <c r="AJ530">
        <v>26.0399999999999</v>
      </c>
      <c r="AK530" t="str">
        <f>IF(AND(Table2[[#This Row],[20D EMA]]&gt;Table2[[#This Row],[50D EMA]],Table2[[#This Row],[50D EMA]]&gt;Table2[[#This Row],[200D EMA]]),"Uptrend","Downtrend/NoTrend")</f>
        <v>Uptrend</v>
      </c>
      <c r="AL530">
        <v>-0.02</v>
      </c>
      <c r="AM530" t="s">
        <v>10200</v>
      </c>
      <c r="AN530">
        <v>-0.62</v>
      </c>
      <c r="AO530" t="s">
        <v>10200</v>
      </c>
      <c r="AP530">
        <v>3.3133398071220001E-3</v>
      </c>
      <c r="AQ530">
        <f>(Table2[[#This Row],[Sharpe Ratio]]-AVERAGE(Table2[Sharpe Ratio]))/_xlfn.STDEV.P(Table2[Sharpe Ratio])</f>
        <v>-0.52390055509133382</v>
      </c>
      <c r="AR53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-1.2387521978960083</v>
      </c>
      <c r="AS530">
        <f>_xlfn.RANK.AVG(Table2[[#This Row],[1Y Return vs Nifty Z-Score]],Table2[1Y Return vs Nifty Z-Score])</f>
        <v>536</v>
      </c>
      <c r="AT530">
        <f>_xlfn.RANK.AVG(Table2[[#This Row],[6M Return vs Nifty Z-Score]],Table2[6M Return vs Nifty Z-Score])</f>
        <v>465</v>
      </c>
      <c r="AU530">
        <f>_xlfn.RANK.AVG(Table2[[#This Row],[Sharpe Ratio Z-Score]],Table2[Sharpe Ratio Z-Score])</f>
        <v>480</v>
      </c>
      <c r="AV530">
        <f>(Table2[[#This Row],[Rank 1Y]]+Table2[[#This Row],[Rank 6M]]+Table2[[#This Row],[Rank Sharpe]])/3</f>
        <v>493.66666666666669</v>
      </c>
    </row>
    <row r="531" spans="1:48" x14ac:dyDescent="0.3">
      <c r="A531" t="s">
        <v>1166</v>
      </c>
      <c r="B531" t="s">
        <v>1167</v>
      </c>
      <c r="C531" t="s">
        <v>10164</v>
      </c>
      <c r="D531" t="s">
        <v>528</v>
      </c>
      <c r="E531">
        <v>9961.3945449599996</v>
      </c>
      <c r="F531">
        <v>1562.2</v>
      </c>
      <c r="G531">
        <v>-14.2516236982012</v>
      </c>
      <c r="H531">
        <f>(Table2[[#This Row],[1Y Return vs Nifty]]-AVERAGE(Table2[1Y Return vs Nifty]))/_xlfn.STDEV.P(Table2[1Y Return vs Nifty])</f>
        <v>-0.73647043255877864</v>
      </c>
      <c r="I531">
        <v>-7.5975904528822102</v>
      </c>
      <c r="J531">
        <f>(Table2[[#This Row],[1M Return vs Nifty]]-AVERAGE(Table2[1M Return vs Nifty]))/_xlfn.STDEV.P(Table2[1M Return vs Nifty])</f>
        <v>-0.607348504330945</v>
      </c>
      <c r="K531">
        <v>-5.7473210775611703</v>
      </c>
      <c r="L531">
        <f>(Table2[[#This Row],[6M Return vs Nifty]]-AVERAGE(Table2[6M Return vs Nifty]))/_xlfn.STDEV.P(Table2[6M Return vs Nifty])</f>
        <v>-0.40714427846152296</v>
      </c>
      <c r="M531">
        <v>-1.5186878255626399</v>
      </c>
      <c r="N531">
        <f>(Table2[[#This Row],[1W Return vs Nifty]]-AVERAGE(Table2[1W Return vs Nifty]))/_xlfn.STDEV.P(Table2[1W Return vs Nifty])</f>
        <v>9.6558996410072942E-2</v>
      </c>
      <c r="O531">
        <v>1547.11</v>
      </c>
      <c r="P531">
        <v>1517.38685210174</v>
      </c>
      <c r="Q531">
        <v>1452.6281053323501</v>
      </c>
      <c r="R531">
        <v>57.968620859834203</v>
      </c>
      <c r="S531" s="2">
        <f>(Table2[[#This Row],[Close Price]]-Table2[[#This Row],[20D EMA]])/Table2[[#This Row],[20D EMA]]</f>
        <v>9.7536697455256234E-3</v>
      </c>
      <c r="T531" s="2">
        <f>(Table2[[#This Row],[Close Price]]-Table2[[#This Row],[50D EMA]])/Table2[[#This Row],[50D EMA]]</f>
        <v>2.9533106759287588E-2</v>
      </c>
      <c r="U531" s="2">
        <f>(Table2[[#This Row],[Close Price]]-Table2[[#This Row],[200D EMA]])/Table2[[#This Row],[200D EMA]]</f>
        <v>7.5430107861351611E-2</v>
      </c>
      <c r="V531">
        <v>0.98196903719649498</v>
      </c>
      <c r="W531">
        <v>1485</v>
      </c>
      <c r="X531">
        <v>1566.95</v>
      </c>
      <c r="Y531">
        <v>1485</v>
      </c>
      <c r="Z531">
        <v>1566.95</v>
      </c>
      <c r="AA531">
        <v>1485</v>
      </c>
      <c r="AB531">
        <v>1621</v>
      </c>
      <c r="AC531" s="2">
        <f>(Table2[[#This Row],[Close Price]]/Table2[[#This Row],[Day Low]])-1</f>
        <v>5.1986531986532025E-2</v>
      </c>
      <c r="AD531" s="2">
        <f>(Table2[[#This Row],[Day High]]/Table2[[#This Row],[Close Price]])-1</f>
        <v>3.0405837920881584E-3</v>
      </c>
      <c r="AE531" s="2">
        <f>(Table2[[#This Row],[Close Price]]/Table2[[#This Row],[Current Week Low]])-1</f>
        <v>5.1986531986532025E-2</v>
      </c>
      <c r="AF531" s="2">
        <f>(Table2[[#This Row],[Current Week High]]/Table2[[#This Row],[Close Price]])-1</f>
        <v>3.0405837920881584E-3</v>
      </c>
      <c r="AG531" s="2">
        <f>(Table2[[#This Row],[Close Price]]/Table2[[#This Row],[Current Month Low]])-1</f>
        <v>5.1986531986532025E-2</v>
      </c>
      <c r="AH531" s="2">
        <f>(Table2[[#This Row],[Current Month High]]/Table2[[#This Row],[Close Price]])-1</f>
        <v>3.7639226731532416E-2</v>
      </c>
      <c r="AI531">
        <v>7.5406478043784402</v>
      </c>
      <c r="AJ531">
        <v>28.7881286067601</v>
      </c>
      <c r="AK531" t="str">
        <f>IF(AND(Table2[[#This Row],[20D EMA]]&gt;Table2[[#This Row],[50D EMA]],Table2[[#This Row],[50D EMA]]&gt;Table2[[#This Row],[200D EMA]]),"Uptrend","Downtrend/NoTrend")</f>
        <v>Uptrend</v>
      </c>
      <c r="AL531">
        <v>-0.04</v>
      </c>
      <c r="AM531" t="s">
        <v>10200</v>
      </c>
      <c r="AN531">
        <v>-1.75</v>
      </c>
      <c r="AO531" t="s">
        <v>10200</v>
      </c>
      <c r="AP531">
        <v>1.1977601680907999E-2</v>
      </c>
      <c r="AQ531">
        <f>(Table2[[#This Row],[Sharpe Ratio]]-AVERAGE(Table2[Sharpe Ratio]))/_xlfn.STDEV.P(Table2[Sharpe Ratio])</f>
        <v>-0.42443867574429184</v>
      </c>
      <c r="AR53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-2.0788428946854656</v>
      </c>
      <c r="AS531">
        <f>_xlfn.RANK.AVG(Table2[[#This Row],[1Y Return vs Nifty Z-Score]],Table2[1Y Return vs Nifty Z-Score])</f>
        <v>587</v>
      </c>
      <c r="AT531">
        <f>_xlfn.RANK.AVG(Table2[[#This Row],[6M Return vs Nifty Z-Score]],Table2[6M Return vs Nifty Z-Score])</f>
        <v>450</v>
      </c>
      <c r="AU531">
        <f>_xlfn.RANK.AVG(Table2[[#This Row],[Sharpe Ratio Z-Score]],Table2[Sharpe Ratio Z-Score])</f>
        <v>444</v>
      </c>
      <c r="AV531">
        <f>(Table2[[#This Row],[Rank 1Y]]+Table2[[#This Row],[Rank 6M]]+Table2[[#This Row],[Rank Sharpe]])/3</f>
        <v>493.66666666666669</v>
      </c>
    </row>
    <row r="532" spans="1:48" x14ac:dyDescent="0.3">
      <c r="A532" t="s">
        <v>19</v>
      </c>
      <c r="B532" t="s">
        <v>20</v>
      </c>
      <c r="C532" t="s">
        <v>10154</v>
      </c>
      <c r="D532" t="s">
        <v>21</v>
      </c>
      <c r="E532">
        <v>1556627.8833067301</v>
      </c>
      <c r="F532">
        <v>4302.3500000000004</v>
      </c>
      <c r="G532">
        <v>2.7594569736076999</v>
      </c>
      <c r="H532">
        <f>(Table2[[#This Row],[1Y Return vs Nifty]]-AVERAGE(Table2[1Y Return vs Nifty]))/_xlfn.STDEV.P(Table2[1Y Return vs Nifty])</f>
        <v>-0.49957541853975712</v>
      </c>
      <c r="I532">
        <v>8.5154465523913707</v>
      </c>
      <c r="J532">
        <f>(Table2[[#This Row],[1M Return vs Nifty]]-AVERAGE(Table2[1M Return vs Nifty]))/_xlfn.STDEV.P(Table2[1M Return vs Nifty])</f>
        <v>1.063660145065513</v>
      </c>
      <c r="K532">
        <v>-3.7458764564768301</v>
      </c>
      <c r="L532">
        <f>(Table2[[#This Row],[6M Return vs Nifty]]-AVERAGE(Table2[6M Return vs Nifty]))/_xlfn.STDEV.P(Table2[6M Return vs Nifty])</f>
        <v>-0.33991164585427547</v>
      </c>
      <c r="M532">
        <v>3.30169649475173</v>
      </c>
      <c r="N532">
        <f>(Table2[[#This Row],[1W Return vs Nifty]]-AVERAGE(Table2[1W Return vs Nifty]))/_xlfn.STDEV.P(Table2[1W Return vs Nifty])</f>
        <v>1.3942836958908569</v>
      </c>
      <c r="O532">
        <v>4090.18</v>
      </c>
      <c r="P532">
        <v>3981.2787810259701</v>
      </c>
      <c r="Q532">
        <v>3820.8890612801101</v>
      </c>
      <c r="R532">
        <v>76.834533670088604</v>
      </c>
      <c r="S532" s="2">
        <f>(Table2[[#This Row],[Close Price]]-Table2[[#This Row],[20D EMA]])/Table2[[#This Row],[20D EMA]]</f>
        <v>5.1873022703157447E-2</v>
      </c>
      <c r="T532" s="2">
        <f>(Table2[[#This Row],[Close Price]]-Table2[[#This Row],[50D EMA]])/Table2[[#This Row],[50D EMA]]</f>
        <v>8.0645249085343026E-2</v>
      </c>
      <c r="U532" s="2">
        <f>(Table2[[#This Row],[Close Price]]-Table2[[#This Row],[200D EMA]])/Table2[[#This Row],[200D EMA]]</f>
        <v>0.12600756813352404</v>
      </c>
      <c r="V532">
        <v>1.64690790766772</v>
      </c>
      <c r="W532">
        <v>4266.3</v>
      </c>
      <c r="X532">
        <v>4361.7</v>
      </c>
      <c r="Y532">
        <v>4265</v>
      </c>
      <c r="Z532">
        <v>4361.7</v>
      </c>
      <c r="AA532">
        <v>3884</v>
      </c>
      <c r="AB532">
        <v>4361.7</v>
      </c>
      <c r="AC532" s="2">
        <f>(Table2[[#This Row],[Close Price]]/Table2[[#This Row],[Day Low]])-1</f>
        <v>8.4499449171413499E-3</v>
      </c>
      <c r="AD532" s="2">
        <f>(Table2[[#This Row],[Day High]]/Table2[[#This Row],[Close Price]])-1</f>
        <v>1.3794786570130224E-2</v>
      </c>
      <c r="AE532" s="2">
        <f>(Table2[[#This Row],[Close Price]]/Table2[[#This Row],[Current Week Low]])-1</f>
        <v>8.7573270808911641E-3</v>
      </c>
      <c r="AF532" s="2">
        <f>(Table2[[#This Row],[Current Week High]]/Table2[[#This Row],[Close Price]])-1</f>
        <v>1.3794786570130224E-2</v>
      </c>
      <c r="AG532" s="2">
        <f>(Table2[[#This Row],[Close Price]]/Table2[[#This Row],[Current Month Low]])-1</f>
        <v>0.10771112255406812</v>
      </c>
      <c r="AH532" s="2">
        <f>(Table2[[#This Row],[Current Month High]]/Table2[[#This Row],[Close Price]])-1</f>
        <v>1.3794786570130224E-2</v>
      </c>
      <c r="AI532">
        <v>1.37947865701302</v>
      </c>
      <c r="AJ532">
        <v>29.941105406221698</v>
      </c>
      <c r="AK532" t="str">
        <f>IF(AND(Table2[[#This Row],[20D EMA]]&gt;Table2[[#This Row],[50D EMA]],Table2[[#This Row],[50D EMA]]&gt;Table2[[#This Row],[200D EMA]]),"Uptrend","Downtrend/NoTrend")</f>
        <v>Uptrend</v>
      </c>
      <c r="AL532">
        <v>-0.08</v>
      </c>
      <c r="AM532" t="s">
        <v>10200</v>
      </c>
      <c r="AN532">
        <v>7</v>
      </c>
      <c r="AO532" t="s">
        <v>10199</v>
      </c>
      <c r="AP532">
        <v>-1.3188943295421E-2</v>
      </c>
      <c r="AQ532">
        <f>(Table2[[#This Row],[Sharpe Ratio]]-AVERAGE(Table2[Sharpe Ratio]))/_xlfn.STDEV.P(Table2[Sharpe Ratio])</f>
        <v>-0.71333943803435873</v>
      </c>
      <c r="AR53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0.90511733852797849</v>
      </c>
      <c r="AS532">
        <f>_xlfn.RANK.AVG(Table2[[#This Row],[1Y Return vs Nifty Z-Score]],Table2[1Y Return vs Nifty Z-Score])</f>
        <v>481</v>
      </c>
      <c r="AT532">
        <f>_xlfn.RANK.AVG(Table2[[#This Row],[6M Return vs Nifty Z-Score]],Table2[6M Return vs Nifty Z-Score])</f>
        <v>438</v>
      </c>
      <c r="AU532">
        <f>_xlfn.RANK.AVG(Table2[[#This Row],[Sharpe Ratio Z-Score]],Table2[Sharpe Ratio Z-Score])</f>
        <v>565</v>
      </c>
      <c r="AV532">
        <f>(Table2[[#This Row],[Rank 1Y]]+Table2[[#This Row],[Rank 6M]]+Table2[[#This Row],[Rank Sharpe]])/3</f>
        <v>494.66666666666669</v>
      </c>
    </row>
    <row r="533" spans="1:48" x14ac:dyDescent="0.3">
      <c r="A533" t="s">
        <v>33</v>
      </c>
      <c r="B533" t="s">
        <v>34</v>
      </c>
      <c r="C533" t="s">
        <v>10154</v>
      </c>
      <c r="D533" t="s">
        <v>21</v>
      </c>
      <c r="E533">
        <v>760803.92878346995</v>
      </c>
      <c r="F533">
        <v>1836.9</v>
      </c>
      <c r="G533">
        <v>13.4548512765653</v>
      </c>
      <c r="H533">
        <f>(Table2[[#This Row],[1Y Return vs Nifty]]-AVERAGE(Table2[1Y Return vs Nifty]))/_xlfn.STDEV.P(Table2[1Y Return vs Nifty])</f>
        <v>-0.35063217194537832</v>
      </c>
      <c r="I533">
        <v>14.9226497881955</v>
      </c>
      <c r="J533">
        <f>(Table2[[#This Row],[1M Return vs Nifty]]-AVERAGE(Table2[1M Return vs Nifty]))/_xlfn.STDEV.P(Table2[1M Return vs Nifty])</f>
        <v>1.7281216008398392</v>
      </c>
      <c r="K533">
        <v>-3.39682370216308</v>
      </c>
      <c r="L533">
        <f>(Table2[[#This Row],[6M Return vs Nifty]]-AVERAGE(Table2[6M Return vs Nifty]))/_xlfn.STDEV.P(Table2[6M Return vs Nifty])</f>
        <v>-0.32818624743750091</v>
      </c>
      <c r="M533">
        <v>6.2255785506533403</v>
      </c>
      <c r="N533">
        <f>(Table2[[#This Row],[1W Return vs Nifty]]-AVERAGE(Table2[1W Return vs Nifty]))/_xlfn.STDEV.P(Table2[1W Return vs Nifty])</f>
        <v>2.1814395967848159</v>
      </c>
      <c r="O533">
        <v>1681.67</v>
      </c>
      <c r="P533">
        <v>1593.3686108604099</v>
      </c>
      <c r="Q533">
        <v>1527.07797561132</v>
      </c>
      <c r="R533">
        <v>93.940636474199593</v>
      </c>
      <c r="S533" s="2">
        <f>(Table2[[#This Row],[Close Price]]-Table2[[#This Row],[20D EMA]])/Table2[[#This Row],[20D EMA]]</f>
        <v>9.2307051918628508E-2</v>
      </c>
      <c r="T533" s="2">
        <f>(Table2[[#This Row],[Close Price]]-Table2[[#This Row],[50D EMA]])/Table2[[#This Row],[50D EMA]]</f>
        <v>0.15284058408059426</v>
      </c>
      <c r="U533" s="2">
        <f>(Table2[[#This Row],[Close Price]]-Table2[[#This Row],[200D EMA]])/Table2[[#This Row],[200D EMA]]</f>
        <v>0.2028855299708269</v>
      </c>
      <c r="V533">
        <v>1.2824401608712599</v>
      </c>
      <c r="W533">
        <v>1783.25</v>
      </c>
      <c r="X533">
        <v>1839.95</v>
      </c>
      <c r="Y533">
        <v>1783.25</v>
      </c>
      <c r="Z533">
        <v>1839.95</v>
      </c>
      <c r="AA533">
        <v>1559.5</v>
      </c>
      <c r="AB533">
        <v>1844</v>
      </c>
      <c r="AC533" s="2">
        <f>(Table2[[#This Row],[Close Price]]/Table2[[#This Row],[Day Low]])-1</f>
        <v>3.0085518014860479E-2</v>
      </c>
      <c r="AD533" s="2">
        <f>(Table2[[#This Row],[Day High]]/Table2[[#This Row],[Close Price]])-1</f>
        <v>1.6604061190048647E-3</v>
      </c>
      <c r="AE533" s="2">
        <f>(Table2[[#This Row],[Close Price]]/Table2[[#This Row],[Current Week Low]])-1</f>
        <v>3.0085518014860479E-2</v>
      </c>
      <c r="AF533" s="2">
        <f>(Table2[[#This Row],[Current Week High]]/Table2[[#This Row],[Close Price]])-1</f>
        <v>1.6604061190048647E-3</v>
      </c>
      <c r="AG533" s="2">
        <f>(Table2[[#This Row],[Close Price]]/Table2[[#This Row],[Current Month Low]])-1</f>
        <v>0.17787752484770758</v>
      </c>
      <c r="AH533" s="2">
        <f>(Table2[[#This Row],[Current Month High]]/Table2[[#This Row],[Close Price]])-1</f>
        <v>3.8652076868637142E-3</v>
      </c>
      <c r="AI533">
        <v>0.38652076868637097</v>
      </c>
      <c r="AJ533">
        <v>38.712478761563098</v>
      </c>
      <c r="AK533" t="str">
        <f>IF(AND(Table2[[#This Row],[20D EMA]]&gt;Table2[[#This Row],[50D EMA]],Table2[[#This Row],[50D EMA]]&gt;Table2[[#This Row],[200D EMA]]),"Uptrend","Downtrend/NoTrend")</f>
        <v>Uptrend</v>
      </c>
      <c r="AL533">
        <v>7.0000000000000007E-2</v>
      </c>
      <c r="AM533" t="s">
        <v>10199</v>
      </c>
      <c r="AN533">
        <v>11.28</v>
      </c>
      <c r="AO533" t="s">
        <v>10199</v>
      </c>
      <c r="AP533">
        <v>-5.0222455277686998E-2</v>
      </c>
      <c r="AQ533">
        <f>(Table2[[#This Row],[Sharpe Ratio]]-AVERAGE(Table2[Sharpe Ratio]))/_xlfn.STDEV.P(Table2[Sharpe Ratio])</f>
        <v>-1.1384677125757463</v>
      </c>
      <c r="AR53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2.0922750656660294</v>
      </c>
      <c r="AS533">
        <f>_xlfn.RANK.AVG(Table2[[#This Row],[1Y Return vs Nifty Z-Score]],Table2[1Y Return vs Nifty Z-Score])</f>
        <v>417</v>
      </c>
      <c r="AT533">
        <f>_xlfn.RANK.AVG(Table2[[#This Row],[6M Return vs Nifty Z-Score]],Table2[6M Return vs Nifty Z-Score])</f>
        <v>433</v>
      </c>
      <c r="AU533">
        <f>_xlfn.RANK.AVG(Table2[[#This Row],[Sharpe Ratio Z-Score]],Table2[Sharpe Ratio Z-Score])</f>
        <v>634</v>
      </c>
      <c r="AV533">
        <f>(Table2[[#This Row],[Rank 1Y]]+Table2[[#This Row],[Rank 6M]]+Table2[[#This Row],[Rank Sharpe]])/3</f>
        <v>494.66666666666669</v>
      </c>
    </row>
    <row r="534" spans="1:48" x14ac:dyDescent="0.3">
      <c r="A534" t="s">
        <v>826</v>
      </c>
      <c r="B534" t="s">
        <v>827</v>
      </c>
      <c r="C534" t="s">
        <v>10165</v>
      </c>
      <c r="D534" t="s">
        <v>380</v>
      </c>
      <c r="E534">
        <v>18616.581097390001</v>
      </c>
      <c r="F534">
        <v>7845.85</v>
      </c>
      <c r="G534">
        <v>-15.3212049477617</v>
      </c>
      <c r="H534">
        <f>(Table2[[#This Row],[1Y Return vs Nifty]]-AVERAGE(Table2[1Y Return vs Nifty]))/_xlfn.STDEV.P(Table2[1Y Return vs Nifty])</f>
        <v>-0.75136533959011276</v>
      </c>
      <c r="I534">
        <v>-2.8933192000883698</v>
      </c>
      <c r="J534">
        <f>(Table2[[#This Row],[1M Return vs Nifty]]-AVERAGE(Table2[1M Return vs Nifty]))/_xlfn.STDEV.P(Table2[1M Return vs Nifty])</f>
        <v>-0.11949025948530485</v>
      </c>
      <c r="K534">
        <v>-2.0070466790540999</v>
      </c>
      <c r="L534">
        <f>(Table2[[#This Row],[6M Return vs Nifty]]-AVERAGE(Table2[6M Return vs Nifty]))/_xlfn.STDEV.P(Table2[6M Return vs Nifty])</f>
        <v>-0.28150078483896179</v>
      </c>
      <c r="M534">
        <v>-7.8668865143532898</v>
      </c>
      <c r="N534">
        <f>(Table2[[#This Row],[1W Return vs Nifty]]-AVERAGE(Table2[1W Return vs Nifty]))/_xlfn.STDEV.P(Table2[1W Return vs Nifty])</f>
        <v>-1.6124778123226138</v>
      </c>
      <c r="O534">
        <v>8163.13</v>
      </c>
      <c r="P534">
        <v>7756.3031316186898</v>
      </c>
      <c r="Q534">
        <v>7036.3095021263598</v>
      </c>
      <c r="R534">
        <v>34.7373480062369</v>
      </c>
      <c r="S534" s="2">
        <f>(Table2[[#This Row],[Close Price]]-Table2[[#This Row],[20D EMA]])/Table2[[#This Row],[20D EMA]]</f>
        <v>-3.8867444227888043E-2</v>
      </c>
      <c r="T534" s="2">
        <f>(Table2[[#This Row],[Close Price]]-Table2[[#This Row],[50D EMA]])/Table2[[#This Row],[50D EMA]]</f>
        <v>1.1545044960436289E-2</v>
      </c>
      <c r="U534" s="2">
        <f>(Table2[[#This Row],[Close Price]]-Table2[[#This Row],[200D EMA]])/Table2[[#This Row],[200D EMA]]</f>
        <v>0.11505186030105681</v>
      </c>
      <c r="V534">
        <v>0.98113308639049501</v>
      </c>
      <c r="W534">
        <v>7537.05</v>
      </c>
      <c r="X534">
        <v>7890</v>
      </c>
      <c r="Y534">
        <v>7537.05</v>
      </c>
      <c r="Z534">
        <v>8189.9</v>
      </c>
      <c r="AA534">
        <v>7537.05</v>
      </c>
      <c r="AB534">
        <v>8980</v>
      </c>
      <c r="AC534" s="2">
        <f>(Table2[[#This Row],[Close Price]]/Table2[[#This Row],[Day Low]])-1</f>
        <v>4.0970936905022626E-2</v>
      </c>
      <c r="AD534" s="2">
        <f>(Table2[[#This Row],[Day High]]/Table2[[#This Row],[Close Price]])-1</f>
        <v>5.6271786995671924E-3</v>
      </c>
      <c r="AE534" s="2">
        <f>(Table2[[#This Row],[Close Price]]/Table2[[#This Row],[Current Week Low]])-1</f>
        <v>4.0970936905022626E-2</v>
      </c>
      <c r="AF534" s="2">
        <f>(Table2[[#This Row],[Current Week High]]/Table2[[#This Row],[Close Price]])-1</f>
        <v>4.3851207963445438E-2</v>
      </c>
      <c r="AG534" s="2">
        <f>(Table2[[#This Row],[Close Price]]/Table2[[#This Row],[Current Month Low]])-1</f>
        <v>4.0970936905022626E-2</v>
      </c>
      <c r="AH534" s="2">
        <f>(Table2[[#This Row],[Current Month High]]/Table2[[#This Row],[Close Price]])-1</f>
        <v>0.14455412734120587</v>
      </c>
      <c r="AI534">
        <v>14.4554127341205</v>
      </c>
      <c r="AJ534">
        <v>43.000218714686604</v>
      </c>
      <c r="AK534" t="str">
        <f>IF(AND(Table2[[#This Row],[20D EMA]]&gt;Table2[[#This Row],[50D EMA]],Table2[[#This Row],[50D EMA]]&gt;Table2[[#This Row],[200D EMA]]),"Uptrend","Downtrend/NoTrend")</f>
        <v>Uptrend</v>
      </c>
      <c r="AL534">
        <v>0.08</v>
      </c>
      <c r="AM534" t="s">
        <v>10199</v>
      </c>
      <c r="AN534">
        <v>-4.22</v>
      </c>
      <c r="AO534" t="s">
        <v>10200</v>
      </c>
      <c r="AP534">
        <v>4.5534024032869999E-3</v>
      </c>
      <c r="AQ534">
        <f>(Table2[[#This Row],[Sharpe Ratio]]-AVERAGE(Table2[Sharpe Ratio]))/_xlfn.STDEV.P(Table2[Sharpe Ratio])</f>
        <v>-0.50966518707969632</v>
      </c>
      <c r="AR53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-3.2744993833166895</v>
      </c>
      <c r="AS534">
        <f>_xlfn.RANK.AVG(Table2[[#This Row],[1Y Return vs Nifty Z-Score]],Table2[1Y Return vs Nifty Z-Score])</f>
        <v>592</v>
      </c>
      <c r="AT534">
        <f>_xlfn.RANK.AVG(Table2[[#This Row],[6M Return vs Nifty Z-Score]],Table2[6M Return vs Nifty Z-Score])</f>
        <v>418</v>
      </c>
      <c r="AU534">
        <f>_xlfn.RANK.AVG(Table2[[#This Row],[Sharpe Ratio Z-Score]],Table2[Sharpe Ratio Z-Score])</f>
        <v>477</v>
      </c>
      <c r="AV534">
        <f>(Table2[[#This Row],[Rank 1Y]]+Table2[[#This Row],[Rank 6M]]+Table2[[#This Row],[Rank Sharpe]])/3</f>
        <v>495.66666666666669</v>
      </c>
    </row>
    <row r="535" spans="1:48" x14ac:dyDescent="0.3">
      <c r="A535" t="s">
        <v>421</v>
      </c>
      <c r="B535" t="s">
        <v>422</v>
      </c>
      <c r="C535" t="s">
        <v>10159</v>
      </c>
      <c r="D535" t="s">
        <v>387</v>
      </c>
      <c r="E535">
        <v>55985.080937209998</v>
      </c>
      <c r="F535">
        <v>132004.70000000001</v>
      </c>
      <c r="G535">
        <v>4.5289265923357398</v>
      </c>
      <c r="H535">
        <f>(Table2[[#This Row],[1Y Return vs Nifty]]-AVERAGE(Table2[1Y Return vs Nifty]))/_xlfn.STDEV.P(Table2[1Y Return vs Nifty])</f>
        <v>-0.47493391937683316</v>
      </c>
      <c r="I535">
        <v>0.117765931853519</v>
      </c>
      <c r="J535">
        <f>(Table2[[#This Row],[1M Return vs Nifty]]-AVERAGE(Table2[1M Return vs Nifty]))/_xlfn.STDEV.P(Table2[1M Return vs Nifty])</f>
        <v>0.19277547278460877</v>
      </c>
      <c r="K535">
        <v>-21.634095674685099</v>
      </c>
      <c r="L535">
        <f>(Table2[[#This Row],[6M Return vs Nifty]]-AVERAGE(Table2[6M Return vs Nifty]))/_xlfn.STDEV.P(Table2[6M Return vs Nifty])</f>
        <v>-0.94081364335452089</v>
      </c>
      <c r="M535">
        <v>-8.1914678923664996E-2</v>
      </c>
      <c r="N535">
        <f>(Table2[[#This Row],[1W Return vs Nifty]]-AVERAGE(Table2[1W Return vs Nifty]))/_xlfn.STDEV.P(Table2[1W Return vs Nifty])</f>
        <v>0.48336134992501528</v>
      </c>
      <c r="O535">
        <v>129806.42</v>
      </c>
      <c r="P535">
        <v>129336.89449754699</v>
      </c>
      <c r="Q535">
        <v>125378.103898477</v>
      </c>
      <c r="R535">
        <v>58.263339878260503</v>
      </c>
      <c r="S535" s="2">
        <f>(Table2[[#This Row],[Close Price]]-Table2[[#This Row],[20D EMA]])/Table2[[#This Row],[20D EMA]]</f>
        <v>1.6935063766491776E-2</v>
      </c>
      <c r="T535" s="2">
        <f>(Table2[[#This Row],[Close Price]]-Table2[[#This Row],[50D EMA]])/Table2[[#This Row],[50D EMA]]</f>
        <v>2.062679417823517E-2</v>
      </c>
      <c r="U535" s="2">
        <f>(Table2[[#This Row],[Close Price]]-Table2[[#This Row],[200D EMA]])/Table2[[#This Row],[200D EMA]]</f>
        <v>5.2852897718797837E-2</v>
      </c>
      <c r="V535">
        <v>1.1801598689985799</v>
      </c>
      <c r="W535">
        <v>126225.60000000001</v>
      </c>
      <c r="X535">
        <v>133736.04999999999</v>
      </c>
      <c r="Y535">
        <v>126225.60000000001</v>
      </c>
      <c r="Z535">
        <v>133736.04999999999</v>
      </c>
      <c r="AA535">
        <v>126225.60000000001</v>
      </c>
      <c r="AB535">
        <v>134350</v>
      </c>
      <c r="AC535" s="2">
        <f>(Table2[[#This Row],[Close Price]]/Table2[[#This Row],[Day Low]])-1</f>
        <v>4.578389803653149E-2</v>
      </c>
      <c r="AD535" s="2">
        <f>(Table2[[#This Row],[Day High]]/Table2[[#This Row],[Close Price]])-1</f>
        <v>1.3115820876074658E-2</v>
      </c>
      <c r="AE535" s="2">
        <f>(Table2[[#This Row],[Close Price]]/Table2[[#This Row],[Current Week Low]])-1</f>
        <v>4.578389803653149E-2</v>
      </c>
      <c r="AF535" s="2">
        <f>(Table2[[#This Row],[Current Week High]]/Table2[[#This Row],[Close Price]])-1</f>
        <v>1.3115820876074658E-2</v>
      </c>
      <c r="AG535" s="2">
        <f>(Table2[[#This Row],[Close Price]]/Table2[[#This Row],[Current Month Low]])-1</f>
        <v>4.578389803653149E-2</v>
      </c>
      <c r="AH535" s="2">
        <f>(Table2[[#This Row],[Current Month High]]/Table2[[#This Row],[Close Price]])-1</f>
        <v>1.7766791636964374E-2</v>
      </c>
      <c r="AI535">
        <v>14.726975630413101</v>
      </c>
      <c r="AJ535">
        <v>30.182085709030702</v>
      </c>
      <c r="AK535" t="str">
        <f>IF(AND(Table2[[#This Row],[20D EMA]]&gt;Table2[[#This Row],[50D EMA]],Table2[[#This Row],[50D EMA]]&gt;Table2[[#This Row],[200D EMA]]),"Uptrend","Downtrend/NoTrend")</f>
        <v>Uptrend</v>
      </c>
      <c r="AL535">
        <v>-0.09</v>
      </c>
      <c r="AM535" t="s">
        <v>10200</v>
      </c>
      <c r="AN535">
        <v>2.71</v>
      </c>
      <c r="AO535" t="s">
        <v>10199</v>
      </c>
      <c r="AP535">
        <v>2.7705323008414998E-2</v>
      </c>
      <c r="AQ535">
        <f>(Table2[[#This Row],[Sharpe Ratio]]-AVERAGE(Table2[Sharpe Ratio]))/_xlfn.STDEV.P(Table2[Sharpe Ratio])</f>
        <v>-0.24389141807041378</v>
      </c>
      <c r="AR53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-0.9835021580921437</v>
      </c>
      <c r="AS535">
        <f>_xlfn.RANK.AVG(Table2[[#This Row],[1Y Return vs Nifty Z-Score]],Table2[1Y Return vs Nifty Z-Score])</f>
        <v>470</v>
      </c>
      <c r="AT535">
        <f>_xlfn.RANK.AVG(Table2[[#This Row],[6M Return vs Nifty Z-Score]],Table2[6M Return vs Nifty Z-Score])</f>
        <v>612</v>
      </c>
      <c r="AU535">
        <f>_xlfn.RANK.AVG(Table2[[#This Row],[Sharpe Ratio Z-Score]],Table2[Sharpe Ratio Z-Score])</f>
        <v>406</v>
      </c>
      <c r="AV535">
        <f>(Table2[[#This Row],[Rank 1Y]]+Table2[[#This Row],[Rank 6M]]+Table2[[#This Row],[Rank Sharpe]])/3</f>
        <v>496</v>
      </c>
    </row>
    <row r="536" spans="1:48" x14ac:dyDescent="0.3">
      <c r="A536" t="s">
        <v>761</v>
      </c>
      <c r="B536" t="s">
        <v>762</v>
      </c>
      <c r="C536" t="s">
        <v>10154</v>
      </c>
      <c r="D536" t="s">
        <v>281</v>
      </c>
      <c r="E536">
        <v>20418.475284479999</v>
      </c>
      <c r="F536">
        <v>1856.4</v>
      </c>
      <c r="G536">
        <v>1.2576385358833999</v>
      </c>
      <c r="H536">
        <f>(Table2[[#This Row],[1Y Return vs Nifty]]-AVERAGE(Table2[1Y Return vs Nifty]))/_xlfn.STDEV.P(Table2[1Y Return vs Nifty])</f>
        <v>-0.5204896277380191</v>
      </c>
      <c r="I536">
        <v>-3.6665892616240301</v>
      </c>
      <c r="J536">
        <f>(Table2[[#This Row],[1M Return vs Nifty]]-AVERAGE(Table2[1M Return vs Nifty]))/_xlfn.STDEV.P(Table2[1M Return vs Nifty])</f>
        <v>-0.19968252620215773</v>
      </c>
      <c r="K536">
        <v>-27.690238513279802</v>
      </c>
      <c r="L536">
        <f>(Table2[[#This Row],[6M Return vs Nifty]]-AVERAGE(Table2[6M Return vs Nifty]))/_xlfn.STDEV.P(Table2[6M Return vs Nifty])</f>
        <v>-1.1442519109912517</v>
      </c>
      <c r="M536">
        <v>0.65344143213340999</v>
      </c>
      <c r="N536">
        <f>(Table2[[#This Row],[1W Return vs Nifty]]-AVERAGE(Table2[1W Return vs Nifty]))/_xlfn.STDEV.P(Table2[1W Return vs Nifty])</f>
        <v>0.68133099815643783</v>
      </c>
      <c r="O536">
        <v>1837.25</v>
      </c>
      <c r="P536">
        <v>1845.3033056761999</v>
      </c>
      <c r="Q536">
        <v>1833.20872763339</v>
      </c>
      <c r="R536">
        <v>55.946571118197603</v>
      </c>
      <c r="S536" s="2">
        <f>(Table2[[#This Row],[Close Price]]-Table2[[#This Row],[20D EMA]])/Table2[[#This Row],[20D EMA]]</f>
        <v>1.0423186828139933E-2</v>
      </c>
      <c r="T536" s="2">
        <f>(Table2[[#This Row],[Close Price]]-Table2[[#This Row],[50D EMA]])/Table2[[#This Row],[50D EMA]]</f>
        <v>6.0134798922575382E-3</v>
      </c>
      <c r="U536" s="2">
        <f>(Table2[[#This Row],[Close Price]]-Table2[[#This Row],[200D EMA]])/Table2[[#This Row],[200D EMA]]</f>
        <v>1.2650644750393049E-2</v>
      </c>
      <c r="V536">
        <v>1.6150170923384499</v>
      </c>
      <c r="W536">
        <v>1818.4</v>
      </c>
      <c r="X536">
        <v>1905</v>
      </c>
      <c r="Y536">
        <v>1818.4</v>
      </c>
      <c r="Z536">
        <v>1905</v>
      </c>
      <c r="AA536">
        <v>1763.25</v>
      </c>
      <c r="AB536">
        <v>1940</v>
      </c>
      <c r="AC536" s="2">
        <f>(Table2[[#This Row],[Close Price]]/Table2[[#This Row],[Day Low]])-1</f>
        <v>2.089749230092397E-2</v>
      </c>
      <c r="AD536" s="2">
        <f>(Table2[[#This Row],[Day High]]/Table2[[#This Row],[Close Price]])-1</f>
        <v>2.6179702650290793E-2</v>
      </c>
      <c r="AE536" s="2">
        <f>(Table2[[#This Row],[Close Price]]/Table2[[#This Row],[Current Week Low]])-1</f>
        <v>2.089749230092397E-2</v>
      </c>
      <c r="AF536" s="2">
        <f>(Table2[[#This Row],[Current Week High]]/Table2[[#This Row],[Close Price]])-1</f>
        <v>2.6179702650290793E-2</v>
      </c>
      <c r="AG536" s="2">
        <f>(Table2[[#This Row],[Close Price]]/Table2[[#This Row],[Current Month Low]])-1</f>
        <v>5.2828583581454813E-2</v>
      </c>
      <c r="AH536" s="2">
        <f>(Table2[[#This Row],[Current Month High]]/Table2[[#This Row],[Close Price]])-1</f>
        <v>4.5033397974574285E-2</v>
      </c>
      <c r="AI536">
        <v>32.457983193277201</v>
      </c>
      <c r="AJ536">
        <v>30.7231885078515</v>
      </c>
      <c r="AK536" t="str">
        <f>IF(AND(Table2[[#This Row],[20D EMA]]&gt;Table2[[#This Row],[50D EMA]],Table2[[#This Row],[50D EMA]]&gt;Table2[[#This Row],[200D EMA]]),"Uptrend","Downtrend/NoTrend")</f>
        <v>Downtrend/NoTrend</v>
      </c>
      <c r="AL536">
        <v>-0.15</v>
      </c>
      <c r="AM536" t="s">
        <v>10200</v>
      </c>
      <c r="AN536">
        <v>1.56</v>
      </c>
      <c r="AO536" t="s">
        <v>10199</v>
      </c>
      <c r="AP536">
        <v>5.1191393722834003E-2</v>
      </c>
      <c r="AQ536">
        <f>(Table2[[#This Row],[Sharpe Ratio]]-AVERAGE(Table2[Sharpe Ratio]))/_xlfn.STDEV.P(Table2[Sharpe Ratio])</f>
        <v>2.5718245829656556E-2</v>
      </c>
      <c r="AR53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6">
        <f>_xlfn.RANK.AVG(Table2[[#This Row],[1Y Return vs Nifty Z-Score]],Table2[1Y Return vs Nifty Z-Score])</f>
        <v>489</v>
      </c>
      <c r="AT536">
        <f>_xlfn.RANK.AVG(Table2[[#This Row],[6M Return vs Nifty Z-Score]],Table2[6M Return vs Nifty Z-Score])</f>
        <v>666</v>
      </c>
      <c r="AU536">
        <f>_xlfn.RANK.AVG(Table2[[#This Row],[Sharpe Ratio Z-Score]],Table2[Sharpe Ratio Z-Score])</f>
        <v>333</v>
      </c>
      <c r="AV536">
        <f>(Table2[[#This Row],[Rank 1Y]]+Table2[[#This Row],[Rank 6M]]+Table2[[#This Row],[Rank Sharpe]])/3</f>
        <v>496</v>
      </c>
    </row>
    <row r="537" spans="1:48" x14ac:dyDescent="0.3">
      <c r="A537" t="s">
        <v>1021</v>
      </c>
      <c r="B537" t="s">
        <v>1022</v>
      </c>
      <c r="C537" t="s">
        <v>619</v>
      </c>
      <c r="D537" t="s">
        <v>619</v>
      </c>
      <c r="E537">
        <v>12596.814897336901</v>
      </c>
      <c r="F537">
        <v>25.37</v>
      </c>
      <c r="G537">
        <v>46.292513099059903</v>
      </c>
      <c r="H537">
        <f>(Table2[[#This Row],[1Y Return vs Nifty]]-AVERAGE(Table2[1Y Return vs Nifty]))/_xlfn.STDEV.P(Table2[1Y Return vs Nifty])</f>
        <v>0.10666260596272896</v>
      </c>
      <c r="I537">
        <v>-13.1974391560138</v>
      </c>
      <c r="J537">
        <f>(Table2[[#This Row],[1M Return vs Nifty]]-AVERAGE(Table2[1M Return vs Nifty]))/_xlfn.STDEV.P(Table2[1M Return vs Nifty])</f>
        <v>-1.1880829503067021</v>
      </c>
      <c r="K537">
        <v>-30.9705619634146</v>
      </c>
      <c r="L537">
        <f>(Table2[[#This Row],[6M Return vs Nifty]]-AVERAGE(Table2[6M Return vs Nifty]))/_xlfn.STDEV.P(Table2[6M Return vs Nifty])</f>
        <v>-1.2544447082500461</v>
      </c>
      <c r="M537">
        <v>-5.8379781749416697</v>
      </c>
      <c r="N537">
        <f>(Table2[[#This Row],[1W Return vs Nifty]]-AVERAGE(Table2[1W Return vs Nifty]))/_xlfn.STDEV.P(Table2[1W Return vs Nifty])</f>
        <v>-1.0662631767092261</v>
      </c>
      <c r="O537">
        <v>26.95</v>
      </c>
      <c r="P537">
        <v>27.1697019147426</v>
      </c>
      <c r="Q537">
        <v>25.405638404768698</v>
      </c>
      <c r="R537">
        <v>26.788275964499</v>
      </c>
      <c r="S537" s="2">
        <f>(Table2[[#This Row],[Close Price]]-Table2[[#This Row],[20D EMA]])/Table2[[#This Row],[20D EMA]]</f>
        <v>-5.8627087198515705E-2</v>
      </c>
      <c r="T537" s="2">
        <f>(Table2[[#This Row],[Close Price]]-Table2[[#This Row],[50D EMA]])/Table2[[#This Row],[50D EMA]]</f>
        <v>-6.6239295535519271E-2</v>
      </c>
      <c r="U537" s="2">
        <f>(Table2[[#This Row],[Close Price]]-Table2[[#This Row],[200D EMA]])/Table2[[#This Row],[200D EMA]]</f>
        <v>-1.4027754076043164E-3</v>
      </c>
      <c r="V537">
        <v>0.97109407156574901</v>
      </c>
      <c r="W537">
        <v>24.61</v>
      </c>
      <c r="X537">
        <v>25.92</v>
      </c>
      <c r="Y537">
        <v>24.61</v>
      </c>
      <c r="Z537">
        <v>25.92</v>
      </c>
      <c r="AA537">
        <v>24.61</v>
      </c>
      <c r="AB537">
        <v>29.85</v>
      </c>
      <c r="AC537" s="2">
        <f>(Table2[[#This Row],[Close Price]]/Table2[[#This Row],[Day Low]])-1</f>
        <v>3.0881755383990406E-2</v>
      </c>
      <c r="AD537" s="2">
        <f>(Table2[[#This Row],[Day High]]/Table2[[#This Row],[Close Price]])-1</f>
        <v>2.1679148600709519E-2</v>
      </c>
      <c r="AE537" s="2">
        <f>(Table2[[#This Row],[Close Price]]/Table2[[#This Row],[Current Week Low]])-1</f>
        <v>3.0881755383990406E-2</v>
      </c>
      <c r="AF537" s="2">
        <f>(Table2[[#This Row],[Current Week High]]/Table2[[#This Row],[Close Price]])-1</f>
        <v>2.1679148600709519E-2</v>
      </c>
      <c r="AG537" s="2">
        <f>(Table2[[#This Row],[Close Price]]/Table2[[#This Row],[Current Month Low]])-1</f>
        <v>3.0881755383990406E-2</v>
      </c>
      <c r="AH537" s="2">
        <f>(Table2[[#This Row],[Current Month High]]/Table2[[#This Row],[Close Price]])-1</f>
        <v>0.17658651951123372</v>
      </c>
      <c r="AI537">
        <v>53.921955065037402</v>
      </c>
      <c r="AJ537">
        <v>74.3642611683848</v>
      </c>
      <c r="AK537" t="str">
        <f>IF(AND(Table2[[#This Row],[20D EMA]]&gt;Table2[[#This Row],[50D EMA]],Table2[[#This Row],[50D EMA]]&gt;Table2[[#This Row],[200D EMA]]),"Uptrend","Downtrend/NoTrend")</f>
        <v>Downtrend/NoTrend</v>
      </c>
      <c r="AL537">
        <v>-0.16</v>
      </c>
      <c r="AM537" t="s">
        <v>10200</v>
      </c>
      <c r="AN537">
        <v>-10.130000000000001</v>
      </c>
      <c r="AO537" t="s">
        <v>10200</v>
      </c>
      <c r="AP537">
        <v>-5.8222587636240003E-3</v>
      </c>
      <c r="AQ537">
        <f>(Table2[[#This Row],[Sharpe Ratio]]-AVERAGE(Table2[Sharpe Ratio]))/_xlfn.STDEV.P(Table2[Sharpe Ratio])</f>
        <v>-0.62877317044425585</v>
      </c>
      <c r="AR53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7">
        <f>_xlfn.RANK.AVG(Table2[[#This Row],[1Y Return vs Nifty Z-Score]],Table2[1Y Return vs Nifty Z-Score])</f>
        <v>257</v>
      </c>
      <c r="AT537">
        <f>_xlfn.RANK.AVG(Table2[[#This Row],[6M Return vs Nifty Z-Score]],Table2[6M Return vs Nifty Z-Score])</f>
        <v>686</v>
      </c>
      <c r="AU537">
        <f>_xlfn.RANK.AVG(Table2[[#This Row],[Sharpe Ratio Z-Score]],Table2[Sharpe Ratio Z-Score])</f>
        <v>545</v>
      </c>
      <c r="AV537">
        <f>(Table2[[#This Row],[Rank 1Y]]+Table2[[#This Row],[Rank 6M]]+Table2[[#This Row],[Rank Sharpe]])/3</f>
        <v>496</v>
      </c>
    </row>
    <row r="538" spans="1:48" x14ac:dyDescent="0.3">
      <c r="A538" t="s">
        <v>178</v>
      </c>
      <c r="B538" t="s">
        <v>179</v>
      </c>
      <c r="C538" t="s">
        <v>10154</v>
      </c>
      <c r="D538" t="s">
        <v>21</v>
      </c>
      <c r="E538">
        <v>146077.41202992</v>
      </c>
      <c r="F538">
        <v>1493.4</v>
      </c>
      <c r="G538">
        <v>4.5604426594434901</v>
      </c>
      <c r="H538">
        <f>(Table2[[#This Row],[1Y Return vs Nifty]]-AVERAGE(Table2[1Y Return vs Nifty]))/_xlfn.STDEV.P(Table2[1Y Return vs Nifty])</f>
        <v>-0.47449502902628132</v>
      </c>
      <c r="I538">
        <v>3.13889196269254</v>
      </c>
      <c r="J538">
        <f>(Table2[[#This Row],[1M Return vs Nifty]]-AVERAGE(Table2[1M Return vs Nifty]))/_xlfn.STDEV.P(Table2[1M Return vs Nifty])</f>
        <v>0.50608250030502866</v>
      </c>
      <c r="K538">
        <v>-5.9817729015271501</v>
      </c>
      <c r="L538">
        <f>(Table2[[#This Row],[6M Return vs Nifty]]-AVERAGE(Table2[6M Return vs Nifty]))/_xlfn.STDEV.P(Table2[6M Return vs Nifty])</f>
        <v>-0.41501999641981646</v>
      </c>
      <c r="M538">
        <v>-8.3682379986375094E-2</v>
      </c>
      <c r="N538">
        <f>(Table2[[#This Row],[1W Return vs Nifty]]-AVERAGE(Table2[1W Return vs Nifty]))/_xlfn.STDEV.P(Table2[1W Return vs Nifty])</f>
        <v>0.48288545647380021</v>
      </c>
      <c r="O538">
        <v>1466.77</v>
      </c>
      <c r="P538">
        <v>1403.2302459847599</v>
      </c>
      <c r="Q538">
        <v>1297.07583986795</v>
      </c>
      <c r="R538">
        <v>55.668665194900299</v>
      </c>
      <c r="S538" s="2">
        <f>(Table2[[#This Row],[Close Price]]-Table2[[#This Row],[20D EMA]])/Table2[[#This Row],[20D EMA]]</f>
        <v>1.8155539041567602E-2</v>
      </c>
      <c r="T538" s="2">
        <f>(Table2[[#This Row],[Close Price]]-Table2[[#This Row],[50D EMA]])/Table2[[#This Row],[50D EMA]]</f>
        <v>6.4258701858269027E-2</v>
      </c>
      <c r="U538" s="2">
        <f>(Table2[[#This Row],[Close Price]]-Table2[[#This Row],[200D EMA]])/Table2[[#This Row],[200D EMA]]</f>
        <v>0.15135904478186649</v>
      </c>
      <c r="V538">
        <v>0.86347363664323196</v>
      </c>
      <c r="W538">
        <v>1460</v>
      </c>
      <c r="X538">
        <v>1502.7</v>
      </c>
      <c r="Y538">
        <v>1460</v>
      </c>
      <c r="Z538">
        <v>1505.85</v>
      </c>
      <c r="AA538">
        <v>1424.15</v>
      </c>
      <c r="AB538">
        <v>1545.7</v>
      </c>
      <c r="AC538" s="2">
        <f>(Table2[[#This Row],[Close Price]]/Table2[[#This Row],[Day Low]])-1</f>
        <v>2.2876712328767201E-2</v>
      </c>
      <c r="AD538" s="2">
        <f>(Table2[[#This Row],[Day High]]/Table2[[#This Row],[Close Price]])-1</f>
        <v>6.2274005624749496E-3</v>
      </c>
      <c r="AE538" s="2">
        <f>(Table2[[#This Row],[Close Price]]/Table2[[#This Row],[Current Week Low]])-1</f>
        <v>2.2876712328767201E-2</v>
      </c>
      <c r="AF538" s="2">
        <f>(Table2[[#This Row],[Current Week High]]/Table2[[#This Row],[Close Price]])-1</f>
        <v>8.3366813981518018E-3</v>
      </c>
      <c r="AG538" s="2">
        <f>(Table2[[#This Row],[Close Price]]/Table2[[#This Row],[Current Month Low]])-1</f>
        <v>4.8625495909840888E-2</v>
      </c>
      <c r="AH538" s="2">
        <f>(Table2[[#This Row],[Current Month High]]/Table2[[#This Row],[Close Price]])-1</f>
        <v>3.5020758001874874E-2</v>
      </c>
      <c r="AI538">
        <v>3.5020758001874799</v>
      </c>
      <c r="AJ538">
        <v>37.983923126674597</v>
      </c>
      <c r="AK538" t="str">
        <f>IF(AND(Table2[[#This Row],[20D EMA]]&gt;Table2[[#This Row],[50D EMA]],Table2[[#This Row],[50D EMA]]&gt;Table2[[#This Row],[200D EMA]]),"Uptrend","Downtrend/NoTrend")</f>
        <v>Uptrend</v>
      </c>
      <c r="AL538">
        <v>-0.02</v>
      </c>
      <c r="AM538" t="s">
        <v>10200</v>
      </c>
      <c r="AN538">
        <v>2.35</v>
      </c>
      <c r="AO538" t="s">
        <v>10199</v>
      </c>
      <c r="AP538">
        <v>-1.3033852423833999E-2</v>
      </c>
      <c r="AQ538">
        <f>(Table2[[#This Row],[Sharpe Ratio]]-AVERAGE(Table2[Sharpe Ratio]))/_xlfn.STDEV.P(Table2[Sharpe Ratio])</f>
        <v>-0.71155906368945532</v>
      </c>
      <c r="AR53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-0.61210613235672418</v>
      </c>
      <c r="AS538">
        <f>_xlfn.RANK.AVG(Table2[[#This Row],[1Y Return vs Nifty Z-Score]],Table2[1Y Return vs Nifty Z-Score])</f>
        <v>469</v>
      </c>
      <c r="AT538">
        <f>_xlfn.RANK.AVG(Table2[[#This Row],[6M Return vs Nifty Z-Score]],Table2[6M Return vs Nifty Z-Score])</f>
        <v>457</v>
      </c>
      <c r="AU538">
        <f>_xlfn.RANK.AVG(Table2[[#This Row],[Sharpe Ratio Z-Score]],Table2[Sharpe Ratio Z-Score])</f>
        <v>564</v>
      </c>
      <c r="AV538">
        <f>(Table2[[#This Row],[Rank 1Y]]+Table2[[#This Row],[Rank 6M]]+Table2[[#This Row],[Rank Sharpe]])/3</f>
        <v>496.66666666666669</v>
      </c>
    </row>
    <row r="539" spans="1:48" x14ac:dyDescent="0.3">
      <c r="A539" t="s">
        <v>275</v>
      </c>
      <c r="B539" t="s">
        <v>276</v>
      </c>
      <c r="C539" t="s">
        <v>10153</v>
      </c>
      <c r="D539" t="s">
        <v>182</v>
      </c>
      <c r="E539">
        <v>96689.803446944905</v>
      </c>
      <c r="F539">
        <v>879.15</v>
      </c>
      <c r="G539">
        <v>15.328445885001999</v>
      </c>
      <c r="H539">
        <f>(Table2[[#This Row],[1Y Return vs Nifty]]-AVERAGE(Table2[1Y Return vs Nifty]))/_xlfn.STDEV.P(Table2[1Y Return vs Nifty])</f>
        <v>-0.32454063610502903</v>
      </c>
      <c r="I539">
        <v>-7.8460771863962702</v>
      </c>
      <c r="J539">
        <f>(Table2[[#This Row],[1M Return vs Nifty]]-AVERAGE(Table2[1M Return vs Nifty]))/_xlfn.STDEV.P(Table2[1M Return vs Nifty])</f>
        <v>-0.63311791582217225</v>
      </c>
      <c r="K539">
        <v>-27.019210960826602</v>
      </c>
      <c r="L539">
        <f>(Table2[[#This Row],[6M Return vs Nifty]]-AVERAGE(Table2[6M Return vs Nifty]))/_xlfn.STDEV.P(Table2[6M Return vs Nifty])</f>
        <v>-1.1217107182806663</v>
      </c>
      <c r="M539">
        <v>-1.4954636460148201</v>
      </c>
      <c r="N539">
        <f>(Table2[[#This Row],[1W Return vs Nifty]]-AVERAGE(Table2[1W Return vs Nifty]))/_xlfn.STDEV.P(Table2[1W Return vs Nifty])</f>
        <v>0.10281131768192057</v>
      </c>
      <c r="O539">
        <v>898.7</v>
      </c>
      <c r="P539">
        <v>916.67127610375405</v>
      </c>
      <c r="Q539">
        <v>956.712252439081</v>
      </c>
      <c r="R539">
        <v>33.091150502835603</v>
      </c>
      <c r="S539" s="2">
        <f>(Table2[[#This Row],[Close Price]]-Table2[[#This Row],[20D EMA]])/Table2[[#This Row],[20D EMA]]</f>
        <v>-2.1753644152665036E-2</v>
      </c>
      <c r="T539" s="2">
        <f>(Table2[[#This Row],[Close Price]]-Table2[[#This Row],[50D EMA]])/Table2[[#This Row],[50D EMA]]</f>
        <v>-4.0932095378002444E-2</v>
      </c>
      <c r="U539" s="2">
        <f>(Table2[[#This Row],[Close Price]]-Table2[[#This Row],[200D EMA]])/Table2[[#This Row],[200D EMA]]</f>
        <v>-8.1071662081614065E-2</v>
      </c>
      <c r="V539">
        <v>1.1680283028330301</v>
      </c>
      <c r="W539">
        <v>857</v>
      </c>
      <c r="X539">
        <v>909.95</v>
      </c>
      <c r="Y539">
        <v>857</v>
      </c>
      <c r="Z539">
        <v>909.95</v>
      </c>
      <c r="AA539">
        <v>857</v>
      </c>
      <c r="AB539">
        <v>938</v>
      </c>
      <c r="AC539" s="2">
        <f>(Table2[[#This Row],[Close Price]]/Table2[[#This Row],[Day Low]])-1</f>
        <v>2.5845974329054888E-2</v>
      </c>
      <c r="AD539" s="2">
        <f>(Table2[[#This Row],[Day High]]/Table2[[#This Row],[Close Price]])-1</f>
        <v>3.5033839504066577E-2</v>
      </c>
      <c r="AE539" s="2">
        <f>(Table2[[#This Row],[Close Price]]/Table2[[#This Row],[Current Week Low]])-1</f>
        <v>2.5845974329054888E-2</v>
      </c>
      <c r="AF539" s="2">
        <f>(Table2[[#This Row],[Current Week High]]/Table2[[#This Row],[Close Price]])-1</f>
        <v>3.5033839504066577E-2</v>
      </c>
      <c r="AG539" s="2">
        <f>(Table2[[#This Row],[Close Price]]/Table2[[#This Row],[Current Month Low]])-1</f>
        <v>2.5845974329054888E-2</v>
      </c>
      <c r="AH539" s="2">
        <f>(Table2[[#This Row],[Current Month High]]/Table2[[#This Row],[Close Price]])-1</f>
        <v>6.6939657623841242E-2</v>
      </c>
      <c r="AI539">
        <v>43.252004777341703</v>
      </c>
      <c r="AJ539">
        <v>68.419540229885001</v>
      </c>
      <c r="AK539" t="str">
        <f>IF(AND(Table2[[#This Row],[20D EMA]]&gt;Table2[[#This Row],[50D EMA]],Table2[[#This Row],[50D EMA]]&gt;Table2[[#This Row],[200D EMA]]),"Uptrend","Downtrend/NoTrend")</f>
        <v>Downtrend/NoTrend</v>
      </c>
      <c r="AL539">
        <v>-0.08</v>
      </c>
      <c r="AM539" t="s">
        <v>10200</v>
      </c>
      <c r="AN539">
        <v>-1.93</v>
      </c>
      <c r="AO539" t="s">
        <v>10200</v>
      </c>
      <c r="AP539">
        <v>1.8330832197705999E-2</v>
      </c>
      <c r="AQ539">
        <f>(Table2[[#This Row],[Sharpe Ratio]]-AVERAGE(Table2[Sharpe Ratio]))/_xlfn.STDEV.P(Table2[Sharpe Ratio])</f>
        <v>-0.35150641026908114</v>
      </c>
      <c r="AR53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9">
        <f>_xlfn.RANK.AVG(Table2[[#This Row],[1Y Return vs Nifty Z-Score]],Table2[1Y Return vs Nifty Z-Score])</f>
        <v>408</v>
      </c>
      <c r="AT539">
        <f>_xlfn.RANK.AVG(Table2[[#This Row],[6M Return vs Nifty Z-Score]],Table2[6M Return vs Nifty Z-Score])</f>
        <v>661</v>
      </c>
      <c r="AU539">
        <f>_xlfn.RANK.AVG(Table2[[#This Row],[Sharpe Ratio Z-Score]],Table2[Sharpe Ratio Z-Score])</f>
        <v>428</v>
      </c>
      <c r="AV539">
        <f>(Table2[[#This Row],[Rank 1Y]]+Table2[[#This Row],[Rank 6M]]+Table2[[#This Row],[Rank Sharpe]])/3</f>
        <v>499</v>
      </c>
    </row>
    <row r="540" spans="1:48" x14ac:dyDescent="0.3">
      <c r="A540" t="s">
        <v>547</v>
      </c>
      <c r="B540" t="s">
        <v>548</v>
      </c>
      <c r="C540" t="s">
        <v>10155</v>
      </c>
      <c r="D540" t="s">
        <v>37</v>
      </c>
      <c r="E540">
        <v>35605.49092407</v>
      </c>
      <c r="F540">
        <v>1031.7</v>
      </c>
      <c r="G540">
        <v>3.8996144822691701</v>
      </c>
      <c r="H540">
        <f>(Table2[[#This Row],[1Y Return vs Nifty]]-AVERAGE(Table2[1Y Return vs Nifty]))/_xlfn.STDEV.P(Table2[1Y Return vs Nifty])</f>
        <v>-0.48369767189865964</v>
      </c>
      <c r="I540">
        <v>-0.289249226685802</v>
      </c>
      <c r="J540">
        <f>(Table2[[#This Row],[1M Return vs Nifty]]-AVERAGE(Table2[1M Return vs Nifty]))/_xlfn.STDEV.P(Table2[1M Return vs Nifty])</f>
        <v>0.15056581050107529</v>
      </c>
      <c r="K540">
        <v>4.0154000514490802</v>
      </c>
      <c r="L540">
        <f>(Table2[[#This Row],[6M Return vs Nifty]]-AVERAGE(Table2[6M Return vs Nifty]))/_xlfn.STDEV.P(Table2[6M Return vs Nifty])</f>
        <v>-7.9194438631255706E-2</v>
      </c>
      <c r="M540">
        <v>-1.1185287694792001</v>
      </c>
      <c r="N540">
        <f>(Table2[[#This Row],[1W Return vs Nifty]]-AVERAGE(Table2[1W Return vs Nifty]))/_xlfn.STDEV.P(Table2[1W Return vs Nifty])</f>
        <v>0.20428822634137628</v>
      </c>
      <c r="O540">
        <v>1011.99</v>
      </c>
      <c r="P540">
        <v>995.62490297156</v>
      </c>
      <c r="Q540">
        <v>951.75898515505003</v>
      </c>
      <c r="R540">
        <v>58.997529444945897</v>
      </c>
      <c r="S540" s="2">
        <f>(Table2[[#This Row],[Close Price]]-Table2[[#This Row],[20D EMA]])/Table2[[#This Row],[20D EMA]]</f>
        <v>1.9476477040286995E-2</v>
      </c>
      <c r="T540" s="2">
        <f>(Table2[[#This Row],[Close Price]]-Table2[[#This Row],[50D EMA]])/Table2[[#This Row],[50D EMA]]</f>
        <v>3.6233622643195906E-2</v>
      </c>
      <c r="U540" s="2">
        <f>(Table2[[#This Row],[Close Price]]-Table2[[#This Row],[200D EMA]])/Table2[[#This Row],[200D EMA]]</f>
        <v>8.399291847181975E-2</v>
      </c>
      <c r="V540">
        <v>0.75110025864866203</v>
      </c>
      <c r="W540">
        <v>995</v>
      </c>
      <c r="X540">
        <v>1042.2</v>
      </c>
      <c r="Y540">
        <v>995</v>
      </c>
      <c r="Z540">
        <v>1042.2</v>
      </c>
      <c r="AA540">
        <v>967.7</v>
      </c>
      <c r="AB540">
        <v>1049.45</v>
      </c>
      <c r="AC540" s="2">
        <f>(Table2[[#This Row],[Close Price]]/Table2[[#This Row],[Day Low]])-1</f>
        <v>3.6884422110552872E-2</v>
      </c>
      <c r="AD540" s="2">
        <f>(Table2[[#This Row],[Day High]]/Table2[[#This Row],[Close Price]])-1</f>
        <v>1.0177377144518829E-2</v>
      </c>
      <c r="AE540" s="2">
        <f>(Table2[[#This Row],[Close Price]]/Table2[[#This Row],[Current Week Low]])-1</f>
        <v>3.6884422110552872E-2</v>
      </c>
      <c r="AF540" s="2">
        <f>(Table2[[#This Row],[Current Week High]]/Table2[[#This Row],[Close Price]])-1</f>
        <v>1.0177377144518829E-2</v>
      </c>
      <c r="AG540" s="2">
        <f>(Table2[[#This Row],[Close Price]]/Table2[[#This Row],[Current Month Low]])-1</f>
        <v>6.613619923530023E-2</v>
      </c>
      <c r="AH540" s="2">
        <f>(Table2[[#This Row],[Current Month High]]/Table2[[#This Row],[Close Price]])-1</f>
        <v>1.7204613744305597E-2</v>
      </c>
      <c r="AI540">
        <v>5.8447223029950397</v>
      </c>
      <c r="AJ540">
        <v>35.216251638270002</v>
      </c>
      <c r="AK540" t="str">
        <f>IF(AND(Table2[[#This Row],[20D EMA]]&gt;Table2[[#This Row],[50D EMA]],Table2[[#This Row],[50D EMA]]&gt;Table2[[#This Row],[200D EMA]]),"Uptrend","Downtrend/NoTrend")</f>
        <v>Uptrend</v>
      </c>
      <c r="AL540">
        <v>-0.04</v>
      </c>
      <c r="AM540" t="s">
        <v>10200</v>
      </c>
      <c r="AN540">
        <v>2.92</v>
      </c>
      <c r="AO540" t="s">
        <v>10199</v>
      </c>
      <c r="AP540">
        <v>-7.3897178557447998E-2</v>
      </c>
      <c r="AQ540">
        <f>(Table2[[#This Row],[Sharpe Ratio]]-AVERAGE(Table2[Sharpe Ratio]))/_xlfn.STDEV.P(Table2[Sharpe Ratio])</f>
        <v>-1.4102430241635124</v>
      </c>
      <c r="AR54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-1.6182810978509763</v>
      </c>
      <c r="AS540">
        <f>_xlfn.RANK.AVG(Table2[[#This Row],[1Y Return vs Nifty Z-Score]],Table2[1Y Return vs Nifty Z-Score])</f>
        <v>474</v>
      </c>
      <c r="AT540">
        <f>_xlfn.RANK.AVG(Table2[[#This Row],[6M Return vs Nifty Z-Score]],Table2[6M Return vs Nifty Z-Score])</f>
        <v>354</v>
      </c>
      <c r="AU540">
        <f>_xlfn.RANK.AVG(Table2[[#This Row],[Sharpe Ratio Z-Score]],Table2[Sharpe Ratio Z-Score])</f>
        <v>675</v>
      </c>
      <c r="AV540">
        <f>(Table2[[#This Row],[Rank 1Y]]+Table2[[#This Row],[Rank 6M]]+Table2[[#This Row],[Rank Sharpe]])/3</f>
        <v>501</v>
      </c>
    </row>
    <row r="541" spans="1:48" x14ac:dyDescent="0.3">
      <c r="A541" t="s">
        <v>1301</v>
      </c>
      <c r="B541" t="s">
        <v>1302</v>
      </c>
      <c r="C541" t="s">
        <v>10169</v>
      </c>
      <c r="D541" t="s">
        <v>400</v>
      </c>
      <c r="E541">
        <v>8332.3745498000008</v>
      </c>
      <c r="F541">
        <v>527</v>
      </c>
      <c r="G541">
        <v>-3.22900777443042</v>
      </c>
      <c r="H541">
        <f>(Table2[[#This Row],[1Y Return vs Nifty]]-AVERAGE(Table2[1Y Return vs Nifty]))/_xlfn.STDEV.P(Table2[1Y Return vs Nifty])</f>
        <v>-0.58297032259132042</v>
      </c>
      <c r="I541">
        <v>-10.650552821887601</v>
      </c>
      <c r="J541">
        <f>(Table2[[#This Row],[1M Return vs Nifty]]-AVERAGE(Table2[1M Return vs Nifty]))/_xlfn.STDEV.P(Table2[1M Return vs Nifty])</f>
        <v>-0.92395713144576186</v>
      </c>
      <c r="K541">
        <v>-1.95949026611271</v>
      </c>
      <c r="L541">
        <f>(Table2[[#This Row],[6M Return vs Nifty]]-AVERAGE(Table2[6M Return vs Nifty]))/_xlfn.STDEV.P(Table2[6M Return vs Nifty])</f>
        <v>-0.2799032673230013</v>
      </c>
      <c r="M541">
        <v>0.60098365455746705</v>
      </c>
      <c r="N541">
        <f>(Table2[[#This Row],[1W Return vs Nifty]]-AVERAGE(Table2[1W Return vs Nifty]))/_xlfn.STDEV.P(Table2[1W Return vs Nifty])</f>
        <v>0.66720852386465124</v>
      </c>
      <c r="O541">
        <v>534.66999999999996</v>
      </c>
      <c r="P541">
        <v>523.52105836926103</v>
      </c>
      <c r="Q541">
        <v>489.59715566642399</v>
      </c>
      <c r="R541">
        <v>44.851755737585101</v>
      </c>
      <c r="S541" s="2">
        <f>(Table2[[#This Row],[Close Price]]-Table2[[#This Row],[20D EMA]])/Table2[[#This Row],[20D EMA]]</f>
        <v>-1.4345297099145192E-2</v>
      </c>
      <c r="T541" s="2">
        <f>(Table2[[#This Row],[Close Price]]-Table2[[#This Row],[50D EMA]])/Table2[[#This Row],[50D EMA]]</f>
        <v>6.6452754385385804E-3</v>
      </c>
      <c r="U541" s="2">
        <f>(Table2[[#This Row],[Close Price]]-Table2[[#This Row],[200D EMA]])/Table2[[#This Row],[200D EMA]]</f>
        <v>7.6395142211691275E-2</v>
      </c>
      <c r="V541">
        <v>0.69309965614618096</v>
      </c>
      <c r="W541">
        <v>514.85</v>
      </c>
      <c r="X541">
        <v>533.9</v>
      </c>
      <c r="Y541">
        <v>496.05</v>
      </c>
      <c r="Z541">
        <v>554.95000000000005</v>
      </c>
      <c r="AA541">
        <v>496.05</v>
      </c>
      <c r="AB541">
        <v>570</v>
      </c>
      <c r="AC541" s="2">
        <f>(Table2[[#This Row],[Close Price]]/Table2[[#This Row],[Day Low]])-1</f>
        <v>2.3599106535884262E-2</v>
      </c>
      <c r="AD541" s="2">
        <f>(Table2[[#This Row],[Day High]]/Table2[[#This Row],[Close Price]])-1</f>
        <v>1.3092979127134585E-2</v>
      </c>
      <c r="AE541" s="2">
        <f>(Table2[[#This Row],[Close Price]]/Table2[[#This Row],[Current Week Low]])-1</f>
        <v>6.2392903941134836E-2</v>
      </c>
      <c r="AF541" s="2">
        <f>(Table2[[#This Row],[Current Week High]]/Table2[[#This Row],[Close Price]])-1</f>
        <v>5.3036053130929961E-2</v>
      </c>
      <c r="AG541" s="2">
        <f>(Table2[[#This Row],[Close Price]]/Table2[[#This Row],[Current Month Low]])-1</f>
        <v>6.2392903941134836E-2</v>
      </c>
      <c r="AH541" s="2">
        <f>(Table2[[#This Row],[Current Month High]]/Table2[[#This Row],[Close Price]])-1</f>
        <v>8.1593927893738094E-2</v>
      </c>
      <c r="AI541">
        <v>20.284629981024601</v>
      </c>
      <c r="AJ541">
        <v>30.834160873882801</v>
      </c>
      <c r="AK541" t="str">
        <f>IF(AND(Table2[[#This Row],[20D EMA]]&gt;Table2[[#This Row],[50D EMA]],Table2[[#This Row],[50D EMA]]&gt;Table2[[#This Row],[200D EMA]]),"Uptrend","Downtrend/NoTrend")</f>
        <v>Uptrend</v>
      </c>
      <c r="AL541">
        <v>0.06</v>
      </c>
      <c r="AM541" t="s">
        <v>10199</v>
      </c>
      <c r="AN541">
        <v>-6.26</v>
      </c>
      <c r="AO541" t="s">
        <v>10200</v>
      </c>
      <c r="AP541">
        <v>-1.280663393389E-2</v>
      </c>
      <c r="AQ541">
        <f>(Table2[[#This Row],[Sharpe Ratio]]-AVERAGE(Table2[Sharpe Ratio]))/_xlfn.STDEV.P(Table2[Sharpe Ratio])</f>
        <v>-0.70895069631074026</v>
      </c>
      <c r="AR54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-1.8285728938061729</v>
      </c>
      <c r="AS541">
        <f>_xlfn.RANK.AVG(Table2[[#This Row],[1Y Return vs Nifty Z-Score]],Table2[1Y Return vs Nifty Z-Score])</f>
        <v>526</v>
      </c>
      <c r="AT541">
        <f>_xlfn.RANK.AVG(Table2[[#This Row],[6M Return vs Nifty Z-Score]],Table2[6M Return vs Nifty Z-Score])</f>
        <v>417</v>
      </c>
      <c r="AU541">
        <f>_xlfn.RANK.AVG(Table2[[#This Row],[Sharpe Ratio Z-Score]],Table2[Sharpe Ratio Z-Score])</f>
        <v>563</v>
      </c>
      <c r="AV541">
        <f>(Table2[[#This Row],[Rank 1Y]]+Table2[[#This Row],[Rank 6M]]+Table2[[#This Row],[Rank Sharpe]])/3</f>
        <v>502</v>
      </c>
    </row>
    <row r="542" spans="1:48" x14ac:dyDescent="0.3">
      <c r="A542" t="s">
        <v>1240</v>
      </c>
      <c r="B542" t="s">
        <v>1241</v>
      </c>
      <c r="C542" t="s">
        <v>10157</v>
      </c>
      <c r="D542" t="s">
        <v>993</v>
      </c>
      <c r="E542">
        <v>8957.6664779999992</v>
      </c>
      <c r="F542">
        <v>444</v>
      </c>
      <c r="G542">
        <v>-11.9396071677706</v>
      </c>
      <c r="H542">
        <f>(Table2[[#This Row],[1Y Return vs Nifty]]-AVERAGE(Table2[1Y Return vs Nifty]))/_xlfn.STDEV.P(Table2[1Y Return vs Nifty])</f>
        <v>-0.70427346641915922</v>
      </c>
      <c r="I542">
        <v>-4.2848761977433103</v>
      </c>
      <c r="J542">
        <f>(Table2[[#This Row],[1M Return vs Nifty]]-AVERAGE(Table2[1M Return vs Nifty]))/_xlfn.STDEV.P(Table2[1M Return vs Nifty])</f>
        <v>-0.26380220877509619</v>
      </c>
      <c r="K542">
        <v>2.0178917381927501</v>
      </c>
      <c r="L542">
        <f>(Table2[[#This Row],[6M Return vs Nifty]]-AVERAGE(Table2[6M Return vs Nifty]))/_xlfn.STDEV.P(Table2[6M Return vs Nifty])</f>
        <v>-0.14629484257964273</v>
      </c>
      <c r="M542">
        <v>0.241432177782817</v>
      </c>
      <c r="N542">
        <f>(Table2[[#This Row],[1W Return vs Nifty]]-AVERAGE(Table2[1W Return vs Nifty]))/_xlfn.STDEV.P(Table2[1W Return vs Nifty])</f>
        <v>0.57041150496744752</v>
      </c>
      <c r="O542">
        <v>436.4</v>
      </c>
      <c r="P542">
        <v>419.845050440031</v>
      </c>
      <c r="Q542">
        <v>401.423770846693</v>
      </c>
      <c r="R542">
        <v>57.6696549988134</v>
      </c>
      <c r="S542" s="2">
        <f>(Table2[[#This Row],[Close Price]]-Table2[[#This Row],[20D EMA]])/Table2[[#This Row],[20D EMA]]</f>
        <v>1.7415215398716828E-2</v>
      </c>
      <c r="T542" s="2">
        <f>(Table2[[#This Row],[Close Price]]-Table2[[#This Row],[50D EMA]])/Table2[[#This Row],[50D EMA]]</f>
        <v>5.7533010177570724E-2</v>
      </c>
      <c r="U542" s="2">
        <f>(Table2[[#This Row],[Close Price]]-Table2[[#This Row],[200D EMA]])/Table2[[#This Row],[200D EMA]]</f>
        <v>0.10606304918989763</v>
      </c>
      <c r="V542">
        <v>1.18733392447199</v>
      </c>
      <c r="W542">
        <v>426.1</v>
      </c>
      <c r="X542">
        <v>449.3</v>
      </c>
      <c r="Y542">
        <v>426.1</v>
      </c>
      <c r="Z542">
        <v>449.3</v>
      </c>
      <c r="AA542">
        <v>422</v>
      </c>
      <c r="AB542">
        <v>460</v>
      </c>
      <c r="AC542" s="2">
        <f>(Table2[[#This Row],[Close Price]]/Table2[[#This Row],[Day Low]])-1</f>
        <v>4.2008918094343928E-2</v>
      </c>
      <c r="AD542" s="2">
        <f>(Table2[[#This Row],[Day High]]/Table2[[#This Row],[Close Price]])-1</f>
        <v>1.1936936936936871E-2</v>
      </c>
      <c r="AE542" s="2">
        <f>(Table2[[#This Row],[Close Price]]/Table2[[#This Row],[Current Week Low]])-1</f>
        <v>4.2008918094343928E-2</v>
      </c>
      <c r="AF542" s="2">
        <f>(Table2[[#This Row],[Current Week High]]/Table2[[#This Row],[Close Price]])-1</f>
        <v>1.1936936936936871E-2</v>
      </c>
      <c r="AG542" s="2">
        <f>(Table2[[#This Row],[Close Price]]/Table2[[#This Row],[Current Month Low]])-1</f>
        <v>5.2132701421800931E-2</v>
      </c>
      <c r="AH542" s="2">
        <f>(Table2[[#This Row],[Current Month High]]/Table2[[#This Row],[Close Price]])-1</f>
        <v>3.6036036036036112E-2</v>
      </c>
      <c r="AI542">
        <v>9.4369369369369203</v>
      </c>
      <c r="AJ542">
        <v>29.257641921397301</v>
      </c>
      <c r="AK542" t="str">
        <f>IF(AND(Table2[[#This Row],[20D EMA]]&gt;Table2[[#This Row],[50D EMA]],Table2[[#This Row],[50D EMA]]&gt;Table2[[#This Row],[200D EMA]]),"Uptrend","Downtrend/NoTrend")</f>
        <v>Uptrend</v>
      </c>
      <c r="AL542">
        <v>-0.02</v>
      </c>
      <c r="AM542" t="s">
        <v>10200</v>
      </c>
      <c r="AN542">
        <v>3.84</v>
      </c>
      <c r="AO542" t="s">
        <v>10199</v>
      </c>
      <c r="AP542">
        <v>-1.5621738515079E-2</v>
      </c>
      <c r="AQ542">
        <f>(Table2[[#This Row],[Sharpe Ratio]]-AVERAGE(Table2[Sharpe Ratio]))/_xlfn.STDEV.P(Table2[Sharpe Ratio])</f>
        <v>-0.74126684698604028</v>
      </c>
      <c r="AR54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-1.2852258597924906</v>
      </c>
      <c r="AS542">
        <f>_xlfn.RANK.AVG(Table2[[#This Row],[1Y Return vs Nifty Z-Score]],Table2[1Y Return vs Nifty Z-Score])</f>
        <v>569</v>
      </c>
      <c r="AT542">
        <f>_xlfn.RANK.AVG(Table2[[#This Row],[6M Return vs Nifty Z-Score]],Table2[6M Return vs Nifty Z-Score])</f>
        <v>371</v>
      </c>
      <c r="AU542">
        <f>_xlfn.RANK.AVG(Table2[[#This Row],[Sharpe Ratio Z-Score]],Table2[Sharpe Ratio Z-Score])</f>
        <v>567</v>
      </c>
      <c r="AV542">
        <f>(Table2[[#This Row],[Rank 1Y]]+Table2[[#This Row],[Rank 6M]]+Table2[[#This Row],[Rank Sharpe]])/3</f>
        <v>502.33333333333331</v>
      </c>
    </row>
    <row r="543" spans="1:48" x14ac:dyDescent="0.3">
      <c r="A543" t="s">
        <v>1346</v>
      </c>
      <c r="B543" t="s">
        <v>1347</v>
      </c>
      <c r="C543" t="s">
        <v>10166</v>
      </c>
      <c r="D543" t="s">
        <v>235</v>
      </c>
      <c r="E543">
        <v>7760.7843464799998</v>
      </c>
      <c r="F543">
        <v>2010.8</v>
      </c>
      <c r="G543">
        <v>0.96891023550864797</v>
      </c>
      <c r="H543">
        <f>(Table2[[#This Row],[1Y Return vs Nifty]]-AVERAGE(Table2[1Y Return vs Nifty]))/_xlfn.STDEV.P(Table2[1Y Return vs Nifty])</f>
        <v>-0.52451043606199099</v>
      </c>
      <c r="I543">
        <v>-13.9433300848196</v>
      </c>
      <c r="J543">
        <f>(Table2[[#This Row],[1M Return vs Nifty]]-AVERAGE(Table2[1M Return vs Nifty]))/_xlfn.STDEV.P(Table2[1M Return vs Nifty])</f>
        <v>-1.2654358536192758</v>
      </c>
      <c r="K543">
        <v>3.1973041356373202E-2</v>
      </c>
      <c r="L543">
        <f>(Table2[[#This Row],[6M Return vs Nifty]]-AVERAGE(Table2[6M Return vs Nifty]))/_xlfn.STDEV.P(Table2[6M Return vs Nifty])</f>
        <v>-0.2130059275258385</v>
      </c>
      <c r="M543">
        <v>-2.6161527617327498</v>
      </c>
      <c r="N543">
        <f>(Table2[[#This Row],[1W Return vs Nifty]]-AVERAGE(Table2[1W Return vs Nifty]))/_xlfn.STDEV.P(Table2[1W Return vs Nifty])</f>
        <v>-0.19889614986946089</v>
      </c>
      <c r="O543">
        <v>2137.87</v>
      </c>
      <c r="P543">
        <v>2181.6142839097802</v>
      </c>
      <c r="Q543">
        <v>1975.2966624897899</v>
      </c>
      <c r="R543">
        <v>19.316562893740201</v>
      </c>
      <c r="S543" s="2">
        <f>(Table2[[#This Row],[Close Price]]-Table2[[#This Row],[20D EMA]])/Table2[[#This Row],[20D EMA]]</f>
        <v>-5.9437664591392339E-2</v>
      </c>
      <c r="T543" s="2">
        <f>(Table2[[#This Row],[Close Price]]-Table2[[#This Row],[50D EMA]])/Table2[[#This Row],[50D EMA]]</f>
        <v>-7.8297197249577677E-2</v>
      </c>
      <c r="U543" s="2">
        <f>(Table2[[#This Row],[Close Price]]-Table2[[#This Row],[200D EMA]])/Table2[[#This Row],[200D EMA]]</f>
        <v>1.7973673617946259E-2</v>
      </c>
      <c r="V543">
        <v>0.29714434819206098</v>
      </c>
      <c r="W543">
        <v>1980.2</v>
      </c>
      <c r="X543">
        <v>2079</v>
      </c>
      <c r="Y543">
        <v>1980.2</v>
      </c>
      <c r="Z543">
        <v>2079</v>
      </c>
      <c r="AA543">
        <v>1980.2</v>
      </c>
      <c r="AB543">
        <v>2313.75</v>
      </c>
      <c r="AC543" s="2">
        <f>(Table2[[#This Row],[Close Price]]/Table2[[#This Row],[Day Low]])-1</f>
        <v>1.5452984547015491E-2</v>
      </c>
      <c r="AD543" s="2">
        <f>(Table2[[#This Row],[Day High]]/Table2[[#This Row],[Close Price]])-1</f>
        <v>3.3916849015317219E-2</v>
      </c>
      <c r="AE543" s="2">
        <f>(Table2[[#This Row],[Close Price]]/Table2[[#This Row],[Current Week Low]])-1</f>
        <v>1.5452984547015491E-2</v>
      </c>
      <c r="AF543" s="2">
        <f>(Table2[[#This Row],[Current Week High]]/Table2[[#This Row],[Close Price]])-1</f>
        <v>3.3916849015317219E-2</v>
      </c>
      <c r="AG543" s="2">
        <f>(Table2[[#This Row],[Close Price]]/Table2[[#This Row],[Current Month Low]])-1</f>
        <v>1.5452984547015491E-2</v>
      </c>
      <c r="AH543" s="2">
        <f>(Table2[[#This Row],[Current Month High]]/Table2[[#This Row],[Close Price]])-1</f>
        <v>0.15066142828724893</v>
      </c>
      <c r="AI543">
        <v>36.413367813805401</v>
      </c>
      <c r="AJ543">
        <v>37.547027840481498</v>
      </c>
      <c r="AK543" t="str">
        <f>IF(AND(Table2[[#This Row],[20D EMA]]&gt;Table2[[#This Row],[50D EMA]],Table2[[#This Row],[50D EMA]]&gt;Table2[[#This Row],[200D EMA]]),"Uptrend","Downtrend/NoTrend")</f>
        <v>Downtrend/NoTrend</v>
      </c>
      <c r="AL543">
        <v>-0.19</v>
      </c>
      <c r="AM543" t="s">
        <v>10200</v>
      </c>
      <c r="AN543">
        <v>-10.57</v>
      </c>
      <c r="AO543" t="s">
        <v>10200</v>
      </c>
      <c r="AP543">
        <v>-3.8166048316639001E-2</v>
      </c>
      <c r="AQ543">
        <f>(Table2[[#This Row],[Sharpe Ratio]]-AVERAGE(Table2[Sharpe Ratio]))/_xlfn.STDEV.P(Table2[Sharpe Ratio])</f>
        <v>-1.0000655137517855</v>
      </c>
      <c r="AR54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3">
        <f>_xlfn.RANK.AVG(Table2[[#This Row],[1Y Return vs Nifty Z-Score]],Table2[1Y Return vs Nifty Z-Score])</f>
        <v>494</v>
      </c>
      <c r="AT543">
        <f>_xlfn.RANK.AVG(Table2[[#This Row],[6M Return vs Nifty Z-Score]],Table2[6M Return vs Nifty Z-Score])</f>
        <v>397</v>
      </c>
      <c r="AU543">
        <f>_xlfn.RANK.AVG(Table2[[#This Row],[Sharpe Ratio Z-Score]],Table2[Sharpe Ratio Z-Score])</f>
        <v>616</v>
      </c>
      <c r="AV543">
        <f>(Table2[[#This Row],[Rank 1Y]]+Table2[[#This Row],[Rank 6M]]+Table2[[#This Row],[Rank Sharpe]])/3</f>
        <v>502.33333333333331</v>
      </c>
    </row>
    <row r="544" spans="1:48" x14ac:dyDescent="0.3">
      <c r="A544" t="s">
        <v>478</v>
      </c>
      <c r="B544" t="s">
        <v>479</v>
      </c>
      <c r="C544" t="s">
        <v>10153</v>
      </c>
      <c r="D544" t="s">
        <v>182</v>
      </c>
      <c r="E544">
        <v>43674.911480625</v>
      </c>
      <c r="F544">
        <v>634.45000000000005</v>
      </c>
      <c r="G544">
        <v>11.895134997126201</v>
      </c>
      <c r="H544">
        <f>(Table2[[#This Row],[1Y Return vs Nifty]]-AVERAGE(Table2[1Y Return vs Nifty]))/_xlfn.STDEV.P(Table2[1Y Return vs Nifty])</f>
        <v>-0.37235266207836243</v>
      </c>
      <c r="I544">
        <v>4.0718229061106701</v>
      </c>
      <c r="J544">
        <f>(Table2[[#This Row],[1M Return vs Nifty]]-AVERAGE(Table2[1M Return vs Nifty]))/_xlfn.STDEV.P(Table2[1M Return vs Nifty])</f>
        <v>0.60283245968457178</v>
      </c>
      <c r="K544">
        <v>-0.62080782379694599</v>
      </c>
      <c r="L544">
        <f>(Table2[[#This Row],[6M Return vs Nifty]]-AVERAGE(Table2[6M Return vs Nifty]))/_xlfn.STDEV.P(Table2[6M Return vs Nifty])</f>
        <v>-0.23493417656033672</v>
      </c>
      <c r="M544">
        <v>0.69986662010411704</v>
      </c>
      <c r="N544">
        <f>(Table2[[#This Row],[1W Return vs Nifty]]-AVERAGE(Table2[1W Return vs Nifty]))/_xlfn.STDEV.P(Table2[1W Return vs Nifty])</f>
        <v>0.69382940266201365</v>
      </c>
      <c r="O544">
        <v>631.80999999999995</v>
      </c>
      <c r="P544">
        <v>608.17169220181495</v>
      </c>
      <c r="Q544">
        <v>548.02076894304503</v>
      </c>
      <c r="R544">
        <v>49.156791325405301</v>
      </c>
      <c r="S544" s="2">
        <f>(Table2[[#This Row],[Close Price]]-Table2[[#This Row],[20D EMA]])/Table2[[#This Row],[20D EMA]]</f>
        <v>4.1784713758884796E-3</v>
      </c>
      <c r="T544" s="2">
        <f>(Table2[[#This Row],[Close Price]]-Table2[[#This Row],[50D EMA]])/Table2[[#This Row],[50D EMA]]</f>
        <v>4.3208699344501778E-2</v>
      </c>
      <c r="U544" s="2">
        <f>(Table2[[#This Row],[Close Price]]-Table2[[#This Row],[200D EMA]])/Table2[[#This Row],[200D EMA]]</f>
        <v>0.15771159772584728</v>
      </c>
      <c r="V544">
        <v>0.84682274086822495</v>
      </c>
      <c r="W544">
        <v>617.1</v>
      </c>
      <c r="X544">
        <v>650</v>
      </c>
      <c r="Y544">
        <v>612</v>
      </c>
      <c r="Z544">
        <v>650</v>
      </c>
      <c r="AA544">
        <v>612</v>
      </c>
      <c r="AB544">
        <v>663.4</v>
      </c>
      <c r="AC544" s="2">
        <f>(Table2[[#This Row],[Close Price]]/Table2[[#This Row],[Day Low]])-1</f>
        <v>2.8115378382758127E-2</v>
      </c>
      <c r="AD544" s="2">
        <f>(Table2[[#This Row],[Day High]]/Table2[[#This Row],[Close Price]])-1</f>
        <v>2.4509417605800277E-2</v>
      </c>
      <c r="AE544" s="2">
        <f>(Table2[[#This Row],[Close Price]]/Table2[[#This Row],[Current Week Low]])-1</f>
        <v>3.6683006535947804E-2</v>
      </c>
      <c r="AF544" s="2">
        <f>(Table2[[#This Row],[Current Week High]]/Table2[[#This Row],[Close Price]])-1</f>
        <v>2.4509417605800277E-2</v>
      </c>
      <c r="AG544" s="2">
        <f>(Table2[[#This Row],[Close Price]]/Table2[[#This Row],[Current Month Low]])-1</f>
        <v>3.6683006535947804E-2</v>
      </c>
      <c r="AH544" s="2">
        <f>(Table2[[#This Row],[Current Month High]]/Table2[[#This Row],[Close Price]])-1</f>
        <v>4.5630073291827555E-2</v>
      </c>
      <c r="AI544">
        <v>4.5630073291827502</v>
      </c>
      <c r="AJ544">
        <v>59.790958317592199</v>
      </c>
      <c r="AK544" t="str">
        <f>IF(AND(Table2[[#This Row],[20D EMA]]&gt;Table2[[#This Row],[50D EMA]],Table2[[#This Row],[50D EMA]]&gt;Table2[[#This Row],[200D EMA]]),"Uptrend","Downtrend/NoTrend")</f>
        <v>Uptrend</v>
      </c>
      <c r="AL544">
        <v>0.15</v>
      </c>
      <c r="AM544" t="s">
        <v>10199</v>
      </c>
      <c r="AN544">
        <v>0.25</v>
      </c>
      <c r="AO544" t="s">
        <v>10199</v>
      </c>
      <c r="AP544">
        <v>-7.2315073539242006E-2</v>
      </c>
      <c r="AQ544">
        <f>(Table2[[#This Row],[Sharpe Ratio]]-AVERAGE(Table2[Sharpe Ratio]))/_xlfn.STDEV.P(Table2[Sharpe Ratio])</f>
        <v>-1.3920811610149333</v>
      </c>
      <c r="AR54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-0.70270613730704701</v>
      </c>
      <c r="AS544">
        <f>_xlfn.RANK.AVG(Table2[[#This Row],[1Y Return vs Nifty Z-Score]],Table2[1Y Return vs Nifty Z-Score])</f>
        <v>428</v>
      </c>
      <c r="AT544">
        <f>_xlfn.RANK.AVG(Table2[[#This Row],[6M Return vs Nifty Z-Score]],Table2[6M Return vs Nifty Z-Score])</f>
        <v>407</v>
      </c>
      <c r="AU544">
        <f>_xlfn.RANK.AVG(Table2[[#This Row],[Sharpe Ratio Z-Score]],Table2[Sharpe Ratio Z-Score])</f>
        <v>673</v>
      </c>
      <c r="AV544">
        <f>(Table2[[#This Row],[Rank 1Y]]+Table2[[#This Row],[Rank 6M]]+Table2[[#This Row],[Rank Sharpe]])/3</f>
        <v>502.66666666666669</v>
      </c>
    </row>
    <row r="545" spans="1:48" x14ac:dyDescent="0.3">
      <c r="A545" t="s">
        <v>1125</v>
      </c>
      <c r="B545" t="s">
        <v>1126</v>
      </c>
      <c r="C545" t="s">
        <v>10160</v>
      </c>
      <c r="D545" t="s">
        <v>62</v>
      </c>
      <c r="E545">
        <v>10449.729864019901</v>
      </c>
      <c r="F545">
        <v>852.85</v>
      </c>
      <c r="G545">
        <v>10.067278727150301</v>
      </c>
      <c r="H545">
        <f>(Table2[[#This Row],[1Y Return vs Nifty]]-AVERAGE(Table2[1Y Return vs Nifty]))/_xlfn.STDEV.P(Table2[1Y Return vs Nifty])</f>
        <v>-0.39780724930034234</v>
      </c>
      <c r="I545">
        <v>-2.3047848160525102</v>
      </c>
      <c r="J545">
        <f>(Table2[[#This Row],[1M Return vs Nifty]]-AVERAGE(Table2[1M Return vs Nifty]))/_xlfn.STDEV.P(Table2[1M Return vs Nifty])</f>
        <v>-5.8456076676113175E-2</v>
      </c>
      <c r="K545">
        <v>-7.3279036852210799</v>
      </c>
      <c r="L545">
        <f>(Table2[[#This Row],[6M Return vs Nifty]]-AVERAGE(Table2[6M Return vs Nifty]))/_xlfn.STDEV.P(Table2[6M Return vs Nifty])</f>
        <v>-0.46023929225642424</v>
      </c>
      <c r="M545">
        <v>0.850900699612263</v>
      </c>
      <c r="N545">
        <f>(Table2[[#This Row],[1W Return vs Nifty]]-AVERAGE(Table2[1W Return vs Nifty]))/_xlfn.STDEV.P(Table2[1W Return vs Nifty])</f>
        <v>0.73449019699226392</v>
      </c>
      <c r="O545">
        <v>859.53</v>
      </c>
      <c r="P545">
        <v>849.59082252425605</v>
      </c>
      <c r="Q545">
        <v>769.21469002346203</v>
      </c>
      <c r="R545">
        <v>44.610778164773599</v>
      </c>
      <c r="S545" s="2">
        <f>(Table2[[#This Row],[Close Price]]-Table2[[#This Row],[20D EMA]])/Table2[[#This Row],[20D EMA]]</f>
        <v>-7.7716891789698442E-3</v>
      </c>
      <c r="T545" s="2">
        <f>(Table2[[#This Row],[Close Price]]-Table2[[#This Row],[50D EMA]])/Table2[[#This Row],[50D EMA]]</f>
        <v>3.8361731192675607E-3</v>
      </c>
      <c r="U545" s="2">
        <f>(Table2[[#This Row],[Close Price]]-Table2[[#This Row],[200D EMA]])/Table2[[#This Row],[200D EMA]]</f>
        <v>0.10872817571124001</v>
      </c>
      <c r="V545">
        <v>2.62083699153807</v>
      </c>
      <c r="W545">
        <v>819.05</v>
      </c>
      <c r="X545">
        <v>858.2</v>
      </c>
      <c r="Y545">
        <v>819.05</v>
      </c>
      <c r="Z545">
        <v>858.2</v>
      </c>
      <c r="AA545">
        <v>819.05</v>
      </c>
      <c r="AB545">
        <v>972</v>
      </c>
      <c r="AC545" s="2">
        <f>(Table2[[#This Row],[Close Price]]/Table2[[#This Row],[Day Low]])-1</f>
        <v>4.1267321897320075E-2</v>
      </c>
      <c r="AD545" s="2">
        <f>(Table2[[#This Row],[Day High]]/Table2[[#This Row],[Close Price]])-1</f>
        <v>6.2730843641907175E-3</v>
      </c>
      <c r="AE545" s="2">
        <f>(Table2[[#This Row],[Close Price]]/Table2[[#This Row],[Current Week Low]])-1</f>
        <v>4.1267321897320075E-2</v>
      </c>
      <c r="AF545" s="2">
        <f>(Table2[[#This Row],[Current Week High]]/Table2[[#This Row],[Close Price]])-1</f>
        <v>6.2730843641907175E-3</v>
      </c>
      <c r="AG545" s="2">
        <f>(Table2[[#This Row],[Close Price]]/Table2[[#This Row],[Current Month Low]])-1</f>
        <v>4.1267321897320075E-2</v>
      </c>
      <c r="AH545" s="2">
        <f>(Table2[[#This Row],[Current Month High]]/Table2[[#This Row],[Close Price]])-1</f>
        <v>0.13970803775576002</v>
      </c>
      <c r="AI545">
        <v>13.970803775576</v>
      </c>
      <c r="AJ545">
        <v>43.095637583892596</v>
      </c>
      <c r="AK545" t="str">
        <f>IF(AND(Table2[[#This Row],[20D EMA]]&gt;Table2[[#This Row],[50D EMA]],Table2[[#This Row],[50D EMA]]&gt;Table2[[#This Row],[200D EMA]]),"Uptrend","Downtrend/NoTrend")</f>
        <v>Uptrend</v>
      </c>
      <c r="AL545">
        <v>-0.05</v>
      </c>
      <c r="AM545" t="s">
        <v>10200</v>
      </c>
      <c r="AN545">
        <v>-6.45</v>
      </c>
      <c r="AO545" t="s">
        <v>10200</v>
      </c>
      <c r="AP545">
        <v>-3.3096499692707997E-2</v>
      </c>
      <c r="AQ545">
        <f>(Table2[[#This Row],[Sharpe Ratio]]-AVERAGE(Table2[Sharpe Ratio]))/_xlfn.STDEV.P(Table2[Sharpe Ratio])</f>
        <v>-0.94186934644722353</v>
      </c>
      <c r="AR54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-1.1238817676878392</v>
      </c>
      <c r="AS545">
        <f>_xlfn.RANK.AVG(Table2[[#This Row],[1Y Return vs Nifty Z-Score]],Table2[1Y Return vs Nifty Z-Score])</f>
        <v>439</v>
      </c>
      <c r="AT545">
        <f>_xlfn.RANK.AVG(Table2[[#This Row],[6M Return vs Nifty Z-Score]],Table2[6M Return vs Nifty Z-Score])</f>
        <v>473</v>
      </c>
      <c r="AU545">
        <f>_xlfn.RANK.AVG(Table2[[#This Row],[Sharpe Ratio Z-Score]],Table2[Sharpe Ratio Z-Score])</f>
        <v>605</v>
      </c>
      <c r="AV545">
        <f>(Table2[[#This Row],[Rank 1Y]]+Table2[[#This Row],[Rank 6M]]+Table2[[#This Row],[Rank Sharpe]])/3</f>
        <v>505.66666666666669</v>
      </c>
    </row>
    <row r="546" spans="1:48" x14ac:dyDescent="0.3">
      <c r="A546" t="s">
        <v>1896</v>
      </c>
      <c r="B546" t="s">
        <v>1897</v>
      </c>
      <c r="C546" t="s">
        <v>10160</v>
      </c>
      <c r="D546" t="s">
        <v>62</v>
      </c>
      <c r="E546">
        <v>3493.687286115</v>
      </c>
      <c r="F546">
        <v>140.27000000000001</v>
      </c>
      <c r="G546">
        <v>36.2410755695945</v>
      </c>
      <c r="H546">
        <f>(Table2[[#This Row],[1Y Return vs Nifty]]-AVERAGE(Table2[1Y Return vs Nifty]))/_xlfn.STDEV.P(Table2[1Y Return vs Nifty])</f>
        <v>-3.3312947642168737E-2</v>
      </c>
      <c r="I546">
        <v>14.584607061643601</v>
      </c>
      <c r="J546">
        <f>(Table2[[#This Row],[1M Return vs Nifty]]-AVERAGE(Table2[1M Return vs Nifty]))/_xlfn.STDEV.P(Table2[1M Return vs Nifty])</f>
        <v>1.6930647509270069</v>
      </c>
      <c r="K546">
        <v>-12.0786374113209</v>
      </c>
      <c r="L546">
        <f>(Table2[[#This Row],[6M Return vs Nifty]]-AVERAGE(Table2[6M Return vs Nifty]))/_xlfn.STDEV.P(Table2[6M Return vs Nifty])</f>
        <v>-0.61982618856968974</v>
      </c>
      <c r="M546">
        <v>-0.62911601310643195</v>
      </c>
      <c r="N546">
        <f>(Table2[[#This Row],[1W Return vs Nifty]]-AVERAGE(Table2[1W Return vs Nifty]))/_xlfn.STDEV.P(Table2[1W Return vs Nifty])</f>
        <v>0.33604598256619361</v>
      </c>
      <c r="O546">
        <v>133.69999999999999</v>
      </c>
      <c r="P546">
        <v>126.598448830997</v>
      </c>
      <c r="Q546">
        <v>118.516739820692</v>
      </c>
      <c r="R546">
        <v>57.760209647141799</v>
      </c>
      <c r="S546" s="2">
        <f>(Table2[[#This Row],[Close Price]]-Table2[[#This Row],[20D EMA]])/Table2[[#This Row],[20D EMA]]</f>
        <v>4.913986537023203E-2</v>
      </c>
      <c r="T546" s="2">
        <f>(Table2[[#This Row],[Close Price]]-Table2[[#This Row],[50D EMA]])/Table2[[#This Row],[50D EMA]]</f>
        <v>0.10799145878362136</v>
      </c>
      <c r="U546" s="2">
        <f>(Table2[[#This Row],[Close Price]]-Table2[[#This Row],[200D EMA]])/Table2[[#This Row],[200D EMA]]</f>
        <v>0.18354588737607247</v>
      </c>
      <c r="V546">
        <v>2.3740336096805001</v>
      </c>
      <c r="W546">
        <v>132.16</v>
      </c>
      <c r="X546">
        <v>146.49</v>
      </c>
      <c r="Y546">
        <v>132.16</v>
      </c>
      <c r="Z546">
        <v>148.75</v>
      </c>
      <c r="AA546">
        <v>116.8</v>
      </c>
      <c r="AB546">
        <v>149.69999999999999</v>
      </c>
      <c r="AC546" s="2">
        <f>(Table2[[#This Row],[Close Price]]/Table2[[#This Row],[Day Low]])-1</f>
        <v>6.1365012106537664E-2</v>
      </c>
      <c r="AD546" s="2">
        <f>(Table2[[#This Row],[Day High]]/Table2[[#This Row],[Close Price]])-1</f>
        <v>4.4343052684109097E-2</v>
      </c>
      <c r="AE546" s="2">
        <f>(Table2[[#This Row],[Close Price]]/Table2[[#This Row],[Current Week Low]])-1</f>
        <v>6.1365012106537664E-2</v>
      </c>
      <c r="AF546" s="2">
        <f>(Table2[[#This Row],[Current Week High]]/Table2[[#This Row],[Close Price]])-1</f>
        <v>6.0454837099878755E-2</v>
      </c>
      <c r="AG546" s="2">
        <f>(Table2[[#This Row],[Close Price]]/Table2[[#This Row],[Current Month Low]])-1</f>
        <v>0.20094178082191783</v>
      </c>
      <c r="AH546" s="2">
        <f>(Table2[[#This Row],[Current Month High]]/Table2[[#This Row],[Close Price]])-1</f>
        <v>6.7227489841020782E-2</v>
      </c>
      <c r="AI546">
        <v>10.857631710272999</v>
      </c>
      <c r="AJ546">
        <v>62.349537037037003</v>
      </c>
      <c r="AK546" t="str">
        <f>IF(AND(Table2[[#This Row],[20D EMA]]&gt;Table2[[#This Row],[50D EMA]],Table2[[#This Row],[50D EMA]]&gt;Table2[[#This Row],[200D EMA]]),"Uptrend","Downtrend/NoTrend")</f>
        <v>Uptrend</v>
      </c>
      <c r="AL546">
        <v>7.0000000000000007E-2</v>
      </c>
      <c r="AM546" t="s">
        <v>10199</v>
      </c>
      <c r="AN546">
        <v>5.17</v>
      </c>
      <c r="AO546" t="s">
        <v>10199</v>
      </c>
      <c r="AP546">
        <v>-8.3619076143113993E-2</v>
      </c>
      <c r="AQ546">
        <f>(Table2[[#This Row],[Sharpe Ratio]]-AVERAGE(Table2[Sharpe Ratio]))/_xlfn.STDEV.P(Table2[Sharpe Ratio])</f>
        <v>-1.521846091888805</v>
      </c>
      <c r="AR54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-0.14587449460746299</v>
      </c>
      <c r="AS546">
        <f>_xlfn.RANK.AVG(Table2[[#This Row],[1Y Return vs Nifty Z-Score]],Table2[1Y Return vs Nifty Z-Score])</f>
        <v>295</v>
      </c>
      <c r="AT546">
        <f>_xlfn.RANK.AVG(Table2[[#This Row],[6M Return vs Nifty Z-Score]],Table2[6M Return vs Nifty Z-Score])</f>
        <v>532</v>
      </c>
      <c r="AU546">
        <f>_xlfn.RANK.AVG(Table2[[#This Row],[Sharpe Ratio Z-Score]],Table2[Sharpe Ratio Z-Score])</f>
        <v>691</v>
      </c>
      <c r="AV546">
        <f>(Table2[[#This Row],[Rank 1Y]]+Table2[[#This Row],[Rank 6M]]+Table2[[#This Row],[Rank Sharpe]])/3</f>
        <v>506</v>
      </c>
    </row>
    <row r="547" spans="1:48" x14ac:dyDescent="0.3">
      <c r="A547" t="s">
        <v>1063</v>
      </c>
      <c r="B547" t="s">
        <v>1064</v>
      </c>
      <c r="C547" t="s">
        <v>10163</v>
      </c>
      <c r="D547" t="s">
        <v>77</v>
      </c>
      <c r="E547">
        <v>11719.828786664901</v>
      </c>
      <c r="F547">
        <v>1521.95</v>
      </c>
      <c r="G547">
        <v>4.3665958301907697</v>
      </c>
      <c r="H547">
        <f>(Table2[[#This Row],[1Y Return vs Nifty]]-AVERAGE(Table2[1Y Return vs Nifty]))/_xlfn.STDEV.P(Table2[1Y Return vs Nifty])</f>
        <v>-0.47719452520875894</v>
      </c>
      <c r="I547">
        <v>-5.9959484288501201</v>
      </c>
      <c r="J547">
        <f>(Table2[[#This Row],[1M Return vs Nifty]]-AVERAGE(Table2[1M Return vs Nifty]))/_xlfn.STDEV.P(Table2[1M Return vs Nifty])</f>
        <v>-0.44124960723795525</v>
      </c>
      <c r="K547">
        <v>-5.7989063329147701</v>
      </c>
      <c r="L547">
        <f>(Table2[[#This Row],[6M Return vs Nifty]]-AVERAGE(Table2[6M Return vs Nifty]))/_xlfn.STDEV.P(Table2[6M Return vs Nifty])</f>
        <v>-0.40887713306294615</v>
      </c>
      <c r="M547">
        <v>-4.6074711959193797</v>
      </c>
      <c r="N547">
        <f>(Table2[[#This Row],[1W Return vs Nifty]]-AVERAGE(Table2[1W Return vs Nifty]))/_xlfn.STDEV.P(Table2[1W Return vs Nifty])</f>
        <v>-0.73499098066644952</v>
      </c>
      <c r="O547">
        <v>1554.44</v>
      </c>
      <c r="P547">
        <v>1534.54556404397</v>
      </c>
      <c r="Q547">
        <v>1442.83692607941</v>
      </c>
      <c r="R547">
        <v>36.081869050765903</v>
      </c>
      <c r="S547" s="2">
        <f>(Table2[[#This Row],[Close Price]]-Table2[[#This Row],[20D EMA]])/Table2[[#This Row],[20D EMA]]</f>
        <v>-2.0901417873961044E-2</v>
      </c>
      <c r="T547" s="2">
        <f>(Table2[[#This Row],[Close Price]]-Table2[[#This Row],[50D EMA]])/Table2[[#This Row],[50D EMA]]</f>
        <v>-8.2080091586052353E-3</v>
      </c>
      <c r="U547" s="2">
        <f>(Table2[[#This Row],[Close Price]]-Table2[[#This Row],[200D EMA]])/Table2[[#This Row],[200D EMA]]</f>
        <v>5.4831611591451529E-2</v>
      </c>
      <c r="V547">
        <v>0.60187283556368198</v>
      </c>
      <c r="W547">
        <v>1492.5</v>
      </c>
      <c r="X547">
        <v>1556.8</v>
      </c>
      <c r="Y547">
        <v>1478.55</v>
      </c>
      <c r="Z547">
        <v>1556.8</v>
      </c>
      <c r="AA547">
        <v>1478.55</v>
      </c>
      <c r="AB547">
        <v>1652.8</v>
      </c>
      <c r="AC547" s="2">
        <f>(Table2[[#This Row],[Close Price]]/Table2[[#This Row],[Day Low]])-1</f>
        <v>1.9731993299832551E-2</v>
      </c>
      <c r="AD547" s="2">
        <f>(Table2[[#This Row],[Day High]]/Table2[[#This Row],[Close Price]])-1</f>
        <v>2.2898255527448175E-2</v>
      </c>
      <c r="AE547" s="2">
        <f>(Table2[[#This Row],[Close Price]]/Table2[[#This Row],[Current Week Low]])-1</f>
        <v>2.935308241182244E-2</v>
      </c>
      <c r="AF547" s="2">
        <f>(Table2[[#This Row],[Current Week High]]/Table2[[#This Row],[Close Price]])-1</f>
        <v>2.2898255527448175E-2</v>
      </c>
      <c r="AG547" s="2">
        <f>(Table2[[#This Row],[Close Price]]/Table2[[#This Row],[Current Month Low]])-1</f>
        <v>2.935308241182244E-2</v>
      </c>
      <c r="AH547" s="2">
        <f>(Table2[[#This Row],[Current Month High]]/Table2[[#This Row],[Close Price]])-1</f>
        <v>8.59752291468181E-2</v>
      </c>
      <c r="AI547">
        <v>18.400735898025498</v>
      </c>
      <c r="AJ547">
        <v>43.505728159916998</v>
      </c>
      <c r="AK547" t="str">
        <f>IF(AND(Table2[[#This Row],[20D EMA]]&gt;Table2[[#This Row],[50D EMA]],Table2[[#This Row],[50D EMA]]&gt;Table2[[#This Row],[200D EMA]]),"Uptrend","Downtrend/NoTrend")</f>
        <v>Uptrend</v>
      </c>
      <c r="AL547">
        <v>-0.09</v>
      </c>
      <c r="AM547" t="s">
        <v>10200</v>
      </c>
      <c r="AN547">
        <v>-5.77</v>
      </c>
      <c r="AO547" t="s">
        <v>10200</v>
      </c>
      <c r="AP547">
        <v>-3.0914540543584001E-2</v>
      </c>
      <c r="AQ547">
        <f>(Table2[[#This Row],[Sharpe Ratio]]-AVERAGE(Table2[Sharpe Ratio]))/_xlfn.STDEV.P(Table2[Sharpe Ratio])</f>
        <v>-0.91682142421313784</v>
      </c>
      <c r="AR54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-2.9791336703892477</v>
      </c>
      <c r="AS547">
        <f>_xlfn.RANK.AVG(Table2[[#This Row],[1Y Return vs Nifty Z-Score]],Table2[1Y Return vs Nifty Z-Score])</f>
        <v>471</v>
      </c>
      <c r="AT547">
        <f>_xlfn.RANK.AVG(Table2[[#This Row],[6M Return vs Nifty Z-Score]],Table2[6M Return vs Nifty Z-Score])</f>
        <v>453</v>
      </c>
      <c r="AU547">
        <f>_xlfn.RANK.AVG(Table2[[#This Row],[Sharpe Ratio Z-Score]],Table2[Sharpe Ratio Z-Score])</f>
        <v>597</v>
      </c>
      <c r="AV547">
        <f>(Table2[[#This Row],[Rank 1Y]]+Table2[[#This Row],[Rank 6M]]+Table2[[#This Row],[Rank Sharpe]])/3</f>
        <v>507</v>
      </c>
    </row>
    <row r="548" spans="1:48" x14ac:dyDescent="0.3">
      <c r="A548" t="s">
        <v>1152</v>
      </c>
      <c r="B548" t="s">
        <v>1153</v>
      </c>
      <c r="C548" t="s">
        <v>10157</v>
      </c>
      <c r="D548" t="s">
        <v>993</v>
      </c>
      <c r="E548">
        <v>10112.454911523</v>
      </c>
      <c r="F548">
        <v>47.51</v>
      </c>
      <c r="G548">
        <v>-23.743875766230399</v>
      </c>
      <c r="H548">
        <f>(Table2[[#This Row],[1Y Return vs Nifty]]-AVERAGE(Table2[1Y Return vs Nifty]))/_xlfn.STDEV.P(Table2[1Y Return vs Nifty])</f>
        <v>-0.86865881201043804</v>
      </c>
      <c r="I548">
        <v>-9.3634932427968103</v>
      </c>
      <c r="J548">
        <f>(Table2[[#This Row],[1M Return vs Nifty]]-AVERAGE(Table2[1M Return vs Nifty]))/_xlfn.STDEV.P(Table2[1M Return vs Nifty])</f>
        <v>-0.79048212681160224</v>
      </c>
      <c r="K548">
        <v>-7.40156569294279</v>
      </c>
      <c r="L548">
        <f>(Table2[[#This Row],[6M Return vs Nifty]]-AVERAGE(Table2[6M Return vs Nifty]))/_xlfn.STDEV.P(Table2[6M Return vs Nifty])</f>
        <v>-0.46271375028044037</v>
      </c>
      <c r="M548">
        <v>-1.76206712891485</v>
      </c>
      <c r="N548">
        <f>(Table2[[#This Row],[1W Return vs Nifty]]-AVERAGE(Table2[1W Return vs Nifty]))/_xlfn.STDEV.P(Table2[1W Return vs Nifty])</f>
        <v>3.103738810768944E-2</v>
      </c>
      <c r="O548">
        <v>48.42</v>
      </c>
      <c r="P548">
        <v>46.948269259740101</v>
      </c>
      <c r="Q548">
        <v>46.367880413254902</v>
      </c>
      <c r="R548">
        <v>41.0812136409046</v>
      </c>
      <c r="S548" s="2">
        <f>(Table2[[#This Row],[Close Price]]-Table2[[#This Row],[20D EMA]])/Table2[[#This Row],[20D EMA]]</f>
        <v>-1.8793886823626677E-2</v>
      </c>
      <c r="T548" s="2">
        <f>(Table2[[#This Row],[Close Price]]-Table2[[#This Row],[50D EMA]])/Table2[[#This Row],[50D EMA]]</f>
        <v>1.1964887079268797E-2</v>
      </c>
      <c r="U548" s="2">
        <f>(Table2[[#This Row],[Close Price]]-Table2[[#This Row],[200D EMA]])/Table2[[#This Row],[200D EMA]]</f>
        <v>2.4631697126673176E-2</v>
      </c>
      <c r="V548">
        <v>1.0426562790199301</v>
      </c>
      <c r="W548">
        <v>44.1</v>
      </c>
      <c r="X548">
        <v>48.99</v>
      </c>
      <c r="Y548">
        <v>44.1</v>
      </c>
      <c r="Z548">
        <v>48.99</v>
      </c>
      <c r="AA548">
        <v>44.1</v>
      </c>
      <c r="AB548">
        <v>51.6</v>
      </c>
      <c r="AC548" s="2">
        <f>(Table2[[#This Row],[Close Price]]/Table2[[#This Row],[Day Low]])-1</f>
        <v>7.7324263038548668E-2</v>
      </c>
      <c r="AD548" s="2">
        <f>(Table2[[#This Row],[Day High]]/Table2[[#This Row],[Close Price]])-1</f>
        <v>3.1151336560724108E-2</v>
      </c>
      <c r="AE548" s="2">
        <f>(Table2[[#This Row],[Close Price]]/Table2[[#This Row],[Current Week Low]])-1</f>
        <v>7.7324263038548668E-2</v>
      </c>
      <c r="AF548" s="2">
        <f>(Table2[[#This Row],[Current Week High]]/Table2[[#This Row],[Close Price]])-1</f>
        <v>3.1151336560724108E-2</v>
      </c>
      <c r="AG548" s="2">
        <f>(Table2[[#This Row],[Close Price]]/Table2[[#This Row],[Current Month Low]])-1</f>
        <v>7.7324263038548668E-2</v>
      </c>
      <c r="AH548" s="2">
        <f>(Table2[[#This Row],[Current Month High]]/Table2[[#This Row],[Close Price]])-1</f>
        <v>8.6087139549568592E-2</v>
      </c>
      <c r="AI548">
        <v>20.500947169017</v>
      </c>
      <c r="AJ548">
        <v>29.986320109439099</v>
      </c>
      <c r="AK548" t="str">
        <f>IF(AND(Table2[[#This Row],[20D EMA]]&gt;Table2[[#This Row],[50D EMA]],Table2[[#This Row],[50D EMA]]&gt;Table2[[#This Row],[200D EMA]]),"Uptrend","Downtrend/NoTrend")</f>
        <v>Uptrend</v>
      </c>
      <c r="AL548">
        <v>-0.06</v>
      </c>
      <c r="AM548" t="s">
        <v>10200</v>
      </c>
      <c r="AN548">
        <v>-1.35</v>
      </c>
      <c r="AO548" t="s">
        <v>10200</v>
      </c>
      <c r="AP548">
        <v>2.3549068951728001E-2</v>
      </c>
      <c r="AQ548">
        <f>(Table2[[#This Row],[Sharpe Ratio]]-AVERAGE(Table2[Sharpe Ratio]))/_xlfn.STDEV.P(Table2[Sharpe Ratio])</f>
        <v>-0.29160336924914909</v>
      </c>
      <c r="AR54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-2.3824206702439401</v>
      </c>
      <c r="AS548">
        <f>_xlfn.RANK.AVG(Table2[[#This Row],[1Y Return vs Nifty Z-Score]],Table2[1Y Return vs Nifty Z-Score])</f>
        <v>633</v>
      </c>
      <c r="AT548">
        <f>_xlfn.RANK.AVG(Table2[[#This Row],[6M Return vs Nifty Z-Score]],Table2[6M Return vs Nifty Z-Score])</f>
        <v>475</v>
      </c>
      <c r="AU548">
        <f>_xlfn.RANK.AVG(Table2[[#This Row],[Sharpe Ratio Z-Score]],Table2[Sharpe Ratio Z-Score])</f>
        <v>415</v>
      </c>
      <c r="AV548">
        <f>(Table2[[#This Row],[Rank 1Y]]+Table2[[#This Row],[Rank 6M]]+Table2[[#This Row],[Rank Sharpe]])/3</f>
        <v>507.66666666666669</v>
      </c>
    </row>
    <row r="549" spans="1:48" x14ac:dyDescent="0.3">
      <c r="A549" t="s">
        <v>1613</v>
      </c>
      <c r="B549" t="s">
        <v>1614</v>
      </c>
      <c r="C549" t="s">
        <v>10160</v>
      </c>
      <c r="D549" t="s">
        <v>62</v>
      </c>
      <c r="E549">
        <v>5255.3419494749996</v>
      </c>
      <c r="F549">
        <v>1284.75</v>
      </c>
      <c r="G549">
        <v>-11.9419341204676</v>
      </c>
      <c r="H549">
        <f>(Table2[[#This Row],[1Y Return vs Nifty]]-AVERAGE(Table2[1Y Return vs Nifty]))/_xlfn.STDEV.P(Table2[1Y Return vs Nifty])</f>
        <v>-0.70430587138521705</v>
      </c>
      <c r="I549">
        <v>-5.6948288655679802</v>
      </c>
      <c r="J549">
        <f>(Table2[[#This Row],[1M Return vs Nifty]]-AVERAGE(Table2[1M Return vs Nifty]))/_xlfn.STDEV.P(Table2[1M Return vs Nifty])</f>
        <v>-0.41002188805737755</v>
      </c>
      <c r="K549">
        <v>5.5845098983949598E-2</v>
      </c>
      <c r="L549">
        <f>(Table2[[#This Row],[6M Return vs Nifty]]-AVERAGE(Table2[6M Return vs Nifty]))/_xlfn.STDEV.P(Table2[6M Return vs Nifty])</f>
        <v>-0.21220401611487757</v>
      </c>
      <c r="M549">
        <v>-4.1494296702006004</v>
      </c>
      <c r="N549">
        <f>(Table2[[#This Row],[1W Return vs Nifty]]-AVERAGE(Table2[1W Return vs Nifty]))/_xlfn.STDEV.P(Table2[1W Return vs Nifty])</f>
        <v>-0.61167886241726455</v>
      </c>
      <c r="O549">
        <v>1333.4</v>
      </c>
      <c r="P549">
        <v>1295.83990335116</v>
      </c>
      <c r="Q549">
        <v>1204.1805761619801</v>
      </c>
      <c r="R549">
        <v>28.861583766475299</v>
      </c>
      <c r="S549" s="2">
        <f>(Table2[[#This Row],[Close Price]]-Table2[[#This Row],[20D EMA]])/Table2[[#This Row],[20D EMA]]</f>
        <v>-3.6485675716214257E-2</v>
      </c>
      <c r="T549" s="2">
        <f>(Table2[[#This Row],[Close Price]]-Table2[[#This Row],[50D EMA]])/Table2[[#This Row],[50D EMA]]</f>
        <v>-8.5580813821835144E-3</v>
      </c>
      <c r="U549" s="2">
        <f>(Table2[[#This Row],[Close Price]]-Table2[[#This Row],[200D EMA]])/Table2[[#This Row],[200D EMA]]</f>
        <v>6.6908091222343508E-2</v>
      </c>
      <c r="V549">
        <v>0.66440874377903503</v>
      </c>
      <c r="W549">
        <v>1235</v>
      </c>
      <c r="X549">
        <v>1316.05</v>
      </c>
      <c r="Y549">
        <v>1235</v>
      </c>
      <c r="Z549">
        <v>1324.95</v>
      </c>
      <c r="AA549">
        <v>1235</v>
      </c>
      <c r="AB549">
        <v>1451.95</v>
      </c>
      <c r="AC549" s="2">
        <f>(Table2[[#This Row],[Close Price]]/Table2[[#This Row],[Day Low]])-1</f>
        <v>4.0283400809716596E-2</v>
      </c>
      <c r="AD549" s="2">
        <f>(Table2[[#This Row],[Day High]]/Table2[[#This Row],[Close Price]])-1</f>
        <v>2.4362716481805657E-2</v>
      </c>
      <c r="AE549" s="2">
        <f>(Table2[[#This Row],[Close Price]]/Table2[[#This Row],[Current Week Low]])-1</f>
        <v>4.0283400809716596E-2</v>
      </c>
      <c r="AF549" s="2">
        <f>(Table2[[#This Row],[Current Week High]]/Table2[[#This Row],[Close Price]])-1</f>
        <v>3.1290134267367264E-2</v>
      </c>
      <c r="AG549" s="2">
        <f>(Table2[[#This Row],[Close Price]]/Table2[[#This Row],[Current Month Low]])-1</f>
        <v>4.0283400809716596E-2</v>
      </c>
      <c r="AH549" s="2">
        <f>(Table2[[#This Row],[Current Month High]]/Table2[[#This Row],[Close Price]])-1</f>
        <v>0.13014205098268139</v>
      </c>
      <c r="AI549">
        <v>14.341311539209901</v>
      </c>
      <c r="AJ549">
        <v>27.9058191049828</v>
      </c>
      <c r="AK549" t="str">
        <f>IF(AND(Table2[[#This Row],[20D EMA]]&gt;Table2[[#This Row],[50D EMA]],Table2[[#This Row],[50D EMA]]&gt;Table2[[#This Row],[200D EMA]]),"Uptrend","Downtrend/NoTrend")</f>
        <v>Uptrend</v>
      </c>
      <c r="AL549">
        <v>-0.01</v>
      </c>
      <c r="AM549" t="s">
        <v>10200</v>
      </c>
      <c r="AN549">
        <v>-7.62</v>
      </c>
      <c r="AO549" t="s">
        <v>10200</v>
      </c>
      <c r="AP549">
        <v>-1.1774730226734999E-2</v>
      </c>
      <c r="AQ549">
        <f>(Table2[[#This Row],[Sharpe Ratio]]-AVERAGE(Table2[Sharpe Ratio]))/_xlfn.STDEV.P(Table2[Sharpe Ratio])</f>
        <v>-0.69710489992162816</v>
      </c>
      <c r="AR54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-2.6353155378963651</v>
      </c>
      <c r="AS549">
        <f>_xlfn.RANK.AVG(Table2[[#This Row],[1Y Return vs Nifty Z-Score]],Table2[1Y Return vs Nifty Z-Score])</f>
        <v>570</v>
      </c>
      <c r="AT549">
        <f>_xlfn.RANK.AVG(Table2[[#This Row],[6M Return vs Nifty Z-Score]],Table2[6M Return vs Nifty Z-Score])</f>
        <v>396</v>
      </c>
      <c r="AU549">
        <f>_xlfn.RANK.AVG(Table2[[#This Row],[Sharpe Ratio Z-Score]],Table2[Sharpe Ratio Z-Score])</f>
        <v>559</v>
      </c>
      <c r="AV549">
        <f>(Table2[[#This Row],[Rank 1Y]]+Table2[[#This Row],[Rank 6M]]+Table2[[#This Row],[Rank Sharpe]])/3</f>
        <v>508.33333333333331</v>
      </c>
    </row>
    <row r="550" spans="1:48" x14ac:dyDescent="0.3">
      <c r="A550" t="s">
        <v>566</v>
      </c>
      <c r="B550" t="s">
        <v>567</v>
      </c>
      <c r="C550" t="s">
        <v>10160</v>
      </c>
      <c r="D550" t="s">
        <v>62</v>
      </c>
      <c r="E550">
        <v>32649.672705525001</v>
      </c>
      <c r="F550">
        <v>1981.75</v>
      </c>
      <c r="G550">
        <v>35.926424900087902</v>
      </c>
      <c r="H550">
        <f>(Table2[[#This Row],[1Y Return vs Nifty]]-AVERAGE(Table2[1Y Return vs Nifty]))/_xlfn.STDEV.P(Table2[1Y Return vs Nifty])</f>
        <v>-3.7694748904647489E-2</v>
      </c>
      <c r="I550">
        <v>6.4277560113499597</v>
      </c>
      <c r="J550">
        <f>(Table2[[#This Row],[1M Return vs Nifty]]-AVERAGE(Table2[1M Return vs Nifty]))/_xlfn.STDEV.P(Table2[1M Return vs Nifty])</f>
        <v>0.84715540109939325</v>
      </c>
      <c r="K550">
        <v>-10.137591724529999</v>
      </c>
      <c r="L550">
        <f>(Table2[[#This Row],[6M Return vs Nifty]]-AVERAGE(Table2[6M Return vs Nifty]))/_xlfn.STDEV.P(Table2[6M Return vs Nifty])</f>
        <v>-0.55462248012873772</v>
      </c>
      <c r="M550">
        <v>-0.460738182398513</v>
      </c>
      <c r="N550">
        <f>(Table2[[#This Row],[1W Return vs Nifty]]-AVERAGE(Table2[1W Return vs Nifty]))/_xlfn.STDEV.P(Table2[1W Return vs Nifty])</f>
        <v>0.38137599263070443</v>
      </c>
      <c r="O550">
        <v>1942.92</v>
      </c>
      <c r="P550">
        <v>1882.16630343262</v>
      </c>
      <c r="Q550">
        <v>1789.0703197011701</v>
      </c>
      <c r="R550">
        <v>54.326176513360998</v>
      </c>
      <c r="S550" s="2">
        <f>(Table2[[#This Row],[Close Price]]-Table2[[#This Row],[20D EMA]])/Table2[[#This Row],[20D EMA]]</f>
        <v>1.9985382825849714E-2</v>
      </c>
      <c r="T550" s="2">
        <f>(Table2[[#This Row],[Close Price]]-Table2[[#This Row],[50D EMA]])/Table2[[#This Row],[50D EMA]]</f>
        <v>5.2909084806036122E-2</v>
      </c>
      <c r="U550" s="2">
        <f>(Table2[[#This Row],[Close Price]]-Table2[[#This Row],[200D EMA]])/Table2[[#This Row],[200D EMA]]</f>
        <v>0.10769821519984377</v>
      </c>
      <c r="V550">
        <v>1.1540869169842201</v>
      </c>
      <c r="W550">
        <v>1936.2</v>
      </c>
      <c r="X550">
        <v>2023.15</v>
      </c>
      <c r="Y550">
        <v>1936.2</v>
      </c>
      <c r="Z550">
        <v>2023.15</v>
      </c>
      <c r="AA550">
        <v>1803</v>
      </c>
      <c r="AB550">
        <v>2143</v>
      </c>
      <c r="AC550" s="2">
        <f>(Table2[[#This Row],[Close Price]]/Table2[[#This Row],[Day Low]])-1</f>
        <v>2.3525462245635786E-2</v>
      </c>
      <c r="AD550" s="2">
        <f>(Table2[[#This Row],[Day High]]/Table2[[#This Row],[Close Price]])-1</f>
        <v>2.0890626971111548E-2</v>
      </c>
      <c r="AE550" s="2">
        <f>(Table2[[#This Row],[Close Price]]/Table2[[#This Row],[Current Week Low]])-1</f>
        <v>2.3525462245635786E-2</v>
      </c>
      <c r="AF550" s="2">
        <f>(Table2[[#This Row],[Current Week High]]/Table2[[#This Row],[Close Price]])-1</f>
        <v>2.0890626971111548E-2</v>
      </c>
      <c r="AG550" s="2">
        <f>(Table2[[#This Row],[Close Price]]/Table2[[#This Row],[Current Month Low]])-1</f>
        <v>9.914032168607867E-2</v>
      </c>
      <c r="AH550" s="2">
        <f>(Table2[[#This Row],[Current Month High]]/Table2[[#This Row],[Close Price]])-1</f>
        <v>8.1367478238930202E-2</v>
      </c>
      <c r="AI550">
        <v>10.710230856566101</v>
      </c>
      <c r="AJ550">
        <v>66.533613445378094</v>
      </c>
      <c r="AK550" t="str">
        <f>IF(AND(Table2[[#This Row],[20D EMA]]&gt;Table2[[#This Row],[50D EMA]],Table2[[#This Row],[50D EMA]]&gt;Table2[[#This Row],[200D EMA]]),"Uptrend","Downtrend/NoTrend")</f>
        <v>Uptrend</v>
      </c>
      <c r="AL550">
        <v>0.08</v>
      </c>
      <c r="AM550" t="s">
        <v>10199</v>
      </c>
      <c r="AN550">
        <v>9.49</v>
      </c>
      <c r="AO550" t="s">
        <v>10199</v>
      </c>
      <c r="AP550">
        <v>-0.1159221534091</v>
      </c>
      <c r="AQ550">
        <f>(Table2[[#This Row],[Sharpe Ratio]]-AVERAGE(Table2[Sharpe Ratio]))/_xlfn.STDEV.P(Table2[Sharpe Ratio])</f>
        <v>-1.8926710762176464</v>
      </c>
      <c r="AR55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-1.2564569115209339</v>
      </c>
      <c r="AS550">
        <f>_xlfn.RANK.AVG(Table2[[#This Row],[1Y Return vs Nifty Z-Score]],Table2[1Y Return vs Nifty Z-Score])</f>
        <v>296</v>
      </c>
      <c r="AT550">
        <f>_xlfn.RANK.AVG(Table2[[#This Row],[6M Return vs Nifty Z-Score]],Table2[6M Return vs Nifty Z-Score])</f>
        <v>512</v>
      </c>
      <c r="AU550">
        <f>_xlfn.RANK.AVG(Table2[[#This Row],[Sharpe Ratio Z-Score]],Table2[Sharpe Ratio Z-Score])</f>
        <v>718</v>
      </c>
      <c r="AV550">
        <f>(Table2[[#This Row],[Rank 1Y]]+Table2[[#This Row],[Rank 6M]]+Table2[[#This Row],[Rank Sharpe]])/3</f>
        <v>508.66666666666669</v>
      </c>
    </row>
    <row r="551" spans="1:48" x14ac:dyDescent="0.3">
      <c r="A551" t="s">
        <v>2042</v>
      </c>
      <c r="B551" t="s">
        <v>2043</v>
      </c>
      <c r="C551" t="s">
        <v>10157</v>
      </c>
      <c r="D551" t="s">
        <v>467</v>
      </c>
      <c r="E551">
        <v>2908.5807089</v>
      </c>
      <c r="F551">
        <v>400.15</v>
      </c>
      <c r="G551">
        <v>-5.8504820221663802</v>
      </c>
      <c r="H551">
        <f>(Table2[[#This Row],[1Y Return vs Nifty]]-AVERAGE(Table2[1Y Return vs Nifty]))/_xlfn.STDEV.P(Table2[1Y Return vs Nifty])</f>
        <v>-0.61947677333651452</v>
      </c>
      <c r="I551">
        <v>11.7511141814234</v>
      </c>
      <c r="J551">
        <f>(Table2[[#This Row],[1M Return vs Nifty]]-AVERAGE(Table2[1M Return vs Nifty]))/_xlfn.STDEV.P(Table2[1M Return vs Nifty])</f>
        <v>1.3992162908693777</v>
      </c>
      <c r="K551">
        <v>1.0156981806255101</v>
      </c>
      <c r="L551">
        <f>(Table2[[#This Row],[6M Return vs Nifty]]-AVERAGE(Table2[6M Return vs Nifty]))/_xlfn.STDEV.P(Table2[6M Return vs Nifty])</f>
        <v>-0.17996058109044077</v>
      </c>
      <c r="M551">
        <v>3.18124631340724</v>
      </c>
      <c r="N551">
        <f>(Table2[[#This Row],[1W Return vs Nifty]]-AVERAGE(Table2[1W Return vs Nifty]))/_xlfn.STDEV.P(Table2[1W Return vs Nifty])</f>
        <v>1.361856577013852</v>
      </c>
      <c r="O551">
        <v>378.03</v>
      </c>
      <c r="P551">
        <v>360.28779328739603</v>
      </c>
      <c r="Q551">
        <v>349.52081154336503</v>
      </c>
      <c r="R551">
        <v>64.574617918901197</v>
      </c>
      <c r="S551" s="2">
        <f>(Table2[[#This Row],[Close Price]]-Table2[[#This Row],[20D EMA]])/Table2[[#This Row],[20D EMA]]</f>
        <v>5.8513874560220107E-2</v>
      </c>
      <c r="T551" s="2">
        <f>(Table2[[#This Row],[Close Price]]-Table2[[#This Row],[50D EMA]])/Table2[[#This Row],[50D EMA]]</f>
        <v>0.11063990358620471</v>
      </c>
      <c r="U551" s="2">
        <f>(Table2[[#This Row],[Close Price]]-Table2[[#This Row],[200D EMA]])/Table2[[#This Row],[200D EMA]]</f>
        <v>0.14485314403189234</v>
      </c>
      <c r="V551">
        <v>1.5734983973530301</v>
      </c>
      <c r="W551">
        <v>375.3</v>
      </c>
      <c r="X551">
        <v>416.5</v>
      </c>
      <c r="Y551">
        <v>375.3</v>
      </c>
      <c r="Z551">
        <v>416.5</v>
      </c>
      <c r="AA551">
        <v>345.05</v>
      </c>
      <c r="AB551">
        <v>424.5</v>
      </c>
      <c r="AC551" s="2">
        <f>(Table2[[#This Row],[Close Price]]/Table2[[#This Row],[Day Low]])-1</f>
        <v>6.6213695710098497E-2</v>
      </c>
      <c r="AD551" s="2">
        <f>(Table2[[#This Row],[Day High]]/Table2[[#This Row],[Close Price]])-1</f>
        <v>4.0859677620892265E-2</v>
      </c>
      <c r="AE551" s="2">
        <f>(Table2[[#This Row],[Close Price]]/Table2[[#This Row],[Current Week Low]])-1</f>
        <v>6.6213695710098497E-2</v>
      </c>
      <c r="AF551" s="2">
        <f>(Table2[[#This Row],[Current Week High]]/Table2[[#This Row],[Close Price]])-1</f>
        <v>4.0859677620892265E-2</v>
      </c>
      <c r="AG551" s="2">
        <f>(Table2[[#This Row],[Close Price]]/Table2[[#This Row],[Current Month Low]])-1</f>
        <v>0.15968700188378482</v>
      </c>
      <c r="AH551" s="2">
        <f>(Table2[[#This Row],[Current Month High]]/Table2[[#This Row],[Close Price]])-1</f>
        <v>6.0852180432337866E-2</v>
      </c>
      <c r="AI551">
        <v>10.4335874047232</v>
      </c>
      <c r="AJ551">
        <v>35.621081172682501</v>
      </c>
      <c r="AK551" t="str">
        <f>IF(AND(Table2[[#This Row],[20D EMA]]&gt;Table2[[#This Row],[50D EMA]],Table2[[#This Row],[50D EMA]]&gt;Table2[[#This Row],[200D EMA]]),"Uptrend","Downtrend/NoTrend")</f>
        <v>Uptrend</v>
      </c>
      <c r="AL551">
        <v>0.04</v>
      </c>
      <c r="AM551" t="s">
        <v>10199</v>
      </c>
      <c r="AN551">
        <v>11.43</v>
      </c>
      <c r="AO551" t="s">
        <v>10199</v>
      </c>
      <c r="AP551">
        <v>-3.0983968612181001E-2</v>
      </c>
      <c r="AQ551">
        <f>(Table2[[#This Row],[Sharpe Ratio]]-AVERAGE(Table2[Sharpe Ratio]))/_xlfn.STDEV.P(Table2[Sharpe Ratio])</f>
        <v>-0.91761842761431456</v>
      </c>
      <c r="AR55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1.0440170858419597</v>
      </c>
      <c r="AS551">
        <f>_xlfn.RANK.AVG(Table2[[#This Row],[1Y Return vs Nifty Z-Score]],Table2[1Y Return vs Nifty Z-Score])</f>
        <v>545</v>
      </c>
      <c r="AT551">
        <f>_xlfn.RANK.AVG(Table2[[#This Row],[6M Return vs Nifty Z-Score]],Table2[6M Return vs Nifty Z-Score])</f>
        <v>384</v>
      </c>
      <c r="AU551">
        <f>_xlfn.RANK.AVG(Table2[[#This Row],[Sharpe Ratio Z-Score]],Table2[Sharpe Ratio Z-Score])</f>
        <v>598</v>
      </c>
      <c r="AV551">
        <f>(Table2[[#This Row],[Rank 1Y]]+Table2[[#This Row],[Rank 6M]]+Table2[[#This Row],[Rank Sharpe]])/3</f>
        <v>509</v>
      </c>
    </row>
    <row r="552" spans="1:48" x14ac:dyDescent="0.3">
      <c r="A552" t="s">
        <v>1890</v>
      </c>
      <c r="B552" t="s">
        <v>1891</v>
      </c>
      <c r="C552" t="s">
        <v>10171</v>
      </c>
      <c r="D552" t="s">
        <v>1541</v>
      </c>
      <c r="E552">
        <v>3509.018863672</v>
      </c>
      <c r="F552">
        <v>155.12</v>
      </c>
      <c r="G552">
        <v>-19.200529565195001</v>
      </c>
      <c r="H552">
        <f>(Table2[[#This Row],[1Y Return vs Nifty]]-AVERAGE(Table2[1Y Return vs Nifty]))/_xlfn.STDEV.P(Table2[1Y Return vs Nifty])</f>
        <v>-0.80538851879672069</v>
      </c>
      <c r="I552">
        <v>-6.0126635477136601</v>
      </c>
      <c r="J552">
        <f>(Table2[[#This Row],[1M Return vs Nifty]]-AVERAGE(Table2[1M Return vs Nifty]))/_xlfn.STDEV.P(Table2[1M Return vs Nifty])</f>
        <v>-0.44298305501614399</v>
      </c>
      <c r="K552">
        <v>-9.0460742635075899</v>
      </c>
      <c r="L552">
        <f>(Table2[[#This Row],[6M Return vs Nifty]]-AVERAGE(Table2[6M Return vs Nifty]))/_xlfn.STDEV.P(Table2[6M Return vs Nifty])</f>
        <v>-0.51795616837160463</v>
      </c>
      <c r="M552">
        <v>-1.8226776793591699</v>
      </c>
      <c r="N552">
        <f>(Table2[[#This Row],[1W Return vs Nifty]]-AVERAGE(Table2[1W Return vs Nifty]))/_xlfn.STDEV.P(Table2[1W Return vs Nifty])</f>
        <v>1.4720056722047905E-2</v>
      </c>
      <c r="O552">
        <v>153.97999999999999</v>
      </c>
      <c r="P552">
        <v>152.67849266844999</v>
      </c>
      <c r="Q552">
        <v>147.889076293594</v>
      </c>
      <c r="R552">
        <v>53.575617607843299</v>
      </c>
      <c r="S552" s="2">
        <f>(Table2[[#This Row],[Close Price]]-Table2[[#This Row],[20D EMA]])/Table2[[#This Row],[20D EMA]]</f>
        <v>7.4035589037538306E-3</v>
      </c>
      <c r="T552" s="2">
        <f>(Table2[[#This Row],[Close Price]]-Table2[[#This Row],[50D EMA]])/Table2[[#This Row],[50D EMA]]</f>
        <v>1.5991167379755873E-2</v>
      </c>
      <c r="U552" s="2">
        <f>(Table2[[#This Row],[Close Price]]-Table2[[#This Row],[200D EMA]])/Table2[[#This Row],[200D EMA]]</f>
        <v>4.8894238084569192E-2</v>
      </c>
      <c r="V552">
        <v>0.72143544290247397</v>
      </c>
      <c r="W552">
        <v>147.87</v>
      </c>
      <c r="X552">
        <v>157</v>
      </c>
      <c r="Y552">
        <v>147.87</v>
      </c>
      <c r="Z552">
        <v>157</v>
      </c>
      <c r="AA552">
        <v>147.87</v>
      </c>
      <c r="AB552">
        <v>163</v>
      </c>
      <c r="AC552" s="2">
        <f>(Table2[[#This Row],[Close Price]]/Table2[[#This Row],[Day Low]])-1</f>
        <v>4.9029552985730751E-2</v>
      </c>
      <c r="AD552" s="2">
        <f>(Table2[[#This Row],[Day High]]/Table2[[#This Row],[Close Price]])-1</f>
        <v>1.2119649303764746E-2</v>
      </c>
      <c r="AE552" s="2">
        <f>(Table2[[#This Row],[Close Price]]/Table2[[#This Row],[Current Week Low]])-1</f>
        <v>4.9029552985730751E-2</v>
      </c>
      <c r="AF552" s="2">
        <f>(Table2[[#This Row],[Current Week High]]/Table2[[#This Row],[Close Price]])-1</f>
        <v>1.2119649303764746E-2</v>
      </c>
      <c r="AG552" s="2">
        <f>(Table2[[#This Row],[Close Price]]/Table2[[#This Row],[Current Month Low]])-1</f>
        <v>4.9029552985730751E-2</v>
      </c>
      <c r="AH552" s="2">
        <f>(Table2[[#This Row],[Current Month High]]/Table2[[#This Row],[Close Price]])-1</f>
        <v>5.0799381124290832E-2</v>
      </c>
      <c r="AI552">
        <v>13.396080453842099</v>
      </c>
      <c r="AJ552">
        <v>20.248062015503798</v>
      </c>
      <c r="AK552" t="str">
        <f>IF(AND(Table2[[#This Row],[20D EMA]]&gt;Table2[[#This Row],[50D EMA]],Table2[[#This Row],[50D EMA]]&gt;Table2[[#This Row],[200D EMA]]),"Uptrend","Downtrend/NoTrend")</f>
        <v>Uptrend</v>
      </c>
      <c r="AL552">
        <v>-0.03</v>
      </c>
      <c r="AM552" t="s">
        <v>10200</v>
      </c>
      <c r="AN552">
        <v>-2.46</v>
      </c>
      <c r="AO552" t="s">
        <v>10200</v>
      </c>
      <c r="AP552">
        <v>2.3395855021626E-2</v>
      </c>
      <c r="AQ552">
        <f>(Table2[[#This Row],[Sharpe Ratio]]-AVERAGE(Table2[Sharpe Ratio]))/_xlfn.STDEV.P(Table2[Sharpe Ratio])</f>
        <v>-0.29336219713917366</v>
      </c>
      <c r="AR55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-2.044969882601595</v>
      </c>
      <c r="AS552">
        <f>_xlfn.RANK.AVG(Table2[[#This Row],[1Y Return vs Nifty Z-Score]],Table2[1Y Return vs Nifty Z-Score])</f>
        <v>612</v>
      </c>
      <c r="AT552">
        <f>_xlfn.RANK.AVG(Table2[[#This Row],[6M Return vs Nifty Z-Score]],Table2[6M Return vs Nifty Z-Score])</f>
        <v>499</v>
      </c>
      <c r="AU552">
        <f>_xlfn.RANK.AVG(Table2[[#This Row],[Sharpe Ratio Z-Score]],Table2[Sharpe Ratio Z-Score])</f>
        <v>417</v>
      </c>
      <c r="AV552">
        <f>(Table2[[#This Row],[Rank 1Y]]+Table2[[#This Row],[Rank 6M]]+Table2[[#This Row],[Rank Sharpe]])/3</f>
        <v>509.33333333333331</v>
      </c>
    </row>
    <row r="553" spans="1:48" x14ac:dyDescent="0.3">
      <c r="A553" t="s">
        <v>524</v>
      </c>
      <c r="B553" t="s">
        <v>525</v>
      </c>
      <c r="C553" t="s">
        <v>10153</v>
      </c>
      <c r="D553" t="s">
        <v>182</v>
      </c>
      <c r="E553">
        <v>37387.042728</v>
      </c>
      <c r="F553">
        <v>534.1</v>
      </c>
      <c r="G553">
        <v>-10.4704709571529</v>
      </c>
      <c r="H553">
        <f>(Table2[[#This Row],[1Y Return vs Nifty]]-AVERAGE(Table2[1Y Return vs Nifty]))/_xlfn.STDEV.P(Table2[1Y Return vs Nifty])</f>
        <v>-0.68381438742678824</v>
      </c>
      <c r="I553">
        <v>10.288053888041199</v>
      </c>
      <c r="J553">
        <f>(Table2[[#This Row],[1M Return vs Nifty]]-AVERAGE(Table2[1M Return vs Nifty]))/_xlfn.STDEV.P(Table2[1M Return vs Nifty])</f>
        <v>1.2474890650192769</v>
      </c>
      <c r="K553">
        <v>7.2858827505268797</v>
      </c>
      <c r="L553">
        <f>(Table2[[#This Row],[6M Return vs Nifty]]-AVERAGE(Table2[6M Return vs Nifty]))/_xlfn.STDEV.P(Table2[6M Return vs Nifty])</f>
        <v>3.0667787602278087E-2</v>
      </c>
      <c r="M553">
        <v>2.35781719281277</v>
      </c>
      <c r="N553">
        <f>(Table2[[#This Row],[1W Return vs Nifty]]-AVERAGE(Table2[1W Return vs Nifty]))/_xlfn.STDEV.P(Table2[1W Return vs Nifty])</f>
        <v>1.140176263358385</v>
      </c>
      <c r="O553">
        <v>519.28</v>
      </c>
      <c r="P553">
        <v>493.50194506356303</v>
      </c>
      <c r="Q553">
        <v>456.712849659646</v>
      </c>
      <c r="R553">
        <v>57.838049632027499</v>
      </c>
      <c r="S553" s="2">
        <f>(Table2[[#This Row],[Close Price]]-Table2[[#This Row],[20D EMA]])/Table2[[#This Row],[20D EMA]]</f>
        <v>2.8539516253273861E-2</v>
      </c>
      <c r="T553" s="2">
        <f>(Table2[[#This Row],[Close Price]]-Table2[[#This Row],[50D EMA]])/Table2[[#This Row],[50D EMA]]</f>
        <v>8.2265237943911176E-2</v>
      </c>
      <c r="U553" s="2">
        <f>(Table2[[#This Row],[Close Price]]-Table2[[#This Row],[200D EMA]])/Table2[[#This Row],[200D EMA]]</f>
        <v>0.1694437771961636</v>
      </c>
      <c r="V553">
        <v>0.60365163218465301</v>
      </c>
      <c r="W553">
        <v>516.29999999999995</v>
      </c>
      <c r="X553">
        <v>547</v>
      </c>
      <c r="Y553">
        <v>516.29999999999995</v>
      </c>
      <c r="Z553">
        <v>547.95000000000005</v>
      </c>
      <c r="AA553">
        <v>502.85</v>
      </c>
      <c r="AB553">
        <v>550.9</v>
      </c>
      <c r="AC553" s="2">
        <f>(Table2[[#This Row],[Close Price]]/Table2[[#This Row],[Day Low]])-1</f>
        <v>3.4476079798566817E-2</v>
      </c>
      <c r="AD553" s="2">
        <f>(Table2[[#This Row],[Day High]]/Table2[[#This Row],[Close Price]])-1</f>
        <v>2.4152780378206229E-2</v>
      </c>
      <c r="AE553" s="2">
        <f>(Table2[[#This Row],[Close Price]]/Table2[[#This Row],[Current Week Low]])-1</f>
        <v>3.4476079798566817E-2</v>
      </c>
      <c r="AF553" s="2">
        <f>(Table2[[#This Row],[Current Week High]]/Table2[[#This Row],[Close Price]])-1</f>
        <v>2.5931473506833891E-2</v>
      </c>
      <c r="AG553" s="2">
        <f>(Table2[[#This Row],[Close Price]]/Table2[[#This Row],[Current Month Low]])-1</f>
        <v>6.2145769116038529E-2</v>
      </c>
      <c r="AH553" s="2">
        <f>(Table2[[#This Row],[Current Month High]]/Table2[[#This Row],[Close Price]])-1</f>
        <v>3.1454783748361637E-2</v>
      </c>
      <c r="AI553">
        <v>3.1454783748361601</v>
      </c>
      <c r="AJ553">
        <v>42.161298908703699</v>
      </c>
      <c r="AK553" t="str">
        <f>IF(AND(Table2[[#This Row],[20D EMA]]&gt;Table2[[#This Row],[50D EMA]],Table2[[#This Row],[50D EMA]]&gt;Table2[[#This Row],[200D EMA]]),"Uptrend","Downtrend/NoTrend")</f>
        <v>Uptrend</v>
      </c>
      <c r="AL553">
        <v>0.14000000000000001</v>
      </c>
      <c r="AM553" t="s">
        <v>10199</v>
      </c>
      <c r="AN553">
        <v>3.07</v>
      </c>
      <c r="AO553" t="s">
        <v>10199</v>
      </c>
      <c r="AP553">
        <v>-5.8386269355745E-2</v>
      </c>
      <c r="AQ553">
        <f>(Table2[[#This Row],[Sharpe Ratio]]-AVERAGE(Table2[Sharpe Ratio]))/_xlfn.STDEV.P(Table2[Sharpe Ratio])</f>
        <v>-1.2321846734284858</v>
      </c>
      <c r="AR55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0.502334055124666</v>
      </c>
      <c r="AS553">
        <f>_xlfn.RANK.AVG(Table2[[#This Row],[1Y Return vs Nifty Z-Score]],Table2[1Y Return vs Nifty Z-Score])</f>
        <v>565</v>
      </c>
      <c r="AT553">
        <f>_xlfn.RANK.AVG(Table2[[#This Row],[6M Return vs Nifty Z-Score]],Table2[6M Return vs Nifty Z-Score])</f>
        <v>318</v>
      </c>
      <c r="AU553">
        <f>_xlfn.RANK.AVG(Table2[[#This Row],[Sharpe Ratio Z-Score]],Table2[Sharpe Ratio Z-Score])</f>
        <v>646</v>
      </c>
      <c r="AV553">
        <f>(Table2[[#This Row],[Rank 1Y]]+Table2[[#This Row],[Rank 6M]]+Table2[[#This Row],[Rank Sharpe]])/3</f>
        <v>509.66666666666669</v>
      </c>
    </row>
    <row r="554" spans="1:48" x14ac:dyDescent="0.3">
      <c r="A554" t="s">
        <v>919</v>
      </c>
      <c r="B554" t="s">
        <v>920</v>
      </c>
      <c r="C554" t="s">
        <v>10165</v>
      </c>
      <c r="D554" t="s">
        <v>921</v>
      </c>
      <c r="E554">
        <v>15819.987385716</v>
      </c>
      <c r="F554">
        <v>202.36</v>
      </c>
      <c r="G554">
        <v>-12.0821086071632</v>
      </c>
      <c r="H554">
        <f>(Table2[[#This Row],[1Y Return vs Nifty]]-AVERAGE(Table2[1Y Return vs Nifty]))/_xlfn.STDEV.P(Table2[1Y Return vs Nifty])</f>
        <v>-0.706257930612465</v>
      </c>
      <c r="I554">
        <v>-10.738054230388499</v>
      </c>
      <c r="J554">
        <f>(Table2[[#This Row],[1M Return vs Nifty]]-AVERAGE(Table2[1M Return vs Nifty]))/_xlfn.STDEV.P(Table2[1M Return vs Nifty])</f>
        <v>-0.93303149839418498</v>
      </c>
      <c r="K554">
        <v>0.41105727473502301</v>
      </c>
      <c r="L554">
        <f>(Table2[[#This Row],[6M Return vs Nifty]]-AVERAGE(Table2[6M Return vs Nifty]))/_xlfn.STDEV.P(Table2[6M Return vs Nifty])</f>
        <v>-0.20027171009036498</v>
      </c>
      <c r="M554">
        <v>-2.98956337596382</v>
      </c>
      <c r="N554">
        <f>(Table2[[#This Row],[1W Return vs Nifty]]-AVERAGE(Table2[1W Return vs Nifty]))/_xlfn.STDEV.P(Table2[1W Return vs Nifty])</f>
        <v>-0.29942427064476612</v>
      </c>
      <c r="O554">
        <v>208.89</v>
      </c>
      <c r="P554">
        <v>210.45036033786701</v>
      </c>
      <c r="Q554">
        <v>196.91291855821399</v>
      </c>
      <c r="R554">
        <v>32.623696580415199</v>
      </c>
      <c r="S554" s="2">
        <f>(Table2[[#This Row],[Close Price]]-Table2[[#This Row],[20D EMA]])/Table2[[#This Row],[20D EMA]]</f>
        <v>-3.126047201876573E-2</v>
      </c>
      <c r="T554" s="2">
        <f>(Table2[[#This Row],[Close Price]]-Table2[[#This Row],[50D EMA]])/Table2[[#This Row],[50D EMA]]</f>
        <v>-3.8443081422518587E-2</v>
      </c>
      <c r="U554" s="2">
        <f>(Table2[[#This Row],[Close Price]]-Table2[[#This Row],[200D EMA]])/Table2[[#This Row],[200D EMA]]</f>
        <v>2.7662387423178066E-2</v>
      </c>
      <c r="V554">
        <v>0.81780834080093801</v>
      </c>
      <c r="W554">
        <v>195.62</v>
      </c>
      <c r="X554">
        <v>206.48</v>
      </c>
      <c r="Y554">
        <v>195.46</v>
      </c>
      <c r="Z554">
        <v>206.48</v>
      </c>
      <c r="AA554">
        <v>195.46</v>
      </c>
      <c r="AB554">
        <v>225.9</v>
      </c>
      <c r="AC554" s="2">
        <f>(Table2[[#This Row],[Close Price]]/Table2[[#This Row],[Day Low]])-1</f>
        <v>3.4454554749003163E-2</v>
      </c>
      <c r="AD554" s="2">
        <f>(Table2[[#This Row],[Day High]]/Table2[[#This Row],[Close Price]])-1</f>
        <v>2.0359754892271154E-2</v>
      </c>
      <c r="AE554" s="2">
        <f>(Table2[[#This Row],[Close Price]]/Table2[[#This Row],[Current Week Low]])-1</f>
        <v>3.5301340427708938E-2</v>
      </c>
      <c r="AF554" s="2">
        <f>(Table2[[#This Row],[Current Week High]]/Table2[[#This Row],[Close Price]])-1</f>
        <v>2.0359754892271154E-2</v>
      </c>
      <c r="AG554" s="2">
        <f>(Table2[[#This Row],[Close Price]]/Table2[[#This Row],[Current Month Low]])-1</f>
        <v>3.5301340427708938E-2</v>
      </c>
      <c r="AH554" s="2">
        <f>(Table2[[#This Row],[Current Month High]]/Table2[[#This Row],[Close Price]])-1</f>
        <v>0.11632733741846213</v>
      </c>
      <c r="AI554">
        <v>17.389800355801501</v>
      </c>
      <c r="AJ554">
        <v>48.575624082231997</v>
      </c>
      <c r="AK554" t="str">
        <f>IF(AND(Table2[[#This Row],[20D EMA]]&gt;Table2[[#This Row],[50D EMA]],Table2[[#This Row],[50D EMA]]&gt;Table2[[#This Row],[200D EMA]]),"Uptrend","Downtrend/NoTrend")</f>
        <v>Downtrend/NoTrend</v>
      </c>
      <c r="AL554">
        <v>-0.15</v>
      </c>
      <c r="AM554" t="s">
        <v>10200</v>
      </c>
      <c r="AN554">
        <v>-8.16</v>
      </c>
      <c r="AO554" t="s">
        <v>10200</v>
      </c>
      <c r="AP554">
        <v>-1.2279017543595E-2</v>
      </c>
      <c r="AQ554">
        <f>(Table2[[#This Row],[Sharpe Ratio]]-AVERAGE(Table2[Sharpe Ratio]))/_xlfn.STDEV.P(Table2[Sharpe Ratio])</f>
        <v>-0.70289389441376438</v>
      </c>
      <c r="AR55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4">
        <f>_xlfn.RANK.AVG(Table2[[#This Row],[1Y Return vs Nifty Z-Score]],Table2[1Y Return vs Nifty Z-Score])</f>
        <v>573</v>
      </c>
      <c r="AT554">
        <f>_xlfn.RANK.AVG(Table2[[#This Row],[6M Return vs Nifty Z-Score]],Table2[6M Return vs Nifty Z-Score])</f>
        <v>395</v>
      </c>
      <c r="AU554">
        <f>_xlfn.RANK.AVG(Table2[[#This Row],[Sharpe Ratio Z-Score]],Table2[Sharpe Ratio Z-Score])</f>
        <v>561</v>
      </c>
      <c r="AV554">
        <f>(Table2[[#This Row],[Rank 1Y]]+Table2[[#This Row],[Rank 6M]]+Table2[[#This Row],[Rank Sharpe]])/3</f>
        <v>509.66666666666669</v>
      </c>
    </row>
    <row r="555" spans="1:48" x14ac:dyDescent="0.3">
      <c r="A555" t="s">
        <v>684</v>
      </c>
      <c r="B555" t="s">
        <v>685</v>
      </c>
      <c r="C555" t="s">
        <v>10169</v>
      </c>
      <c r="D555" t="s">
        <v>551</v>
      </c>
      <c r="E555">
        <v>24901.30736097</v>
      </c>
      <c r="F555">
        <v>686.9</v>
      </c>
      <c r="G555">
        <v>23.8080498385394</v>
      </c>
      <c r="H555">
        <f>(Table2[[#This Row],[1Y Return vs Nifty]]-AVERAGE(Table2[1Y Return vs Nifty]))/_xlfn.STDEV.P(Table2[1Y Return vs Nifty])</f>
        <v>-0.20645431718127152</v>
      </c>
      <c r="I555">
        <v>-4.8021832766965602</v>
      </c>
      <c r="J555">
        <f>(Table2[[#This Row],[1M Return vs Nifty]]-AVERAGE(Table2[1M Return vs Nifty]))/_xlfn.STDEV.P(Table2[1M Return vs Nifty])</f>
        <v>-0.31744973673906612</v>
      </c>
      <c r="K555">
        <v>-8.3291280548574704</v>
      </c>
      <c r="L555">
        <f>(Table2[[#This Row],[6M Return vs Nifty]]-AVERAGE(Table2[6M Return vs Nifty]))/_xlfn.STDEV.P(Table2[6M Return vs Nifty])</f>
        <v>-0.49387247375545407</v>
      </c>
      <c r="M555">
        <v>-1.3334125340438701</v>
      </c>
      <c r="N555">
        <f>(Table2[[#This Row],[1W Return vs Nifty]]-AVERAGE(Table2[1W Return vs Nifty]))/_xlfn.STDEV.P(Table2[1W Return vs Nifty])</f>
        <v>0.14643807368491765</v>
      </c>
      <c r="O555">
        <v>695.65</v>
      </c>
      <c r="P555">
        <v>685.813902246152</v>
      </c>
      <c r="Q555">
        <v>642.19106262367904</v>
      </c>
      <c r="R555">
        <v>42.723965508440401</v>
      </c>
      <c r="S555" s="2">
        <f>(Table2[[#This Row],[Close Price]]-Table2[[#This Row],[20D EMA]])/Table2[[#This Row],[20D EMA]]</f>
        <v>-1.2578164306763459E-2</v>
      </c>
      <c r="T555" s="2">
        <f>(Table2[[#This Row],[Close Price]]-Table2[[#This Row],[50D EMA]])/Table2[[#This Row],[50D EMA]]</f>
        <v>1.5836624925374557E-3</v>
      </c>
      <c r="U555" s="2">
        <f>(Table2[[#This Row],[Close Price]]-Table2[[#This Row],[200D EMA]])/Table2[[#This Row],[200D EMA]]</f>
        <v>6.9619370275353962E-2</v>
      </c>
      <c r="V555">
        <v>0.53177911741391604</v>
      </c>
      <c r="W555">
        <v>630</v>
      </c>
      <c r="X555">
        <v>698.6</v>
      </c>
      <c r="Y555">
        <v>630</v>
      </c>
      <c r="Z555">
        <v>699.7</v>
      </c>
      <c r="AA555">
        <v>630</v>
      </c>
      <c r="AB555">
        <v>728.9</v>
      </c>
      <c r="AC555" s="2">
        <f>(Table2[[#This Row],[Close Price]]/Table2[[#This Row],[Day Low]])-1</f>
        <v>9.0317460317460352E-2</v>
      </c>
      <c r="AD555" s="2">
        <f>(Table2[[#This Row],[Day High]]/Table2[[#This Row],[Close Price]])-1</f>
        <v>1.7033047022856351E-2</v>
      </c>
      <c r="AE555" s="2">
        <f>(Table2[[#This Row],[Close Price]]/Table2[[#This Row],[Current Week Low]])-1</f>
        <v>9.0317460317460352E-2</v>
      </c>
      <c r="AF555" s="2">
        <f>(Table2[[#This Row],[Current Week High]]/Table2[[#This Row],[Close Price]])-1</f>
        <v>1.8634444606201894E-2</v>
      </c>
      <c r="AG555" s="2">
        <f>(Table2[[#This Row],[Close Price]]/Table2[[#This Row],[Current Month Low]])-1</f>
        <v>9.0317460317460352E-2</v>
      </c>
      <c r="AH555" s="2">
        <f>(Table2[[#This Row],[Current Month High]]/Table2[[#This Row],[Close Price]])-1</f>
        <v>6.1144271364099501E-2</v>
      </c>
      <c r="AI555">
        <v>11.988644635318099</v>
      </c>
      <c r="AJ555">
        <v>56.8264840182648</v>
      </c>
      <c r="AK555" t="str">
        <f>IF(AND(Table2[[#This Row],[20D EMA]]&gt;Table2[[#This Row],[50D EMA]],Table2[[#This Row],[50D EMA]]&gt;Table2[[#This Row],[200D EMA]]),"Uptrend","Downtrend/NoTrend")</f>
        <v>Uptrend</v>
      </c>
      <c r="AL555">
        <v>-0.11</v>
      </c>
      <c r="AM555" t="s">
        <v>10200</v>
      </c>
      <c r="AN555">
        <v>-4.3899999999999997</v>
      </c>
      <c r="AO555" t="s">
        <v>10200</v>
      </c>
      <c r="AP555">
        <v>-8.3118623911816E-2</v>
      </c>
      <c r="AQ555">
        <f>(Table2[[#This Row],[Sharpe Ratio]]-AVERAGE(Table2[Sharpe Ratio]))/_xlfn.STDEV.P(Table2[Sharpe Ratio])</f>
        <v>-1.5161011224761287</v>
      </c>
      <c r="AR55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-2.3874395764670031</v>
      </c>
      <c r="AS555">
        <f>_xlfn.RANK.AVG(Table2[[#This Row],[1Y Return vs Nifty Z-Score]],Table2[1Y Return vs Nifty Z-Score])</f>
        <v>358</v>
      </c>
      <c r="AT555">
        <f>_xlfn.RANK.AVG(Table2[[#This Row],[6M Return vs Nifty Z-Score]],Table2[6M Return vs Nifty Z-Score])</f>
        <v>486</v>
      </c>
      <c r="AU555">
        <f>_xlfn.RANK.AVG(Table2[[#This Row],[Sharpe Ratio Z-Score]],Table2[Sharpe Ratio Z-Score])</f>
        <v>690</v>
      </c>
      <c r="AV555">
        <f>(Table2[[#This Row],[Rank 1Y]]+Table2[[#This Row],[Rank 6M]]+Table2[[#This Row],[Rank Sharpe]])/3</f>
        <v>511.33333333333331</v>
      </c>
    </row>
    <row r="556" spans="1:48" x14ac:dyDescent="0.3">
      <c r="A556" t="s">
        <v>224</v>
      </c>
      <c r="B556" t="s">
        <v>225</v>
      </c>
      <c r="C556" t="s">
        <v>10157</v>
      </c>
      <c r="D556" t="s">
        <v>173</v>
      </c>
      <c r="E556">
        <v>115607.87138262999</v>
      </c>
      <c r="F556">
        <v>652.29999999999995</v>
      </c>
      <c r="G556">
        <v>-8.5858849006954294</v>
      </c>
      <c r="H556">
        <f>(Table2[[#This Row],[1Y Return vs Nifty]]-AVERAGE(Table2[1Y Return vs Nifty]))/_xlfn.STDEV.P(Table2[1Y Return vs Nifty])</f>
        <v>-0.65756978551831524</v>
      </c>
      <c r="I556">
        <v>3.49914340319055</v>
      </c>
      <c r="J556">
        <f>(Table2[[#This Row],[1M Return vs Nifty]]-AVERAGE(Table2[1M Return vs Nifty]))/_xlfn.STDEV.P(Table2[1M Return vs Nifty])</f>
        <v>0.54344251336977167</v>
      </c>
      <c r="K556">
        <v>9.03869326306617</v>
      </c>
      <c r="L556">
        <f>(Table2[[#This Row],[6M Return vs Nifty]]-AVERAGE(Table2[6M Return vs Nifty]))/_xlfn.STDEV.P(Table2[6M Return vs Nifty])</f>
        <v>8.9548290204358033E-2</v>
      </c>
      <c r="M556">
        <v>1.0731998059793499</v>
      </c>
      <c r="N556">
        <f>(Table2[[#This Row],[1W Return vs Nifty]]-AVERAGE(Table2[1W Return vs Nifty]))/_xlfn.STDEV.P(Table2[1W Return vs Nifty])</f>
        <v>0.79433667848323786</v>
      </c>
      <c r="O556">
        <v>624.04</v>
      </c>
      <c r="P556">
        <v>598.16385891508298</v>
      </c>
      <c r="Q556">
        <v>561.05669277015295</v>
      </c>
      <c r="R556">
        <v>73.986595508812499</v>
      </c>
      <c r="S556" s="2">
        <f>(Table2[[#This Row],[Close Price]]-Table2[[#This Row],[20D EMA]])/Table2[[#This Row],[20D EMA]]</f>
        <v>4.5285558618037292E-2</v>
      </c>
      <c r="T556" s="2">
        <f>(Table2[[#This Row],[Close Price]]-Table2[[#This Row],[50D EMA]])/Table2[[#This Row],[50D EMA]]</f>
        <v>9.0503864916055207E-2</v>
      </c>
      <c r="U556" s="2">
        <f>(Table2[[#This Row],[Close Price]]-Table2[[#This Row],[200D EMA]])/Table2[[#This Row],[200D EMA]]</f>
        <v>0.16262760680982818</v>
      </c>
      <c r="V556">
        <v>0.67803048950040601</v>
      </c>
      <c r="W556">
        <v>632.1</v>
      </c>
      <c r="X556">
        <v>662.35</v>
      </c>
      <c r="Y556">
        <v>627.20000000000005</v>
      </c>
      <c r="Z556">
        <v>662.35</v>
      </c>
      <c r="AA556">
        <v>600.70000000000005</v>
      </c>
      <c r="AB556">
        <v>662.35</v>
      </c>
      <c r="AC556" s="2">
        <f>(Table2[[#This Row],[Close Price]]/Table2[[#This Row],[Day Low]])-1</f>
        <v>3.1956968834045085E-2</v>
      </c>
      <c r="AD556" s="2">
        <f>(Table2[[#This Row],[Day High]]/Table2[[#This Row],[Close Price]])-1</f>
        <v>1.5407021309213675E-2</v>
      </c>
      <c r="AE556" s="2">
        <f>(Table2[[#This Row],[Close Price]]/Table2[[#This Row],[Current Week Low]])-1</f>
        <v>4.0019132653061007E-2</v>
      </c>
      <c r="AF556" s="2">
        <f>(Table2[[#This Row],[Current Week High]]/Table2[[#This Row],[Close Price]])-1</f>
        <v>1.5407021309213675E-2</v>
      </c>
      <c r="AG556" s="2">
        <f>(Table2[[#This Row],[Close Price]]/Table2[[#This Row],[Current Month Low]])-1</f>
        <v>8.5899783585816403E-2</v>
      </c>
      <c r="AH556" s="2">
        <f>(Table2[[#This Row],[Current Month High]]/Table2[[#This Row],[Close Price]])-1</f>
        <v>1.5407021309213675E-2</v>
      </c>
      <c r="AI556">
        <v>1.54070213092136</v>
      </c>
      <c r="AJ556">
        <v>33.340147179067799</v>
      </c>
      <c r="AK556" t="str">
        <f>IF(AND(Table2[[#This Row],[20D EMA]]&gt;Table2[[#This Row],[50D EMA]],Table2[[#This Row],[50D EMA]]&gt;Table2[[#This Row],[200D EMA]]),"Uptrend","Downtrend/NoTrend")</f>
        <v>Uptrend</v>
      </c>
      <c r="AL556">
        <v>7.0000000000000007E-2</v>
      </c>
      <c r="AM556" t="s">
        <v>10199</v>
      </c>
      <c r="AN556">
        <v>7.65</v>
      </c>
      <c r="AO556" t="s">
        <v>10199</v>
      </c>
      <c r="AP556">
        <v>-7.7824823053319003E-2</v>
      </c>
      <c r="AQ556">
        <f>(Table2[[#This Row],[Sharpe Ratio]]-AVERAGE(Table2[Sharpe Ratio]))/_xlfn.STDEV.P(Table2[Sharpe Ratio])</f>
        <v>-1.4553306390875627</v>
      </c>
      <c r="AR55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-0.68557294254851009</v>
      </c>
      <c r="AS556">
        <f>_xlfn.RANK.AVG(Table2[[#This Row],[1Y Return vs Nifty Z-Score]],Table2[1Y Return vs Nifty Z-Score])</f>
        <v>555</v>
      </c>
      <c r="AT556">
        <f>_xlfn.RANK.AVG(Table2[[#This Row],[6M Return vs Nifty Z-Score]],Table2[6M Return vs Nifty Z-Score])</f>
        <v>297</v>
      </c>
      <c r="AU556">
        <f>_xlfn.RANK.AVG(Table2[[#This Row],[Sharpe Ratio Z-Score]],Table2[Sharpe Ratio Z-Score])</f>
        <v>683</v>
      </c>
      <c r="AV556">
        <f>(Table2[[#This Row],[Rank 1Y]]+Table2[[#This Row],[Rank 6M]]+Table2[[#This Row],[Rank Sharpe]])/3</f>
        <v>511.66666666666669</v>
      </c>
    </row>
    <row r="557" spans="1:48" x14ac:dyDescent="0.3">
      <c r="A557" t="s">
        <v>906</v>
      </c>
      <c r="B557" t="s">
        <v>907</v>
      </c>
      <c r="C557" t="s">
        <v>10160</v>
      </c>
      <c r="D557" t="s">
        <v>291</v>
      </c>
      <c r="E557">
        <v>16227.8219722799</v>
      </c>
      <c r="F557">
        <v>325.89999999999998</v>
      </c>
      <c r="G557">
        <v>-17.193505531038401</v>
      </c>
      <c r="H557">
        <f>(Table2[[#This Row],[1Y Return vs Nifty]]-AVERAGE(Table2[1Y Return vs Nifty]))/_xlfn.STDEV.P(Table2[1Y Return vs Nifty])</f>
        <v>-0.77743885493462561</v>
      </c>
      <c r="I557">
        <v>-17.010085436058301</v>
      </c>
      <c r="J557">
        <f>(Table2[[#This Row],[1M Return vs Nifty]]-AVERAGE(Table2[1M Return vs Nifty]))/_xlfn.STDEV.P(Table2[1M Return vs Nifty])</f>
        <v>-1.5834748872183133</v>
      </c>
      <c r="K557">
        <v>-38.843615053349303</v>
      </c>
      <c r="L557">
        <f>(Table2[[#This Row],[6M Return vs Nifty]]-AVERAGE(Table2[6M Return vs Nifty]))/_xlfn.STDEV.P(Table2[6M Return vs Nifty])</f>
        <v>-1.5189167202741198</v>
      </c>
      <c r="M557">
        <v>-1.03140565534302</v>
      </c>
      <c r="N557">
        <f>(Table2[[#This Row],[1W Return vs Nifty]]-AVERAGE(Table2[1W Return vs Nifty]))/_xlfn.STDEV.P(Table2[1W Return vs Nifty])</f>
        <v>0.22774316470256298</v>
      </c>
      <c r="O557">
        <v>339.22</v>
      </c>
      <c r="P557">
        <v>354.79259647092198</v>
      </c>
      <c r="Q557">
        <v>369.75141987241801</v>
      </c>
      <c r="R557">
        <v>29.087431031904899</v>
      </c>
      <c r="S557" s="2">
        <f>(Table2[[#This Row],[Close Price]]-Table2[[#This Row],[20D EMA]])/Table2[[#This Row],[20D EMA]]</f>
        <v>-3.9266552679677047E-2</v>
      </c>
      <c r="T557" s="2">
        <f>(Table2[[#This Row],[Close Price]]-Table2[[#This Row],[50D EMA]])/Table2[[#This Row],[50D EMA]]</f>
        <v>-8.143517299490767E-2</v>
      </c>
      <c r="U557" s="2">
        <f>(Table2[[#This Row],[Close Price]]-Table2[[#This Row],[200D EMA]])/Table2[[#This Row],[200D EMA]]</f>
        <v>-0.11859702901897951</v>
      </c>
      <c r="V557">
        <v>0.55596466456932903</v>
      </c>
      <c r="W557">
        <v>321</v>
      </c>
      <c r="X557">
        <v>332.6</v>
      </c>
      <c r="Y557">
        <v>315.5</v>
      </c>
      <c r="Z557">
        <v>332.6</v>
      </c>
      <c r="AA557">
        <v>315.5</v>
      </c>
      <c r="AB557">
        <v>353.95</v>
      </c>
      <c r="AC557" s="2">
        <f>(Table2[[#This Row],[Close Price]]/Table2[[#This Row],[Day Low]])-1</f>
        <v>1.5264797507788197E-2</v>
      </c>
      <c r="AD557" s="2">
        <f>(Table2[[#This Row],[Day High]]/Table2[[#This Row],[Close Price]])-1</f>
        <v>2.0558453513347841E-2</v>
      </c>
      <c r="AE557" s="2">
        <f>(Table2[[#This Row],[Close Price]]/Table2[[#This Row],[Current Week Low]])-1</f>
        <v>3.296354992076056E-2</v>
      </c>
      <c r="AF557" s="2">
        <f>(Table2[[#This Row],[Current Week High]]/Table2[[#This Row],[Close Price]])-1</f>
        <v>2.0558453513347841E-2</v>
      </c>
      <c r="AG557" s="2">
        <f>(Table2[[#This Row],[Close Price]]/Table2[[#This Row],[Current Month Low]])-1</f>
        <v>3.296354992076056E-2</v>
      </c>
      <c r="AH557" s="2">
        <f>(Table2[[#This Row],[Current Month High]]/Table2[[#This Row],[Close Price]])-1</f>
        <v>8.6069346425283966E-2</v>
      </c>
      <c r="AI557">
        <v>71.218165081313202</v>
      </c>
      <c r="AJ557">
        <v>10.718532359436001</v>
      </c>
      <c r="AK557" t="str">
        <f>IF(AND(Table2[[#This Row],[20D EMA]]&gt;Table2[[#This Row],[50D EMA]],Table2[[#This Row],[50D EMA]]&gt;Table2[[#This Row],[200D EMA]]),"Uptrend","Downtrend/NoTrend")</f>
        <v>Downtrend/NoTrend</v>
      </c>
      <c r="AL557">
        <v>-0.13</v>
      </c>
      <c r="AM557" t="s">
        <v>10200</v>
      </c>
      <c r="AN557">
        <v>-5.56</v>
      </c>
      <c r="AO557" t="s">
        <v>10200</v>
      </c>
      <c r="AP557">
        <v>9.0520583669926005E-2</v>
      </c>
      <c r="AQ557">
        <f>(Table2[[#This Row],[Sharpe Ratio]]-AVERAGE(Table2[Sharpe Ratio]))/_xlfn.STDEV.P(Table2[Sharpe Ratio])</f>
        <v>0.47719988411781789</v>
      </c>
      <c r="AR55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7">
        <f>_xlfn.RANK.AVG(Table2[[#This Row],[1Y Return vs Nifty Z-Score]],Table2[1Y Return vs Nifty Z-Score])</f>
        <v>604</v>
      </c>
      <c r="AT557">
        <f>_xlfn.RANK.AVG(Table2[[#This Row],[6M Return vs Nifty Z-Score]],Table2[6M Return vs Nifty Z-Score])</f>
        <v>717</v>
      </c>
      <c r="AU557">
        <f>_xlfn.RANK.AVG(Table2[[#This Row],[Sharpe Ratio Z-Score]],Table2[Sharpe Ratio Z-Score])</f>
        <v>215</v>
      </c>
      <c r="AV557">
        <f>(Table2[[#This Row],[Rank 1Y]]+Table2[[#This Row],[Rank 6M]]+Table2[[#This Row],[Rank Sharpe]])/3</f>
        <v>512</v>
      </c>
    </row>
    <row r="558" spans="1:48" x14ac:dyDescent="0.3">
      <c r="A558" t="s">
        <v>1029</v>
      </c>
      <c r="B558" t="s">
        <v>1030</v>
      </c>
      <c r="C558" t="s">
        <v>10155</v>
      </c>
      <c r="D558" t="s">
        <v>242</v>
      </c>
      <c r="E558">
        <v>12357.17134133</v>
      </c>
      <c r="F558">
        <v>970.15</v>
      </c>
      <c r="G558">
        <v>-3.74894941174824</v>
      </c>
      <c r="H558">
        <f>(Table2[[#This Row],[1Y Return vs Nifty]]-AVERAGE(Table2[1Y Return vs Nifty]))/_xlfn.STDEV.P(Table2[1Y Return vs Nifty])</f>
        <v>-0.59021099023835599</v>
      </c>
      <c r="I558">
        <v>-8.0975690875045405</v>
      </c>
      <c r="J558">
        <f>(Table2[[#This Row],[1M Return vs Nifty]]-AVERAGE(Table2[1M Return vs Nifty]))/_xlfn.STDEV.P(Table2[1M Return vs Nifty])</f>
        <v>-0.65919897936516147</v>
      </c>
      <c r="K558">
        <v>1.4605187460587099</v>
      </c>
      <c r="L558">
        <f>(Table2[[#This Row],[6M Return vs Nifty]]-AVERAGE(Table2[6M Return vs Nifty]))/_xlfn.STDEV.P(Table2[6M Return vs Nifty])</f>
        <v>-0.16501814534334736</v>
      </c>
      <c r="M558">
        <v>-8.8966256805064994</v>
      </c>
      <c r="N558">
        <f>(Table2[[#This Row],[1W Return vs Nifty]]-AVERAGE(Table2[1W Return vs Nifty]))/_xlfn.STDEV.P(Table2[1W Return vs Nifty])</f>
        <v>-1.8897000960953352</v>
      </c>
      <c r="O558">
        <v>1022.03</v>
      </c>
      <c r="P558">
        <v>990.35018961242099</v>
      </c>
      <c r="Q558">
        <v>899.936017297837</v>
      </c>
      <c r="R558">
        <v>32.5319499701639</v>
      </c>
      <c r="S558" s="2">
        <f>(Table2[[#This Row],[Close Price]]-Table2[[#This Row],[20D EMA]])/Table2[[#This Row],[20D EMA]]</f>
        <v>-5.076171932330753E-2</v>
      </c>
      <c r="T558" s="2">
        <f>(Table2[[#This Row],[Close Price]]-Table2[[#This Row],[50D EMA]])/Table2[[#This Row],[50D EMA]]</f>
        <v>-2.039701695854319E-2</v>
      </c>
      <c r="U558" s="2">
        <f>(Table2[[#This Row],[Close Price]]-Table2[[#This Row],[200D EMA]])/Table2[[#This Row],[200D EMA]]</f>
        <v>7.8021083002087932E-2</v>
      </c>
      <c r="V558">
        <v>1.65470263840069</v>
      </c>
      <c r="W558">
        <v>940.6</v>
      </c>
      <c r="X558">
        <v>984.9</v>
      </c>
      <c r="Y558">
        <v>940.6</v>
      </c>
      <c r="Z558">
        <v>997.1</v>
      </c>
      <c r="AA558">
        <v>940.6</v>
      </c>
      <c r="AB558">
        <v>1112</v>
      </c>
      <c r="AC558" s="2">
        <f>(Table2[[#This Row],[Close Price]]/Table2[[#This Row],[Day Low]])-1</f>
        <v>3.1416117371890318E-2</v>
      </c>
      <c r="AD558" s="2">
        <f>(Table2[[#This Row],[Day High]]/Table2[[#This Row],[Close Price]])-1</f>
        <v>1.5203834458588972E-2</v>
      </c>
      <c r="AE558" s="2">
        <f>(Table2[[#This Row],[Close Price]]/Table2[[#This Row],[Current Week Low]])-1</f>
        <v>3.1416117371890318E-2</v>
      </c>
      <c r="AF558" s="2">
        <f>(Table2[[#This Row],[Current Week High]]/Table2[[#This Row],[Close Price]])-1</f>
        <v>2.7779209400608185E-2</v>
      </c>
      <c r="AG558" s="2">
        <f>(Table2[[#This Row],[Close Price]]/Table2[[#This Row],[Current Month Low]])-1</f>
        <v>3.1416117371890318E-2</v>
      </c>
      <c r="AH558" s="2">
        <f>(Table2[[#This Row],[Current Month High]]/Table2[[#This Row],[Close Price]])-1</f>
        <v>0.14621450291192084</v>
      </c>
      <c r="AI558">
        <v>14.621450291192</v>
      </c>
      <c r="AJ558">
        <v>32.679157549234098</v>
      </c>
      <c r="AK558" t="str">
        <f>IF(AND(Table2[[#This Row],[20D EMA]]&gt;Table2[[#This Row],[50D EMA]],Table2[[#This Row],[50D EMA]]&gt;Table2[[#This Row],[200D EMA]]),"Uptrend","Downtrend/NoTrend")</f>
        <v>Uptrend</v>
      </c>
      <c r="AL558">
        <v>-0.04</v>
      </c>
      <c r="AM558" t="s">
        <v>10200</v>
      </c>
      <c r="AN558">
        <v>-7.1</v>
      </c>
      <c r="AO558" t="s">
        <v>10200</v>
      </c>
      <c r="AP558">
        <v>-4.7778789657646002E-2</v>
      </c>
      <c r="AQ558">
        <f>(Table2[[#This Row],[Sharpe Ratio]]-AVERAGE(Table2[Sharpe Ratio]))/_xlfn.STDEV.P(Table2[Sharpe Ratio])</f>
        <v>-1.1104155162541656</v>
      </c>
      <c r="AR55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-4.4145437272963655</v>
      </c>
      <c r="AS558">
        <f>_xlfn.RANK.AVG(Table2[[#This Row],[1Y Return vs Nifty Z-Score]],Table2[1Y Return vs Nifty Z-Score])</f>
        <v>531</v>
      </c>
      <c r="AT558">
        <f>_xlfn.RANK.AVG(Table2[[#This Row],[6M Return vs Nifty Z-Score]],Table2[6M Return vs Nifty Z-Score])</f>
        <v>377</v>
      </c>
      <c r="AU558">
        <f>_xlfn.RANK.AVG(Table2[[#This Row],[Sharpe Ratio Z-Score]],Table2[Sharpe Ratio Z-Score])</f>
        <v>629</v>
      </c>
      <c r="AV558">
        <f>(Table2[[#This Row],[Rank 1Y]]+Table2[[#This Row],[Rank 6M]]+Table2[[#This Row],[Rank Sharpe]])/3</f>
        <v>512.33333333333337</v>
      </c>
    </row>
    <row r="559" spans="1:48" x14ac:dyDescent="0.3">
      <c r="A559" t="s">
        <v>1017</v>
      </c>
      <c r="B559" t="s">
        <v>1018</v>
      </c>
      <c r="C559" t="s">
        <v>10167</v>
      </c>
      <c r="D559" t="s">
        <v>375</v>
      </c>
      <c r="E559">
        <v>12680.410549599999</v>
      </c>
      <c r="F559">
        <v>914.8</v>
      </c>
      <c r="G559">
        <v>-7.35920543497895</v>
      </c>
      <c r="H559">
        <f>(Table2[[#This Row],[1Y Return vs Nifty]]-AVERAGE(Table2[1Y Return vs Nifty]))/_xlfn.STDEV.P(Table2[1Y Return vs Nifty])</f>
        <v>-0.64048714069203261</v>
      </c>
      <c r="I559">
        <v>7.5981990931854497</v>
      </c>
      <c r="J559">
        <f>(Table2[[#This Row],[1M Return vs Nifty]]-AVERAGE(Table2[1M Return vs Nifty]))/_xlfn.STDEV.P(Table2[1M Return vs Nifty])</f>
        <v>0.96853664739909684</v>
      </c>
      <c r="K559">
        <v>4.1771071309872196</v>
      </c>
      <c r="L559">
        <f>(Table2[[#This Row],[6M Return vs Nifty]]-AVERAGE(Table2[6M Return vs Nifty]))/_xlfn.STDEV.P(Table2[6M Return vs Nifty])</f>
        <v>-7.3762365940336846E-2</v>
      </c>
      <c r="M559">
        <v>0.22809046556214099</v>
      </c>
      <c r="N559">
        <f>(Table2[[#This Row],[1W Return vs Nifty]]-AVERAGE(Table2[1W Return vs Nifty]))/_xlfn.STDEV.P(Table2[1W Return vs Nifty])</f>
        <v>0.56681970225388156</v>
      </c>
      <c r="O559">
        <v>856.88</v>
      </c>
      <c r="P559">
        <v>800.505702447148</v>
      </c>
      <c r="Q559">
        <v>762.01421782243995</v>
      </c>
      <c r="R559">
        <v>82.901318373377507</v>
      </c>
      <c r="S559" s="2">
        <f>(Table2[[#This Row],[Close Price]]-Table2[[#This Row],[20D EMA]])/Table2[[#This Row],[20D EMA]]</f>
        <v>6.7594062179068201E-2</v>
      </c>
      <c r="T559" s="2">
        <f>(Table2[[#This Row],[Close Price]]-Table2[[#This Row],[50D EMA]])/Table2[[#This Row],[50D EMA]]</f>
        <v>0.1427776182024113</v>
      </c>
      <c r="U559" s="2">
        <f>(Table2[[#This Row],[Close Price]]-Table2[[#This Row],[200D EMA]])/Table2[[#This Row],[200D EMA]]</f>
        <v>0.20050253473506874</v>
      </c>
      <c r="V559">
        <v>0.88523038614745997</v>
      </c>
      <c r="W559">
        <v>880</v>
      </c>
      <c r="X559">
        <v>918.1</v>
      </c>
      <c r="Y559">
        <v>875.25</v>
      </c>
      <c r="Z559">
        <v>918.1</v>
      </c>
      <c r="AA559">
        <v>783.3</v>
      </c>
      <c r="AB559">
        <v>918.1</v>
      </c>
      <c r="AC559" s="2">
        <f>(Table2[[#This Row],[Close Price]]/Table2[[#This Row],[Day Low]])-1</f>
        <v>3.954545454545455E-2</v>
      </c>
      <c r="AD559" s="2">
        <f>(Table2[[#This Row],[Day High]]/Table2[[#This Row],[Close Price]])-1</f>
        <v>3.6073458679493076E-3</v>
      </c>
      <c r="AE559" s="2">
        <f>(Table2[[#This Row],[Close Price]]/Table2[[#This Row],[Current Week Low]])-1</f>
        <v>4.5187089403027736E-2</v>
      </c>
      <c r="AF559" s="2">
        <f>(Table2[[#This Row],[Current Week High]]/Table2[[#This Row],[Close Price]])-1</f>
        <v>3.6073458679493076E-3</v>
      </c>
      <c r="AG559" s="2">
        <f>(Table2[[#This Row],[Close Price]]/Table2[[#This Row],[Current Month Low]])-1</f>
        <v>0.16787948423337173</v>
      </c>
      <c r="AH559" s="2">
        <f>(Table2[[#This Row],[Current Month High]]/Table2[[#This Row],[Close Price]])-1</f>
        <v>3.6073458679493076E-3</v>
      </c>
      <c r="AI559">
        <v>0.36073458679492998</v>
      </c>
      <c r="AJ559">
        <v>41.358263153828297</v>
      </c>
      <c r="AK559" t="str">
        <f>IF(AND(Table2[[#This Row],[20D EMA]]&gt;Table2[[#This Row],[50D EMA]],Table2[[#This Row],[50D EMA]]&gt;Table2[[#This Row],[200D EMA]]),"Uptrend","Downtrend/NoTrend")</f>
        <v>Uptrend</v>
      </c>
      <c r="AL559">
        <v>0.17</v>
      </c>
      <c r="AM559" t="s">
        <v>10199</v>
      </c>
      <c r="AN559">
        <v>6.24</v>
      </c>
      <c r="AO559" t="s">
        <v>10199</v>
      </c>
      <c r="AP559">
        <v>-5.5163822658238E-2</v>
      </c>
      <c r="AQ559">
        <f>(Table2[[#This Row],[Sharpe Ratio]]-AVERAGE(Table2[Sharpe Ratio]))/_xlfn.STDEV.P(Table2[Sharpe Ratio])</f>
        <v>-1.1951924161192475</v>
      </c>
      <c r="AR55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-0.37408557309863844</v>
      </c>
      <c r="AS559">
        <f>_xlfn.RANK.AVG(Table2[[#This Row],[1Y Return vs Nifty Z-Score]],Table2[1Y Return vs Nifty Z-Score])</f>
        <v>549</v>
      </c>
      <c r="AT559">
        <f>_xlfn.RANK.AVG(Table2[[#This Row],[6M Return vs Nifty Z-Score]],Table2[6M Return vs Nifty Z-Score])</f>
        <v>351</v>
      </c>
      <c r="AU559">
        <f>_xlfn.RANK.AVG(Table2[[#This Row],[Sharpe Ratio Z-Score]],Table2[Sharpe Ratio Z-Score])</f>
        <v>640</v>
      </c>
      <c r="AV559">
        <f>(Table2[[#This Row],[Rank 1Y]]+Table2[[#This Row],[Rank 6M]]+Table2[[#This Row],[Rank Sharpe]])/3</f>
        <v>513.33333333333337</v>
      </c>
    </row>
    <row r="560" spans="1:48" x14ac:dyDescent="0.3">
      <c r="A560" t="s">
        <v>1182</v>
      </c>
      <c r="B560" t="s">
        <v>1183</v>
      </c>
      <c r="C560" t="s">
        <v>10169</v>
      </c>
      <c r="D560" t="s">
        <v>372</v>
      </c>
      <c r="E560">
        <v>9731.1467316750004</v>
      </c>
      <c r="F560">
        <v>662.25</v>
      </c>
      <c r="G560">
        <v>-11.815726492969899</v>
      </c>
      <c r="H560">
        <f>(Table2[[#This Row],[1Y Return vs Nifty]]-AVERAGE(Table2[1Y Return vs Nifty]))/_xlfn.STDEV.P(Table2[1Y Return vs Nifty])</f>
        <v>-0.70254831357556402</v>
      </c>
      <c r="I560">
        <v>-6.5583838264699796</v>
      </c>
      <c r="J560">
        <f>(Table2[[#This Row],[1M Return vs Nifty]]-AVERAGE(Table2[1M Return vs Nifty]))/_xlfn.STDEV.P(Table2[1M Return vs Nifty])</f>
        <v>-0.49957718470469387</v>
      </c>
      <c r="K560">
        <v>-21.737953859804598</v>
      </c>
      <c r="L560">
        <f>(Table2[[#This Row],[6M Return vs Nifty]]-AVERAGE(Table2[6M Return vs Nifty]))/_xlfn.STDEV.P(Table2[6M Return vs Nifty])</f>
        <v>-0.94430245295226622</v>
      </c>
      <c r="M560">
        <v>0.719958652553366</v>
      </c>
      <c r="N560">
        <f>(Table2[[#This Row],[1W Return vs Nifty]]-AVERAGE(Table2[1W Return vs Nifty]))/_xlfn.STDEV.P(Table2[1W Return vs Nifty])</f>
        <v>0.69923849974630159</v>
      </c>
      <c r="O560">
        <v>687.85</v>
      </c>
      <c r="P560">
        <v>685.00208855913695</v>
      </c>
      <c r="Q560">
        <v>671.29016271249702</v>
      </c>
      <c r="R560">
        <v>35.534610989523998</v>
      </c>
      <c r="S560" s="2">
        <f>(Table2[[#This Row],[Close Price]]-Table2[[#This Row],[20D EMA]])/Table2[[#This Row],[20D EMA]]</f>
        <v>-3.7217416587918911E-2</v>
      </c>
      <c r="T560" s="2">
        <f>(Table2[[#This Row],[Close Price]]-Table2[[#This Row],[50D EMA]])/Table2[[#This Row],[50D EMA]]</f>
        <v>-3.3214626552445524E-2</v>
      </c>
      <c r="U560" s="2">
        <f>(Table2[[#This Row],[Close Price]]-Table2[[#This Row],[200D EMA]])/Table2[[#This Row],[200D EMA]]</f>
        <v>-1.3466848189713129E-2</v>
      </c>
      <c r="V560">
        <v>0.98994054243253504</v>
      </c>
      <c r="W560">
        <v>642.04999999999995</v>
      </c>
      <c r="X560">
        <v>695</v>
      </c>
      <c r="Y560">
        <v>642.04999999999995</v>
      </c>
      <c r="Z560">
        <v>697.45</v>
      </c>
      <c r="AA560">
        <v>642.04999999999995</v>
      </c>
      <c r="AB560">
        <v>738.9</v>
      </c>
      <c r="AC560" s="2">
        <f>(Table2[[#This Row],[Close Price]]/Table2[[#This Row],[Day Low]])-1</f>
        <v>3.1461724164784766E-2</v>
      </c>
      <c r="AD560" s="2">
        <f>(Table2[[#This Row],[Day High]]/Table2[[#This Row],[Close Price]])-1</f>
        <v>4.9452623631559112E-2</v>
      </c>
      <c r="AE560" s="2">
        <f>(Table2[[#This Row],[Close Price]]/Table2[[#This Row],[Current Week Low]])-1</f>
        <v>3.1461724164784766E-2</v>
      </c>
      <c r="AF560" s="2">
        <f>(Table2[[#This Row],[Current Week High]]/Table2[[#This Row],[Close Price]])-1</f>
        <v>5.3152132880332159E-2</v>
      </c>
      <c r="AG560" s="2">
        <f>(Table2[[#This Row],[Close Price]]/Table2[[#This Row],[Current Month Low]])-1</f>
        <v>3.1461724164784766E-2</v>
      </c>
      <c r="AH560" s="2">
        <f>(Table2[[#This Row],[Current Month High]]/Table2[[#This Row],[Close Price]])-1</f>
        <v>0.11574178935447343</v>
      </c>
      <c r="AI560">
        <v>23.050207625519</v>
      </c>
      <c r="AJ560">
        <v>24.483082706766901</v>
      </c>
      <c r="AK560" t="str">
        <f>IF(AND(Table2[[#This Row],[20D EMA]]&gt;Table2[[#This Row],[50D EMA]],Table2[[#This Row],[50D EMA]]&gt;Table2[[#This Row],[200D EMA]]),"Uptrend","Downtrend/NoTrend")</f>
        <v>Uptrend</v>
      </c>
      <c r="AL560">
        <v>-7.0000000000000007E-2</v>
      </c>
      <c r="AM560" t="s">
        <v>10200</v>
      </c>
      <c r="AN560">
        <v>-9.0299999999999994</v>
      </c>
      <c r="AO560" t="s">
        <v>10200</v>
      </c>
      <c r="AP560">
        <v>4.1710385763746E-2</v>
      </c>
      <c r="AQ560">
        <f>(Table2[[#This Row],[Sharpe Ratio]]-AVERAGE(Table2[Sharpe Ratio]))/_xlfn.STDEV.P(Table2[Sharpe Ratio])</f>
        <v>-8.3119515938397573E-2</v>
      </c>
      <c r="AR56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-1.5303089674246202</v>
      </c>
      <c r="AS560">
        <f>_xlfn.RANK.AVG(Table2[[#This Row],[1Y Return vs Nifty Z-Score]],Table2[1Y Return vs Nifty Z-Score])</f>
        <v>568</v>
      </c>
      <c r="AT560">
        <f>_xlfn.RANK.AVG(Table2[[#This Row],[6M Return vs Nifty Z-Score]],Table2[6M Return vs Nifty Z-Score])</f>
        <v>614</v>
      </c>
      <c r="AU560">
        <f>_xlfn.RANK.AVG(Table2[[#This Row],[Sharpe Ratio Z-Score]],Table2[Sharpe Ratio Z-Score])</f>
        <v>358</v>
      </c>
      <c r="AV560">
        <f>(Table2[[#This Row],[Rank 1Y]]+Table2[[#This Row],[Rank 6M]]+Table2[[#This Row],[Rank Sharpe]])/3</f>
        <v>513.33333333333337</v>
      </c>
    </row>
    <row r="561" spans="1:48" x14ac:dyDescent="0.3">
      <c r="A561" t="s">
        <v>1436</v>
      </c>
      <c r="B561" t="s">
        <v>1437</v>
      </c>
      <c r="C561" t="s">
        <v>10161</v>
      </c>
      <c r="D561" t="s">
        <v>232</v>
      </c>
      <c r="E561">
        <v>6931.1474752979902</v>
      </c>
      <c r="F561">
        <v>175.17</v>
      </c>
      <c r="G561">
        <v>-16.2453159705058</v>
      </c>
      <c r="H561">
        <f>(Table2[[#This Row],[1Y Return vs Nifty]]-AVERAGE(Table2[1Y Return vs Nifty]))/_xlfn.STDEV.P(Table2[1Y Return vs Nifty])</f>
        <v>-0.76423443932055424</v>
      </c>
      <c r="I561">
        <v>-21.208286971185998</v>
      </c>
      <c r="J561">
        <f>(Table2[[#This Row],[1M Return vs Nifty]]-AVERAGE(Table2[1M Return vs Nifty]))/_xlfn.STDEV.P(Table2[1M Return vs Nifty])</f>
        <v>-2.0188509789390658</v>
      </c>
      <c r="K561">
        <v>-31.181402239049699</v>
      </c>
      <c r="L561">
        <f>(Table2[[#This Row],[6M Return vs Nifty]]-AVERAGE(Table2[6M Return vs Nifty]))/_xlfn.STDEV.P(Table2[6M Return vs Nifty])</f>
        <v>-1.2615272658393266</v>
      </c>
      <c r="M561">
        <v>-7.6375935850603698</v>
      </c>
      <c r="N561">
        <f>(Table2[[#This Row],[1W Return vs Nifty]]-AVERAGE(Table2[1W Return vs Nifty]))/_xlfn.STDEV.P(Table2[1W Return vs Nifty])</f>
        <v>-1.5507484816329982</v>
      </c>
      <c r="O561">
        <v>188.85</v>
      </c>
      <c r="P561">
        <v>191.245541929979</v>
      </c>
      <c r="Q561">
        <v>194.25998680567801</v>
      </c>
      <c r="R561">
        <v>25.7168223013119</v>
      </c>
      <c r="S561" s="2">
        <f>(Table2[[#This Row],[Close Price]]-Table2[[#This Row],[20D EMA]])/Table2[[#This Row],[20D EMA]]</f>
        <v>-7.2438443208895989E-2</v>
      </c>
      <c r="T561" s="2">
        <f>(Table2[[#This Row],[Close Price]]-Table2[[#This Row],[50D EMA]])/Table2[[#This Row],[50D EMA]]</f>
        <v>-8.4057080587346567E-2</v>
      </c>
      <c r="U561" s="2">
        <f>(Table2[[#This Row],[Close Price]]-Table2[[#This Row],[200D EMA]])/Table2[[#This Row],[200D EMA]]</f>
        <v>-9.8270298065932141E-2</v>
      </c>
      <c r="V561">
        <v>0.63655583796884696</v>
      </c>
      <c r="W561">
        <v>169.51</v>
      </c>
      <c r="X561">
        <v>179.49</v>
      </c>
      <c r="Y561">
        <v>169.51</v>
      </c>
      <c r="Z561">
        <v>181</v>
      </c>
      <c r="AA561">
        <v>169.51</v>
      </c>
      <c r="AB561">
        <v>206.8</v>
      </c>
      <c r="AC561" s="2">
        <f>(Table2[[#This Row],[Close Price]]/Table2[[#This Row],[Day Low]])-1</f>
        <v>3.3390360450710865E-2</v>
      </c>
      <c r="AD561" s="2">
        <f>(Table2[[#This Row],[Day High]]/Table2[[#This Row],[Close Price]])-1</f>
        <v>2.4661757150197028E-2</v>
      </c>
      <c r="AE561" s="2">
        <f>(Table2[[#This Row],[Close Price]]/Table2[[#This Row],[Current Week Low]])-1</f>
        <v>3.3390360450710865E-2</v>
      </c>
      <c r="AF561" s="2">
        <f>(Table2[[#This Row],[Current Week High]]/Table2[[#This Row],[Close Price]])-1</f>
        <v>3.3281954672603753E-2</v>
      </c>
      <c r="AG561" s="2">
        <f>(Table2[[#This Row],[Close Price]]/Table2[[#This Row],[Current Month Low]])-1</f>
        <v>3.3390360450710865E-2</v>
      </c>
      <c r="AH561" s="2">
        <f>(Table2[[#This Row],[Current Month High]]/Table2[[#This Row],[Close Price]])-1</f>
        <v>0.18056744876405784</v>
      </c>
      <c r="AI561">
        <v>75.829194496774505</v>
      </c>
      <c r="AJ561">
        <v>21.266874350986502</v>
      </c>
      <c r="AK561" t="str">
        <f>IF(AND(Table2[[#This Row],[20D EMA]]&gt;Table2[[#This Row],[50D EMA]],Table2[[#This Row],[50D EMA]]&gt;Table2[[#This Row],[200D EMA]]),"Uptrend","Downtrend/NoTrend")</f>
        <v>Downtrend/NoTrend</v>
      </c>
      <c r="AL561">
        <v>-0.03</v>
      </c>
      <c r="AM561" t="s">
        <v>10200</v>
      </c>
      <c r="AN561">
        <v>-6.31</v>
      </c>
      <c r="AO561" t="s">
        <v>10200</v>
      </c>
      <c r="AP561">
        <v>7.3771484178862007E-2</v>
      </c>
      <c r="AQ561">
        <f>(Table2[[#This Row],[Sharpe Ratio]]-AVERAGE(Table2[Sharpe Ratio]))/_xlfn.STDEV.P(Table2[Sharpe Ratio])</f>
        <v>0.28492765862195285</v>
      </c>
      <c r="AR56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1">
        <f>_xlfn.RANK.AVG(Table2[[#This Row],[1Y Return vs Nifty Z-Score]],Table2[1Y Return vs Nifty Z-Score])</f>
        <v>598</v>
      </c>
      <c r="AT561">
        <f>_xlfn.RANK.AVG(Table2[[#This Row],[6M Return vs Nifty Z-Score]],Table2[6M Return vs Nifty Z-Score])</f>
        <v>688</v>
      </c>
      <c r="AU561">
        <f>_xlfn.RANK.AVG(Table2[[#This Row],[Sharpe Ratio Z-Score]],Table2[Sharpe Ratio Z-Score])</f>
        <v>254</v>
      </c>
      <c r="AV561">
        <f>(Table2[[#This Row],[Rank 1Y]]+Table2[[#This Row],[Rank 6M]]+Table2[[#This Row],[Rank Sharpe]])/3</f>
        <v>513.33333333333337</v>
      </c>
    </row>
    <row r="562" spans="1:48" x14ac:dyDescent="0.3">
      <c r="A562" t="s">
        <v>1573</v>
      </c>
      <c r="B562" t="s">
        <v>1574</v>
      </c>
      <c r="C562" t="s">
        <v>10167</v>
      </c>
      <c r="D562" t="s">
        <v>375</v>
      </c>
      <c r="E562">
        <v>5755.545125525</v>
      </c>
      <c r="F562">
        <v>269.75</v>
      </c>
      <c r="G562">
        <v>-8.1785618644586808</v>
      </c>
      <c r="H562">
        <f>(Table2[[#This Row],[1Y Return vs Nifty]]-AVERAGE(Table2[1Y Return vs Nifty]))/_xlfn.STDEV.P(Table2[1Y Return vs Nifty])</f>
        <v>-0.65189743593387728</v>
      </c>
      <c r="I562">
        <v>3.7351248596395199</v>
      </c>
      <c r="J562">
        <f>(Table2[[#This Row],[1M Return vs Nifty]]-AVERAGE(Table2[1M Return vs Nifty]))/_xlfn.STDEV.P(Table2[1M Return vs Nifty])</f>
        <v>0.56791506033247918</v>
      </c>
      <c r="K562">
        <v>9.7147684578434799</v>
      </c>
      <c r="L562">
        <f>(Table2[[#This Row],[6M Return vs Nifty]]-AVERAGE(Table2[6M Return vs Nifty]))/_xlfn.STDEV.P(Table2[6M Return vs Nifty])</f>
        <v>0.11225904358044198</v>
      </c>
      <c r="M562">
        <v>3.1863078508920002</v>
      </c>
      <c r="N562">
        <f>(Table2[[#This Row],[1W Return vs Nifty]]-AVERAGE(Table2[1W Return vs Nifty]))/_xlfn.STDEV.P(Table2[1W Return vs Nifty])</f>
        <v>1.3632192240093706</v>
      </c>
      <c r="O562">
        <v>264.47000000000003</v>
      </c>
      <c r="P562">
        <v>250.93055734419301</v>
      </c>
      <c r="Q562">
        <v>232.36980514016</v>
      </c>
      <c r="R562">
        <v>56.976314373039799</v>
      </c>
      <c r="S562" s="2">
        <f>(Table2[[#This Row],[Close Price]]-Table2[[#This Row],[20D EMA]])/Table2[[#This Row],[20D EMA]]</f>
        <v>1.9964457216319325E-2</v>
      </c>
      <c r="T562" s="2">
        <f>(Table2[[#This Row],[Close Price]]-Table2[[#This Row],[50D EMA]])/Table2[[#This Row],[50D EMA]]</f>
        <v>7.4998608599083444E-2</v>
      </c>
      <c r="U562" s="2">
        <f>(Table2[[#This Row],[Close Price]]-Table2[[#This Row],[200D EMA]])/Table2[[#This Row],[200D EMA]]</f>
        <v>0.16086511256181993</v>
      </c>
      <c r="V562">
        <v>0.67706086999676895</v>
      </c>
      <c r="W562">
        <v>259</v>
      </c>
      <c r="X562">
        <v>271.25</v>
      </c>
      <c r="Y562">
        <v>257.75</v>
      </c>
      <c r="Z562">
        <v>271.25</v>
      </c>
      <c r="AA562">
        <v>257.75</v>
      </c>
      <c r="AB562">
        <v>287.05</v>
      </c>
      <c r="AC562" s="2">
        <f>(Table2[[#This Row],[Close Price]]/Table2[[#This Row],[Day Low]])-1</f>
        <v>4.1505791505791478E-2</v>
      </c>
      <c r="AD562" s="2">
        <f>(Table2[[#This Row],[Day High]]/Table2[[#This Row],[Close Price]])-1</f>
        <v>5.5607043558851821E-3</v>
      </c>
      <c r="AE562" s="2">
        <f>(Table2[[#This Row],[Close Price]]/Table2[[#This Row],[Current Week Low]])-1</f>
        <v>4.6556741028128013E-2</v>
      </c>
      <c r="AF562" s="2">
        <f>(Table2[[#This Row],[Current Week High]]/Table2[[#This Row],[Close Price]])-1</f>
        <v>5.5607043558851821E-3</v>
      </c>
      <c r="AG562" s="2">
        <f>(Table2[[#This Row],[Close Price]]/Table2[[#This Row],[Current Month Low]])-1</f>
        <v>4.6556741028128013E-2</v>
      </c>
      <c r="AH562" s="2">
        <f>(Table2[[#This Row],[Current Month High]]/Table2[[#This Row],[Close Price]])-1</f>
        <v>6.4133456904541308E-2</v>
      </c>
      <c r="AI562">
        <v>6.4133456904541299</v>
      </c>
      <c r="AJ562">
        <v>42.7248677248677</v>
      </c>
      <c r="AK562" t="str">
        <f>IF(AND(Table2[[#This Row],[20D EMA]]&gt;Table2[[#This Row],[50D EMA]],Table2[[#This Row],[50D EMA]]&gt;Table2[[#This Row],[200D EMA]]),"Uptrend","Downtrend/NoTrend")</f>
        <v>Uptrend</v>
      </c>
      <c r="AL562">
        <v>0.05</v>
      </c>
      <c r="AM562" t="s">
        <v>10199</v>
      </c>
      <c r="AN562">
        <v>-2.16</v>
      </c>
      <c r="AO562" t="s">
        <v>10200</v>
      </c>
      <c r="AP562">
        <v>-9.1683351984196998E-2</v>
      </c>
      <c r="AQ562">
        <f>(Table2[[#This Row],[Sharpe Ratio]]-AVERAGE(Table2[Sharpe Ratio]))/_xlfn.STDEV.P(Table2[Sharpe Ratio])</f>
        <v>-1.6144203979764136</v>
      </c>
      <c r="AR56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-0.22292450598799918</v>
      </c>
      <c r="AS562">
        <f>_xlfn.RANK.AVG(Table2[[#This Row],[1Y Return vs Nifty Z-Score]],Table2[1Y Return vs Nifty Z-Score])</f>
        <v>554</v>
      </c>
      <c r="AT562">
        <f>_xlfn.RANK.AVG(Table2[[#This Row],[6M Return vs Nifty Z-Score]],Table2[6M Return vs Nifty Z-Score])</f>
        <v>287</v>
      </c>
      <c r="AU562">
        <f>_xlfn.RANK.AVG(Table2[[#This Row],[Sharpe Ratio Z-Score]],Table2[Sharpe Ratio Z-Score])</f>
        <v>700</v>
      </c>
      <c r="AV562">
        <f>(Table2[[#This Row],[Rank 1Y]]+Table2[[#This Row],[Rank 6M]]+Table2[[#This Row],[Rank Sharpe]])/3</f>
        <v>513.66666666666663</v>
      </c>
    </row>
    <row r="563" spans="1:48" x14ac:dyDescent="0.3">
      <c r="A563" t="s">
        <v>549</v>
      </c>
      <c r="B563" t="s">
        <v>550</v>
      </c>
      <c r="C563" t="s">
        <v>10169</v>
      </c>
      <c r="D563" t="s">
        <v>551</v>
      </c>
      <c r="E563">
        <v>35165.182000000001</v>
      </c>
      <c r="F563">
        <v>3201.2</v>
      </c>
      <c r="G563">
        <v>-6.2739486081512998</v>
      </c>
      <c r="H563">
        <f>(Table2[[#This Row],[1Y Return vs Nifty]]-AVERAGE(Table2[1Y Return vs Nifty]))/_xlfn.STDEV.P(Table2[1Y Return vs Nifty])</f>
        <v>-0.62537393676539255</v>
      </c>
      <c r="I563">
        <v>-7.7216982583180096</v>
      </c>
      <c r="J563">
        <f>(Table2[[#This Row],[1M Return vs Nifty]]-AVERAGE(Table2[1M Return vs Nifty]))/_xlfn.STDEV.P(Table2[1M Return vs Nifty])</f>
        <v>-0.62021915163802677</v>
      </c>
      <c r="K563">
        <v>-27.291888471595399</v>
      </c>
      <c r="L563">
        <f>(Table2[[#This Row],[6M Return vs Nifty]]-AVERAGE(Table2[6M Return vs Nifty]))/_xlfn.STDEV.P(Table2[6M Return vs Nifty])</f>
        <v>-1.1308705155134495</v>
      </c>
      <c r="M563">
        <v>-0.99971479718157397</v>
      </c>
      <c r="N563">
        <f>(Table2[[#This Row],[1W Return vs Nifty]]-AVERAGE(Table2[1W Return vs Nifty]))/_xlfn.STDEV.P(Table2[1W Return vs Nifty])</f>
        <v>0.23627485152482211</v>
      </c>
      <c r="O563">
        <v>3247.77</v>
      </c>
      <c r="P563">
        <v>3255.1112672927102</v>
      </c>
      <c r="Q563">
        <v>3254.4443189153699</v>
      </c>
      <c r="R563">
        <v>38.600284370320097</v>
      </c>
      <c r="S563" s="2">
        <f>(Table2[[#This Row],[Close Price]]-Table2[[#This Row],[20D EMA]])/Table2[[#This Row],[20D EMA]]</f>
        <v>-1.4339069576971326E-2</v>
      </c>
      <c r="T563" s="2">
        <f>(Table2[[#This Row],[Close Price]]-Table2[[#This Row],[50D EMA]])/Table2[[#This Row],[50D EMA]]</f>
        <v>-1.6562035170474707E-2</v>
      </c>
      <c r="U563" s="2">
        <f>(Table2[[#This Row],[Close Price]]-Table2[[#This Row],[200D EMA]])/Table2[[#This Row],[200D EMA]]</f>
        <v>-1.6360494664451702E-2</v>
      </c>
      <c r="V563">
        <v>0.76416395198898601</v>
      </c>
      <c r="W563">
        <v>3101.05</v>
      </c>
      <c r="X563">
        <v>3279.95</v>
      </c>
      <c r="Y563">
        <v>3101.05</v>
      </c>
      <c r="Z563">
        <v>3279.95</v>
      </c>
      <c r="AA563">
        <v>3101.05</v>
      </c>
      <c r="AB563">
        <v>3354.65</v>
      </c>
      <c r="AC563" s="2">
        <f>(Table2[[#This Row],[Close Price]]/Table2[[#This Row],[Day Low]])-1</f>
        <v>3.2295512810177174E-2</v>
      </c>
      <c r="AD563" s="2">
        <f>(Table2[[#This Row],[Day High]]/Table2[[#This Row],[Close Price]])-1</f>
        <v>2.4600149943771132E-2</v>
      </c>
      <c r="AE563" s="2">
        <f>(Table2[[#This Row],[Close Price]]/Table2[[#This Row],[Current Week Low]])-1</f>
        <v>3.2295512810177174E-2</v>
      </c>
      <c r="AF563" s="2">
        <f>(Table2[[#This Row],[Current Week High]]/Table2[[#This Row],[Close Price]])-1</f>
        <v>2.4600149943771132E-2</v>
      </c>
      <c r="AG563" s="2">
        <f>(Table2[[#This Row],[Close Price]]/Table2[[#This Row],[Current Month Low]])-1</f>
        <v>3.2295512810177174E-2</v>
      </c>
      <c r="AH563" s="2">
        <f>(Table2[[#This Row],[Current Month High]]/Table2[[#This Row],[Close Price]])-1</f>
        <v>4.7935149319005443E-2</v>
      </c>
      <c r="AI563">
        <v>22.4540797201049</v>
      </c>
      <c r="AJ563">
        <v>29.289176090468398</v>
      </c>
      <c r="AK563" t="str">
        <f>IF(AND(Table2[[#This Row],[20D EMA]]&gt;Table2[[#This Row],[50D EMA]],Table2[[#This Row],[50D EMA]]&gt;Table2[[#This Row],[200D EMA]]),"Uptrend","Downtrend/NoTrend")</f>
        <v>Downtrend/NoTrend</v>
      </c>
      <c r="AL563">
        <v>-0.14000000000000001</v>
      </c>
      <c r="AM563" t="s">
        <v>10200</v>
      </c>
      <c r="AN563">
        <v>-1.34</v>
      </c>
      <c r="AO563" t="s">
        <v>10200</v>
      </c>
      <c r="AP563">
        <v>5.0888066224841003E-2</v>
      </c>
      <c r="AQ563">
        <f>(Table2[[#This Row],[Sharpe Ratio]]-AVERAGE(Table2[Sharpe Ratio]))/_xlfn.STDEV.P(Table2[Sharpe Ratio])</f>
        <v>2.223618083121754E-2</v>
      </c>
      <c r="AR56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3">
        <f>_xlfn.RANK.AVG(Table2[[#This Row],[1Y Return vs Nifty Z-Score]],Table2[1Y Return vs Nifty Z-Score])</f>
        <v>548</v>
      </c>
      <c r="AT563">
        <f>_xlfn.RANK.AVG(Table2[[#This Row],[6M Return vs Nifty Z-Score]],Table2[6M Return vs Nifty Z-Score])</f>
        <v>662</v>
      </c>
      <c r="AU563">
        <f>_xlfn.RANK.AVG(Table2[[#This Row],[Sharpe Ratio Z-Score]],Table2[Sharpe Ratio Z-Score])</f>
        <v>336</v>
      </c>
      <c r="AV563">
        <f>(Table2[[#This Row],[Rank 1Y]]+Table2[[#This Row],[Rank 6M]]+Table2[[#This Row],[Rank Sharpe]])/3</f>
        <v>515.33333333333337</v>
      </c>
    </row>
    <row r="564" spans="1:48" x14ac:dyDescent="0.3">
      <c r="A564" t="s">
        <v>706</v>
      </c>
      <c r="B564" t="s">
        <v>707</v>
      </c>
      <c r="C564" t="s">
        <v>10167</v>
      </c>
      <c r="D564" t="s">
        <v>708</v>
      </c>
      <c r="E564">
        <v>22969.824608999999</v>
      </c>
      <c r="F564">
        <v>1442.3</v>
      </c>
      <c r="G564">
        <v>-22.591154861201801</v>
      </c>
      <c r="H564">
        <f>(Table2[[#This Row],[1Y Return vs Nifty]]-AVERAGE(Table2[1Y Return vs Nifty]))/_xlfn.STDEV.P(Table2[1Y Return vs Nifty])</f>
        <v>-0.85260610846825136</v>
      </c>
      <c r="I564">
        <v>-2.6414933209418701</v>
      </c>
      <c r="J564">
        <f>(Table2[[#This Row],[1M Return vs Nifty]]-AVERAGE(Table2[1M Return vs Nifty]))/_xlfn.STDEV.P(Table2[1M Return vs Nifty])</f>
        <v>-9.3374560622455777E-2</v>
      </c>
      <c r="K564">
        <v>-7.3118089363272496</v>
      </c>
      <c r="L564">
        <f>(Table2[[#This Row],[6M Return vs Nifty]]-AVERAGE(Table2[6M Return vs Nifty]))/_xlfn.STDEV.P(Table2[6M Return vs Nifty])</f>
        <v>-0.45969863660805638</v>
      </c>
      <c r="M564">
        <v>1.5033875091252</v>
      </c>
      <c r="N564">
        <f>(Table2[[#This Row],[1W Return vs Nifty]]-AVERAGE(Table2[1W Return vs Nifty]))/_xlfn.STDEV.P(Table2[1W Return vs Nifty])</f>
        <v>0.9101501013741472</v>
      </c>
      <c r="O564">
        <v>1398.54</v>
      </c>
      <c r="P564">
        <v>1350.65572472439</v>
      </c>
      <c r="Q564">
        <v>1295.14804268237</v>
      </c>
      <c r="R564">
        <v>62.726799091236799</v>
      </c>
      <c r="S564" s="2">
        <f>(Table2[[#This Row],[Close Price]]-Table2[[#This Row],[20D EMA]])/Table2[[#This Row],[20D EMA]]</f>
        <v>3.1289773621061959E-2</v>
      </c>
      <c r="T564" s="2">
        <f>(Table2[[#This Row],[Close Price]]-Table2[[#This Row],[50D EMA]])/Table2[[#This Row],[50D EMA]]</f>
        <v>6.7851691291880151E-2</v>
      </c>
      <c r="U564" s="2">
        <f>(Table2[[#This Row],[Close Price]]-Table2[[#This Row],[200D EMA]])/Table2[[#This Row],[200D EMA]]</f>
        <v>0.11361786642773652</v>
      </c>
      <c r="V564">
        <v>0.82073784414001205</v>
      </c>
      <c r="W564">
        <v>1359</v>
      </c>
      <c r="X564">
        <v>1480</v>
      </c>
      <c r="Y564">
        <v>1341.05</v>
      </c>
      <c r="Z564">
        <v>1480</v>
      </c>
      <c r="AA564">
        <v>1340.45</v>
      </c>
      <c r="AB564">
        <v>1520</v>
      </c>
      <c r="AC564" s="2">
        <f>(Table2[[#This Row],[Close Price]]/Table2[[#This Row],[Day Low]])-1</f>
        <v>6.1295069904341304E-2</v>
      </c>
      <c r="AD564" s="2">
        <f>(Table2[[#This Row],[Day High]]/Table2[[#This Row],[Close Price]])-1</f>
        <v>2.6138806073632503E-2</v>
      </c>
      <c r="AE564" s="2">
        <f>(Table2[[#This Row],[Close Price]]/Table2[[#This Row],[Current Week Low]])-1</f>
        <v>7.5500540621155077E-2</v>
      </c>
      <c r="AF564" s="2">
        <f>(Table2[[#This Row],[Current Week High]]/Table2[[#This Row],[Close Price]])-1</f>
        <v>2.6138806073632503E-2</v>
      </c>
      <c r="AG564" s="2">
        <f>(Table2[[#This Row],[Close Price]]/Table2[[#This Row],[Current Month Low]])-1</f>
        <v>7.5981946361296515E-2</v>
      </c>
      <c r="AH564" s="2">
        <f>(Table2[[#This Row],[Current Month High]]/Table2[[#This Row],[Close Price]])-1</f>
        <v>5.387228731886573E-2</v>
      </c>
      <c r="AI564">
        <v>5.6506968037162801</v>
      </c>
      <c r="AJ564">
        <v>29.895978745440601</v>
      </c>
      <c r="AK564" t="str">
        <f>IF(AND(Table2[[#This Row],[20D EMA]]&gt;Table2[[#This Row],[50D EMA]],Table2[[#This Row],[50D EMA]]&gt;Table2[[#This Row],[200D EMA]]),"Uptrend","Downtrend/NoTrend")</f>
        <v>Uptrend</v>
      </c>
      <c r="AL564">
        <v>0.14000000000000001</v>
      </c>
      <c r="AM564" t="s">
        <v>10199</v>
      </c>
      <c r="AN564">
        <v>-4.74</v>
      </c>
      <c r="AO564" t="s">
        <v>10200</v>
      </c>
      <c r="AP564">
        <v>1.0139931684339999E-2</v>
      </c>
      <c r="AQ564">
        <f>(Table2[[#This Row],[Sharpe Ratio]]-AVERAGE(Table2[Sharpe Ratio]))/_xlfn.STDEV.P(Table2[Sharpe Ratio])</f>
        <v>-0.44553431137268007</v>
      </c>
      <c r="AR56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-0.94106351569729652</v>
      </c>
      <c r="AS564">
        <f>_xlfn.RANK.AVG(Table2[[#This Row],[1Y Return vs Nifty Z-Score]],Table2[1Y Return vs Nifty Z-Score])</f>
        <v>626</v>
      </c>
      <c r="AT564">
        <f>_xlfn.RANK.AVG(Table2[[#This Row],[6M Return vs Nifty Z-Score]],Table2[6M Return vs Nifty Z-Score])</f>
        <v>471</v>
      </c>
      <c r="AU564">
        <f>_xlfn.RANK.AVG(Table2[[#This Row],[Sharpe Ratio Z-Score]],Table2[Sharpe Ratio Z-Score])</f>
        <v>451</v>
      </c>
      <c r="AV564">
        <f>(Table2[[#This Row],[Rank 1Y]]+Table2[[#This Row],[Rank 6M]]+Table2[[#This Row],[Rank Sharpe]])/3</f>
        <v>516</v>
      </c>
    </row>
    <row r="565" spans="1:48" x14ac:dyDescent="0.3">
      <c r="A565" t="s">
        <v>496</v>
      </c>
      <c r="B565" t="s">
        <v>497</v>
      </c>
      <c r="C565" t="s">
        <v>10166</v>
      </c>
      <c r="D565" t="s">
        <v>400</v>
      </c>
      <c r="E565">
        <v>41560.691081819998</v>
      </c>
      <c r="F565">
        <v>1497.55</v>
      </c>
      <c r="G565">
        <v>-19.602511439589001</v>
      </c>
      <c r="H565">
        <f>(Table2[[#This Row],[1Y Return vs Nifty]]-AVERAGE(Table2[1Y Return vs Nifty]))/_xlfn.STDEV.P(Table2[1Y Return vs Nifty])</f>
        <v>-0.81098648776807314</v>
      </c>
      <c r="I565">
        <v>-13.3053050979</v>
      </c>
      <c r="J565">
        <f>(Table2[[#This Row],[1M Return vs Nifty]]-AVERAGE(Table2[1M Return vs Nifty]))/_xlfn.STDEV.P(Table2[1M Return vs Nifty])</f>
        <v>-1.1992692289584637</v>
      </c>
      <c r="K565">
        <v>-15.482799451101</v>
      </c>
      <c r="L565">
        <f>(Table2[[#This Row],[6M Return vs Nifty]]-AVERAGE(Table2[6M Return vs Nifty]))/_xlfn.STDEV.P(Table2[6M Return vs Nifty])</f>
        <v>-0.7341789782222341</v>
      </c>
      <c r="M565">
        <v>-3.6017391381586199</v>
      </c>
      <c r="N565">
        <f>(Table2[[#This Row],[1W Return vs Nifty]]-AVERAGE(Table2[1W Return vs Nifty]))/_xlfn.STDEV.P(Table2[1W Return vs Nifty])</f>
        <v>-0.46423179515597685</v>
      </c>
      <c r="O565">
        <v>1545.77</v>
      </c>
      <c r="P565">
        <v>1562.8964907022</v>
      </c>
      <c r="Q565">
        <v>1532.17230256071</v>
      </c>
      <c r="R565">
        <v>32.336524095971797</v>
      </c>
      <c r="S565" s="2">
        <f>(Table2[[#This Row],[Close Price]]-Table2[[#This Row],[20D EMA]])/Table2[[#This Row],[20D EMA]]</f>
        <v>-3.1194809059562567E-2</v>
      </c>
      <c r="T565" s="2">
        <f>(Table2[[#This Row],[Close Price]]-Table2[[#This Row],[50D EMA]])/Table2[[#This Row],[50D EMA]]</f>
        <v>-4.1811144302230971E-2</v>
      </c>
      <c r="U565" s="2">
        <f>(Table2[[#This Row],[Close Price]]-Table2[[#This Row],[200D EMA]])/Table2[[#This Row],[200D EMA]]</f>
        <v>-2.2596872755659417E-2</v>
      </c>
      <c r="V565">
        <v>0.88409152823062298</v>
      </c>
      <c r="W565">
        <v>1467.5</v>
      </c>
      <c r="X565">
        <v>1509.85</v>
      </c>
      <c r="Y565">
        <v>1461.1</v>
      </c>
      <c r="Z565">
        <v>1509.85</v>
      </c>
      <c r="AA565">
        <v>1461.1</v>
      </c>
      <c r="AB565">
        <v>1654</v>
      </c>
      <c r="AC565" s="2">
        <f>(Table2[[#This Row],[Close Price]]/Table2[[#This Row],[Day Low]])-1</f>
        <v>2.047700170357758E-2</v>
      </c>
      <c r="AD565" s="2">
        <f>(Table2[[#This Row],[Day High]]/Table2[[#This Row],[Close Price]])-1</f>
        <v>8.2134152449000464E-3</v>
      </c>
      <c r="AE565" s="2">
        <f>(Table2[[#This Row],[Close Price]]/Table2[[#This Row],[Current Week Low]])-1</f>
        <v>2.4946957771541989E-2</v>
      </c>
      <c r="AF565" s="2">
        <f>(Table2[[#This Row],[Current Week High]]/Table2[[#This Row],[Close Price]])-1</f>
        <v>8.2134152449000464E-3</v>
      </c>
      <c r="AG565" s="2">
        <f>(Table2[[#This Row],[Close Price]]/Table2[[#This Row],[Current Month Low]])-1</f>
        <v>2.4946957771541989E-2</v>
      </c>
      <c r="AH565" s="2">
        <f>(Table2[[#This Row],[Current Month High]]/Table2[[#This Row],[Close Price]])-1</f>
        <v>0.10447063537110624</v>
      </c>
      <c r="AI565">
        <v>20.196320657073201</v>
      </c>
      <c r="AJ565">
        <v>14.7547892720306</v>
      </c>
      <c r="AK565" t="str">
        <f>IF(AND(Table2[[#This Row],[20D EMA]]&gt;Table2[[#This Row],[50D EMA]],Table2[[#This Row],[50D EMA]]&gt;Table2[[#This Row],[200D EMA]]),"Uptrend","Downtrend/NoTrend")</f>
        <v>Downtrend/NoTrend</v>
      </c>
      <c r="AL565">
        <v>-0.06</v>
      </c>
      <c r="AM565" t="s">
        <v>10200</v>
      </c>
      <c r="AN565">
        <v>-5.26</v>
      </c>
      <c r="AO565" t="s">
        <v>10200</v>
      </c>
      <c r="AP565">
        <v>3.8624566897120002E-2</v>
      </c>
      <c r="AQ565">
        <f>(Table2[[#This Row],[Sharpe Ratio]]-AVERAGE(Table2[Sharpe Ratio]))/_xlfn.STDEV.P(Table2[Sharpe Ratio])</f>
        <v>-0.11854334641237953</v>
      </c>
      <c r="AR56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5">
        <f>_xlfn.RANK.AVG(Table2[[#This Row],[1Y Return vs Nifty Z-Score]],Table2[1Y Return vs Nifty Z-Score])</f>
        <v>617</v>
      </c>
      <c r="AT565">
        <f>_xlfn.RANK.AVG(Table2[[#This Row],[6M Return vs Nifty Z-Score]],Table2[6M Return vs Nifty Z-Score])</f>
        <v>562</v>
      </c>
      <c r="AU565">
        <f>_xlfn.RANK.AVG(Table2[[#This Row],[Sharpe Ratio Z-Score]],Table2[Sharpe Ratio Z-Score])</f>
        <v>369</v>
      </c>
      <c r="AV565">
        <f>(Table2[[#This Row],[Rank 1Y]]+Table2[[#This Row],[Rank 6M]]+Table2[[#This Row],[Rank Sharpe]])/3</f>
        <v>516</v>
      </c>
    </row>
    <row r="566" spans="1:48" x14ac:dyDescent="0.3">
      <c r="A566" t="s">
        <v>431</v>
      </c>
      <c r="B566" t="s">
        <v>432</v>
      </c>
      <c r="C566" t="s">
        <v>10154</v>
      </c>
      <c r="D566" t="s">
        <v>281</v>
      </c>
      <c r="E566">
        <v>54216.3544884</v>
      </c>
      <c r="F566">
        <v>5123</v>
      </c>
      <c r="G566">
        <v>4.2994870831584704</v>
      </c>
      <c r="H566">
        <f>(Table2[[#This Row],[1Y Return vs Nifty]]-AVERAGE(Table2[1Y Return vs Nifty]))/_xlfn.STDEV.P(Table2[1Y Return vs Nifty])</f>
        <v>-0.4781290765095097</v>
      </c>
      <c r="I566">
        <v>-1.33422876360846</v>
      </c>
      <c r="J566">
        <f>(Table2[[#This Row],[1M Return vs Nifty]]-AVERAGE(Table2[1M Return vs Nifty]))/_xlfn.STDEV.P(Table2[1M Return vs Nifty])</f>
        <v>4.2195808988103586E-2</v>
      </c>
      <c r="K566">
        <v>-19.700202572281199</v>
      </c>
      <c r="L566">
        <f>(Table2[[#This Row],[6M Return vs Nifty]]-AVERAGE(Table2[6M Return vs Nifty]))/_xlfn.STDEV.P(Table2[6M Return vs Nifty])</f>
        <v>-0.87585020490316412</v>
      </c>
      <c r="M566">
        <v>0.66534208071725798</v>
      </c>
      <c r="N566">
        <f>(Table2[[#This Row],[1W Return vs Nifty]]-AVERAGE(Table2[1W Return vs Nifty]))/_xlfn.STDEV.P(Table2[1W Return vs Nifty])</f>
        <v>0.68453484344778026</v>
      </c>
      <c r="O566">
        <v>4960.57</v>
      </c>
      <c r="P566">
        <v>4915.6136064462498</v>
      </c>
      <c r="Q566">
        <v>4854.34103748493</v>
      </c>
      <c r="R566">
        <v>65.619373476961499</v>
      </c>
      <c r="S566" s="2">
        <f>(Table2[[#This Row],[Close Price]]-Table2[[#This Row],[20D EMA]])/Table2[[#This Row],[20D EMA]]</f>
        <v>3.2744220926224261E-2</v>
      </c>
      <c r="T566" s="2">
        <f>(Table2[[#This Row],[Close Price]]-Table2[[#This Row],[50D EMA]])/Table2[[#This Row],[50D EMA]]</f>
        <v>4.2189319616535215E-2</v>
      </c>
      <c r="U566" s="2">
        <f>(Table2[[#This Row],[Close Price]]-Table2[[#This Row],[200D EMA]])/Table2[[#This Row],[200D EMA]]</f>
        <v>5.5344064300489326E-2</v>
      </c>
      <c r="V566">
        <v>1.0931292408450599</v>
      </c>
      <c r="W566">
        <v>4933.1499999999996</v>
      </c>
      <c r="X566">
        <v>5140</v>
      </c>
      <c r="Y566">
        <v>4842.1499999999996</v>
      </c>
      <c r="Z566">
        <v>5140</v>
      </c>
      <c r="AA566">
        <v>4728.05</v>
      </c>
      <c r="AB566">
        <v>5160</v>
      </c>
      <c r="AC566" s="2">
        <f>(Table2[[#This Row],[Close Price]]/Table2[[#This Row],[Day Low]])-1</f>
        <v>3.848453827676046E-2</v>
      </c>
      <c r="AD566" s="2">
        <f>(Table2[[#This Row],[Day High]]/Table2[[#This Row],[Close Price]])-1</f>
        <v>3.3183681436659285E-3</v>
      </c>
      <c r="AE566" s="2">
        <f>(Table2[[#This Row],[Close Price]]/Table2[[#This Row],[Current Week Low]])-1</f>
        <v>5.8001094555104826E-2</v>
      </c>
      <c r="AF566" s="2">
        <f>(Table2[[#This Row],[Current Week High]]/Table2[[#This Row],[Close Price]])-1</f>
        <v>3.3183681436659285E-3</v>
      </c>
      <c r="AG566" s="2">
        <f>(Table2[[#This Row],[Close Price]]/Table2[[#This Row],[Current Month Low]])-1</f>
        <v>8.3533380569156268E-2</v>
      </c>
      <c r="AH566" s="2">
        <f>(Table2[[#This Row],[Current Month High]]/Table2[[#This Row],[Close Price]])-1</f>
        <v>7.2223306656256092E-3</v>
      </c>
      <c r="AI566">
        <v>14.6466913917626</v>
      </c>
      <c r="AJ566">
        <v>30.687108582798601</v>
      </c>
      <c r="AK566" t="str">
        <f>IF(AND(Table2[[#This Row],[20D EMA]]&gt;Table2[[#This Row],[50D EMA]],Table2[[#This Row],[50D EMA]]&gt;Table2[[#This Row],[200D EMA]]),"Uptrend","Downtrend/NoTrend")</f>
        <v>Uptrend</v>
      </c>
      <c r="AL566">
        <v>-0.08</v>
      </c>
      <c r="AM566" t="s">
        <v>10200</v>
      </c>
      <c r="AN566">
        <v>1.25</v>
      </c>
      <c r="AO566" t="s">
        <v>10199</v>
      </c>
      <c r="AP566">
        <v>2.751152906025E-3</v>
      </c>
      <c r="AQ566">
        <f>(Table2[[#This Row],[Sharpe Ratio]]-AVERAGE(Table2[Sharpe Ratio]))/_xlfn.STDEV.P(Table2[Sharpe Ratio])</f>
        <v>-0.53035421110288317</v>
      </c>
      <c r="AR56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-1.1576028400796732</v>
      </c>
      <c r="AS566">
        <f>_xlfn.RANK.AVG(Table2[[#This Row],[1Y Return vs Nifty Z-Score]],Table2[1Y Return vs Nifty Z-Score])</f>
        <v>472</v>
      </c>
      <c r="AT566">
        <f>_xlfn.RANK.AVG(Table2[[#This Row],[6M Return vs Nifty Z-Score]],Table2[6M Return vs Nifty Z-Score])</f>
        <v>597</v>
      </c>
      <c r="AU566">
        <f>_xlfn.RANK.AVG(Table2[[#This Row],[Sharpe Ratio Z-Score]],Table2[Sharpe Ratio Z-Score])</f>
        <v>482</v>
      </c>
      <c r="AV566">
        <f>(Table2[[#This Row],[Rank 1Y]]+Table2[[#This Row],[Rank 6M]]+Table2[[#This Row],[Rank Sharpe]])/3</f>
        <v>517</v>
      </c>
    </row>
    <row r="567" spans="1:48" x14ac:dyDescent="0.3">
      <c r="A567" t="s">
        <v>1195</v>
      </c>
      <c r="B567" t="s">
        <v>1196</v>
      </c>
      <c r="C567" t="s">
        <v>10155</v>
      </c>
      <c r="D567" t="s">
        <v>489</v>
      </c>
      <c r="E567">
        <v>9633.1375935729993</v>
      </c>
      <c r="F567">
        <v>164.32</v>
      </c>
      <c r="G567">
        <v>27.6212482314033</v>
      </c>
      <c r="H567">
        <f>(Table2[[#This Row],[1Y Return vs Nifty]]-AVERAGE(Table2[1Y Return vs Nifty]))/_xlfn.STDEV.P(Table2[1Y Return vs Nifty])</f>
        <v>-0.15335200674241642</v>
      </c>
      <c r="I567">
        <v>-8.9207594225625702</v>
      </c>
      <c r="J567">
        <f>(Table2[[#This Row],[1M Return vs Nifty]]-AVERAGE(Table2[1M Return vs Nifty]))/_xlfn.STDEV.P(Table2[1M Return vs Nifty])</f>
        <v>-0.74456824709112368</v>
      </c>
      <c r="K567">
        <v>-16.200830320085601</v>
      </c>
      <c r="L567">
        <f>(Table2[[#This Row],[6M Return vs Nifty]]-AVERAGE(Table2[6M Return vs Nifty]))/_xlfn.STDEV.P(Table2[6M Return vs Nifty])</f>
        <v>-0.7582991088051878</v>
      </c>
      <c r="M567">
        <v>0.58010332665077702</v>
      </c>
      <c r="N567">
        <f>(Table2[[#This Row],[1W Return vs Nifty]]-AVERAGE(Table2[1W Return vs Nifty]))/_xlfn.STDEV.P(Table2[1W Return vs Nifty])</f>
        <v>0.66158720501180057</v>
      </c>
      <c r="O567">
        <v>167.9</v>
      </c>
      <c r="P567">
        <v>168.02198445705301</v>
      </c>
      <c r="Q567">
        <v>165.238561299183</v>
      </c>
      <c r="R567">
        <v>38.200098028616701</v>
      </c>
      <c r="S567" s="2">
        <f>(Table2[[#This Row],[Close Price]]-Table2[[#This Row],[20D EMA]])/Table2[[#This Row],[20D EMA]]</f>
        <v>-2.1322215604526577E-2</v>
      </c>
      <c r="T567" s="2">
        <f>(Table2[[#This Row],[Close Price]]-Table2[[#This Row],[50D EMA]])/Table2[[#This Row],[50D EMA]]</f>
        <v>-2.2032738567013266E-2</v>
      </c>
      <c r="U567" s="2">
        <f>(Table2[[#This Row],[Close Price]]-Table2[[#This Row],[200D EMA]])/Table2[[#This Row],[200D EMA]]</f>
        <v>-5.5590008286253026E-3</v>
      </c>
      <c r="V567">
        <v>1.2604879270906</v>
      </c>
      <c r="W567">
        <v>160.69999999999999</v>
      </c>
      <c r="X567">
        <v>169.16</v>
      </c>
      <c r="Y567">
        <v>160.69999999999999</v>
      </c>
      <c r="Z567">
        <v>169.34</v>
      </c>
      <c r="AA567">
        <v>160.69999999999999</v>
      </c>
      <c r="AB567">
        <v>176.5</v>
      </c>
      <c r="AC567" s="2">
        <f>(Table2[[#This Row],[Close Price]]/Table2[[#This Row],[Day Low]])-1</f>
        <v>2.2526446795270827E-2</v>
      </c>
      <c r="AD567" s="2">
        <f>(Table2[[#This Row],[Day High]]/Table2[[#This Row],[Close Price]])-1</f>
        <v>2.9454722492697094E-2</v>
      </c>
      <c r="AE567" s="2">
        <f>(Table2[[#This Row],[Close Price]]/Table2[[#This Row],[Current Week Low]])-1</f>
        <v>2.2526446795270827E-2</v>
      </c>
      <c r="AF567" s="2">
        <f>(Table2[[#This Row],[Current Week High]]/Table2[[#This Row],[Close Price]])-1</f>
        <v>3.0550146056475214E-2</v>
      </c>
      <c r="AG567" s="2">
        <f>(Table2[[#This Row],[Close Price]]/Table2[[#This Row],[Current Month Low]])-1</f>
        <v>2.2526446795270827E-2</v>
      </c>
      <c r="AH567" s="2">
        <f>(Table2[[#This Row],[Current Month High]]/Table2[[#This Row],[Close Price]])-1</f>
        <v>7.4123661148977726E-2</v>
      </c>
      <c r="AI567">
        <v>27.371822223194702</v>
      </c>
      <c r="AJ567">
        <v>53.746609569599201</v>
      </c>
      <c r="AK567" t="str">
        <f>IF(AND(Table2[[#This Row],[20D EMA]]&gt;Table2[[#This Row],[50D EMA]],Table2[[#This Row],[50D EMA]]&gt;Table2[[#This Row],[200D EMA]]),"Uptrend","Downtrend/NoTrend")</f>
        <v>Downtrend/NoTrend</v>
      </c>
      <c r="AL567">
        <v>-0.09</v>
      </c>
      <c r="AM567" t="s">
        <v>10200</v>
      </c>
      <c r="AN567">
        <v>-3.99</v>
      </c>
      <c r="AO567" t="s">
        <v>10200</v>
      </c>
      <c r="AP567">
        <v>-5.7465589985916998E-2</v>
      </c>
      <c r="AQ567">
        <f>(Table2[[#This Row],[Sharpe Ratio]]-AVERAGE(Table2[Sharpe Ratio]))/_xlfn.STDEV.P(Table2[Sharpe Ratio])</f>
        <v>-1.2216156830478744</v>
      </c>
      <c r="AR56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7">
        <f>_xlfn.RANK.AVG(Table2[[#This Row],[1Y Return vs Nifty Z-Score]],Table2[1Y Return vs Nifty Z-Score])</f>
        <v>338</v>
      </c>
      <c r="AT567">
        <f>_xlfn.RANK.AVG(Table2[[#This Row],[6M Return vs Nifty Z-Score]],Table2[6M Return vs Nifty Z-Score])</f>
        <v>570</v>
      </c>
      <c r="AU567">
        <f>_xlfn.RANK.AVG(Table2[[#This Row],[Sharpe Ratio Z-Score]],Table2[Sharpe Ratio Z-Score])</f>
        <v>644</v>
      </c>
      <c r="AV567">
        <f>(Table2[[#This Row],[Rank 1Y]]+Table2[[#This Row],[Rank 6M]]+Table2[[#This Row],[Rank Sharpe]])/3</f>
        <v>517.33333333333337</v>
      </c>
    </row>
    <row r="568" spans="1:48" x14ac:dyDescent="0.3">
      <c r="A568" t="s">
        <v>600</v>
      </c>
      <c r="B568" t="s">
        <v>601</v>
      </c>
      <c r="C568" t="s">
        <v>10155</v>
      </c>
      <c r="D568" t="s">
        <v>51</v>
      </c>
      <c r="E568">
        <v>30322.441803875001</v>
      </c>
      <c r="F568">
        <v>391.25</v>
      </c>
      <c r="G568">
        <v>-17.787858054903499</v>
      </c>
      <c r="H568">
        <f>(Table2[[#This Row],[1Y Return vs Nifty]]-AVERAGE(Table2[1Y Return vs Nifty]))/_xlfn.STDEV.P(Table2[1Y Return vs Nifty])</f>
        <v>-0.7857157629212298</v>
      </c>
      <c r="I568">
        <v>-7.7293136707793701</v>
      </c>
      <c r="J568">
        <f>(Table2[[#This Row],[1M Return vs Nifty]]-AVERAGE(Table2[1M Return vs Nifty]))/_xlfn.STDEV.P(Table2[1M Return vs Nifty])</f>
        <v>-0.62100891089244226</v>
      </c>
      <c r="K568">
        <v>-34.210186140376997</v>
      </c>
      <c r="L568">
        <f>(Table2[[#This Row],[6M Return vs Nifty]]-AVERAGE(Table2[6M Return vs Nifty]))/_xlfn.STDEV.P(Table2[6M Return vs Nifty])</f>
        <v>-1.3632703333913831</v>
      </c>
      <c r="M568">
        <v>0.43297614187524502</v>
      </c>
      <c r="N568">
        <f>(Table2[[#This Row],[1W Return vs Nifty]]-AVERAGE(Table2[1W Return vs Nifty]))/_xlfn.STDEV.P(Table2[1W Return vs Nifty])</f>
        <v>0.6219782093465277</v>
      </c>
      <c r="O568">
        <v>413.44</v>
      </c>
      <c r="P568">
        <v>429.84766670558901</v>
      </c>
      <c r="Q568">
        <v>431.33199220049102</v>
      </c>
      <c r="R568">
        <v>28.431153910561601</v>
      </c>
      <c r="S568" s="2">
        <f>(Table2[[#This Row],[Close Price]]-Table2[[#This Row],[20D EMA]])/Table2[[#This Row],[20D EMA]]</f>
        <v>-5.367163312693498E-2</v>
      </c>
      <c r="T568" s="2">
        <f>(Table2[[#This Row],[Close Price]]-Table2[[#This Row],[50D EMA]])/Table2[[#This Row],[50D EMA]]</f>
        <v>-8.9793826267353674E-2</v>
      </c>
      <c r="U568" s="2">
        <f>(Table2[[#This Row],[Close Price]]-Table2[[#This Row],[200D EMA]])/Table2[[#This Row],[200D EMA]]</f>
        <v>-9.2926082287585504E-2</v>
      </c>
      <c r="V568">
        <v>1.6250511963269301</v>
      </c>
      <c r="W568">
        <v>383</v>
      </c>
      <c r="X568">
        <v>407.4</v>
      </c>
      <c r="Y568">
        <v>383</v>
      </c>
      <c r="Z568">
        <v>413</v>
      </c>
      <c r="AA568">
        <v>383</v>
      </c>
      <c r="AB568">
        <v>436.95</v>
      </c>
      <c r="AC568" s="2">
        <f>(Table2[[#This Row],[Close Price]]/Table2[[#This Row],[Day Low]])-1</f>
        <v>2.1540469973890364E-2</v>
      </c>
      <c r="AD568" s="2">
        <f>(Table2[[#This Row],[Day High]]/Table2[[#This Row],[Close Price]])-1</f>
        <v>4.1277955271565414E-2</v>
      </c>
      <c r="AE568" s="2">
        <f>(Table2[[#This Row],[Close Price]]/Table2[[#This Row],[Current Week Low]])-1</f>
        <v>2.1540469973890364E-2</v>
      </c>
      <c r="AF568" s="2">
        <f>(Table2[[#This Row],[Current Week High]]/Table2[[#This Row],[Close Price]])-1</f>
        <v>5.5591054313099075E-2</v>
      </c>
      <c r="AG568" s="2">
        <f>(Table2[[#This Row],[Close Price]]/Table2[[#This Row],[Current Month Low]])-1</f>
        <v>2.1540469973890364E-2</v>
      </c>
      <c r="AH568" s="2">
        <f>(Table2[[#This Row],[Current Month High]]/Table2[[#This Row],[Close Price]])-1</f>
        <v>0.11680511182108622</v>
      </c>
      <c r="AI568">
        <v>32.830670926517499</v>
      </c>
      <c r="AJ568">
        <v>16.339577757954199</v>
      </c>
      <c r="AK568" t="str">
        <f>IF(AND(Table2[[#This Row],[20D EMA]]&gt;Table2[[#This Row],[50D EMA]],Table2[[#This Row],[50D EMA]]&gt;Table2[[#This Row],[200D EMA]]),"Uptrend","Downtrend/NoTrend")</f>
        <v>Downtrend/NoTrend</v>
      </c>
      <c r="AL568">
        <v>-0.24</v>
      </c>
      <c r="AM568" t="s">
        <v>10200</v>
      </c>
      <c r="AN568">
        <v>-6.68</v>
      </c>
      <c r="AO568" t="s">
        <v>10200</v>
      </c>
      <c r="AP568">
        <v>7.4149005168397994E-2</v>
      </c>
      <c r="AQ568">
        <f>(Table2[[#This Row],[Sharpe Ratio]]-AVERAGE(Table2[Sharpe Ratio]))/_xlfn.STDEV.P(Table2[Sharpe Ratio])</f>
        <v>0.28926143196112319</v>
      </c>
      <c r="AR56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8">
        <f>_xlfn.RANK.AVG(Table2[[#This Row],[1Y Return vs Nifty Z-Score]],Table2[1Y Return vs Nifty Z-Score])</f>
        <v>607</v>
      </c>
      <c r="AT568">
        <f>_xlfn.RANK.AVG(Table2[[#This Row],[6M Return vs Nifty Z-Score]],Table2[6M Return vs Nifty Z-Score])</f>
        <v>701</v>
      </c>
      <c r="AU568">
        <f>_xlfn.RANK.AVG(Table2[[#This Row],[Sharpe Ratio Z-Score]],Table2[Sharpe Ratio Z-Score])</f>
        <v>251</v>
      </c>
      <c r="AV568">
        <f>(Table2[[#This Row],[Rank 1Y]]+Table2[[#This Row],[Rank 6M]]+Table2[[#This Row],[Rank Sharpe]])/3</f>
        <v>519.66666666666663</v>
      </c>
    </row>
    <row r="569" spans="1:48" x14ac:dyDescent="0.3">
      <c r="A569" t="s">
        <v>1129</v>
      </c>
      <c r="B569" t="s">
        <v>1130</v>
      </c>
      <c r="C569" t="s">
        <v>10159</v>
      </c>
      <c r="D569" t="s">
        <v>387</v>
      </c>
      <c r="E569">
        <v>10416.505441380001</v>
      </c>
      <c r="F569">
        <v>2575.15</v>
      </c>
      <c r="G569">
        <v>-18.348264284182601</v>
      </c>
      <c r="H569">
        <f>(Table2[[#This Row],[1Y Return vs Nifty]]-AVERAGE(Table2[1Y Return vs Nifty]))/_xlfn.STDEV.P(Table2[1Y Return vs Nifty])</f>
        <v>-0.79351993739448534</v>
      </c>
      <c r="I569">
        <v>-1.0706217165643499</v>
      </c>
      <c r="J569">
        <f>(Table2[[#This Row],[1M Return vs Nifty]]-AVERAGE(Table2[1M Return vs Nifty]))/_xlfn.STDEV.P(Table2[1M Return vs Nifty])</f>
        <v>6.9533278362027356E-2</v>
      </c>
      <c r="K569">
        <v>-21.7555591494793</v>
      </c>
      <c r="L569">
        <f>(Table2[[#This Row],[6M Return vs Nifty]]-AVERAGE(Table2[6M Return vs Nifty]))/_xlfn.STDEV.P(Table2[6M Return vs Nifty])</f>
        <v>-0.94489385076571253</v>
      </c>
      <c r="M569">
        <v>-3.09896374503949</v>
      </c>
      <c r="N569">
        <f>(Table2[[#This Row],[1W Return vs Nifty]]-AVERAGE(Table2[1W Return vs Nifty]))/_xlfn.STDEV.P(Table2[1W Return vs Nifty])</f>
        <v>-0.32887660299999039</v>
      </c>
      <c r="O569">
        <v>2644.76</v>
      </c>
      <c r="P569">
        <v>2584.9122347141702</v>
      </c>
      <c r="Q569">
        <v>2449.5759971276502</v>
      </c>
      <c r="R569">
        <v>38.292099642979402</v>
      </c>
      <c r="S569" s="2">
        <f>(Table2[[#This Row],[Close Price]]-Table2[[#This Row],[20D EMA]])/Table2[[#This Row],[20D EMA]]</f>
        <v>-2.6319968541569035E-2</v>
      </c>
      <c r="T569" s="2">
        <f>(Table2[[#This Row],[Close Price]]-Table2[[#This Row],[50D EMA]])/Table2[[#This Row],[50D EMA]]</f>
        <v>-3.7766213425228859E-3</v>
      </c>
      <c r="U569" s="2">
        <f>(Table2[[#This Row],[Close Price]]-Table2[[#This Row],[200D EMA]])/Table2[[#This Row],[200D EMA]]</f>
        <v>5.1263566845689522E-2</v>
      </c>
      <c r="V569">
        <v>1.6595093528310101</v>
      </c>
      <c r="W569">
        <v>2498.6</v>
      </c>
      <c r="X569">
        <v>2643.95</v>
      </c>
      <c r="Y569">
        <v>2498.6</v>
      </c>
      <c r="Z569">
        <v>2650</v>
      </c>
      <c r="AA569">
        <v>2498.6</v>
      </c>
      <c r="AB569">
        <v>2907.35</v>
      </c>
      <c r="AC569" s="2">
        <f>(Table2[[#This Row],[Close Price]]/Table2[[#This Row],[Day Low]])-1</f>
        <v>3.0637156807812538E-2</v>
      </c>
      <c r="AD569" s="2">
        <f>(Table2[[#This Row],[Day High]]/Table2[[#This Row],[Close Price]])-1</f>
        <v>2.6716890278236205E-2</v>
      </c>
      <c r="AE569" s="2">
        <f>(Table2[[#This Row],[Close Price]]/Table2[[#This Row],[Current Week Low]])-1</f>
        <v>3.0637156807812538E-2</v>
      </c>
      <c r="AF569" s="2">
        <f>(Table2[[#This Row],[Current Week High]]/Table2[[#This Row],[Close Price]])-1</f>
        <v>2.906626798438916E-2</v>
      </c>
      <c r="AG569" s="2">
        <f>(Table2[[#This Row],[Close Price]]/Table2[[#This Row],[Current Month Low]])-1</f>
        <v>3.0637156807812538E-2</v>
      </c>
      <c r="AH569" s="2">
        <f>(Table2[[#This Row],[Current Month High]]/Table2[[#This Row],[Close Price]])-1</f>
        <v>0.12900219404694857</v>
      </c>
      <c r="AI569">
        <v>16.4378774051996</v>
      </c>
      <c r="AJ569">
        <v>25.2291681863496</v>
      </c>
      <c r="AK569" t="str">
        <f>IF(AND(Table2[[#This Row],[20D EMA]]&gt;Table2[[#This Row],[50D EMA]],Table2[[#This Row],[50D EMA]]&gt;Table2[[#This Row],[200D EMA]]),"Uptrend","Downtrend/NoTrend")</f>
        <v>Uptrend</v>
      </c>
      <c r="AL569">
        <v>-0.1</v>
      </c>
      <c r="AM569" t="s">
        <v>10200</v>
      </c>
      <c r="AN569">
        <v>-3.22</v>
      </c>
      <c r="AO569" t="s">
        <v>10200</v>
      </c>
      <c r="AP569">
        <v>5.0935546498113E-2</v>
      </c>
      <c r="AQ569">
        <f>(Table2[[#This Row],[Sharpe Ratio]]-AVERAGE(Table2[Sharpe Ratio]))/_xlfn.STDEV.P(Table2[Sharpe Ratio])</f>
        <v>2.2781233286964755E-2</v>
      </c>
      <c r="AR56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-1.974975879511196</v>
      </c>
      <c r="AS569">
        <f>_xlfn.RANK.AVG(Table2[[#This Row],[1Y Return vs Nifty Z-Score]],Table2[1Y Return vs Nifty Z-Score])</f>
        <v>609</v>
      </c>
      <c r="AT569">
        <f>_xlfn.RANK.AVG(Table2[[#This Row],[6M Return vs Nifty Z-Score]],Table2[6M Return vs Nifty Z-Score])</f>
        <v>615</v>
      </c>
      <c r="AU569">
        <f>_xlfn.RANK.AVG(Table2[[#This Row],[Sharpe Ratio Z-Score]],Table2[Sharpe Ratio Z-Score])</f>
        <v>335</v>
      </c>
      <c r="AV569">
        <f>(Table2[[#This Row],[Rank 1Y]]+Table2[[#This Row],[Rank 6M]]+Table2[[#This Row],[Rank Sharpe]])/3</f>
        <v>519.66666666666663</v>
      </c>
    </row>
    <row r="570" spans="1:48" x14ac:dyDescent="0.3">
      <c r="A570" t="s">
        <v>1798</v>
      </c>
      <c r="B570" t="s">
        <v>1799</v>
      </c>
      <c r="C570" t="s">
        <v>10171</v>
      </c>
      <c r="D570" t="s">
        <v>1800</v>
      </c>
      <c r="E570">
        <v>3970.3443935</v>
      </c>
      <c r="F570">
        <v>22.43</v>
      </c>
      <c r="G570">
        <v>21.673407372571699</v>
      </c>
      <c r="H570">
        <f>(Table2[[#This Row],[1Y Return vs Nifty]]-AVERAGE(Table2[1Y Return vs Nifty]))/_xlfn.STDEV.P(Table2[1Y Return vs Nifty])</f>
        <v>-0.23618118560645338</v>
      </c>
      <c r="I570">
        <v>-4.5987398970356903</v>
      </c>
      <c r="J570">
        <f>(Table2[[#This Row],[1M Return vs Nifty]]-AVERAGE(Table2[1M Return vs Nifty]))/_xlfn.STDEV.P(Table2[1M Return vs Nifty])</f>
        <v>-0.29635156344221969</v>
      </c>
      <c r="K570">
        <v>-14.2202402130929</v>
      </c>
      <c r="L570">
        <f>(Table2[[#This Row],[6M Return vs Nifty]]-AVERAGE(Table2[6M Return vs Nifty]))/_xlfn.STDEV.P(Table2[6M Return vs Nifty])</f>
        <v>-0.69176702212829244</v>
      </c>
      <c r="M570">
        <v>-10.514782828017401</v>
      </c>
      <c r="N570">
        <f>(Table2[[#This Row],[1W Return vs Nifty]]-AVERAGE(Table2[1W Return vs Nifty]))/_xlfn.STDEV.P(Table2[1W Return vs Nifty])</f>
        <v>-2.3253339290900699</v>
      </c>
      <c r="O570">
        <v>22.97</v>
      </c>
      <c r="P570">
        <v>22.392044082921899</v>
      </c>
      <c r="Q570">
        <v>21.1664138852226</v>
      </c>
      <c r="R570">
        <v>40.283970466947402</v>
      </c>
      <c r="S570" s="2">
        <f>(Table2[[#This Row],[Close Price]]-Table2[[#This Row],[20D EMA]])/Table2[[#This Row],[20D EMA]]</f>
        <v>-2.3508924684370883E-2</v>
      </c>
      <c r="T570" s="2">
        <f>(Table2[[#This Row],[Close Price]]-Table2[[#This Row],[50D EMA]])/Table2[[#This Row],[50D EMA]]</f>
        <v>1.6950626274913957E-3</v>
      </c>
      <c r="U570" s="2">
        <f>(Table2[[#This Row],[Close Price]]-Table2[[#This Row],[200D EMA]])/Table2[[#This Row],[200D EMA]]</f>
        <v>5.9697694736073212E-2</v>
      </c>
      <c r="V570">
        <v>1.83528400944117</v>
      </c>
      <c r="W570">
        <v>21.38</v>
      </c>
      <c r="X570">
        <v>22.89</v>
      </c>
      <c r="Y570">
        <v>21.38</v>
      </c>
      <c r="Z570">
        <v>23.07</v>
      </c>
      <c r="AA570">
        <v>21.38</v>
      </c>
      <c r="AB570">
        <v>25.66</v>
      </c>
      <c r="AC570" s="2">
        <f>(Table2[[#This Row],[Close Price]]/Table2[[#This Row],[Day Low]])-1</f>
        <v>4.9111318989710107E-2</v>
      </c>
      <c r="AD570" s="2">
        <f>(Table2[[#This Row],[Day High]]/Table2[[#This Row],[Close Price]])-1</f>
        <v>2.0508247882300434E-2</v>
      </c>
      <c r="AE570" s="2">
        <f>(Table2[[#This Row],[Close Price]]/Table2[[#This Row],[Current Week Low]])-1</f>
        <v>4.9111318989710107E-2</v>
      </c>
      <c r="AF570" s="2">
        <f>(Table2[[#This Row],[Current Week High]]/Table2[[#This Row],[Close Price]])-1</f>
        <v>2.8533214444939947E-2</v>
      </c>
      <c r="AG570" s="2">
        <f>(Table2[[#This Row],[Close Price]]/Table2[[#This Row],[Current Month Low]])-1</f>
        <v>4.9111318989710107E-2</v>
      </c>
      <c r="AH570" s="2">
        <f>(Table2[[#This Row],[Current Month High]]/Table2[[#This Row],[Close Price]])-1</f>
        <v>0.14400356665180558</v>
      </c>
      <c r="AI570">
        <v>24.6098974587605</v>
      </c>
      <c r="AJ570">
        <v>48.5430463576159</v>
      </c>
      <c r="AK570" t="str">
        <f>IF(AND(Table2[[#This Row],[20D EMA]]&gt;Table2[[#This Row],[50D EMA]],Table2[[#This Row],[50D EMA]]&gt;Table2[[#This Row],[200D EMA]]),"Uptrend","Downtrend/NoTrend")</f>
        <v>Uptrend</v>
      </c>
      <c r="AL570">
        <v>-7.0000000000000007E-2</v>
      </c>
      <c r="AM570" t="s">
        <v>10200</v>
      </c>
      <c r="AN570">
        <v>-3.07</v>
      </c>
      <c r="AO570" t="s">
        <v>10200</v>
      </c>
      <c r="AP570">
        <v>-6.4255785311820995E-2</v>
      </c>
      <c r="AQ570">
        <f>(Table2[[#This Row],[Sharpe Ratio]]-AVERAGE(Table2[Sharpe Ratio]))/_xlfn.STDEV.P(Table2[Sharpe Ratio])</f>
        <v>-1.2995641105176454</v>
      </c>
      <c r="AR57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-4.8491978107846805</v>
      </c>
      <c r="AS570">
        <f>_xlfn.RANK.AVG(Table2[[#This Row],[1Y Return vs Nifty Z-Score]],Table2[1Y Return vs Nifty Z-Score])</f>
        <v>371</v>
      </c>
      <c r="AT570">
        <f>_xlfn.RANK.AVG(Table2[[#This Row],[6M Return vs Nifty Z-Score]],Table2[6M Return vs Nifty Z-Score])</f>
        <v>547</v>
      </c>
      <c r="AU570">
        <f>_xlfn.RANK.AVG(Table2[[#This Row],[Sharpe Ratio Z-Score]],Table2[Sharpe Ratio Z-Score])</f>
        <v>657</v>
      </c>
      <c r="AV570">
        <f>(Table2[[#This Row],[Rank 1Y]]+Table2[[#This Row],[Rank 6M]]+Table2[[#This Row],[Rank Sharpe]])/3</f>
        <v>525</v>
      </c>
    </row>
    <row r="571" spans="1:48" x14ac:dyDescent="0.3">
      <c r="A571" t="s">
        <v>1821</v>
      </c>
      <c r="B571" t="s">
        <v>1822</v>
      </c>
      <c r="C571" t="s">
        <v>10164</v>
      </c>
      <c r="D571" t="s">
        <v>302</v>
      </c>
      <c r="E571">
        <v>3878.8678147720002</v>
      </c>
      <c r="F571">
        <v>176.27</v>
      </c>
      <c r="G571">
        <v>-1.0540464845892401</v>
      </c>
      <c r="H571">
        <f>(Table2[[#This Row],[1Y Return vs Nifty]]-AVERAGE(Table2[1Y Return vs Nifty]))/_xlfn.STDEV.P(Table2[1Y Return vs Nifty])</f>
        <v>-0.55268197729520907</v>
      </c>
      <c r="I571">
        <v>-10.6583366173844</v>
      </c>
      <c r="J571">
        <f>(Table2[[#This Row],[1M Return vs Nifty]]-AVERAGE(Table2[1M Return vs Nifty]))/_xlfn.STDEV.P(Table2[1M Return vs Nifty])</f>
        <v>-0.92476435292710191</v>
      </c>
      <c r="K571">
        <v>-15.0174363287422</v>
      </c>
      <c r="L571">
        <f>(Table2[[#This Row],[6M Return vs Nifty]]-AVERAGE(Table2[6M Return vs Nifty]))/_xlfn.STDEV.P(Table2[6M Return vs Nifty])</f>
        <v>-0.71854647582625986</v>
      </c>
      <c r="M571">
        <v>-2.2690746359787601</v>
      </c>
      <c r="N571">
        <f>(Table2[[#This Row],[1W Return vs Nifty]]-AVERAGE(Table2[1W Return vs Nifty]))/_xlfn.STDEV.P(Table2[1W Return vs Nifty])</f>
        <v>-0.10545715693640871</v>
      </c>
      <c r="O571">
        <v>184.05</v>
      </c>
      <c r="P571">
        <v>188.086955530956</v>
      </c>
      <c r="Q571">
        <v>183.26930530406901</v>
      </c>
      <c r="R571">
        <v>31.044812122150599</v>
      </c>
      <c r="S571" s="2">
        <f>(Table2[[#This Row],[Close Price]]-Table2[[#This Row],[20D EMA]])/Table2[[#This Row],[20D EMA]]</f>
        <v>-4.2271121977723446E-2</v>
      </c>
      <c r="T571" s="2">
        <f>(Table2[[#This Row],[Close Price]]-Table2[[#This Row],[50D EMA]])/Table2[[#This Row],[50D EMA]]</f>
        <v>-6.2827087065116111E-2</v>
      </c>
      <c r="U571" s="2">
        <f>(Table2[[#This Row],[Close Price]]-Table2[[#This Row],[200D EMA]])/Table2[[#This Row],[200D EMA]]</f>
        <v>-3.8191367029280686E-2</v>
      </c>
      <c r="V571">
        <v>0.93848511236951904</v>
      </c>
      <c r="W571">
        <v>170</v>
      </c>
      <c r="X571">
        <v>177.85</v>
      </c>
      <c r="Y571">
        <v>169.84</v>
      </c>
      <c r="Z571">
        <v>182.2</v>
      </c>
      <c r="AA571">
        <v>169.84</v>
      </c>
      <c r="AB571">
        <v>194.62</v>
      </c>
      <c r="AC571" s="2">
        <f>(Table2[[#This Row],[Close Price]]/Table2[[#This Row],[Day Low]])-1</f>
        <v>3.6882352941176588E-2</v>
      </c>
      <c r="AD571" s="2">
        <f>(Table2[[#This Row],[Day High]]/Table2[[#This Row],[Close Price]])-1</f>
        <v>8.9635218698587149E-3</v>
      </c>
      <c r="AE571" s="2">
        <f>(Table2[[#This Row],[Close Price]]/Table2[[#This Row],[Current Week Low]])-1</f>
        <v>3.785916156382485E-2</v>
      </c>
      <c r="AF571" s="2">
        <f>(Table2[[#This Row],[Current Week High]]/Table2[[#This Row],[Close Price]])-1</f>
        <v>3.3641572587507662E-2</v>
      </c>
      <c r="AG571" s="2">
        <f>(Table2[[#This Row],[Close Price]]/Table2[[#This Row],[Current Month Low]])-1</f>
        <v>3.785916156382485E-2</v>
      </c>
      <c r="AH571" s="2">
        <f>(Table2[[#This Row],[Current Month High]]/Table2[[#This Row],[Close Price]])-1</f>
        <v>0.10410166222272643</v>
      </c>
      <c r="AI571">
        <v>34.935042832019001</v>
      </c>
      <c r="AJ571">
        <v>38.5225933202357</v>
      </c>
      <c r="AK571" t="str">
        <f>IF(AND(Table2[[#This Row],[20D EMA]]&gt;Table2[[#This Row],[50D EMA]],Table2[[#This Row],[50D EMA]]&gt;Table2[[#This Row],[200D EMA]]),"Uptrend","Downtrend/NoTrend")</f>
        <v>Downtrend/NoTrend</v>
      </c>
      <c r="AL571">
        <v>-0.18</v>
      </c>
      <c r="AM571" t="s">
        <v>10200</v>
      </c>
      <c r="AN571">
        <v>-5.97</v>
      </c>
      <c r="AO571" t="s">
        <v>10200</v>
      </c>
      <c r="AQ571">
        <f>(Table2[[#This Row],[Sharpe Ratio]]-AVERAGE(Table2[Sharpe Ratio]))/_xlfn.STDEV.P(Table2[Sharpe Ratio])</f>
        <v>-0.56193622494207851</v>
      </c>
      <c r="AR57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1">
        <f>_xlfn.RANK.AVG(Table2[[#This Row],[1Y Return vs Nifty Z-Score]],Table2[1Y Return vs Nifty Z-Score])</f>
        <v>510</v>
      </c>
      <c r="AT571">
        <f>_xlfn.RANK.AVG(Table2[[#This Row],[6M Return vs Nifty Z-Score]],Table2[6M Return vs Nifty Z-Score])</f>
        <v>558</v>
      </c>
      <c r="AU571">
        <f>_xlfn.RANK.AVG(Table2[[#This Row],[Sharpe Ratio Z-Score]],Table2[Sharpe Ratio Z-Score])</f>
        <v>507.5</v>
      </c>
      <c r="AV571">
        <f>(Table2[[#This Row],[Rank 1Y]]+Table2[[#This Row],[Rank 6M]]+Table2[[#This Row],[Rank Sharpe]])/3</f>
        <v>525.16666666666663</v>
      </c>
    </row>
    <row r="572" spans="1:48" x14ac:dyDescent="0.3">
      <c r="A572" t="s">
        <v>1065</v>
      </c>
      <c r="B572" t="s">
        <v>1066</v>
      </c>
      <c r="C572" t="s">
        <v>10155</v>
      </c>
      <c r="D572" t="s">
        <v>24</v>
      </c>
      <c r="E572">
        <v>11621.882845664</v>
      </c>
      <c r="F572">
        <v>156.91</v>
      </c>
      <c r="G572">
        <v>-3.6461886755519402</v>
      </c>
      <c r="H572">
        <f>(Table2[[#This Row],[1Y Return vs Nifty]]-AVERAGE(Table2[1Y Return vs Nifty]))/_xlfn.STDEV.P(Table2[1Y Return vs Nifty])</f>
        <v>-0.58877995205145406</v>
      </c>
      <c r="I572">
        <v>-6.2161741406506996</v>
      </c>
      <c r="J572">
        <f>(Table2[[#This Row],[1M Return vs Nifty]]-AVERAGE(Table2[1M Return vs Nifty]))/_xlfn.STDEV.P(Table2[1M Return vs Nifty])</f>
        <v>-0.46408819869143597</v>
      </c>
      <c r="K572">
        <v>-2.5740500372797599</v>
      </c>
      <c r="L572">
        <f>(Table2[[#This Row],[6M Return vs Nifty]]-AVERAGE(Table2[6M Return vs Nifty]))/_xlfn.STDEV.P(Table2[6M Return vs Nifty])</f>
        <v>-0.30054759136514392</v>
      </c>
      <c r="M572">
        <v>-2.3247035569083701</v>
      </c>
      <c r="N572">
        <f>(Table2[[#This Row],[1W Return vs Nifty]]-AVERAGE(Table2[1W Return vs Nifty]))/_xlfn.STDEV.P(Table2[1W Return vs Nifty])</f>
        <v>-0.12043335383249153</v>
      </c>
      <c r="O572">
        <v>160.69</v>
      </c>
      <c r="P572">
        <v>157.34125862485899</v>
      </c>
      <c r="Q572">
        <v>148.39961302902501</v>
      </c>
      <c r="R572">
        <v>36.282533527152303</v>
      </c>
      <c r="S572" s="2">
        <f>(Table2[[#This Row],[Close Price]]-Table2[[#This Row],[20D EMA]])/Table2[[#This Row],[20D EMA]]</f>
        <v>-2.3523554670483546E-2</v>
      </c>
      <c r="T572" s="2">
        <f>(Table2[[#This Row],[Close Price]]-Table2[[#This Row],[50D EMA]])/Table2[[#This Row],[50D EMA]]</f>
        <v>-2.7409125147983384E-3</v>
      </c>
      <c r="U572" s="2">
        <f>(Table2[[#This Row],[Close Price]]-Table2[[#This Row],[200D EMA]])/Table2[[#This Row],[200D EMA]]</f>
        <v>5.734777063947244E-2</v>
      </c>
      <c r="V572">
        <v>0.49934701408527998</v>
      </c>
      <c r="W572">
        <v>152.02000000000001</v>
      </c>
      <c r="X572">
        <v>157.88999999999999</v>
      </c>
      <c r="Y572">
        <v>152.02000000000001</v>
      </c>
      <c r="Z572">
        <v>158.35</v>
      </c>
      <c r="AA572">
        <v>152.02000000000001</v>
      </c>
      <c r="AB572">
        <v>174.75</v>
      </c>
      <c r="AC572" s="2">
        <f>(Table2[[#This Row],[Close Price]]/Table2[[#This Row],[Day Low]])-1</f>
        <v>3.2166820155242748E-2</v>
      </c>
      <c r="AD572" s="2">
        <f>(Table2[[#This Row],[Day High]]/Table2[[#This Row],[Close Price]])-1</f>
        <v>6.2456185074246662E-3</v>
      </c>
      <c r="AE572" s="2">
        <f>(Table2[[#This Row],[Close Price]]/Table2[[#This Row],[Current Week Low]])-1</f>
        <v>3.2166820155242748E-2</v>
      </c>
      <c r="AF572" s="2">
        <f>(Table2[[#This Row],[Current Week High]]/Table2[[#This Row],[Close Price]])-1</f>
        <v>9.1772353578485344E-3</v>
      </c>
      <c r="AG572" s="2">
        <f>(Table2[[#This Row],[Close Price]]/Table2[[#This Row],[Current Month Low]])-1</f>
        <v>3.2166820155242748E-2</v>
      </c>
      <c r="AH572" s="2">
        <f>(Table2[[#This Row],[Current Month High]]/Table2[[#This Row],[Close Price]])-1</f>
        <v>0.11369574915556702</v>
      </c>
      <c r="AI572">
        <v>11.369574915556701</v>
      </c>
      <c r="AJ572">
        <v>30.7038733860891</v>
      </c>
      <c r="AK572" t="str">
        <f>IF(AND(Table2[[#This Row],[20D EMA]]&gt;Table2[[#This Row],[50D EMA]],Table2[[#This Row],[50D EMA]]&gt;Table2[[#This Row],[200D EMA]]),"Uptrend","Downtrend/NoTrend")</f>
        <v>Uptrend</v>
      </c>
      <c r="AL572">
        <v>-0.08</v>
      </c>
      <c r="AM572" t="s">
        <v>10200</v>
      </c>
      <c r="AN572">
        <v>-9.19</v>
      </c>
      <c r="AO572" t="s">
        <v>10200</v>
      </c>
      <c r="AP572">
        <v>-4.0099199853358997E-2</v>
      </c>
      <c r="AQ572">
        <f>(Table2[[#This Row],[Sharpe Ratio]]-AVERAGE(Table2[Sharpe Ratio]))/_xlfn.STDEV.P(Table2[Sharpe Ratio])</f>
        <v>-1.022257235066965</v>
      </c>
      <c r="AR57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-2.4961063310074905</v>
      </c>
      <c r="AS572">
        <f>_xlfn.RANK.AVG(Table2[[#This Row],[1Y Return vs Nifty Z-Score]],Table2[1Y Return vs Nifty Z-Score])</f>
        <v>530</v>
      </c>
      <c r="AT572">
        <f>_xlfn.RANK.AVG(Table2[[#This Row],[6M Return vs Nifty Z-Score]],Table2[6M Return vs Nifty Z-Score])</f>
        <v>425</v>
      </c>
      <c r="AU572">
        <f>_xlfn.RANK.AVG(Table2[[#This Row],[Sharpe Ratio Z-Score]],Table2[Sharpe Ratio Z-Score])</f>
        <v>622</v>
      </c>
      <c r="AV572">
        <f>(Table2[[#This Row],[Rank 1Y]]+Table2[[#This Row],[Rank 6M]]+Table2[[#This Row],[Rank Sharpe]])/3</f>
        <v>525.66666666666663</v>
      </c>
    </row>
    <row r="573" spans="1:48" x14ac:dyDescent="0.3">
      <c r="A573" t="s">
        <v>498</v>
      </c>
      <c r="B573" t="s">
        <v>499</v>
      </c>
      <c r="C573" t="s">
        <v>10154</v>
      </c>
      <c r="D573" t="s">
        <v>21</v>
      </c>
      <c r="E573">
        <v>41212.419708429901</v>
      </c>
      <c r="F573">
        <v>6179.35</v>
      </c>
      <c r="G573">
        <v>6.7845789738929403</v>
      </c>
      <c r="H573">
        <f>(Table2[[#This Row],[1Y Return vs Nifty]]-AVERAGE(Table2[1Y Return vs Nifty]))/_xlfn.STDEV.P(Table2[1Y Return vs Nifty])</f>
        <v>-0.4435218760822191</v>
      </c>
      <c r="I573">
        <v>8.9116346889126898</v>
      </c>
      <c r="J573">
        <f>(Table2[[#This Row],[1M Return vs Nifty]]-AVERAGE(Table2[1M Return vs Nifty]))/_xlfn.STDEV.P(Table2[1M Return vs Nifty])</f>
        <v>1.1047469869004021</v>
      </c>
      <c r="K573">
        <v>-15.6150546289019</v>
      </c>
      <c r="L573">
        <f>(Table2[[#This Row],[6M Return vs Nifty]]-AVERAGE(Table2[6M Return vs Nifty]))/_xlfn.STDEV.P(Table2[6M Return vs Nifty])</f>
        <v>-0.73862170108642045</v>
      </c>
      <c r="M573">
        <v>2.7812161417878798</v>
      </c>
      <c r="N573">
        <f>(Table2[[#This Row],[1W Return vs Nifty]]-AVERAGE(Table2[1W Return vs Nifty]))/_xlfn.STDEV.P(Table2[1W Return vs Nifty])</f>
        <v>1.2541620448454864</v>
      </c>
      <c r="O573">
        <v>5778.94</v>
      </c>
      <c r="P573">
        <v>5538.19388852882</v>
      </c>
      <c r="Q573">
        <v>5453.7273515287898</v>
      </c>
      <c r="R573">
        <v>75.492288534588795</v>
      </c>
      <c r="S573" s="2">
        <f>(Table2[[#This Row],[Close Price]]-Table2[[#This Row],[20D EMA]])/Table2[[#This Row],[20D EMA]]</f>
        <v>6.9287793263124522E-2</v>
      </c>
      <c r="T573" s="2">
        <f>(Table2[[#This Row],[Close Price]]-Table2[[#This Row],[50D EMA]])/Table2[[#This Row],[50D EMA]]</f>
        <v>0.11576989256356618</v>
      </c>
      <c r="U573" s="2">
        <f>(Table2[[#This Row],[Close Price]]-Table2[[#This Row],[200D EMA]])/Table2[[#This Row],[200D EMA]]</f>
        <v>0.13305077458039846</v>
      </c>
      <c r="V573">
        <v>1.10330565929957</v>
      </c>
      <c r="W573">
        <v>6020.05</v>
      </c>
      <c r="X573">
        <v>6335</v>
      </c>
      <c r="Y573">
        <v>5840.6</v>
      </c>
      <c r="Z573">
        <v>6335</v>
      </c>
      <c r="AA573">
        <v>5425.75</v>
      </c>
      <c r="AB573">
        <v>6335</v>
      </c>
      <c r="AC573" s="2">
        <f>(Table2[[#This Row],[Close Price]]/Table2[[#This Row],[Day Low]])-1</f>
        <v>2.6461574239416752E-2</v>
      </c>
      <c r="AD573" s="2">
        <f>(Table2[[#This Row],[Day High]]/Table2[[#This Row],[Close Price]])-1</f>
        <v>2.5188733442837785E-2</v>
      </c>
      <c r="AE573" s="2">
        <f>(Table2[[#This Row],[Close Price]]/Table2[[#This Row],[Current Week Low]])-1</f>
        <v>5.7999178166626697E-2</v>
      </c>
      <c r="AF573" s="2">
        <f>(Table2[[#This Row],[Current Week High]]/Table2[[#This Row],[Close Price]])-1</f>
        <v>2.5188733442837785E-2</v>
      </c>
      <c r="AG573" s="2">
        <f>(Table2[[#This Row],[Close Price]]/Table2[[#This Row],[Current Month Low]])-1</f>
        <v>0.13889324056582053</v>
      </c>
      <c r="AH573" s="2">
        <f>(Table2[[#This Row],[Current Month High]]/Table2[[#This Row],[Close Price]])-1</f>
        <v>2.5188733442837785E-2</v>
      </c>
      <c r="AI573">
        <v>10.811816776845401</v>
      </c>
      <c r="AJ573">
        <v>44.133185608490201</v>
      </c>
      <c r="AK573" t="str">
        <f>IF(AND(Table2[[#This Row],[20D EMA]]&gt;Table2[[#This Row],[50D EMA]],Table2[[#This Row],[50D EMA]]&gt;Table2[[#This Row],[200D EMA]]),"Uptrend","Downtrend/NoTrend")</f>
        <v>Uptrend</v>
      </c>
      <c r="AL573">
        <v>0.13</v>
      </c>
      <c r="AM573" t="s">
        <v>10199</v>
      </c>
      <c r="AN573">
        <v>4.76</v>
      </c>
      <c r="AO573" t="s">
        <v>10199</v>
      </c>
      <c r="AP573">
        <v>-1.2122397978426999E-2</v>
      </c>
      <c r="AQ573">
        <f>(Table2[[#This Row],[Sharpe Ratio]]-AVERAGE(Table2[Sharpe Ratio]))/_xlfn.STDEV.P(Table2[Sharpe Ratio])</f>
        <v>-0.70109597134529655</v>
      </c>
      <c r="AR57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0.47566948323195235</v>
      </c>
      <c r="AS573">
        <f>_xlfn.RANK.AVG(Table2[[#This Row],[1Y Return vs Nifty Z-Score]],Table2[1Y Return vs Nifty Z-Score])</f>
        <v>456</v>
      </c>
      <c r="AT573">
        <f>_xlfn.RANK.AVG(Table2[[#This Row],[6M Return vs Nifty Z-Score]],Table2[6M Return vs Nifty Z-Score])</f>
        <v>564</v>
      </c>
      <c r="AU573">
        <f>_xlfn.RANK.AVG(Table2[[#This Row],[Sharpe Ratio Z-Score]],Table2[Sharpe Ratio Z-Score])</f>
        <v>560</v>
      </c>
      <c r="AV573">
        <f>(Table2[[#This Row],[Rank 1Y]]+Table2[[#This Row],[Rank 6M]]+Table2[[#This Row],[Rank Sharpe]])/3</f>
        <v>526.66666666666663</v>
      </c>
    </row>
    <row r="574" spans="1:48" x14ac:dyDescent="0.3">
      <c r="A574" t="s">
        <v>1591</v>
      </c>
      <c r="B574" t="s">
        <v>1592</v>
      </c>
      <c r="C574" t="s">
        <v>10165</v>
      </c>
      <c r="D574" t="s">
        <v>1203</v>
      </c>
      <c r="E574">
        <v>5437.2818402499997</v>
      </c>
      <c r="F574">
        <v>3243.65</v>
      </c>
      <c r="G574">
        <v>11.6735214271354</v>
      </c>
      <c r="H574">
        <f>(Table2[[#This Row],[1Y Return vs Nifty]]-AVERAGE(Table2[1Y Return vs Nifty]))/_xlfn.STDEV.P(Table2[1Y Return vs Nifty])</f>
        <v>-0.37543883577788401</v>
      </c>
      <c r="I574">
        <v>-2.7849879574915599</v>
      </c>
      <c r="J574">
        <f>(Table2[[#This Row],[1M Return vs Nifty]]-AVERAGE(Table2[1M Return vs Nifty]))/_xlfn.STDEV.P(Table2[1M Return vs Nifty])</f>
        <v>-0.10825572664584764</v>
      </c>
      <c r="K574">
        <v>-8.4237223989214396</v>
      </c>
      <c r="L574">
        <f>(Table2[[#This Row],[6M Return vs Nifty]]-AVERAGE(Table2[6M Return vs Nifty]))/_xlfn.STDEV.P(Table2[6M Return vs Nifty])</f>
        <v>-0.49705009191894378</v>
      </c>
      <c r="M574">
        <v>1.7442245967578101</v>
      </c>
      <c r="N574">
        <f>(Table2[[#This Row],[1W Return vs Nifty]]-AVERAGE(Table2[1W Return vs Nifty]))/_xlfn.STDEV.P(Table2[1W Return vs Nifty])</f>
        <v>0.97498730446908077</v>
      </c>
      <c r="O574">
        <v>2946.37</v>
      </c>
      <c r="P574">
        <v>2976.7698816889902</v>
      </c>
      <c r="Q574">
        <v>2912.0079416050498</v>
      </c>
      <c r="R574">
        <v>77.645213405883595</v>
      </c>
      <c r="S574" s="2">
        <f>(Table2[[#This Row],[Close Price]]-Table2[[#This Row],[20D EMA]])/Table2[[#This Row],[20D EMA]]</f>
        <v>0.1008970360138069</v>
      </c>
      <c r="T574" s="2">
        <f>(Table2[[#This Row],[Close Price]]-Table2[[#This Row],[50D EMA]])/Table2[[#This Row],[50D EMA]]</f>
        <v>8.9654265837836533E-2</v>
      </c>
      <c r="U574" s="2">
        <f>(Table2[[#This Row],[Close Price]]-Table2[[#This Row],[200D EMA]])/Table2[[#This Row],[200D EMA]]</f>
        <v>0.11388775890911709</v>
      </c>
      <c r="V574">
        <v>2.8914636095183899</v>
      </c>
      <c r="W574">
        <v>2854.65</v>
      </c>
      <c r="X574">
        <v>3430</v>
      </c>
      <c r="Y574">
        <v>2854.65</v>
      </c>
      <c r="Z574">
        <v>3430</v>
      </c>
      <c r="AA574">
        <v>2811.4</v>
      </c>
      <c r="AB574">
        <v>3430</v>
      </c>
      <c r="AC574" s="2">
        <f>(Table2[[#This Row],[Close Price]]/Table2[[#This Row],[Day Low]])-1</f>
        <v>0.1362688946105477</v>
      </c>
      <c r="AD574" s="2">
        <f>(Table2[[#This Row],[Day High]]/Table2[[#This Row],[Close Price]])-1</f>
        <v>5.7450711389946507E-2</v>
      </c>
      <c r="AE574" s="2">
        <f>(Table2[[#This Row],[Close Price]]/Table2[[#This Row],[Current Week Low]])-1</f>
        <v>0.1362688946105477</v>
      </c>
      <c r="AF574" s="2">
        <f>(Table2[[#This Row],[Current Week High]]/Table2[[#This Row],[Close Price]])-1</f>
        <v>5.7450711389946507E-2</v>
      </c>
      <c r="AG574" s="2">
        <f>(Table2[[#This Row],[Close Price]]/Table2[[#This Row],[Current Month Low]])-1</f>
        <v>0.15374902183965289</v>
      </c>
      <c r="AH574" s="2">
        <f>(Table2[[#This Row],[Current Month High]]/Table2[[#This Row],[Close Price]])-1</f>
        <v>5.7450711389946507E-2</v>
      </c>
      <c r="AI574">
        <v>14.069027176174901</v>
      </c>
      <c r="AJ574">
        <v>48.784459428466498</v>
      </c>
      <c r="AK574" t="str">
        <f>IF(AND(Table2[[#This Row],[20D EMA]]&gt;Table2[[#This Row],[50D EMA]],Table2[[#This Row],[50D EMA]]&gt;Table2[[#This Row],[200D EMA]]),"Uptrend","Downtrend/NoTrend")</f>
        <v>Downtrend/NoTrend</v>
      </c>
      <c r="AL574">
        <v>0</v>
      </c>
      <c r="AM574">
        <v>0</v>
      </c>
      <c r="AN574">
        <v>10.11</v>
      </c>
      <c r="AO574" t="s">
        <v>10199</v>
      </c>
      <c r="AP574">
        <v>-6.7242772834921999E-2</v>
      </c>
      <c r="AQ574">
        <f>(Table2[[#This Row],[Sharpe Ratio]]-AVERAGE(Table2[Sharpe Ratio]))/_xlfn.STDEV.P(Table2[Sharpe Ratio])</f>
        <v>-1.3338534010494392</v>
      </c>
      <c r="AR57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4">
        <f>_xlfn.RANK.AVG(Table2[[#This Row],[1Y Return vs Nifty Z-Score]],Table2[1Y Return vs Nifty Z-Score])</f>
        <v>430</v>
      </c>
      <c r="AT574">
        <f>_xlfn.RANK.AVG(Table2[[#This Row],[6M Return vs Nifty Z-Score]],Table2[6M Return vs Nifty Z-Score])</f>
        <v>487</v>
      </c>
      <c r="AU574">
        <f>_xlfn.RANK.AVG(Table2[[#This Row],[Sharpe Ratio Z-Score]],Table2[Sharpe Ratio Z-Score])</f>
        <v>666</v>
      </c>
      <c r="AV574">
        <f>(Table2[[#This Row],[Rank 1Y]]+Table2[[#This Row],[Rank 6M]]+Table2[[#This Row],[Rank Sharpe]])/3</f>
        <v>527.66666666666663</v>
      </c>
    </row>
    <row r="575" spans="1:48" x14ac:dyDescent="0.3">
      <c r="A575" t="s">
        <v>1469</v>
      </c>
      <c r="B575" t="s">
        <v>1470</v>
      </c>
      <c r="C575" t="s">
        <v>10171</v>
      </c>
      <c r="D575" t="s">
        <v>1471</v>
      </c>
      <c r="E575">
        <v>6700.0724573999996</v>
      </c>
      <c r="F575">
        <v>875.35</v>
      </c>
      <c r="G575">
        <v>10.6208123163632</v>
      </c>
      <c r="H575">
        <f>(Table2[[#This Row],[1Y Return vs Nifty]]-AVERAGE(Table2[1Y Return vs Nifty]))/_xlfn.STDEV.P(Table2[1Y Return vs Nifty])</f>
        <v>-0.39009878268928816</v>
      </c>
      <c r="I575">
        <v>-0.43801666796190097</v>
      </c>
      <c r="J575">
        <f>(Table2[[#This Row],[1M Return vs Nifty]]-AVERAGE(Table2[1M Return vs Nifty]))/_xlfn.STDEV.P(Table2[1M Return vs Nifty])</f>
        <v>0.13513782625207366</v>
      </c>
      <c r="K575">
        <v>-16.6641717269686</v>
      </c>
      <c r="L575">
        <f>(Table2[[#This Row],[6M Return vs Nifty]]-AVERAGE(Table2[6M Return vs Nifty]))/_xlfn.STDEV.P(Table2[6M Return vs Nifty])</f>
        <v>-0.77386369762894069</v>
      </c>
      <c r="M575">
        <v>-3.8928035244808199</v>
      </c>
      <c r="N575">
        <f>(Table2[[#This Row],[1W Return vs Nifty]]-AVERAGE(Table2[1W Return vs Nifty]))/_xlfn.STDEV.P(Table2[1W Return vs Nifty])</f>
        <v>-0.54259099188593851</v>
      </c>
      <c r="O575">
        <v>885.73</v>
      </c>
      <c r="P575">
        <v>826.77960777474198</v>
      </c>
      <c r="Q575">
        <v>768.68518045691405</v>
      </c>
      <c r="R575">
        <v>38.704080419395801</v>
      </c>
      <c r="S575" s="2">
        <f>(Table2[[#This Row],[Close Price]]-Table2[[#This Row],[20D EMA]])/Table2[[#This Row],[20D EMA]]</f>
        <v>-1.1719146918361121E-2</v>
      </c>
      <c r="T575" s="2">
        <f>(Table2[[#This Row],[Close Price]]-Table2[[#This Row],[50D EMA]])/Table2[[#This Row],[50D EMA]]</f>
        <v>5.874648064432083E-2</v>
      </c>
      <c r="U575" s="2">
        <f>(Table2[[#This Row],[Close Price]]-Table2[[#This Row],[200D EMA]])/Table2[[#This Row],[200D EMA]]</f>
        <v>0.13876268497811203</v>
      </c>
      <c r="V575">
        <v>0.83736031256806398</v>
      </c>
      <c r="W575">
        <v>824.25</v>
      </c>
      <c r="X575">
        <v>880.85</v>
      </c>
      <c r="Y575">
        <v>824.25</v>
      </c>
      <c r="Z575">
        <v>889.9</v>
      </c>
      <c r="AA575">
        <v>824.25</v>
      </c>
      <c r="AB575">
        <v>970</v>
      </c>
      <c r="AC575" s="2">
        <f>(Table2[[#This Row],[Close Price]]/Table2[[#This Row],[Day Low]])-1</f>
        <v>6.1995753715498925E-2</v>
      </c>
      <c r="AD575" s="2">
        <f>(Table2[[#This Row],[Day High]]/Table2[[#This Row],[Close Price]])-1</f>
        <v>6.2832010053122112E-3</v>
      </c>
      <c r="AE575" s="2">
        <f>(Table2[[#This Row],[Close Price]]/Table2[[#This Row],[Current Week Low]])-1</f>
        <v>6.1995753715498925E-2</v>
      </c>
      <c r="AF575" s="2">
        <f>(Table2[[#This Row],[Current Week High]]/Table2[[#This Row],[Close Price]])-1</f>
        <v>1.6621922659507682E-2</v>
      </c>
      <c r="AG575" s="2">
        <f>(Table2[[#This Row],[Close Price]]/Table2[[#This Row],[Current Month Low]])-1</f>
        <v>6.1995753715498925E-2</v>
      </c>
      <c r="AH575" s="2">
        <f>(Table2[[#This Row],[Current Month High]]/Table2[[#This Row],[Close Price]])-1</f>
        <v>0.10812817730050828</v>
      </c>
      <c r="AI575">
        <v>13.0290740846518</v>
      </c>
      <c r="AJ575">
        <v>47.988165680473301</v>
      </c>
      <c r="AK575" t="str">
        <f>IF(AND(Table2[[#This Row],[20D EMA]]&gt;Table2[[#This Row],[50D EMA]],Table2[[#This Row],[50D EMA]]&gt;Table2[[#This Row],[200D EMA]]),"Uptrend","Downtrend/NoTrend")</f>
        <v>Uptrend</v>
      </c>
      <c r="AL575">
        <v>0.13</v>
      </c>
      <c r="AM575" t="s">
        <v>10199</v>
      </c>
      <c r="AN575">
        <v>-3.89</v>
      </c>
      <c r="AO575" t="s">
        <v>10200</v>
      </c>
      <c r="AP575">
        <v>-1.9518883779335999E-2</v>
      </c>
      <c r="AQ575">
        <f>(Table2[[#This Row],[Sharpe Ratio]]-AVERAGE(Table2[Sharpe Ratio]))/_xlfn.STDEV.P(Table2[Sharpe Ratio])</f>
        <v>-0.78600434427293242</v>
      </c>
      <c r="AR57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-2.3574199902250261</v>
      </c>
      <c r="AS575">
        <f>_xlfn.RANK.AVG(Table2[[#This Row],[1Y Return vs Nifty Z-Score]],Table2[1Y Return vs Nifty Z-Score])</f>
        <v>436</v>
      </c>
      <c r="AT575">
        <f>_xlfn.RANK.AVG(Table2[[#This Row],[6M Return vs Nifty Z-Score]],Table2[6M Return vs Nifty Z-Score])</f>
        <v>574</v>
      </c>
      <c r="AU575">
        <f>_xlfn.RANK.AVG(Table2[[#This Row],[Sharpe Ratio Z-Score]],Table2[Sharpe Ratio Z-Score])</f>
        <v>574</v>
      </c>
      <c r="AV575">
        <f>(Table2[[#This Row],[Rank 1Y]]+Table2[[#This Row],[Rank 6M]]+Table2[[#This Row],[Rank Sharpe]])/3</f>
        <v>528</v>
      </c>
    </row>
    <row r="576" spans="1:48" x14ac:dyDescent="0.3">
      <c r="A576" t="s">
        <v>654</v>
      </c>
      <c r="B576" t="s">
        <v>655</v>
      </c>
      <c r="C576" t="s">
        <v>10169</v>
      </c>
      <c r="D576" t="s">
        <v>163</v>
      </c>
      <c r="E576">
        <v>26618.209706829999</v>
      </c>
      <c r="F576">
        <v>1044.8499999999999</v>
      </c>
      <c r="G576">
        <v>-18.488815563502801</v>
      </c>
      <c r="H576">
        <f>(Table2[[#This Row],[1Y Return vs Nifty]]-AVERAGE(Table2[1Y Return vs Nifty]))/_xlfn.STDEV.P(Table2[1Y Return vs Nifty])</f>
        <v>-0.79547724380713003</v>
      </c>
      <c r="I576">
        <v>-9.3079612443672897</v>
      </c>
      <c r="J576">
        <f>(Table2[[#This Row],[1M Return vs Nifty]]-AVERAGE(Table2[1M Return vs Nifty]))/_xlfn.STDEV.P(Table2[1M Return vs Nifty])</f>
        <v>-0.78472315973024886</v>
      </c>
      <c r="K576">
        <v>-11.182368185978399</v>
      </c>
      <c r="L576">
        <f>(Table2[[#This Row],[6M Return vs Nifty]]-AVERAGE(Table2[6M Return vs Nifty]))/_xlfn.STDEV.P(Table2[6M Return vs Nifty])</f>
        <v>-0.58971866577848309</v>
      </c>
      <c r="M576">
        <v>0.194035494642671</v>
      </c>
      <c r="N576">
        <f>(Table2[[#This Row],[1W Return vs Nifty]]-AVERAGE(Table2[1W Return vs Nifty]))/_xlfn.STDEV.P(Table2[1W Return vs Nifty])</f>
        <v>0.55765155839529945</v>
      </c>
      <c r="O576">
        <v>1073.76</v>
      </c>
      <c r="P576">
        <v>1080.9219308202701</v>
      </c>
      <c r="Q576">
        <v>1057.89124346878</v>
      </c>
      <c r="R576">
        <v>34.877415431525598</v>
      </c>
      <c r="S576" s="2">
        <f>(Table2[[#This Row],[Close Price]]-Table2[[#This Row],[20D EMA]])/Table2[[#This Row],[20D EMA]]</f>
        <v>-2.6924079868872079E-2</v>
      </c>
      <c r="T576" s="2">
        <f>(Table2[[#This Row],[Close Price]]-Table2[[#This Row],[50D EMA]])/Table2[[#This Row],[50D EMA]]</f>
        <v>-3.3371448752914611E-2</v>
      </c>
      <c r="U576" s="2">
        <f>(Table2[[#This Row],[Close Price]]-Table2[[#This Row],[200D EMA]])/Table2[[#This Row],[200D EMA]]</f>
        <v>-1.2327584285524842E-2</v>
      </c>
      <c r="V576">
        <v>0.81465872107394399</v>
      </c>
      <c r="W576">
        <v>1019.2</v>
      </c>
      <c r="X576">
        <v>1069.9000000000001</v>
      </c>
      <c r="Y576">
        <v>1019.2</v>
      </c>
      <c r="Z576">
        <v>1070</v>
      </c>
      <c r="AA576">
        <v>1019.2</v>
      </c>
      <c r="AB576">
        <v>1120</v>
      </c>
      <c r="AC576" s="2">
        <f>(Table2[[#This Row],[Close Price]]/Table2[[#This Row],[Day Low]])-1</f>
        <v>2.5166797488225923E-2</v>
      </c>
      <c r="AD576" s="2">
        <f>(Table2[[#This Row],[Day High]]/Table2[[#This Row],[Close Price]])-1</f>
        <v>2.3974733215294197E-2</v>
      </c>
      <c r="AE576" s="2">
        <f>(Table2[[#This Row],[Close Price]]/Table2[[#This Row],[Current Week Low]])-1</f>
        <v>2.5166797488225923E-2</v>
      </c>
      <c r="AF576" s="2">
        <f>(Table2[[#This Row],[Current Week High]]/Table2[[#This Row],[Close Price]])-1</f>
        <v>2.4070440733119591E-2</v>
      </c>
      <c r="AG576" s="2">
        <f>(Table2[[#This Row],[Close Price]]/Table2[[#This Row],[Current Month Low]])-1</f>
        <v>2.5166797488225923E-2</v>
      </c>
      <c r="AH576" s="2">
        <f>(Table2[[#This Row],[Current Month High]]/Table2[[#This Row],[Close Price]])-1</f>
        <v>7.192419964588237E-2</v>
      </c>
      <c r="AI576">
        <v>29.109441546633501</v>
      </c>
      <c r="AJ576">
        <v>11.9882100750267</v>
      </c>
      <c r="AK576" t="str">
        <f>IF(AND(Table2[[#This Row],[20D EMA]]&gt;Table2[[#This Row],[50D EMA]],Table2[[#This Row],[50D EMA]]&gt;Table2[[#This Row],[200D EMA]]),"Uptrend","Downtrend/NoTrend")</f>
        <v>Downtrend/NoTrend</v>
      </c>
      <c r="AL576">
        <v>-0.08</v>
      </c>
      <c r="AM576" t="s">
        <v>10200</v>
      </c>
      <c r="AN576">
        <v>-5.33</v>
      </c>
      <c r="AO576" t="s">
        <v>10200</v>
      </c>
      <c r="AP576">
        <v>9.0167497541850002E-3</v>
      </c>
      <c r="AQ576">
        <f>(Table2[[#This Row],[Sharpe Ratio]]-AVERAGE(Table2[Sharpe Ratio]))/_xlfn.STDEV.P(Table2[Sharpe Ratio])</f>
        <v>-0.45842794123396663</v>
      </c>
      <c r="AR57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6">
        <f>_xlfn.RANK.AVG(Table2[[#This Row],[1Y Return vs Nifty Z-Score]],Table2[1Y Return vs Nifty Z-Score])</f>
        <v>610</v>
      </c>
      <c r="AT576">
        <f>_xlfn.RANK.AVG(Table2[[#This Row],[6M Return vs Nifty Z-Score]],Table2[6M Return vs Nifty Z-Score])</f>
        <v>521</v>
      </c>
      <c r="AU576">
        <f>_xlfn.RANK.AVG(Table2[[#This Row],[Sharpe Ratio Z-Score]],Table2[Sharpe Ratio Z-Score])</f>
        <v>456</v>
      </c>
      <c r="AV576">
        <f>(Table2[[#This Row],[Rank 1Y]]+Table2[[#This Row],[Rank 6M]]+Table2[[#This Row],[Rank Sharpe]])/3</f>
        <v>529</v>
      </c>
    </row>
    <row r="577" spans="1:48" x14ac:dyDescent="0.3">
      <c r="A577" t="s">
        <v>128</v>
      </c>
      <c r="B577" t="s">
        <v>129</v>
      </c>
      <c r="C577" t="s">
        <v>10162</v>
      </c>
      <c r="D577" t="s">
        <v>130</v>
      </c>
      <c r="E577">
        <v>217869.81593211999</v>
      </c>
      <c r="F577">
        <v>893.95</v>
      </c>
      <c r="G577">
        <v>-8.7242189165648991</v>
      </c>
      <c r="H577">
        <f>(Table2[[#This Row],[1Y Return vs Nifty]]-AVERAGE(Table2[1Y Return vs Nifty]))/_xlfn.STDEV.P(Table2[1Y Return vs Nifty])</f>
        <v>-0.65949621448899276</v>
      </c>
      <c r="I577">
        <v>-8.8744313069231406</v>
      </c>
      <c r="J577">
        <f>(Table2[[#This Row],[1M Return vs Nifty]]-AVERAGE(Table2[1M Return vs Nifty]))/_xlfn.STDEV.P(Table2[1M Return vs Nifty])</f>
        <v>-0.73976377218559286</v>
      </c>
      <c r="K577">
        <v>-2.1553147106674002</v>
      </c>
      <c r="L577">
        <f>(Table2[[#This Row],[6M Return vs Nifty]]-AVERAGE(Table2[6M Return vs Nifty]))/_xlfn.STDEV.P(Table2[6M Return vs Nifty])</f>
        <v>-0.28648141232764845</v>
      </c>
      <c r="M577">
        <v>-4.3117557009185896</v>
      </c>
      <c r="N577">
        <f>(Table2[[#This Row],[1W Return vs Nifty]]-AVERAGE(Table2[1W Return vs Nifty]))/_xlfn.STDEV.P(Table2[1W Return vs Nifty])</f>
        <v>-0.65537963095218355</v>
      </c>
      <c r="O577">
        <v>920.41</v>
      </c>
      <c r="P577">
        <v>910.29092203656603</v>
      </c>
      <c r="Q577">
        <v>851.96715912439299</v>
      </c>
      <c r="R577">
        <v>30.0121814360614</v>
      </c>
      <c r="S577" s="2">
        <f>(Table2[[#This Row],[Close Price]]-Table2[[#This Row],[20D EMA]])/Table2[[#This Row],[20D EMA]]</f>
        <v>-2.8748057930704712E-2</v>
      </c>
      <c r="T577" s="2">
        <f>(Table2[[#This Row],[Close Price]]-Table2[[#This Row],[50D EMA]])/Table2[[#This Row],[50D EMA]]</f>
        <v>-1.7951318244509063E-2</v>
      </c>
      <c r="U577" s="2">
        <f>(Table2[[#This Row],[Close Price]]-Table2[[#This Row],[200D EMA]])/Table2[[#This Row],[200D EMA]]</f>
        <v>4.9277534264061076E-2</v>
      </c>
      <c r="V577">
        <v>0.74822008469827594</v>
      </c>
      <c r="W577">
        <v>872</v>
      </c>
      <c r="X577">
        <v>896.15</v>
      </c>
      <c r="Y577">
        <v>865.15</v>
      </c>
      <c r="Z577">
        <v>896.15</v>
      </c>
      <c r="AA577">
        <v>865.15</v>
      </c>
      <c r="AB577">
        <v>959.4</v>
      </c>
      <c r="AC577" s="2">
        <f>(Table2[[#This Row],[Close Price]]/Table2[[#This Row],[Day Low]])-1</f>
        <v>2.5172018348623926E-2</v>
      </c>
      <c r="AD577" s="2">
        <f>(Table2[[#This Row],[Day High]]/Table2[[#This Row],[Close Price]])-1</f>
        <v>2.4609877509926825E-3</v>
      </c>
      <c r="AE577" s="2">
        <f>(Table2[[#This Row],[Close Price]]/Table2[[#This Row],[Current Week Low]])-1</f>
        <v>3.3289025024562324E-2</v>
      </c>
      <c r="AF577" s="2">
        <f>(Table2[[#This Row],[Current Week High]]/Table2[[#This Row],[Close Price]])-1</f>
        <v>2.4609877509926825E-3</v>
      </c>
      <c r="AG577" s="2">
        <f>(Table2[[#This Row],[Close Price]]/Table2[[#This Row],[Current Month Low]])-1</f>
        <v>3.3289025024562324E-2</v>
      </c>
      <c r="AH577" s="2">
        <f>(Table2[[#This Row],[Current Month High]]/Table2[[#This Row],[Close Price]])-1</f>
        <v>7.3214385592035303E-2</v>
      </c>
      <c r="AI577">
        <v>7.3214385592035303</v>
      </c>
      <c r="AJ577">
        <v>23.644536652835399</v>
      </c>
      <c r="AK577" t="str">
        <f>IF(AND(Table2[[#This Row],[20D EMA]]&gt;Table2[[#This Row],[50D EMA]],Table2[[#This Row],[50D EMA]]&gt;Table2[[#This Row],[200D EMA]]),"Uptrend","Downtrend/NoTrend")</f>
        <v>Uptrend</v>
      </c>
      <c r="AL577">
        <v>0.02</v>
      </c>
      <c r="AM577" t="s">
        <v>10199</v>
      </c>
      <c r="AN577">
        <v>-5.34</v>
      </c>
      <c r="AO577" t="s">
        <v>10200</v>
      </c>
      <c r="AP577">
        <v>-3.3551357148964997E-2</v>
      </c>
      <c r="AQ577">
        <f>(Table2[[#This Row],[Sharpe Ratio]]-AVERAGE(Table2[Sharpe Ratio]))/_xlfn.STDEV.P(Table2[Sharpe Ratio])</f>
        <v>-0.94709090808667662</v>
      </c>
      <c r="AR57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-3.2882119380410941</v>
      </c>
      <c r="AS577">
        <f>_xlfn.RANK.AVG(Table2[[#This Row],[1Y Return vs Nifty Z-Score]],Table2[1Y Return vs Nifty Z-Score])</f>
        <v>558</v>
      </c>
      <c r="AT577">
        <f>_xlfn.RANK.AVG(Table2[[#This Row],[6M Return vs Nifty Z-Score]],Table2[6M Return vs Nifty Z-Score])</f>
        <v>422</v>
      </c>
      <c r="AU577">
        <f>_xlfn.RANK.AVG(Table2[[#This Row],[Sharpe Ratio Z-Score]],Table2[Sharpe Ratio Z-Score])</f>
        <v>608</v>
      </c>
      <c r="AV577">
        <f>(Table2[[#This Row],[Rank 1Y]]+Table2[[#This Row],[Rank 6M]]+Table2[[#This Row],[Rank Sharpe]])/3</f>
        <v>529.33333333333337</v>
      </c>
    </row>
    <row r="578" spans="1:48" x14ac:dyDescent="0.3">
      <c r="A578" t="s">
        <v>1587</v>
      </c>
      <c r="B578" t="s">
        <v>1588</v>
      </c>
      <c r="C578" t="s">
        <v>10155</v>
      </c>
      <c r="D578" t="s">
        <v>420</v>
      </c>
      <c r="E578">
        <v>5577.7601313719997</v>
      </c>
      <c r="F578">
        <v>62.04</v>
      </c>
      <c r="G578">
        <v>6.4972428430948899</v>
      </c>
      <c r="H578">
        <f>(Table2[[#This Row],[1Y Return vs Nifty]]-AVERAGE(Table2[1Y Return vs Nifty]))/_xlfn.STDEV.P(Table2[1Y Return vs Nifty])</f>
        <v>-0.44752329715868139</v>
      </c>
      <c r="I578">
        <v>-15.5522169788719</v>
      </c>
      <c r="J578">
        <f>(Table2[[#This Row],[1M Return vs Nifty]]-AVERAGE(Table2[1M Return vs Nifty]))/_xlfn.STDEV.P(Table2[1M Return vs Nifty])</f>
        <v>-1.4322860827214678</v>
      </c>
      <c r="K578">
        <v>-27.937486664329501</v>
      </c>
      <c r="L578">
        <f>(Table2[[#This Row],[6M Return vs Nifty]]-AVERAGE(Table2[6M Return vs Nifty]))/_xlfn.STDEV.P(Table2[6M Return vs Nifty])</f>
        <v>-1.1525574838395973</v>
      </c>
      <c r="M578">
        <v>-5.7135201368233401</v>
      </c>
      <c r="N578">
        <f>(Table2[[#This Row],[1W Return vs Nifty]]-AVERAGE(Table2[1W Return vs Nifty]))/_xlfn.STDEV.P(Table2[1W Return vs Nifty])</f>
        <v>-1.0327570785679592</v>
      </c>
      <c r="O578">
        <v>64.95</v>
      </c>
      <c r="P578">
        <v>68.378290270592302</v>
      </c>
      <c r="Q578">
        <v>67.477628502813403</v>
      </c>
      <c r="R578">
        <v>35.646036605549703</v>
      </c>
      <c r="S578" s="2">
        <f>(Table2[[#This Row],[Close Price]]-Table2[[#This Row],[20D EMA]])/Table2[[#This Row],[20D EMA]]</f>
        <v>-4.4803695150115529E-2</v>
      </c>
      <c r="T578" s="2">
        <f>(Table2[[#This Row],[Close Price]]-Table2[[#This Row],[50D EMA]])/Table2[[#This Row],[50D EMA]]</f>
        <v>-9.2694483080958734E-2</v>
      </c>
      <c r="U578" s="2">
        <f>(Table2[[#This Row],[Close Price]]-Table2[[#This Row],[200D EMA]])/Table2[[#This Row],[200D EMA]]</f>
        <v>-8.0584167278295621E-2</v>
      </c>
      <c r="V578">
        <v>0.72738029521524905</v>
      </c>
      <c r="W578">
        <v>59.41</v>
      </c>
      <c r="X578">
        <v>63.79</v>
      </c>
      <c r="Y578">
        <v>59.41</v>
      </c>
      <c r="Z578">
        <v>63.79</v>
      </c>
      <c r="AA578">
        <v>59.41</v>
      </c>
      <c r="AB578">
        <v>67.989999999999995</v>
      </c>
      <c r="AC578" s="2">
        <f>(Table2[[#This Row],[Close Price]]/Table2[[#This Row],[Day Low]])-1</f>
        <v>4.4268641642821072E-2</v>
      </c>
      <c r="AD578" s="2">
        <f>(Table2[[#This Row],[Day High]]/Table2[[#This Row],[Close Price]])-1</f>
        <v>2.8207607994842121E-2</v>
      </c>
      <c r="AE578" s="2">
        <f>(Table2[[#This Row],[Close Price]]/Table2[[#This Row],[Current Week Low]])-1</f>
        <v>4.4268641642821072E-2</v>
      </c>
      <c r="AF578" s="2">
        <f>(Table2[[#This Row],[Current Week High]]/Table2[[#This Row],[Close Price]])-1</f>
        <v>2.8207607994842121E-2</v>
      </c>
      <c r="AG578" s="2">
        <f>(Table2[[#This Row],[Close Price]]/Table2[[#This Row],[Current Month Low]])-1</f>
        <v>4.4268641642821072E-2</v>
      </c>
      <c r="AH578" s="2">
        <f>(Table2[[#This Row],[Current Month High]]/Table2[[#This Row],[Close Price]])-1</f>
        <v>9.5905867182462856E-2</v>
      </c>
      <c r="AI578">
        <v>41.521598968407403</v>
      </c>
      <c r="AJ578">
        <v>41.967963386727597</v>
      </c>
      <c r="AK578" t="str">
        <f>IF(AND(Table2[[#This Row],[20D EMA]]&gt;Table2[[#This Row],[50D EMA]],Table2[[#This Row],[50D EMA]]&gt;Table2[[#This Row],[200D EMA]]),"Uptrend","Downtrend/NoTrend")</f>
        <v>Downtrend/NoTrend</v>
      </c>
      <c r="AL578">
        <v>-0.25</v>
      </c>
      <c r="AM578" t="s">
        <v>10200</v>
      </c>
      <c r="AN578">
        <v>-5.18</v>
      </c>
      <c r="AO578" t="s">
        <v>10200</v>
      </c>
      <c r="AP578">
        <v>6.6193567097140001E-3</v>
      </c>
      <c r="AQ578">
        <f>(Table2[[#This Row],[Sharpe Ratio]]-AVERAGE(Table2[Sharpe Ratio]))/_xlfn.STDEV.P(Table2[Sharpe Ratio])</f>
        <v>-0.48594894893319696</v>
      </c>
      <c r="AR57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8">
        <f>_xlfn.RANK.AVG(Table2[[#This Row],[1Y Return vs Nifty Z-Score]],Table2[1Y Return vs Nifty Z-Score])</f>
        <v>458</v>
      </c>
      <c r="AT578">
        <f>_xlfn.RANK.AVG(Table2[[#This Row],[6M Return vs Nifty Z-Score]],Table2[6M Return vs Nifty Z-Score])</f>
        <v>668</v>
      </c>
      <c r="AU578">
        <f>_xlfn.RANK.AVG(Table2[[#This Row],[Sharpe Ratio Z-Score]],Table2[Sharpe Ratio Z-Score])</f>
        <v>466</v>
      </c>
      <c r="AV578">
        <f>(Table2[[#This Row],[Rank 1Y]]+Table2[[#This Row],[Rank 6M]]+Table2[[#This Row],[Rank Sharpe]])/3</f>
        <v>530.66666666666663</v>
      </c>
    </row>
    <row r="579" spans="1:48" x14ac:dyDescent="0.3">
      <c r="A579" t="s">
        <v>1376</v>
      </c>
      <c r="B579" t="s">
        <v>1377</v>
      </c>
      <c r="C579" t="s">
        <v>10164</v>
      </c>
      <c r="D579" t="s">
        <v>821</v>
      </c>
      <c r="E579">
        <v>7485.0995704320003</v>
      </c>
      <c r="F579">
        <v>42.24</v>
      </c>
      <c r="G579">
        <v>-22.923311697831501</v>
      </c>
      <c r="H579">
        <f>(Table2[[#This Row],[1Y Return vs Nifty]]-AVERAGE(Table2[1Y Return vs Nifty]))/_xlfn.STDEV.P(Table2[1Y Return vs Nifty])</f>
        <v>-0.85723169928096843</v>
      </c>
      <c r="I579">
        <v>-10.261716914631601</v>
      </c>
      <c r="J579">
        <f>(Table2[[#This Row],[1M Return vs Nifty]]-AVERAGE(Table2[1M Return vs Nifty]))/_xlfn.STDEV.P(Table2[1M Return vs Nifty])</f>
        <v>-0.8836327553515444</v>
      </c>
      <c r="K579">
        <v>-20.9705619634146</v>
      </c>
      <c r="L579">
        <f>(Table2[[#This Row],[6M Return vs Nifty]]-AVERAGE(Table2[6M Return vs Nifty]))/_xlfn.STDEV.P(Table2[6M Return vs Nifty])</f>
        <v>-0.91852418414969728</v>
      </c>
      <c r="M579">
        <v>-2.1545354324179602</v>
      </c>
      <c r="N579">
        <f>(Table2[[#This Row],[1W Return vs Nifty]]-AVERAGE(Table2[1W Return vs Nifty]))/_xlfn.STDEV.P(Table2[1W Return vs Nifty])</f>
        <v>-7.4621367994581439E-2</v>
      </c>
      <c r="O579">
        <v>41.36</v>
      </c>
      <c r="P579">
        <v>42.295413699379999</v>
      </c>
      <c r="Q579">
        <v>43.603113548463902</v>
      </c>
      <c r="R579">
        <v>64.475478219865707</v>
      </c>
      <c r="S579" s="2">
        <f>(Table2[[#This Row],[Close Price]]-Table2[[#This Row],[20D EMA]])/Table2[[#This Row],[20D EMA]]</f>
        <v>2.1276595744680913E-2</v>
      </c>
      <c r="T579" s="2">
        <f>(Table2[[#This Row],[Close Price]]-Table2[[#This Row],[50D EMA]])/Table2[[#This Row],[50D EMA]]</f>
        <v>-1.3101585853694932E-3</v>
      </c>
      <c r="U579" s="2">
        <f>(Table2[[#This Row],[Close Price]]-Table2[[#This Row],[200D EMA]])/Table2[[#This Row],[200D EMA]]</f>
        <v>-3.126183975254037E-2</v>
      </c>
      <c r="V579">
        <v>1.0798096720931201</v>
      </c>
      <c r="W579">
        <v>39.94</v>
      </c>
      <c r="X579">
        <v>43.55</v>
      </c>
      <c r="Y579">
        <v>39.67</v>
      </c>
      <c r="Z579">
        <v>43.55</v>
      </c>
      <c r="AA579">
        <v>39.67</v>
      </c>
      <c r="AB579">
        <v>43.55</v>
      </c>
      <c r="AC579" s="2">
        <f>(Table2[[#This Row],[Close Price]]/Table2[[#This Row],[Day Low]])-1</f>
        <v>5.7586379569354085E-2</v>
      </c>
      <c r="AD579" s="2">
        <f>(Table2[[#This Row],[Day High]]/Table2[[#This Row],[Close Price]])-1</f>
        <v>3.1013257575757569E-2</v>
      </c>
      <c r="AE579" s="2">
        <f>(Table2[[#This Row],[Close Price]]/Table2[[#This Row],[Current Week Low]])-1</f>
        <v>6.4784471893118312E-2</v>
      </c>
      <c r="AF579" s="2">
        <f>(Table2[[#This Row],[Current Week High]]/Table2[[#This Row],[Close Price]])-1</f>
        <v>3.1013257575757569E-2</v>
      </c>
      <c r="AG579" s="2">
        <f>(Table2[[#This Row],[Close Price]]/Table2[[#This Row],[Current Month Low]])-1</f>
        <v>6.4784471893118312E-2</v>
      </c>
      <c r="AH579" s="2">
        <f>(Table2[[#This Row],[Current Month High]]/Table2[[#This Row],[Close Price]])-1</f>
        <v>3.1013257575757569E-2</v>
      </c>
      <c r="AI579">
        <v>27.840909090909001</v>
      </c>
      <c r="AJ579">
        <v>14.162162162162099</v>
      </c>
      <c r="AK579" t="str">
        <f>IF(AND(Table2[[#This Row],[20D EMA]]&gt;Table2[[#This Row],[50D EMA]],Table2[[#This Row],[50D EMA]]&gt;Table2[[#This Row],[200D EMA]]),"Uptrend","Downtrend/NoTrend")</f>
        <v>Downtrend/NoTrend</v>
      </c>
      <c r="AL579">
        <v>-0.17</v>
      </c>
      <c r="AM579" t="s">
        <v>10200</v>
      </c>
      <c r="AN579">
        <v>0.5</v>
      </c>
      <c r="AO579" t="s">
        <v>10199</v>
      </c>
      <c r="AP579">
        <v>4.1615111902530998E-2</v>
      </c>
      <c r="AQ579">
        <f>(Table2[[#This Row],[Sharpe Ratio]]-AVERAGE(Table2[Sharpe Ratio]))/_xlfn.STDEV.P(Table2[Sharpe Ratio])</f>
        <v>-8.4213217563202297E-2</v>
      </c>
      <c r="AR57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9">
        <f>_xlfn.RANK.AVG(Table2[[#This Row],[1Y Return vs Nifty Z-Score]],Table2[1Y Return vs Nifty Z-Score])</f>
        <v>627</v>
      </c>
      <c r="AT579">
        <f>_xlfn.RANK.AVG(Table2[[#This Row],[6M Return vs Nifty Z-Score]],Table2[6M Return vs Nifty Z-Score])</f>
        <v>607</v>
      </c>
      <c r="AU579">
        <f>_xlfn.RANK.AVG(Table2[[#This Row],[Sharpe Ratio Z-Score]],Table2[Sharpe Ratio Z-Score])</f>
        <v>359</v>
      </c>
      <c r="AV579">
        <f>(Table2[[#This Row],[Rank 1Y]]+Table2[[#This Row],[Rank 6M]]+Table2[[#This Row],[Rank Sharpe]])/3</f>
        <v>531</v>
      </c>
    </row>
    <row r="580" spans="1:48" x14ac:dyDescent="0.3">
      <c r="A580" t="s">
        <v>828</v>
      </c>
      <c r="B580" t="s">
        <v>829</v>
      </c>
      <c r="C580" t="s">
        <v>619</v>
      </c>
      <c r="D580" t="s">
        <v>619</v>
      </c>
      <c r="E580">
        <v>18603.928164510002</v>
      </c>
      <c r="F580">
        <v>36.97</v>
      </c>
      <c r="G580">
        <v>-12.1151263327547</v>
      </c>
      <c r="H580">
        <f>(Table2[[#This Row],[1Y Return vs Nifty]]-AVERAGE(Table2[1Y Return vs Nifty]))/_xlfn.STDEV.P(Table2[1Y Return vs Nifty])</f>
        <v>-0.70671773294470808</v>
      </c>
      <c r="I580">
        <v>-7.5344134152719597</v>
      </c>
      <c r="J580">
        <f>(Table2[[#This Row],[1M Return vs Nifty]]-AVERAGE(Table2[1M Return vs Nifty]))/_xlfn.STDEV.P(Table2[1M Return vs Nifty])</f>
        <v>-0.60079670554494191</v>
      </c>
      <c r="K580">
        <v>-29.179442721771501</v>
      </c>
      <c r="L580">
        <f>(Table2[[#This Row],[6M Return vs Nifty]]-AVERAGE(Table2[6M Return vs Nifty]))/_xlfn.STDEV.P(Table2[6M Return vs Nifty])</f>
        <v>-1.1942773368121493</v>
      </c>
      <c r="M580">
        <v>-1.14532133777228</v>
      </c>
      <c r="N580">
        <f>(Table2[[#This Row],[1W Return vs Nifty]]-AVERAGE(Table2[1W Return vs Nifty]))/_xlfn.STDEV.P(Table2[1W Return vs Nifty])</f>
        <v>0.19707523764046955</v>
      </c>
      <c r="O580">
        <v>37.799999999999997</v>
      </c>
      <c r="P580">
        <v>38.208897655843501</v>
      </c>
      <c r="Q580">
        <v>38.506938907394698</v>
      </c>
      <c r="R580">
        <v>31.735426352101602</v>
      </c>
      <c r="S580" s="2">
        <f>(Table2[[#This Row],[Close Price]]-Table2[[#This Row],[20D EMA]])/Table2[[#This Row],[20D EMA]]</f>
        <v>-2.1957671957671916E-2</v>
      </c>
      <c r="T580" s="2">
        <f>(Table2[[#This Row],[Close Price]]-Table2[[#This Row],[50D EMA]])/Table2[[#This Row],[50D EMA]]</f>
        <v>-3.2424323439072845E-2</v>
      </c>
      <c r="U580" s="2">
        <f>(Table2[[#This Row],[Close Price]]-Table2[[#This Row],[200D EMA]])/Table2[[#This Row],[200D EMA]]</f>
        <v>-3.9913297473239358E-2</v>
      </c>
      <c r="V580">
        <v>0.66870646614245599</v>
      </c>
      <c r="W580">
        <v>36.200000000000003</v>
      </c>
      <c r="X580">
        <v>37.590000000000003</v>
      </c>
      <c r="Y580">
        <v>36.200000000000003</v>
      </c>
      <c r="Z580">
        <v>37.590000000000003</v>
      </c>
      <c r="AA580">
        <v>36.200000000000003</v>
      </c>
      <c r="AB580">
        <v>40.19</v>
      </c>
      <c r="AC580" s="2">
        <f>(Table2[[#This Row],[Close Price]]/Table2[[#This Row],[Day Low]])-1</f>
        <v>2.1270718232044183E-2</v>
      </c>
      <c r="AD580" s="2">
        <f>(Table2[[#This Row],[Day High]]/Table2[[#This Row],[Close Price]])-1</f>
        <v>1.6770354341357985E-2</v>
      </c>
      <c r="AE580" s="2">
        <f>(Table2[[#This Row],[Close Price]]/Table2[[#This Row],[Current Week Low]])-1</f>
        <v>2.1270718232044183E-2</v>
      </c>
      <c r="AF580" s="2">
        <f>(Table2[[#This Row],[Current Week High]]/Table2[[#This Row],[Close Price]])-1</f>
        <v>1.6770354341357985E-2</v>
      </c>
      <c r="AG580" s="2">
        <f>(Table2[[#This Row],[Close Price]]/Table2[[#This Row],[Current Month Low]])-1</f>
        <v>2.1270718232044183E-2</v>
      </c>
      <c r="AH580" s="2">
        <f>(Table2[[#This Row],[Current Month High]]/Table2[[#This Row],[Close Price]])-1</f>
        <v>8.7097646740600387E-2</v>
      </c>
      <c r="AI580">
        <v>43.088991073843601</v>
      </c>
      <c r="AJ580">
        <v>16.9936708860759</v>
      </c>
      <c r="AK580" t="str">
        <f>IF(AND(Table2[[#This Row],[20D EMA]]&gt;Table2[[#This Row],[50D EMA]],Table2[[#This Row],[50D EMA]]&gt;Table2[[#This Row],[200D EMA]]),"Uptrend","Downtrend/NoTrend")</f>
        <v>Downtrend/NoTrend</v>
      </c>
      <c r="AL580">
        <v>-0.16</v>
      </c>
      <c r="AM580" t="s">
        <v>10200</v>
      </c>
      <c r="AN580">
        <v>-3.45</v>
      </c>
      <c r="AO580" t="s">
        <v>10200</v>
      </c>
      <c r="AP580">
        <v>4.6718380533890998E-2</v>
      </c>
      <c r="AQ580">
        <f>(Table2[[#This Row],[Sharpe Ratio]]-AVERAGE(Table2[Sharpe Ratio]))/_xlfn.STDEV.P(Table2[Sharpe Ratio])</f>
        <v>-2.5629959545162291E-2</v>
      </c>
      <c r="AR58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0">
        <f>_xlfn.RANK.AVG(Table2[[#This Row],[1Y Return vs Nifty Z-Score]],Table2[1Y Return vs Nifty Z-Score])</f>
        <v>574</v>
      </c>
      <c r="AT580">
        <f>_xlfn.RANK.AVG(Table2[[#This Row],[6M Return vs Nifty Z-Score]],Table2[6M Return vs Nifty Z-Score])</f>
        <v>677</v>
      </c>
      <c r="AU580">
        <f>_xlfn.RANK.AVG(Table2[[#This Row],[Sharpe Ratio Z-Score]],Table2[Sharpe Ratio Z-Score])</f>
        <v>345</v>
      </c>
      <c r="AV580">
        <f>(Table2[[#This Row],[Rank 1Y]]+Table2[[#This Row],[Rank 6M]]+Table2[[#This Row],[Rank Sharpe]])/3</f>
        <v>532</v>
      </c>
    </row>
    <row r="581" spans="1:48" x14ac:dyDescent="0.3">
      <c r="A581" t="s">
        <v>470</v>
      </c>
      <c r="B581" t="s">
        <v>471</v>
      </c>
      <c r="C581" t="s">
        <v>619</v>
      </c>
      <c r="D581" t="s">
        <v>472</v>
      </c>
      <c r="E581">
        <v>45619.790814959997</v>
      </c>
      <c r="F581">
        <v>40900.400000000001</v>
      </c>
      <c r="G581">
        <v>-14.7844595952732</v>
      </c>
      <c r="H581">
        <f>(Table2[[#This Row],[1Y Return vs Nifty]]-AVERAGE(Table2[1Y Return vs Nifty]))/_xlfn.STDEV.P(Table2[1Y Return vs Nifty])</f>
        <v>-0.74389066468523568</v>
      </c>
      <c r="I581">
        <v>-2.54620813600941</v>
      </c>
      <c r="J581">
        <f>(Table2[[#This Row],[1M Return vs Nifty]]-AVERAGE(Table2[1M Return vs Nifty]))/_xlfn.STDEV.P(Table2[1M Return vs Nifty])</f>
        <v>-8.3492974169860248E-2</v>
      </c>
      <c r="K581">
        <v>-3.62291048147965</v>
      </c>
      <c r="L581">
        <f>(Table2[[#This Row],[6M Return vs Nifty]]-AVERAGE(Table2[6M Return vs Nifty]))/_xlfn.STDEV.P(Table2[6M Return vs Nifty])</f>
        <v>-0.33578096637751914</v>
      </c>
      <c r="M581">
        <v>-0.19822620692603801</v>
      </c>
      <c r="N581">
        <f>(Table2[[#This Row],[1W Return vs Nifty]]-AVERAGE(Table2[1W Return vs Nifty]))/_xlfn.STDEV.P(Table2[1W Return vs Nifty])</f>
        <v>0.4520484228442993</v>
      </c>
      <c r="O581">
        <v>39742.92</v>
      </c>
      <c r="P581">
        <v>38563.223527662798</v>
      </c>
      <c r="Q581">
        <v>37630.848583517603</v>
      </c>
      <c r="R581">
        <v>65.456249714208695</v>
      </c>
      <c r="S581" s="2">
        <f>(Table2[[#This Row],[Close Price]]-Table2[[#This Row],[20D EMA]])/Table2[[#This Row],[20D EMA]]</f>
        <v>2.9124181112006951E-2</v>
      </c>
      <c r="T581" s="2">
        <f>(Table2[[#This Row],[Close Price]]-Table2[[#This Row],[50D EMA]])/Table2[[#This Row],[50D EMA]]</f>
        <v>6.060635648523164E-2</v>
      </c>
      <c r="U581" s="2">
        <f>(Table2[[#This Row],[Close Price]]-Table2[[#This Row],[200D EMA]])/Table2[[#This Row],[200D EMA]]</f>
        <v>8.6884870778982881E-2</v>
      </c>
      <c r="V581">
        <v>0.91105942845166699</v>
      </c>
      <c r="W581">
        <v>40104.050000000003</v>
      </c>
      <c r="X581">
        <v>41050</v>
      </c>
      <c r="Y581">
        <v>39538.949999999997</v>
      </c>
      <c r="Z581">
        <v>41050</v>
      </c>
      <c r="AA581">
        <v>38300</v>
      </c>
      <c r="AB581">
        <v>41350</v>
      </c>
      <c r="AC581" s="2">
        <f>(Table2[[#This Row],[Close Price]]/Table2[[#This Row],[Day Low]])-1</f>
        <v>1.9857096727138535E-2</v>
      </c>
      <c r="AD581" s="2">
        <f>(Table2[[#This Row],[Day High]]/Table2[[#This Row],[Close Price]])-1</f>
        <v>3.6576659396974076E-3</v>
      </c>
      <c r="AE581" s="2">
        <f>(Table2[[#This Row],[Close Price]]/Table2[[#This Row],[Current Week Low]])-1</f>
        <v>3.4433134921387776E-2</v>
      </c>
      <c r="AF581" s="2">
        <f>(Table2[[#This Row],[Current Week High]]/Table2[[#This Row],[Close Price]])-1</f>
        <v>3.6576659396974076E-3</v>
      </c>
      <c r="AG581" s="2">
        <f>(Table2[[#This Row],[Close Price]]/Table2[[#This Row],[Current Month Low]])-1</f>
        <v>6.7895561357702361E-2</v>
      </c>
      <c r="AH581" s="2">
        <f>(Table2[[#This Row],[Current Month High]]/Table2[[#This Row],[Close Price]])-1</f>
        <v>1.0992557529999614E-2</v>
      </c>
      <c r="AI581">
        <v>4.8522752833713101</v>
      </c>
      <c r="AJ581">
        <v>23.678071245734401</v>
      </c>
      <c r="AK581" t="str">
        <f>IF(AND(Table2[[#This Row],[20D EMA]]&gt;Table2[[#This Row],[50D EMA]],Table2[[#This Row],[50D EMA]]&gt;Table2[[#This Row],[200D EMA]]),"Uptrend","Downtrend/NoTrend")</f>
        <v>Uptrend</v>
      </c>
      <c r="AL581">
        <v>0.05</v>
      </c>
      <c r="AM581" t="s">
        <v>10199</v>
      </c>
      <c r="AN581">
        <v>5.71</v>
      </c>
      <c r="AO581" t="s">
        <v>10199</v>
      </c>
      <c r="AP581">
        <v>-2.2032239555846E-2</v>
      </c>
      <c r="AQ581">
        <f>(Table2[[#This Row],[Sharpe Ratio]]-AVERAGE(Table2[Sharpe Ratio]))/_xlfn.STDEV.P(Table2[Sharpe Ratio])</f>
        <v>-0.81485655264809254</v>
      </c>
      <c r="AR58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-1.5259727350364081</v>
      </c>
      <c r="AS581">
        <f>_xlfn.RANK.AVG(Table2[[#This Row],[1Y Return vs Nifty Z-Score]],Table2[1Y Return vs Nifty Z-Score])</f>
        <v>591</v>
      </c>
      <c r="AT581">
        <f>_xlfn.RANK.AVG(Table2[[#This Row],[6M Return vs Nifty Z-Score]],Table2[6M Return vs Nifty Z-Score])</f>
        <v>436</v>
      </c>
      <c r="AU581">
        <f>_xlfn.RANK.AVG(Table2[[#This Row],[Sharpe Ratio Z-Score]],Table2[Sharpe Ratio Z-Score])</f>
        <v>577</v>
      </c>
      <c r="AV581">
        <f>(Table2[[#This Row],[Rank 1Y]]+Table2[[#This Row],[Rank 6M]]+Table2[[#This Row],[Rank Sharpe]])/3</f>
        <v>534.66666666666663</v>
      </c>
    </row>
    <row r="582" spans="1:48" x14ac:dyDescent="0.3">
      <c r="A582" t="s">
        <v>38</v>
      </c>
      <c r="B582" t="s">
        <v>39</v>
      </c>
      <c r="C582" t="s">
        <v>10157</v>
      </c>
      <c r="D582" t="s">
        <v>40</v>
      </c>
      <c r="E582">
        <v>649979.17876337003</v>
      </c>
      <c r="F582">
        <v>2766.35</v>
      </c>
      <c r="G582">
        <v>-16.763463865869099</v>
      </c>
      <c r="H582">
        <f>(Table2[[#This Row],[1Y Return vs Nifty]]-AVERAGE(Table2[1Y Return vs Nifty]))/_xlfn.STDEV.P(Table2[1Y Return vs Nifty])</f>
        <v>-0.77145012745372699</v>
      </c>
      <c r="I582">
        <v>8.1736609655343599</v>
      </c>
      <c r="J582">
        <f>(Table2[[#This Row],[1M Return vs Nifty]]-AVERAGE(Table2[1M Return vs Nifty]))/_xlfn.STDEV.P(Table2[1M Return vs Nifty])</f>
        <v>1.0282151403969215</v>
      </c>
      <c r="K582">
        <v>1.1946509045828</v>
      </c>
      <c r="L582">
        <f>(Table2[[#This Row],[6M Return vs Nifty]]-AVERAGE(Table2[6M Return vs Nifty]))/_xlfn.STDEV.P(Table2[6M Return vs Nifty])</f>
        <v>-0.17394919180834897</v>
      </c>
      <c r="M582">
        <v>4.54802687812664</v>
      </c>
      <c r="N582">
        <f>(Table2[[#This Row],[1W Return vs Nifty]]-AVERAGE(Table2[1W Return vs Nifty]))/_xlfn.STDEV.P(Table2[1W Return vs Nifty])</f>
        <v>1.7298158059350397</v>
      </c>
      <c r="O582">
        <v>2614.4499999999998</v>
      </c>
      <c r="P582">
        <v>2515.23367783093</v>
      </c>
      <c r="Q582">
        <v>2459.74424505973</v>
      </c>
      <c r="R582">
        <v>87.537419615444193</v>
      </c>
      <c r="S582" s="2">
        <f>(Table2[[#This Row],[Close Price]]-Table2[[#This Row],[20D EMA]])/Table2[[#This Row],[20D EMA]]</f>
        <v>5.8100174032779402E-2</v>
      </c>
      <c r="T582" s="2">
        <f>(Table2[[#This Row],[Close Price]]-Table2[[#This Row],[50D EMA]])/Table2[[#This Row],[50D EMA]]</f>
        <v>9.9838167873780179E-2</v>
      </c>
      <c r="U582" s="2">
        <f>(Table2[[#This Row],[Close Price]]-Table2[[#This Row],[200D EMA]])/Table2[[#This Row],[200D EMA]]</f>
        <v>0.12464944498033557</v>
      </c>
      <c r="V582">
        <v>0.99384983375790403</v>
      </c>
      <c r="W582">
        <v>2732</v>
      </c>
      <c r="X582">
        <v>2811.3</v>
      </c>
      <c r="Y582">
        <v>2705.65</v>
      </c>
      <c r="Z582">
        <v>2811.3</v>
      </c>
      <c r="AA582">
        <v>2450.1</v>
      </c>
      <c r="AB582">
        <v>2811.3</v>
      </c>
      <c r="AC582" s="2">
        <f>(Table2[[#This Row],[Close Price]]/Table2[[#This Row],[Day Low]])-1</f>
        <v>1.2573206442166862E-2</v>
      </c>
      <c r="AD582" s="2">
        <f>(Table2[[#This Row],[Day High]]/Table2[[#This Row],[Close Price]])-1</f>
        <v>1.6248847759683382E-2</v>
      </c>
      <c r="AE582" s="2">
        <f>(Table2[[#This Row],[Close Price]]/Table2[[#This Row],[Current Week Low]])-1</f>
        <v>2.2434535139430389E-2</v>
      </c>
      <c r="AF582" s="2">
        <f>(Table2[[#This Row],[Current Week High]]/Table2[[#This Row],[Close Price]])-1</f>
        <v>1.6248847759683382E-2</v>
      </c>
      <c r="AG582" s="2">
        <f>(Table2[[#This Row],[Close Price]]/Table2[[#This Row],[Current Month Low]])-1</f>
        <v>0.12907636423003144</v>
      </c>
      <c r="AH582" s="2">
        <f>(Table2[[#This Row],[Current Month High]]/Table2[[#This Row],[Close Price]])-1</f>
        <v>1.6248847759683382E-2</v>
      </c>
      <c r="AI582">
        <v>1.62488477596833</v>
      </c>
      <c r="AJ582">
        <v>27.361248590041601</v>
      </c>
      <c r="AK582" t="str">
        <f>IF(AND(Table2[[#This Row],[20D EMA]]&gt;Table2[[#This Row],[50D EMA]],Table2[[#This Row],[50D EMA]]&gt;Table2[[#This Row],[200D EMA]]),"Uptrend","Downtrend/NoTrend")</f>
        <v>Uptrend</v>
      </c>
      <c r="AL582">
        <v>0.08</v>
      </c>
      <c r="AM582" t="s">
        <v>10199</v>
      </c>
      <c r="AN582">
        <v>10.83</v>
      </c>
      <c r="AO582" t="s">
        <v>10199</v>
      </c>
      <c r="AP582">
        <v>-4.8817340351583E-2</v>
      </c>
      <c r="AQ582">
        <f>(Table2[[#This Row],[Sharpe Ratio]]-AVERAGE(Table2[Sharpe Ratio]))/_xlfn.STDEV.P(Table2[Sharpe Ratio])</f>
        <v>-1.1223376171002484</v>
      </c>
      <c r="AR58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0.69029400996963686</v>
      </c>
      <c r="AS582">
        <f>_xlfn.RANK.AVG(Table2[[#This Row],[1Y Return vs Nifty Z-Score]],Table2[1Y Return vs Nifty Z-Score])</f>
        <v>601</v>
      </c>
      <c r="AT582">
        <f>_xlfn.RANK.AVG(Table2[[#This Row],[6M Return vs Nifty Z-Score]],Table2[6M Return vs Nifty Z-Score])</f>
        <v>379</v>
      </c>
      <c r="AU582">
        <f>_xlfn.RANK.AVG(Table2[[#This Row],[Sharpe Ratio Z-Score]],Table2[Sharpe Ratio Z-Score])</f>
        <v>633</v>
      </c>
      <c r="AV582">
        <f>(Table2[[#This Row],[Rank 1Y]]+Table2[[#This Row],[Rank 6M]]+Table2[[#This Row],[Rank Sharpe]])/3</f>
        <v>537.66666666666663</v>
      </c>
    </row>
    <row r="583" spans="1:48" x14ac:dyDescent="0.3">
      <c r="A583" t="s">
        <v>1460</v>
      </c>
      <c r="B583" t="s">
        <v>1461</v>
      </c>
      <c r="C583" t="s">
        <v>10166</v>
      </c>
      <c r="D583" t="s">
        <v>1462</v>
      </c>
      <c r="E583">
        <v>6761.8577809999997</v>
      </c>
      <c r="F583">
        <v>518</v>
      </c>
      <c r="G583">
        <v>-19.31890721253</v>
      </c>
      <c r="H583">
        <f>(Table2[[#This Row],[1Y Return vs Nifty]]-AVERAGE(Table2[1Y Return vs Nifty]))/_xlfn.STDEV.P(Table2[1Y Return vs Nifty])</f>
        <v>-0.80703703689889139</v>
      </c>
      <c r="I583">
        <v>-6.8091590395044097</v>
      </c>
      <c r="J583">
        <f>(Table2[[#This Row],[1M Return vs Nifty]]-AVERAGE(Table2[1M Return vs Nifty]))/_xlfn.STDEV.P(Table2[1M Return vs Nifty])</f>
        <v>-0.52558392383758501</v>
      </c>
      <c r="K583">
        <v>-23.8256875985244</v>
      </c>
      <c r="L583">
        <f>(Table2[[#This Row],[6M Return vs Nifty]]-AVERAGE(Table2[6M Return vs Nifty]))/_xlfn.STDEV.P(Table2[6M Return vs Nifty])</f>
        <v>-1.0144337141215398</v>
      </c>
      <c r="M583">
        <v>-5.3219712046940097</v>
      </c>
      <c r="N583">
        <f>(Table2[[#This Row],[1W Return vs Nifty]]-AVERAGE(Table2[1W Return vs Nifty]))/_xlfn.STDEV.P(Table2[1W Return vs Nifty])</f>
        <v>-0.92734583197125242</v>
      </c>
      <c r="O583">
        <v>503.9</v>
      </c>
      <c r="P583">
        <v>504.169339277137</v>
      </c>
      <c r="Q583">
        <v>500.12477130841802</v>
      </c>
      <c r="R583">
        <v>59.367298429053903</v>
      </c>
      <c r="S583" s="2">
        <f>(Table2[[#This Row],[Close Price]]-Table2[[#This Row],[20D EMA]])/Table2[[#This Row],[20D EMA]]</f>
        <v>2.7981742409208223E-2</v>
      </c>
      <c r="T583" s="2">
        <f>(Table2[[#This Row],[Close Price]]-Table2[[#This Row],[50D EMA]])/Table2[[#This Row],[50D EMA]]</f>
        <v>2.7432570062060877E-2</v>
      </c>
      <c r="U583" s="2">
        <f>(Table2[[#This Row],[Close Price]]-Table2[[#This Row],[200D EMA]])/Table2[[#This Row],[200D EMA]]</f>
        <v>3.5741538346155316E-2</v>
      </c>
      <c r="V583">
        <v>3.1471138402132701</v>
      </c>
      <c r="W583">
        <v>479</v>
      </c>
      <c r="X583">
        <v>534.65</v>
      </c>
      <c r="Y583">
        <v>464</v>
      </c>
      <c r="Z583">
        <v>534.65</v>
      </c>
      <c r="AA583">
        <v>464</v>
      </c>
      <c r="AB583">
        <v>538</v>
      </c>
      <c r="AC583" s="2">
        <f>(Table2[[#This Row],[Close Price]]/Table2[[#This Row],[Day Low]])-1</f>
        <v>8.1419624217119013E-2</v>
      </c>
      <c r="AD583" s="2">
        <f>(Table2[[#This Row],[Day High]]/Table2[[#This Row],[Close Price]])-1</f>
        <v>3.2142857142857029E-2</v>
      </c>
      <c r="AE583" s="2">
        <f>(Table2[[#This Row],[Close Price]]/Table2[[#This Row],[Current Week Low]])-1</f>
        <v>0.11637931034482762</v>
      </c>
      <c r="AF583" s="2">
        <f>(Table2[[#This Row],[Current Week High]]/Table2[[#This Row],[Close Price]])-1</f>
        <v>3.2142857142857029E-2</v>
      </c>
      <c r="AG583" s="2">
        <f>(Table2[[#This Row],[Close Price]]/Table2[[#This Row],[Current Month Low]])-1</f>
        <v>0.11637931034482762</v>
      </c>
      <c r="AH583" s="2">
        <f>(Table2[[#This Row],[Current Month High]]/Table2[[#This Row],[Close Price]])-1</f>
        <v>3.8610038610038533E-2</v>
      </c>
      <c r="AI583">
        <v>29.218146718146699</v>
      </c>
      <c r="AJ583">
        <v>32.463879299322301</v>
      </c>
      <c r="AK583" t="str">
        <f>IF(AND(Table2[[#This Row],[20D EMA]]&gt;Table2[[#This Row],[50D EMA]],Table2[[#This Row],[50D EMA]]&gt;Table2[[#This Row],[200D EMA]]),"Uptrend","Downtrend/NoTrend")</f>
        <v>Downtrend/NoTrend</v>
      </c>
      <c r="AL583">
        <v>-0.06</v>
      </c>
      <c r="AM583" t="s">
        <v>10200</v>
      </c>
      <c r="AN583">
        <v>0.63</v>
      </c>
      <c r="AO583" t="s">
        <v>10199</v>
      </c>
      <c r="AP583">
        <v>3.5631014020413999E-2</v>
      </c>
      <c r="AQ583">
        <f>(Table2[[#This Row],[Sharpe Ratio]]-AVERAGE(Table2[Sharpe Ratio]))/_xlfn.STDEV.P(Table2[Sharpe Ratio])</f>
        <v>-0.15290800428851758</v>
      </c>
      <c r="AR58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3">
        <f>_xlfn.RANK.AVG(Table2[[#This Row],[1Y Return vs Nifty Z-Score]],Table2[1Y Return vs Nifty Z-Score])</f>
        <v>613</v>
      </c>
      <c r="AT583">
        <f>_xlfn.RANK.AVG(Table2[[#This Row],[6M Return vs Nifty Z-Score]],Table2[6M Return vs Nifty Z-Score])</f>
        <v>631</v>
      </c>
      <c r="AU583">
        <f>_xlfn.RANK.AVG(Table2[[#This Row],[Sharpe Ratio Z-Score]],Table2[Sharpe Ratio Z-Score])</f>
        <v>379</v>
      </c>
      <c r="AV583">
        <f>(Table2[[#This Row],[Rank 1Y]]+Table2[[#This Row],[Rank 6M]]+Table2[[#This Row],[Rank Sharpe]])/3</f>
        <v>541</v>
      </c>
    </row>
    <row r="584" spans="1:48" x14ac:dyDescent="0.3">
      <c r="A584" t="s">
        <v>719</v>
      </c>
      <c r="B584" t="s">
        <v>720</v>
      </c>
      <c r="C584" t="s">
        <v>10155</v>
      </c>
      <c r="D584" t="s">
        <v>51</v>
      </c>
      <c r="E584">
        <v>22215.4564374</v>
      </c>
      <c r="F584">
        <v>759.6</v>
      </c>
      <c r="G584">
        <v>-9.0591505385035802</v>
      </c>
      <c r="H584">
        <f>(Table2[[#This Row],[1Y Return vs Nifty]]-AVERAGE(Table2[1Y Return vs Nifty]))/_xlfn.STDEV.P(Table2[1Y Return vs Nifty])</f>
        <v>-0.66416044675061903</v>
      </c>
      <c r="I584">
        <v>-11.7509881879826</v>
      </c>
      <c r="J584">
        <f>(Table2[[#This Row],[1M Return vs Nifty]]-AVERAGE(Table2[1M Return vs Nifty]))/_xlfn.STDEV.P(Table2[1M Return vs Nifty])</f>
        <v>-1.0380782008782141</v>
      </c>
      <c r="K584">
        <v>-14.800017570295299</v>
      </c>
      <c r="L584">
        <f>(Table2[[#This Row],[6M Return vs Nifty]]-AVERAGE(Table2[6M Return vs Nifty]))/_xlfn.STDEV.P(Table2[6M Return vs Nifty])</f>
        <v>-0.71124293349758683</v>
      </c>
      <c r="M584">
        <v>-5.1087604778690503</v>
      </c>
      <c r="N584">
        <f>(Table2[[#This Row],[1W Return vs Nifty]]-AVERAGE(Table2[1W Return vs Nifty]))/_xlfn.STDEV.P(Table2[1W Return vs Nifty])</f>
        <v>-0.86994608788259953</v>
      </c>
      <c r="O584">
        <v>787.42</v>
      </c>
      <c r="P584">
        <v>776.75830549818295</v>
      </c>
      <c r="Q584">
        <v>732.79201673461102</v>
      </c>
      <c r="R584">
        <v>33.111150871164099</v>
      </c>
      <c r="S584" s="2">
        <f>(Table2[[#This Row],[Close Price]]-Table2[[#This Row],[20D EMA]])/Table2[[#This Row],[20D EMA]]</f>
        <v>-3.5330573264585531E-2</v>
      </c>
      <c r="T584" s="2">
        <f>(Table2[[#This Row],[Close Price]]-Table2[[#This Row],[50D EMA]])/Table2[[#This Row],[50D EMA]]</f>
        <v>-2.2089632485073007E-2</v>
      </c>
      <c r="U584" s="2">
        <f>(Table2[[#This Row],[Close Price]]-Table2[[#This Row],[200D EMA]])/Table2[[#This Row],[200D EMA]]</f>
        <v>3.6583345141842361E-2</v>
      </c>
      <c r="V584">
        <v>1.08144009172033</v>
      </c>
      <c r="W584">
        <v>740.1</v>
      </c>
      <c r="X584">
        <v>763</v>
      </c>
      <c r="Y584">
        <v>740.1</v>
      </c>
      <c r="Z584">
        <v>769.6</v>
      </c>
      <c r="AA584">
        <v>740.1</v>
      </c>
      <c r="AB584">
        <v>839.95</v>
      </c>
      <c r="AC584" s="2">
        <f>(Table2[[#This Row],[Close Price]]/Table2[[#This Row],[Day Low]])-1</f>
        <v>2.6347790839075902E-2</v>
      </c>
      <c r="AD584" s="2">
        <f>(Table2[[#This Row],[Day High]]/Table2[[#This Row],[Close Price]])-1</f>
        <v>4.4760400210637208E-3</v>
      </c>
      <c r="AE584" s="2">
        <f>(Table2[[#This Row],[Close Price]]/Table2[[#This Row],[Current Week Low]])-1</f>
        <v>2.6347790839075902E-2</v>
      </c>
      <c r="AF584" s="2">
        <f>(Table2[[#This Row],[Current Week High]]/Table2[[#This Row],[Close Price]])-1</f>
        <v>1.316482359136395E-2</v>
      </c>
      <c r="AG584" s="2">
        <f>(Table2[[#This Row],[Close Price]]/Table2[[#This Row],[Current Month Low]])-1</f>
        <v>2.6347790839075902E-2</v>
      </c>
      <c r="AH584" s="2">
        <f>(Table2[[#This Row],[Current Month High]]/Table2[[#This Row],[Close Price]])-1</f>
        <v>0.10577935755660883</v>
      </c>
      <c r="AI584">
        <v>15.396261190100001</v>
      </c>
      <c r="AJ584">
        <v>26.589450879093398</v>
      </c>
      <c r="AK584" t="str">
        <f>IF(AND(Table2[[#This Row],[20D EMA]]&gt;Table2[[#This Row],[50D EMA]],Table2[[#This Row],[50D EMA]]&gt;Table2[[#This Row],[200D EMA]]),"Uptrend","Downtrend/NoTrend")</f>
        <v>Uptrend</v>
      </c>
      <c r="AL584">
        <v>-0.08</v>
      </c>
      <c r="AM584" t="s">
        <v>10200</v>
      </c>
      <c r="AN584">
        <v>-5.69</v>
      </c>
      <c r="AO584" t="s">
        <v>10200</v>
      </c>
      <c r="AQ584">
        <f>(Table2[[#This Row],[Sharpe Ratio]]-AVERAGE(Table2[Sharpe Ratio]))/_xlfn.STDEV.P(Table2[Sharpe Ratio])</f>
        <v>-0.56193622494207851</v>
      </c>
      <c r="AR58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-3.8453638939510979</v>
      </c>
      <c r="AS584">
        <f>_xlfn.RANK.AVG(Table2[[#This Row],[1Y Return vs Nifty Z-Score]],Table2[1Y Return vs Nifty Z-Score])</f>
        <v>559</v>
      </c>
      <c r="AT584">
        <f>_xlfn.RANK.AVG(Table2[[#This Row],[6M Return vs Nifty Z-Score]],Table2[6M Return vs Nifty Z-Score])</f>
        <v>557</v>
      </c>
      <c r="AU584">
        <f>_xlfn.RANK.AVG(Table2[[#This Row],[Sharpe Ratio Z-Score]],Table2[Sharpe Ratio Z-Score])</f>
        <v>507.5</v>
      </c>
      <c r="AV584">
        <f>(Table2[[#This Row],[Rank 1Y]]+Table2[[#This Row],[Rank 6M]]+Table2[[#This Row],[Rank Sharpe]])/3</f>
        <v>541.16666666666663</v>
      </c>
    </row>
    <row r="585" spans="1:48" x14ac:dyDescent="0.3">
      <c r="A585" t="s">
        <v>1176</v>
      </c>
      <c r="B585" t="s">
        <v>1177</v>
      </c>
      <c r="C585" t="s">
        <v>10163</v>
      </c>
      <c r="D585" t="s">
        <v>77</v>
      </c>
      <c r="E585">
        <v>9861.3398811299994</v>
      </c>
      <c r="F585">
        <v>838.05</v>
      </c>
      <c r="G585">
        <v>1.2089099609535201</v>
      </c>
      <c r="H585">
        <f>(Table2[[#This Row],[1Y Return vs Nifty]]-AVERAGE(Table2[1Y Return vs Nifty]))/_xlfn.STDEV.P(Table2[1Y Return vs Nifty])</f>
        <v>-0.52116821816174641</v>
      </c>
      <c r="I585">
        <v>-2.56587013459405</v>
      </c>
      <c r="J585">
        <f>(Table2[[#This Row],[1M Return vs Nifty]]-AVERAGE(Table2[1M Return vs Nifty]))/_xlfn.STDEV.P(Table2[1M Return vs Nifty])</f>
        <v>-8.553202923369467E-2</v>
      </c>
      <c r="K585">
        <v>-18.461404454257099</v>
      </c>
      <c r="L585">
        <f>(Table2[[#This Row],[6M Return vs Nifty]]-AVERAGE(Table2[6M Return vs Nifty]))/_xlfn.STDEV.P(Table2[6M Return vs Nifty])</f>
        <v>-0.83423643359704602</v>
      </c>
      <c r="M585">
        <v>-4.7959896849497099</v>
      </c>
      <c r="N585">
        <f>(Table2[[#This Row],[1W Return vs Nifty]]-AVERAGE(Table2[1W Return vs Nifty]))/_xlfn.STDEV.P(Table2[1W Return vs Nifty])</f>
        <v>-0.78574317867947052</v>
      </c>
      <c r="O585">
        <v>860.07</v>
      </c>
      <c r="P585">
        <v>845.23301346964104</v>
      </c>
      <c r="Q585">
        <v>817.55082947182404</v>
      </c>
      <c r="R585">
        <v>30.064915131917498</v>
      </c>
      <c r="S585" s="2">
        <f>(Table2[[#This Row],[Close Price]]-Table2[[#This Row],[20D EMA]])/Table2[[#This Row],[20D EMA]]</f>
        <v>-2.5602567232899758E-2</v>
      </c>
      <c r="T585" s="2">
        <f>(Table2[[#This Row],[Close Price]]-Table2[[#This Row],[50D EMA]])/Table2[[#This Row],[50D EMA]]</f>
        <v>-8.4982642125573816E-3</v>
      </c>
      <c r="U585" s="2">
        <f>(Table2[[#This Row],[Close Price]]-Table2[[#This Row],[200D EMA]])/Table2[[#This Row],[200D EMA]]</f>
        <v>2.5073878943305983E-2</v>
      </c>
      <c r="V585">
        <v>0.67532739805595099</v>
      </c>
      <c r="W585">
        <v>817.1</v>
      </c>
      <c r="X585">
        <v>856.95</v>
      </c>
      <c r="Y585">
        <v>817.1</v>
      </c>
      <c r="Z585">
        <v>856.95</v>
      </c>
      <c r="AA585">
        <v>817.1</v>
      </c>
      <c r="AB585">
        <v>910</v>
      </c>
      <c r="AC585" s="2">
        <f>(Table2[[#This Row],[Close Price]]/Table2[[#This Row],[Day Low]])-1</f>
        <v>2.5639456614857448E-2</v>
      </c>
      <c r="AD585" s="2">
        <f>(Table2[[#This Row],[Day High]]/Table2[[#This Row],[Close Price]])-1</f>
        <v>2.2552353678181536E-2</v>
      </c>
      <c r="AE585" s="2">
        <f>(Table2[[#This Row],[Close Price]]/Table2[[#This Row],[Current Week Low]])-1</f>
        <v>2.5639456614857448E-2</v>
      </c>
      <c r="AF585" s="2">
        <f>(Table2[[#This Row],[Current Week High]]/Table2[[#This Row],[Close Price]])-1</f>
        <v>2.2552353678181536E-2</v>
      </c>
      <c r="AG585" s="2">
        <f>(Table2[[#This Row],[Close Price]]/Table2[[#This Row],[Current Month Low]])-1</f>
        <v>2.5639456614857448E-2</v>
      </c>
      <c r="AH585" s="2">
        <f>(Table2[[#This Row],[Current Month High]]/Table2[[#This Row],[Close Price]])-1</f>
        <v>8.5854065986516348E-2</v>
      </c>
      <c r="AI585">
        <v>19.312690173617298</v>
      </c>
      <c r="AJ585">
        <v>38.018774703557298</v>
      </c>
      <c r="AK585" t="str">
        <f>IF(AND(Table2[[#This Row],[20D EMA]]&gt;Table2[[#This Row],[50D EMA]],Table2[[#This Row],[50D EMA]]&gt;Table2[[#This Row],[200D EMA]]),"Uptrend","Downtrend/NoTrend")</f>
        <v>Uptrend</v>
      </c>
      <c r="AL585">
        <v>-0.01</v>
      </c>
      <c r="AM585" t="s">
        <v>10200</v>
      </c>
      <c r="AN585">
        <v>-3.87</v>
      </c>
      <c r="AO585" t="s">
        <v>10200</v>
      </c>
      <c r="AP585">
        <v>-5.933511389644E-3</v>
      </c>
      <c r="AQ585">
        <f>(Table2[[#This Row],[Sharpe Ratio]]-AVERAGE(Table2[Sharpe Ratio]))/_xlfn.STDEV.P(Table2[Sharpe Ratio])</f>
        <v>-0.63005030119439187</v>
      </c>
      <c r="AR58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-2.8567301608663493</v>
      </c>
      <c r="AS585">
        <f>_xlfn.RANK.AVG(Table2[[#This Row],[1Y Return vs Nifty Z-Score]],Table2[1Y Return vs Nifty Z-Score])</f>
        <v>491</v>
      </c>
      <c r="AT585">
        <f>_xlfn.RANK.AVG(Table2[[#This Row],[6M Return vs Nifty Z-Score]],Table2[6M Return vs Nifty Z-Score])</f>
        <v>589</v>
      </c>
      <c r="AU585">
        <f>_xlfn.RANK.AVG(Table2[[#This Row],[Sharpe Ratio Z-Score]],Table2[Sharpe Ratio Z-Score])</f>
        <v>546</v>
      </c>
      <c r="AV585">
        <f>(Table2[[#This Row],[Rank 1Y]]+Table2[[#This Row],[Rank 6M]]+Table2[[#This Row],[Rank Sharpe]])/3</f>
        <v>542</v>
      </c>
    </row>
    <row r="586" spans="1:48" x14ac:dyDescent="0.3">
      <c r="A586" t="s">
        <v>117</v>
      </c>
      <c r="B586" t="s">
        <v>118</v>
      </c>
      <c r="C586" t="s">
        <v>10157</v>
      </c>
      <c r="D586" t="s">
        <v>119</v>
      </c>
      <c r="E586">
        <v>248901.99163979999</v>
      </c>
      <c r="F586">
        <v>2581.5500000000002</v>
      </c>
      <c r="G586">
        <v>-10.849795713884699</v>
      </c>
      <c r="H586">
        <f>(Table2[[#This Row],[1Y Return vs Nifty]]-AVERAGE(Table2[1Y Return vs Nifty]))/_xlfn.STDEV.P(Table2[1Y Return vs Nifty])</f>
        <v>-0.68909683510294684</v>
      </c>
      <c r="I586">
        <v>-0.453582536655247</v>
      </c>
      <c r="J586">
        <f>(Table2[[#This Row],[1M Return vs Nifty]]-AVERAGE(Table2[1M Return vs Nifty]))/_xlfn.STDEV.P(Table2[1M Return vs Nifty])</f>
        <v>0.13352356190119816</v>
      </c>
      <c r="K586">
        <v>-10.438784674156301</v>
      </c>
      <c r="L586">
        <f>(Table2[[#This Row],[6M Return vs Nifty]]-AVERAGE(Table2[6M Return vs Nifty]))/_xlfn.STDEV.P(Table2[6M Return vs Nifty])</f>
        <v>-0.56474016947811734</v>
      </c>
      <c r="M586">
        <v>0.17071670303429301</v>
      </c>
      <c r="N586">
        <f>(Table2[[#This Row],[1W Return vs Nifty]]-AVERAGE(Table2[1W Return vs Nifty]))/_xlfn.STDEV.P(Table2[1W Return vs Nifty])</f>
        <v>0.55137376604071309</v>
      </c>
      <c r="O586">
        <v>2579.4499999999998</v>
      </c>
      <c r="P586">
        <v>2547.7421038976399</v>
      </c>
      <c r="Q586">
        <v>2467.31932439907</v>
      </c>
      <c r="R586">
        <v>46.312021133615403</v>
      </c>
      <c r="S586" s="2">
        <f>(Table2[[#This Row],[Close Price]]-Table2[[#This Row],[20D EMA]])/Table2[[#This Row],[20D EMA]]</f>
        <v>8.1412704258673903E-4</v>
      </c>
      <c r="T586" s="2">
        <f>(Table2[[#This Row],[Close Price]]-Table2[[#This Row],[50D EMA]])/Table2[[#This Row],[50D EMA]]</f>
        <v>1.3269748162751459E-2</v>
      </c>
      <c r="U586" s="2">
        <f>(Table2[[#This Row],[Close Price]]-Table2[[#This Row],[200D EMA]])/Table2[[#This Row],[200D EMA]]</f>
        <v>4.6297483455552221E-2</v>
      </c>
      <c r="V586">
        <v>0.86251443602232702</v>
      </c>
      <c r="W586">
        <v>2550</v>
      </c>
      <c r="X586">
        <v>2606.5</v>
      </c>
      <c r="Y586">
        <v>2550</v>
      </c>
      <c r="Z586">
        <v>2630</v>
      </c>
      <c r="AA586">
        <v>2532.5</v>
      </c>
      <c r="AB586">
        <v>2649.95</v>
      </c>
      <c r="AC586" s="2">
        <f>(Table2[[#This Row],[Close Price]]/Table2[[#This Row],[Day Low]])-1</f>
        <v>1.2372549019607826E-2</v>
      </c>
      <c r="AD586" s="2">
        <f>(Table2[[#This Row],[Day High]]/Table2[[#This Row],[Close Price]])-1</f>
        <v>9.6647363018340648E-3</v>
      </c>
      <c r="AE586" s="2">
        <f>(Table2[[#This Row],[Close Price]]/Table2[[#This Row],[Current Week Low]])-1</f>
        <v>1.2372549019607826E-2</v>
      </c>
      <c r="AF586" s="2">
        <f>(Table2[[#This Row],[Current Week High]]/Table2[[#This Row],[Close Price]])-1</f>
        <v>1.8767794542038585E-2</v>
      </c>
      <c r="AG586" s="2">
        <f>(Table2[[#This Row],[Close Price]]/Table2[[#This Row],[Current Month Low]])-1</f>
        <v>1.9368213228035502E-2</v>
      </c>
      <c r="AH586" s="2">
        <f>(Table2[[#This Row],[Current Month High]]/Table2[[#This Row],[Close Price]])-1</f>
        <v>2.6495709941701584E-2</v>
      </c>
      <c r="AI586">
        <v>7.2727624876527601</v>
      </c>
      <c r="AJ586">
        <v>20.351981351981301</v>
      </c>
      <c r="AK586" t="str">
        <f>IF(AND(Table2[[#This Row],[20D EMA]]&gt;Table2[[#This Row],[50D EMA]],Table2[[#This Row],[50D EMA]]&gt;Table2[[#This Row],[200D EMA]]),"Uptrend","Downtrend/NoTrend")</f>
        <v>Uptrend</v>
      </c>
      <c r="AL586">
        <v>-0.09</v>
      </c>
      <c r="AM586" t="s">
        <v>10200</v>
      </c>
      <c r="AN586">
        <v>1.43</v>
      </c>
      <c r="AO586" t="s">
        <v>10199</v>
      </c>
      <c r="AP586">
        <v>-7.6715457475049998E-3</v>
      </c>
      <c r="AQ586">
        <f>(Table2[[#This Row],[Sharpe Ratio]]-AVERAGE(Table2[Sharpe Ratio]))/_xlfn.STDEV.P(Table2[Sharpe Ratio])</f>
        <v>-0.65000216392901233</v>
      </c>
      <c r="AR58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-1.2189418405681653</v>
      </c>
      <c r="AS586">
        <f>_xlfn.RANK.AVG(Table2[[#This Row],[1Y Return vs Nifty Z-Score]],Table2[1Y Return vs Nifty Z-Score])</f>
        <v>566</v>
      </c>
      <c r="AT586">
        <f>_xlfn.RANK.AVG(Table2[[#This Row],[6M Return vs Nifty Z-Score]],Table2[6M Return vs Nifty Z-Score])</f>
        <v>515</v>
      </c>
      <c r="AU586">
        <f>_xlfn.RANK.AVG(Table2[[#This Row],[Sharpe Ratio Z-Score]],Table2[Sharpe Ratio Z-Score])</f>
        <v>552</v>
      </c>
      <c r="AV586">
        <f>(Table2[[#This Row],[Rank 1Y]]+Table2[[#This Row],[Rank 6M]]+Table2[[#This Row],[Rank Sharpe]])/3</f>
        <v>544.33333333333337</v>
      </c>
    </row>
    <row r="587" spans="1:48" x14ac:dyDescent="0.3">
      <c r="A587" t="s">
        <v>2347</v>
      </c>
      <c r="B587" t="s">
        <v>2348</v>
      </c>
      <c r="C587" t="s">
        <v>10160</v>
      </c>
      <c r="D587" t="s">
        <v>291</v>
      </c>
      <c r="E587">
        <v>2092.0537447699999</v>
      </c>
      <c r="F587">
        <v>647.9</v>
      </c>
      <c r="G587">
        <v>18.701880991003399</v>
      </c>
      <c r="H587">
        <f>(Table2[[#This Row],[1Y Return vs Nifty]]-AVERAGE(Table2[1Y Return vs Nifty]))/_xlfn.STDEV.P(Table2[1Y Return vs Nifty])</f>
        <v>-0.27756243571045747</v>
      </c>
      <c r="I587">
        <v>-2.4979599115670701</v>
      </c>
      <c r="J587">
        <f>(Table2[[#This Row],[1M Return vs Nifty]]-AVERAGE(Table2[1M Return vs Nifty]))/_xlfn.STDEV.P(Table2[1M Return vs Nifty])</f>
        <v>-7.848937364844491E-2</v>
      </c>
      <c r="K587">
        <v>-18.547566643934498</v>
      </c>
      <c r="L587">
        <f>(Table2[[#This Row],[6M Return vs Nifty]]-AVERAGE(Table2[6M Return vs Nifty]))/_xlfn.STDEV.P(Table2[6M Return vs Nifty])</f>
        <v>-0.8371307983884525</v>
      </c>
      <c r="M587">
        <v>-3.86930923782865</v>
      </c>
      <c r="N587">
        <f>(Table2[[#This Row],[1W Return vs Nifty]]-AVERAGE(Table2[1W Return vs Nifty]))/_xlfn.STDEV.P(Table2[1W Return vs Nifty])</f>
        <v>-0.53626595345348116</v>
      </c>
      <c r="O587">
        <v>650.95000000000005</v>
      </c>
      <c r="P587">
        <v>633.02465070871403</v>
      </c>
      <c r="Q587">
        <v>624.10669990510496</v>
      </c>
      <c r="R587">
        <v>45.010100280207702</v>
      </c>
      <c r="S587" s="2">
        <f>(Table2[[#This Row],[Close Price]]-Table2[[#This Row],[20D EMA]])/Table2[[#This Row],[20D EMA]]</f>
        <v>-4.6854597127276567E-3</v>
      </c>
      <c r="T587" s="2">
        <f>(Table2[[#This Row],[Close Price]]-Table2[[#This Row],[50D EMA]])/Table2[[#This Row],[50D EMA]]</f>
        <v>2.3498846805779176E-2</v>
      </c>
      <c r="U587" s="2">
        <f>(Table2[[#This Row],[Close Price]]-Table2[[#This Row],[200D EMA]])/Table2[[#This Row],[200D EMA]]</f>
        <v>3.8123769699176073E-2</v>
      </c>
      <c r="V587">
        <v>0.58772688205726498</v>
      </c>
      <c r="W587">
        <v>630.45000000000005</v>
      </c>
      <c r="X587">
        <v>659.95</v>
      </c>
      <c r="Y587">
        <v>630.45000000000005</v>
      </c>
      <c r="Z587">
        <v>659.95</v>
      </c>
      <c r="AA587">
        <v>604.79999999999995</v>
      </c>
      <c r="AB587">
        <v>705.95</v>
      </c>
      <c r="AC587" s="2">
        <f>(Table2[[#This Row],[Close Price]]/Table2[[#This Row],[Day Low]])-1</f>
        <v>2.7678642239669982E-2</v>
      </c>
      <c r="AD587" s="2">
        <f>(Table2[[#This Row],[Day High]]/Table2[[#This Row],[Close Price]])-1</f>
        <v>1.8598549158820976E-2</v>
      </c>
      <c r="AE587" s="2">
        <f>(Table2[[#This Row],[Close Price]]/Table2[[#This Row],[Current Week Low]])-1</f>
        <v>2.7678642239669982E-2</v>
      </c>
      <c r="AF587" s="2">
        <f>(Table2[[#This Row],[Current Week High]]/Table2[[#This Row],[Close Price]])-1</f>
        <v>1.8598549158820976E-2</v>
      </c>
      <c r="AG587" s="2">
        <f>(Table2[[#This Row],[Close Price]]/Table2[[#This Row],[Current Month Low]])-1</f>
        <v>7.1263227513227667E-2</v>
      </c>
      <c r="AH587" s="2">
        <f>(Table2[[#This Row],[Current Month High]]/Table2[[#This Row],[Close Price]])-1</f>
        <v>8.9597160055564284E-2</v>
      </c>
      <c r="AI587">
        <v>18.521376755672101</v>
      </c>
      <c r="AJ587">
        <v>44.250250473115798</v>
      </c>
      <c r="AK587" t="str">
        <f>IF(AND(Table2[[#This Row],[20D EMA]]&gt;Table2[[#This Row],[50D EMA]],Table2[[#This Row],[50D EMA]]&gt;Table2[[#This Row],[200D EMA]]),"Uptrend","Downtrend/NoTrend")</f>
        <v>Uptrend</v>
      </c>
      <c r="AL587">
        <v>0.02</v>
      </c>
      <c r="AM587" t="s">
        <v>10199</v>
      </c>
      <c r="AN587">
        <v>-5.73</v>
      </c>
      <c r="AO587" t="s">
        <v>10200</v>
      </c>
      <c r="AP587">
        <v>-6.3860379535697995E-2</v>
      </c>
      <c r="AQ587">
        <f>(Table2[[#This Row],[Sharpe Ratio]]-AVERAGE(Table2[Sharpe Ratio]))/_xlfn.STDEV.P(Table2[Sharpe Ratio])</f>
        <v>-1.2950250277693671</v>
      </c>
      <c r="AR58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-3.0244735889702032</v>
      </c>
      <c r="AS587">
        <f>_xlfn.RANK.AVG(Table2[[#This Row],[1Y Return vs Nifty Z-Score]],Table2[1Y Return vs Nifty Z-Score])</f>
        <v>390</v>
      </c>
      <c r="AT587">
        <f>_xlfn.RANK.AVG(Table2[[#This Row],[6M Return vs Nifty Z-Score]],Table2[6M Return vs Nifty Z-Score])</f>
        <v>590</v>
      </c>
      <c r="AU587">
        <f>_xlfn.RANK.AVG(Table2[[#This Row],[Sharpe Ratio Z-Score]],Table2[Sharpe Ratio Z-Score])</f>
        <v>655</v>
      </c>
      <c r="AV587">
        <f>(Table2[[#This Row],[Rank 1Y]]+Table2[[#This Row],[Rank 6M]]+Table2[[#This Row],[Rank Sharpe]])/3</f>
        <v>545</v>
      </c>
    </row>
    <row r="588" spans="1:48" x14ac:dyDescent="0.3">
      <c r="A588" t="s">
        <v>1985</v>
      </c>
      <c r="B588" t="s">
        <v>1986</v>
      </c>
      <c r="C588" t="s">
        <v>10168</v>
      </c>
      <c r="D588" t="s">
        <v>138</v>
      </c>
      <c r="E588">
        <v>3120.74103354</v>
      </c>
      <c r="F588">
        <v>410.6</v>
      </c>
      <c r="G588">
        <v>-14.4826099434455</v>
      </c>
      <c r="H588">
        <f>(Table2[[#This Row],[1Y Return vs Nifty]]-AVERAGE(Table2[1Y Return vs Nifty]))/_xlfn.STDEV.P(Table2[1Y Return vs Nifty])</f>
        <v>-0.73968712942013859</v>
      </c>
      <c r="I588">
        <v>-8.4785057054854498</v>
      </c>
      <c r="J588">
        <f>(Table2[[#This Row],[1M Return vs Nifty]]-AVERAGE(Table2[1M Return vs Nifty]))/_xlfn.STDEV.P(Table2[1M Return vs Nifty])</f>
        <v>-0.69870415665170282</v>
      </c>
      <c r="K588">
        <v>-33.267458357755103</v>
      </c>
      <c r="L588">
        <f>(Table2[[#This Row],[6M Return vs Nifty]]-AVERAGE(Table2[6M Return vs Nifty]))/_xlfn.STDEV.P(Table2[6M Return vs Nifty])</f>
        <v>-1.3316021723091527</v>
      </c>
      <c r="M588">
        <v>2.71358241753927</v>
      </c>
      <c r="N588">
        <f>(Table2[[#This Row],[1W Return vs Nifty]]-AVERAGE(Table2[1W Return vs Nifty]))/_xlfn.STDEV.P(Table2[1W Return vs Nifty])</f>
        <v>1.2359539625344127</v>
      </c>
      <c r="O588">
        <v>424.34</v>
      </c>
      <c r="P588">
        <v>446.36890251696502</v>
      </c>
      <c r="Q588">
        <v>461.34687977285898</v>
      </c>
      <c r="R588">
        <v>40.759787174359403</v>
      </c>
      <c r="S588" s="2">
        <f>(Table2[[#This Row],[Close Price]]-Table2[[#This Row],[20D EMA]])/Table2[[#This Row],[20D EMA]]</f>
        <v>-3.2379695527171494E-2</v>
      </c>
      <c r="T588" s="2">
        <f>(Table2[[#This Row],[Close Price]]-Table2[[#This Row],[50D EMA]])/Table2[[#This Row],[50D EMA]]</f>
        <v>-8.0133052090485948E-2</v>
      </c>
      <c r="U588" s="2">
        <f>(Table2[[#This Row],[Close Price]]-Table2[[#This Row],[200D EMA]])/Table2[[#This Row],[200D EMA]]</f>
        <v>-0.10999723201302206</v>
      </c>
      <c r="V588">
        <v>1.1792434550561</v>
      </c>
      <c r="W588">
        <v>400.4</v>
      </c>
      <c r="X588">
        <v>419.95</v>
      </c>
      <c r="Y588">
        <v>400.4</v>
      </c>
      <c r="Z588">
        <v>419.95</v>
      </c>
      <c r="AA588">
        <v>400.4</v>
      </c>
      <c r="AB588">
        <v>438.25</v>
      </c>
      <c r="AC588" s="2">
        <f>(Table2[[#This Row],[Close Price]]/Table2[[#This Row],[Day Low]])-1</f>
        <v>2.5474525474525667E-2</v>
      </c>
      <c r="AD588" s="2">
        <f>(Table2[[#This Row],[Day High]]/Table2[[#This Row],[Close Price]])-1</f>
        <v>2.2771553823672575E-2</v>
      </c>
      <c r="AE588" s="2">
        <f>(Table2[[#This Row],[Close Price]]/Table2[[#This Row],[Current Week Low]])-1</f>
        <v>2.5474525474525667E-2</v>
      </c>
      <c r="AF588" s="2">
        <f>(Table2[[#This Row],[Current Week High]]/Table2[[#This Row],[Close Price]])-1</f>
        <v>2.2771553823672575E-2</v>
      </c>
      <c r="AG588" s="2">
        <f>(Table2[[#This Row],[Close Price]]/Table2[[#This Row],[Current Month Low]])-1</f>
        <v>2.5474525474525667E-2</v>
      </c>
      <c r="AH588" s="2">
        <f>(Table2[[#This Row],[Current Month High]]/Table2[[#This Row],[Close Price]])-1</f>
        <v>6.7340477350219086E-2</v>
      </c>
      <c r="AI588">
        <v>42.474427666829001</v>
      </c>
      <c r="AJ588">
        <v>11.9563735514655</v>
      </c>
      <c r="AK588" t="str">
        <f>IF(AND(Table2[[#This Row],[20D EMA]]&gt;Table2[[#This Row],[50D EMA]],Table2[[#This Row],[50D EMA]]&gt;Table2[[#This Row],[200D EMA]]),"Uptrend","Downtrend/NoTrend")</f>
        <v>Downtrend/NoTrend</v>
      </c>
      <c r="AL588">
        <v>-0.32</v>
      </c>
      <c r="AM588" t="s">
        <v>10200</v>
      </c>
      <c r="AN588">
        <v>-3.81</v>
      </c>
      <c r="AO588" t="s">
        <v>10200</v>
      </c>
      <c r="AP588">
        <v>4.2614218496290997E-2</v>
      </c>
      <c r="AQ588">
        <f>(Table2[[#This Row],[Sharpe Ratio]]-AVERAGE(Table2[Sharpe Ratio]))/_xlfn.STDEV.P(Table2[Sharpe Ratio])</f>
        <v>-7.2743917473826275E-2</v>
      </c>
      <c r="AR58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8">
        <f>_xlfn.RANK.AVG(Table2[[#This Row],[1Y Return vs Nifty Z-Score]],Table2[1Y Return vs Nifty Z-Score])</f>
        <v>589</v>
      </c>
      <c r="AT588">
        <f>_xlfn.RANK.AVG(Table2[[#This Row],[6M Return vs Nifty Z-Score]],Table2[6M Return vs Nifty Z-Score])</f>
        <v>697</v>
      </c>
      <c r="AU588">
        <f>_xlfn.RANK.AVG(Table2[[#This Row],[Sharpe Ratio Z-Score]],Table2[Sharpe Ratio Z-Score])</f>
        <v>355</v>
      </c>
      <c r="AV588">
        <f>(Table2[[#This Row],[Rank 1Y]]+Table2[[#This Row],[Rank 6M]]+Table2[[#This Row],[Rank Sharpe]])/3</f>
        <v>547</v>
      </c>
    </row>
    <row r="589" spans="1:48" x14ac:dyDescent="0.3">
      <c r="A589" t="s">
        <v>969</v>
      </c>
      <c r="B589" t="s">
        <v>970</v>
      </c>
      <c r="C589" t="s">
        <v>10155</v>
      </c>
      <c r="D589" t="s">
        <v>489</v>
      </c>
      <c r="E589">
        <v>14064.7083726</v>
      </c>
      <c r="F589">
        <v>1777.2</v>
      </c>
      <c r="G589">
        <v>-13.143389488191399</v>
      </c>
      <c r="H589">
        <f>(Table2[[#This Row],[1Y Return vs Nifty]]-AVERAGE(Table2[1Y Return vs Nifty]))/_xlfn.STDEV.P(Table2[1Y Return vs Nifty])</f>
        <v>-0.72103724734370245</v>
      </c>
      <c r="I589">
        <v>-10.2687650888408</v>
      </c>
      <c r="J589">
        <f>(Table2[[#This Row],[1M Return vs Nifty]]-AVERAGE(Table2[1M Return vs Nifty]))/_xlfn.STDEV.P(Table2[1M Return vs Nifty])</f>
        <v>-0.88436368894663075</v>
      </c>
      <c r="K589">
        <v>3.0541454797263401</v>
      </c>
      <c r="L589">
        <f>(Table2[[#This Row],[6M Return vs Nifty]]-AVERAGE(Table2[6M Return vs Nifty]))/_xlfn.STDEV.P(Table2[6M Return vs Nifty])</f>
        <v>-0.11148495258395164</v>
      </c>
      <c r="M589">
        <v>1.0041752362013801</v>
      </c>
      <c r="N589">
        <f>(Table2[[#This Row],[1W Return vs Nifty]]-AVERAGE(Table2[1W Return vs Nifty]))/_xlfn.STDEV.P(Table2[1W Return vs Nifty])</f>
        <v>0.77575415826915151</v>
      </c>
      <c r="O589">
        <v>1791.15</v>
      </c>
      <c r="P589">
        <v>1741.1893071664001</v>
      </c>
      <c r="Q589">
        <v>1622.9765348087501</v>
      </c>
      <c r="R589">
        <v>45.256809936107601</v>
      </c>
      <c r="S589" s="2">
        <f>(Table2[[#This Row],[Close Price]]-Table2[[#This Row],[20D EMA]])/Table2[[#This Row],[20D EMA]]</f>
        <v>-7.788292437819303E-3</v>
      </c>
      <c r="T589" s="2">
        <f>(Table2[[#This Row],[Close Price]]-Table2[[#This Row],[50D EMA]])/Table2[[#This Row],[50D EMA]]</f>
        <v>2.0681664357452032E-2</v>
      </c>
      <c r="U589" s="2">
        <f>(Table2[[#This Row],[Close Price]]-Table2[[#This Row],[200D EMA]])/Table2[[#This Row],[200D EMA]]</f>
        <v>9.5025073920383868E-2</v>
      </c>
      <c r="V589">
        <v>0.60350676600586595</v>
      </c>
      <c r="W589">
        <v>1732.3</v>
      </c>
      <c r="X589">
        <v>1827.45</v>
      </c>
      <c r="Y589">
        <v>1712.1</v>
      </c>
      <c r="Z589">
        <v>1827.45</v>
      </c>
      <c r="AA589">
        <v>1712.1</v>
      </c>
      <c r="AB589">
        <v>1917.75</v>
      </c>
      <c r="AC589" s="2">
        <f>(Table2[[#This Row],[Close Price]]/Table2[[#This Row],[Day Low]])-1</f>
        <v>2.5919298043064254E-2</v>
      </c>
      <c r="AD589" s="2">
        <f>(Table2[[#This Row],[Day High]]/Table2[[#This Row],[Close Price]])-1</f>
        <v>2.8274814314652286E-2</v>
      </c>
      <c r="AE589" s="2">
        <f>(Table2[[#This Row],[Close Price]]/Table2[[#This Row],[Current Week Low]])-1</f>
        <v>3.802347993691968E-2</v>
      </c>
      <c r="AF589" s="2">
        <f>(Table2[[#This Row],[Current Week High]]/Table2[[#This Row],[Close Price]])-1</f>
        <v>2.8274814314652286E-2</v>
      </c>
      <c r="AG589" s="2">
        <f>(Table2[[#This Row],[Close Price]]/Table2[[#This Row],[Current Month Low]])-1</f>
        <v>3.802347993691968E-2</v>
      </c>
      <c r="AH589" s="2">
        <f>(Table2[[#This Row],[Current Month High]]/Table2[[#This Row],[Close Price]])-1</f>
        <v>7.9085077650236313E-2</v>
      </c>
      <c r="AI589">
        <v>11.3521269412559</v>
      </c>
      <c r="AJ589">
        <v>35.975516449885198</v>
      </c>
      <c r="AK589" t="str">
        <f>IF(AND(Table2[[#This Row],[20D EMA]]&gt;Table2[[#This Row],[50D EMA]],Table2[[#This Row],[50D EMA]]&gt;Table2[[#This Row],[200D EMA]]),"Uptrend","Downtrend/NoTrend")</f>
        <v>Uptrend</v>
      </c>
      <c r="AL589">
        <v>0.05</v>
      </c>
      <c r="AM589" t="s">
        <v>10199</v>
      </c>
      <c r="AN589">
        <v>-0.98</v>
      </c>
      <c r="AO589" t="s">
        <v>10200</v>
      </c>
      <c r="AP589">
        <v>-9.2631076957415001E-2</v>
      </c>
      <c r="AQ589">
        <f>(Table2[[#This Row],[Sharpe Ratio]]-AVERAGE(Table2[Sharpe Ratio]))/_xlfn.STDEV.P(Table2[Sharpe Ratio])</f>
        <v>-1.6252998598755954</v>
      </c>
      <c r="AR58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-2.5664315904807289</v>
      </c>
      <c r="AS589">
        <f>_xlfn.RANK.AVG(Table2[[#This Row],[1Y Return vs Nifty Z-Score]],Table2[1Y Return vs Nifty Z-Score])</f>
        <v>580</v>
      </c>
      <c r="AT589">
        <f>_xlfn.RANK.AVG(Table2[[#This Row],[6M Return vs Nifty Z-Score]],Table2[6M Return vs Nifty Z-Score])</f>
        <v>361</v>
      </c>
      <c r="AU589">
        <f>_xlfn.RANK.AVG(Table2[[#This Row],[Sharpe Ratio Z-Score]],Table2[Sharpe Ratio Z-Score])</f>
        <v>702</v>
      </c>
      <c r="AV589">
        <f>(Table2[[#This Row],[Rank 1Y]]+Table2[[#This Row],[Rank 6M]]+Table2[[#This Row],[Rank Sharpe]])/3</f>
        <v>547.66666666666663</v>
      </c>
    </row>
    <row r="590" spans="1:48" x14ac:dyDescent="0.3">
      <c r="A590" t="s">
        <v>1327</v>
      </c>
      <c r="B590" t="s">
        <v>1328</v>
      </c>
      <c r="C590" t="s">
        <v>10163</v>
      </c>
      <c r="D590" t="s">
        <v>77</v>
      </c>
      <c r="E590">
        <v>8065.7858379199997</v>
      </c>
      <c r="F590">
        <v>160.24</v>
      </c>
      <c r="G590">
        <v>5.1457327909084301</v>
      </c>
      <c r="H590">
        <f>(Table2[[#This Row],[1Y Return vs Nifty]]-AVERAGE(Table2[1Y Return vs Nifty]))/_xlfn.STDEV.P(Table2[1Y Return vs Nifty])</f>
        <v>-0.4663443232261284</v>
      </c>
      <c r="I590">
        <v>-9.9857939887724694</v>
      </c>
      <c r="J590">
        <f>(Table2[[#This Row],[1M Return vs Nifty]]-AVERAGE(Table2[1M Return vs Nifty]))/_xlfn.STDEV.P(Table2[1M Return vs Nifty])</f>
        <v>-0.85501806306687544</v>
      </c>
      <c r="K590">
        <v>-19.447606592925599</v>
      </c>
      <c r="L590">
        <f>(Table2[[#This Row],[6M Return vs Nifty]]-AVERAGE(Table2[6M Return vs Nifty]))/_xlfn.STDEV.P(Table2[6M Return vs Nifty])</f>
        <v>-0.86736498752608659</v>
      </c>
      <c r="M590">
        <v>-5.5622870584591402</v>
      </c>
      <c r="N590">
        <f>(Table2[[#This Row],[1W Return vs Nifty]]-AVERAGE(Table2[1W Return vs Nifty]))/_xlfn.STDEV.P(Table2[1W Return vs Nifty])</f>
        <v>-0.99204271055695892</v>
      </c>
      <c r="O590">
        <v>165.2</v>
      </c>
      <c r="P590">
        <v>164.28833932285201</v>
      </c>
      <c r="Q590">
        <v>159.865878568303</v>
      </c>
      <c r="R590">
        <v>37.925867116056203</v>
      </c>
      <c r="S590" s="2">
        <f>(Table2[[#This Row],[Close Price]]-Table2[[#This Row],[20D EMA]])/Table2[[#This Row],[20D EMA]]</f>
        <v>-3.002421307506041E-2</v>
      </c>
      <c r="T590" s="2">
        <f>(Table2[[#This Row],[Close Price]]-Table2[[#This Row],[50D EMA]])/Table2[[#This Row],[50D EMA]]</f>
        <v>-2.4641671706817782E-2</v>
      </c>
      <c r="U590" s="2">
        <f>(Table2[[#This Row],[Close Price]]-Table2[[#This Row],[200D EMA]])/Table2[[#This Row],[200D EMA]]</f>
        <v>2.3402206590142482E-3</v>
      </c>
      <c r="V590">
        <v>1.07308121958102</v>
      </c>
      <c r="W590">
        <v>154</v>
      </c>
      <c r="X590">
        <v>162.68</v>
      </c>
      <c r="Y590">
        <v>154</v>
      </c>
      <c r="Z590">
        <v>162.68</v>
      </c>
      <c r="AA590">
        <v>154</v>
      </c>
      <c r="AB590">
        <v>180.83</v>
      </c>
      <c r="AC590" s="2">
        <f>(Table2[[#This Row],[Close Price]]/Table2[[#This Row],[Day Low]])-1</f>
        <v>4.0519480519480622E-2</v>
      </c>
      <c r="AD590" s="2">
        <f>(Table2[[#This Row],[Day High]]/Table2[[#This Row],[Close Price]])-1</f>
        <v>1.5227159261108403E-2</v>
      </c>
      <c r="AE590" s="2">
        <f>(Table2[[#This Row],[Close Price]]/Table2[[#This Row],[Current Week Low]])-1</f>
        <v>4.0519480519480622E-2</v>
      </c>
      <c r="AF590" s="2">
        <f>(Table2[[#This Row],[Current Week High]]/Table2[[#This Row],[Close Price]])-1</f>
        <v>1.5227159261108403E-2</v>
      </c>
      <c r="AG590" s="2">
        <f>(Table2[[#This Row],[Close Price]]/Table2[[#This Row],[Current Month Low]])-1</f>
        <v>4.0519480519480622E-2</v>
      </c>
      <c r="AH590" s="2">
        <f>(Table2[[#This Row],[Current Month High]]/Table2[[#This Row],[Close Price]])-1</f>
        <v>0.12849475786320519</v>
      </c>
      <c r="AI590">
        <v>24.188716924613001</v>
      </c>
      <c r="AJ590">
        <v>33.533333333333303</v>
      </c>
      <c r="AK590" t="str">
        <f>IF(AND(Table2[[#This Row],[20D EMA]]&gt;Table2[[#This Row],[50D EMA]],Table2[[#This Row],[50D EMA]]&gt;Table2[[#This Row],[200D EMA]]),"Uptrend","Downtrend/NoTrend")</f>
        <v>Uptrend</v>
      </c>
      <c r="AL590">
        <v>-0.06</v>
      </c>
      <c r="AM590" t="s">
        <v>10200</v>
      </c>
      <c r="AN590">
        <v>-4.13</v>
      </c>
      <c r="AO590" t="s">
        <v>10200</v>
      </c>
      <c r="AP590">
        <v>-2.5737030233042E-2</v>
      </c>
      <c r="AQ590">
        <f>(Table2[[#This Row],[Sharpe Ratio]]-AVERAGE(Table2[Sharpe Ratio]))/_xlfn.STDEV.P(Table2[Sharpe Ratio])</f>
        <v>-0.8573859046816662</v>
      </c>
      <c r="AR59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-4.0381559890577154</v>
      </c>
      <c r="AS590">
        <f>_xlfn.RANK.AVG(Table2[[#This Row],[1Y Return vs Nifty Z-Score]],Table2[1Y Return vs Nifty Z-Score])</f>
        <v>468</v>
      </c>
      <c r="AT590">
        <f>_xlfn.RANK.AVG(Table2[[#This Row],[6M Return vs Nifty Z-Score]],Table2[6M Return vs Nifty Z-Score])</f>
        <v>595</v>
      </c>
      <c r="AU590">
        <f>_xlfn.RANK.AVG(Table2[[#This Row],[Sharpe Ratio Z-Score]],Table2[Sharpe Ratio Z-Score])</f>
        <v>584</v>
      </c>
      <c r="AV590">
        <f>(Table2[[#This Row],[Rank 1Y]]+Table2[[#This Row],[Rank 6M]]+Table2[[#This Row],[Rank Sharpe]])/3</f>
        <v>549</v>
      </c>
    </row>
    <row r="591" spans="1:48" x14ac:dyDescent="0.3">
      <c r="A591" t="s">
        <v>1311</v>
      </c>
      <c r="B591" t="s">
        <v>1312</v>
      </c>
      <c r="C591" t="s">
        <v>10154</v>
      </c>
      <c r="D591" t="s">
        <v>21</v>
      </c>
      <c r="E591">
        <v>8220.6567948299999</v>
      </c>
      <c r="F591">
        <v>2664.1</v>
      </c>
      <c r="G591">
        <v>0.78288410919090601</v>
      </c>
      <c r="H591">
        <f>(Table2[[#This Row],[1Y Return vs Nifty]]-AVERAGE(Table2[1Y Return vs Nifty]))/_xlfn.STDEV.P(Table2[1Y Return vs Nifty])</f>
        <v>-0.52710102173095308</v>
      </c>
      <c r="I591">
        <v>-8.0500521033012902</v>
      </c>
      <c r="J591">
        <f>(Table2[[#This Row],[1M Return vs Nifty]]-AVERAGE(Table2[1M Return vs Nifty]))/_xlfn.STDEV.P(Table2[1M Return vs Nifty])</f>
        <v>-0.65427121239169284</v>
      </c>
      <c r="K591">
        <v>-15.938501122376699</v>
      </c>
      <c r="L591">
        <f>(Table2[[#This Row],[6M Return vs Nifty]]-AVERAGE(Table2[6M Return vs Nifty]))/_xlfn.STDEV.P(Table2[6M Return vs Nifty])</f>
        <v>-0.749486932647068</v>
      </c>
      <c r="M591">
        <v>-7.7179281810199498</v>
      </c>
      <c r="N591">
        <f>(Table2[[#This Row],[1W Return vs Nifty]]-AVERAGE(Table2[1W Return vs Nifty]))/_xlfn.STDEV.P(Table2[1W Return vs Nifty])</f>
        <v>-1.5723758421237812</v>
      </c>
      <c r="O591">
        <v>2753.49</v>
      </c>
      <c r="P591">
        <v>2703.42844043882</v>
      </c>
      <c r="Q591">
        <v>2575.3195773088801</v>
      </c>
      <c r="R591">
        <v>35.840919995171703</v>
      </c>
      <c r="S591" s="2">
        <f>(Table2[[#This Row],[Close Price]]-Table2[[#This Row],[20D EMA]])/Table2[[#This Row],[20D EMA]]</f>
        <v>-3.2464254455254922E-2</v>
      </c>
      <c r="T591" s="2">
        <f>(Table2[[#This Row],[Close Price]]-Table2[[#This Row],[50D EMA]])/Table2[[#This Row],[50D EMA]]</f>
        <v>-1.4547616593260471E-2</v>
      </c>
      <c r="U591" s="2">
        <f>(Table2[[#This Row],[Close Price]]-Table2[[#This Row],[200D EMA]])/Table2[[#This Row],[200D EMA]]</f>
        <v>3.447355562135411E-2</v>
      </c>
      <c r="V591">
        <v>1.38794199821876</v>
      </c>
      <c r="W591">
        <v>2560.5500000000002</v>
      </c>
      <c r="X591">
        <v>2698.95</v>
      </c>
      <c r="Y591">
        <v>2560.5500000000002</v>
      </c>
      <c r="Z591">
        <v>2698.95</v>
      </c>
      <c r="AA591">
        <v>2560.5500000000002</v>
      </c>
      <c r="AB591">
        <v>2991</v>
      </c>
      <c r="AC591" s="2">
        <f>(Table2[[#This Row],[Close Price]]/Table2[[#This Row],[Day Low]])-1</f>
        <v>4.0440530354806548E-2</v>
      </c>
      <c r="AD591" s="2">
        <f>(Table2[[#This Row],[Day High]]/Table2[[#This Row],[Close Price]])-1</f>
        <v>1.308134079051082E-2</v>
      </c>
      <c r="AE591" s="2">
        <f>(Table2[[#This Row],[Close Price]]/Table2[[#This Row],[Current Week Low]])-1</f>
        <v>4.0440530354806548E-2</v>
      </c>
      <c r="AF591" s="2">
        <f>(Table2[[#This Row],[Current Week High]]/Table2[[#This Row],[Close Price]])-1</f>
        <v>1.308134079051082E-2</v>
      </c>
      <c r="AG591" s="2">
        <f>(Table2[[#This Row],[Close Price]]/Table2[[#This Row],[Current Month Low]])-1</f>
        <v>4.0440530354806548E-2</v>
      </c>
      <c r="AH591" s="2">
        <f>(Table2[[#This Row],[Current Month High]]/Table2[[#This Row],[Close Price]])-1</f>
        <v>0.12270560414398868</v>
      </c>
      <c r="AI591">
        <v>18.051124207049199</v>
      </c>
      <c r="AJ591">
        <v>35.646639511201599</v>
      </c>
      <c r="AK591" t="str">
        <f>IF(AND(Table2[[#This Row],[20D EMA]]&gt;Table2[[#This Row],[50D EMA]],Table2[[#This Row],[50D EMA]]&gt;Table2[[#This Row],[200D EMA]]),"Uptrend","Downtrend/NoTrend")</f>
        <v>Uptrend</v>
      </c>
      <c r="AL591">
        <v>-0.15</v>
      </c>
      <c r="AM591" t="s">
        <v>10200</v>
      </c>
      <c r="AN591">
        <v>-7.44</v>
      </c>
      <c r="AO591" t="s">
        <v>10200</v>
      </c>
      <c r="AP591">
        <v>-2.7245848529751E-2</v>
      </c>
      <c r="AQ591">
        <f>(Table2[[#This Row],[Sharpe Ratio]]-AVERAGE(Table2[Sharpe Ratio]))/_xlfn.STDEV.P(Table2[Sharpe Ratio])</f>
        <v>-0.87470646880703284</v>
      </c>
      <c r="AR59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-4.3779414777005279</v>
      </c>
      <c r="AS591">
        <f>_xlfn.RANK.AVG(Table2[[#This Row],[1Y Return vs Nifty Z-Score]],Table2[1Y Return vs Nifty Z-Score])</f>
        <v>495</v>
      </c>
      <c r="AT591">
        <f>_xlfn.RANK.AVG(Table2[[#This Row],[6M Return vs Nifty Z-Score]],Table2[6M Return vs Nifty Z-Score])</f>
        <v>566</v>
      </c>
      <c r="AU591">
        <f>_xlfn.RANK.AVG(Table2[[#This Row],[Sharpe Ratio Z-Score]],Table2[Sharpe Ratio Z-Score])</f>
        <v>588</v>
      </c>
      <c r="AV591">
        <f>(Table2[[#This Row],[Rank 1Y]]+Table2[[#This Row],[Rank 6M]]+Table2[[#This Row],[Rank Sharpe]])/3</f>
        <v>549.66666666666663</v>
      </c>
    </row>
    <row r="592" spans="1:48" x14ac:dyDescent="0.3">
      <c r="A592" t="s">
        <v>852</v>
      </c>
      <c r="B592" t="s">
        <v>853</v>
      </c>
      <c r="C592" t="s">
        <v>10155</v>
      </c>
      <c r="D592" t="s">
        <v>51</v>
      </c>
      <c r="E592">
        <v>17632.266961527999</v>
      </c>
      <c r="F592">
        <v>213.74</v>
      </c>
      <c r="G592">
        <v>-17.192704658156501</v>
      </c>
      <c r="H592">
        <f>(Table2[[#This Row],[1Y Return vs Nifty]]-AVERAGE(Table2[1Y Return vs Nifty]))/_xlfn.STDEV.P(Table2[1Y Return vs Nifty])</f>
        <v>-0.77742770203985978</v>
      </c>
      <c r="I592">
        <v>-7.86129457770061</v>
      </c>
      <c r="J592">
        <f>(Table2[[#This Row],[1M Return vs Nifty]]-AVERAGE(Table2[1M Return vs Nifty]))/_xlfn.STDEV.P(Table2[1M Return vs Nifty])</f>
        <v>-0.63469604119248446</v>
      </c>
      <c r="K592">
        <v>-25.792560453597101</v>
      </c>
      <c r="L592">
        <f>(Table2[[#This Row],[6M Return vs Nifty]]-AVERAGE(Table2[6M Return vs Nifty]))/_xlfn.STDEV.P(Table2[6M Return vs Nifty])</f>
        <v>-1.0805050101530169</v>
      </c>
      <c r="M592">
        <v>-3.2607154686254001</v>
      </c>
      <c r="N592">
        <f>(Table2[[#This Row],[1W Return vs Nifty]]-AVERAGE(Table2[1W Return vs Nifty]))/_xlfn.STDEV.P(Table2[1W Return vs Nifty])</f>
        <v>-0.37242275885242132</v>
      </c>
      <c r="O592">
        <v>216.26</v>
      </c>
      <c r="P592">
        <v>217.731230731962</v>
      </c>
      <c r="Q592">
        <v>212.79771279324899</v>
      </c>
      <c r="R592">
        <v>44.099786662438298</v>
      </c>
      <c r="S592" s="2">
        <f>(Table2[[#This Row],[Close Price]]-Table2[[#This Row],[20D EMA]])/Table2[[#This Row],[20D EMA]]</f>
        <v>-1.1652640340331E-2</v>
      </c>
      <c r="T592" s="2">
        <f>(Table2[[#This Row],[Close Price]]-Table2[[#This Row],[50D EMA]])/Table2[[#This Row],[50D EMA]]</f>
        <v>-1.8330997893799605E-2</v>
      </c>
      <c r="U592" s="2">
        <f>(Table2[[#This Row],[Close Price]]-Table2[[#This Row],[200D EMA]])/Table2[[#This Row],[200D EMA]]</f>
        <v>4.4280889788816963E-3</v>
      </c>
      <c r="V592">
        <v>0.68788866341001897</v>
      </c>
      <c r="W592">
        <v>208</v>
      </c>
      <c r="X592">
        <v>220</v>
      </c>
      <c r="Y592">
        <v>208</v>
      </c>
      <c r="Z592">
        <v>220</v>
      </c>
      <c r="AA592">
        <v>207.8</v>
      </c>
      <c r="AB592">
        <v>229.5</v>
      </c>
      <c r="AC592" s="2">
        <f>(Table2[[#This Row],[Close Price]]/Table2[[#This Row],[Day Low]])-1</f>
        <v>2.7596153846153992E-2</v>
      </c>
      <c r="AD592" s="2">
        <f>(Table2[[#This Row],[Day High]]/Table2[[#This Row],[Close Price]])-1</f>
        <v>2.9287919902685422E-2</v>
      </c>
      <c r="AE592" s="2">
        <f>(Table2[[#This Row],[Close Price]]/Table2[[#This Row],[Current Week Low]])-1</f>
        <v>2.7596153846153992E-2</v>
      </c>
      <c r="AF592" s="2">
        <f>(Table2[[#This Row],[Current Week High]]/Table2[[#This Row],[Close Price]])-1</f>
        <v>2.9287919902685422E-2</v>
      </c>
      <c r="AG592" s="2">
        <f>(Table2[[#This Row],[Close Price]]/Table2[[#This Row],[Current Month Low]])-1</f>
        <v>2.8585178055822835E-2</v>
      </c>
      <c r="AH592" s="2">
        <f>(Table2[[#This Row],[Current Month High]]/Table2[[#This Row],[Close Price]])-1</f>
        <v>7.3734443716665155E-2</v>
      </c>
      <c r="AI592">
        <v>35.3279685599326</v>
      </c>
      <c r="AJ592">
        <v>16.7818604015844</v>
      </c>
      <c r="AK592" t="str">
        <f>IF(AND(Table2[[#This Row],[20D EMA]]&gt;Table2[[#This Row],[50D EMA]],Table2[[#This Row],[50D EMA]]&gt;Table2[[#This Row],[200D EMA]]),"Uptrend","Downtrend/NoTrend")</f>
        <v>Downtrend/NoTrend</v>
      </c>
      <c r="AL592">
        <v>-0.1</v>
      </c>
      <c r="AM592" t="s">
        <v>10200</v>
      </c>
      <c r="AN592">
        <v>0.42</v>
      </c>
      <c r="AO592" t="s">
        <v>10199</v>
      </c>
      <c r="AP592">
        <v>2.9591744435549999E-2</v>
      </c>
      <c r="AQ592">
        <f>(Table2[[#This Row],[Sharpe Ratio]]-AVERAGE(Table2[Sharpe Ratio]))/_xlfn.STDEV.P(Table2[Sharpe Ratio])</f>
        <v>-0.22223613766493025</v>
      </c>
      <c r="AR59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2">
        <f>_xlfn.RANK.AVG(Table2[[#This Row],[1Y Return vs Nifty Z-Score]],Table2[1Y Return vs Nifty Z-Score])</f>
        <v>603</v>
      </c>
      <c r="AT592">
        <f>_xlfn.RANK.AVG(Table2[[#This Row],[6M Return vs Nifty Z-Score]],Table2[6M Return vs Nifty Z-Score])</f>
        <v>650</v>
      </c>
      <c r="AU592">
        <f>_xlfn.RANK.AVG(Table2[[#This Row],[Sharpe Ratio Z-Score]],Table2[Sharpe Ratio Z-Score])</f>
        <v>397</v>
      </c>
      <c r="AV592">
        <f>(Table2[[#This Row],[Rank 1Y]]+Table2[[#This Row],[Rank 6M]]+Table2[[#This Row],[Rank Sharpe]])/3</f>
        <v>550</v>
      </c>
    </row>
    <row r="593" spans="1:48" x14ac:dyDescent="0.3">
      <c r="A593" t="s">
        <v>339</v>
      </c>
      <c r="B593" t="s">
        <v>340</v>
      </c>
      <c r="C593" t="s">
        <v>10169</v>
      </c>
      <c r="D593" t="s">
        <v>163</v>
      </c>
      <c r="E593">
        <v>69987.383306624994</v>
      </c>
      <c r="F593">
        <v>2361.0500000000002</v>
      </c>
      <c r="G593">
        <v>-13.8703168631803</v>
      </c>
      <c r="H593">
        <f>(Table2[[#This Row],[1Y Return vs Nifty]]-AVERAGE(Table2[1Y Return vs Nifty]))/_xlfn.STDEV.P(Table2[1Y Return vs Nifty])</f>
        <v>-0.731160382611304</v>
      </c>
      <c r="I593">
        <v>-7.6683861981766404</v>
      </c>
      <c r="J593">
        <f>(Table2[[#This Row],[1M Return vs Nifty]]-AVERAGE(Table2[1M Return vs Nifty]))/_xlfn.STDEV.P(Table2[1M Return vs Nifty])</f>
        <v>-0.61469040410370313</v>
      </c>
      <c r="K593">
        <v>-10.509265313257901</v>
      </c>
      <c r="L593">
        <f>(Table2[[#This Row],[6M Return vs Nifty]]-AVERAGE(Table2[6M Return vs Nifty]))/_xlfn.STDEV.P(Table2[6M Return vs Nifty])</f>
        <v>-0.56710775880071107</v>
      </c>
      <c r="M593">
        <v>-0.88999688534042998</v>
      </c>
      <c r="N593">
        <f>(Table2[[#This Row],[1W Return vs Nifty]]-AVERAGE(Table2[1W Return vs Nifty]))/_xlfn.STDEV.P(Table2[1W Return vs Nifty])</f>
        <v>0.26581267148072596</v>
      </c>
      <c r="O593">
        <v>2385.11</v>
      </c>
      <c r="P593">
        <v>2389.2076275137902</v>
      </c>
      <c r="Q593">
        <v>2387.7296524711001</v>
      </c>
      <c r="R593">
        <v>41.227509484712201</v>
      </c>
      <c r="S593" s="2">
        <f>(Table2[[#This Row],[Close Price]]-Table2[[#This Row],[20D EMA]])/Table2[[#This Row],[20D EMA]]</f>
        <v>-1.0087585058970004E-2</v>
      </c>
      <c r="T593" s="2">
        <f>(Table2[[#This Row],[Close Price]]-Table2[[#This Row],[50D EMA]])/Table2[[#This Row],[50D EMA]]</f>
        <v>-1.178534137825887E-2</v>
      </c>
      <c r="U593" s="2">
        <f>(Table2[[#This Row],[Close Price]]-Table2[[#This Row],[200D EMA]])/Table2[[#This Row],[200D EMA]]</f>
        <v>-1.1173648760230736E-2</v>
      </c>
      <c r="V593">
        <v>0.84976412653885103</v>
      </c>
      <c r="W593">
        <v>2283.1</v>
      </c>
      <c r="X593">
        <v>2394</v>
      </c>
      <c r="Y593">
        <v>2283.1</v>
      </c>
      <c r="Z593">
        <v>2394</v>
      </c>
      <c r="AA593">
        <v>2283.1</v>
      </c>
      <c r="AB593">
        <v>2471</v>
      </c>
      <c r="AC593" s="2">
        <f>(Table2[[#This Row],[Close Price]]/Table2[[#This Row],[Day Low]])-1</f>
        <v>3.4142175112785278E-2</v>
      </c>
      <c r="AD593" s="2">
        <f>(Table2[[#This Row],[Day High]]/Table2[[#This Row],[Close Price]])-1</f>
        <v>1.3955655322843485E-2</v>
      </c>
      <c r="AE593" s="2">
        <f>(Table2[[#This Row],[Close Price]]/Table2[[#This Row],[Current Week Low]])-1</f>
        <v>3.4142175112785278E-2</v>
      </c>
      <c r="AF593" s="2">
        <f>(Table2[[#This Row],[Current Week High]]/Table2[[#This Row],[Close Price]])-1</f>
        <v>1.3955655322843485E-2</v>
      </c>
      <c r="AG593" s="2">
        <f>(Table2[[#This Row],[Close Price]]/Table2[[#This Row],[Current Month Low]])-1</f>
        <v>3.4142175112785278E-2</v>
      </c>
      <c r="AH593" s="2">
        <f>(Table2[[#This Row],[Current Month High]]/Table2[[#This Row],[Close Price]])-1</f>
        <v>4.6568264119777103E-2</v>
      </c>
      <c r="AI593">
        <v>14.0996590499989</v>
      </c>
      <c r="AJ593">
        <v>15.7377450980392</v>
      </c>
      <c r="AK593" t="str">
        <f>IF(AND(Table2[[#This Row],[20D EMA]]&gt;Table2[[#This Row],[50D EMA]],Table2[[#This Row],[50D EMA]]&gt;Table2[[#This Row],[200D EMA]]),"Uptrend","Downtrend/NoTrend")</f>
        <v>Downtrend/NoTrend</v>
      </c>
      <c r="AL593">
        <v>-0.11</v>
      </c>
      <c r="AM593" t="s">
        <v>10200</v>
      </c>
      <c r="AN593">
        <v>-1.22</v>
      </c>
      <c r="AO593" t="s">
        <v>10200</v>
      </c>
      <c r="AP593">
        <v>-8.7271496788949993E-3</v>
      </c>
      <c r="AQ593">
        <f>(Table2[[#This Row],[Sharpe Ratio]]-AVERAGE(Table2[Sharpe Ratio]))/_xlfn.STDEV.P(Table2[Sharpe Ratio])</f>
        <v>-0.6621200283693558</v>
      </c>
      <c r="AR59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3">
        <f>_xlfn.RANK.AVG(Table2[[#This Row],[1Y Return vs Nifty Z-Score]],Table2[1Y Return vs Nifty Z-Score])</f>
        <v>584</v>
      </c>
      <c r="AT593">
        <f>_xlfn.RANK.AVG(Table2[[#This Row],[6M Return vs Nifty Z-Score]],Table2[6M Return vs Nifty Z-Score])</f>
        <v>517</v>
      </c>
      <c r="AU593">
        <f>_xlfn.RANK.AVG(Table2[[#This Row],[Sharpe Ratio Z-Score]],Table2[Sharpe Ratio Z-Score])</f>
        <v>554</v>
      </c>
      <c r="AV593">
        <f>(Table2[[#This Row],[Rank 1Y]]+Table2[[#This Row],[Rank 6M]]+Table2[[#This Row],[Rank Sharpe]])/3</f>
        <v>551.66666666666663</v>
      </c>
    </row>
    <row r="594" spans="1:48" x14ac:dyDescent="0.3">
      <c r="A594" t="s">
        <v>739</v>
      </c>
      <c r="B594" t="s">
        <v>740</v>
      </c>
      <c r="C594" t="s">
        <v>10164</v>
      </c>
      <c r="D594" t="s">
        <v>528</v>
      </c>
      <c r="E594">
        <v>21180.436253802</v>
      </c>
      <c r="F594">
        <v>175.59</v>
      </c>
      <c r="G594">
        <v>-34.160086499285299</v>
      </c>
      <c r="H594">
        <f>(Table2[[#This Row],[1Y Return vs Nifty]]-AVERAGE(Table2[1Y Return vs Nifty]))/_xlfn.STDEV.P(Table2[1Y Return vs Nifty])</f>
        <v>-1.0137141694705547</v>
      </c>
      <c r="I594">
        <v>-1.1203589051859999</v>
      </c>
      <c r="J594">
        <f>(Table2[[#This Row],[1M Return vs Nifty]]-AVERAGE(Table2[1M Return vs Nifty]))/_xlfn.STDEV.P(Table2[1M Return vs Nifty])</f>
        <v>6.4375264242390012E-2</v>
      </c>
      <c r="K594">
        <v>-15.489230794583399</v>
      </c>
      <c r="L594">
        <f>(Table2[[#This Row],[6M Return vs Nifty]]-AVERAGE(Table2[6M Return vs Nifty]))/_xlfn.STDEV.P(Table2[6M Return vs Nifty])</f>
        <v>-0.73439502024956194</v>
      </c>
      <c r="M594">
        <v>3.6152980100365499</v>
      </c>
      <c r="N594">
        <f>(Table2[[#This Row],[1W Return vs Nifty]]-AVERAGE(Table2[1W Return vs Nifty]))/_xlfn.STDEV.P(Table2[1W Return vs Nifty])</f>
        <v>1.4787102488660291</v>
      </c>
      <c r="O594">
        <v>169.91</v>
      </c>
      <c r="P594">
        <v>166.70591995944099</v>
      </c>
      <c r="Q594">
        <v>170.020213402633</v>
      </c>
      <c r="R594">
        <v>69.399944537666599</v>
      </c>
      <c r="S594" s="2">
        <f>(Table2[[#This Row],[Close Price]]-Table2[[#This Row],[20D EMA]])/Table2[[#This Row],[20D EMA]]</f>
        <v>3.3429462656700645E-2</v>
      </c>
      <c r="T594" s="2">
        <f>(Table2[[#This Row],[Close Price]]-Table2[[#This Row],[50D EMA]])/Table2[[#This Row],[50D EMA]]</f>
        <v>5.3291928941218647E-2</v>
      </c>
      <c r="U594" s="2">
        <f>(Table2[[#This Row],[Close Price]]-Table2[[#This Row],[200D EMA]])/Table2[[#This Row],[200D EMA]]</f>
        <v>3.2759555384023198E-2</v>
      </c>
      <c r="V594">
        <v>1.2322595934631499</v>
      </c>
      <c r="W594">
        <v>168.2</v>
      </c>
      <c r="X594">
        <v>177</v>
      </c>
      <c r="Y594">
        <v>168.2</v>
      </c>
      <c r="Z594">
        <v>179.85</v>
      </c>
      <c r="AA594">
        <v>161.5</v>
      </c>
      <c r="AB594">
        <v>179.85</v>
      </c>
      <c r="AC594" s="2">
        <f>(Table2[[#This Row],[Close Price]]/Table2[[#This Row],[Day Low]])-1</f>
        <v>4.3935790725327051E-2</v>
      </c>
      <c r="AD594" s="2">
        <f>(Table2[[#This Row],[Day High]]/Table2[[#This Row],[Close Price]])-1</f>
        <v>8.0300700495472555E-3</v>
      </c>
      <c r="AE594" s="2">
        <f>(Table2[[#This Row],[Close Price]]/Table2[[#This Row],[Current Week Low]])-1</f>
        <v>4.3935790725327051E-2</v>
      </c>
      <c r="AF594" s="2">
        <f>(Table2[[#This Row],[Current Week High]]/Table2[[#This Row],[Close Price]])-1</f>
        <v>2.4261062702887415E-2</v>
      </c>
      <c r="AG594" s="2">
        <f>(Table2[[#This Row],[Close Price]]/Table2[[#This Row],[Current Month Low]])-1</f>
        <v>8.7244582043343621E-2</v>
      </c>
      <c r="AH594" s="2">
        <f>(Table2[[#This Row],[Current Month High]]/Table2[[#This Row],[Close Price]])-1</f>
        <v>2.4261062702887415E-2</v>
      </c>
      <c r="AI594">
        <v>29.563186969645098</v>
      </c>
      <c r="AJ594">
        <v>23.437609841827701</v>
      </c>
      <c r="AK594" t="str">
        <f>IF(AND(Table2[[#This Row],[20D EMA]]&gt;Table2[[#This Row],[50D EMA]],Table2[[#This Row],[50D EMA]]&gt;Table2[[#This Row],[200D EMA]]),"Uptrend","Downtrend/NoTrend")</f>
        <v>Downtrend/NoTrend</v>
      </c>
      <c r="AL594">
        <v>-0.08</v>
      </c>
      <c r="AM594" t="s">
        <v>10200</v>
      </c>
      <c r="AN594">
        <v>4.59</v>
      </c>
      <c r="AO594" t="s">
        <v>10199</v>
      </c>
      <c r="AP594">
        <v>2.6453591111456998E-2</v>
      </c>
      <c r="AQ594">
        <f>(Table2[[#This Row],[Sharpe Ratio]]-AVERAGE(Table2[Sharpe Ratio]))/_xlfn.STDEV.P(Table2[Sharpe Ratio])</f>
        <v>-0.25826074447394254</v>
      </c>
      <c r="AR59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4">
        <f>_xlfn.RANK.AVG(Table2[[#This Row],[1Y Return vs Nifty Z-Score]],Table2[1Y Return vs Nifty Z-Score])</f>
        <v>681</v>
      </c>
      <c r="AT594">
        <f>_xlfn.RANK.AVG(Table2[[#This Row],[6M Return vs Nifty Z-Score]],Table2[6M Return vs Nifty Z-Score])</f>
        <v>563</v>
      </c>
      <c r="AU594">
        <f>_xlfn.RANK.AVG(Table2[[#This Row],[Sharpe Ratio Z-Score]],Table2[Sharpe Ratio Z-Score])</f>
        <v>411</v>
      </c>
      <c r="AV594">
        <f>(Table2[[#This Row],[Rank 1Y]]+Table2[[#This Row],[Rank 6M]]+Table2[[#This Row],[Rank Sharpe]])/3</f>
        <v>551.66666666666663</v>
      </c>
    </row>
    <row r="595" spans="1:48" x14ac:dyDescent="0.3">
      <c r="A595" t="s">
        <v>1630</v>
      </c>
      <c r="B595" t="s">
        <v>1631</v>
      </c>
      <c r="C595" t="s">
        <v>10169</v>
      </c>
      <c r="D595" t="s">
        <v>271</v>
      </c>
      <c r="E595">
        <v>5117.6145377699904</v>
      </c>
      <c r="F595">
        <v>534.45000000000005</v>
      </c>
      <c r="G595">
        <v>-19.682841510752901</v>
      </c>
      <c r="H595">
        <f>(Table2[[#This Row],[1Y Return vs Nifty]]-AVERAGE(Table2[1Y Return vs Nifty]))/_xlfn.STDEV.P(Table2[1Y Return vs Nifty])</f>
        <v>-0.81210515822185902</v>
      </c>
      <c r="I595">
        <v>-7.6434374348434702</v>
      </c>
      <c r="J595">
        <f>(Table2[[#This Row],[1M Return vs Nifty]]-AVERAGE(Table2[1M Return vs Nifty]))/_xlfn.STDEV.P(Table2[1M Return vs Nifty])</f>
        <v>-0.61210308308483941</v>
      </c>
      <c r="K595">
        <v>-21.788280446400702</v>
      </c>
      <c r="L595">
        <f>(Table2[[#This Row],[6M Return vs Nifty]]-AVERAGE(Table2[6M Return vs Nifty]))/_xlfn.STDEV.P(Table2[6M Return vs Nifty])</f>
        <v>-0.94599302628682058</v>
      </c>
      <c r="M595">
        <v>-1.9454019592587699</v>
      </c>
      <c r="N595">
        <f>(Table2[[#This Row],[1W Return vs Nifty]]-AVERAGE(Table2[1W Return vs Nifty]))/_xlfn.STDEV.P(Table2[1W Return vs Nifty])</f>
        <v>-1.8319285925493822E-2</v>
      </c>
      <c r="O595">
        <v>545.22</v>
      </c>
      <c r="P595">
        <v>534.35892654050804</v>
      </c>
      <c r="Q595">
        <v>530.28564040957201</v>
      </c>
      <c r="R595">
        <v>40.686455749096403</v>
      </c>
      <c r="S595" s="2">
        <f>(Table2[[#This Row],[Close Price]]-Table2[[#This Row],[20D EMA]])/Table2[[#This Row],[20D EMA]]</f>
        <v>-1.9753494002421008E-2</v>
      </c>
      <c r="T595" s="2">
        <f>(Table2[[#This Row],[Close Price]]-Table2[[#This Row],[50D EMA]])/Table2[[#This Row],[50D EMA]]</f>
        <v>1.7043499222821467E-4</v>
      </c>
      <c r="U595" s="2">
        <f>(Table2[[#This Row],[Close Price]]-Table2[[#This Row],[200D EMA]])/Table2[[#This Row],[200D EMA]]</f>
        <v>7.8530498906431729E-3</v>
      </c>
      <c r="V595">
        <v>1.13868130793774</v>
      </c>
      <c r="W595">
        <v>521.20000000000005</v>
      </c>
      <c r="X595">
        <v>561.5</v>
      </c>
      <c r="Y595">
        <v>521</v>
      </c>
      <c r="Z595">
        <v>561.5</v>
      </c>
      <c r="AA595">
        <v>521</v>
      </c>
      <c r="AB595">
        <v>580</v>
      </c>
      <c r="AC595" s="2">
        <f>(Table2[[#This Row],[Close Price]]/Table2[[#This Row],[Day Low]])-1</f>
        <v>2.5422102839600891E-2</v>
      </c>
      <c r="AD595" s="2">
        <f>(Table2[[#This Row],[Day High]]/Table2[[#This Row],[Close Price]])-1</f>
        <v>5.0612779492936522E-2</v>
      </c>
      <c r="AE595" s="2">
        <f>(Table2[[#This Row],[Close Price]]/Table2[[#This Row],[Current Week Low]])-1</f>
        <v>2.5815738963531842E-2</v>
      </c>
      <c r="AF595" s="2">
        <f>(Table2[[#This Row],[Current Week High]]/Table2[[#This Row],[Close Price]])-1</f>
        <v>5.0612779492936522E-2</v>
      </c>
      <c r="AG595" s="2">
        <f>(Table2[[#This Row],[Close Price]]/Table2[[#This Row],[Current Month Low]])-1</f>
        <v>2.5815738963531842E-2</v>
      </c>
      <c r="AH595" s="2">
        <f>(Table2[[#This Row],[Current Month High]]/Table2[[#This Row],[Close Price]])-1</f>
        <v>8.5227804284778719E-2</v>
      </c>
      <c r="AI595">
        <v>23.472728973711199</v>
      </c>
      <c r="AJ595">
        <v>22.876192665823599</v>
      </c>
      <c r="AK595" t="str">
        <f>IF(AND(Table2[[#This Row],[20D EMA]]&gt;Table2[[#This Row],[50D EMA]],Table2[[#This Row],[50D EMA]]&gt;Table2[[#This Row],[200D EMA]]),"Uptrend","Downtrend/NoTrend")</f>
        <v>Uptrend</v>
      </c>
      <c r="AL595">
        <v>0.01</v>
      </c>
      <c r="AM595" t="s">
        <v>10199</v>
      </c>
      <c r="AN595">
        <v>-5.35</v>
      </c>
      <c r="AO595" t="s">
        <v>10200</v>
      </c>
      <c r="AP595">
        <v>2.3071539936715998E-2</v>
      </c>
      <c r="AQ595">
        <f>(Table2[[#This Row],[Sharpe Ratio]]-AVERAGE(Table2[Sharpe Ratio]))/_xlfn.STDEV.P(Table2[Sharpe Ratio])</f>
        <v>-0.29708519031685438</v>
      </c>
      <c r="AR59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-2.6856057438358674</v>
      </c>
      <c r="AS595">
        <f>_xlfn.RANK.AVG(Table2[[#This Row],[1Y Return vs Nifty Z-Score]],Table2[1Y Return vs Nifty Z-Score])</f>
        <v>619</v>
      </c>
      <c r="AT595">
        <f>_xlfn.RANK.AVG(Table2[[#This Row],[6M Return vs Nifty Z-Score]],Table2[6M Return vs Nifty Z-Score])</f>
        <v>617</v>
      </c>
      <c r="AU595">
        <f>_xlfn.RANK.AVG(Table2[[#This Row],[Sharpe Ratio Z-Score]],Table2[Sharpe Ratio Z-Score])</f>
        <v>419</v>
      </c>
      <c r="AV595">
        <f>(Table2[[#This Row],[Rank 1Y]]+Table2[[#This Row],[Rank 6M]]+Table2[[#This Row],[Rank Sharpe]])/3</f>
        <v>551.66666666666663</v>
      </c>
    </row>
    <row r="596" spans="1:48" x14ac:dyDescent="0.3">
      <c r="A596" t="s">
        <v>1000</v>
      </c>
      <c r="B596" t="s">
        <v>1001</v>
      </c>
      <c r="C596" t="s">
        <v>10164</v>
      </c>
      <c r="D596" t="s">
        <v>528</v>
      </c>
      <c r="E596">
        <v>12995.229747289901</v>
      </c>
      <c r="F596">
        <v>836.15</v>
      </c>
      <c r="G596">
        <v>-29.307770444245701</v>
      </c>
      <c r="H596">
        <f>(Table2[[#This Row],[1Y Return vs Nifty]]-AVERAGE(Table2[1Y Return vs Nifty]))/_xlfn.STDEV.P(Table2[1Y Return vs Nifty])</f>
        <v>-0.9461411855984434</v>
      </c>
      <c r="I596">
        <v>-1.45908869534768</v>
      </c>
      <c r="J596">
        <f>(Table2[[#This Row],[1M Return vs Nifty]]-AVERAGE(Table2[1M Return vs Nifty]))/_xlfn.STDEV.P(Table2[1M Return vs Nifty])</f>
        <v>2.9247162135806141E-2</v>
      </c>
      <c r="K596">
        <v>-14.23537495639</v>
      </c>
      <c r="L596">
        <f>(Table2[[#This Row],[6M Return vs Nifty]]-AVERAGE(Table2[6M Return vs Nifty]))/_xlfn.STDEV.P(Table2[6M Return vs Nifty])</f>
        <v>-0.69227542921834095</v>
      </c>
      <c r="M596">
        <v>-1.6669772702200201</v>
      </c>
      <c r="N596">
        <f>(Table2[[#This Row],[1W Return vs Nifty]]-AVERAGE(Table2[1W Return vs Nifty]))/_xlfn.STDEV.P(Table2[1W Return vs Nifty])</f>
        <v>5.6637101760888472E-2</v>
      </c>
      <c r="O596">
        <v>842.1</v>
      </c>
      <c r="P596">
        <v>835.90511257575497</v>
      </c>
      <c r="Q596">
        <v>827.00804187937797</v>
      </c>
      <c r="R596">
        <v>41.181724680825702</v>
      </c>
      <c r="S596" s="2">
        <f>(Table2[[#This Row],[Close Price]]-Table2[[#This Row],[20D EMA]])/Table2[[#This Row],[20D EMA]]</f>
        <v>-7.0656691604323064E-3</v>
      </c>
      <c r="T596" s="2">
        <f>(Table2[[#This Row],[Close Price]]-Table2[[#This Row],[50D EMA]])/Table2[[#This Row],[50D EMA]]</f>
        <v>2.9296079251197807E-4</v>
      </c>
      <c r="U596" s="2">
        <f>(Table2[[#This Row],[Close Price]]-Table2[[#This Row],[200D EMA]])/Table2[[#This Row],[200D EMA]]</f>
        <v>1.1054255409472058E-2</v>
      </c>
      <c r="V596">
        <v>0.54588118964987098</v>
      </c>
      <c r="W596">
        <v>826.05</v>
      </c>
      <c r="X596">
        <v>848.7</v>
      </c>
      <c r="Y596">
        <v>826.05</v>
      </c>
      <c r="Z596">
        <v>854.4</v>
      </c>
      <c r="AA596">
        <v>816</v>
      </c>
      <c r="AB596">
        <v>878.4</v>
      </c>
      <c r="AC596" s="2">
        <f>(Table2[[#This Row],[Close Price]]/Table2[[#This Row],[Day Low]])-1</f>
        <v>1.2226862780703396E-2</v>
      </c>
      <c r="AD596" s="2">
        <f>(Table2[[#This Row],[Day High]]/Table2[[#This Row],[Close Price]])-1</f>
        <v>1.5009268671889009E-2</v>
      </c>
      <c r="AE596" s="2">
        <f>(Table2[[#This Row],[Close Price]]/Table2[[#This Row],[Current Week Low]])-1</f>
        <v>1.2226862780703396E-2</v>
      </c>
      <c r="AF596" s="2">
        <f>(Table2[[#This Row],[Current Week High]]/Table2[[#This Row],[Close Price]])-1</f>
        <v>2.1826227351551708E-2</v>
      </c>
      <c r="AG596" s="2">
        <f>(Table2[[#This Row],[Close Price]]/Table2[[#This Row],[Current Month Low]])-1</f>
        <v>2.469362745098036E-2</v>
      </c>
      <c r="AH596" s="2">
        <f>(Table2[[#This Row],[Current Month High]]/Table2[[#This Row],[Close Price]])-1</f>
        <v>5.0529211265921248E-2</v>
      </c>
      <c r="AI596">
        <v>22.579680679303902</v>
      </c>
      <c r="AJ596">
        <v>17.9420269412511</v>
      </c>
      <c r="AK596" t="str">
        <f>IF(AND(Table2[[#This Row],[20D EMA]]&gt;Table2[[#This Row],[50D EMA]],Table2[[#This Row],[50D EMA]]&gt;Table2[[#This Row],[200D EMA]]),"Uptrend","Downtrend/NoTrend")</f>
        <v>Uptrend</v>
      </c>
      <c r="AL596">
        <v>-0.09</v>
      </c>
      <c r="AM596" t="s">
        <v>10200</v>
      </c>
      <c r="AN596">
        <v>1.54</v>
      </c>
      <c r="AO596" t="s">
        <v>10199</v>
      </c>
      <c r="AP596">
        <v>9.4853388221859992E-3</v>
      </c>
      <c r="AQ596">
        <f>(Table2[[#This Row],[Sharpe Ratio]]-AVERAGE(Table2[Sharpe Ratio]))/_xlfn.STDEV.P(Table2[Sharpe Ratio])</f>
        <v>-0.45304874678857843</v>
      </c>
      <c r="AR59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-2.0055810977086681</v>
      </c>
      <c r="AS596">
        <f>_xlfn.RANK.AVG(Table2[[#This Row],[1Y Return vs Nifty Z-Score]],Table2[1Y Return vs Nifty Z-Score])</f>
        <v>661</v>
      </c>
      <c r="AT596">
        <f>_xlfn.RANK.AVG(Table2[[#This Row],[6M Return vs Nifty Z-Score]],Table2[6M Return vs Nifty Z-Score])</f>
        <v>548</v>
      </c>
      <c r="AU596">
        <f>_xlfn.RANK.AVG(Table2[[#This Row],[Sharpe Ratio Z-Score]],Table2[Sharpe Ratio Z-Score])</f>
        <v>454</v>
      </c>
      <c r="AV596">
        <f>(Table2[[#This Row],[Rank 1Y]]+Table2[[#This Row],[Rank 6M]]+Table2[[#This Row],[Rank Sharpe]])/3</f>
        <v>554.33333333333337</v>
      </c>
    </row>
    <row r="597" spans="1:48" x14ac:dyDescent="0.3">
      <c r="A597" t="s">
        <v>961</v>
      </c>
      <c r="B597" t="s">
        <v>962</v>
      </c>
      <c r="C597" t="s">
        <v>10155</v>
      </c>
      <c r="D597" t="s">
        <v>24</v>
      </c>
      <c r="E597">
        <v>14296.304868650001</v>
      </c>
      <c r="F597">
        <v>235.75</v>
      </c>
      <c r="G597">
        <v>-17.7822495830852</v>
      </c>
      <c r="H597">
        <f>(Table2[[#This Row],[1Y Return vs Nifty]]-AVERAGE(Table2[1Y Return vs Nifty]))/_xlfn.STDEV.P(Table2[1Y Return vs Nifty])</f>
        <v>-0.78563765976978084</v>
      </c>
      <c r="I597">
        <v>-10.6054388956631</v>
      </c>
      <c r="J597">
        <f>(Table2[[#This Row],[1M Return vs Nifty]]-AVERAGE(Table2[1M Return vs Nifty]))/_xlfn.STDEV.P(Table2[1M Return vs Nifty])</f>
        <v>-0.91927857451669248</v>
      </c>
      <c r="K597">
        <v>-22.203187636537599</v>
      </c>
      <c r="L597">
        <f>(Table2[[#This Row],[6M Return vs Nifty]]-AVERAGE(Table2[6M Return vs Nifty]))/_xlfn.STDEV.P(Table2[6M Return vs Nifty])</f>
        <v>-0.95993061036319971</v>
      </c>
      <c r="M597">
        <v>-1.25812453244429</v>
      </c>
      <c r="N597">
        <f>(Table2[[#This Row],[1W Return vs Nifty]]-AVERAGE(Table2[1W Return vs Nifty]))/_xlfn.STDEV.P(Table2[1W Return vs Nifty])</f>
        <v>0.16670681010881175</v>
      </c>
      <c r="O597">
        <v>248.74</v>
      </c>
      <c r="P597">
        <v>251.91437417892999</v>
      </c>
      <c r="Q597">
        <v>244.87525149022599</v>
      </c>
      <c r="R597">
        <v>25.629387525862999</v>
      </c>
      <c r="S597" s="2">
        <f>(Table2[[#This Row],[Close Price]]-Table2[[#This Row],[20D EMA]])/Table2[[#This Row],[20D EMA]]</f>
        <v>-5.2223204952962968E-2</v>
      </c>
      <c r="T597" s="2">
        <f>(Table2[[#This Row],[Close Price]]-Table2[[#This Row],[50D EMA]])/Table2[[#This Row],[50D EMA]]</f>
        <v>-6.4166144673621292E-2</v>
      </c>
      <c r="U597" s="2">
        <f>(Table2[[#This Row],[Close Price]]-Table2[[#This Row],[200D EMA]])/Table2[[#This Row],[200D EMA]]</f>
        <v>-3.7264898901350263E-2</v>
      </c>
      <c r="V597">
        <v>0.862434151605456</v>
      </c>
      <c r="W597">
        <v>231.45</v>
      </c>
      <c r="X597">
        <v>244.9</v>
      </c>
      <c r="Y597">
        <v>231.45</v>
      </c>
      <c r="Z597">
        <v>247</v>
      </c>
      <c r="AA597">
        <v>231.45</v>
      </c>
      <c r="AB597">
        <v>270.3</v>
      </c>
      <c r="AC597" s="2">
        <f>(Table2[[#This Row],[Close Price]]/Table2[[#This Row],[Day Low]])-1</f>
        <v>1.857852667962856E-2</v>
      </c>
      <c r="AD597" s="2">
        <f>(Table2[[#This Row],[Day High]]/Table2[[#This Row],[Close Price]])-1</f>
        <v>3.8812301166490037E-2</v>
      </c>
      <c r="AE597" s="2">
        <f>(Table2[[#This Row],[Close Price]]/Table2[[#This Row],[Current Week Low]])-1</f>
        <v>1.857852667962856E-2</v>
      </c>
      <c r="AF597" s="2">
        <f>(Table2[[#This Row],[Current Week High]]/Table2[[#This Row],[Close Price]])-1</f>
        <v>4.7720042417815467E-2</v>
      </c>
      <c r="AG597" s="2">
        <f>(Table2[[#This Row],[Close Price]]/Table2[[#This Row],[Current Month Low]])-1</f>
        <v>1.857852667962856E-2</v>
      </c>
      <c r="AH597" s="2">
        <f>(Table2[[#This Row],[Current Month High]]/Table2[[#This Row],[Close Price]])-1</f>
        <v>0.14655355249204671</v>
      </c>
      <c r="AI597">
        <v>27.550371155885401</v>
      </c>
      <c r="AJ597">
        <v>12.772064099497699</v>
      </c>
      <c r="AK597" t="str">
        <f>IF(AND(Table2[[#This Row],[20D EMA]]&gt;Table2[[#This Row],[50D EMA]],Table2[[#This Row],[50D EMA]]&gt;Table2[[#This Row],[200D EMA]]),"Uptrend","Downtrend/NoTrend")</f>
        <v>Downtrend/NoTrend</v>
      </c>
      <c r="AL597">
        <v>-0.16</v>
      </c>
      <c r="AM597" t="s">
        <v>10200</v>
      </c>
      <c r="AN597">
        <v>-11.42</v>
      </c>
      <c r="AO597" t="s">
        <v>10200</v>
      </c>
      <c r="AP597">
        <v>1.1672701609061E-2</v>
      </c>
      <c r="AQ597">
        <f>(Table2[[#This Row],[Sharpe Ratio]]-AVERAGE(Table2[Sharpe Ratio]))/_xlfn.STDEV.P(Table2[Sharpe Ratio])</f>
        <v>-0.42793879319234629</v>
      </c>
      <c r="AR59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7">
        <f>_xlfn.RANK.AVG(Table2[[#This Row],[1Y Return vs Nifty Z-Score]],Table2[1Y Return vs Nifty Z-Score])</f>
        <v>606</v>
      </c>
      <c r="AT597">
        <f>_xlfn.RANK.AVG(Table2[[#This Row],[6M Return vs Nifty Z-Score]],Table2[6M Return vs Nifty Z-Score])</f>
        <v>618</v>
      </c>
      <c r="AU597">
        <f>_xlfn.RANK.AVG(Table2[[#This Row],[Sharpe Ratio Z-Score]],Table2[Sharpe Ratio Z-Score])</f>
        <v>445</v>
      </c>
      <c r="AV597">
        <f>(Table2[[#This Row],[Rank 1Y]]+Table2[[#This Row],[Rank 6M]]+Table2[[#This Row],[Rank Sharpe]])/3</f>
        <v>556.33333333333337</v>
      </c>
    </row>
    <row r="598" spans="1:48" x14ac:dyDescent="0.3">
      <c r="A598" t="s">
        <v>2171</v>
      </c>
      <c r="B598" t="s">
        <v>2172</v>
      </c>
      <c r="C598" t="s">
        <v>10171</v>
      </c>
      <c r="D598" t="s">
        <v>1800</v>
      </c>
      <c r="E598">
        <v>2492.5321983919998</v>
      </c>
      <c r="F598">
        <v>52.28</v>
      </c>
      <c r="G598">
        <v>16.3730500118116</v>
      </c>
      <c r="H598">
        <f>(Table2[[#This Row],[1Y Return vs Nifty]]-AVERAGE(Table2[1Y Return vs Nifty]))/_xlfn.STDEV.P(Table2[1Y Return vs Nifty])</f>
        <v>-0.30999355858308264</v>
      </c>
      <c r="I598">
        <v>-11.3118322121092</v>
      </c>
      <c r="J598">
        <f>(Table2[[#This Row],[1M Return vs Nifty]]-AVERAGE(Table2[1M Return vs Nifty]))/_xlfn.STDEV.P(Table2[1M Return vs Nifty])</f>
        <v>-0.99253536287204447</v>
      </c>
      <c r="K598">
        <v>-26.193243881156199</v>
      </c>
      <c r="L598">
        <f>(Table2[[#This Row],[6M Return vs Nifty]]-AVERAGE(Table2[6M Return vs Nifty]))/_xlfn.STDEV.P(Table2[6M Return vs Nifty])</f>
        <v>-1.0939647888514148</v>
      </c>
      <c r="M598">
        <v>-6.6063130376507697</v>
      </c>
      <c r="N598">
        <f>(Table2[[#This Row],[1W Return vs Nifty]]-AVERAGE(Table2[1W Return vs Nifty]))/_xlfn.STDEV.P(Table2[1W Return vs Nifty])</f>
        <v>-1.2731112333274066</v>
      </c>
      <c r="O598">
        <v>53.67</v>
      </c>
      <c r="P598">
        <v>53.1887589719787</v>
      </c>
      <c r="Q598">
        <v>51.496664787630799</v>
      </c>
      <c r="R598">
        <v>38.493594225916802</v>
      </c>
      <c r="S598" s="2">
        <f>(Table2[[#This Row],[Close Price]]-Table2[[#This Row],[20D EMA]])/Table2[[#This Row],[20D EMA]]</f>
        <v>-2.5899012483696675E-2</v>
      </c>
      <c r="T598" s="2">
        <f>(Table2[[#This Row],[Close Price]]-Table2[[#This Row],[50D EMA]])/Table2[[#This Row],[50D EMA]]</f>
        <v>-1.7085545696929275E-2</v>
      </c>
      <c r="U598" s="2">
        <f>(Table2[[#This Row],[Close Price]]-Table2[[#This Row],[200D EMA]])/Table2[[#This Row],[200D EMA]]</f>
        <v>1.5211377583376135E-2</v>
      </c>
      <c r="V598">
        <v>1.1739046518162899</v>
      </c>
      <c r="W598">
        <v>49.65</v>
      </c>
      <c r="X598">
        <v>52.75</v>
      </c>
      <c r="Y598">
        <v>49.65</v>
      </c>
      <c r="Z598">
        <v>52.75</v>
      </c>
      <c r="AA598">
        <v>49.65</v>
      </c>
      <c r="AB598">
        <v>57.7</v>
      </c>
      <c r="AC598" s="2">
        <f>(Table2[[#This Row],[Close Price]]/Table2[[#This Row],[Day Low]])-1</f>
        <v>5.2970795568982876E-2</v>
      </c>
      <c r="AD598" s="2">
        <f>(Table2[[#This Row],[Day High]]/Table2[[#This Row],[Close Price]])-1</f>
        <v>8.9900535577658314E-3</v>
      </c>
      <c r="AE598" s="2">
        <f>(Table2[[#This Row],[Close Price]]/Table2[[#This Row],[Current Week Low]])-1</f>
        <v>5.2970795568982876E-2</v>
      </c>
      <c r="AF598" s="2">
        <f>(Table2[[#This Row],[Current Week High]]/Table2[[#This Row],[Close Price]])-1</f>
        <v>8.9900535577658314E-3</v>
      </c>
      <c r="AG598" s="2">
        <f>(Table2[[#This Row],[Close Price]]/Table2[[#This Row],[Current Month Low]])-1</f>
        <v>5.2970795568982876E-2</v>
      </c>
      <c r="AH598" s="2">
        <f>(Table2[[#This Row],[Current Month High]]/Table2[[#This Row],[Close Price]])-1</f>
        <v>0.10367253251721498</v>
      </c>
      <c r="AI598">
        <v>32.746748278500299</v>
      </c>
      <c r="AJ598">
        <v>43.823933975240699</v>
      </c>
      <c r="AK598" t="str">
        <f>IF(AND(Table2[[#This Row],[20D EMA]]&gt;Table2[[#This Row],[50D EMA]],Table2[[#This Row],[50D EMA]]&gt;Table2[[#This Row],[200D EMA]]),"Uptrend","Downtrend/NoTrend")</f>
        <v>Uptrend</v>
      </c>
      <c r="AL598">
        <v>-0.04</v>
      </c>
      <c r="AM598" t="s">
        <v>10200</v>
      </c>
      <c r="AN598">
        <v>-4.3499999999999996</v>
      </c>
      <c r="AO598" t="s">
        <v>10200</v>
      </c>
      <c r="AP598">
        <v>-3.6053068334949999E-2</v>
      </c>
      <c r="AQ598">
        <f>(Table2[[#This Row],[Sharpe Ratio]]-AVERAGE(Table2[Sharpe Ratio]))/_xlfn.STDEV.P(Table2[Sharpe Ratio])</f>
        <v>-0.97580944173285056</v>
      </c>
      <c r="AR59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-4.6454143853667986</v>
      </c>
      <c r="AS598">
        <f>_xlfn.RANK.AVG(Table2[[#This Row],[1Y Return vs Nifty Z-Score]],Table2[1Y Return vs Nifty Z-Score])</f>
        <v>401</v>
      </c>
      <c r="AT598">
        <f>_xlfn.RANK.AVG(Table2[[#This Row],[6M Return vs Nifty Z-Score]],Table2[6M Return vs Nifty Z-Score])</f>
        <v>655</v>
      </c>
      <c r="AU598">
        <f>_xlfn.RANK.AVG(Table2[[#This Row],[Sharpe Ratio Z-Score]],Table2[Sharpe Ratio Z-Score])</f>
        <v>613</v>
      </c>
      <c r="AV598">
        <f>(Table2[[#This Row],[Rank 1Y]]+Table2[[#This Row],[Rank 6M]]+Table2[[#This Row],[Rank Sharpe]])/3</f>
        <v>556.33333333333337</v>
      </c>
    </row>
    <row r="599" spans="1:48" x14ac:dyDescent="0.3">
      <c r="A599" t="s">
        <v>441</v>
      </c>
      <c r="B599" t="s">
        <v>442</v>
      </c>
      <c r="C599" t="s">
        <v>10156</v>
      </c>
      <c r="D599" t="s">
        <v>27</v>
      </c>
      <c r="E599">
        <v>50888.175000000003</v>
      </c>
      <c r="F599">
        <v>1785.55</v>
      </c>
      <c r="G599">
        <v>-14.0011958020314</v>
      </c>
      <c r="H599">
        <f>(Table2[[#This Row],[1Y Return vs Nifty]]-AVERAGE(Table2[1Y Return vs Nifty]))/_xlfn.STDEV.P(Table2[1Y Return vs Nifty])</f>
        <v>-0.73298299274713796</v>
      </c>
      <c r="I599">
        <v>-7.3228997837743703</v>
      </c>
      <c r="J599">
        <f>(Table2[[#This Row],[1M Return vs Nifty]]-AVERAGE(Table2[1M Return vs Nifty]))/_xlfn.STDEV.P(Table2[1M Return vs Nifty])</f>
        <v>-0.57886160370274731</v>
      </c>
      <c r="K599">
        <v>-10.476627167502199</v>
      </c>
      <c r="L599">
        <f>(Table2[[#This Row],[6M Return vs Nifty]]-AVERAGE(Table2[6M Return vs Nifty]))/_xlfn.STDEV.P(Table2[6M Return vs Nifty])</f>
        <v>-0.56601137649791922</v>
      </c>
      <c r="M599">
        <v>-3.65641918006621</v>
      </c>
      <c r="N599">
        <f>(Table2[[#This Row],[1W Return vs Nifty]]-AVERAGE(Table2[1W Return vs Nifty]))/_xlfn.STDEV.P(Table2[1W Return vs Nifty])</f>
        <v>-0.47895253861476733</v>
      </c>
      <c r="O599">
        <v>1839.54</v>
      </c>
      <c r="P599">
        <v>1837.6103305209001</v>
      </c>
      <c r="Q599">
        <v>1778.22364447054</v>
      </c>
      <c r="R599">
        <v>29.6297894062917</v>
      </c>
      <c r="S599" s="2">
        <f>(Table2[[#This Row],[Close Price]]-Table2[[#This Row],[20D EMA]])/Table2[[#This Row],[20D EMA]]</f>
        <v>-2.9349728736531966E-2</v>
      </c>
      <c r="T599" s="2">
        <f>(Table2[[#This Row],[Close Price]]-Table2[[#This Row],[50D EMA]])/Table2[[#This Row],[50D EMA]]</f>
        <v>-2.8330451595873874E-2</v>
      </c>
      <c r="U599" s="2">
        <f>(Table2[[#This Row],[Close Price]]-Table2[[#This Row],[200D EMA]])/Table2[[#This Row],[200D EMA]]</f>
        <v>4.1200416788077215E-3</v>
      </c>
      <c r="V599">
        <v>1.1167569658752099</v>
      </c>
      <c r="W599">
        <v>1720.05</v>
      </c>
      <c r="X599">
        <v>1802.25</v>
      </c>
      <c r="Y599">
        <v>1720.05</v>
      </c>
      <c r="Z599">
        <v>1817.95</v>
      </c>
      <c r="AA599">
        <v>1720.05</v>
      </c>
      <c r="AB599">
        <v>1905.5</v>
      </c>
      <c r="AC599" s="2">
        <f>(Table2[[#This Row],[Close Price]]/Table2[[#This Row],[Day Low]])-1</f>
        <v>3.8080288363710357E-2</v>
      </c>
      <c r="AD599" s="2">
        <f>(Table2[[#This Row],[Day High]]/Table2[[#This Row],[Close Price]])-1</f>
        <v>9.3528604631625267E-3</v>
      </c>
      <c r="AE599" s="2">
        <f>(Table2[[#This Row],[Close Price]]/Table2[[#This Row],[Current Week Low]])-1</f>
        <v>3.8080288363710357E-2</v>
      </c>
      <c r="AF599" s="2">
        <f>(Table2[[#This Row],[Current Week High]]/Table2[[#This Row],[Close Price]])-1</f>
        <v>1.8145669401584907E-2</v>
      </c>
      <c r="AG599" s="2">
        <f>(Table2[[#This Row],[Close Price]]/Table2[[#This Row],[Current Month Low]])-1</f>
        <v>3.8080288363710357E-2</v>
      </c>
      <c r="AH599" s="2">
        <f>(Table2[[#This Row],[Current Month High]]/Table2[[#This Row],[Close Price]])-1</f>
        <v>6.7178180392596154E-2</v>
      </c>
      <c r="AI599">
        <v>16.751141104981599</v>
      </c>
      <c r="AJ599">
        <v>15.6893870675132</v>
      </c>
      <c r="AK599" t="str">
        <f>IF(AND(Table2[[#This Row],[20D EMA]]&gt;Table2[[#This Row],[50D EMA]],Table2[[#This Row],[50D EMA]]&gt;Table2[[#This Row],[200D EMA]]),"Uptrend","Downtrend/NoTrend")</f>
        <v>Uptrend</v>
      </c>
      <c r="AL599">
        <v>-0.05</v>
      </c>
      <c r="AM599" t="s">
        <v>10200</v>
      </c>
      <c r="AN599">
        <v>-4.84</v>
      </c>
      <c r="AO599" t="s">
        <v>10200</v>
      </c>
      <c r="AP599">
        <v>-1.9415588578885E-2</v>
      </c>
      <c r="AQ599">
        <f>(Table2[[#This Row],[Sharpe Ratio]]-AVERAGE(Table2[Sharpe Ratio]))/_xlfn.STDEV.P(Table2[Sharpe Ratio])</f>
        <v>-0.78481856123520255</v>
      </c>
      <c r="AR59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-3.1416270727977742</v>
      </c>
      <c r="AS599">
        <f>_xlfn.RANK.AVG(Table2[[#This Row],[1Y Return vs Nifty Z-Score]],Table2[1Y Return vs Nifty Z-Score])</f>
        <v>585</v>
      </c>
      <c r="AT599">
        <f>_xlfn.RANK.AVG(Table2[[#This Row],[6M Return vs Nifty Z-Score]],Table2[6M Return vs Nifty Z-Score])</f>
        <v>516</v>
      </c>
      <c r="AU599">
        <f>_xlfn.RANK.AVG(Table2[[#This Row],[Sharpe Ratio Z-Score]],Table2[Sharpe Ratio Z-Score])</f>
        <v>573</v>
      </c>
      <c r="AV599">
        <f>(Table2[[#This Row],[Rank 1Y]]+Table2[[#This Row],[Rank 6M]]+Table2[[#This Row],[Rank Sharpe]])/3</f>
        <v>558</v>
      </c>
    </row>
    <row r="600" spans="1:48" x14ac:dyDescent="0.3">
      <c r="A600" t="s">
        <v>156</v>
      </c>
      <c r="B600" t="s">
        <v>157</v>
      </c>
      <c r="C600" t="s">
        <v>10154</v>
      </c>
      <c r="D600" t="s">
        <v>21</v>
      </c>
      <c r="E600">
        <v>168429.63373386001</v>
      </c>
      <c r="F600">
        <v>5688.6</v>
      </c>
      <c r="G600">
        <v>-7.3835738606015902</v>
      </c>
      <c r="H600">
        <f>(Table2[[#This Row],[1Y Return vs Nifty]]-AVERAGE(Table2[1Y Return vs Nifty]))/_xlfn.STDEV.P(Table2[1Y Return vs Nifty])</f>
        <v>-0.64082649353156529</v>
      </c>
      <c r="I600">
        <v>8.3880337694922193</v>
      </c>
      <c r="J600">
        <f>(Table2[[#This Row],[1M Return vs Nifty]]-AVERAGE(Table2[1M Return vs Nifty]))/_xlfn.STDEV.P(Table2[1M Return vs Nifty])</f>
        <v>1.050446753809819</v>
      </c>
      <c r="K600">
        <v>-14.3677420645053</v>
      </c>
      <c r="L600">
        <f>(Table2[[#This Row],[6M Return vs Nifty]]-AVERAGE(Table2[6M Return vs Nifty]))/_xlfn.STDEV.P(Table2[6M Return vs Nifty])</f>
        <v>-0.6967219120515149</v>
      </c>
      <c r="M600">
        <v>4.57096645595374</v>
      </c>
      <c r="N600">
        <f>(Table2[[#This Row],[1W Return vs Nifty]]-AVERAGE(Table2[1W Return vs Nifty]))/_xlfn.STDEV.P(Table2[1W Return vs Nifty])</f>
        <v>1.7359915078632935</v>
      </c>
      <c r="O600">
        <v>5467.36</v>
      </c>
      <c r="P600">
        <v>5235.8023152873902</v>
      </c>
      <c r="Q600">
        <v>5175.5765577635302</v>
      </c>
      <c r="R600">
        <v>68.385358553424098</v>
      </c>
      <c r="S600" s="2">
        <f>(Table2[[#This Row],[Close Price]]-Table2[[#This Row],[20D EMA]])/Table2[[#This Row],[20D EMA]]</f>
        <v>4.04655994849435E-2</v>
      </c>
      <c r="T600" s="2">
        <f>(Table2[[#This Row],[Close Price]]-Table2[[#This Row],[50D EMA]])/Table2[[#This Row],[50D EMA]]</f>
        <v>8.6481050552756844E-2</v>
      </c>
      <c r="U600" s="2">
        <f>(Table2[[#This Row],[Close Price]]-Table2[[#This Row],[200D EMA]])/Table2[[#This Row],[200D EMA]]</f>
        <v>9.9123921076371399E-2</v>
      </c>
      <c r="V600">
        <v>1.34179666723964</v>
      </c>
      <c r="W600">
        <v>5547.55</v>
      </c>
      <c r="X600">
        <v>5760</v>
      </c>
      <c r="Y600">
        <v>5547.55</v>
      </c>
      <c r="Z600">
        <v>5780.05</v>
      </c>
      <c r="AA600">
        <v>5320.35</v>
      </c>
      <c r="AB600">
        <v>5879.15</v>
      </c>
      <c r="AC600" s="2">
        <f>(Table2[[#This Row],[Close Price]]/Table2[[#This Row],[Day Low]])-1</f>
        <v>2.5425638344855006E-2</v>
      </c>
      <c r="AD600" s="2">
        <f>(Table2[[#This Row],[Day High]]/Table2[[#This Row],[Close Price]])-1</f>
        <v>1.255141862672704E-2</v>
      </c>
      <c r="AE600" s="2">
        <f>(Table2[[#This Row],[Close Price]]/Table2[[#This Row],[Current Week Low]])-1</f>
        <v>2.5425638344855006E-2</v>
      </c>
      <c r="AF600" s="2">
        <f>(Table2[[#This Row],[Current Week High]]/Table2[[#This Row],[Close Price]])-1</f>
        <v>1.6076011672467638E-2</v>
      </c>
      <c r="AG600" s="2">
        <f>(Table2[[#This Row],[Close Price]]/Table2[[#This Row],[Current Month Low]])-1</f>
        <v>6.9215371169190076E-2</v>
      </c>
      <c r="AH600" s="2">
        <f>(Table2[[#This Row],[Current Month High]]/Table2[[#This Row],[Close Price]])-1</f>
        <v>3.3496818197799039E-2</v>
      </c>
      <c r="AI600">
        <v>13.244031923496101</v>
      </c>
      <c r="AJ600">
        <v>26.033831463039</v>
      </c>
      <c r="AK600" t="str">
        <f>IF(AND(Table2[[#This Row],[20D EMA]]&gt;Table2[[#This Row],[50D EMA]],Table2[[#This Row],[50D EMA]]&gt;Table2[[#This Row],[200D EMA]]),"Uptrend","Downtrend/NoTrend")</f>
        <v>Uptrend</v>
      </c>
      <c r="AL600">
        <v>0</v>
      </c>
      <c r="AM600" t="s">
        <v>10201</v>
      </c>
      <c r="AN600">
        <v>4.2</v>
      </c>
      <c r="AO600" t="s">
        <v>10199</v>
      </c>
      <c r="AP600">
        <v>-2.0194354543014999E-2</v>
      </c>
      <c r="AQ600">
        <f>(Table2[[#This Row],[Sharpe Ratio]]-AVERAGE(Table2[Sharpe Ratio]))/_xlfn.STDEV.P(Table2[Sharpe Ratio])</f>
        <v>-0.79375844872847323</v>
      </c>
      <c r="AR60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0.65513140736155906</v>
      </c>
      <c r="AS600">
        <f>_xlfn.RANK.AVG(Table2[[#This Row],[1Y Return vs Nifty Z-Score]],Table2[1Y Return vs Nifty Z-Score])</f>
        <v>550</v>
      </c>
      <c r="AT600">
        <f>_xlfn.RANK.AVG(Table2[[#This Row],[6M Return vs Nifty Z-Score]],Table2[6M Return vs Nifty Z-Score])</f>
        <v>550</v>
      </c>
      <c r="AU600">
        <f>_xlfn.RANK.AVG(Table2[[#This Row],[Sharpe Ratio Z-Score]],Table2[Sharpe Ratio Z-Score])</f>
        <v>575</v>
      </c>
      <c r="AV600">
        <f>(Table2[[#This Row],[Rank 1Y]]+Table2[[#This Row],[Rank 6M]]+Table2[[#This Row],[Rank Sharpe]])/3</f>
        <v>558.33333333333337</v>
      </c>
    </row>
    <row r="601" spans="1:48" x14ac:dyDescent="0.3">
      <c r="A601" t="s">
        <v>731</v>
      </c>
      <c r="B601" t="s">
        <v>732</v>
      </c>
      <c r="C601" t="s">
        <v>10169</v>
      </c>
      <c r="D601" t="s">
        <v>163</v>
      </c>
      <c r="E601">
        <v>21434.333683875</v>
      </c>
      <c r="F601">
        <v>7280.25</v>
      </c>
      <c r="G601">
        <v>-15.382758458420099</v>
      </c>
      <c r="H601">
        <f>(Table2[[#This Row],[1Y Return vs Nifty]]-AVERAGE(Table2[1Y Return vs Nifty]))/_xlfn.STDEV.P(Table2[1Y Return vs Nifty])</f>
        <v>-0.75222252909215925</v>
      </c>
      <c r="I601">
        <v>9.4785491722993704</v>
      </c>
      <c r="J601">
        <f>(Table2[[#This Row],[1M Return vs Nifty]]-AVERAGE(Table2[1M Return vs Nifty]))/_xlfn.STDEV.P(Table2[1M Return vs Nifty])</f>
        <v>1.1635390696652601</v>
      </c>
      <c r="K601">
        <v>2.6587403928379598</v>
      </c>
      <c r="L601">
        <f>(Table2[[#This Row],[6M Return vs Nifty]]-AVERAGE(Table2[6M Return vs Nifty]))/_xlfn.STDEV.P(Table2[6M Return vs Nifty])</f>
        <v>-0.1247674209859005</v>
      </c>
      <c r="M601">
        <v>3.6335229667081999</v>
      </c>
      <c r="N601">
        <f>(Table2[[#This Row],[1W Return vs Nifty]]-AVERAGE(Table2[1W Return vs Nifty]))/_xlfn.STDEV.P(Table2[1W Return vs Nifty])</f>
        <v>1.4836166992335023</v>
      </c>
      <c r="O601">
        <v>6825.12</v>
      </c>
      <c r="P601">
        <v>6489.3609208081898</v>
      </c>
      <c r="Q601">
        <v>6457.5815156070503</v>
      </c>
      <c r="R601">
        <v>75.809076168431702</v>
      </c>
      <c r="S601" s="2">
        <f>(Table2[[#This Row],[Close Price]]-Table2[[#This Row],[20D EMA]])/Table2[[#This Row],[20D EMA]]</f>
        <v>6.6684541810253906E-2</v>
      </c>
      <c r="T601" s="2">
        <f>(Table2[[#This Row],[Close Price]]-Table2[[#This Row],[50D EMA]])/Table2[[#This Row],[50D EMA]]</f>
        <v>0.12187472523770682</v>
      </c>
      <c r="U601" s="2">
        <f>(Table2[[#This Row],[Close Price]]-Table2[[#This Row],[200D EMA]])/Table2[[#This Row],[200D EMA]]</f>
        <v>0.12739575681773088</v>
      </c>
      <c r="V601">
        <v>2.05860330273853</v>
      </c>
      <c r="W601">
        <v>6888.8</v>
      </c>
      <c r="X601">
        <v>7316.45</v>
      </c>
      <c r="Y601">
        <v>6800.1</v>
      </c>
      <c r="Z601">
        <v>7429</v>
      </c>
      <c r="AA601">
        <v>6500</v>
      </c>
      <c r="AB601">
        <v>7429</v>
      </c>
      <c r="AC601" s="2">
        <f>(Table2[[#This Row],[Close Price]]/Table2[[#This Row],[Day Low]])-1</f>
        <v>5.6824120311229853E-2</v>
      </c>
      <c r="AD601" s="2">
        <f>(Table2[[#This Row],[Day High]]/Table2[[#This Row],[Close Price]])-1</f>
        <v>4.9723567185193662E-3</v>
      </c>
      <c r="AE601" s="2">
        <f>(Table2[[#This Row],[Close Price]]/Table2[[#This Row],[Current Week Low]])-1</f>
        <v>7.0609255746238997E-2</v>
      </c>
      <c r="AF601" s="2">
        <f>(Table2[[#This Row],[Current Week High]]/Table2[[#This Row],[Close Price]])-1</f>
        <v>2.0431990659661503E-2</v>
      </c>
      <c r="AG601" s="2">
        <f>(Table2[[#This Row],[Close Price]]/Table2[[#This Row],[Current Month Low]])-1</f>
        <v>0.12003846153846154</v>
      </c>
      <c r="AH601" s="2">
        <f>(Table2[[#This Row],[Current Month High]]/Table2[[#This Row],[Close Price]])-1</f>
        <v>2.0431990659661503E-2</v>
      </c>
      <c r="AI601">
        <v>4.2532880052196003</v>
      </c>
      <c r="AJ601">
        <v>40.685237253253703</v>
      </c>
      <c r="AK601" t="str">
        <f>IF(AND(Table2[[#This Row],[20D EMA]]&gt;Table2[[#This Row],[50D EMA]],Table2[[#This Row],[50D EMA]]&gt;Table2[[#This Row],[200D EMA]]),"Uptrend","Downtrend/NoTrend")</f>
        <v>Uptrend</v>
      </c>
      <c r="AL601">
        <v>0.14000000000000001</v>
      </c>
      <c r="AM601" t="s">
        <v>10199</v>
      </c>
      <c r="AN601">
        <v>7.94</v>
      </c>
      <c r="AO601" t="s">
        <v>10199</v>
      </c>
      <c r="AP601">
        <v>-0.113818659575726</v>
      </c>
      <c r="AQ601">
        <f>(Table2[[#This Row],[Sharpe Ratio]]-AVERAGE(Table2[Sharpe Ratio]))/_xlfn.STDEV.P(Table2[Sharpe Ratio])</f>
        <v>-1.868523900969483</v>
      </c>
      <c r="AR60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-9.835808214878039E-2</v>
      </c>
      <c r="AS601">
        <f>_xlfn.RANK.AVG(Table2[[#This Row],[1Y Return vs Nifty Z-Score]],Table2[1Y Return vs Nifty Z-Score])</f>
        <v>593</v>
      </c>
      <c r="AT601">
        <f>_xlfn.RANK.AVG(Table2[[#This Row],[6M Return vs Nifty Z-Score]],Table2[6M Return vs Nifty Z-Score])</f>
        <v>365</v>
      </c>
      <c r="AU601">
        <f>_xlfn.RANK.AVG(Table2[[#This Row],[Sharpe Ratio Z-Score]],Table2[Sharpe Ratio Z-Score])</f>
        <v>717</v>
      </c>
      <c r="AV601">
        <f>(Table2[[#This Row],[Rank 1Y]]+Table2[[#This Row],[Rank 6M]]+Table2[[#This Row],[Rank Sharpe]])/3</f>
        <v>558.33333333333337</v>
      </c>
    </row>
    <row r="602" spans="1:48" x14ac:dyDescent="0.3">
      <c r="A602" t="s">
        <v>2177</v>
      </c>
      <c r="B602" t="s">
        <v>2178</v>
      </c>
      <c r="C602" t="s">
        <v>10157</v>
      </c>
      <c r="D602" t="s">
        <v>274</v>
      </c>
      <c r="E602">
        <v>2479.7070497499999</v>
      </c>
      <c r="F602">
        <v>858.95</v>
      </c>
      <c r="G602">
        <v>-50.214672345048498</v>
      </c>
      <c r="H602">
        <f>(Table2[[#This Row],[1Y Return vs Nifty]]-AVERAGE(Table2[1Y Return vs Nifty]))/_xlfn.STDEV.P(Table2[1Y Return vs Nifty])</f>
        <v>-1.2372891093804266</v>
      </c>
      <c r="I602">
        <v>1.91376903553093</v>
      </c>
      <c r="J602">
        <f>(Table2[[#This Row],[1M Return vs Nifty]]-AVERAGE(Table2[1M Return vs Nifty]))/_xlfn.STDEV.P(Table2[1M Return vs Nifty])</f>
        <v>0.37903065978663736</v>
      </c>
      <c r="K602">
        <v>-8.6669606196693696</v>
      </c>
      <c r="L602">
        <f>(Table2[[#This Row],[6M Return vs Nifty]]-AVERAGE(Table2[6M Return vs Nifty]))/_xlfn.STDEV.P(Table2[6M Return vs Nifty])</f>
        <v>-0.50522096297843189</v>
      </c>
      <c r="M602">
        <v>-1.6035366848571</v>
      </c>
      <c r="N602">
        <f>(Table2[[#This Row],[1W Return vs Nifty]]-AVERAGE(Table2[1W Return vs Nifty]))/_xlfn.STDEV.P(Table2[1W Return vs Nifty])</f>
        <v>7.371632389428287E-2</v>
      </c>
      <c r="O602">
        <v>828.97</v>
      </c>
      <c r="P602">
        <v>803.64415803873999</v>
      </c>
      <c r="Q602">
        <v>820.16121363024104</v>
      </c>
      <c r="R602">
        <v>64.580402772959701</v>
      </c>
      <c r="S602" s="2">
        <f>(Table2[[#This Row],[Close Price]]-Table2[[#This Row],[20D EMA]])/Table2[[#This Row],[20D EMA]]</f>
        <v>3.6165361834565805E-2</v>
      </c>
      <c r="T602" s="2">
        <f>(Table2[[#This Row],[Close Price]]-Table2[[#This Row],[50D EMA]])/Table2[[#This Row],[50D EMA]]</f>
        <v>6.8818819135364154E-2</v>
      </c>
      <c r="U602" s="2">
        <f>(Table2[[#This Row],[Close Price]]-Table2[[#This Row],[200D EMA]])/Table2[[#This Row],[200D EMA]]</f>
        <v>4.7294099897835971E-2</v>
      </c>
      <c r="V602">
        <v>1.3193794591169199</v>
      </c>
      <c r="W602">
        <v>809.05</v>
      </c>
      <c r="X602">
        <v>862.7</v>
      </c>
      <c r="Y602">
        <v>803</v>
      </c>
      <c r="Z602">
        <v>862.7</v>
      </c>
      <c r="AA602">
        <v>769.05</v>
      </c>
      <c r="AB602">
        <v>879</v>
      </c>
      <c r="AC602" s="2">
        <f>(Table2[[#This Row],[Close Price]]/Table2[[#This Row],[Day Low]])-1</f>
        <v>6.1677275817316746E-2</v>
      </c>
      <c r="AD602" s="2">
        <f>(Table2[[#This Row],[Day High]]/Table2[[#This Row],[Close Price]])-1</f>
        <v>4.3657954479305872E-3</v>
      </c>
      <c r="AE602" s="2">
        <f>(Table2[[#This Row],[Close Price]]/Table2[[#This Row],[Current Week Low]])-1</f>
        <v>6.9676214196762176E-2</v>
      </c>
      <c r="AF602" s="2">
        <f>(Table2[[#This Row],[Current Week High]]/Table2[[#This Row],[Close Price]])-1</f>
        <v>4.3657954479305872E-3</v>
      </c>
      <c r="AG602" s="2">
        <f>(Table2[[#This Row],[Close Price]]/Table2[[#This Row],[Current Month Low]])-1</f>
        <v>0.11689747090566294</v>
      </c>
      <c r="AH602" s="2">
        <f>(Table2[[#This Row],[Current Month High]]/Table2[[#This Row],[Close Price]])-1</f>
        <v>2.3342452994935536E-2</v>
      </c>
      <c r="AI602">
        <v>40.130391757378199</v>
      </c>
      <c r="AJ602">
        <v>29.8880991985483</v>
      </c>
      <c r="AK602" t="str">
        <f>IF(AND(Table2[[#This Row],[20D EMA]]&gt;Table2[[#This Row],[50D EMA]],Table2[[#This Row],[50D EMA]]&gt;Table2[[#This Row],[200D EMA]]),"Uptrend","Downtrend/NoTrend")</f>
        <v>Downtrend/NoTrend</v>
      </c>
      <c r="AL602">
        <v>-0.01</v>
      </c>
      <c r="AM602" t="s">
        <v>10200</v>
      </c>
      <c r="AN602">
        <v>3.64</v>
      </c>
      <c r="AO602" t="s">
        <v>10199</v>
      </c>
      <c r="AP602">
        <v>6.0473784079240001E-3</v>
      </c>
      <c r="AQ602">
        <f>(Table2[[#This Row],[Sharpe Ratio]]-AVERAGE(Table2[Sharpe Ratio]))/_xlfn.STDEV.P(Table2[Sharpe Ratio])</f>
        <v>-0.4925150058772842</v>
      </c>
      <c r="AR60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2">
        <f>_xlfn.RANK.AVG(Table2[[#This Row],[1Y Return vs Nifty Z-Score]],Table2[1Y Return vs Nifty Z-Score])</f>
        <v>716</v>
      </c>
      <c r="AT602">
        <f>_xlfn.RANK.AVG(Table2[[#This Row],[6M Return vs Nifty Z-Score]],Table2[6M Return vs Nifty Z-Score])</f>
        <v>492</v>
      </c>
      <c r="AU602">
        <f>_xlfn.RANK.AVG(Table2[[#This Row],[Sharpe Ratio Z-Score]],Table2[Sharpe Ratio Z-Score])</f>
        <v>468</v>
      </c>
      <c r="AV602">
        <f>(Table2[[#This Row],[Rank 1Y]]+Table2[[#This Row],[Rank 6M]]+Table2[[#This Row],[Rank Sharpe]])/3</f>
        <v>558.66666666666663</v>
      </c>
    </row>
    <row r="603" spans="1:48" x14ac:dyDescent="0.3">
      <c r="A603" t="s">
        <v>238</v>
      </c>
      <c r="B603" t="s">
        <v>239</v>
      </c>
      <c r="C603" t="s">
        <v>10155</v>
      </c>
      <c r="D603" t="s">
        <v>24</v>
      </c>
      <c r="E603">
        <v>110049.4177066</v>
      </c>
      <c r="F603">
        <v>1413.2</v>
      </c>
      <c r="G603">
        <v>-25.543123049711902</v>
      </c>
      <c r="H603">
        <f>(Table2[[#This Row],[1Y Return vs Nifty]]-AVERAGE(Table2[1Y Return vs Nifty]))/_xlfn.STDEV.P(Table2[1Y Return vs Nifty])</f>
        <v>-0.89371499266510956</v>
      </c>
      <c r="I603">
        <v>-9.8276740594422805</v>
      </c>
      <c r="J603">
        <f>(Table2[[#This Row],[1M Return vs Nifty]]-AVERAGE(Table2[1M Return vs Nifty]))/_xlfn.STDEV.P(Table2[1M Return vs Nifty])</f>
        <v>-0.83862017547645873</v>
      </c>
      <c r="K603">
        <v>-17.233109154726499</v>
      </c>
      <c r="L603">
        <f>(Table2[[#This Row],[6M Return vs Nifty]]-AVERAGE(Table2[6M Return vs Nifty]))/_xlfn.STDEV.P(Table2[6M Return vs Nifty])</f>
        <v>-0.79297547352021458</v>
      </c>
      <c r="M603">
        <v>-1.1275079260385199</v>
      </c>
      <c r="N603">
        <f>(Table2[[#This Row],[1W Return vs Nifty]]-AVERAGE(Table2[1W Return vs Nifty]))/_xlfn.STDEV.P(Table2[1W Return vs Nifty])</f>
        <v>0.20187089351618481</v>
      </c>
      <c r="O603">
        <v>1445.97</v>
      </c>
      <c r="P603">
        <v>1461.12869378088</v>
      </c>
      <c r="Q603">
        <v>1458.21531748762</v>
      </c>
      <c r="R603">
        <v>31.328144010927002</v>
      </c>
      <c r="S603" s="2">
        <f>(Table2[[#This Row],[Close Price]]-Table2[[#This Row],[20D EMA]])/Table2[[#This Row],[20D EMA]]</f>
        <v>-2.266298747553544E-2</v>
      </c>
      <c r="T603" s="2">
        <f>(Table2[[#This Row],[Close Price]]-Table2[[#This Row],[50D EMA]])/Table2[[#This Row],[50D EMA]]</f>
        <v>-3.28025135533117E-2</v>
      </c>
      <c r="U603" s="2">
        <f>(Table2[[#This Row],[Close Price]]-Table2[[#This Row],[200D EMA]])/Table2[[#This Row],[200D EMA]]</f>
        <v>-3.0870144448336703E-2</v>
      </c>
      <c r="V603">
        <v>0.80648529352974996</v>
      </c>
      <c r="W603">
        <v>1395.65</v>
      </c>
      <c r="X603">
        <v>1427</v>
      </c>
      <c r="Y603">
        <v>1395.65</v>
      </c>
      <c r="Z603">
        <v>1429.95</v>
      </c>
      <c r="AA603">
        <v>1395.65</v>
      </c>
      <c r="AB603">
        <v>1469</v>
      </c>
      <c r="AC603" s="2">
        <f>(Table2[[#This Row],[Close Price]]/Table2[[#This Row],[Day Low]])-1</f>
        <v>1.2574785942034206E-2</v>
      </c>
      <c r="AD603" s="2">
        <f>(Table2[[#This Row],[Day High]]/Table2[[#This Row],[Close Price]])-1</f>
        <v>9.7650721766204818E-3</v>
      </c>
      <c r="AE603" s="2">
        <f>(Table2[[#This Row],[Close Price]]/Table2[[#This Row],[Current Week Low]])-1</f>
        <v>1.2574785942034206E-2</v>
      </c>
      <c r="AF603" s="2">
        <f>(Table2[[#This Row],[Current Week High]]/Table2[[#This Row],[Close Price]])-1</f>
        <v>1.1852533257854514E-2</v>
      </c>
      <c r="AG603" s="2">
        <f>(Table2[[#This Row],[Close Price]]/Table2[[#This Row],[Current Month Low]])-1</f>
        <v>1.2574785942034206E-2</v>
      </c>
      <c r="AH603" s="2">
        <f>(Table2[[#This Row],[Current Month High]]/Table2[[#This Row],[Close Price]])-1</f>
        <v>3.9484857061987011E-2</v>
      </c>
      <c r="AI603">
        <v>19.9051797339371</v>
      </c>
      <c r="AJ603">
        <v>4.3683763524242103</v>
      </c>
      <c r="AK603" t="str">
        <f>IF(AND(Table2[[#This Row],[20D EMA]]&gt;Table2[[#This Row],[50D EMA]],Table2[[#This Row],[50D EMA]]&gt;Table2[[#This Row],[200D EMA]]),"Uptrend","Downtrend/NoTrend")</f>
        <v>Downtrend/NoTrend</v>
      </c>
      <c r="AL603">
        <v>-0.1</v>
      </c>
      <c r="AM603" t="s">
        <v>10200</v>
      </c>
      <c r="AN603">
        <v>-2.0499999999999998</v>
      </c>
      <c r="AO603" t="s">
        <v>10200</v>
      </c>
      <c r="AP603">
        <v>9.0119003660960005E-3</v>
      </c>
      <c r="AQ603">
        <f>(Table2[[#This Row],[Sharpe Ratio]]-AVERAGE(Table2[Sharpe Ratio]))/_xlfn.STDEV.P(Table2[Sharpe Ratio])</f>
        <v>-0.45848361005608235</v>
      </c>
      <c r="AR60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3">
        <f>_xlfn.RANK.AVG(Table2[[#This Row],[1Y Return vs Nifty Z-Score]],Table2[1Y Return vs Nifty Z-Score])</f>
        <v>639</v>
      </c>
      <c r="AT603">
        <f>_xlfn.RANK.AVG(Table2[[#This Row],[6M Return vs Nifty Z-Score]],Table2[6M Return vs Nifty Z-Score])</f>
        <v>582</v>
      </c>
      <c r="AU603">
        <f>_xlfn.RANK.AVG(Table2[[#This Row],[Sharpe Ratio Z-Score]],Table2[Sharpe Ratio Z-Score])</f>
        <v>457</v>
      </c>
      <c r="AV603">
        <f>(Table2[[#This Row],[Rank 1Y]]+Table2[[#This Row],[Rank 6M]]+Table2[[#This Row],[Rank Sharpe]])/3</f>
        <v>559.33333333333337</v>
      </c>
    </row>
    <row r="604" spans="1:48" x14ac:dyDescent="0.3">
      <c r="A604" t="s">
        <v>443</v>
      </c>
      <c r="B604" t="s">
        <v>444</v>
      </c>
      <c r="C604" t="s">
        <v>10164</v>
      </c>
      <c r="D604" t="s">
        <v>445</v>
      </c>
      <c r="E604">
        <v>50854.710306599998</v>
      </c>
      <c r="F604">
        <v>178</v>
      </c>
      <c r="G604">
        <v>-1.2173225871237501</v>
      </c>
      <c r="H604">
        <f>(Table2[[#This Row],[1Y Return vs Nifty]]-AVERAGE(Table2[1Y Return vs Nifty]))/_xlfn.STDEV.P(Table2[1Y Return vs Nifty])</f>
        <v>-0.55495574786541058</v>
      </c>
      <c r="I604">
        <v>-2.72040574024907</v>
      </c>
      <c r="J604">
        <f>(Table2[[#This Row],[1M Return vs Nifty]]-AVERAGE(Table2[1M Return vs Nifty]))/_xlfn.STDEV.P(Table2[1M Return vs Nifty])</f>
        <v>-0.10155820317003847</v>
      </c>
      <c r="K604">
        <v>-6.4210576615410604</v>
      </c>
      <c r="L604">
        <f>(Table2[[#This Row],[6M Return vs Nifty]]-AVERAGE(Table2[6M Return vs Nifty]))/_xlfn.STDEV.P(Table2[6M Return vs Nifty])</f>
        <v>-0.42977647310113337</v>
      </c>
      <c r="M604">
        <v>-2.3474217582166998</v>
      </c>
      <c r="N604">
        <f>(Table2[[#This Row],[1W Return vs Nifty]]-AVERAGE(Table2[1W Return vs Nifty]))/_xlfn.STDEV.P(Table2[1W Return vs Nifty])</f>
        <v>-0.12654945765461861</v>
      </c>
      <c r="O604">
        <v>176.66</v>
      </c>
      <c r="P604">
        <v>173.68728670341599</v>
      </c>
      <c r="Q604">
        <v>166.24990969111201</v>
      </c>
      <c r="R604">
        <v>52.549735341724997</v>
      </c>
      <c r="S604" s="2">
        <f>(Table2[[#This Row],[Close Price]]-Table2[[#This Row],[20D EMA]])/Table2[[#This Row],[20D EMA]]</f>
        <v>7.5851918940337566E-3</v>
      </c>
      <c r="T604" s="2">
        <f>(Table2[[#This Row],[Close Price]]-Table2[[#This Row],[50D EMA]])/Table2[[#This Row],[50D EMA]]</f>
        <v>2.4830333747733E-2</v>
      </c>
      <c r="U604" s="2">
        <f>(Table2[[#This Row],[Close Price]]-Table2[[#This Row],[200D EMA]])/Table2[[#This Row],[200D EMA]]</f>
        <v>7.0677273333377158E-2</v>
      </c>
      <c r="V604">
        <v>1.0799192873649699</v>
      </c>
      <c r="W604">
        <v>172</v>
      </c>
      <c r="X604">
        <v>180.25</v>
      </c>
      <c r="Y604">
        <v>172</v>
      </c>
      <c r="Z604">
        <v>180.25</v>
      </c>
      <c r="AA604">
        <v>170.5</v>
      </c>
      <c r="AB604">
        <v>184.8</v>
      </c>
      <c r="AC604" s="2">
        <f>(Table2[[#This Row],[Close Price]]/Table2[[#This Row],[Day Low]])-1</f>
        <v>3.488372093023262E-2</v>
      </c>
      <c r="AD604" s="2">
        <f>(Table2[[#This Row],[Day High]]/Table2[[#This Row],[Close Price]])-1</f>
        <v>1.2640449438202195E-2</v>
      </c>
      <c r="AE604" s="2">
        <f>(Table2[[#This Row],[Close Price]]/Table2[[#This Row],[Current Week Low]])-1</f>
        <v>3.488372093023262E-2</v>
      </c>
      <c r="AF604" s="2">
        <f>(Table2[[#This Row],[Current Week High]]/Table2[[#This Row],[Close Price]])-1</f>
        <v>1.2640449438202195E-2</v>
      </c>
      <c r="AG604" s="2">
        <f>(Table2[[#This Row],[Close Price]]/Table2[[#This Row],[Current Month Low]])-1</f>
        <v>4.3988269794721369E-2</v>
      </c>
      <c r="AH604" s="2">
        <f>(Table2[[#This Row],[Current Month High]]/Table2[[#This Row],[Close Price]])-1</f>
        <v>3.8202247191011285E-2</v>
      </c>
      <c r="AI604">
        <v>9.8314606741572899</v>
      </c>
      <c r="AJ604">
        <v>36.817832436587203</v>
      </c>
      <c r="AK604" t="str">
        <f>IF(AND(Table2[[#This Row],[20D EMA]]&gt;Table2[[#This Row],[50D EMA]],Table2[[#This Row],[50D EMA]]&gt;Table2[[#This Row],[200D EMA]]),"Uptrend","Downtrend/NoTrend")</f>
        <v>Uptrend</v>
      </c>
      <c r="AL604">
        <v>-0.16</v>
      </c>
      <c r="AM604" t="s">
        <v>10200</v>
      </c>
      <c r="AN604">
        <v>3.86</v>
      </c>
      <c r="AO604" t="s">
        <v>10199</v>
      </c>
      <c r="AP604">
        <v>-9.3772244281111999E-2</v>
      </c>
      <c r="AQ604">
        <f>(Table2[[#This Row],[Sharpe Ratio]]-AVERAGE(Table2[Sharpe Ratio]))/_xlfn.STDEV.P(Table2[Sharpe Ratio])</f>
        <v>-1.6383999540691634</v>
      </c>
      <c r="AR60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-2.8512398358603641</v>
      </c>
      <c r="AS604">
        <f>_xlfn.RANK.AVG(Table2[[#This Row],[1Y Return vs Nifty Z-Score]],Table2[1Y Return vs Nifty Z-Score])</f>
        <v>514</v>
      </c>
      <c r="AT604">
        <f>_xlfn.RANK.AVG(Table2[[#This Row],[6M Return vs Nifty Z-Score]],Table2[6M Return vs Nifty Z-Score])</f>
        <v>464</v>
      </c>
      <c r="AU604">
        <f>_xlfn.RANK.AVG(Table2[[#This Row],[Sharpe Ratio Z-Score]],Table2[Sharpe Ratio Z-Score])</f>
        <v>704</v>
      </c>
      <c r="AV604">
        <f>(Table2[[#This Row],[Rank 1Y]]+Table2[[#This Row],[Rank 6M]]+Table2[[#This Row],[Rank Sharpe]])/3</f>
        <v>560.66666666666663</v>
      </c>
    </row>
    <row r="605" spans="1:48" x14ac:dyDescent="0.3">
      <c r="A605" t="s">
        <v>678</v>
      </c>
      <c r="B605" t="s">
        <v>679</v>
      </c>
      <c r="C605" t="s">
        <v>10155</v>
      </c>
      <c r="D605" t="s">
        <v>539</v>
      </c>
      <c r="E605">
        <v>25177.763730825001</v>
      </c>
      <c r="F605">
        <v>777.45</v>
      </c>
      <c r="G605">
        <v>-1.34976031147923</v>
      </c>
      <c r="H605">
        <f>(Table2[[#This Row],[1Y Return vs Nifty]]-AVERAGE(Table2[1Y Return vs Nifty]))/_xlfn.STDEV.P(Table2[1Y Return vs Nifty])</f>
        <v>-0.55680006552947481</v>
      </c>
      <c r="I605">
        <v>0.38722749005481699</v>
      </c>
      <c r="J605">
        <f>(Table2[[#This Row],[1M Return vs Nifty]]-AVERAGE(Table2[1M Return vs Nifty]))/_xlfn.STDEV.P(Table2[1M Return vs Nifty])</f>
        <v>0.22072008647145427</v>
      </c>
      <c r="K605">
        <v>-12.7106058672783</v>
      </c>
      <c r="L605">
        <f>(Table2[[#This Row],[6M Return vs Nifty]]-AVERAGE(Table2[6M Return vs Nifty]))/_xlfn.STDEV.P(Table2[6M Return vs Nifty])</f>
        <v>-0.64105530606369954</v>
      </c>
      <c r="M605">
        <v>0.67996242883073299</v>
      </c>
      <c r="N605">
        <f>(Table2[[#This Row],[1W Return vs Nifty]]-AVERAGE(Table2[1W Return vs Nifty]))/_xlfn.STDEV.P(Table2[1W Return vs Nifty])</f>
        <v>0.68847087543218166</v>
      </c>
      <c r="O605">
        <v>768.85</v>
      </c>
      <c r="P605">
        <v>754.57319900360199</v>
      </c>
      <c r="Q605">
        <v>718.40023208806701</v>
      </c>
      <c r="R605">
        <v>56.2437128797486</v>
      </c>
      <c r="S605" s="2">
        <f>(Table2[[#This Row],[Close Price]]-Table2[[#This Row],[20D EMA]])/Table2[[#This Row],[20D EMA]]</f>
        <v>1.1185536840736194E-2</v>
      </c>
      <c r="T605" s="2">
        <f>(Table2[[#This Row],[Close Price]]-Table2[[#This Row],[50D EMA]])/Table2[[#This Row],[50D EMA]]</f>
        <v>3.0317537154256731E-2</v>
      </c>
      <c r="U605" s="2">
        <f>(Table2[[#This Row],[Close Price]]-Table2[[#This Row],[200D EMA]])/Table2[[#This Row],[200D EMA]]</f>
        <v>8.219619826722753E-2</v>
      </c>
      <c r="V605">
        <v>0.75339242680471896</v>
      </c>
      <c r="W605">
        <v>768.5</v>
      </c>
      <c r="X605">
        <v>789.5</v>
      </c>
      <c r="Y605">
        <v>767.05</v>
      </c>
      <c r="Z605">
        <v>789.5</v>
      </c>
      <c r="AA605">
        <v>749.1</v>
      </c>
      <c r="AB605">
        <v>790.85</v>
      </c>
      <c r="AC605" s="2">
        <f>(Table2[[#This Row],[Close Price]]/Table2[[#This Row],[Day Low]])-1</f>
        <v>1.1646063760572645E-2</v>
      </c>
      <c r="AD605" s="2">
        <f>(Table2[[#This Row],[Day High]]/Table2[[#This Row],[Close Price]])-1</f>
        <v>1.5499389028233335E-2</v>
      </c>
      <c r="AE605" s="2">
        <f>(Table2[[#This Row],[Close Price]]/Table2[[#This Row],[Current Week Low]])-1</f>
        <v>1.3558438172218468E-2</v>
      </c>
      <c r="AF605" s="2">
        <f>(Table2[[#This Row],[Current Week High]]/Table2[[#This Row],[Close Price]])-1</f>
        <v>1.5499389028233335E-2</v>
      </c>
      <c r="AG605" s="2">
        <f>(Table2[[#This Row],[Close Price]]/Table2[[#This Row],[Current Month Low]])-1</f>
        <v>3.7845414497396979E-2</v>
      </c>
      <c r="AH605" s="2">
        <f>(Table2[[#This Row],[Current Month High]]/Table2[[#This Row],[Close Price]])-1</f>
        <v>1.7235835101935715E-2</v>
      </c>
      <c r="AI605">
        <v>11.4476815229275</v>
      </c>
      <c r="AJ605">
        <v>27.901620465575299</v>
      </c>
      <c r="AK605" t="str">
        <f>IF(AND(Table2[[#This Row],[20D EMA]]&gt;Table2[[#This Row],[50D EMA]],Table2[[#This Row],[50D EMA]]&gt;Table2[[#This Row],[200D EMA]]),"Uptrend","Downtrend/NoTrend")</f>
        <v>Uptrend</v>
      </c>
      <c r="AL605">
        <v>-0.03</v>
      </c>
      <c r="AM605" t="s">
        <v>10200</v>
      </c>
      <c r="AN605">
        <v>-0.37</v>
      </c>
      <c r="AO605" t="s">
        <v>10200</v>
      </c>
      <c r="AP605">
        <v>-4.8281209941439002E-2</v>
      </c>
      <c r="AQ605">
        <f>(Table2[[#This Row],[Sharpe Ratio]]-AVERAGE(Table2[Sharpe Ratio]))/_xlfn.STDEV.P(Table2[Sharpe Ratio])</f>
        <v>-1.1161830780356621</v>
      </c>
      <c r="AR60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-1.4048474877252008</v>
      </c>
      <c r="AS605">
        <f>_xlfn.RANK.AVG(Table2[[#This Row],[1Y Return vs Nifty Z-Score]],Table2[1Y Return vs Nifty Z-Score])</f>
        <v>515</v>
      </c>
      <c r="AT605">
        <f>_xlfn.RANK.AVG(Table2[[#This Row],[6M Return vs Nifty Z-Score]],Table2[6M Return vs Nifty Z-Score])</f>
        <v>536</v>
      </c>
      <c r="AU605">
        <f>_xlfn.RANK.AVG(Table2[[#This Row],[Sharpe Ratio Z-Score]],Table2[Sharpe Ratio Z-Score])</f>
        <v>631</v>
      </c>
      <c r="AV605">
        <f>(Table2[[#This Row],[Rank 1Y]]+Table2[[#This Row],[Rank 6M]]+Table2[[#This Row],[Rank Sharpe]])/3</f>
        <v>560.66666666666663</v>
      </c>
    </row>
    <row r="606" spans="1:48" x14ac:dyDescent="0.3">
      <c r="A606" t="s">
        <v>311</v>
      </c>
      <c r="B606" t="s">
        <v>312</v>
      </c>
      <c r="C606" t="s">
        <v>10160</v>
      </c>
      <c r="D606" t="s">
        <v>62</v>
      </c>
      <c r="E606">
        <v>83380.184920560001</v>
      </c>
      <c r="F606">
        <v>2081.1999999999998</v>
      </c>
      <c r="G606">
        <v>-14.5427746996414</v>
      </c>
      <c r="H606">
        <f>(Table2[[#This Row],[1Y Return vs Nifty]]-AVERAGE(Table2[1Y Return vs Nifty]))/_xlfn.STDEV.P(Table2[1Y Return vs Nifty])</f>
        <v>-0.74052497923329597</v>
      </c>
      <c r="I606">
        <v>-7.1052467010749902</v>
      </c>
      <c r="J606">
        <f>(Table2[[#This Row],[1M Return vs Nifty]]-AVERAGE(Table2[1M Return vs Nifty]))/_xlfn.STDEV.P(Table2[1M Return vs Nifty])</f>
        <v>-0.55628980773160708</v>
      </c>
      <c r="K606">
        <v>-18.133285839160902</v>
      </c>
      <c r="L606">
        <f>(Table2[[#This Row],[6M Return vs Nifty]]-AVERAGE(Table2[6M Return vs Nifty]))/_xlfn.STDEV.P(Table2[6M Return vs Nifty])</f>
        <v>-0.82321425588202635</v>
      </c>
      <c r="M606">
        <v>-1.7588337906379099</v>
      </c>
      <c r="N606">
        <f>(Table2[[#This Row],[1W Return vs Nifty]]-AVERAGE(Table2[1W Return vs Nifty]))/_xlfn.STDEV.P(Table2[1W Return vs Nifty])</f>
        <v>3.1907854581924446E-2</v>
      </c>
      <c r="O606">
        <v>2131.54</v>
      </c>
      <c r="P606">
        <v>2154.90105704401</v>
      </c>
      <c r="Q606">
        <v>2053.8834021092698</v>
      </c>
      <c r="R606">
        <v>37.004254401582102</v>
      </c>
      <c r="S606" s="2">
        <f>(Table2[[#This Row],[Close Price]]-Table2[[#This Row],[20D EMA]])/Table2[[#This Row],[20D EMA]]</f>
        <v>-2.3616727811816878E-2</v>
      </c>
      <c r="T606" s="2">
        <f>(Table2[[#This Row],[Close Price]]-Table2[[#This Row],[50D EMA]])/Table2[[#This Row],[50D EMA]]</f>
        <v>-3.4201596775450004E-2</v>
      </c>
      <c r="U606" s="2">
        <f>(Table2[[#This Row],[Close Price]]-Table2[[#This Row],[200D EMA]])/Table2[[#This Row],[200D EMA]]</f>
        <v>1.3299974995015186E-2</v>
      </c>
      <c r="V606">
        <v>0.78848855206484503</v>
      </c>
      <c r="W606">
        <v>2067.1</v>
      </c>
      <c r="X606">
        <v>2117.1</v>
      </c>
      <c r="Y606">
        <v>2067.1</v>
      </c>
      <c r="Z606">
        <v>2129</v>
      </c>
      <c r="AA606">
        <v>2055.5500000000002</v>
      </c>
      <c r="AB606">
        <v>2214.25</v>
      </c>
      <c r="AC606" s="2">
        <f>(Table2[[#This Row],[Close Price]]/Table2[[#This Row],[Day Low]])-1</f>
        <v>6.8211504039474846E-3</v>
      </c>
      <c r="AD606" s="2">
        <f>(Table2[[#This Row],[Day High]]/Table2[[#This Row],[Close Price]])-1</f>
        <v>1.7249663655583447E-2</v>
      </c>
      <c r="AE606" s="2">
        <f>(Table2[[#This Row],[Close Price]]/Table2[[#This Row],[Current Week Low]])-1</f>
        <v>6.8211504039474846E-3</v>
      </c>
      <c r="AF606" s="2">
        <f>(Table2[[#This Row],[Current Week High]]/Table2[[#This Row],[Close Price]])-1</f>
        <v>2.2967518739189119E-2</v>
      </c>
      <c r="AG606" s="2">
        <f>(Table2[[#This Row],[Close Price]]/Table2[[#This Row],[Current Month Low]])-1</f>
        <v>1.2478412103816394E-2</v>
      </c>
      <c r="AH606" s="2">
        <f>(Table2[[#This Row],[Current Month High]]/Table2[[#This Row],[Close Price]])-1</f>
        <v>6.3929463770901584E-2</v>
      </c>
      <c r="AI606">
        <v>19.642513934268699</v>
      </c>
      <c r="AJ606">
        <v>23.656457027420402</v>
      </c>
      <c r="AK606" t="str">
        <f>IF(AND(Table2[[#This Row],[20D EMA]]&gt;Table2[[#This Row],[50D EMA]],Table2[[#This Row],[50D EMA]]&gt;Table2[[#This Row],[200D EMA]]),"Uptrend","Downtrend/NoTrend")</f>
        <v>Downtrend/NoTrend</v>
      </c>
      <c r="AL606">
        <v>-0.17</v>
      </c>
      <c r="AM606" t="s">
        <v>10200</v>
      </c>
      <c r="AN606">
        <v>-4.22</v>
      </c>
      <c r="AO606" t="s">
        <v>10200</v>
      </c>
      <c r="AQ606">
        <f>(Table2[[#This Row],[Sharpe Ratio]]-AVERAGE(Table2[Sharpe Ratio]))/_xlfn.STDEV.P(Table2[Sharpe Ratio])</f>
        <v>-0.56193622494207851</v>
      </c>
      <c r="AR60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6">
        <f>_xlfn.RANK.AVG(Table2[[#This Row],[1Y Return vs Nifty Z-Score]],Table2[1Y Return vs Nifty Z-Score])</f>
        <v>590</v>
      </c>
      <c r="AT606">
        <f>_xlfn.RANK.AVG(Table2[[#This Row],[6M Return vs Nifty Z-Score]],Table2[6M Return vs Nifty Z-Score])</f>
        <v>586</v>
      </c>
      <c r="AU606">
        <f>_xlfn.RANK.AVG(Table2[[#This Row],[Sharpe Ratio Z-Score]],Table2[Sharpe Ratio Z-Score])</f>
        <v>507.5</v>
      </c>
      <c r="AV606">
        <f>(Table2[[#This Row],[Rank 1Y]]+Table2[[#This Row],[Rank 6M]]+Table2[[#This Row],[Rank Sharpe]])/3</f>
        <v>561.16666666666663</v>
      </c>
    </row>
    <row r="607" spans="1:48" x14ac:dyDescent="0.3">
      <c r="A607" t="s">
        <v>2100</v>
      </c>
      <c r="B607" t="s">
        <v>2101</v>
      </c>
      <c r="C607" t="s">
        <v>10153</v>
      </c>
      <c r="D607" t="s">
        <v>448</v>
      </c>
      <c r="E607">
        <v>2676.8660834509901</v>
      </c>
      <c r="F607">
        <v>80.569999999999993</v>
      </c>
      <c r="G607">
        <v>-17.892993968023099</v>
      </c>
      <c r="H607">
        <f>(Table2[[#This Row],[1Y Return vs Nifty]]-AVERAGE(Table2[1Y Return vs Nifty]))/_xlfn.STDEV.P(Table2[1Y Return vs Nifty])</f>
        <v>-0.78717987764109265</v>
      </c>
      <c r="I607">
        <v>-7.0221682719076401</v>
      </c>
      <c r="J607">
        <f>(Table2[[#This Row],[1M Return vs Nifty]]-AVERAGE(Table2[1M Return vs Nifty]))/_xlfn.STDEV.P(Table2[1M Return vs Nifty])</f>
        <v>-0.54767412754223765</v>
      </c>
      <c r="K607">
        <v>-19.339609582462199</v>
      </c>
      <c r="L607">
        <f>(Table2[[#This Row],[6M Return vs Nifty]]-AVERAGE(Table2[6M Return vs Nifty]))/_xlfn.STDEV.P(Table2[6M Return vs Nifty])</f>
        <v>-0.86373714629047305</v>
      </c>
      <c r="M607">
        <v>-0.45988863818048498</v>
      </c>
      <c r="N607">
        <f>(Table2[[#This Row],[1W Return vs Nifty]]-AVERAGE(Table2[1W Return vs Nifty]))/_xlfn.STDEV.P(Table2[1W Return vs Nifty])</f>
        <v>0.38160470354704984</v>
      </c>
      <c r="O607">
        <v>81.56</v>
      </c>
      <c r="P607">
        <v>83.113911846005905</v>
      </c>
      <c r="Q607">
        <v>85.754270711965901</v>
      </c>
      <c r="R607">
        <v>45.721614792309097</v>
      </c>
      <c r="S607" s="2">
        <f>(Table2[[#This Row],[Close Price]]-Table2[[#This Row],[20D EMA]])/Table2[[#This Row],[20D EMA]]</f>
        <v>-1.2138303089749988E-2</v>
      </c>
      <c r="T607" s="2">
        <f>(Table2[[#This Row],[Close Price]]-Table2[[#This Row],[50D EMA]])/Table2[[#This Row],[50D EMA]]</f>
        <v>-3.060753355851294E-2</v>
      </c>
      <c r="U607" s="2">
        <f>(Table2[[#This Row],[Close Price]]-Table2[[#This Row],[200D EMA]])/Table2[[#This Row],[200D EMA]]</f>
        <v>-6.0454956574454433E-2</v>
      </c>
      <c r="V607">
        <v>0.95619718477706594</v>
      </c>
      <c r="W607">
        <v>77.53</v>
      </c>
      <c r="X607">
        <v>84.55</v>
      </c>
      <c r="Y607">
        <v>77.53</v>
      </c>
      <c r="Z607">
        <v>84.55</v>
      </c>
      <c r="AA607">
        <v>77.53</v>
      </c>
      <c r="AB607">
        <v>85.25</v>
      </c>
      <c r="AC607" s="2">
        <f>(Table2[[#This Row],[Close Price]]/Table2[[#This Row],[Day Low]])-1</f>
        <v>3.921062814394416E-2</v>
      </c>
      <c r="AD607" s="2">
        <f>(Table2[[#This Row],[Day High]]/Table2[[#This Row],[Close Price]])-1</f>
        <v>4.9398038972322311E-2</v>
      </c>
      <c r="AE607" s="2">
        <f>(Table2[[#This Row],[Close Price]]/Table2[[#This Row],[Current Week Low]])-1</f>
        <v>3.921062814394416E-2</v>
      </c>
      <c r="AF607" s="2">
        <f>(Table2[[#This Row],[Current Week High]]/Table2[[#This Row],[Close Price]])-1</f>
        <v>4.9398038972322311E-2</v>
      </c>
      <c r="AG607" s="2">
        <f>(Table2[[#This Row],[Close Price]]/Table2[[#This Row],[Current Month Low]])-1</f>
        <v>3.921062814394416E-2</v>
      </c>
      <c r="AH607" s="2">
        <f>(Table2[[#This Row],[Current Month High]]/Table2[[#This Row],[Close Price]])-1</f>
        <v>5.8086136279012157E-2</v>
      </c>
      <c r="AI607">
        <v>48.938810971825703</v>
      </c>
      <c r="AJ607">
        <v>28.808952837729802</v>
      </c>
      <c r="AK607" t="str">
        <f>IF(AND(Table2[[#This Row],[20D EMA]]&gt;Table2[[#This Row],[50D EMA]],Table2[[#This Row],[50D EMA]]&gt;Table2[[#This Row],[200D EMA]]),"Uptrend","Downtrend/NoTrend")</f>
        <v>Downtrend/NoTrend</v>
      </c>
      <c r="AL607">
        <v>-0.12</v>
      </c>
      <c r="AM607" t="s">
        <v>10200</v>
      </c>
      <c r="AN607">
        <v>-2.4</v>
      </c>
      <c r="AO607" t="s">
        <v>10200</v>
      </c>
      <c r="AP607">
        <v>1.1380383934029999E-3</v>
      </c>
      <c r="AQ607">
        <f>(Table2[[#This Row],[Sharpe Ratio]]-AVERAGE(Table2[Sharpe Ratio]))/_xlfn.STDEV.P(Table2[Sharpe Ratio])</f>
        <v>-0.54887204947902901</v>
      </c>
      <c r="AR60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7">
        <f>_xlfn.RANK.AVG(Table2[[#This Row],[1Y Return vs Nifty Z-Score]],Table2[1Y Return vs Nifty Z-Score])</f>
        <v>608</v>
      </c>
      <c r="AT607">
        <f>_xlfn.RANK.AVG(Table2[[#This Row],[6M Return vs Nifty Z-Score]],Table2[6M Return vs Nifty Z-Score])</f>
        <v>594</v>
      </c>
      <c r="AU607">
        <f>_xlfn.RANK.AVG(Table2[[#This Row],[Sharpe Ratio Z-Score]],Table2[Sharpe Ratio Z-Score])</f>
        <v>483</v>
      </c>
      <c r="AV607">
        <f>(Table2[[#This Row],[Rank 1Y]]+Table2[[#This Row],[Rank 6M]]+Table2[[#This Row],[Rank Sharpe]])/3</f>
        <v>561.66666666666663</v>
      </c>
    </row>
    <row r="608" spans="1:48" x14ac:dyDescent="0.3">
      <c r="A608" t="s">
        <v>751</v>
      </c>
      <c r="B608" t="s">
        <v>752</v>
      </c>
      <c r="C608" t="s">
        <v>10155</v>
      </c>
      <c r="D608" t="s">
        <v>51</v>
      </c>
      <c r="E608">
        <v>20777.047431610001</v>
      </c>
      <c r="F608">
        <v>1303.0999999999999</v>
      </c>
      <c r="G608">
        <v>-29.0669847917097</v>
      </c>
      <c r="H608">
        <f>(Table2[[#This Row],[1Y Return vs Nifty]]-AVERAGE(Table2[1Y Return vs Nifty]))/_xlfn.STDEV.P(Table2[1Y Return vs Nifty])</f>
        <v>-0.94278802293737718</v>
      </c>
      <c r="I608">
        <v>-18.1128089060993</v>
      </c>
      <c r="J608">
        <f>(Table2[[#This Row],[1M Return vs Nifty]]-AVERAGE(Table2[1M Return vs Nifty]))/_xlfn.STDEV.P(Table2[1M Return vs Nifty])</f>
        <v>-1.6978332453433465</v>
      </c>
      <c r="K608">
        <v>-35.040825341157202</v>
      </c>
      <c r="L608">
        <f>(Table2[[#This Row],[6M Return vs Nifty]]-AVERAGE(Table2[6M Return vs Nifty]))/_xlfn.STDEV.P(Table2[6M Return vs Nifty])</f>
        <v>-1.3911732089578213</v>
      </c>
      <c r="M608">
        <v>-1.69694188989547</v>
      </c>
      <c r="N608">
        <f>(Table2[[#This Row],[1W Return vs Nifty]]-AVERAGE(Table2[1W Return vs Nifty]))/_xlfn.STDEV.P(Table2[1W Return vs Nifty])</f>
        <v>4.8570145999808564E-2</v>
      </c>
      <c r="O608">
        <v>1316.98</v>
      </c>
      <c r="P608">
        <v>1364.80331306326</v>
      </c>
      <c r="Q608">
        <v>1417.22804490718</v>
      </c>
      <c r="R608">
        <v>50.229061669577703</v>
      </c>
      <c r="S608" s="2">
        <f>(Table2[[#This Row],[Close Price]]-Table2[[#This Row],[20D EMA]])/Table2[[#This Row],[20D EMA]]</f>
        <v>-1.0539264073866048E-2</v>
      </c>
      <c r="T608" s="2">
        <f>(Table2[[#This Row],[Close Price]]-Table2[[#This Row],[50D EMA]])/Table2[[#This Row],[50D EMA]]</f>
        <v>-4.5210406856918364E-2</v>
      </c>
      <c r="U608" s="2">
        <f>(Table2[[#This Row],[Close Price]]-Table2[[#This Row],[200D EMA]])/Table2[[#This Row],[200D EMA]]</f>
        <v>-8.0529061866437157E-2</v>
      </c>
      <c r="V608">
        <v>1.5969693694907501</v>
      </c>
      <c r="W608">
        <v>1261.95</v>
      </c>
      <c r="X608">
        <v>1309</v>
      </c>
      <c r="Y608">
        <v>1215.1500000000001</v>
      </c>
      <c r="Z608">
        <v>1309</v>
      </c>
      <c r="AA608">
        <v>1215.1500000000001</v>
      </c>
      <c r="AB608">
        <v>1407.95</v>
      </c>
      <c r="AC608" s="2">
        <f>(Table2[[#This Row],[Close Price]]/Table2[[#This Row],[Day Low]])-1</f>
        <v>3.2608264986726754E-2</v>
      </c>
      <c r="AD608" s="2">
        <f>(Table2[[#This Row],[Day High]]/Table2[[#This Row],[Close Price]])-1</f>
        <v>4.5276647993246488E-3</v>
      </c>
      <c r="AE608" s="2">
        <f>(Table2[[#This Row],[Close Price]]/Table2[[#This Row],[Current Week Low]])-1</f>
        <v>7.237789573303699E-2</v>
      </c>
      <c r="AF608" s="2">
        <f>(Table2[[#This Row],[Current Week High]]/Table2[[#This Row],[Close Price]])-1</f>
        <v>4.5276647993246488E-3</v>
      </c>
      <c r="AG608" s="2">
        <f>(Table2[[#This Row],[Close Price]]/Table2[[#This Row],[Current Month Low]])-1</f>
        <v>7.237789573303699E-2</v>
      </c>
      <c r="AH608" s="2">
        <f>(Table2[[#This Row],[Current Month High]]/Table2[[#This Row],[Close Price]])-1</f>
        <v>8.046197528969401E-2</v>
      </c>
      <c r="AI608">
        <v>37.825186094697202</v>
      </c>
      <c r="AJ608">
        <v>9.4950004201327598</v>
      </c>
      <c r="AK608" t="str">
        <f>IF(AND(Table2[[#This Row],[20D EMA]]&gt;Table2[[#This Row],[50D EMA]],Table2[[#This Row],[50D EMA]]&gt;Table2[[#This Row],[200D EMA]]),"Uptrend","Downtrend/NoTrend")</f>
        <v>Downtrend/NoTrend</v>
      </c>
      <c r="AL608">
        <v>-0.17</v>
      </c>
      <c r="AM608" t="s">
        <v>10200</v>
      </c>
      <c r="AN608">
        <v>-1.97</v>
      </c>
      <c r="AO608" t="s">
        <v>10200</v>
      </c>
      <c r="AP608">
        <v>5.2753206158988E-2</v>
      </c>
      <c r="AQ608">
        <f>(Table2[[#This Row],[Sharpe Ratio]]-AVERAGE(Table2[Sharpe Ratio]))/_xlfn.STDEV.P(Table2[Sharpe Ratio])</f>
        <v>4.3647159146259669E-2</v>
      </c>
      <c r="AR60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8">
        <f>_xlfn.RANK.AVG(Table2[[#This Row],[1Y Return vs Nifty Z-Score]],Table2[1Y Return vs Nifty Z-Score])</f>
        <v>657</v>
      </c>
      <c r="AT608">
        <f>_xlfn.RANK.AVG(Table2[[#This Row],[6M Return vs Nifty Z-Score]],Table2[6M Return vs Nifty Z-Score])</f>
        <v>704</v>
      </c>
      <c r="AU608">
        <f>_xlfn.RANK.AVG(Table2[[#This Row],[Sharpe Ratio Z-Score]],Table2[Sharpe Ratio Z-Score])</f>
        <v>325</v>
      </c>
      <c r="AV608">
        <f>(Table2[[#This Row],[Rank 1Y]]+Table2[[#This Row],[Rank 6M]]+Table2[[#This Row],[Rank Sharpe]])/3</f>
        <v>562</v>
      </c>
    </row>
    <row r="609" spans="1:48" x14ac:dyDescent="0.3">
      <c r="A609" t="s">
        <v>787</v>
      </c>
      <c r="B609" t="s">
        <v>788</v>
      </c>
      <c r="C609" t="s">
        <v>10155</v>
      </c>
      <c r="D609" t="s">
        <v>489</v>
      </c>
      <c r="E609">
        <v>19671.82000294</v>
      </c>
      <c r="F609">
        <v>757.4</v>
      </c>
      <c r="G609">
        <v>-14.096355288965199</v>
      </c>
      <c r="H609">
        <f>(Table2[[#This Row],[1Y Return vs Nifty]]-AVERAGE(Table2[1Y Return vs Nifty]))/_xlfn.STDEV.P(Table2[1Y Return vs Nifty])</f>
        <v>-0.7343081765156555</v>
      </c>
      <c r="I609">
        <v>-2.0201879093141799</v>
      </c>
      <c r="J609">
        <f>(Table2[[#This Row],[1M Return vs Nifty]]-AVERAGE(Table2[1M Return vs Nifty]))/_xlfn.STDEV.P(Table2[1M Return vs Nifty])</f>
        <v>-2.8941845895436552E-2</v>
      </c>
      <c r="K609">
        <v>-27.553636137966301</v>
      </c>
      <c r="L609">
        <f>(Table2[[#This Row],[6M Return vs Nifty]]-AVERAGE(Table2[6M Return vs Nifty]))/_xlfn.STDEV.P(Table2[6M Return vs Nifty])</f>
        <v>-1.1396631568403852</v>
      </c>
      <c r="M609">
        <v>-1.4119472492246099</v>
      </c>
      <c r="N609">
        <f>(Table2[[#This Row],[1W Return vs Nifty]]-AVERAGE(Table2[1W Return vs Nifty]))/_xlfn.STDEV.P(Table2[1W Return vs Nifty])</f>
        <v>0.12529526994057058</v>
      </c>
      <c r="O609">
        <v>790.18</v>
      </c>
      <c r="P609">
        <v>780.88419843484598</v>
      </c>
      <c r="Q609">
        <v>735.04530666189305</v>
      </c>
      <c r="R609">
        <v>29.9861524886973</v>
      </c>
      <c r="S609" s="2">
        <f>(Table2[[#This Row],[Close Price]]-Table2[[#This Row],[20D EMA]])/Table2[[#This Row],[20D EMA]]</f>
        <v>-4.1484218785593122E-2</v>
      </c>
      <c r="T609" s="2">
        <f>(Table2[[#This Row],[Close Price]]-Table2[[#This Row],[50D EMA]])/Table2[[#This Row],[50D EMA]]</f>
        <v>-3.0073855357703769E-2</v>
      </c>
      <c r="U609" s="2">
        <f>(Table2[[#This Row],[Close Price]]-Table2[[#This Row],[200D EMA]])/Table2[[#This Row],[200D EMA]]</f>
        <v>3.041267406988514E-2</v>
      </c>
      <c r="V609">
        <v>0.58714814513014502</v>
      </c>
      <c r="W609">
        <v>741.25</v>
      </c>
      <c r="X609">
        <v>797.9</v>
      </c>
      <c r="Y609">
        <v>741.25</v>
      </c>
      <c r="Z609">
        <v>797.9</v>
      </c>
      <c r="AA609">
        <v>741.25</v>
      </c>
      <c r="AB609">
        <v>822.5</v>
      </c>
      <c r="AC609" s="2">
        <f>(Table2[[#This Row],[Close Price]]/Table2[[#This Row],[Day Low]])-1</f>
        <v>2.1787521079257965E-2</v>
      </c>
      <c r="AD609" s="2">
        <f>(Table2[[#This Row],[Day High]]/Table2[[#This Row],[Close Price]])-1</f>
        <v>5.3472405598098849E-2</v>
      </c>
      <c r="AE609" s="2">
        <f>(Table2[[#This Row],[Close Price]]/Table2[[#This Row],[Current Week Low]])-1</f>
        <v>2.1787521079257965E-2</v>
      </c>
      <c r="AF609" s="2">
        <f>(Table2[[#This Row],[Current Week High]]/Table2[[#This Row],[Close Price]])-1</f>
        <v>5.3472405598098849E-2</v>
      </c>
      <c r="AG609" s="2">
        <f>(Table2[[#This Row],[Close Price]]/Table2[[#This Row],[Current Month Low]])-1</f>
        <v>2.1787521079257965E-2</v>
      </c>
      <c r="AH609" s="2">
        <f>(Table2[[#This Row],[Current Month High]]/Table2[[#This Row],[Close Price]])-1</f>
        <v>8.5951940850277353E-2</v>
      </c>
      <c r="AI609">
        <v>20.636387641932899</v>
      </c>
      <c r="AJ609">
        <v>26.634342083263601</v>
      </c>
      <c r="AK609" t="str">
        <f>IF(AND(Table2[[#This Row],[20D EMA]]&gt;Table2[[#This Row],[50D EMA]],Table2[[#This Row],[50D EMA]]&gt;Table2[[#This Row],[200D EMA]]),"Uptrend","Downtrend/NoTrend")</f>
        <v>Uptrend</v>
      </c>
      <c r="AL609">
        <v>-0.11</v>
      </c>
      <c r="AM609" t="s">
        <v>10200</v>
      </c>
      <c r="AN609">
        <v>-6.36</v>
      </c>
      <c r="AO609" t="s">
        <v>10200</v>
      </c>
      <c r="AP609">
        <v>1.4362653413419E-2</v>
      </c>
      <c r="AQ609">
        <f>(Table2[[#This Row],[Sharpe Ratio]]-AVERAGE(Table2[Sharpe Ratio]))/_xlfn.STDEV.P(Table2[Sharpe Ratio])</f>
        <v>-0.39705934082677458</v>
      </c>
      <c r="AR60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-2.1746772501376812</v>
      </c>
      <c r="AS609">
        <f>_xlfn.RANK.AVG(Table2[[#This Row],[1Y Return vs Nifty Z-Score]],Table2[1Y Return vs Nifty Z-Score])</f>
        <v>586</v>
      </c>
      <c r="AT609">
        <f>_xlfn.RANK.AVG(Table2[[#This Row],[6M Return vs Nifty Z-Score]],Table2[6M Return vs Nifty Z-Score])</f>
        <v>665</v>
      </c>
      <c r="AU609">
        <f>_xlfn.RANK.AVG(Table2[[#This Row],[Sharpe Ratio Z-Score]],Table2[Sharpe Ratio Z-Score])</f>
        <v>437</v>
      </c>
      <c r="AV609">
        <f>(Table2[[#This Row],[Rank 1Y]]+Table2[[#This Row],[Rank 6M]]+Table2[[#This Row],[Rank Sharpe]])/3</f>
        <v>562.66666666666663</v>
      </c>
    </row>
    <row r="610" spans="1:48" x14ac:dyDescent="0.3">
      <c r="A610" t="s">
        <v>699</v>
      </c>
      <c r="B610" t="s">
        <v>700</v>
      </c>
      <c r="C610" t="s">
        <v>10160</v>
      </c>
      <c r="D610" t="s">
        <v>62</v>
      </c>
      <c r="E610">
        <v>23208.112671129998</v>
      </c>
      <c r="F610">
        <v>430.45</v>
      </c>
      <c r="G610">
        <v>-0.51401871059506998</v>
      </c>
      <c r="H610">
        <f>(Table2[[#This Row],[1Y Return vs Nifty]]-AVERAGE(Table2[1Y Return vs Nifty]))/_xlfn.STDEV.P(Table2[1Y Return vs Nifty])</f>
        <v>-0.54516159163840483</v>
      </c>
      <c r="I610">
        <v>-0.62001878032725699</v>
      </c>
      <c r="J610">
        <f>(Table2[[#This Row],[1M Return vs Nifty]]-AVERAGE(Table2[1M Return vs Nifty]))/_xlfn.STDEV.P(Table2[1M Return vs Nifty])</f>
        <v>0.1162632277594742</v>
      </c>
      <c r="K610">
        <v>-7.3605499676400399</v>
      </c>
      <c r="L610">
        <f>(Table2[[#This Row],[6M Return vs Nifty]]-AVERAGE(Table2[6M Return vs Nifty]))/_xlfn.STDEV.P(Table2[6M Return vs Nifty])</f>
        <v>-0.46133594788643478</v>
      </c>
      <c r="M610">
        <v>-4.5503583783066697</v>
      </c>
      <c r="N610">
        <f>(Table2[[#This Row],[1W Return vs Nifty]]-AVERAGE(Table2[1W Return vs Nifty]))/_xlfn.STDEV.P(Table2[1W Return vs Nifty])</f>
        <v>-0.71961529500574239</v>
      </c>
      <c r="O610">
        <v>449.85</v>
      </c>
      <c r="P610">
        <v>442.67230433588003</v>
      </c>
      <c r="Q610">
        <v>418.23089459259597</v>
      </c>
      <c r="R610">
        <v>27.387083140394601</v>
      </c>
      <c r="S610" s="2">
        <f>(Table2[[#This Row],[Close Price]]-Table2[[#This Row],[20D EMA]])/Table2[[#This Row],[20D EMA]]</f>
        <v>-4.312548627320225E-2</v>
      </c>
      <c r="T610" s="2">
        <f>(Table2[[#This Row],[Close Price]]-Table2[[#This Row],[50D EMA]])/Table2[[#This Row],[50D EMA]]</f>
        <v>-2.7610275628642669E-2</v>
      </c>
      <c r="U610" s="2">
        <f>(Table2[[#This Row],[Close Price]]-Table2[[#This Row],[200D EMA]])/Table2[[#This Row],[200D EMA]]</f>
        <v>2.9216171175749227E-2</v>
      </c>
      <c r="V610">
        <v>0.97164153008641296</v>
      </c>
      <c r="W610">
        <v>420.45</v>
      </c>
      <c r="X610">
        <v>444.8</v>
      </c>
      <c r="Y610">
        <v>420.45</v>
      </c>
      <c r="Z610">
        <v>444.8</v>
      </c>
      <c r="AA610">
        <v>420.45</v>
      </c>
      <c r="AB610">
        <v>484.3</v>
      </c>
      <c r="AC610" s="2">
        <f>(Table2[[#This Row],[Close Price]]/Table2[[#This Row],[Day Low]])-1</f>
        <v>2.3784040908550352E-2</v>
      </c>
      <c r="AD610" s="2">
        <f>(Table2[[#This Row],[Day High]]/Table2[[#This Row],[Close Price]])-1</f>
        <v>3.3337205250319579E-2</v>
      </c>
      <c r="AE610" s="2">
        <f>(Table2[[#This Row],[Close Price]]/Table2[[#This Row],[Current Week Low]])-1</f>
        <v>2.3784040908550352E-2</v>
      </c>
      <c r="AF610" s="2">
        <f>(Table2[[#This Row],[Current Week High]]/Table2[[#This Row],[Close Price]])-1</f>
        <v>3.3337205250319579E-2</v>
      </c>
      <c r="AG610" s="2">
        <f>(Table2[[#This Row],[Close Price]]/Table2[[#This Row],[Current Month Low]])-1</f>
        <v>2.3784040908550352E-2</v>
      </c>
      <c r="AH610" s="2">
        <f>(Table2[[#This Row],[Current Month High]]/Table2[[#This Row],[Close Price]])-1</f>
        <v>0.12510163782088513</v>
      </c>
      <c r="AI610">
        <v>12.510163782088499</v>
      </c>
      <c r="AJ610">
        <v>31.174767636751401</v>
      </c>
      <c r="AK610" t="str">
        <f>IF(AND(Table2[[#This Row],[20D EMA]]&gt;Table2[[#This Row],[50D EMA]],Table2[[#This Row],[50D EMA]]&gt;Table2[[#This Row],[200D EMA]]),"Uptrend","Downtrend/NoTrend")</f>
        <v>Uptrend</v>
      </c>
      <c r="AL610">
        <v>-0.11</v>
      </c>
      <c r="AM610" t="s">
        <v>10200</v>
      </c>
      <c r="AN610">
        <v>-5.28</v>
      </c>
      <c r="AO610" t="s">
        <v>10200</v>
      </c>
      <c r="AP610">
        <v>-0.10458603958693</v>
      </c>
      <c r="AQ610">
        <f>(Table2[[#This Row],[Sharpe Ratio]]-AVERAGE(Table2[Sharpe Ratio]))/_xlfn.STDEV.P(Table2[Sharpe Ratio])</f>
        <v>-1.762537522815212</v>
      </c>
      <c r="AR6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-3.3723871295863193</v>
      </c>
      <c r="AS610">
        <f>_xlfn.RANK.AVG(Table2[[#This Row],[1Y Return vs Nifty Z-Score]],Table2[1Y Return vs Nifty Z-Score])</f>
        <v>507</v>
      </c>
      <c r="AT610">
        <f>_xlfn.RANK.AVG(Table2[[#This Row],[6M Return vs Nifty Z-Score]],Table2[6M Return vs Nifty Z-Score])</f>
        <v>474</v>
      </c>
      <c r="AU610">
        <f>_xlfn.RANK.AVG(Table2[[#This Row],[Sharpe Ratio Z-Score]],Table2[Sharpe Ratio Z-Score])</f>
        <v>709</v>
      </c>
      <c r="AV610">
        <f>(Table2[[#This Row],[Rank 1Y]]+Table2[[#This Row],[Rank 6M]]+Table2[[#This Row],[Rank Sharpe]])/3</f>
        <v>563.33333333333337</v>
      </c>
    </row>
    <row r="611" spans="1:48" x14ac:dyDescent="0.3">
      <c r="A611" t="s">
        <v>598</v>
      </c>
      <c r="B611" t="s">
        <v>599</v>
      </c>
      <c r="C611" t="s">
        <v>10160</v>
      </c>
      <c r="D611" t="s">
        <v>213</v>
      </c>
      <c r="E611">
        <v>30407.998595100002</v>
      </c>
      <c r="F611">
        <v>757.75</v>
      </c>
      <c r="G611">
        <v>-25.980469626601099</v>
      </c>
      <c r="H611">
        <f>(Table2[[#This Row],[1Y Return vs Nifty]]-AVERAGE(Table2[1Y Return vs Nifty]))/_xlfn.STDEV.P(Table2[1Y Return vs Nifty])</f>
        <v>-0.89980544779034077</v>
      </c>
      <c r="I611">
        <v>1.8871493034428599</v>
      </c>
      <c r="J611">
        <f>(Table2[[#This Row],[1M Return vs Nifty]]-AVERAGE(Table2[1M Return vs Nifty]))/_xlfn.STDEV.P(Table2[1M Return vs Nifty])</f>
        <v>0.37627005031560945</v>
      </c>
      <c r="K611">
        <v>-4.0024221895194998</v>
      </c>
      <c r="L611">
        <f>(Table2[[#This Row],[6M Return vs Nifty]]-AVERAGE(Table2[6M Return vs Nifty]))/_xlfn.STDEV.P(Table2[6M Return vs Nifty])</f>
        <v>-0.34852954356421562</v>
      </c>
      <c r="M611">
        <v>1.3069194519126801</v>
      </c>
      <c r="N611">
        <f>(Table2[[#This Row],[1W Return vs Nifty]]-AVERAGE(Table2[1W Return vs Nifty]))/_xlfn.STDEV.P(Table2[1W Return vs Nifty])</f>
        <v>0.8572577522248862</v>
      </c>
      <c r="O611">
        <v>735.6</v>
      </c>
      <c r="P611">
        <v>717.78457878424797</v>
      </c>
      <c r="Q611">
        <v>711.323804029798</v>
      </c>
      <c r="R611">
        <v>65.866235185177402</v>
      </c>
      <c r="S611" s="2">
        <f>(Table2[[#This Row],[Close Price]]-Table2[[#This Row],[20D EMA]])/Table2[[#This Row],[20D EMA]]</f>
        <v>3.0111473626971148E-2</v>
      </c>
      <c r="T611" s="2">
        <f>(Table2[[#This Row],[Close Price]]-Table2[[#This Row],[50D EMA]])/Table2[[#This Row],[50D EMA]]</f>
        <v>5.5678851840817903E-2</v>
      </c>
      <c r="U611" s="2">
        <f>(Table2[[#This Row],[Close Price]]-Table2[[#This Row],[200D EMA]])/Table2[[#This Row],[200D EMA]]</f>
        <v>6.5267316666738698E-2</v>
      </c>
      <c r="V611">
        <v>1.2376222949723501</v>
      </c>
      <c r="W611">
        <v>740.05</v>
      </c>
      <c r="X611">
        <v>761</v>
      </c>
      <c r="Y611">
        <v>740.05</v>
      </c>
      <c r="Z611">
        <v>763.8</v>
      </c>
      <c r="AA611">
        <v>706</v>
      </c>
      <c r="AB611">
        <v>768.9</v>
      </c>
      <c r="AC611" s="2">
        <f>(Table2[[#This Row],[Close Price]]/Table2[[#This Row],[Day Low]])-1</f>
        <v>2.3917302884940206E-2</v>
      </c>
      <c r="AD611" s="2">
        <f>(Table2[[#This Row],[Day High]]/Table2[[#This Row],[Close Price]])-1</f>
        <v>4.2890135268887075E-3</v>
      </c>
      <c r="AE611" s="2">
        <f>(Table2[[#This Row],[Close Price]]/Table2[[#This Row],[Current Week Low]])-1</f>
        <v>2.3917302884940206E-2</v>
      </c>
      <c r="AF611" s="2">
        <f>(Table2[[#This Row],[Current Week High]]/Table2[[#This Row],[Close Price]])-1</f>
        <v>7.9841636423620965E-3</v>
      </c>
      <c r="AG611" s="2">
        <f>(Table2[[#This Row],[Close Price]]/Table2[[#This Row],[Current Month Low]])-1</f>
        <v>7.3300283286118928E-2</v>
      </c>
      <c r="AH611" s="2">
        <f>(Table2[[#This Row],[Current Month High]]/Table2[[#This Row],[Close Price]])-1</f>
        <v>1.4714615638403039E-2</v>
      </c>
      <c r="AI611">
        <v>13.5268888155724</v>
      </c>
      <c r="AJ611">
        <v>24.701719739981801</v>
      </c>
      <c r="AK611" t="str">
        <f>IF(AND(Table2[[#This Row],[20D EMA]]&gt;Table2[[#This Row],[50D EMA]],Table2[[#This Row],[50D EMA]]&gt;Table2[[#This Row],[200D EMA]]),"Uptrend","Downtrend/NoTrend")</f>
        <v>Uptrend</v>
      </c>
      <c r="AL611">
        <v>0.03</v>
      </c>
      <c r="AM611" t="s">
        <v>10199</v>
      </c>
      <c r="AN611">
        <v>4.41</v>
      </c>
      <c r="AO611" t="s">
        <v>10199</v>
      </c>
      <c r="AP611">
        <v>-3.7436550820282001E-2</v>
      </c>
      <c r="AQ611">
        <f>(Table2[[#This Row],[Sharpe Ratio]]-AVERAGE(Table2[Sharpe Ratio]))/_xlfn.STDEV.P(Table2[Sharpe Ratio])</f>
        <v>-0.99169120639316877</v>
      </c>
      <c r="AR61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-1.0064983952072297</v>
      </c>
      <c r="AS611">
        <f>_xlfn.RANK.AVG(Table2[[#This Row],[1Y Return vs Nifty Z-Score]],Table2[1Y Return vs Nifty Z-Score])</f>
        <v>641</v>
      </c>
      <c r="AT611">
        <f>_xlfn.RANK.AVG(Table2[[#This Row],[6M Return vs Nifty Z-Score]],Table2[6M Return vs Nifty Z-Score])</f>
        <v>439</v>
      </c>
      <c r="AU611">
        <f>_xlfn.RANK.AVG(Table2[[#This Row],[Sharpe Ratio Z-Score]],Table2[Sharpe Ratio Z-Score])</f>
        <v>615</v>
      </c>
      <c r="AV611">
        <f>(Table2[[#This Row],[Rank 1Y]]+Table2[[#This Row],[Rank 6M]]+Table2[[#This Row],[Rank Sharpe]])/3</f>
        <v>565</v>
      </c>
    </row>
    <row r="612" spans="1:48" x14ac:dyDescent="0.3">
      <c r="A612" t="s">
        <v>866</v>
      </c>
      <c r="B612" t="s">
        <v>867</v>
      </c>
      <c r="C612" t="s">
        <v>10164</v>
      </c>
      <c r="D612" t="s">
        <v>143</v>
      </c>
      <c r="E612">
        <v>17313.555349529899</v>
      </c>
      <c r="F612">
        <v>2888.05</v>
      </c>
      <c r="G612">
        <v>-29.180105293453199</v>
      </c>
      <c r="H612">
        <f>(Table2[[#This Row],[1Y Return vs Nifty]]-AVERAGE(Table2[1Y Return vs Nifty]))/_xlfn.STDEV.P(Table2[1Y Return vs Nifty])</f>
        <v>-0.94436333043037923</v>
      </c>
      <c r="I612">
        <v>3.1977279786903501</v>
      </c>
      <c r="J612">
        <f>(Table2[[#This Row],[1M Return vs Nifty]]-AVERAGE(Table2[1M Return vs Nifty]))/_xlfn.STDEV.P(Table2[1M Return vs Nifty])</f>
        <v>0.51218411178871071</v>
      </c>
      <c r="K612">
        <v>3.15253045840061</v>
      </c>
      <c r="L612">
        <f>(Table2[[#This Row],[6M Return vs Nifty]]-AVERAGE(Table2[6M Return vs Nifty]))/_xlfn.STDEV.P(Table2[6M Return vs Nifty])</f>
        <v>-0.10817999922396539</v>
      </c>
      <c r="M612">
        <v>-1.1511282431733301</v>
      </c>
      <c r="N612">
        <f>(Table2[[#This Row],[1W Return vs Nifty]]-AVERAGE(Table2[1W Return vs Nifty]))/_xlfn.STDEV.P(Table2[1W Return vs Nifty])</f>
        <v>0.19551192565832462</v>
      </c>
      <c r="O612">
        <v>2767.3</v>
      </c>
      <c r="P612">
        <v>2690.7234316262402</v>
      </c>
      <c r="Q612">
        <v>2670.3129268465</v>
      </c>
      <c r="R612">
        <v>64.280948555773307</v>
      </c>
      <c r="S612" s="2">
        <f>(Table2[[#This Row],[Close Price]]-Table2[[#This Row],[20D EMA]])/Table2[[#This Row],[20D EMA]]</f>
        <v>4.36345896722437E-2</v>
      </c>
      <c r="T612" s="2">
        <f>(Table2[[#This Row],[Close Price]]-Table2[[#This Row],[50D EMA]])/Table2[[#This Row],[50D EMA]]</f>
        <v>7.3335879137343463E-2</v>
      </c>
      <c r="U612" s="2">
        <f>(Table2[[#This Row],[Close Price]]-Table2[[#This Row],[200D EMA]])/Table2[[#This Row],[200D EMA]]</f>
        <v>8.1539909036292726E-2</v>
      </c>
      <c r="V612">
        <v>1.3723284016692301</v>
      </c>
      <c r="W612">
        <v>2728.05</v>
      </c>
      <c r="X612">
        <v>2918.2</v>
      </c>
      <c r="Y612">
        <v>2728.05</v>
      </c>
      <c r="Z612">
        <v>2918.2</v>
      </c>
      <c r="AA612">
        <v>2631.45</v>
      </c>
      <c r="AB612">
        <v>2953.95</v>
      </c>
      <c r="AC612" s="2">
        <f>(Table2[[#This Row],[Close Price]]/Table2[[#This Row],[Day Low]])-1</f>
        <v>5.8649951430508995E-2</v>
      </c>
      <c r="AD612" s="2">
        <f>(Table2[[#This Row],[Day High]]/Table2[[#This Row],[Close Price]])-1</f>
        <v>1.0439569952043648E-2</v>
      </c>
      <c r="AE612" s="2">
        <f>(Table2[[#This Row],[Close Price]]/Table2[[#This Row],[Current Week Low]])-1</f>
        <v>5.8649951430508995E-2</v>
      </c>
      <c r="AF612" s="2">
        <f>(Table2[[#This Row],[Current Week High]]/Table2[[#This Row],[Close Price]])-1</f>
        <v>1.0439569952043648E-2</v>
      </c>
      <c r="AG612" s="2">
        <f>(Table2[[#This Row],[Close Price]]/Table2[[#This Row],[Current Month Low]])-1</f>
        <v>9.7512778126128241E-2</v>
      </c>
      <c r="AH612" s="2">
        <f>(Table2[[#This Row],[Current Month High]]/Table2[[#This Row],[Close Price]])-1</f>
        <v>2.2818164505462146E-2</v>
      </c>
      <c r="AI612">
        <v>13.986946209379999</v>
      </c>
      <c r="AJ612">
        <v>29.508968609865398</v>
      </c>
      <c r="AK612" t="str">
        <f>IF(AND(Table2[[#This Row],[20D EMA]]&gt;Table2[[#This Row],[50D EMA]],Table2[[#This Row],[50D EMA]]&gt;Table2[[#This Row],[200D EMA]]),"Uptrend","Downtrend/NoTrend")</f>
        <v>Uptrend</v>
      </c>
      <c r="AL612">
        <v>-0.15</v>
      </c>
      <c r="AM612" t="s">
        <v>10200</v>
      </c>
      <c r="AN612">
        <v>7</v>
      </c>
      <c r="AO612" t="s">
        <v>10199</v>
      </c>
      <c r="AP612">
        <v>-7.6599199294493006E-2</v>
      </c>
      <c r="AQ612">
        <f>(Table2[[#This Row],[Sharpe Ratio]]-AVERAGE(Table2[Sharpe Ratio]))/_xlfn.STDEV.P(Table2[Sharpe Ratio])</f>
        <v>-1.4412610225176805</v>
      </c>
      <c r="AR6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-1.7861083147249897</v>
      </c>
      <c r="AS612">
        <f>_xlfn.RANK.AVG(Table2[[#This Row],[1Y Return vs Nifty Z-Score]],Table2[1Y Return vs Nifty Z-Score])</f>
        <v>658</v>
      </c>
      <c r="AT612">
        <f>_xlfn.RANK.AVG(Table2[[#This Row],[6M Return vs Nifty Z-Score]],Table2[6M Return vs Nifty Z-Score])</f>
        <v>360</v>
      </c>
      <c r="AU612">
        <f>_xlfn.RANK.AVG(Table2[[#This Row],[Sharpe Ratio Z-Score]],Table2[Sharpe Ratio Z-Score])</f>
        <v>677</v>
      </c>
      <c r="AV612">
        <f>(Table2[[#This Row],[Rank 1Y]]+Table2[[#This Row],[Rank 6M]]+Table2[[#This Row],[Rank Sharpe]])/3</f>
        <v>565</v>
      </c>
    </row>
    <row r="613" spans="1:48" x14ac:dyDescent="0.3">
      <c r="A613" t="s">
        <v>927</v>
      </c>
      <c r="B613" t="s">
        <v>928</v>
      </c>
      <c r="C613" t="s">
        <v>10170</v>
      </c>
      <c r="D613" t="s">
        <v>163</v>
      </c>
      <c r="E613">
        <v>15648.687531165</v>
      </c>
      <c r="F613">
        <v>1012.35</v>
      </c>
      <c r="G613">
        <v>-11.996517360070699</v>
      </c>
      <c r="H613">
        <f>(Table2[[#This Row],[1Y Return vs Nifty]]-AVERAGE(Table2[1Y Return vs Nifty]))/_xlfn.STDEV.P(Table2[1Y Return vs Nifty])</f>
        <v>-0.70506599342334297</v>
      </c>
      <c r="I613">
        <v>-6.3497563040451999</v>
      </c>
      <c r="J613">
        <f>(Table2[[#This Row],[1M Return vs Nifty]]-AVERAGE(Table2[1M Return vs Nifty]))/_xlfn.STDEV.P(Table2[1M Return vs Nifty])</f>
        <v>-0.47794138790488128</v>
      </c>
      <c r="K613">
        <v>-13.2100084198864</v>
      </c>
      <c r="L613">
        <f>(Table2[[#This Row],[6M Return vs Nifty]]-AVERAGE(Table2[6M Return vs Nifty]))/_xlfn.STDEV.P(Table2[6M Return vs Nifty])</f>
        <v>-0.65783126278461612</v>
      </c>
      <c r="M613">
        <v>0.56920211698960499</v>
      </c>
      <c r="N613">
        <f>(Table2[[#This Row],[1W Return vs Nifty]]-AVERAGE(Table2[1W Return vs Nifty]))/_xlfn.STDEV.P(Table2[1W Return vs Nifty])</f>
        <v>0.65865242469316432</v>
      </c>
      <c r="O613">
        <v>1000.05</v>
      </c>
      <c r="P613">
        <v>991.95839915023998</v>
      </c>
      <c r="Q613">
        <v>969.66570402577202</v>
      </c>
      <c r="R613">
        <v>56.454299989655297</v>
      </c>
      <c r="S613" s="2">
        <f>(Table2[[#This Row],[Close Price]]-Table2[[#This Row],[20D EMA]])/Table2[[#This Row],[20D EMA]]</f>
        <v>1.2299385030748532E-2</v>
      </c>
      <c r="T613" s="2">
        <f>(Table2[[#This Row],[Close Price]]-Table2[[#This Row],[50D EMA]])/Table2[[#This Row],[50D EMA]]</f>
        <v>2.0556911325342354E-2</v>
      </c>
      <c r="U613" s="2">
        <f>(Table2[[#This Row],[Close Price]]-Table2[[#This Row],[200D EMA]])/Table2[[#This Row],[200D EMA]]</f>
        <v>4.4019599535195617E-2</v>
      </c>
      <c r="V613">
        <v>0.59836592087475204</v>
      </c>
      <c r="W613">
        <v>979.4</v>
      </c>
      <c r="X613">
        <v>1027.5999999999999</v>
      </c>
      <c r="Y613">
        <v>961</v>
      </c>
      <c r="Z613">
        <v>1027.5999999999999</v>
      </c>
      <c r="AA613">
        <v>961</v>
      </c>
      <c r="AB613">
        <v>1039.9000000000001</v>
      </c>
      <c r="AC613" s="2">
        <f>(Table2[[#This Row],[Close Price]]/Table2[[#This Row],[Day Low]])-1</f>
        <v>3.3643046763324636E-2</v>
      </c>
      <c r="AD613" s="2">
        <f>(Table2[[#This Row],[Day High]]/Table2[[#This Row],[Close Price]])-1</f>
        <v>1.5063960092853046E-2</v>
      </c>
      <c r="AE613" s="2">
        <f>(Table2[[#This Row],[Close Price]]/Table2[[#This Row],[Current Week Low]])-1</f>
        <v>5.3433922996878325E-2</v>
      </c>
      <c r="AF613" s="2">
        <f>(Table2[[#This Row],[Current Week High]]/Table2[[#This Row],[Close Price]])-1</f>
        <v>1.5063960092853046E-2</v>
      </c>
      <c r="AG613" s="2">
        <f>(Table2[[#This Row],[Close Price]]/Table2[[#This Row],[Current Month Low]])-1</f>
        <v>5.3433922996878325E-2</v>
      </c>
      <c r="AH613" s="2">
        <f>(Table2[[#This Row],[Current Month High]]/Table2[[#This Row],[Close Price]])-1</f>
        <v>2.7213908233318485E-2</v>
      </c>
      <c r="AI613">
        <v>16.066577764607</v>
      </c>
      <c r="AJ613">
        <v>22.516035338254799</v>
      </c>
      <c r="AK613" t="str">
        <f>IF(AND(Table2[[#This Row],[20D EMA]]&gt;Table2[[#This Row],[50D EMA]],Table2[[#This Row],[50D EMA]]&gt;Table2[[#This Row],[200D EMA]]),"Uptrend","Downtrend/NoTrend")</f>
        <v>Uptrend</v>
      </c>
      <c r="AL613">
        <v>0</v>
      </c>
      <c r="AM613">
        <v>0</v>
      </c>
      <c r="AN613">
        <v>0.34</v>
      </c>
      <c r="AO613" t="s">
        <v>10199</v>
      </c>
      <c r="AP613">
        <v>-2.6256696166887999E-2</v>
      </c>
      <c r="AQ613">
        <f>(Table2[[#This Row],[Sharpe Ratio]]-AVERAGE(Table2[Sharpe Ratio]))/_xlfn.STDEV.P(Table2[Sharpe Ratio])</f>
        <v>-0.8633514388686393</v>
      </c>
      <c r="AR6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-2.0455376582883158</v>
      </c>
      <c r="AS613">
        <f>_xlfn.RANK.AVG(Table2[[#This Row],[1Y Return vs Nifty Z-Score]],Table2[1Y Return vs Nifty Z-Score])</f>
        <v>571</v>
      </c>
      <c r="AT613">
        <f>_xlfn.RANK.AVG(Table2[[#This Row],[6M Return vs Nifty Z-Score]],Table2[6M Return vs Nifty Z-Score])</f>
        <v>541</v>
      </c>
      <c r="AU613">
        <f>_xlfn.RANK.AVG(Table2[[#This Row],[Sharpe Ratio Z-Score]],Table2[Sharpe Ratio Z-Score])</f>
        <v>585</v>
      </c>
      <c r="AV613">
        <f>(Table2[[#This Row],[Rank 1Y]]+Table2[[#This Row],[Rank 6M]]+Table2[[#This Row],[Rank Sharpe]])/3</f>
        <v>565.66666666666663</v>
      </c>
    </row>
    <row r="614" spans="1:48" x14ac:dyDescent="0.3">
      <c r="A614" t="s">
        <v>939</v>
      </c>
      <c r="B614" t="s">
        <v>940</v>
      </c>
      <c r="C614" t="s">
        <v>10167</v>
      </c>
      <c r="D614" t="s">
        <v>941</v>
      </c>
      <c r="E614">
        <v>15030.0027735</v>
      </c>
      <c r="F614">
        <v>676.5</v>
      </c>
      <c r="G614">
        <v>-22.055039321976601</v>
      </c>
      <c r="H614">
        <f>(Table2[[#This Row],[1Y Return vs Nifty]]-AVERAGE(Table2[1Y Return vs Nifty]))/_xlfn.STDEV.P(Table2[1Y Return vs Nifty])</f>
        <v>-0.84514020429491798</v>
      </c>
      <c r="I614">
        <v>-6.6084502026119498</v>
      </c>
      <c r="J614">
        <f>(Table2[[#This Row],[1M Return vs Nifty]]-AVERAGE(Table2[1M Return vs Nifty]))/_xlfn.STDEV.P(Table2[1M Return vs Nifty])</f>
        <v>-0.50476933734170371</v>
      </c>
      <c r="K614">
        <v>-28.581068049256999</v>
      </c>
      <c r="L614">
        <f>(Table2[[#This Row],[6M Return vs Nifty]]-AVERAGE(Table2[6M Return vs Nifty]))/_xlfn.STDEV.P(Table2[6M Return vs Nifty])</f>
        <v>-1.1741767034522046</v>
      </c>
      <c r="M614">
        <v>-2.4807366216881102</v>
      </c>
      <c r="N614">
        <f>(Table2[[#This Row],[1W Return vs Nifty]]-AVERAGE(Table2[1W Return vs Nifty]))/_xlfn.STDEV.P(Table2[1W Return vs Nifty])</f>
        <v>-0.16243995510015732</v>
      </c>
      <c r="O614">
        <v>703.79</v>
      </c>
      <c r="P614">
        <v>696.05623050415602</v>
      </c>
      <c r="Q614">
        <v>679.56061663240803</v>
      </c>
      <c r="R614">
        <v>24.888234329790901</v>
      </c>
      <c r="S614" s="2">
        <f>(Table2[[#This Row],[Close Price]]-Table2[[#This Row],[20D EMA]])/Table2[[#This Row],[20D EMA]]</f>
        <v>-3.8775771181744502E-2</v>
      </c>
      <c r="T614" s="2">
        <f>(Table2[[#This Row],[Close Price]]-Table2[[#This Row],[50D EMA]])/Table2[[#This Row],[50D EMA]]</f>
        <v>-2.8095762450098854E-2</v>
      </c>
      <c r="U614" s="2">
        <f>(Table2[[#This Row],[Close Price]]-Table2[[#This Row],[200D EMA]])/Table2[[#This Row],[200D EMA]]</f>
        <v>-4.5038169627531471E-3</v>
      </c>
      <c r="V614">
        <v>0.68245867831578899</v>
      </c>
      <c r="W614">
        <v>668.75</v>
      </c>
      <c r="X614">
        <v>695.8</v>
      </c>
      <c r="Y614">
        <v>668.75</v>
      </c>
      <c r="Z614">
        <v>698.95</v>
      </c>
      <c r="AA614">
        <v>668.75</v>
      </c>
      <c r="AB614">
        <v>766.05</v>
      </c>
      <c r="AC614" s="2">
        <f>(Table2[[#This Row],[Close Price]]/Table2[[#This Row],[Day Low]])-1</f>
        <v>1.1588785046728889E-2</v>
      </c>
      <c r="AD614" s="2">
        <f>(Table2[[#This Row],[Day High]]/Table2[[#This Row],[Close Price]])-1</f>
        <v>2.8529194382852952E-2</v>
      </c>
      <c r="AE614" s="2">
        <f>(Table2[[#This Row],[Close Price]]/Table2[[#This Row],[Current Week Low]])-1</f>
        <v>1.1588785046728889E-2</v>
      </c>
      <c r="AF614" s="2">
        <f>(Table2[[#This Row],[Current Week High]]/Table2[[#This Row],[Close Price]])-1</f>
        <v>3.3185513673318567E-2</v>
      </c>
      <c r="AG614" s="2">
        <f>(Table2[[#This Row],[Close Price]]/Table2[[#This Row],[Current Month Low]])-1</f>
        <v>1.1588785046728889E-2</v>
      </c>
      <c r="AH614" s="2">
        <f>(Table2[[#This Row],[Current Month High]]/Table2[[#This Row],[Close Price]])-1</f>
        <v>0.13237250554323721</v>
      </c>
      <c r="AI614">
        <v>25.5728011825572</v>
      </c>
      <c r="AJ614">
        <v>13.8888888888888</v>
      </c>
      <c r="AK614" t="str">
        <f>IF(AND(Table2[[#This Row],[20D EMA]]&gt;Table2[[#This Row],[50D EMA]],Table2[[#This Row],[50D EMA]]&gt;Table2[[#This Row],[200D EMA]]),"Uptrend","Downtrend/NoTrend")</f>
        <v>Uptrend</v>
      </c>
      <c r="AL614">
        <v>-0.03</v>
      </c>
      <c r="AM614" t="s">
        <v>10200</v>
      </c>
      <c r="AN614">
        <v>-6.46</v>
      </c>
      <c r="AO614" t="s">
        <v>10200</v>
      </c>
      <c r="AP614">
        <v>2.8397944433565001E-2</v>
      </c>
      <c r="AQ614">
        <f>(Table2[[#This Row],[Sharpe Ratio]]-AVERAGE(Table2[Sharpe Ratio]))/_xlfn.STDEV.P(Table2[Sharpe Ratio])</f>
        <v>-0.23594043163614256</v>
      </c>
      <c r="AR61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-2.922466631825126</v>
      </c>
      <c r="AS614">
        <f>_xlfn.RANK.AVG(Table2[[#This Row],[1Y Return vs Nifty Z-Score]],Table2[1Y Return vs Nifty Z-Score])</f>
        <v>625</v>
      </c>
      <c r="AT614">
        <f>_xlfn.RANK.AVG(Table2[[#This Row],[6M Return vs Nifty Z-Score]],Table2[6M Return vs Nifty Z-Score])</f>
        <v>672</v>
      </c>
      <c r="AU614">
        <f>_xlfn.RANK.AVG(Table2[[#This Row],[Sharpe Ratio Z-Score]],Table2[Sharpe Ratio Z-Score])</f>
        <v>401</v>
      </c>
      <c r="AV614">
        <f>(Table2[[#This Row],[Rank 1Y]]+Table2[[#This Row],[Rank 6M]]+Table2[[#This Row],[Rank Sharpe]])/3</f>
        <v>566</v>
      </c>
    </row>
    <row r="615" spans="1:48" x14ac:dyDescent="0.3">
      <c r="A615" t="s">
        <v>1632</v>
      </c>
      <c r="B615" t="s">
        <v>1633</v>
      </c>
      <c r="C615" t="s">
        <v>10163</v>
      </c>
      <c r="D615" t="s">
        <v>77</v>
      </c>
      <c r="E615">
        <v>5117.3773855119998</v>
      </c>
      <c r="F615">
        <v>225.82</v>
      </c>
      <c r="G615">
        <v>5.99240204696207</v>
      </c>
      <c r="H615">
        <f>(Table2[[#This Row],[1Y Return vs Nifty]]-AVERAGE(Table2[1Y Return vs Nifty]))/_xlfn.STDEV.P(Table2[1Y Return vs Nifty])</f>
        <v>-0.45455367164132388</v>
      </c>
      <c r="I615">
        <v>0.85756104872518901</v>
      </c>
      <c r="J615">
        <f>(Table2[[#This Row],[1M Return vs Nifty]]-AVERAGE(Table2[1M Return vs Nifty]))/_xlfn.STDEV.P(Table2[1M Return vs Nifty])</f>
        <v>0.26949620759513709</v>
      </c>
      <c r="K615">
        <v>-11.5977956432074</v>
      </c>
      <c r="L615">
        <f>(Table2[[#This Row],[6M Return vs Nifty]]-AVERAGE(Table2[6M Return vs Nifty]))/_xlfn.STDEV.P(Table2[6M Return vs Nifty])</f>
        <v>-0.6036737266942872</v>
      </c>
      <c r="M615">
        <v>-8.5731350378752999E-2</v>
      </c>
      <c r="N615">
        <f>(Table2[[#This Row],[1W Return vs Nifty]]-AVERAGE(Table2[1W Return vs Nifty]))/_xlfn.STDEV.P(Table2[1W Return vs Nifty])</f>
        <v>0.48233384081205977</v>
      </c>
      <c r="O615">
        <v>225.95</v>
      </c>
      <c r="P615">
        <v>218.36650140114901</v>
      </c>
      <c r="Q615">
        <v>207.00252366950301</v>
      </c>
      <c r="R615">
        <v>46.309793915543402</v>
      </c>
      <c r="S615" s="2">
        <f>(Table2[[#This Row],[Close Price]]-Table2[[#This Row],[20D EMA]])/Table2[[#This Row],[20D EMA]]</f>
        <v>-5.7534852843547446E-4</v>
      </c>
      <c r="T615" s="2">
        <f>(Table2[[#This Row],[Close Price]]-Table2[[#This Row],[50D EMA]])/Table2[[#This Row],[50D EMA]]</f>
        <v>3.4132976216707224E-2</v>
      </c>
      <c r="U615" s="2">
        <f>(Table2[[#This Row],[Close Price]]-Table2[[#This Row],[200D EMA]])/Table2[[#This Row],[200D EMA]]</f>
        <v>9.0904574480167574E-2</v>
      </c>
      <c r="V615">
        <v>1.7327031163131701</v>
      </c>
      <c r="W615">
        <v>220</v>
      </c>
      <c r="X615">
        <v>229.2</v>
      </c>
      <c r="Y615">
        <v>220</v>
      </c>
      <c r="Z615">
        <v>229.2</v>
      </c>
      <c r="AA615">
        <v>219.25</v>
      </c>
      <c r="AB615">
        <v>241</v>
      </c>
      <c r="AC615" s="2">
        <f>(Table2[[#This Row],[Close Price]]/Table2[[#This Row],[Day Low]])-1</f>
        <v>2.6454545454545508E-2</v>
      </c>
      <c r="AD615" s="2">
        <f>(Table2[[#This Row],[Day High]]/Table2[[#This Row],[Close Price]])-1</f>
        <v>1.4967673368169399E-2</v>
      </c>
      <c r="AE615" s="2">
        <f>(Table2[[#This Row],[Close Price]]/Table2[[#This Row],[Current Week Low]])-1</f>
        <v>2.6454545454545508E-2</v>
      </c>
      <c r="AF615" s="2">
        <f>(Table2[[#This Row],[Current Week High]]/Table2[[#This Row],[Close Price]])-1</f>
        <v>1.4967673368169399E-2</v>
      </c>
      <c r="AG615" s="2">
        <f>(Table2[[#This Row],[Close Price]]/Table2[[#This Row],[Current Month Low]])-1</f>
        <v>2.9965792474344388E-2</v>
      </c>
      <c r="AH615" s="2">
        <f>(Table2[[#This Row],[Current Month High]]/Table2[[#This Row],[Close Price]])-1</f>
        <v>6.7221680984855148E-2</v>
      </c>
      <c r="AI615">
        <v>9.3791515366220999</v>
      </c>
      <c r="AJ615">
        <v>30.3058280438545</v>
      </c>
      <c r="AK615" t="str">
        <f>IF(AND(Table2[[#This Row],[20D EMA]]&gt;Table2[[#This Row],[50D EMA]],Table2[[#This Row],[50D EMA]]&gt;Table2[[#This Row],[200D EMA]]),"Uptrend","Downtrend/NoTrend")</f>
        <v>Uptrend</v>
      </c>
      <c r="AL615">
        <v>0.06</v>
      </c>
      <c r="AM615" t="s">
        <v>10199</v>
      </c>
      <c r="AN615">
        <v>-1.86</v>
      </c>
      <c r="AO615" t="s">
        <v>10200</v>
      </c>
      <c r="AP615">
        <v>-0.10763893758923899</v>
      </c>
      <c r="AQ615">
        <f>(Table2[[#This Row],[Sharpe Ratio]]-AVERAGE(Table2[Sharpe Ratio]))/_xlfn.STDEV.P(Table2[Sharpe Ratio])</f>
        <v>-1.7975834363838192</v>
      </c>
      <c r="AR61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-2.1039807863122335</v>
      </c>
      <c r="AS615">
        <f>_xlfn.RANK.AVG(Table2[[#This Row],[1Y Return vs Nifty Z-Score]],Table2[1Y Return vs Nifty Z-Score])</f>
        <v>463</v>
      </c>
      <c r="AT615">
        <f>_xlfn.RANK.AVG(Table2[[#This Row],[6M Return vs Nifty Z-Score]],Table2[6M Return vs Nifty Z-Score])</f>
        <v>528</v>
      </c>
      <c r="AU615">
        <f>_xlfn.RANK.AVG(Table2[[#This Row],[Sharpe Ratio Z-Score]],Table2[Sharpe Ratio Z-Score])</f>
        <v>712</v>
      </c>
      <c r="AV615">
        <f>(Table2[[#This Row],[Rank 1Y]]+Table2[[#This Row],[Rank 6M]]+Table2[[#This Row],[Rank Sharpe]])/3</f>
        <v>567.66666666666663</v>
      </c>
    </row>
    <row r="616" spans="1:48" x14ac:dyDescent="0.3">
      <c r="A616" t="s">
        <v>110</v>
      </c>
      <c r="B616" t="s">
        <v>111</v>
      </c>
      <c r="C616" t="s">
        <v>10154</v>
      </c>
      <c r="D616" t="s">
        <v>21</v>
      </c>
      <c r="E616">
        <v>261516.47568601399</v>
      </c>
      <c r="F616">
        <v>500.55</v>
      </c>
      <c r="G616">
        <v>1.20658363820684</v>
      </c>
      <c r="H616">
        <f>(Table2[[#This Row],[1Y Return vs Nifty]]-AVERAGE(Table2[1Y Return vs Nifty]))/_xlfn.STDEV.P(Table2[1Y Return vs Nifty])</f>
        <v>-0.52120061435516407</v>
      </c>
      <c r="I616">
        <v>-1.2308916472976801</v>
      </c>
      <c r="J616">
        <f>(Table2[[#This Row],[1M Return vs Nifty]]-AVERAGE(Table2[1M Return vs Nifty]))/_xlfn.STDEV.P(Table2[1M Return vs Nifty])</f>
        <v>5.2912424055920171E-2</v>
      </c>
      <c r="K616">
        <v>-8.7336118524487993</v>
      </c>
      <c r="L616">
        <f>(Table2[[#This Row],[6M Return vs Nifty]]-AVERAGE(Table2[6M Return vs Nifty]))/_xlfn.STDEV.P(Table2[6M Return vs Nifty])</f>
        <v>-0.50745991468315188</v>
      </c>
      <c r="M616">
        <v>-9.3114161089987295</v>
      </c>
      <c r="N616">
        <f>(Table2[[#This Row],[1W Return vs Nifty]]-AVERAGE(Table2[1W Return vs Nifty]))/_xlfn.STDEV.P(Table2[1W Return vs Nifty])</f>
        <v>-2.0013683259279889</v>
      </c>
      <c r="O616">
        <v>528.26</v>
      </c>
      <c r="P616">
        <v>505.65832840158703</v>
      </c>
      <c r="Q616">
        <v>470.26622936036802</v>
      </c>
      <c r="R616">
        <v>30.227240707046601</v>
      </c>
      <c r="S616" s="2">
        <f>(Table2[[#This Row],[Close Price]]-Table2[[#This Row],[20D EMA]])/Table2[[#This Row],[20D EMA]]</f>
        <v>-5.2455230378980013E-2</v>
      </c>
      <c r="T616" s="2">
        <f>(Table2[[#This Row],[Close Price]]-Table2[[#This Row],[50D EMA]])/Table2[[#This Row],[50D EMA]]</f>
        <v>-1.010233217701509E-2</v>
      </c>
      <c r="U616" s="2">
        <f>(Table2[[#This Row],[Close Price]]-Table2[[#This Row],[200D EMA]])/Table2[[#This Row],[200D EMA]]</f>
        <v>6.4397077121234977E-2</v>
      </c>
      <c r="V616">
        <v>1.53411542455415</v>
      </c>
      <c r="W616">
        <v>486.35</v>
      </c>
      <c r="X616">
        <v>508</v>
      </c>
      <c r="Y616">
        <v>486.35</v>
      </c>
      <c r="Z616">
        <v>526.75</v>
      </c>
      <c r="AA616">
        <v>486.35</v>
      </c>
      <c r="AB616">
        <v>579.9</v>
      </c>
      <c r="AC616" s="2">
        <f>(Table2[[#This Row],[Close Price]]/Table2[[#This Row],[Day Low]])-1</f>
        <v>2.9197080291970767E-2</v>
      </c>
      <c r="AD616" s="2">
        <f>(Table2[[#This Row],[Day High]]/Table2[[#This Row],[Close Price]])-1</f>
        <v>1.4883628009189964E-2</v>
      </c>
      <c r="AE616" s="2">
        <f>(Table2[[#This Row],[Close Price]]/Table2[[#This Row],[Current Week Low]])-1</f>
        <v>2.9197080291970767E-2</v>
      </c>
      <c r="AF616" s="2">
        <f>(Table2[[#This Row],[Current Week High]]/Table2[[#This Row],[Close Price]])-1</f>
        <v>5.2342423334332144E-2</v>
      </c>
      <c r="AG616" s="2">
        <f>(Table2[[#This Row],[Close Price]]/Table2[[#This Row],[Current Month Low]])-1</f>
        <v>2.9197080291970767E-2</v>
      </c>
      <c r="AH616" s="2">
        <f>(Table2[[#This Row],[Current Month High]]/Table2[[#This Row],[Close Price]])-1</f>
        <v>0.15852562181600227</v>
      </c>
      <c r="AI616">
        <v>15.8525621816002</v>
      </c>
      <c r="AJ616">
        <v>33.462205039327998</v>
      </c>
      <c r="AK616" t="str">
        <f>IF(AND(Table2[[#This Row],[20D EMA]]&gt;Table2[[#This Row],[50D EMA]],Table2[[#This Row],[50D EMA]]&gt;Table2[[#This Row],[200D EMA]]),"Uptrend","Downtrend/NoTrend")</f>
        <v>Uptrend</v>
      </c>
      <c r="AL616">
        <v>-0.1</v>
      </c>
      <c r="AM616" t="s">
        <v>10200</v>
      </c>
      <c r="AN616">
        <v>-5.68</v>
      </c>
      <c r="AO616" t="s">
        <v>10200</v>
      </c>
      <c r="AP616">
        <v>-0.11648785154391</v>
      </c>
      <c r="AQ616">
        <f>(Table2[[#This Row],[Sharpe Ratio]]-AVERAGE(Table2[Sharpe Ratio]))/_xlfn.STDEV.P(Table2[Sharpe Ratio])</f>
        <v>-1.8991650396332205</v>
      </c>
      <c r="AR61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-4.8762814705436046</v>
      </c>
      <c r="AS616">
        <f>_xlfn.RANK.AVG(Table2[[#This Row],[1Y Return vs Nifty Z-Score]],Table2[1Y Return vs Nifty Z-Score])</f>
        <v>492</v>
      </c>
      <c r="AT616">
        <f>_xlfn.RANK.AVG(Table2[[#This Row],[6M Return vs Nifty Z-Score]],Table2[6M Return vs Nifty Z-Score])</f>
        <v>494</v>
      </c>
      <c r="AU616">
        <f>_xlfn.RANK.AVG(Table2[[#This Row],[Sharpe Ratio Z-Score]],Table2[Sharpe Ratio Z-Score])</f>
        <v>719</v>
      </c>
      <c r="AV616">
        <f>(Table2[[#This Row],[Rank 1Y]]+Table2[[#This Row],[Rank 6M]]+Table2[[#This Row],[Rank Sharpe]])/3</f>
        <v>568.33333333333337</v>
      </c>
    </row>
    <row r="617" spans="1:48" x14ac:dyDescent="0.3">
      <c r="A617" t="s">
        <v>262</v>
      </c>
      <c r="B617" t="s">
        <v>263</v>
      </c>
      <c r="C617" t="s">
        <v>10163</v>
      </c>
      <c r="D617" t="s">
        <v>77</v>
      </c>
      <c r="E617">
        <v>101611.32413256</v>
      </c>
      <c r="F617">
        <v>28162.2</v>
      </c>
      <c r="G617">
        <v>-2.7804361114821901</v>
      </c>
      <c r="H617">
        <f>(Table2[[#This Row],[1Y Return vs Nifty]]-AVERAGE(Table2[1Y Return vs Nifty]))/_xlfn.STDEV.P(Table2[1Y Return vs Nifty])</f>
        <v>-0.57672354777243662</v>
      </c>
      <c r="I617">
        <v>-2.2642142857298202</v>
      </c>
      <c r="J617">
        <f>(Table2[[#This Row],[1M Return vs Nifty]]-AVERAGE(Table2[1M Return vs Nifty]))/_xlfn.STDEV.P(Table2[1M Return vs Nifty])</f>
        <v>-5.4248694352245351E-2</v>
      </c>
      <c r="K617">
        <v>-12.8249964128025</v>
      </c>
      <c r="L617">
        <f>(Table2[[#This Row],[6M Return vs Nifty]]-AVERAGE(Table2[6M Return vs Nifty]))/_xlfn.STDEV.P(Table2[6M Return vs Nifty])</f>
        <v>-0.64489791926416096</v>
      </c>
      <c r="M617">
        <v>1.1561164886497</v>
      </c>
      <c r="N617">
        <f>(Table2[[#This Row],[1W Return vs Nifty]]-AVERAGE(Table2[1W Return vs Nifty]))/_xlfn.STDEV.P(Table2[1W Return vs Nifty])</f>
        <v>0.81665917809117494</v>
      </c>
      <c r="O617">
        <v>27615.29</v>
      </c>
      <c r="P617">
        <v>27017.7965603308</v>
      </c>
      <c r="Q617">
        <v>26258.0422546546</v>
      </c>
      <c r="R617">
        <v>60.2090281223226</v>
      </c>
      <c r="S617" s="2">
        <f>(Table2[[#This Row],[Close Price]]-Table2[[#This Row],[20D EMA]])/Table2[[#This Row],[20D EMA]]</f>
        <v>1.9804608244200942E-2</v>
      </c>
      <c r="T617" s="2">
        <f>(Table2[[#This Row],[Close Price]]-Table2[[#This Row],[50D EMA]])/Table2[[#This Row],[50D EMA]]</f>
        <v>4.2357393472622573E-2</v>
      </c>
      <c r="U617" s="2">
        <f>(Table2[[#This Row],[Close Price]]-Table2[[#This Row],[200D EMA]])/Table2[[#This Row],[200D EMA]]</f>
        <v>7.2517125491633444E-2</v>
      </c>
      <c r="V617">
        <v>0.94692557430586399</v>
      </c>
      <c r="W617">
        <v>27605.45</v>
      </c>
      <c r="X617">
        <v>28395</v>
      </c>
      <c r="Y617">
        <v>27001</v>
      </c>
      <c r="Z617">
        <v>28395</v>
      </c>
      <c r="AA617">
        <v>26811.05</v>
      </c>
      <c r="AB617">
        <v>28683.200000000001</v>
      </c>
      <c r="AC617" s="2">
        <f>(Table2[[#This Row],[Close Price]]/Table2[[#This Row],[Day Low]])-1</f>
        <v>2.0168118976506388E-2</v>
      </c>
      <c r="AD617" s="2">
        <f>(Table2[[#This Row],[Day High]]/Table2[[#This Row],[Close Price]])-1</f>
        <v>8.2663996420733188E-3</v>
      </c>
      <c r="AE617" s="2">
        <f>(Table2[[#This Row],[Close Price]]/Table2[[#This Row],[Current Week Low]])-1</f>
        <v>4.3005814599459402E-2</v>
      </c>
      <c r="AF617" s="2">
        <f>(Table2[[#This Row],[Current Week High]]/Table2[[#This Row],[Close Price]])-1</f>
        <v>8.2663996420733188E-3</v>
      </c>
      <c r="AG617" s="2">
        <f>(Table2[[#This Row],[Close Price]]/Table2[[#This Row],[Current Month Low]])-1</f>
        <v>5.0395266130942362E-2</v>
      </c>
      <c r="AH617" s="2">
        <f>(Table2[[#This Row],[Current Month High]]/Table2[[#This Row],[Close Price]])-1</f>
        <v>1.8499975143987379E-2</v>
      </c>
      <c r="AI617">
        <v>9.1454147758342792</v>
      </c>
      <c r="AJ617">
        <v>21.9660288780521</v>
      </c>
      <c r="AK617" t="str">
        <f>IF(AND(Table2[[#This Row],[20D EMA]]&gt;Table2[[#This Row],[50D EMA]],Table2[[#This Row],[50D EMA]]&gt;Table2[[#This Row],[200D EMA]]),"Uptrend","Downtrend/NoTrend")</f>
        <v>Uptrend</v>
      </c>
      <c r="AL617">
        <v>0.03</v>
      </c>
      <c r="AM617" t="s">
        <v>10199</v>
      </c>
      <c r="AN617">
        <v>2.56</v>
      </c>
      <c r="AO617" t="s">
        <v>10199</v>
      </c>
      <c r="AP617">
        <v>-6.4722627871242E-2</v>
      </c>
      <c r="AQ617">
        <f>(Table2[[#This Row],[Sharpe Ratio]]-AVERAGE(Table2[Sharpe Ratio]))/_xlfn.STDEV.P(Table2[Sharpe Ratio])</f>
        <v>-1.3049232558199915</v>
      </c>
      <c r="AR61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-1.7641342391176595</v>
      </c>
      <c r="AS617">
        <f>_xlfn.RANK.AVG(Table2[[#This Row],[1Y Return vs Nifty Z-Score]],Table2[1Y Return vs Nifty Z-Score])</f>
        <v>520</v>
      </c>
      <c r="AT617">
        <f>_xlfn.RANK.AVG(Table2[[#This Row],[6M Return vs Nifty Z-Score]],Table2[6M Return vs Nifty Z-Score])</f>
        <v>537</v>
      </c>
      <c r="AU617">
        <f>_xlfn.RANK.AVG(Table2[[#This Row],[Sharpe Ratio Z-Score]],Table2[Sharpe Ratio Z-Score])</f>
        <v>658</v>
      </c>
      <c r="AV617">
        <f>(Table2[[#This Row],[Rank 1Y]]+Table2[[#This Row],[Rank 6M]]+Table2[[#This Row],[Rank Sharpe]])/3</f>
        <v>571.66666666666663</v>
      </c>
    </row>
    <row r="618" spans="1:48" x14ac:dyDescent="0.3">
      <c r="A618" t="s">
        <v>1880</v>
      </c>
      <c r="B618" t="s">
        <v>1881</v>
      </c>
      <c r="C618" t="s">
        <v>10159</v>
      </c>
      <c r="D618" t="s">
        <v>198</v>
      </c>
      <c r="E618">
        <v>3565.1204053500001</v>
      </c>
      <c r="F618">
        <v>227.18</v>
      </c>
      <c r="G618">
        <v>-24.965265569217301</v>
      </c>
      <c r="H618">
        <f>(Table2[[#This Row],[1Y Return vs Nifty]]-AVERAGE(Table2[1Y Return vs Nifty]))/_xlfn.STDEV.P(Table2[1Y Return vs Nifty])</f>
        <v>-0.88566779339636337</v>
      </c>
      <c r="I618">
        <v>2.5502368882870101</v>
      </c>
      <c r="J618">
        <f>(Table2[[#This Row],[1M Return vs Nifty]]-AVERAGE(Table2[1M Return vs Nifty]))/_xlfn.STDEV.P(Table2[1M Return vs Nifty])</f>
        <v>0.44503580125500969</v>
      </c>
      <c r="K618">
        <v>-35.037349695456598</v>
      </c>
      <c r="L618">
        <f>(Table2[[#This Row],[6M Return vs Nifty]]-AVERAGE(Table2[6M Return vs Nifty]))/_xlfn.STDEV.P(Table2[6M Return vs Nifty])</f>
        <v>-1.391056454885288</v>
      </c>
      <c r="M618">
        <v>6.73907504247933</v>
      </c>
      <c r="N618">
        <f>(Table2[[#This Row],[1W Return vs Nifty]]-AVERAGE(Table2[1W Return vs Nifty]))/_xlfn.STDEV.P(Table2[1W Return vs Nifty])</f>
        <v>2.3196810805044916</v>
      </c>
      <c r="O618">
        <v>227.82</v>
      </c>
      <c r="P618">
        <v>225.42565848356901</v>
      </c>
      <c r="Q618">
        <v>232.868339115395</v>
      </c>
      <c r="R618">
        <v>46.805376226153001</v>
      </c>
      <c r="S618" s="2">
        <f>(Table2[[#This Row],[Close Price]]-Table2[[#This Row],[20D EMA]])/Table2[[#This Row],[20D EMA]]</f>
        <v>-2.80923536125005E-3</v>
      </c>
      <c r="T618" s="2">
        <f>(Table2[[#This Row],[Close Price]]-Table2[[#This Row],[50D EMA]])/Table2[[#This Row],[50D EMA]]</f>
        <v>7.7823506349383445E-3</v>
      </c>
      <c r="U618" s="2">
        <f>(Table2[[#This Row],[Close Price]]-Table2[[#This Row],[200D EMA]])/Table2[[#This Row],[200D EMA]]</f>
        <v>-2.4427275674329476E-2</v>
      </c>
      <c r="V618">
        <v>1.28019615571096</v>
      </c>
      <c r="W618">
        <v>222.26</v>
      </c>
      <c r="X618">
        <v>238.5</v>
      </c>
      <c r="Y618">
        <v>222.26</v>
      </c>
      <c r="Z618">
        <v>238.5</v>
      </c>
      <c r="AA618">
        <v>216.5</v>
      </c>
      <c r="AB618">
        <v>248</v>
      </c>
      <c r="AC618" s="2">
        <f>(Table2[[#This Row],[Close Price]]/Table2[[#This Row],[Day Low]])-1</f>
        <v>2.2136236839737311E-2</v>
      </c>
      <c r="AD618" s="2">
        <f>(Table2[[#This Row],[Day High]]/Table2[[#This Row],[Close Price]])-1</f>
        <v>4.9828329958623074E-2</v>
      </c>
      <c r="AE618" s="2">
        <f>(Table2[[#This Row],[Close Price]]/Table2[[#This Row],[Current Week Low]])-1</f>
        <v>2.2136236839737311E-2</v>
      </c>
      <c r="AF618" s="2">
        <f>(Table2[[#This Row],[Current Week High]]/Table2[[#This Row],[Close Price]])-1</f>
        <v>4.9828329958623074E-2</v>
      </c>
      <c r="AG618" s="2">
        <f>(Table2[[#This Row],[Close Price]]/Table2[[#This Row],[Current Month Low]])-1</f>
        <v>4.9330254041570543E-2</v>
      </c>
      <c r="AH618" s="2">
        <f>(Table2[[#This Row],[Current Month High]]/Table2[[#This Row],[Close Price]])-1</f>
        <v>9.1645391319658431E-2</v>
      </c>
      <c r="AI618">
        <v>31.613698388942598</v>
      </c>
      <c r="AJ618">
        <v>19.223300970873701</v>
      </c>
      <c r="AK618" t="str">
        <f>IF(AND(Table2[[#This Row],[20D EMA]]&gt;Table2[[#This Row],[50D EMA]],Table2[[#This Row],[50D EMA]]&gt;Table2[[#This Row],[200D EMA]]),"Uptrend","Downtrend/NoTrend")</f>
        <v>Downtrend/NoTrend</v>
      </c>
      <c r="AL618">
        <v>-0.11</v>
      </c>
      <c r="AM618" t="s">
        <v>10200</v>
      </c>
      <c r="AN618">
        <v>-3.38</v>
      </c>
      <c r="AO618" t="s">
        <v>10200</v>
      </c>
      <c r="AP618">
        <v>3.6887034603744998E-2</v>
      </c>
      <c r="AQ618">
        <f>(Table2[[#This Row],[Sharpe Ratio]]-AVERAGE(Table2[Sharpe Ratio]))/_xlfn.STDEV.P(Table2[Sharpe Ratio])</f>
        <v>-0.13848944566961929</v>
      </c>
      <c r="AR61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8">
        <f>_xlfn.RANK.AVG(Table2[[#This Row],[1Y Return vs Nifty Z-Score]],Table2[1Y Return vs Nifty Z-Score])</f>
        <v>636</v>
      </c>
      <c r="AT618">
        <f>_xlfn.RANK.AVG(Table2[[#This Row],[6M Return vs Nifty Z-Score]],Table2[6M Return vs Nifty Z-Score])</f>
        <v>703</v>
      </c>
      <c r="AU618">
        <f>_xlfn.RANK.AVG(Table2[[#This Row],[Sharpe Ratio Z-Score]],Table2[Sharpe Ratio Z-Score])</f>
        <v>376</v>
      </c>
      <c r="AV618">
        <f>(Table2[[#This Row],[Rank 1Y]]+Table2[[#This Row],[Rank 6M]]+Table2[[#This Row],[Rank Sharpe]])/3</f>
        <v>571.66666666666663</v>
      </c>
    </row>
    <row r="619" spans="1:48" x14ac:dyDescent="0.3">
      <c r="A619" t="s">
        <v>526</v>
      </c>
      <c r="B619" t="s">
        <v>527</v>
      </c>
      <c r="C619" t="s">
        <v>10164</v>
      </c>
      <c r="D619" t="s">
        <v>528</v>
      </c>
      <c r="E619">
        <v>36902.221399499998</v>
      </c>
      <c r="F619">
        <v>561.25</v>
      </c>
      <c r="G619">
        <v>-3.7939304288131899</v>
      </c>
      <c r="H619">
        <f>(Table2[[#This Row],[1Y Return vs Nifty]]-AVERAGE(Table2[1Y Return vs Nifty]))/_xlfn.STDEV.P(Table2[1Y Return vs Nifty])</f>
        <v>-0.5908373924566378</v>
      </c>
      <c r="I619">
        <v>-8.3490965443955203E-3</v>
      </c>
      <c r="J619">
        <f>(Table2[[#This Row],[1M Return vs Nifty]]-AVERAGE(Table2[1M Return vs Nifty]))/_xlfn.STDEV.P(Table2[1M Return vs Nifty])</f>
        <v>0.17969666565453002</v>
      </c>
      <c r="K619">
        <v>-7.4479781315722899</v>
      </c>
      <c r="L619">
        <f>(Table2[[#This Row],[6M Return vs Nifty]]-AVERAGE(Table2[6M Return vs Nifty]))/_xlfn.STDEV.P(Table2[6M Return vs Nifty])</f>
        <v>-0.46427283935136004</v>
      </c>
      <c r="M619">
        <v>-1.12258600864854</v>
      </c>
      <c r="N619">
        <f>(Table2[[#This Row],[1W Return vs Nifty]]-AVERAGE(Table2[1W Return vs Nifty]))/_xlfn.STDEV.P(Table2[1W Return vs Nifty])</f>
        <v>0.20319595254495626</v>
      </c>
      <c r="O619">
        <v>564.94000000000005</v>
      </c>
      <c r="P619">
        <v>539.01593317080199</v>
      </c>
      <c r="Q619">
        <v>509.86775959629898</v>
      </c>
      <c r="R619">
        <v>41.715209141920297</v>
      </c>
      <c r="S619" s="2">
        <f>(Table2[[#This Row],[Close Price]]-Table2[[#This Row],[20D EMA]])/Table2[[#This Row],[20D EMA]]</f>
        <v>-6.5316670796899748E-3</v>
      </c>
      <c r="T619" s="2">
        <f>(Table2[[#This Row],[Close Price]]-Table2[[#This Row],[50D EMA]])/Table2[[#This Row],[50D EMA]]</f>
        <v>4.1249368452625203E-2</v>
      </c>
      <c r="U619" s="2">
        <f>(Table2[[#This Row],[Close Price]]-Table2[[#This Row],[200D EMA]])/Table2[[#This Row],[200D EMA]]</f>
        <v>0.10077562159330145</v>
      </c>
      <c r="V619">
        <v>0.62426466903807398</v>
      </c>
      <c r="W619">
        <v>549.1</v>
      </c>
      <c r="X619">
        <v>574</v>
      </c>
      <c r="Y619">
        <v>548.75</v>
      </c>
      <c r="Z619">
        <v>576.85</v>
      </c>
      <c r="AA619">
        <v>548.75</v>
      </c>
      <c r="AB619">
        <v>594</v>
      </c>
      <c r="AC619" s="2">
        <f>(Table2[[#This Row],[Close Price]]/Table2[[#This Row],[Day Low]])-1</f>
        <v>2.2127117100710247E-2</v>
      </c>
      <c r="AD619" s="2">
        <f>(Table2[[#This Row],[Day High]]/Table2[[#This Row],[Close Price]])-1</f>
        <v>2.2717149220490063E-2</v>
      </c>
      <c r="AE619" s="2">
        <f>(Table2[[#This Row],[Close Price]]/Table2[[#This Row],[Current Week Low]])-1</f>
        <v>2.277904328018221E-2</v>
      </c>
      <c r="AF619" s="2">
        <f>(Table2[[#This Row],[Current Week High]]/Table2[[#This Row],[Close Price]])-1</f>
        <v>2.7795100222717251E-2</v>
      </c>
      <c r="AG619" s="2">
        <f>(Table2[[#This Row],[Close Price]]/Table2[[#This Row],[Current Month Low]])-1</f>
        <v>2.277904328018221E-2</v>
      </c>
      <c r="AH619" s="2">
        <f>(Table2[[#This Row],[Current Month High]]/Table2[[#This Row],[Close Price]])-1</f>
        <v>5.835189309576827E-2</v>
      </c>
      <c r="AI619">
        <v>5.8351893095768199</v>
      </c>
      <c r="AJ619">
        <v>33.2977081106756</v>
      </c>
      <c r="AK619" t="str">
        <f>IF(AND(Table2[[#This Row],[20D EMA]]&gt;Table2[[#This Row],[50D EMA]],Table2[[#This Row],[50D EMA]]&gt;Table2[[#This Row],[200D EMA]]),"Uptrend","Downtrend/NoTrend")</f>
        <v>Uptrend</v>
      </c>
      <c r="AL619">
        <v>0.05</v>
      </c>
      <c r="AM619" t="s">
        <v>10199</v>
      </c>
      <c r="AN619">
        <v>-1.03</v>
      </c>
      <c r="AO619" t="s">
        <v>10200</v>
      </c>
      <c r="AP619">
        <v>-0.102510940828431</v>
      </c>
      <c r="AQ619">
        <f>(Table2[[#This Row],[Sharpe Ratio]]-AVERAGE(Table2[Sharpe Ratio]))/_xlfn.STDEV.P(Table2[Sharpe Ratio])</f>
        <v>-1.7387163104190964</v>
      </c>
      <c r="AR61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-2.4109339240276082</v>
      </c>
      <c r="AS619">
        <f>_xlfn.RANK.AVG(Table2[[#This Row],[1Y Return vs Nifty Z-Score]],Table2[1Y Return vs Nifty Z-Score])</f>
        <v>533</v>
      </c>
      <c r="AT619">
        <f>_xlfn.RANK.AVG(Table2[[#This Row],[6M Return vs Nifty Z-Score]],Table2[6M Return vs Nifty Z-Score])</f>
        <v>476</v>
      </c>
      <c r="AU619">
        <f>_xlfn.RANK.AVG(Table2[[#This Row],[Sharpe Ratio Z-Score]],Table2[Sharpe Ratio Z-Score])</f>
        <v>708</v>
      </c>
      <c r="AV619">
        <f>(Table2[[#This Row],[Rank 1Y]]+Table2[[#This Row],[Rank 6M]]+Table2[[#This Row],[Rank Sharpe]])/3</f>
        <v>572.33333333333337</v>
      </c>
    </row>
    <row r="620" spans="1:48" x14ac:dyDescent="0.3">
      <c r="A620" t="s">
        <v>1947</v>
      </c>
      <c r="B620" t="s">
        <v>1948</v>
      </c>
      <c r="C620" t="s">
        <v>10162</v>
      </c>
      <c r="D620" t="s">
        <v>130</v>
      </c>
      <c r="E620">
        <v>3294.2629980000002</v>
      </c>
      <c r="F620">
        <v>1131.5999999999999</v>
      </c>
      <c r="G620">
        <v>-20.1213177261181</v>
      </c>
      <c r="H620">
        <f>(Table2[[#This Row],[1Y Return vs Nifty]]-AVERAGE(Table2[1Y Return vs Nifty]))/_xlfn.STDEV.P(Table2[1Y Return vs Nifty])</f>
        <v>-0.81821134460648337</v>
      </c>
      <c r="I620">
        <v>-10.107240523646499</v>
      </c>
      <c r="J620">
        <f>(Table2[[#This Row],[1M Return vs Nifty]]-AVERAGE(Table2[1M Return vs Nifty]))/_xlfn.STDEV.P(Table2[1M Return vs Nifty])</f>
        <v>-0.86761272229513353</v>
      </c>
      <c r="K620">
        <v>-9.3854805341081295</v>
      </c>
      <c r="L620">
        <f>(Table2[[#This Row],[6M Return vs Nifty]]-AVERAGE(Table2[6M Return vs Nifty]))/_xlfn.STDEV.P(Table2[6M Return vs Nifty])</f>
        <v>-0.52935752160191252</v>
      </c>
      <c r="M620">
        <v>-1.2417905675218801</v>
      </c>
      <c r="N620">
        <f>(Table2[[#This Row],[1W Return vs Nifty]]-AVERAGE(Table2[1W Return vs Nifty]))/_xlfn.STDEV.P(Table2[1W Return vs Nifty])</f>
        <v>0.17110417519668125</v>
      </c>
      <c r="O620">
        <v>1203.73</v>
      </c>
      <c r="P620">
        <v>1202.5056669693699</v>
      </c>
      <c r="Q620">
        <v>1138.80191845678</v>
      </c>
      <c r="R620">
        <v>22.425413003093102</v>
      </c>
      <c r="S620" s="2">
        <f>(Table2[[#This Row],[Close Price]]-Table2[[#This Row],[20D EMA]])/Table2[[#This Row],[20D EMA]]</f>
        <v>-5.9922075548503491E-2</v>
      </c>
      <c r="T620" s="2">
        <f>(Table2[[#This Row],[Close Price]]-Table2[[#This Row],[50D EMA]])/Table2[[#This Row],[50D EMA]]</f>
        <v>-5.8964933735464992E-2</v>
      </c>
      <c r="U620" s="2">
        <f>(Table2[[#This Row],[Close Price]]-Table2[[#This Row],[200D EMA]])/Table2[[#This Row],[200D EMA]]</f>
        <v>-6.3241186549277649E-3</v>
      </c>
      <c r="V620">
        <v>0.49543741554351001</v>
      </c>
      <c r="W620">
        <v>1111.0999999999999</v>
      </c>
      <c r="X620">
        <v>1168</v>
      </c>
      <c r="Y620">
        <v>1111.0999999999999</v>
      </c>
      <c r="Z620">
        <v>1180.05</v>
      </c>
      <c r="AA620">
        <v>1111.0999999999999</v>
      </c>
      <c r="AB620">
        <v>1288.8</v>
      </c>
      <c r="AC620" s="2">
        <f>(Table2[[#This Row],[Close Price]]/Table2[[#This Row],[Day Low]])-1</f>
        <v>1.8450184501844991E-2</v>
      </c>
      <c r="AD620" s="2">
        <f>(Table2[[#This Row],[Day High]]/Table2[[#This Row],[Close Price]])-1</f>
        <v>3.2166843407564594E-2</v>
      </c>
      <c r="AE620" s="2">
        <f>(Table2[[#This Row],[Close Price]]/Table2[[#This Row],[Current Week Low]])-1</f>
        <v>1.8450184501844991E-2</v>
      </c>
      <c r="AF620" s="2">
        <f>(Table2[[#This Row],[Current Week High]]/Table2[[#This Row],[Close Price]])-1</f>
        <v>4.2815482502651214E-2</v>
      </c>
      <c r="AG620" s="2">
        <f>(Table2[[#This Row],[Close Price]]/Table2[[#This Row],[Current Month Low]])-1</f>
        <v>1.8450184501844991E-2</v>
      </c>
      <c r="AH620" s="2">
        <f>(Table2[[#This Row],[Current Month High]]/Table2[[#This Row],[Close Price]])-1</f>
        <v>0.13891834570519634</v>
      </c>
      <c r="AI620">
        <v>20.095440084835602</v>
      </c>
      <c r="AJ620">
        <v>18.4921465968586</v>
      </c>
      <c r="AK620" t="str">
        <f>IF(AND(Table2[[#This Row],[20D EMA]]&gt;Table2[[#This Row],[50D EMA]],Table2[[#This Row],[50D EMA]]&gt;Table2[[#This Row],[200D EMA]]),"Uptrend","Downtrend/NoTrend")</f>
        <v>Uptrend</v>
      </c>
      <c r="AL620">
        <v>-0.11</v>
      </c>
      <c r="AM620" t="s">
        <v>10200</v>
      </c>
      <c r="AN620">
        <v>-10.1</v>
      </c>
      <c r="AO620" t="s">
        <v>10200</v>
      </c>
      <c r="AP620">
        <v>-3.0837607126883999E-2</v>
      </c>
      <c r="AQ620">
        <f>(Table2[[#This Row],[Sharpe Ratio]]-AVERAGE(Table2[Sharpe Ratio]))/_xlfn.STDEV.P(Table2[Sharpe Ratio])</f>
        <v>-0.91593826274814083</v>
      </c>
      <c r="AR62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-2.9600156760549892</v>
      </c>
      <c r="AS620">
        <f>_xlfn.RANK.AVG(Table2[[#This Row],[1Y Return vs Nifty Z-Score]],Table2[1Y Return vs Nifty Z-Score])</f>
        <v>621</v>
      </c>
      <c r="AT620">
        <f>_xlfn.RANK.AVG(Table2[[#This Row],[6M Return vs Nifty Z-Score]],Table2[6M Return vs Nifty Z-Score])</f>
        <v>502</v>
      </c>
      <c r="AU620">
        <f>_xlfn.RANK.AVG(Table2[[#This Row],[Sharpe Ratio Z-Score]],Table2[Sharpe Ratio Z-Score])</f>
        <v>595</v>
      </c>
      <c r="AV620">
        <f>(Table2[[#This Row],[Rank 1Y]]+Table2[[#This Row],[Rank 6M]]+Table2[[#This Row],[Rank Sharpe]])/3</f>
        <v>572.66666666666663</v>
      </c>
    </row>
    <row r="621" spans="1:48" x14ac:dyDescent="0.3">
      <c r="A621" t="s">
        <v>480</v>
      </c>
      <c r="B621" t="s">
        <v>481</v>
      </c>
      <c r="C621" t="s">
        <v>10154</v>
      </c>
      <c r="D621" t="s">
        <v>281</v>
      </c>
      <c r="E621">
        <v>43557.076282599999</v>
      </c>
      <c r="F621">
        <v>6994.15</v>
      </c>
      <c r="G621">
        <v>-27.5939790230547</v>
      </c>
      <c r="H621">
        <f>(Table2[[#This Row],[1Y Return vs Nifty]]-AVERAGE(Table2[1Y Return vs Nifty]))/_xlfn.STDEV.P(Table2[1Y Return vs Nifty])</f>
        <v>-0.92227505677445087</v>
      </c>
      <c r="I621">
        <v>-6.8952331251866497</v>
      </c>
      <c r="J621">
        <f>(Table2[[#This Row],[1M Return vs Nifty]]-AVERAGE(Table2[1M Return vs Nifty]))/_xlfn.STDEV.P(Table2[1M Return vs Nifty])</f>
        <v>-0.53451026972860738</v>
      </c>
      <c r="K621">
        <v>-29.9170129769252</v>
      </c>
      <c r="L621">
        <f>(Table2[[#This Row],[6M Return vs Nifty]]-AVERAGE(Table2[6M Return vs Nifty]))/_xlfn.STDEV.P(Table2[6M Return vs Nifty])</f>
        <v>-1.2190538354793552</v>
      </c>
      <c r="M621">
        <v>-0.38189232728210898</v>
      </c>
      <c r="N621">
        <f>(Table2[[#This Row],[1W Return vs Nifty]]-AVERAGE(Table2[1W Return vs Nifty]))/_xlfn.STDEV.P(Table2[1W Return vs Nifty])</f>
        <v>0.40260256023134916</v>
      </c>
      <c r="O621">
        <v>7042.21</v>
      </c>
      <c r="P621">
        <v>7137.6823446086901</v>
      </c>
      <c r="Q621">
        <v>7442.4075830627698</v>
      </c>
      <c r="R621">
        <v>45.169547773977101</v>
      </c>
      <c r="S621" s="2">
        <f>(Table2[[#This Row],[Close Price]]-Table2[[#This Row],[20D EMA]])/Table2[[#This Row],[20D EMA]]</f>
        <v>-6.8245621757943029E-3</v>
      </c>
      <c r="T621" s="2">
        <f>(Table2[[#This Row],[Close Price]]-Table2[[#This Row],[50D EMA]])/Table2[[#This Row],[50D EMA]]</f>
        <v>-2.0109096717802918E-2</v>
      </c>
      <c r="U621" s="2">
        <f>(Table2[[#This Row],[Close Price]]-Table2[[#This Row],[200D EMA]])/Table2[[#This Row],[200D EMA]]</f>
        <v>-6.023018466267592E-2</v>
      </c>
      <c r="V621">
        <v>1.1292289451183199</v>
      </c>
      <c r="W621">
        <v>6900</v>
      </c>
      <c r="X621">
        <v>7069.15</v>
      </c>
      <c r="Y621">
        <v>6900</v>
      </c>
      <c r="Z621">
        <v>7069.15</v>
      </c>
      <c r="AA621">
        <v>6900</v>
      </c>
      <c r="AB621">
        <v>7175</v>
      </c>
      <c r="AC621" s="2">
        <f>(Table2[[#This Row],[Close Price]]/Table2[[#This Row],[Day Low]])-1</f>
        <v>1.364492753623181E-2</v>
      </c>
      <c r="AD621" s="2">
        <f>(Table2[[#This Row],[Day High]]/Table2[[#This Row],[Close Price]])-1</f>
        <v>1.0723247285231219E-2</v>
      </c>
      <c r="AE621" s="2">
        <f>(Table2[[#This Row],[Close Price]]/Table2[[#This Row],[Current Week Low]])-1</f>
        <v>1.364492753623181E-2</v>
      </c>
      <c r="AF621" s="2">
        <f>(Table2[[#This Row],[Current Week High]]/Table2[[#This Row],[Close Price]])-1</f>
        <v>1.0723247285231219E-2</v>
      </c>
      <c r="AG621" s="2">
        <f>(Table2[[#This Row],[Close Price]]/Table2[[#This Row],[Current Month Low]])-1</f>
        <v>1.364492753623181E-2</v>
      </c>
      <c r="AH621" s="2">
        <f>(Table2[[#This Row],[Current Month High]]/Table2[[#This Row],[Close Price]])-1</f>
        <v>2.5857323620454231E-2</v>
      </c>
      <c r="AI621">
        <v>31.538500032169701</v>
      </c>
      <c r="AJ621">
        <v>9.0926815572747604</v>
      </c>
      <c r="AK621" t="str">
        <f>IF(AND(Table2[[#This Row],[20D EMA]]&gt;Table2[[#This Row],[50D EMA]],Table2[[#This Row],[50D EMA]]&gt;Table2[[#This Row],[200D EMA]]),"Uptrend","Downtrend/NoTrend")</f>
        <v>Downtrend/NoTrend</v>
      </c>
      <c r="AL621">
        <v>-0.19</v>
      </c>
      <c r="AM621" t="s">
        <v>10200</v>
      </c>
      <c r="AN621">
        <v>-1.1499999999999999</v>
      </c>
      <c r="AO621" t="s">
        <v>10200</v>
      </c>
      <c r="AP621">
        <v>3.0840631420177001E-2</v>
      </c>
      <c r="AQ621">
        <f>(Table2[[#This Row],[Sharpe Ratio]]-AVERAGE(Table2[Sharpe Ratio]))/_xlfn.STDEV.P(Table2[Sharpe Ratio])</f>
        <v>-0.20789946959180988</v>
      </c>
      <c r="AR62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1">
        <f>_xlfn.RANK.AVG(Table2[[#This Row],[1Y Return vs Nifty Z-Score]],Table2[1Y Return vs Nifty Z-Score])</f>
        <v>650</v>
      </c>
      <c r="AT621">
        <f>_xlfn.RANK.AVG(Table2[[#This Row],[6M Return vs Nifty Z-Score]],Table2[6M Return vs Nifty Z-Score])</f>
        <v>680</v>
      </c>
      <c r="AU621">
        <f>_xlfn.RANK.AVG(Table2[[#This Row],[Sharpe Ratio Z-Score]],Table2[Sharpe Ratio Z-Score])</f>
        <v>393</v>
      </c>
      <c r="AV621">
        <f>(Table2[[#This Row],[Rank 1Y]]+Table2[[#This Row],[Rank 6M]]+Table2[[#This Row],[Rank Sharpe]])/3</f>
        <v>574.33333333333337</v>
      </c>
    </row>
    <row r="622" spans="1:48" x14ac:dyDescent="0.3">
      <c r="A622" t="s">
        <v>2179</v>
      </c>
      <c r="B622" t="s">
        <v>2180</v>
      </c>
      <c r="C622" t="s">
        <v>10163</v>
      </c>
      <c r="D622" t="s">
        <v>77</v>
      </c>
      <c r="E622">
        <v>2479.4129480000001</v>
      </c>
      <c r="F622">
        <v>95.98</v>
      </c>
      <c r="G622">
        <v>-21.5972766101122</v>
      </c>
      <c r="H622">
        <f>(Table2[[#This Row],[1Y Return vs Nifty]]-AVERAGE(Table2[1Y Return vs Nifty]))/_xlfn.STDEV.P(Table2[1Y Return vs Nifty])</f>
        <v>-0.8387654356287384</v>
      </c>
      <c r="I622">
        <v>-6.0574115721534803</v>
      </c>
      <c r="J622">
        <f>(Table2[[#This Row],[1M Return vs Nifty]]-AVERAGE(Table2[1M Return vs Nifty]))/_xlfn.STDEV.P(Table2[1M Return vs Nifty])</f>
        <v>-0.44762366596104974</v>
      </c>
      <c r="K622">
        <v>-35.472402599918603</v>
      </c>
      <c r="L622">
        <f>(Table2[[#This Row],[6M Return vs Nifty]]-AVERAGE(Table2[6M Return vs Nifty]))/_xlfn.STDEV.P(Table2[6M Return vs Nifty])</f>
        <v>-1.4056707748531134</v>
      </c>
      <c r="M622">
        <v>0.32879579084890098</v>
      </c>
      <c r="N622">
        <f>(Table2[[#This Row],[1W Return vs Nifty]]-AVERAGE(Table2[1W Return vs Nifty]))/_xlfn.STDEV.P(Table2[1W Return vs Nifty])</f>
        <v>0.59393118949425006</v>
      </c>
      <c r="O622">
        <v>97.82</v>
      </c>
      <c r="P622">
        <v>97.384378713657796</v>
      </c>
      <c r="Q622">
        <v>100.47970817516</v>
      </c>
      <c r="R622">
        <v>41.361884952889099</v>
      </c>
      <c r="S622" s="2">
        <f>(Table2[[#This Row],[Close Price]]-Table2[[#This Row],[20D EMA]])/Table2[[#This Row],[20D EMA]]</f>
        <v>-1.8810059292578094E-2</v>
      </c>
      <c r="T622" s="2">
        <f>(Table2[[#This Row],[Close Price]]-Table2[[#This Row],[50D EMA]])/Table2[[#This Row],[50D EMA]]</f>
        <v>-1.4420985503097254E-2</v>
      </c>
      <c r="U622" s="2">
        <f>(Table2[[#This Row],[Close Price]]-Table2[[#This Row],[200D EMA]])/Table2[[#This Row],[200D EMA]]</f>
        <v>-4.4782257600867383E-2</v>
      </c>
      <c r="V622">
        <v>0.86108888131407402</v>
      </c>
      <c r="W622">
        <v>94.4</v>
      </c>
      <c r="X622">
        <v>99</v>
      </c>
      <c r="Y622">
        <v>94.4</v>
      </c>
      <c r="Z622">
        <v>99</v>
      </c>
      <c r="AA622">
        <v>94.4</v>
      </c>
      <c r="AB622">
        <v>103.09</v>
      </c>
      <c r="AC622" s="2">
        <f>(Table2[[#This Row],[Close Price]]/Table2[[#This Row],[Day Low]])-1</f>
        <v>1.6737288135593165E-2</v>
      </c>
      <c r="AD622" s="2">
        <f>(Table2[[#This Row],[Day High]]/Table2[[#This Row],[Close Price]])-1</f>
        <v>3.1464888518441203E-2</v>
      </c>
      <c r="AE622" s="2">
        <f>(Table2[[#This Row],[Close Price]]/Table2[[#This Row],[Current Week Low]])-1</f>
        <v>1.6737288135593165E-2</v>
      </c>
      <c r="AF622" s="2">
        <f>(Table2[[#This Row],[Current Week High]]/Table2[[#This Row],[Close Price]])-1</f>
        <v>3.1464888518441203E-2</v>
      </c>
      <c r="AG622" s="2">
        <f>(Table2[[#This Row],[Close Price]]/Table2[[#This Row],[Current Month Low]])-1</f>
        <v>1.6737288135593165E-2</v>
      </c>
      <c r="AH622" s="2">
        <f>(Table2[[#This Row],[Current Month High]]/Table2[[#This Row],[Close Price]])-1</f>
        <v>7.4077932902688159E-2</v>
      </c>
      <c r="AI622">
        <v>62.533861221087697</v>
      </c>
      <c r="AJ622">
        <v>15.7780458383594</v>
      </c>
      <c r="AK622" t="str">
        <f>IF(AND(Table2[[#This Row],[20D EMA]]&gt;Table2[[#This Row],[50D EMA]],Table2[[#This Row],[50D EMA]]&gt;Table2[[#This Row],[200D EMA]]),"Uptrend","Downtrend/NoTrend")</f>
        <v>Downtrend/NoTrend</v>
      </c>
      <c r="AL622">
        <v>-0.04</v>
      </c>
      <c r="AM622" t="s">
        <v>10200</v>
      </c>
      <c r="AN622">
        <v>-3.9</v>
      </c>
      <c r="AO622" t="s">
        <v>10200</v>
      </c>
      <c r="AP622">
        <v>3.0524769070314001E-2</v>
      </c>
      <c r="AQ622">
        <f>(Table2[[#This Row],[Sharpe Ratio]]-AVERAGE(Table2[Sharpe Ratio]))/_xlfn.STDEV.P(Table2[Sharpe Ratio])</f>
        <v>-0.21152542912419633</v>
      </c>
      <c r="AR62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2">
        <f>_xlfn.RANK.AVG(Table2[[#This Row],[1Y Return vs Nifty Z-Score]],Table2[1Y Return vs Nifty Z-Score])</f>
        <v>624</v>
      </c>
      <c r="AT622">
        <f>_xlfn.RANK.AVG(Table2[[#This Row],[6M Return vs Nifty Z-Score]],Table2[6M Return vs Nifty Z-Score])</f>
        <v>707</v>
      </c>
      <c r="AU622">
        <f>_xlfn.RANK.AVG(Table2[[#This Row],[Sharpe Ratio Z-Score]],Table2[Sharpe Ratio Z-Score])</f>
        <v>394</v>
      </c>
      <c r="AV622">
        <f>(Table2[[#This Row],[Rank 1Y]]+Table2[[#This Row],[Rank 6M]]+Table2[[#This Row],[Rank Sharpe]])/3</f>
        <v>575</v>
      </c>
    </row>
    <row r="623" spans="1:48" x14ac:dyDescent="0.3">
      <c r="A623" t="s">
        <v>412</v>
      </c>
      <c r="B623" t="s">
        <v>413</v>
      </c>
      <c r="C623" t="s">
        <v>10155</v>
      </c>
      <c r="D623" t="s">
        <v>24</v>
      </c>
      <c r="E623">
        <v>57280.269972419897</v>
      </c>
      <c r="F623">
        <v>76.59</v>
      </c>
      <c r="G623">
        <v>-32.470566932692897</v>
      </c>
      <c r="H623">
        <f>(Table2[[#This Row],[1Y Return vs Nifty]]-AVERAGE(Table2[1Y Return vs Nifty]))/_xlfn.STDEV.P(Table2[1Y Return vs Nifty])</f>
        <v>-0.99018604864536819</v>
      </c>
      <c r="I623">
        <v>-11.083079606491401</v>
      </c>
      <c r="J623">
        <f>(Table2[[#This Row],[1M Return vs Nifty]]-AVERAGE(Table2[1M Return vs Nifty]))/_xlfn.STDEV.P(Table2[1M Return vs Nifty])</f>
        <v>-0.96881248664242903</v>
      </c>
      <c r="K623">
        <v>-21.625469403163098</v>
      </c>
      <c r="L623">
        <f>(Table2[[#This Row],[6M Return vs Nifty]]-AVERAGE(Table2[6M Return vs Nifty]))/_xlfn.STDEV.P(Table2[6M Return vs Nifty])</f>
        <v>-0.94052386918945052</v>
      </c>
      <c r="M623">
        <v>-0.76587461463877804</v>
      </c>
      <c r="N623">
        <f>(Table2[[#This Row],[1W Return vs Nifty]]-AVERAGE(Table2[1W Return vs Nifty]))/_xlfn.STDEV.P(Table2[1W Return vs Nifty])</f>
        <v>0.29922837565318267</v>
      </c>
      <c r="O623">
        <v>78.680000000000007</v>
      </c>
      <c r="P623">
        <v>79.237613977125093</v>
      </c>
      <c r="Q623">
        <v>80.084686770263701</v>
      </c>
      <c r="R623">
        <v>33.834622451776703</v>
      </c>
      <c r="S623" s="2">
        <f>(Table2[[#This Row],[Close Price]]-Table2[[#This Row],[20D EMA]])/Table2[[#This Row],[20D EMA]]</f>
        <v>-2.6563294356888704E-2</v>
      </c>
      <c r="T623" s="2">
        <f>(Table2[[#This Row],[Close Price]]-Table2[[#This Row],[50D EMA]])/Table2[[#This Row],[50D EMA]]</f>
        <v>-3.341360048889689E-2</v>
      </c>
      <c r="U623" s="2">
        <f>(Table2[[#This Row],[Close Price]]-Table2[[#This Row],[200D EMA]])/Table2[[#This Row],[200D EMA]]</f>
        <v>-4.3637390757221672E-2</v>
      </c>
      <c r="V623">
        <v>0.55458431948490094</v>
      </c>
      <c r="W623">
        <v>74.599999999999994</v>
      </c>
      <c r="X623">
        <v>77.989999999999995</v>
      </c>
      <c r="Y623">
        <v>74.599999999999994</v>
      </c>
      <c r="Z623">
        <v>78.040000000000006</v>
      </c>
      <c r="AA623">
        <v>74.599999999999994</v>
      </c>
      <c r="AB623">
        <v>82.2</v>
      </c>
      <c r="AC623" s="2">
        <f>(Table2[[#This Row],[Close Price]]/Table2[[#This Row],[Day Low]])-1</f>
        <v>2.6675603217158228E-2</v>
      </c>
      <c r="AD623" s="2">
        <f>(Table2[[#This Row],[Day High]]/Table2[[#This Row],[Close Price]])-1</f>
        <v>1.8279148713931104E-2</v>
      </c>
      <c r="AE623" s="2">
        <f>(Table2[[#This Row],[Close Price]]/Table2[[#This Row],[Current Week Low]])-1</f>
        <v>2.6675603217158228E-2</v>
      </c>
      <c r="AF623" s="2">
        <f>(Table2[[#This Row],[Current Week High]]/Table2[[#This Row],[Close Price]])-1</f>
        <v>1.8931975453714722E-2</v>
      </c>
      <c r="AG623" s="2">
        <f>(Table2[[#This Row],[Close Price]]/Table2[[#This Row],[Current Month Low]])-1</f>
        <v>2.6675603217158228E-2</v>
      </c>
      <c r="AH623" s="2">
        <f>(Table2[[#This Row],[Current Month High]]/Table2[[#This Row],[Close Price]])-1</f>
        <v>7.3247160203681938E-2</v>
      </c>
      <c r="AI623">
        <v>31.479305392348799</v>
      </c>
      <c r="AJ623">
        <v>8.1779661016949206</v>
      </c>
      <c r="AK623" t="str">
        <f>IF(AND(Table2[[#This Row],[20D EMA]]&gt;Table2[[#This Row],[50D EMA]],Table2[[#This Row],[50D EMA]]&gt;Table2[[#This Row],[200D EMA]]),"Uptrend","Downtrend/NoTrend")</f>
        <v>Downtrend/NoTrend</v>
      </c>
      <c r="AL623">
        <v>-0.11</v>
      </c>
      <c r="AM623" t="s">
        <v>10200</v>
      </c>
      <c r="AN623">
        <v>-5.64</v>
      </c>
      <c r="AO623" t="s">
        <v>10200</v>
      </c>
      <c r="AP623">
        <v>1.3444304180916E-2</v>
      </c>
      <c r="AQ623">
        <f>(Table2[[#This Row],[Sharpe Ratio]]-AVERAGE(Table2[Sharpe Ratio]))/_xlfn.STDEV.P(Table2[Sharpe Ratio])</f>
        <v>-0.4076015822654846</v>
      </c>
      <c r="AR62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3">
        <f>_xlfn.RANK.AVG(Table2[[#This Row],[1Y Return vs Nifty Z-Score]],Table2[1Y Return vs Nifty Z-Score])</f>
        <v>676</v>
      </c>
      <c r="AT623">
        <f>_xlfn.RANK.AVG(Table2[[#This Row],[6M Return vs Nifty Z-Score]],Table2[6M Return vs Nifty Z-Score])</f>
        <v>611</v>
      </c>
      <c r="AU623">
        <f>_xlfn.RANK.AVG(Table2[[#This Row],[Sharpe Ratio Z-Score]],Table2[Sharpe Ratio Z-Score])</f>
        <v>440</v>
      </c>
      <c r="AV623">
        <f>(Table2[[#This Row],[Rank 1Y]]+Table2[[#This Row],[Rank 6M]]+Table2[[#This Row],[Rank Sharpe]])/3</f>
        <v>575.66666666666663</v>
      </c>
    </row>
    <row r="624" spans="1:48" x14ac:dyDescent="0.3">
      <c r="A624" t="s">
        <v>1224</v>
      </c>
      <c r="B624" t="s">
        <v>1225</v>
      </c>
      <c r="C624" t="s">
        <v>10155</v>
      </c>
      <c r="D624" t="s">
        <v>539</v>
      </c>
      <c r="E624">
        <v>9187.5213333459997</v>
      </c>
      <c r="F624">
        <v>96.13</v>
      </c>
      <c r="G624">
        <v>7.9801308481352802</v>
      </c>
      <c r="H624">
        <f>(Table2[[#This Row],[1Y Return vs Nifty]]-AVERAGE(Table2[1Y Return vs Nifty]))/_xlfn.STDEV.P(Table2[1Y Return vs Nifty])</f>
        <v>-0.42687271172439761</v>
      </c>
      <c r="I624">
        <v>9.9408075244014693</v>
      </c>
      <c r="J624">
        <f>(Table2[[#This Row],[1M Return vs Nifty]]-AVERAGE(Table2[1M Return vs Nifty]))/_xlfn.STDEV.P(Table2[1M Return vs Nifty])</f>
        <v>1.2114777484112689</v>
      </c>
      <c r="K624">
        <v>-24.7383854770009</v>
      </c>
      <c r="L624">
        <f>(Table2[[#This Row],[6M Return vs Nifty]]-AVERAGE(Table2[6M Return vs Nifty]))/_xlfn.STDEV.P(Table2[6M Return vs Nifty])</f>
        <v>-1.0450931090898501</v>
      </c>
      <c r="M624">
        <v>-0.61082222946486997</v>
      </c>
      <c r="N624">
        <f>(Table2[[#This Row],[1W Return vs Nifty]]-AVERAGE(Table2[1W Return vs Nifty]))/_xlfn.STDEV.P(Table2[1W Return vs Nifty])</f>
        <v>0.34097096225683043</v>
      </c>
      <c r="O624">
        <v>92.5</v>
      </c>
      <c r="P624">
        <v>88.271541816083598</v>
      </c>
      <c r="Q624">
        <v>86.128987877827697</v>
      </c>
      <c r="R624">
        <v>58.816558912915298</v>
      </c>
      <c r="S624" s="2">
        <f>(Table2[[#This Row],[Close Price]]-Table2[[#This Row],[20D EMA]])/Table2[[#This Row],[20D EMA]]</f>
        <v>3.9243243243243194E-2</v>
      </c>
      <c r="T624" s="2">
        <f>(Table2[[#This Row],[Close Price]]-Table2[[#This Row],[50D EMA]])/Table2[[#This Row],[50D EMA]]</f>
        <v>8.9025953577311814E-2</v>
      </c>
      <c r="U624" s="2">
        <f>(Table2[[#This Row],[Close Price]]-Table2[[#This Row],[200D EMA]])/Table2[[#This Row],[200D EMA]]</f>
        <v>0.11611667997722834</v>
      </c>
      <c r="V624">
        <v>0.97789280513008703</v>
      </c>
      <c r="W624">
        <v>89.91</v>
      </c>
      <c r="X624">
        <v>96.69</v>
      </c>
      <c r="Y624">
        <v>89.91</v>
      </c>
      <c r="Z624">
        <v>96.69</v>
      </c>
      <c r="AA624">
        <v>87.11</v>
      </c>
      <c r="AB624">
        <v>101.73</v>
      </c>
      <c r="AC624" s="2">
        <f>(Table2[[#This Row],[Close Price]]/Table2[[#This Row],[Day Low]])-1</f>
        <v>6.9180291402513694E-2</v>
      </c>
      <c r="AD624" s="2">
        <f>(Table2[[#This Row],[Day High]]/Table2[[#This Row],[Close Price]])-1</f>
        <v>5.8254447102881191E-3</v>
      </c>
      <c r="AE624" s="2">
        <f>(Table2[[#This Row],[Close Price]]/Table2[[#This Row],[Current Week Low]])-1</f>
        <v>6.9180291402513694E-2</v>
      </c>
      <c r="AF624" s="2">
        <f>(Table2[[#This Row],[Current Week High]]/Table2[[#This Row],[Close Price]])-1</f>
        <v>5.8254447102881191E-3</v>
      </c>
      <c r="AG624" s="2">
        <f>(Table2[[#This Row],[Close Price]]/Table2[[#This Row],[Current Month Low]])-1</f>
        <v>0.10354723912294794</v>
      </c>
      <c r="AH624" s="2">
        <f>(Table2[[#This Row],[Current Month High]]/Table2[[#This Row],[Close Price]])-1</f>
        <v>5.8254447102881635E-2</v>
      </c>
      <c r="AI624">
        <v>19.4736294601061</v>
      </c>
      <c r="AJ624">
        <v>39.318840579710098</v>
      </c>
      <c r="AK624" t="str">
        <f>IF(AND(Table2[[#This Row],[20D EMA]]&gt;Table2[[#This Row],[50D EMA]],Table2[[#This Row],[50D EMA]]&gt;Table2[[#This Row],[200D EMA]]),"Uptrend","Downtrend/NoTrend")</f>
        <v>Uptrend</v>
      </c>
      <c r="AL624">
        <v>0.05</v>
      </c>
      <c r="AM624" t="s">
        <v>10199</v>
      </c>
      <c r="AN624">
        <v>4.76</v>
      </c>
      <c r="AO624" t="s">
        <v>10199</v>
      </c>
      <c r="AP624">
        <v>-5.1497340059762003E-2</v>
      </c>
      <c r="AQ624">
        <f>(Table2[[#This Row],[Sharpe Ratio]]-AVERAGE(Table2[Sharpe Ratio]))/_xlfn.STDEV.P(Table2[Sharpe Ratio])</f>
        <v>-1.1531028238204524</v>
      </c>
      <c r="AR62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-1.0726199339666007</v>
      </c>
      <c r="AS624">
        <f>_xlfn.RANK.AVG(Table2[[#This Row],[1Y Return vs Nifty Z-Score]],Table2[1Y Return vs Nifty Z-Score])</f>
        <v>451</v>
      </c>
      <c r="AT624">
        <f>_xlfn.RANK.AVG(Table2[[#This Row],[6M Return vs Nifty Z-Score]],Table2[6M Return vs Nifty Z-Score])</f>
        <v>642</v>
      </c>
      <c r="AU624">
        <f>_xlfn.RANK.AVG(Table2[[#This Row],[Sharpe Ratio Z-Score]],Table2[Sharpe Ratio Z-Score])</f>
        <v>635</v>
      </c>
      <c r="AV624">
        <f>(Table2[[#This Row],[Rank 1Y]]+Table2[[#This Row],[Rank 6M]]+Table2[[#This Row],[Rank Sharpe]])/3</f>
        <v>576</v>
      </c>
    </row>
    <row r="625" spans="1:48" x14ac:dyDescent="0.3">
      <c r="A625" t="s">
        <v>1329</v>
      </c>
      <c r="B625" t="s">
        <v>1330</v>
      </c>
      <c r="C625" t="s">
        <v>10157</v>
      </c>
      <c r="D625" t="s">
        <v>216</v>
      </c>
      <c r="E625">
        <v>8051.0659364000003</v>
      </c>
      <c r="F625">
        <v>602.95000000000005</v>
      </c>
      <c r="G625">
        <v>-27.062015767335801</v>
      </c>
      <c r="H625">
        <f>(Table2[[#This Row],[1Y Return vs Nifty]]-AVERAGE(Table2[1Y Return vs Nifty]))/_xlfn.STDEV.P(Table2[1Y Return vs Nifty])</f>
        <v>-0.91486697698502428</v>
      </c>
      <c r="I625">
        <v>-5.3612945777006198</v>
      </c>
      <c r="J625">
        <f>(Table2[[#This Row],[1M Return vs Nifty]]-AVERAGE(Table2[1M Return vs Nifty]))/_xlfn.STDEV.P(Table2[1M Return vs Nifty])</f>
        <v>-0.37543258749819447</v>
      </c>
      <c r="K625">
        <v>-20.071178767086099</v>
      </c>
      <c r="L625">
        <f>(Table2[[#This Row],[6M Return vs Nifty]]-AVERAGE(Table2[6M Return vs Nifty]))/_xlfn.STDEV.P(Table2[6M Return vs Nifty])</f>
        <v>-0.88831205668192559</v>
      </c>
      <c r="M625">
        <v>-1.1473176917993999</v>
      </c>
      <c r="N625">
        <f>(Table2[[#This Row],[1W Return vs Nifty]]-AVERAGE(Table2[1W Return vs Nifty]))/_xlfn.STDEV.P(Table2[1W Return vs Nifty])</f>
        <v>0.19653778714736603</v>
      </c>
      <c r="O625">
        <v>596.74</v>
      </c>
      <c r="P625">
        <v>593.65344764738995</v>
      </c>
      <c r="Q625">
        <v>602.38237148483597</v>
      </c>
      <c r="R625">
        <v>55.826815163702904</v>
      </c>
      <c r="S625" s="2">
        <f>(Table2[[#This Row],[Close Price]]-Table2[[#This Row],[20D EMA]])/Table2[[#This Row],[20D EMA]]</f>
        <v>1.0406542212689005E-2</v>
      </c>
      <c r="T625" s="2">
        <f>(Table2[[#This Row],[Close Price]]-Table2[[#This Row],[50D EMA]])/Table2[[#This Row],[50D EMA]]</f>
        <v>1.5659897856993378E-2</v>
      </c>
      <c r="U625" s="2">
        <f>(Table2[[#This Row],[Close Price]]-Table2[[#This Row],[200D EMA]])/Table2[[#This Row],[200D EMA]]</f>
        <v>9.4230598708409127E-4</v>
      </c>
      <c r="V625">
        <v>1.32627144995021</v>
      </c>
      <c r="W625">
        <v>590.70000000000005</v>
      </c>
      <c r="X625">
        <v>605</v>
      </c>
      <c r="Y625">
        <v>583.29999999999995</v>
      </c>
      <c r="Z625">
        <v>605</v>
      </c>
      <c r="AA625">
        <v>583.29999999999995</v>
      </c>
      <c r="AB625">
        <v>615</v>
      </c>
      <c r="AC625" s="2">
        <f>(Table2[[#This Row],[Close Price]]/Table2[[#This Row],[Day Low]])-1</f>
        <v>2.0738107330286137E-2</v>
      </c>
      <c r="AD625" s="2">
        <f>(Table2[[#This Row],[Day High]]/Table2[[#This Row],[Close Price]])-1</f>
        <v>3.3999502446304675E-3</v>
      </c>
      <c r="AE625" s="2">
        <f>(Table2[[#This Row],[Close Price]]/Table2[[#This Row],[Current Week Low]])-1</f>
        <v>3.3687639293674021E-2</v>
      </c>
      <c r="AF625" s="2">
        <f>(Table2[[#This Row],[Current Week High]]/Table2[[#This Row],[Close Price]])-1</f>
        <v>3.3999502446304675E-3</v>
      </c>
      <c r="AG625" s="2">
        <f>(Table2[[#This Row],[Close Price]]/Table2[[#This Row],[Current Month Low]])-1</f>
        <v>3.3687639293674021E-2</v>
      </c>
      <c r="AH625" s="2">
        <f>(Table2[[#This Row],[Current Month High]]/Table2[[#This Row],[Close Price]])-1</f>
        <v>1.9985073389169772E-2</v>
      </c>
      <c r="AI625">
        <v>14.188572850153401</v>
      </c>
      <c r="AJ625">
        <v>9.3092820884698995</v>
      </c>
      <c r="AK625" t="str">
        <f>IF(AND(Table2[[#This Row],[20D EMA]]&gt;Table2[[#This Row],[50D EMA]],Table2[[#This Row],[50D EMA]]&gt;Table2[[#This Row],[200D EMA]]),"Uptrend","Downtrend/NoTrend")</f>
        <v>Downtrend/NoTrend</v>
      </c>
      <c r="AL625">
        <v>-0.11</v>
      </c>
      <c r="AM625" t="s">
        <v>10200</v>
      </c>
      <c r="AN625">
        <v>2.39</v>
      </c>
      <c r="AO625" t="s">
        <v>10199</v>
      </c>
      <c r="AP625">
        <v>3.6862716427800001E-4</v>
      </c>
      <c r="AQ625">
        <f>(Table2[[#This Row],[Sharpe Ratio]]-AVERAGE(Table2[Sharpe Ratio]))/_xlfn.STDEV.P(Table2[Sharpe Ratio])</f>
        <v>-0.55770454876797881</v>
      </c>
      <c r="AR62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5">
        <f>_xlfn.RANK.AVG(Table2[[#This Row],[1Y Return vs Nifty Z-Score]],Table2[1Y Return vs Nifty Z-Score])</f>
        <v>646</v>
      </c>
      <c r="AT625">
        <f>_xlfn.RANK.AVG(Table2[[#This Row],[6M Return vs Nifty Z-Score]],Table2[6M Return vs Nifty Z-Score])</f>
        <v>599</v>
      </c>
      <c r="AU625">
        <f>_xlfn.RANK.AVG(Table2[[#This Row],[Sharpe Ratio Z-Score]],Table2[Sharpe Ratio Z-Score])</f>
        <v>484</v>
      </c>
      <c r="AV625">
        <f>(Table2[[#This Row],[Rank 1Y]]+Table2[[#This Row],[Rank 6M]]+Table2[[#This Row],[Rank Sharpe]])/3</f>
        <v>576.33333333333337</v>
      </c>
    </row>
    <row r="626" spans="1:48" x14ac:dyDescent="0.3">
      <c r="A626" t="s">
        <v>1274</v>
      </c>
      <c r="B626" t="s">
        <v>1275</v>
      </c>
      <c r="C626" t="s">
        <v>10155</v>
      </c>
      <c r="D626" t="s">
        <v>24</v>
      </c>
      <c r="E626">
        <v>8568.8220785579997</v>
      </c>
      <c r="F626">
        <v>44.31</v>
      </c>
      <c r="G626">
        <v>-19.567971412769499</v>
      </c>
      <c r="H626">
        <f>(Table2[[#This Row],[1Y Return vs Nifty]]-AVERAGE(Table2[1Y Return vs Nifty]))/_xlfn.STDEV.P(Table2[1Y Return vs Nifty])</f>
        <v>-0.81050548598485395</v>
      </c>
      <c r="I626">
        <v>-8.90995767930489</v>
      </c>
      <c r="J626">
        <f>(Table2[[#This Row],[1M Return vs Nifty]]-AVERAGE(Table2[1M Return vs Nifty]))/_xlfn.STDEV.P(Table2[1M Return vs Nifty])</f>
        <v>-0.74344804818596155</v>
      </c>
      <c r="K626">
        <v>-38.4625154172398</v>
      </c>
      <c r="L626">
        <f>(Table2[[#This Row],[6M Return vs Nifty]]-AVERAGE(Table2[6M Return vs Nifty]))/_xlfn.STDEV.P(Table2[6M Return vs Nifty])</f>
        <v>-1.5061148013244843</v>
      </c>
      <c r="M626">
        <v>1.3136294394824199</v>
      </c>
      <c r="N626">
        <f>(Table2[[#This Row],[1W Return vs Nifty]]-AVERAGE(Table2[1W Return vs Nifty]))/_xlfn.STDEV.P(Table2[1W Return vs Nifty])</f>
        <v>0.85906418839757148</v>
      </c>
      <c r="O626">
        <v>45.12</v>
      </c>
      <c r="P626">
        <v>47.397549868662999</v>
      </c>
      <c r="Q626">
        <v>49.360129290788599</v>
      </c>
      <c r="R626">
        <v>45.4763710436563</v>
      </c>
      <c r="S626" s="2">
        <f>(Table2[[#This Row],[Close Price]]-Table2[[#This Row],[20D EMA]])/Table2[[#This Row],[20D EMA]]</f>
        <v>-1.7952127659574362E-2</v>
      </c>
      <c r="T626" s="2">
        <f>(Table2[[#This Row],[Close Price]]-Table2[[#This Row],[50D EMA]])/Table2[[#This Row],[50D EMA]]</f>
        <v>-6.5141550084729966E-2</v>
      </c>
      <c r="U626" s="2">
        <f>(Table2[[#This Row],[Close Price]]-Table2[[#This Row],[200D EMA]])/Table2[[#This Row],[200D EMA]]</f>
        <v>-0.10231191375203778</v>
      </c>
      <c r="V626">
        <v>0.96492794222433398</v>
      </c>
      <c r="W626">
        <v>43</v>
      </c>
      <c r="X626">
        <v>44.79</v>
      </c>
      <c r="Y626">
        <v>43</v>
      </c>
      <c r="Z626">
        <v>44.79</v>
      </c>
      <c r="AA626">
        <v>43</v>
      </c>
      <c r="AB626">
        <v>45.9</v>
      </c>
      <c r="AC626" s="2">
        <f>(Table2[[#This Row],[Close Price]]/Table2[[#This Row],[Day Low]])-1</f>
        <v>3.0465116279069893E-2</v>
      </c>
      <c r="AD626" s="2">
        <f>(Table2[[#This Row],[Day High]]/Table2[[#This Row],[Close Price]])-1</f>
        <v>1.0832769126607911E-2</v>
      </c>
      <c r="AE626" s="2">
        <f>(Table2[[#This Row],[Close Price]]/Table2[[#This Row],[Current Week Low]])-1</f>
        <v>3.0465116279069893E-2</v>
      </c>
      <c r="AF626" s="2">
        <f>(Table2[[#This Row],[Current Week High]]/Table2[[#This Row],[Close Price]])-1</f>
        <v>1.0832769126607911E-2</v>
      </c>
      <c r="AG626" s="2">
        <f>(Table2[[#This Row],[Close Price]]/Table2[[#This Row],[Current Month Low]])-1</f>
        <v>3.0465116279069893E-2</v>
      </c>
      <c r="AH626" s="2">
        <f>(Table2[[#This Row],[Current Month High]]/Table2[[#This Row],[Close Price]])-1</f>
        <v>3.5883547731888843E-2</v>
      </c>
      <c r="AI626">
        <v>42.180094786729804</v>
      </c>
      <c r="AJ626">
        <v>10.775</v>
      </c>
      <c r="AK626" t="str">
        <f>IF(AND(Table2[[#This Row],[20D EMA]]&gt;Table2[[#This Row],[50D EMA]],Table2[[#This Row],[50D EMA]]&gt;Table2[[#This Row],[200D EMA]]),"Uptrend","Downtrend/NoTrend")</f>
        <v>Downtrend/NoTrend</v>
      </c>
      <c r="AL626">
        <v>-0.23</v>
      </c>
      <c r="AM626" t="s">
        <v>10200</v>
      </c>
      <c r="AN626">
        <v>-1.49</v>
      </c>
      <c r="AO626" t="s">
        <v>10200</v>
      </c>
      <c r="AP626">
        <v>2.7771130033521999E-2</v>
      </c>
      <c r="AQ626">
        <f>(Table2[[#This Row],[Sharpe Ratio]]-AVERAGE(Table2[Sharpe Ratio]))/_xlfn.STDEV.P(Table2[Sharpe Ratio])</f>
        <v>-0.24313598264074571</v>
      </c>
      <c r="AR62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6">
        <f>_xlfn.RANK.AVG(Table2[[#This Row],[1Y Return vs Nifty Z-Score]],Table2[1Y Return vs Nifty Z-Score])</f>
        <v>616</v>
      </c>
      <c r="AT626">
        <f>_xlfn.RANK.AVG(Table2[[#This Row],[6M Return vs Nifty Z-Score]],Table2[6M Return vs Nifty Z-Score])</f>
        <v>715</v>
      </c>
      <c r="AU626">
        <f>_xlfn.RANK.AVG(Table2[[#This Row],[Sharpe Ratio Z-Score]],Table2[Sharpe Ratio Z-Score])</f>
        <v>402</v>
      </c>
      <c r="AV626">
        <f>(Table2[[#This Row],[Rank 1Y]]+Table2[[#This Row],[Rank 6M]]+Table2[[#This Row],[Rank Sharpe]])/3</f>
        <v>577.66666666666663</v>
      </c>
    </row>
    <row r="627" spans="1:48" x14ac:dyDescent="0.3">
      <c r="A627" t="s">
        <v>1433</v>
      </c>
      <c r="B627" t="s">
        <v>1434</v>
      </c>
      <c r="C627" t="s">
        <v>10166</v>
      </c>
      <c r="D627" t="s">
        <v>1435</v>
      </c>
      <c r="E627">
        <v>6976.9548201479902</v>
      </c>
      <c r="F627">
        <v>219.14</v>
      </c>
      <c r="G627">
        <v>-25.086051580027998</v>
      </c>
      <c r="H627">
        <f>(Table2[[#This Row],[1Y Return vs Nifty]]-AVERAGE(Table2[1Y Return vs Nifty]))/_xlfn.STDEV.P(Table2[1Y Return vs Nifty])</f>
        <v>-0.88734985018489654</v>
      </c>
      <c r="I627">
        <v>9.23981447960068</v>
      </c>
      <c r="J627">
        <f>(Table2[[#This Row],[1M Return vs Nifty]]-AVERAGE(Table2[1M Return vs Nifty]))/_xlfn.STDEV.P(Table2[1M Return vs Nifty])</f>
        <v>1.1387809972869771</v>
      </c>
      <c r="K627">
        <v>-3.6778648438336399</v>
      </c>
      <c r="L627">
        <f>(Table2[[#This Row],[6M Return vs Nifty]]-AVERAGE(Table2[6M Return vs Nifty]))/_xlfn.STDEV.P(Table2[6M Return vs Nifty])</f>
        <v>-0.3376269961978744</v>
      </c>
      <c r="M627">
        <v>-5.8710296405303097</v>
      </c>
      <c r="N627">
        <f>(Table2[[#This Row],[1W Return vs Nifty]]-AVERAGE(Table2[1W Return vs Nifty]))/_xlfn.STDEV.P(Table2[1W Return vs Nifty])</f>
        <v>-1.0751611608528679</v>
      </c>
      <c r="O627">
        <v>219.38</v>
      </c>
      <c r="P627">
        <v>206.92077040932301</v>
      </c>
      <c r="Q627">
        <v>195.55239854012299</v>
      </c>
      <c r="R627">
        <v>41.090477604410502</v>
      </c>
      <c r="S627" s="2">
        <f>(Table2[[#This Row],[Close Price]]-Table2[[#This Row],[20D EMA]])/Table2[[#This Row],[20D EMA]]</f>
        <v>-1.0939921597228968E-3</v>
      </c>
      <c r="T627" s="2">
        <f>(Table2[[#This Row],[Close Price]]-Table2[[#This Row],[50D EMA]])/Table2[[#This Row],[50D EMA]]</f>
        <v>5.9052697157976682E-2</v>
      </c>
      <c r="U627" s="2">
        <f>(Table2[[#This Row],[Close Price]]-Table2[[#This Row],[200D EMA]])/Table2[[#This Row],[200D EMA]]</f>
        <v>0.12062036383070669</v>
      </c>
      <c r="V627">
        <v>0.95490797982730902</v>
      </c>
      <c r="W627">
        <v>207.44</v>
      </c>
      <c r="X627">
        <v>222.47</v>
      </c>
      <c r="Y627">
        <v>207.44</v>
      </c>
      <c r="Z627">
        <v>223.57</v>
      </c>
      <c r="AA627">
        <v>198.05</v>
      </c>
      <c r="AB627">
        <v>241.9</v>
      </c>
      <c r="AC627" s="2">
        <f>(Table2[[#This Row],[Close Price]]/Table2[[#This Row],[Day Low]])-1</f>
        <v>5.6401851137678261E-2</v>
      </c>
      <c r="AD627" s="2">
        <f>(Table2[[#This Row],[Day High]]/Table2[[#This Row],[Close Price]])-1</f>
        <v>1.5195765264214733E-2</v>
      </c>
      <c r="AE627" s="2">
        <f>(Table2[[#This Row],[Close Price]]/Table2[[#This Row],[Current Week Low]])-1</f>
        <v>5.6401851137678261E-2</v>
      </c>
      <c r="AF627" s="2">
        <f>(Table2[[#This Row],[Current Week High]]/Table2[[#This Row],[Close Price]])-1</f>
        <v>2.0215387423564879E-2</v>
      </c>
      <c r="AG627" s="2">
        <f>(Table2[[#This Row],[Close Price]]/Table2[[#This Row],[Current Month Low]])-1</f>
        <v>0.1064882605402675</v>
      </c>
      <c r="AH627" s="2">
        <f>(Table2[[#This Row],[Current Month High]]/Table2[[#This Row],[Close Price]])-1</f>
        <v>0.10386054576982762</v>
      </c>
      <c r="AI627">
        <v>10.3860545769827</v>
      </c>
      <c r="AJ627">
        <v>29.209905660377299</v>
      </c>
      <c r="AK627" t="str">
        <f>IF(AND(Table2[[#This Row],[20D EMA]]&gt;Table2[[#This Row],[50D EMA]],Table2[[#This Row],[50D EMA]]&gt;Table2[[#This Row],[200D EMA]]),"Uptrend","Downtrend/NoTrend")</f>
        <v>Uptrend</v>
      </c>
      <c r="AL627">
        <v>0.08</v>
      </c>
      <c r="AM627" t="s">
        <v>10199</v>
      </c>
      <c r="AN627">
        <v>-1.28</v>
      </c>
      <c r="AO627" t="s">
        <v>10200</v>
      </c>
      <c r="AP627">
        <v>-6.5724531950853995E-2</v>
      </c>
      <c r="AQ627">
        <f>(Table2[[#This Row],[Sharpe Ratio]]-AVERAGE(Table2[Sharpe Ratio]))/_xlfn.STDEV.P(Table2[Sharpe Ratio])</f>
        <v>-1.3164246698048545</v>
      </c>
      <c r="AR62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-2.4777816797535159</v>
      </c>
      <c r="AS627">
        <f>_xlfn.RANK.AVG(Table2[[#This Row],[1Y Return vs Nifty Z-Score]],Table2[1Y Return vs Nifty Z-Score])</f>
        <v>637</v>
      </c>
      <c r="AT627">
        <f>_xlfn.RANK.AVG(Table2[[#This Row],[6M Return vs Nifty Z-Score]],Table2[6M Return vs Nifty Z-Score])</f>
        <v>437</v>
      </c>
      <c r="AU627">
        <f>_xlfn.RANK.AVG(Table2[[#This Row],[Sharpe Ratio Z-Score]],Table2[Sharpe Ratio Z-Score])</f>
        <v>659</v>
      </c>
      <c r="AV627">
        <f>(Table2[[#This Row],[Rank 1Y]]+Table2[[#This Row],[Rank 6M]]+Table2[[#This Row],[Rank Sharpe]])/3</f>
        <v>577.66666666666663</v>
      </c>
    </row>
    <row r="628" spans="1:48" x14ac:dyDescent="0.3">
      <c r="A628" t="s">
        <v>1546</v>
      </c>
      <c r="B628" t="s">
        <v>1547</v>
      </c>
      <c r="C628" t="s">
        <v>10155</v>
      </c>
      <c r="D628" t="s">
        <v>24</v>
      </c>
      <c r="E628">
        <v>6042.2397890749999</v>
      </c>
      <c r="F628">
        <v>357.35</v>
      </c>
      <c r="G628">
        <v>0.62308043312344397</v>
      </c>
      <c r="H628">
        <f>(Table2[[#This Row],[1Y Return vs Nifty]]-AVERAGE(Table2[1Y Return vs Nifty]))/_xlfn.STDEV.P(Table2[1Y Return vs Nifty])</f>
        <v>-0.52932643555460446</v>
      </c>
      <c r="I628">
        <v>-1.80415172055776</v>
      </c>
      <c r="J628">
        <f>(Table2[[#This Row],[1M Return vs Nifty]]-AVERAGE(Table2[1M Return vs Nifty]))/_xlfn.STDEV.P(Table2[1M Return vs Nifty])</f>
        <v>-6.5377305274600733E-3</v>
      </c>
      <c r="K628">
        <v>-21.1920488208583</v>
      </c>
      <c r="L628">
        <f>(Table2[[#This Row],[6M Return vs Nifty]]-AVERAGE(Table2[6M Return vs Nifty]))/_xlfn.STDEV.P(Table2[6M Return vs Nifty])</f>
        <v>-0.92596438227307998</v>
      </c>
      <c r="M628">
        <v>-0.64181870761399995</v>
      </c>
      <c r="N628">
        <f>(Table2[[#This Row],[1W Return vs Nifty]]-AVERAGE(Table2[1W Return vs Nifty]))/_xlfn.STDEV.P(Table2[1W Return vs Nifty])</f>
        <v>0.33262621366043243</v>
      </c>
      <c r="O628">
        <v>362.02</v>
      </c>
      <c r="P628">
        <v>359.772479465885</v>
      </c>
      <c r="Q628">
        <v>353.461965820449</v>
      </c>
      <c r="R628">
        <v>37.297253446499703</v>
      </c>
      <c r="S628" s="2">
        <f>(Table2[[#This Row],[Close Price]]-Table2[[#This Row],[20D EMA]])/Table2[[#This Row],[20D EMA]]</f>
        <v>-1.2899839787856911E-2</v>
      </c>
      <c r="T628" s="2">
        <f>(Table2[[#This Row],[Close Price]]-Table2[[#This Row],[50D EMA]])/Table2[[#This Row],[50D EMA]]</f>
        <v>-6.7333651242067411E-3</v>
      </c>
      <c r="U628" s="2">
        <f>(Table2[[#This Row],[Close Price]]-Table2[[#This Row],[200D EMA]])/Table2[[#This Row],[200D EMA]]</f>
        <v>1.0999865772053292E-2</v>
      </c>
      <c r="V628">
        <v>0.90685855869329901</v>
      </c>
      <c r="W628">
        <v>350.7</v>
      </c>
      <c r="X628">
        <v>363.45</v>
      </c>
      <c r="Y628">
        <v>350.7</v>
      </c>
      <c r="Z628">
        <v>363.45</v>
      </c>
      <c r="AA628">
        <v>350.7</v>
      </c>
      <c r="AB628">
        <v>403.2</v>
      </c>
      <c r="AC628" s="2">
        <f>(Table2[[#This Row],[Close Price]]/Table2[[#This Row],[Day Low]])-1</f>
        <v>1.8962075848303561E-2</v>
      </c>
      <c r="AD628" s="2">
        <f>(Table2[[#This Row],[Day High]]/Table2[[#This Row],[Close Price]])-1</f>
        <v>1.7070099342381351E-2</v>
      </c>
      <c r="AE628" s="2">
        <f>(Table2[[#This Row],[Close Price]]/Table2[[#This Row],[Current Week Low]])-1</f>
        <v>1.8962075848303561E-2</v>
      </c>
      <c r="AF628" s="2">
        <f>(Table2[[#This Row],[Current Week High]]/Table2[[#This Row],[Close Price]])-1</f>
        <v>1.7070099342381351E-2</v>
      </c>
      <c r="AG628" s="2">
        <f>(Table2[[#This Row],[Close Price]]/Table2[[#This Row],[Current Month Low]])-1</f>
        <v>1.8962075848303561E-2</v>
      </c>
      <c r="AH628" s="2">
        <f>(Table2[[#This Row],[Current Month High]]/Table2[[#This Row],[Close Price]])-1</f>
        <v>0.12830558276199788</v>
      </c>
      <c r="AI628">
        <v>18.161466349517202</v>
      </c>
      <c r="AJ628">
        <v>26.071617569236199</v>
      </c>
      <c r="AK628" t="str">
        <f>IF(AND(Table2[[#This Row],[20D EMA]]&gt;Table2[[#This Row],[50D EMA]],Table2[[#This Row],[50D EMA]]&gt;Table2[[#This Row],[200D EMA]]),"Uptrend","Downtrend/NoTrend")</f>
        <v>Uptrend</v>
      </c>
      <c r="AL628">
        <v>-0.08</v>
      </c>
      <c r="AM628" t="s">
        <v>10200</v>
      </c>
      <c r="AN628">
        <v>-4.3099999999999996</v>
      </c>
      <c r="AO628" t="s">
        <v>10200</v>
      </c>
      <c r="AP628">
        <v>-4.7325751651281001E-2</v>
      </c>
      <c r="AQ628">
        <f>(Table2[[#This Row],[Sharpe Ratio]]-AVERAGE(Table2[Sharpe Ratio]))/_xlfn.STDEV.P(Table2[Sharpe Ratio])</f>
        <v>-1.10521484109163</v>
      </c>
      <c r="AR62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-2.234417175786342</v>
      </c>
      <c r="AS628">
        <f>_xlfn.RANK.AVG(Table2[[#This Row],[1Y Return vs Nifty Z-Score]],Table2[1Y Return vs Nifty Z-Score])</f>
        <v>497</v>
      </c>
      <c r="AT628">
        <f>_xlfn.RANK.AVG(Table2[[#This Row],[6M Return vs Nifty Z-Score]],Table2[6M Return vs Nifty Z-Score])</f>
        <v>609</v>
      </c>
      <c r="AU628">
        <f>_xlfn.RANK.AVG(Table2[[#This Row],[Sharpe Ratio Z-Score]],Table2[Sharpe Ratio Z-Score])</f>
        <v>628</v>
      </c>
      <c r="AV628">
        <f>(Table2[[#This Row],[Rank 1Y]]+Table2[[#This Row],[Rank 6M]]+Table2[[#This Row],[Rank Sharpe]])/3</f>
        <v>578</v>
      </c>
    </row>
    <row r="629" spans="1:48" x14ac:dyDescent="0.3">
      <c r="A629" t="s">
        <v>1752</v>
      </c>
      <c r="B629" t="s">
        <v>1753</v>
      </c>
      <c r="C629" t="s">
        <v>10160</v>
      </c>
      <c r="D629" t="s">
        <v>551</v>
      </c>
      <c r="E629">
        <v>4169.3606363749996</v>
      </c>
      <c r="F629">
        <v>372.85</v>
      </c>
      <c r="G629">
        <v>-3.2148096735400502</v>
      </c>
      <c r="H629">
        <f>(Table2[[#This Row],[1Y Return vs Nifty]]-AVERAGE(Table2[1Y Return vs Nifty]))/_xlfn.STDEV.P(Table2[1Y Return vs Nifty])</f>
        <v>-0.58277260091952565</v>
      </c>
      <c r="I629">
        <v>-5.8970458730374</v>
      </c>
      <c r="J629">
        <f>(Table2[[#This Row],[1M Return vs Nifty]]-AVERAGE(Table2[1M Return vs Nifty]))/_xlfn.STDEV.P(Table2[1M Return vs Nifty])</f>
        <v>-0.43099287995827595</v>
      </c>
      <c r="K629">
        <v>-14.703417565202299</v>
      </c>
      <c r="L629">
        <f>(Table2[[#This Row],[6M Return vs Nifty]]-AVERAGE(Table2[6M Return vs Nifty]))/_xlfn.STDEV.P(Table2[6M Return vs Nifty])</f>
        <v>-0.70799794106369318</v>
      </c>
      <c r="M629">
        <v>0.34688214181767402</v>
      </c>
      <c r="N629">
        <f>(Table2[[#This Row],[1W Return vs Nifty]]-AVERAGE(Table2[1W Return vs Nifty]))/_xlfn.STDEV.P(Table2[1W Return vs Nifty])</f>
        <v>0.59880032498553071</v>
      </c>
      <c r="O629">
        <v>378.9</v>
      </c>
      <c r="P629">
        <v>377.40216936478799</v>
      </c>
      <c r="Q629">
        <v>361.28609124070601</v>
      </c>
      <c r="R629">
        <v>41.247220496765799</v>
      </c>
      <c r="S629" s="2">
        <f>(Table2[[#This Row],[Close Price]]-Table2[[#This Row],[20D EMA]])/Table2[[#This Row],[20D EMA]]</f>
        <v>-1.5967273686988533E-2</v>
      </c>
      <c r="T629" s="2">
        <f>(Table2[[#This Row],[Close Price]]-Table2[[#This Row],[50D EMA]])/Table2[[#This Row],[50D EMA]]</f>
        <v>-1.206185267151433E-2</v>
      </c>
      <c r="U629" s="2">
        <f>(Table2[[#This Row],[Close Price]]-Table2[[#This Row],[200D EMA]])/Table2[[#This Row],[200D EMA]]</f>
        <v>3.2007622323854096E-2</v>
      </c>
      <c r="V629">
        <v>0.781468028526769</v>
      </c>
      <c r="W629">
        <v>356.45</v>
      </c>
      <c r="X629">
        <v>379.2</v>
      </c>
      <c r="Y629">
        <v>356.45</v>
      </c>
      <c r="Z629">
        <v>382.7</v>
      </c>
      <c r="AA629">
        <v>356.45</v>
      </c>
      <c r="AB629">
        <v>410</v>
      </c>
      <c r="AC629" s="2">
        <f>(Table2[[#This Row],[Close Price]]/Table2[[#This Row],[Day Low]])-1</f>
        <v>4.6009257960443417E-2</v>
      </c>
      <c r="AD629" s="2">
        <f>(Table2[[#This Row],[Day High]]/Table2[[#This Row],[Close Price]])-1</f>
        <v>1.7030977604934883E-2</v>
      </c>
      <c r="AE629" s="2">
        <f>(Table2[[#This Row],[Close Price]]/Table2[[#This Row],[Current Week Low]])-1</f>
        <v>4.6009257960443417E-2</v>
      </c>
      <c r="AF629" s="2">
        <f>(Table2[[#This Row],[Current Week High]]/Table2[[#This Row],[Close Price]])-1</f>
        <v>2.641813061552889E-2</v>
      </c>
      <c r="AG629" s="2">
        <f>(Table2[[#This Row],[Close Price]]/Table2[[#This Row],[Current Month Low]])-1</f>
        <v>4.6009257960443417E-2</v>
      </c>
      <c r="AH629" s="2">
        <f>(Table2[[#This Row],[Current Month High]]/Table2[[#This Row],[Close Price]])-1</f>
        <v>9.9637924098162634E-2</v>
      </c>
      <c r="AI629">
        <v>14.0270886415448</v>
      </c>
      <c r="AJ629">
        <v>28.083132944005399</v>
      </c>
      <c r="AK629" t="str">
        <f>IF(AND(Table2[[#This Row],[20D EMA]]&gt;Table2[[#This Row],[50D EMA]],Table2[[#This Row],[50D EMA]]&gt;Table2[[#This Row],[200D EMA]]),"Uptrend","Downtrend/NoTrend")</f>
        <v>Uptrend</v>
      </c>
      <c r="AL629">
        <v>-0.13</v>
      </c>
      <c r="AM629" t="s">
        <v>10200</v>
      </c>
      <c r="AN629">
        <v>-6.48</v>
      </c>
      <c r="AO629" t="s">
        <v>10200</v>
      </c>
      <c r="AP629">
        <v>-6.5822179343772005E-2</v>
      </c>
      <c r="AQ629">
        <f>(Table2[[#This Row],[Sharpe Ratio]]-AVERAGE(Table2[Sharpe Ratio]))/_xlfn.STDEV.P(Table2[Sharpe Ratio])</f>
        <v>-1.3175456185197529</v>
      </c>
      <c r="AR62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-2.4405087154757172</v>
      </c>
      <c r="AS629">
        <f>_xlfn.RANK.AVG(Table2[[#This Row],[1Y Return vs Nifty Z-Score]],Table2[1Y Return vs Nifty Z-Score])</f>
        <v>525</v>
      </c>
      <c r="AT629">
        <f>_xlfn.RANK.AVG(Table2[[#This Row],[6M Return vs Nifty Z-Score]],Table2[6M Return vs Nifty Z-Score])</f>
        <v>555</v>
      </c>
      <c r="AU629">
        <f>_xlfn.RANK.AVG(Table2[[#This Row],[Sharpe Ratio Z-Score]],Table2[Sharpe Ratio Z-Score])</f>
        <v>660</v>
      </c>
      <c r="AV629">
        <f>(Table2[[#This Row],[Rank 1Y]]+Table2[[#This Row],[Rank 6M]]+Table2[[#This Row],[Rank Sharpe]])/3</f>
        <v>580</v>
      </c>
    </row>
    <row r="630" spans="1:48" x14ac:dyDescent="0.3">
      <c r="A630" t="s">
        <v>1162</v>
      </c>
      <c r="B630" t="s">
        <v>1163</v>
      </c>
      <c r="C630" t="s">
        <v>10166</v>
      </c>
      <c r="D630" t="s">
        <v>235</v>
      </c>
      <c r="E630">
        <v>10058.9124570899</v>
      </c>
      <c r="F630">
        <v>514.85</v>
      </c>
      <c r="G630">
        <v>1.5819155209286699</v>
      </c>
      <c r="H630">
        <f>(Table2[[#This Row],[1Y Return vs Nifty]]-AVERAGE(Table2[1Y Return vs Nifty]))/_xlfn.STDEV.P(Table2[1Y Return vs Nifty])</f>
        <v>-0.5159737711384057</v>
      </c>
      <c r="I630">
        <v>-15.069454359196</v>
      </c>
      <c r="J630">
        <f>(Table2[[#This Row],[1M Return vs Nifty]]-AVERAGE(Table2[1M Return vs Nifty]))/_xlfn.STDEV.P(Table2[1M Return vs Nifty])</f>
        <v>-1.3822210010847968</v>
      </c>
      <c r="K630">
        <v>-16.7957675476563</v>
      </c>
      <c r="L630">
        <f>(Table2[[#This Row],[6M Return vs Nifty]]-AVERAGE(Table2[6M Return vs Nifty]))/_xlfn.STDEV.P(Table2[6M Return vs Nifty])</f>
        <v>-0.77828427133442346</v>
      </c>
      <c r="M630">
        <v>-6.0257718228626702</v>
      </c>
      <c r="N630">
        <f>(Table2[[#This Row],[1W Return vs Nifty]]-AVERAGE(Table2[1W Return vs Nifty]))/_xlfn.STDEV.P(Table2[1W Return vs Nifty])</f>
        <v>-1.11682023588097</v>
      </c>
      <c r="O630">
        <v>555.33000000000004</v>
      </c>
      <c r="P630">
        <v>572.94567909417799</v>
      </c>
      <c r="Q630">
        <v>553.23333614614796</v>
      </c>
      <c r="R630">
        <v>13.7802196215276</v>
      </c>
      <c r="S630" s="2">
        <f>(Table2[[#This Row],[Close Price]]-Table2[[#This Row],[20D EMA]])/Table2[[#This Row],[20D EMA]]</f>
        <v>-7.289359479948862E-2</v>
      </c>
      <c r="T630" s="2">
        <f>(Table2[[#This Row],[Close Price]]-Table2[[#This Row],[50D EMA]])/Table2[[#This Row],[50D EMA]]</f>
        <v>-0.10139823235254469</v>
      </c>
      <c r="U630" s="2">
        <f>(Table2[[#This Row],[Close Price]]-Table2[[#This Row],[200D EMA]])/Table2[[#This Row],[200D EMA]]</f>
        <v>-6.9380013166828028E-2</v>
      </c>
      <c r="V630">
        <v>0.78102240677957402</v>
      </c>
      <c r="W630">
        <v>496.95</v>
      </c>
      <c r="X630">
        <v>524.20000000000005</v>
      </c>
      <c r="Y630">
        <v>496.95</v>
      </c>
      <c r="Z630">
        <v>528</v>
      </c>
      <c r="AA630">
        <v>496.95</v>
      </c>
      <c r="AB630">
        <v>587.15</v>
      </c>
      <c r="AC630" s="2">
        <f>(Table2[[#This Row],[Close Price]]/Table2[[#This Row],[Day Low]])-1</f>
        <v>3.601972029379219E-2</v>
      </c>
      <c r="AD630" s="2">
        <f>(Table2[[#This Row],[Day High]]/Table2[[#This Row],[Close Price]])-1</f>
        <v>1.816062930950757E-2</v>
      </c>
      <c r="AE630" s="2">
        <f>(Table2[[#This Row],[Close Price]]/Table2[[#This Row],[Current Week Low]])-1</f>
        <v>3.601972029379219E-2</v>
      </c>
      <c r="AF630" s="2">
        <f>(Table2[[#This Row],[Current Week High]]/Table2[[#This Row],[Close Price]])-1</f>
        <v>2.5541419831018652E-2</v>
      </c>
      <c r="AG630" s="2">
        <f>(Table2[[#This Row],[Close Price]]/Table2[[#This Row],[Current Month Low]])-1</f>
        <v>3.601972029379219E-2</v>
      </c>
      <c r="AH630" s="2">
        <f>(Table2[[#This Row],[Current Month High]]/Table2[[#This Row],[Close Price]])-1</f>
        <v>0.14042925123822458</v>
      </c>
      <c r="AI630">
        <v>37.787705156841703</v>
      </c>
      <c r="AJ630">
        <v>27.139152981849598</v>
      </c>
      <c r="AK630" t="str">
        <f>IF(AND(Table2[[#This Row],[20D EMA]]&gt;Table2[[#This Row],[50D EMA]],Table2[[#This Row],[50D EMA]]&gt;Table2[[#This Row],[200D EMA]]),"Uptrend","Downtrend/NoTrend")</f>
        <v>Downtrend/NoTrend</v>
      </c>
      <c r="AL630">
        <v>-0.26</v>
      </c>
      <c r="AM630" t="s">
        <v>10200</v>
      </c>
      <c r="AN630">
        <v>-11.02</v>
      </c>
      <c r="AO630" t="s">
        <v>10200</v>
      </c>
      <c r="AP630">
        <v>-7.7732546232835001E-2</v>
      </c>
      <c r="AQ630">
        <f>(Table2[[#This Row],[Sharpe Ratio]]-AVERAGE(Table2[Sharpe Ratio]))/_xlfn.STDEV.P(Table2[Sharpe Ratio])</f>
        <v>-1.4542713421596529</v>
      </c>
      <c r="AR63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0">
        <f>_xlfn.RANK.AVG(Table2[[#This Row],[1Y Return vs Nifty Z-Score]],Table2[1Y Return vs Nifty Z-Score])</f>
        <v>487</v>
      </c>
      <c r="AT630">
        <f>_xlfn.RANK.AVG(Table2[[#This Row],[6M Return vs Nifty Z-Score]],Table2[6M Return vs Nifty Z-Score])</f>
        <v>576</v>
      </c>
      <c r="AU630">
        <f>_xlfn.RANK.AVG(Table2[[#This Row],[Sharpe Ratio Z-Score]],Table2[Sharpe Ratio Z-Score])</f>
        <v>682</v>
      </c>
      <c r="AV630">
        <f>(Table2[[#This Row],[Rank 1Y]]+Table2[[#This Row],[Rank 6M]]+Table2[[#This Row],[Rank Sharpe]])/3</f>
        <v>581.66666666666663</v>
      </c>
    </row>
    <row r="631" spans="1:48" x14ac:dyDescent="0.3">
      <c r="A631" t="s">
        <v>1115</v>
      </c>
      <c r="B631" t="s">
        <v>1116</v>
      </c>
      <c r="C631" t="s">
        <v>10156</v>
      </c>
      <c r="D631" t="s">
        <v>21</v>
      </c>
      <c r="E631">
        <v>10738.408685300001</v>
      </c>
      <c r="F631">
        <v>1710.25</v>
      </c>
      <c r="G631">
        <v>-9.2479631332222105</v>
      </c>
      <c r="H631">
        <f>(Table2[[#This Row],[1Y Return vs Nifty]]-AVERAGE(Table2[1Y Return vs Nifty]))/_xlfn.STDEV.P(Table2[1Y Return vs Nifty])</f>
        <v>-0.66678983656633861</v>
      </c>
      <c r="I631">
        <v>11.311371694255101</v>
      </c>
      <c r="J631">
        <f>(Table2[[#This Row],[1M Return vs Nifty]]-AVERAGE(Table2[1M Return vs Nifty]))/_xlfn.STDEV.P(Table2[1M Return vs Nifty])</f>
        <v>1.3536126284856296</v>
      </c>
      <c r="K631">
        <v>-9.9226144377779892</v>
      </c>
      <c r="L631">
        <f>(Table2[[#This Row],[6M Return vs Nifty]]-AVERAGE(Table2[6M Return vs Nifty]))/_xlfn.STDEV.P(Table2[6M Return vs Nifty])</f>
        <v>-0.5474009518451971</v>
      </c>
      <c r="M631">
        <v>-3.4301729524092899</v>
      </c>
      <c r="N631">
        <f>(Table2[[#This Row],[1W Return vs Nifty]]-AVERAGE(Table2[1W Return vs Nifty]))/_xlfn.STDEV.P(Table2[1W Return vs Nifty])</f>
        <v>-0.41804342882503387</v>
      </c>
      <c r="O631">
        <v>1744.9</v>
      </c>
      <c r="P631">
        <v>1661.74253273915</v>
      </c>
      <c r="Q631">
        <v>1577.60231324866</v>
      </c>
      <c r="R631">
        <v>36.198371181676002</v>
      </c>
      <c r="S631" s="2">
        <f>(Table2[[#This Row],[Close Price]]-Table2[[#This Row],[20D EMA]])/Table2[[#This Row],[20D EMA]]</f>
        <v>-1.9857871511261442E-2</v>
      </c>
      <c r="T631" s="2">
        <f>(Table2[[#This Row],[Close Price]]-Table2[[#This Row],[50D EMA]])/Table2[[#This Row],[50D EMA]]</f>
        <v>2.9190723776500001E-2</v>
      </c>
      <c r="U631" s="2">
        <f>(Table2[[#This Row],[Close Price]]-Table2[[#This Row],[200D EMA]])/Table2[[#This Row],[200D EMA]]</f>
        <v>8.4081828251244564E-2</v>
      </c>
      <c r="V631">
        <v>0.96654941938493899</v>
      </c>
      <c r="W631">
        <v>1700</v>
      </c>
      <c r="X631">
        <v>1814</v>
      </c>
      <c r="Y631">
        <v>1674.2</v>
      </c>
      <c r="Z631">
        <v>1814</v>
      </c>
      <c r="AA631">
        <v>1674.2</v>
      </c>
      <c r="AB631">
        <v>1942.45</v>
      </c>
      <c r="AC631" s="2">
        <f>(Table2[[#This Row],[Close Price]]/Table2[[#This Row],[Day Low]])-1</f>
        <v>6.0294117647059498E-3</v>
      </c>
      <c r="AD631" s="2">
        <f>(Table2[[#This Row],[Day High]]/Table2[[#This Row],[Close Price]])-1</f>
        <v>6.0663645665838262E-2</v>
      </c>
      <c r="AE631" s="2">
        <f>(Table2[[#This Row],[Close Price]]/Table2[[#This Row],[Current Week Low]])-1</f>
        <v>2.153267232110867E-2</v>
      </c>
      <c r="AF631" s="2">
        <f>(Table2[[#This Row],[Current Week High]]/Table2[[#This Row],[Close Price]])-1</f>
        <v>6.0663645665838262E-2</v>
      </c>
      <c r="AG631" s="2">
        <f>(Table2[[#This Row],[Close Price]]/Table2[[#This Row],[Current Month Low]])-1</f>
        <v>2.153267232110867E-2</v>
      </c>
      <c r="AH631" s="2">
        <f>(Table2[[#This Row],[Current Month High]]/Table2[[#This Row],[Close Price]])-1</f>
        <v>0.13576962432392925</v>
      </c>
      <c r="AI631">
        <v>13.5769624323929</v>
      </c>
      <c r="AJ631">
        <v>23.390209588398601</v>
      </c>
      <c r="AK631" t="str">
        <f>IF(AND(Table2[[#This Row],[20D EMA]]&gt;Table2[[#This Row],[50D EMA]],Table2[[#This Row],[50D EMA]]&gt;Table2[[#This Row],[200D EMA]]),"Uptrend","Downtrend/NoTrend")</f>
        <v>Uptrend</v>
      </c>
      <c r="AL631">
        <v>-0.08</v>
      </c>
      <c r="AM631" t="s">
        <v>10200</v>
      </c>
      <c r="AN631">
        <v>-3.42</v>
      </c>
      <c r="AO631" t="s">
        <v>10200</v>
      </c>
      <c r="AP631">
        <v>-7.4278598175553004E-2</v>
      </c>
      <c r="AQ631">
        <f>(Table2[[#This Row],[Sharpe Ratio]]-AVERAGE(Table2[Sharpe Ratio]))/_xlfn.STDEV.P(Table2[Sharpe Ratio])</f>
        <v>-1.4146215520276497</v>
      </c>
      <c r="AR63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-1.6932431407785897</v>
      </c>
      <c r="AS631">
        <f>_xlfn.RANK.AVG(Table2[[#This Row],[1Y Return vs Nifty Z-Score]],Table2[1Y Return vs Nifty Z-Score])</f>
        <v>561</v>
      </c>
      <c r="AT631">
        <f>_xlfn.RANK.AVG(Table2[[#This Row],[6M Return vs Nifty Z-Score]],Table2[6M Return vs Nifty Z-Score])</f>
        <v>511</v>
      </c>
      <c r="AU631">
        <f>_xlfn.RANK.AVG(Table2[[#This Row],[Sharpe Ratio Z-Score]],Table2[Sharpe Ratio Z-Score])</f>
        <v>676</v>
      </c>
      <c r="AV631">
        <f>(Table2[[#This Row],[Rank 1Y]]+Table2[[#This Row],[Rank 6M]]+Table2[[#This Row],[Rank Sharpe]])/3</f>
        <v>582.66666666666663</v>
      </c>
    </row>
    <row r="632" spans="1:48" x14ac:dyDescent="0.3">
      <c r="A632" t="s">
        <v>1874</v>
      </c>
      <c r="B632" t="s">
        <v>1875</v>
      </c>
      <c r="C632" t="s">
        <v>10166</v>
      </c>
      <c r="D632" t="s">
        <v>268</v>
      </c>
      <c r="E632">
        <v>3612.2988832679998</v>
      </c>
      <c r="F632">
        <v>155.38</v>
      </c>
      <c r="G632">
        <v>-9.8518154765585901</v>
      </c>
      <c r="H632">
        <f>(Table2[[#This Row],[1Y Return vs Nifty]]-AVERAGE(Table2[1Y Return vs Nifty]))/_xlfn.STDEV.P(Table2[1Y Return vs Nifty])</f>
        <v>-0.67519903831547579</v>
      </c>
      <c r="I632">
        <v>13.540706904879</v>
      </c>
      <c r="J632">
        <f>(Table2[[#This Row],[1M Return vs Nifty]]-AVERAGE(Table2[1M Return vs Nifty]))/_xlfn.STDEV.P(Table2[1M Return vs Nifty])</f>
        <v>1.5848066869450863</v>
      </c>
      <c r="K632">
        <v>-21.086579279431898</v>
      </c>
      <c r="L632">
        <f>(Table2[[#This Row],[6M Return vs Nifty]]-AVERAGE(Table2[6M Return vs Nifty]))/_xlfn.STDEV.P(Table2[6M Return vs Nifty])</f>
        <v>-0.92242144390982195</v>
      </c>
      <c r="M632">
        <v>-5.2857973473736202</v>
      </c>
      <c r="N632">
        <f>(Table2[[#This Row],[1W Return vs Nifty]]-AVERAGE(Table2[1W Return vs Nifty]))/_xlfn.STDEV.P(Table2[1W Return vs Nifty])</f>
        <v>-0.91760724994111631</v>
      </c>
      <c r="O632">
        <v>154.55000000000001</v>
      </c>
      <c r="P632">
        <v>145.471326134017</v>
      </c>
      <c r="Q632">
        <v>141.539000270597</v>
      </c>
      <c r="R632">
        <v>46.180689514088797</v>
      </c>
      <c r="S632" s="2">
        <f>(Table2[[#This Row],[Close Price]]-Table2[[#This Row],[20D EMA]])/Table2[[#This Row],[20D EMA]]</f>
        <v>5.3704302814622067E-3</v>
      </c>
      <c r="T632" s="2">
        <f>(Table2[[#This Row],[Close Price]]-Table2[[#This Row],[50D EMA]])/Table2[[#This Row],[50D EMA]]</f>
        <v>6.811427467743382E-2</v>
      </c>
      <c r="U632" s="2">
        <f>(Table2[[#This Row],[Close Price]]-Table2[[#This Row],[200D EMA]])/Table2[[#This Row],[200D EMA]]</f>
        <v>9.7789299789750553E-2</v>
      </c>
      <c r="V632">
        <v>1.8498416063587499</v>
      </c>
      <c r="W632">
        <v>148.05000000000001</v>
      </c>
      <c r="X632">
        <v>159.37</v>
      </c>
      <c r="Y632">
        <v>148.05000000000001</v>
      </c>
      <c r="Z632">
        <v>160.35</v>
      </c>
      <c r="AA632">
        <v>131.41</v>
      </c>
      <c r="AB632">
        <v>177</v>
      </c>
      <c r="AC632" s="2">
        <f>(Table2[[#This Row],[Close Price]]/Table2[[#This Row],[Day Low]])-1</f>
        <v>4.9510300574130195E-2</v>
      </c>
      <c r="AD632" s="2">
        <f>(Table2[[#This Row],[Day High]]/Table2[[#This Row],[Close Price]])-1</f>
        <v>2.5678980563779152E-2</v>
      </c>
      <c r="AE632" s="2">
        <f>(Table2[[#This Row],[Close Price]]/Table2[[#This Row],[Current Week Low]])-1</f>
        <v>4.9510300574130195E-2</v>
      </c>
      <c r="AF632" s="2">
        <f>(Table2[[#This Row],[Current Week High]]/Table2[[#This Row],[Close Price]])-1</f>
        <v>3.1986098596987977E-2</v>
      </c>
      <c r="AG632" s="2">
        <f>(Table2[[#This Row],[Close Price]]/Table2[[#This Row],[Current Month Low]])-1</f>
        <v>0.18240620957309184</v>
      </c>
      <c r="AH632" s="2">
        <f>(Table2[[#This Row],[Current Month High]]/Table2[[#This Row],[Close Price]])-1</f>
        <v>0.13914274681426186</v>
      </c>
      <c r="AI632">
        <v>13.9142746814261</v>
      </c>
      <c r="AJ632">
        <v>38.670236501561803</v>
      </c>
      <c r="AK632" t="str">
        <f>IF(AND(Table2[[#This Row],[20D EMA]]&gt;Table2[[#This Row],[50D EMA]],Table2[[#This Row],[50D EMA]]&gt;Table2[[#This Row],[200D EMA]]),"Uptrend","Downtrend/NoTrend")</f>
        <v>Uptrend</v>
      </c>
      <c r="AL632">
        <v>-0.03</v>
      </c>
      <c r="AM632" t="s">
        <v>10200</v>
      </c>
      <c r="AN632">
        <v>-2.74</v>
      </c>
      <c r="AO632" t="s">
        <v>10200</v>
      </c>
      <c r="AP632">
        <v>-2.3750581984389001E-2</v>
      </c>
      <c r="AQ632">
        <f>(Table2[[#This Row],[Sharpe Ratio]]-AVERAGE(Table2[Sharpe Ratio]))/_xlfn.STDEV.P(Table2[Sharpe Ratio])</f>
        <v>-0.83458236077743131</v>
      </c>
      <c r="AR63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-1.7650034059987589</v>
      </c>
      <c r="AS632">
        <f>_xlfn.RANK.AVG(Table2[[#This Row],[1Y Return vs Nifty Z-Score]],Table2[1Y Return vs Nifty Z-Score])</f>
        <v>563</v>
      </c>
      <c r="AT632">
        <f>_xlfn.RANK.AVG(Table2[[#This Row],[6M Return vs Nifty Z-Score]],Table2[6M Return vs Nifty Z-Score])</f>
        <v>608</v>
      </c>
      <c r="AU632">
        <f>_xlfn.RANK.AVG(Table2[[#This Row],[Sharpe Ratio Z-Score]],Table2[Sharpe Ratio Z-Score])</f>
        <v>579</v>
      </c>
      <c r="AV632">
        <f>(Table2[[#This Row],[Rank 1Y]]+Table2[[#This Row],[Rank 6M]]+Table2[[#This Row],[Rank Sharpe]])/3</f>
        <v>583.33333333333337</v>
      </c>
    </row>
    <row r="633" spans="1:48" x14ac:dyDescent="0.3">
      <c r="A633" t="s">
        <v>1411</v>
      </c>
      <c r="B633" t="s">
        <v>1412</v>
      </c>
      <c r="C633" t="s">
        <v>10155</v>
      </c>
      <c r="D633" t="s">
        <v>24</v>
      </c>
      <c r="E633">
        <v>7225.5768460199997</v>
      </c>
      <c r="F633">
        <v>456.3</v>
      </c>
      <c r="G633">
        <v>-20.224237956178602</v>
      </c>
      <c r="H633">
        <f>(Table2[[#This Row],[1Y Return vs Nifty]]-AVERAGE(Table2[1Y Return vs Nifty]))/_xlfn.STDEV.P(Table2[1Y Return vs Nifty])</f>
        <v>-0.81964460389279248</v>
      </c>
      <c r="I633">
        <v>-8.8773975873189901</v>
      </c>
      <c r="J633">
        <f>(Table2[[#This Row],[1M Return vs Nifty]]-AVERAGE(Table2[1M Return vs Nifty]))/_xlfn.STDEV.P(Table2[1M Return vs Nifty])</f>
        <v>-0.74007139142561429</v>
      </c>
      <c r="K633">
        <v>-22.831726927678599</v>
      </c>
      <c r="L633">
        <f>(Table2[[#This Row],[6M Return vs Nifty]]-AVERAGE(Table2[6M Return vs Nifty]))/_xlfn.STDEV.P(Table2[6M Return vs Nifty])</f>
        <v>-0.98104453517297419</v>
      </c>
      <c r="M633">
        <v>-2.46661864989973</v>
      </c>
      <c r="N633">
        <f>(Table2[[#This Row],[1W Return vs Nifty]]-AVERAGE(Table2[1W Return vs Nifty]))/_xlfn.STDEV.P(Table2[1W Return vs Nifty])</f>
        <v>-0.15863917087240534</v>
      </c>
      <c r="O633">
        <v>471.14</v>
      </c>
      <c r="P633">
        <v>473.882719162255</v>
      </c>
      <c r="Q633">
        <v>484.75292929062198</v>
      </c>
      <c r="R633">
        <v>19.034561880801299</v>
      </c>
      <c r="S633" s="2">
        <f>(Table2[[#This Row],[Close Price]]-Table2[[#This Row],[20D EMA]])/Table2[[#This Row],[20D EMA]]</f>
        <v>-3.1498068514666501E-2</v>
      </c>
      <c r="T633" s="2">
        <f>(Table2[[#This Row],[Close Price]]-Table2[[#This Row],[50D EMA]])/Table2[[#This Row],[50D EMA]]</f>
        <v>-3.7103524672387887E-2</v>
      </c>
      <c r="U633" s="2">
        <f>(Table2[[#This Row],[Close Price]]-Table2[[#This Row],[200D EMA]])/Table2[[#This Row],[200D EMA]]</f>
        <v>-5.869573461321715E-2</v>
      </c>
      <c r="V633">
        <v>1.12917025414793</v>
      </c>
      <c r="W633">
        <v>455.35</v>
      </c>
      <c r="X633">
        <v>469</v>
      </c>
      <c r="Y633">
        <v>455.35</v>
      </c>
      <c r="Z633">
        <v>469</v>
      </c>
      <c r="AA633">
        <v>455.35</v>
      </c>
      <c r="AB633">
        <v>489</v>
      </c>
      <c r="AC633" s="2">
        <f>(Table2[[#This Row],[Close Price]]/Table2[[#This Row],[Day Low]])-1</f>
        <v>2.0863072361918533E-3</v>
      </c>
      <c r="AD633" s="2">
        <f>(Table2[[#This Row],[Day High]]/Table2[[#This Row],[Close Price]])-1</f>
        <v>2.7832566294104799E-2</v>
      </c>
      <c r="AE633" s="2">
        <f>(Table2[[#This Row],[Close Price]]/Table2[[#This Row],[Current Week Low]])-1</f>
        <v>2.0863072361918533E-3</v>
      </c>
      <c r="AF633" s="2">
        <f>(Table2[[#This Row],[Current Week High]]/Table2[[#This Row],[Close Price]])-1</f>
        <v>2.7832566294104799E-2</v>
      </c>
      <c r="AG633" s="2">
        <f>(Table2[[#This Row],[Close Price]]/Table2[[#This Row],[Current Month Low]])-1</f>
        <v>2.0863072361918533E-3</v>
      </c>
      <c r="AH633" s="2">
        <f>(Table2[[#This Row],[Current Month High]]/Table2[[#This Row],[Close Price]])-1</f>
        <v>7.1663379355687118E-2</v>
      </c>
      <c r="AI633">
        <v>33.979837825991602</v>
      </c>
      <c r="AJ633">
        <v>5.5883373828531804</v>
      </c>
      <c r="AK633" t="str">
        <f>IF(AND(Table2[[#This Row],[20D EMA]]&gt;Table2[[#This Row],[50D EMA]],Table2[[#This Row],[50D EMA]]&gt;Table2[[#This Row],[200D EMA]]),"Uptrend","Downtrend/NoTrend")</f>
        <v>Downtrend/NoTrend</v>
      </c>
      <c r="AL633">
        <v>-0.1</v>
      </c>
      <c r="AM633" t="s">
        <v>10200</v>
      </c>
      <c r="AN633">
        <v>-4.95</v>
      </c>
      <c r="AO633" t="s">
        <v>10200</v>
      </c>
      <c r="AQ633">
        <f>(Table2[[#This Row],[Sharpe Ratio]]-AVERAGE(Table2[Sharpe Ratio]))/_xlfn.STDEV.P(Table2[Sharpe Ratio])</f>
        <v>-0.56193622494207851</v>
      </c>
      <c r="AR63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3">
        <f>_xlfn.RANK.AVG(Table2[[#This Row],[1Y Return vs Nifty Z-Score]],Table2[1Y Return vs Nifty Z-Score])</f>
        <v>622</v>
      </c>
      <c r="AT633">
        <f>_xlfn.RANK.AVG(Table2[[#This Row],[6M Return vs Nifty Z-Score]],Table2[6M Return vs Nifty Z-Score])</f>
        <v>621</v>
      </c>
      <c r="AU633">
        <f>_xlfn.RANK.AVG(Table2[[#This Row],[Sharpe Ratio Z-Score]],Table2[Sharpe Ratio Z-Score])</f>
        <v>507.5</v>
      </c>
      <c r="AV633">
        <f>(Table2[[#This Row],[Rank 1Y]]+Table2[[#This Row],[Rank 6M]]+Table2[[#This Row],[Rank Sharpe]])/3</f>
        <v>583.5</v>
      </c>
    </row>
    <row r="634" spans="1:48" x14ac:dyDescent="0.3">
      <c r="A634" t="s">
        <v>1533</v>
      </c>
      <c r="B634" t="s">
        <v>1534</v>
      </c>
      <c r="C634" t="s">
        <v>10157</v>
      </c>
      <c r="D634" t="s">
        <v>916</v>
      </c>
      <c r="E634">
        <v>6145.7281733399996</v>
      </c>
      <c r="F634">
        <v>133.99</v>
      </c>
      <c r="G634">
        <v>-20.827367449219199</v>
      </c>
      <c r="H634">
        <f>(Table2[[#This Row],[1Y Return vs Nifty]]-AVERAGE(Table2[1Y Return vs Nifty]))/_xlfn.STDEV.P(Table2[1Y Return vs Nifty])</f>
        <v>-0.82804373928375663</v>
      </c>
      <c r="I634">
        <v>-9.6468237657859603</v>
      </c>
      <c r="J634">
        <f>(Table2[[#This Row],[1M Return vs Nifty]]-AVERAGE(Table2[1M Return vs Nifty]))/_xlfn.STDEV.P(Table2[1M Return vs Nifty])</f>
        <v>-0.81986502678247297</v>
      </c>
      <c r="K634">
        <v>-32.965473239763</v>
      </c>
      <c r="L634">
        <f>(Table2[[#This Row],[6M Return vs Nifty]]-AVERAGE(Table2[6M Return vs Nifty]))/_xlfn.STDEV.P(Table2[6M Return vs Nifty])</f>
        <v>-1.3214578723985113</v>
      </c>
      <c r="M634">
        <v>0.336046158096103</v>
      </c>
      <c r="N634">
        <f>(Table2[[#This Row],[1W Return vs Nifty]]-AVERAGE(Table2[1W Return vs Nifty]))/_xlfn.STDEV.P(Table2[1W Return vs Nifty])</f>
        <v>0.59588310453499671</v>
      </c>
      <c r="O634">
        <v>137.5</v>
      </c>
      <c r="P634">
        <v>144.16875153712601</v>
      </c>
      <c r="Q634">
        <v>157.105965466101</v>
      </c>
      <c r="R634">
        <v>35.158019984071203</v>
      </c>
      <c r="S634" s="2">
        <f>(Table2[[#This Row],[Close Price]]-Table2[[#This Row],[20D EMA]])/Table2[[#This Row],[20D EMA]]</f>
        <v>-2.5527272727272662E-2</v>
      </c>
      <c r="T634" s="2">
        <f>(Table2[[#This Row],[Close Price]]-Table2[[#This Row],[50D EMA]])/Table2[[#This Row],[50D EMA]]</f>
        <v>-7.0603035877055478E-2</v>
      </c>
      <c r="U634" s="2">
        <f>(Table2[[#This Row],[Close Price]]-Table2[[#This Row],[200D EMA]])/Table2[[#This Row],[200D EMA]]</f>
        <v>-0.147136140868494</v>
      </c>
      <c r="V634">
        <v>1.03933818856932</v>
      </c>
      <c r="W634">
        <v>131.1</v>
      </c>
      <c r="X634">
        <v>136.44999999999999</v>
      </c>
      <c r="Y634">
        <v>131.1</v>
      </c>
      <c r="Z634">
        <v>136.44999999999999</v>
      </c>
      <c r="AA634">
        <v>131.1</v>
      </c>
      <c r="AB634">
        <v>141.79</v>
      </c>
      <c r="AC634" s="2">
        <f>(Table2[[#This Row],[Close Price]]/Table2[[#This Row],[Day Low]])-1</f>
        <v>2.2044241037376233E-2</v>
      </c>
      <c r="AD634" s="2">
        <f>(Table2[[#This Row],[Day High]]/Table2[[#This Row],[Close Price]])-1</f>
        <v>1.8359579073065069E-2</v>
      </c>
      <c r="AE634" s="2">
        <f>(Table2[[#This Row],[Close Price]]/Table2[[#This Row],[Current Week Low]])-1</f>
        <v>2.2044241037376233E-2</v>
      </c>
      <c r="AF634" s="2">
        <f>(Table2[[#This Row],[Current Week High]]/Table2[[#This Row],[Close Price]])-1</f>
        <v>1.8359579073065069E-2</v>
      </c>
      <c r="AG634" s="2">
        <f>(Table2[[#This Row],[Close Price]]/Table2[[#This Row],[Current Month Low]])-1</f>
        <v>2.2044241037376233E-2</v>
      </c>
      <c r="AH634" s="2">
        <f>(Table2[[#This Row],[Current Month High]]/Table2[[#This Row],[Close Price]])-1</f>
        <v>5.8213299499962456E-2</v>
      </c>
      <c r="AI634">
        <v>57.175908649899199</v>
      </c>
      <c r="AJ634">
        <v>13.0717299578059</v>
      </c>
      <c r="AK634" t="str">
        <f>IF(AND(Table2[[#This Row],[20D EMA]]&gt;Table2[[#This Row],[50D EMA]],Table2[[#This Row],[50D EMA]]&gt;Table2[[#This Row],[200D EMA]]),"Uptrend","Downtrend/NoTrend")</f>
        <v>Downtrend/NoTrend</v>
      </c>
      <c r="AL634">
        <v>-0.28999999999999998</v>
      </c>
      <c r="AM634" t="s">
        <v>10200</v>
      </c>
      <c r="AN634">
        <v>-4.17</v>
      </c>
      <c r="AO634" t="s">
        <v>10200</v>
      </c>
      <c r="AP634">
        <v>1.6726043208876998E-2</v>
      </c>
      <c r="AQ634">
        <f>(Table2[[#This Row],[Sharpe Ratio]]-AVERAGE(Table2[Sharpe Ratio]))/_xlfn.STDEV.P(Table2[Sharpe Ratio])</f>
        <v>-0.36992867532864637</v>
      </c>
      <c r="AR63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4">
        <f>_xlfn.RANK.AVG(Table2[[#This Row],[1Y Return vs Nifty Z-Score]],Table2[1Y Return vs Nifty Z-Score])</f>
        <v>623</v>
      </c>
      <c r="AT634">
        <f>_xlfn.RANK.AVG(Table2[[#This Row],[6M Return vs Nifty Z-Score]],Table2[6M Return vs Nifty Z-Score])</f>
        <v>695</v>
      </c>
      <c r="AU634">
        <f>_xlfn.RANK.AVG(Table2[[#This Row],[Sharpe Ratio Z-Score]],Table2[Sharpe Ratio Z-Score])</f>
        <v>433</v>
      </c>
      <c r="AV634">
        <f>(Table2[[#This Row],[Rank 1Y]]+Table2[[#This Row],[Rank 6M]]+Table2[[#This Row],[Rank Sharpe]])/3</f>
        <v>583.66666666666663</v>
      </c>
    </row>
    <row r="635" spans="1:48" x14ac:dyDescent="0.3">
      <c r="A635" t="s">
        <v>1911</v>
      </c>
      <c r="B635" t="s">
        <v>1912</v>
      </c>
      <c r="C635" t="s">
        <v>10166</v>
      </c>
      <c r="D635" t="s">
        <v>127</v>
      </c>
      <c r="E635">
        <v>3449.1909506550001</v>
      </c>
      <c r="F635">
        <v>523.85</v>
      </c>
      <c r="G635">
        <v>-38.435446869202103</v>
      </c>
      <c r="H635">
        <f>(Table2[[#This Row],[1Y Return vs Nifty]]-AVERAGE(Table2[1Y Return vs Nifty]))/_xlfn.STDEV.P(Table2[1Y Return vs Nifty])</f>
        <v>-1.0732525124075947</v>
      </c>
      <c r="I635">
        <v>-6.1895383460637898</v>
      </c>
      <c r="J635">
        <f>(Table2[[#This Row],[1M Return vs Nifty]]-AVERAGE(Table2[1M Return vs Nifty]))/_xlfn.STDEV.P(Table2[1M Return vs Nifty])</f>
        <v>-0.4613259234528384</v>
      </c>
      <c r="K635">
        <v>-14.5933246734179</v>
      </c>
      <c r="L635">
        <f>(Table2[[#This Row],[6M Return vs Nifty]]-AVERAGE(Table2[6M Return vs Nifty]))/_xlfn.STDEV.P(Table2[6M Return vs Nifty])</f>
        <v>-0.70429969487289923</v>
      </c>
      <c r="M635">
        <v>-3.2260230293825698</v>
      </c>
      <c r="N635">
        <f>(Table2[[#This Row],[1W Return vs Nifty]]-AVERAGE(Table2[1W Return vs Nifty]))/_xlfn.STDEV.P(Table2[1W Return vs Nifty])</f>
        <v>-0.36308299830658147</v>
      </c>
      <c r="O635">
        <v>528.12</v>
      </c>
      <c r="P635">
        <v>521.24967602854394</v>
      </c>
      <c r="Q635">
        <v>513.56070110586597</v>
      </c>
      <c r="R635">
        <v>44.434536717461903</v>
      </c>
      <c r="S635" s="2">
        <f>(Table2[[#This Row],[Close Price]]-Table2[[#This Row],[20D EMA]])/Table2[[#This Row],[20D EMA]]</f>
        <v>-8.0852836476558009E-3</v>
      </c>
      <c r="T635" s="2">
        <f>(Table2[[#This Row],[Close Price]]-Table2[[#This Row],[50D EMA]])/Table2[[#This Row],[50D EMA]]</f>
        <v>4.9886342208751459E-3</v>
      </c>
      <c r="U635" s="2">
        <f>(Table2[[#This Row],[Close Price]]-Table2[[#This Row],[200D EMA]])/Table2[[#This Row],[200D EMA]]</f>
        <v>2.0035214672730579E-2</v>
      </c>
      <c r="V635">
        <v>0.73885183516578301</v>
      </c>
      <c r="W635">
        <v>501</v>
      </c>
      <c r="X635">
        <v>529</v>
      </c>
      <c r="Y635">
        <v>484</v>
      </c>
      <c r="Z635">
        <v>529</v>
      </c>
      <c r="AA635">
        <v>484</v>
      </c>
      <c r="AB635">
        <v>560</v>
      </c>
      <c r="AC635" s="2">
        <f>(Table2[[#This Row],[Close Price]]/Table2[[#This Row],[Day Low]])-1</f>
        <v>4.5608782435129891E-2</v>
      </c>
      <c r="AD635" s="2">
        <f>(Table2[[#This Row],[Day High]]/Table2[[#This Row],[Close Price]])-1</f>
        <v>9.8310585091152536E-3</v>
      </c>
      <c r="AE635" s="2">
        <f>(Table2[[#This Row],[Close Price]]/Table2[[#This Row],[Current Week Low]])-1</f>
        <v>8.233471074380172E-2</v>
      </c>
      <c r="AF635" s="2">
        <f>(Table2[[#This Row],[Current Week High]]/Table2[[#This Row],[Close Price]])-1</f>
        <v>9.8310585091152536E-3</v>
      </c>
      <c r="AG635" s="2">
        <f>(Table2[[#This Row],[Close Price]]/Table2[[#This Row],[Current Month Low]])-1</f>
        <v>8.233471074380172E-2</v>
      </c>
      <c r="AH635" s="2">
        <f>(Table2[[#This Row],[Current Month High]]/Table2[[#This Row],[Close Price]])-1</f>
        <v>6.9008303903789203E-2</v>
      </c>
      <c r="AI635">
        <v>22.5541662689701</v>
      </c>
      <c r="AJ635">
        <v>16.605453533667198</v>
      </c>
      <c r="AK635" t="str">
        <f>IF(AND(Table2[[#This Row],[20D EMA]]&gt;Table2[[#This Row],[50D EMA]],Table2[[#This Row],[50D EMA]]&gt;Table2[[#This Row],[200D EMA]]),"Uptrend","Downtrend/NoTrend")</f>
        <v>Uptrend</v>
      </c>
      <c r="AL635">
        <v>-0.08</v>
      </c>
      <c r="AM635" t="s">
        <v>10200</v>
      </c>
      <c r="AN635">
        <v>-3.03</v>
      </c>
      <c r="AO635" t="s">
        <v>10200</v>
      </c>
      <c r="AQ635">
        <f>(Table2[[#This Row],[Sharpe Ratio]]-AVERAGE(Table2[Sharpe Ratio]))/_xlfn.STDEV.P(Table2[Sharpe Ratio])</f>
        <v>-0.56193622494207851</v>
      </c>
      <c r="AR63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-3.1638973539819921</v>
      </c>
      <c r="AS635">
        <f>_xlfn.RANK.AVG(Table2[[#This Row],[1Y Return vs Nifty Z-Score]],Table2[1Y Return vs Nifty Z-Score])</f>
        <v>693</v>
      </c>
      <c r="AT635">
        <f>_xlfn.RANK.AVG(Table2[[#This Row],[6M Return vs Nifty Z-Score]],Table2[6M Return vs Nifty Z-Score])</f>
        <v>553</v>
      </c>
      <c r="AU635">
        <f>_xlfn.RANK.AVG(Table2[[#This Row],[Sharpe Ratio Z-Score]],Table2[Sharpe Ratio Z-Score])</f>
        <v>507.5</v>
      </c>
      <c r="AV635">
        <f>(Table2[[#This Row],[Rank 1Y]]+Table2[[#This Row],[Rank 6M]]+Table2[[#This Row],[Rank Sharpe]])/3</f>
        <v>584.5</v>
      </c>
    </row>
    <row r="636" spans="1:48" x14ac:dyDescent="0.3">
      <c r="A636" t="s">
        <v>1931</v>
      </c>
      <c r="B636" t="s">
        <v>1932</v>
      </c>
      <c r="C636" t="s">
        <v>10166</v>
      </c>
      <c r="D636" t="s">
        <v>86</v>
      </c>
      <c r="E636">
        <v>3387.72303474</v>
      </c>
      <c r="F636">
        <v>788.1</v>
      </c>
      <c r="G636">
        <v>-56.917870526300298</v>
      </c>
      <c r="H636">
        <f>(Table2[[#This Row],[1Y Return vs Nifty]]-AVERAGE(Table2[1Y Return vs Nifty]))/_xlfn.STDEV.P(Table2[1Y Return vs Nifty])</f>
        <v>-1.3306373367950148</v>
      </c>
      <c r="I636">
        <v>0.95252498765695504</v>
      </c>
      <c r="J636">
        <f>(Table2[[#This Row],[1M Return vs Nifty]]-AVERAGE(Table2[1M Return vs Nifty]))/_xlfn.STDEV.P(Table2[1M Return vs Nifty])</f>
        <v>0.27934447910868249</v>
      </c>
      <c r="K636">
        <v>-11.257859780403599</v>
      </c>
      <c r="L636">
        <f>(Table2[[#This Row],[6M Return vs Nifty]]-AVERAGE(Table2[6M Return vs Nifty]))/_xlfn.STDEV.P(Table2[6M Return vs Nifty])</f>
        <v>-0.59225458337493164</v>
      </c>
      <c r="M636">
        <v>-0.78749453157148297</v>
      </c>
      <c r="N636">
        <f>(Table2[[#This Row],[1W Return vs Nifty]]-AVERAGE(Table2[1W Return vs Nifty]))/_xlfn.STDEV.P(Table2[1W Return vs Nifty])</f>
        <v>0.29340794758356675</v>
      </c>
      <c r="O636">
        <v>799.76</v>
      </c>
      <c r="P636">
        <v>767.26926950754705</v>
      </c>
      <c r="Q636">
        <v>805.41171537979596</v>
      </c>
      <c r="R636">
        <v>43.038964781640303</v>
      </c>
      <c r="S636" s="2">
        <f>(Table2[[#This Row],[Close Price]]-Table2[[#This Row],[20D EMA]])/Table2[[#This Row],[20D EMA]]</f>
        <v>-1.4579373812143604E-2</v>
      </c>
      <c r="T636" s="2">
        <f>(Table2[[#This Row],[Close Price]]-Table2[[#This Row],[50D EMA]])/Table2[[#This Row],[50D EMA]]</f>
        <v>2.7149178678591762E-2</v>
      </c>
      <c r="U636" s="2">
        <f>(Table2[[#This Row],[Close Price]]-Table2[[#This Row],[200D EMA]])/Table2[[#This Row],[200D EMA]]</f>
        <v>-2.1494243315833213E-2</v>
      </c>
      <c r="V636">
        <v>0.85936439976012702</v>
      </c>
      <c r="W636">
        <v>758.05</v>
      </c>
      <c r="X636">
        <v>825.25</v>
      </c>
      <c r="Y636">
        <v>758.05</v>
      </c>
      <c r="Z636">
        <v>831</v>
      </c>
      <c r="AA636">
        <v>758.05</v>
      </c>
      <c r="AB636">
        <v>864.4</v>
      </c>
      <c r="AC636" s="2">
        <f>(Table2[[#This Row],[Close Price]]/Table2[[#This Row],[Day Low]])-1</f>
        <v>3.9641184618429026E-2</v>
      </c>
      <c r="AD636" s="2">
        <f>(Table2[[#This Row],[Day High]]/Table2[[#This Row],[Close Price]])-1</f>
        <v>4.7138687983758309E-2</v>
      </c>
      <c r="AE636" s="2">
        <f>(Table2[[#This Row],[Close Price]]/Table2[[#This Row],[Current Week Low]])-1</f>
        <v>3.9641184618429026E-2</v>
      </c>
      <c r="AF636" s="2">
        <f>(Table2[[#This Row],[Current Week High]]/Table2[[#This Row],[Close Price]])-1</f>
        <v>5.443471640654729E-2</v>
      </c>
      <c r="AG636" s="2">
        <f>(Table2[[#This Row],[Close Price]]/Table2[[#This Row],[Current Month Low]])-1</f>
        <v>3.9641184618429026E-2</v>
      </c>
      <c r="AH636" s="2">
        <f>(Table2[[#This Row],[Current Month High]]/Table2[[#This Row],[Close Price]])-1</f>
        <v>9.6815124984138912E-2</v>
      </c>
      <c r="AI636">
        <v>53.901789113056701</v>
      </c>
      <c r="AJ636">
        <v>27.359405300581699</v>
      </c>
      <c r="AK636" t="str">
        <f>IF(AND(Table2[[#This Row],[20D EMA]]&gt;Table2[[#This Row],[50D EMA]],Table2[[#This Row],[50D EMA]]&gt;Table2[[#This Row],[200D EMA]]),"Uptrend","Downtrend/NoTrend")</f>
        <v>Downtrend/NoTrend</v>
      </c>
      <c r="AL636">
        <v>0.06</v>
      </c>
      <c r="AM636" t="s">
        <v>10199</v>
      </c>
      <c r="AN636">
        <v>-3.27</v>
      </c>
      <c r="AO636" t="s">
        <v>10200</v>
      </c>
      <c r="AQ636">
        <f>(Table2[[#This Row],[Sharpe Ratio]]-AVERAGE(Table2[Sharpe Ratio]))/_xlfn.STDEV.P(Table2[Sharpe Ratio])</f>
        <v>-0.56193622494207851</v>
      </c>
      <c r="AR63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6">
        <f>_xlfn.RANK.AVG(Table2[[#This Row],[1Y Return vs Nifty Z-Score]],Table2[1Y Return vs Nifty Z-Score])</f>
        <v>724</v>
      </c>
      <c r="AT636">
        <f>_xlfn.RANK.AVG(Table2[[#This Row],[6M Return vs Nifty Z-Score]],Table2[6M Return vs Nifty Z-Score])</f>
        <v>525</v>
      </c>
      <c r="AU636">
        <f>_xlfn.RANK.AVG(Table2[[#This Row],[Sharpe Ratio Z-Score]],Table2[Sharpe Ratio Z-Score])</f>
        <v>507.5</v>
      </c>
      <c r="AV636">
        <f>(Table2[[#This Row],[Rank 1Y]]+Table2[[#This Row],[Rank 6M]]+Table2[[#This Row],[Rank Sharpe]])/3</f>
        <v>585.5</v>
      </c>
    </row>
    <row r="637" spans="1:48" x14ac:dyDescent="0.3">
      <c r="A637" t="s">
        <v>1529</v>
      </c>
      <c r="B637" t="s">
        <v>1530</v>
      </c>
      <c r="C637" t="s">
        <v>10165</v>
      </c>
      <c r="D637" t="s">
        <v>380</v>
      </c>
      <c r="E637">
        <v>6198.4066794720002</v>
      </c>
      <c r="F637">
        <v>63.07</v>
      </c>
      <c r="G637">
        <v>-38.861233425226899</v>
      </c>
      <c r="H637">
        <f>(Table2[[#This Row],[1Y Return vs Nifty]]-AVERAGE(Table2[1Y Return vs Nifty]))/_xlfn.STDEV.P(Table2[1Y Return vs Nifty])</f>
        <v>-1.0791819835625793</v>
      </c>
      <c r="I637">
        <v>-0.36650630408498802</v>
      </c>
      <c r="J637">
        <f>(Table2[[#This Row],[1M Return vs Nifty]]-AVERAGE(Table2[1M Return vs Nifty]))/_xlfn.STDEV.P(Table2[1M Return vs Nifty])</f>
        <v>0.14255383581753922</v>
      </c>
      <c r="K637">
        <v>-33.559385057419099</v>
      </c>
      <c r="L637">
        <f>(Table2[[#This Row],[6M Return vs Nifty]]-AVERAGE(Table2[6M Return vs Nifty]))/_xlfn.STDEV.P(Table2[6M Return vs Nifty])</f>
        <v>-1.3414085893041541</v>
      </c>
      <c r="M637">
        <v>7.5694220371738105E-2</v>
      </c>
      <c r="N637">
        <f>(Table2[[#This Row],[1W Return vs Nifty]]-AVERAGE(Table2[1W Return vs Nifty]))/_xlfn.STDEV.P(Table2[1W Return vs Nifty])</f>
        <v>0.52579219109501663</v>
      </c>
      <c r="O637">
        <v>63.76</v>
      </c>
      <c r="P637">
        <v>65.506692510534904</v>
      </c>
      <c r="Q637">
        <v>70.133192321693002</v>
      </c>
      <c r="R637">
        <v>42.859266621939</v>
      </c>
      <c r="S637" s="2">
        <f>(Table2[[#This Row],[Close Price]]-Table2[[#This Row],[20D EMA]])/Table2[[#This Row],[20D EMA]]</f>
        <v>-1.0821831869510629E-2</v>
      </c>
      <c r="T637" s="2">
        <f>(Table2[[#This Row],[Close Price]]-Table2[[#This Row],[50D EMA]])/Table2[[#This Row],[50D EMA]]</f>
        <v>-3.7197611681326008E-2</v>
      </c>
      <c r="U637" s="2">
        <f>(Table2[[#This Row],[Close Price]]-Table2[[#This Row],[200D EMA]])/Table2[[#This Row],[200D EMA]]</f>
        <v>-0.10071111962642366</v>
      </c>
      <c r="V637">
        <v>1.0836745089501201</v>
      </c>
      <c r="W637">
        <v>61.38</v>
      </c>
      <c r="X637">
        <v>64.12</v>
      </c>
      <c r="Y637">
        <v>61.38</v>
      </c>
      <c r="Z637">
        <v>64.12</v>
      </c>
      <c r="AA637">
        <v>60.55</v>
      </c>
      <c r="AB637">
        <v>66.36</v>
      </c>
      <c r="AC637" s="2">
        <f>(Table2[[#This Row],[Close Price]]/Table2[[#This Row],[Day Low]])-1</f>
        <v>2.7533398501140338E-2</v>
      </c>
      <c r="AD637" s="2">
        <f>(Table2[[#This Row],[Day High]]/Table2[[#This Row],[Close Price]])-1</f>
        <v>1.6648168701442811E-2</v>
      </c>
      <c r="AE637" s="2">
        <f>(Table2[[#This Row],[Close Price]]/Table2[[#This Row],[Current Week Low]])-1</f>
        <v>2.7533398501140338E-2</v>
      </c>
      <c r="AF637" s="2">
        <f>(Table2[[#This Row],[Current Week High]]/Table2[[#This Row],[Close Price]])-1</f>
        <v>1.6648168701442811E-2</v>
      </c>
      <c r="AG637" s="2">
        <f>(Table2[[#This Row],[Close Price]]/Table2[[#This Row],[Current Month Low]])-1</f>
        <v>4.1618497109826569E-2</v>
      </c>
      <c r="AH637" s="2">
        <f>(Table2[[#This Row],[Current Month High]]/Table2[[#This Row],[Close Price]])-1</f>
        <v>5.2164261931187506E-2</v>
      </c>
      <c r="AI637">
        <v>55.382907880133097</v>
      </c>
      <c r="AJ637">
        <v>6.35750421585161</v>
      </c>
      <c r="AK637" t="str">
        <f>IF(AND(Table2[[#This Row],[20D EMA]]&gt;Table2[[#This Row],[50D EMA]],Table2[[#This Row],[50D EMA]]&gt;Table2[[#This Row],[200D EMA]]),"Uptrend","Downtrend/NoTrend")</f>
        <v>Downtrend/NoTrend</v>
      </c>
      <c r="AL637">
        <v>-0.18</v>
      </c>
      <c r="AM637" t="s">
        <v>10200</v>
      </c>
      <c r="AN637">
        <v>-1.71</v>
      </c>
      <c r="AO637" t="s">
        <v>10200</v>
      </c>
      <c r="AP637">
        <v>3.9571274661272998E-2</v>
      </c>
      <c r="AQ637">
        <f>(Table2[[#This Row],[Sharpe Ratio]]-AVERAGE(Table2[Sharpe Ratio]))/_xlfn.STDEV.P(Table2[Sharpe Ratio])</f>
        <v>-0.10767556162161955</v>
      </c>
      <c r="AR63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7">
        <f>_xlfn.RANK.AVG(Table2[[#This Row],[1Y Return vs Nifty Z-Score]],Table2[1Y Return vs Nifty Z-Score])</f>
        <v>694</v>
      </c>
      <c r="AT637">
        <f>_xlfn.RANK.AVG(Table2[[#This Row],[6M Return vs Nifty Z-Score]],Table2[6M Return vs Nifty Z-Score])</f>
        <v>698</v>
      </c>
      <c r="AU637">
        <f>_xlfn.RANK.AVG(Table2[[#This Row],[Sharpe Ratio Z-Score]],Table2[Sharpe Ratio Z-Score])</f>
        <v>365</v>
      </c>
      <c r="AV637">
        <f>(Table2[[#This Row],[Rank 1Y]]+Table2[[#This Row],[Rank 6M]]+Table2[[#This Row],[Rank Sharpe]])/3</f>
        <v>585.66666666666663</v>
      </c>
    </row>
    <row r="638" spans="1:48" x14ac:dyDescent="0.3">
      <c r="A638" t="s">
        <v>427</v>
      </c>
      <c r="B638" t="s">
        <v>428</v>
      </c>
      <c r="C638" t="s">
        <v>10157</v>
      </c>
      <c r="D638" t="s">
        <v>173</v>
      </c>
      <c r="E638">
        <v>54806.382055039998</v>
      </c>
      <c r="F638">
        <v>16883.900000000001</v>
      </c>
      <c r="G638">
        <v>-15.712850347842201</v>
      </c>
      <c r="H638">
        <f>(Table2[[#This Row],[1Y Return vs Nifty]]-AVERAGE(Table2[1Y Return vs Nifty]))/_xlfn.STDEV.P(Table2[1Y Return vs Nifty])</f>
        <v>-0.75681936360731172</v>
      </c>
      <c r="I638">
        <v>-1.5207835551275499</v>
      </c>
      <c r="J638">
        <f>(Table2[[#This Row],[1M Return vs Nifty]]-AVERAGE(Table2[1M Return vs Nifty]))/_xlfn.STDEV.P(Table2[1M Return vs Nifty])</f>
        <v>2.2849073167120513E-2</v>
      </c>
      <c r="K638">
        <v>-16.219723895941002</v>
      </c>
      <c r="L638">
        <f>(Table2[[#This Row],[6M Return vs Nifty]]-AVERAGE(Table2[6M Return vs Nifty]))/_xlfn.STDEV.P(Table2[6M Return vs Nifty])</f>
        <v>-0.75893378279553536</v>
      </c>
      <c r="M638">
        <v>-1.3687053376577001</v>
      </c>
      <c r="N638">
        <f>(Table2[[#This Row],[1W Return vs Nifty]]-AVERAGE(Table2[1W Return vs Nifty]))/_xlfn.STDEV.P(Table2[1W Return vs Nifty])</f>
        <v>0.13693668543033863</v>
      </c>
      <c r="O638">
        <v>16706.36</v>
      </c>
      <c r="P638">
        <v>16506.225602900598</v>
      </c>
      <c r="Q638">
        <v>16328.741834652899</v>
      </c>
      <c r="R638">
        <v>55.453460129918803</v>
      </c>
      <c r="S638" s="2">
        <f>(Table2[[#This Row],[Close Price]]-Table2[[#This Row],[20D EMA]])/Table2[[#This Row],[20D EMA]]</f>
        <v>1.0627090521214726E-2</v>
      </c>
      <c r="T638" s="2">
        <f>(Table2[[#This Row],[Close Price]]-Table2[[#This Row],[50D EMA]])/Table2[[#This Row],[50D EMA]]</f>
        <v>2.2880724290660077E-2</v>
      </c>
      <c r="U638" s="2">
        <f>(Table2[[#This Row],[Close Price]]-Table2[[#This Row],[200D EMA]])/Table2[[#This Row],[200D EMA]]</f>
        <v>3.3998832914912278E-2</v>
      </c>
      <c r="V638">
        <v>0.99265089972090004</v>
      </c>
      <c r="W638">
        <v>16569.150000000001</v>
      </c>
      <c r="X638">
        <v>17000</v>
      </c>
      <c r="Y638">
        <v>16445.75</v>
      </c>
      <c r="Z638">
        <v>17000</v>
      </c>
      <c r="AA638">
        <v>16420.05</v>
      </c>
      <c r="AB638">
        <v>17034.8</v>
      </c>
      <c r="AC638" s="2">
        <f>(Table2[[#This Row],[Close Price]]/Table2[[#This Row],[Day Low]])-1</f>
        <v>1.8996146452895823E-2</v>
      </c>
      <c r="AD638" s="2">
        <f>(Table2[[#This Row],[Day High]]/Table2[[#This Row],[Close Price]])-1</f>
        <v>6.8763733497592128E-3</v>
      </c>
      <c r="AE638" s="2">
        <f>(Table2[[#This Row],[Close Price]]/Table2[[#This Row],[Current Week Low]])-1</f>
        <v>2.6642141586732171E-2</v>
      </c>
      <c r="AF638" s="2">
        <f>(Table2[[#This Row],[Current Week High]]/Table2[[#This Row],[Close Price]])-1</f>
        <v>6.8763733497592128E-3</v>
      </c>
      <c r="AG638" s="2">
        <f>(Table2[[#This Row],[Close Price]]/Table2[[#This Row],[Current Month Low]])-1</f>
        <v>2.8249000459803941E-2</v>
      </c>
      <c r="AH638" s="2">
        <f>(Table2[[#This Row],[Current Month High]]/Table2[[#This Row],[Close Price]])-1</f>
        <v>8.9375085140279698E-3</v>
      </c>
      <c r="AI638">
        <v>14.013942276369701</v>
      </c>
      <c r="AJ638">
        <v>11.518494055482099</v>
      </c>
      <c r="AK638" t="str">
        <f>IF(AND(Table2[[#This Row],[20D EMA]]&gt;Table2[[#This Row],[50D EMA]],Table2[[#This Row],[50D EMA]]&gt;Table2[[#This Row],[200D EMA]]),"Uptrend","Downtrend/NoTrend")</f>
        <v>Uptrend</v>
      </c>
      <c r="AL638">
        <v>-0.08</v>
      </c>
      <c r="AM638" t="s">
        <v>10200</v>
      </c>
      <c r="AN638">
        <v>1.78</v>
      </c>
      <c r="AO638" t="s">
        <v>10199</v>
      </c>
      <c r="AP638">
        <v>-2.9177567447334001E-2</v>
      </c>
      <c r="AQ638">
        <f>(Table2[[#This Row],[Sharpe Ratio]]-AVERAGE(Table2[Sharpe Ratio]))/_xlfn.STDEV.P(Table2[Sharpe Ratio])</f>
        <v>-0.89688174429060763</v>
      </c>
      <c r="AR63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-2.2528491320959958</v>
      </c>
      <c r="AS638">
        <f>_xlfn.RANK.AVG(Table2[[#This Row],[1Y Return vs Nifty Z-Score]],Table2[1Y Return vs Nifty Z-Score])</f>
        <v>596</v>
      </c>
      <c r="AT638">
        <f>_xlfn.RANK.AVG(Table2[[#This Row],[6M Return vs Nifty Z-Score]],Table2[6M Return vs Nifty Z-Score])</f>
        <v>571</v>
      </c>
      <c r="AU638">
        <f>_xlfn.RANK.AVG(Table2[[#This Row],[Sharpe Ratio Z-Score]],Table2[Sharpe Ratio Z-Score])</f>
        <v>591</v>
      </c>
      <c r="AV638">
        <f>(Table2[[#This Row],[Rank 1Y]]+Table2[[#This Row],[Rank 6M]]+Table2[[#This Row],[Rank Sharpe]])/3</f>
        <v>586</v>
      </c>
    </row>
    <row r="639" spans="1:48" x14ac:dyDescent="0.3">
      <c r="A639" t="s">
        <v>1039</v>
      </c>
      <c r="B639" t="s">
        <v>1040</v>
      </c>
      <c r="C639" t="s">
        <v>10166</v>
      </c>
      <c r="D639" t="s">
        <v>77</v>
      </c>
      <c r="E639">
        <v>12005.9929076399</v>
      </c>
      <c r="F639">
        <v>581.4</v>
      </c>
      <c r="G639">
        <v>-30.360292363003801</v>
      </c>
      <c r="H639">
        <f>(Table2[[#This Row],[1Y Return vs Nifty]]-AVERAGE(Table2[1Y Return vs Nifty]))/_xlfn.STDEV.P(Table2[1Y Return vs Nifty])</f>
        <v>-0.96079852568811419</v>
      </c>
      <c r="I639">
        <v>-16.9349632167538</v>
      </c>
      <c r="J639">
        <f>(Table2[[#This Row],[1M Return vs Nifty]]-AVERAGE(Table2[1M Return vs Nifty]))/_xlfn.STDEV.P(Table2[1M Return vs Nifty])</f>
        <v>-1.5756843088078876</v>
      </c>
      <c r="K639">
        <v>-35.459405538176398</v>
      </c>
      <c r="L639">
        <f>(Table2[[#This Row],[6M Return vs Nifty]]-AVERAGE(Table2[6M Return vs Nifty]))/_xlfn.STDEV.P(Table2[6M Return vs Nifty])</f>
        <v>-1.405234176873893</v>
      </c>
      <c r="M639">
        <v>-3.7877296500175599</v>
      </c>
      <c r="N639">
        <f>(Table2[[#This Row],[1W Return vs Nifty]]-AVERAGE(Table2[1W Return vs Nifty]))/_xlfn.STDEV.P(Table2[1W Return vs Nifty])</f>
        <v>-0.51430342120688044</v>
      </c>
      <c r="O639">
        <v>612.47</v>
      </c>
      <c r="P639">
        <v>631.21028012186696</v>
      </c>
      <c r="Q639">
        <v>656.40215606234005</v>
      </c>
      <c r="R639">
        <v>30.4899804385837</v>
      </c>
      <c r="S639" s="2">
        <f>(Table2[[#This Row],[Close Price]]-Table2[[#This Row],[20D EMA]])/Table2[[#This Row],[20D EMA]]</f>
        <v>-5.0729015298708588E-2</v>
      </c>
      <c r="T639" s="2">
        <f>(Table2[[#This Row],[Close Price]]-Table2[[#This Row],[50D EMA]])/Table2[[#This Row],[50D EMA]]</f>
        <v>-7.8912339818436053E-2</v>
      </c>
      <c r="U639" s="2">
        <f>(Table2[[#This Row],[Close Price]]-Table2[[#This Row],[200D EMA]])/Table2[[#This Row],[200D EMA]]</f>
        <v>-0.11426250716826858</v>
      </c>
      <c r="V639">
        <v>1.1182650144194399</v>
      </c>
      <c r="W639">
        <v>574.1</v>
      </c>
      <c r="X639">
        <v>592.95000000000005</v>
      </c>
      <c r="Y639">
        <v>574.1</v>
      </c>
      <c r="Z639">
        <v>592.95000000000005</v>
      </c>
      <c r="AA639">
        <v>568.1</v>
      </c>
      <c r="AB639">
        <v>657.25</v>
      </c>
      <c r="AC639" s="2">
        <f>(Table2[[#This Row],[Close Price]]/Table2[[#This Row],[Day Low]])-1</f>
        <v>1.2715554781396854E-2</v>
      </c>
      <c r="AD639" s="2">
        <f>(Table2[[#This Row],[Day High]]/Table2[[#This Row],[Close Price]])-1</f>
        <v>1.9865841073271495E-2</v>
      </c>
      <c r="AE639" s="2">
        <f>(Table2[[#This Row],[Close Price]]/Table2[[#This Row],[Current Week Low]])-1</f>
        <v>1.2715554781396854E-2</v>
      </c>
      <c r="AF639" s="2">
        <f>(Table2[[#This Row],[Current Week High]]/Table2[[#This Row],[Close Price]])-1</f>
        <v>1.9865841073271495E-2</v>
      </c>
      <c r="AG639" s="2">
        <f>(Table2[[#This Row],[Close Price]]/Table2[[#This Row],[Current Month Low]])-1</f>
        <v>2.3411371237458178E-2</v>
      </c>
      <c r="AH639" s="2">
        <f>(Table2[[#This Row],[Current Month High]]/Table2[[#This Row],[Close Price]])-1</f>
        <v>0.13046095631234955</v>
      </c>
      <c r="AI639">
        <v>41.726866185070499</v>
      </c>
      <c r="AJ639">
        <v>15.299950421417901</v>
      </c>
      <c r="AK639" t="str">
        <f>IF(AND(Table2[[#This Row],[20D EMA]]&gt;Table2[[#This Row],[50D EMA]],Table2[[#This Row],[50D EMA]]&gt;Table2[[#This Row],[200D EMA]]),"Uptrend","Downtrend/NoTrend")</f>
        <v>Downtrend/NoTrend</v>
      </c>
      <c r="AL639">
        <v>-0.15</v>
      </c>
      <c r="AM639" t="s">
        <v>10200</v>
      </c>
      <c r="AN639">
        <v>-8.4600000000000009</v>
      </c>
      <c r="AO639" t="s">
        <v>10200</v>
      </c>
      <c r="AP639">
        <v>3.2219745940321003E-2</v>
      </c>
      <c r="AQ639">
        <f>(Table2[[#This Row],[Sharpe Ratio]]-AVERAGE(Table2[Sharpe Ratio]))/_xlfn.STDEV.P(Table2[Sharpe Ratio])</f>
        <v>-0.19206784723245732</v>
      </c>
      <c r="AR63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9">
        <f>_xlfn.RANK.AVG(Table2[[#This Row],[1Y Return vs Nifty Z-Score]],Table2[1Y Return vs Nifty Z-Score])</f>
        <v>664</v>
      </c>
      <c r="AT639">
        <f>_xlfn.RANK.AVG(Table2[[#This Row],[6M Return vs Nifty Z-Score]],Table2[6M Return vs Nifty Z-Score])</f>
        <v>706</v>
      </c>
      <c r="AU639">
        <f>_xlfn.RANK.AVG(Table2[[#This Row],[Sharpe Ratio Z-Score]],Table2[Sharpe Ratio Z-Score])</f>
        <v>388</v>
      </c>
      <c r="AV639">
        <f>(Table2[[#This Row],[Rank 1Y]]+Table2[[#This Row],[Rank 6M]]+Table2[[#This Row],[Rank Sharpe]])/3</f>
        <v>586</v>
      </c>
    </row>
    <row r="640" spans="1:48" x14ac:dyDescent="0.3">
      <c r="A640" t="s">
        <v>22</v>
      </c>
      <c r="B640" t="s">
        <v>23</v>
      </c>
      <c r="C640" t="s">
        <v>10155</v>
      </c>
      <c r="D640" t="s">
        <v>24</v>
      </c>
      <c r="E640">
        <v>1231296.5639928801</v>
      </c>
      <c r="F640">
        <v>1618.4</v>
      </c>
      <c r="G640">
        <v>-27.5507764512307</v>
      </c>
      <c r="H640">
        <f>(Table2[[#This Row],[1Y Return vs Nifty]]-AVERAGE(Table2[1Y Return vs Nifty]))/_xlfn.STDEV.P(Table2[1Y Return vs Nifty])</f>
        <v>-0.92167342104916361</v>
      </c>
      <c r="I640">
        <v>-4.7212897344992601</v>
      </c>
      <c r="J640">
        <f>(Table2[[#This Row],[1M Return vs Nifty]]-AVERAGE(Table2[1M Return vs Nifty]))/_xlfn.STDEV.P(Table2[1M Return vs Nifty])</f>
        <v>-0.30906064108641135</v>
      </c>
      <c r="K640">
        <v>-1.87133212190016</v>
      </c>
      <c r="L640">
        <f>(Table2[[#This Row],[6M Return vs Nifty]]-AVERAGE(Table2[6M Return vs Nifty]))/_xlfn.STDEV.P(Table2[6M Return vs Nifty])</f>
        <v>-0.27694185432224194</v>
      </c>
      <c r="M640">
        <v>1.7519019743726401</v>
      </c>
      <c r="N640">
        <f>(Table2[[#This Row],[1W Return vs Nifty]]-AVERAGE(Table2[1W Return vs Nifty]))/_xlfn.STDEV.P(Table2[1W Return vs Nifty])</f>
        <v>0.9770541775430841</v>
      </c>
      <c r="O640">
        <v>1635.09</v>
      </c>
      <c r="P640">
        <v>1602.8194719262201</v>
      </c>
      <c r="Q640">
        <v>1555.17547405697</v>
      </c>
      <c r="R640">
        <v>42.236709734616703</v>
      </c>
      <c r="S640" s="2">
        <f>(Table2[[#This Row],[Close Price]]-Table2[[#This Row],[20D EMA]])/Table2[[#This Row],[20D EMA]]</f>
        <v>-1.020738919570166E-2</v>
      </c>
      <c r="T640" s="2">
        <f>(Table2[[#This Row],[Close Price]]-Table2[[#This Row],[50D EMA]])/Table2[[#This Row],[50D EMA]]</f>
        <v>9.7207005197258913E-3</v>
      </c>
      <c r="U640" s="2">
        <f>(Table2[[#This Row],[Close Price]]-Table2[[#This Row],[200D EMA]])/Table2[[#This Row],[200D EMA]]</f>
        <v>4.065427149394079E-2</v>
      </c>
      <c r="V640">
        <v>1.0092054939127799</v>
      </c>
      <c r="W640">
        <v>1605</v>
      </c>
      <c r="X640">
        <v>1647.8</v>
      </c>
      <c r="Y640">
        <v>1605</v>
      </c>
      <c r="Z640">
        <v>1651</v>
      </c>
      <c r="AA640">
        <v>1599.15</v>
      </c>
      <c r="AB640">
        <v>1794</v>
      </c>
      <c r="AC640" s="2">
        <f>(Table2[[#This Row],[Close Price]]/Table2[[#This Row],[Day Low]])-1</f>
        <v>8.3489096573208244E-3</v>
      </c>
      <c r="AD640" s="2">
        <f>(Table2[[#This Row],[Day High]]/Table2[[#This Row],[Close Price]])-1</f>
        <v>1.8166089965397925E-2</v>
      </c>
      <c r="AE640" s="2">
        <f>(Table2[[#This Row],[Close Price]]/Table2[[#This Row],[Current Week Low]])-1</f>
        <v>8.3489096573208244E-3</v>
      </c>
      <c r="AF640" s="2">
        <f>(Table2[[#This Row],[Current Week High]]/Table2[[#This Row],[Close Price]])-1</f>
        <v>2.0143351458230319E-2</v>
      </c>
      <c r="AG640" s="2">
        <f>(Table2[[#This Row],[Close Price]]/Table2[[#This Row],[Current Month Low]])-1</f>
        <v>1.2037644998905694E-2</v>
      </c>
      <c r="AH640" s="2">
        <f>(Table2[[#This Row],[Current Month High]]/Table2[[#This Row],[Close Price]])-1</f>
        <v>0.10850222441917934</v>
      </c>
      <c r="AI640">
        <v>10.8502224419179</v>
      </c>
      <c r="AJ640">
        <v>18.690183711635001</v>
      </c>
      <c r="AK640" t="str">
        <f>IF(AND(Table2[[#This Row],[20D EMA]]&gt;Table2[[#This Row],[50D EMA]],Table2[[#This Row],[50D EMA]]&gt;Table2[[#This Row],[200D EMA]]),"Uptrend","Downtrend/NoTrend")</f>
        <v>Uptrend</v>
      </c>
      <c r="AL640">
        <v>0.01</v>
      </c>
      <c r="AM640" t="s">
        <v>10199</v>
      </c>
      <c r="AN640">
        <v>-6.3</v>
      </c>
      <c r="AO640" t="s">
        <v>10200</v>
      </c>
      <c r="AP640">
        <v>-8.5982928343577E-2</v>
      </c>
      <c r="AQ640">
        <f>(Table2[[#This Row],[Sharpe Ratio]]-AVERAGE(Table2[Sharpe Ratio]))/_xlfn.STDEV.P(Table2[Sharpe Ratio])</f>
        <v>-1.5489820655910811</v>
      </c>
      <c r="AR64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-2.0796038045058136</v>
      </c>
      <c r="AS640">
        <f>_xlfn.RANK.AVG(Table2[[#This Row],[1Y Return vs Nifty Z-Score]],Table2[1Y Return vs Nifty Z-Score])</f>
        <v>649</v>
      </c>
      <c r="AT640">
        <f>_xlfn.RANK.AVG(Table2[[#This Row],[6M Return vs Nifty Z-Score]],Table2[6M Return vs Nifty Z-Score])</f>
        <v>416</v>
      </c>
      <c r="AU640">
        <f>_xlfn.RANK.AVG(Table2[[#This Row],[Sharpe Ratio Z-Score]],Table2[Sharpe Ratio Z-Score])</f>
        <v>695</v>
      </c>
      <c r="AV640">
        <f>(Table2[[#This Row],[Rank 1Y]]+Table2[[#This Row],[Rank 6M]]+Table2[[#This Row],[Rank Sharpe]])/3</f>
        <v>586.66666666666663</v>
      </c>
    </row>
    <row r="641" spans="1:48" x14ac:dyDescent="0.3">
      <c r="A641" t="s">
        <v>1655</v>
      </c>
      <c r="B641" t="s">
        <v>1656</v>
      </c>
      <c r="C641" t="s">
        <v>10165</v>
      </c>
      <c r="D641" t="s">
        <v>380</v>
      </c>
      <c r="E641">
        <v>4925.3509534499999</v>
      </c>
      <c r="F641">
        <v>563.1</v>
      </c>
      <c r="G641">
        <v>-47.685950084130802</v>
      </c>
      <c r="H641">
        <f>(Table2[[#This Row],[1Y Return vs Nifty]]-AVERAGE(Table2[1Y Return vs Nifty]))/_xlfn.STDEV.P(Table2[1Y Return vs Nifty])</f>
        <v>-1.2020743157404756</v>
      </c>
      <c r="I641">
        <v>-4.8612768566302504</v>
      </c>
      <c r="J641">
        <f>(Table2[[#This Row],[1M Return vs Nifty]]-AVERAGE(Table2[1M Return vs Nifty]))/_xlfn.STDEV.P(Table2[1M Return vs Nifty])</f>
        <v>-0.3235780589889734</v>
      </c>
      <c r="K641">
        <v>-36.753557721316298</v>
      </c>
      <c r="L641">
        <f>(Table2[[#This Row],[6M Return vs Nifty]]-AVERAGE(Table2[6M Return vs Nifty]))/_xlfn.STDEV.P(Table2[6M Return vs Nifty])</f>
        <v>-1.4487074048364894</v>
      </c>
      <c r="M641">
        <v>-2.96847449923873</v>
      </c>
      <c r="N641">
        <f>(Table2[[#This Row],[1W Return vs Nifty]]-AVERAGE(Table2[1W Return vs Nifty]))/_xlfn.STDEV.P(Table2[1W Return vs Nifty])</f>
        <v>-0.29374680710827572</v>
      </c>
      <c r="O641">
        <v>575.05999999999995</v>
      </c>
      <c r="P641">
        <v>574.20012508107197</v>
      </c>
      <c r="Q641">
        <v>609.18549054923199</v>
      </c>
      <c r="R641">
        <v>34.465935700614999</v>
      </c>
      <c r="S641" s="2">
        <f>(Table2[[#This Row],[Close Price]]-Table2[[#This Row],[20D EMA]])/Table2[[#This Row],[20D EMA]]</f>
        <v>-2.0797829791673779E-2</v>
      </c>
      <c r="T641" s="2">
        <f>(Table2[[#This Row],[Close Price]]-Table2[[#This Row],[50D EMA]])/Table2[[#This Row],[50D EMA]]</f>
        <v>-1.9331457093473659E-2</v>
      </c>
      <c r="U641" s="2">
        <f>(Table2[[#This Row],[Close Price]]-Table2[[#This Row],[200D EMA]])/Table2[[#This Row],[200D EMA]]</f>
        <v>-7.5650998364524435E-2</v>
      </c>
      <c r="V641">
        <v>0.81891461214787198</v>
      </c>
      <c r="W641">
        <v>545.04999999999995</v>
      </c>
      <c r="X641">
        <v>569.20000000000005</v>
      </c>
      <c r="Y641">
        <v>545.04999999999995</v>
      </c>
      <c r="Z641">
        <v>569.20000000000005</v>
      </c>
      <c r="AA641">
        <v>545.04999999999995</v>
      </c>
      <c r="AB641">
        <v>603</v>
      </c>
      <c r="AC641" s="2">
        <f>(Table2[[#This Row],[Close Price]]/Table2[[#This Row],[Day Low]])-1</f>
        <v>3.3116227869002923E-2</v>
      </c>
      <c r="AD641" s="2">
        <f>(Table2[[#This Row],[Day High]]/Table2[[#This Row],[Close Price]])-1</f>
        <v>1.0832889362457854E-2</v>
      </c>
      <c r="AE641" s="2">
        <f>(Table2[[#This Row],[Close Price]]/Table2[[#This Row],[Current Week Low]])-1</f>
        <v>3.3116227869002923E-2</v>
      </c>
      <c r="AF641" s="2">
        <f>(Table2[[#This Row],[Current Week High]]/Table2[[#This Row],[Close Price]])-1</f>
        <v>1.0832889362457854E-2</v>
      </c>
      <c r="AG641" s="2">
        <f>(Table2[[#This Row],[Close Price]]/Table2[[#This Row],[Current Month Low]])-1</f>
        <v>3.3116227869002923E-2</v>
      </c>
      <c r="AH641" s="2">
        <f>(Table2[[#This Row],[Current Month High]]/Table2[[#This Row],[Close Price]])-1</f>
        <v>7.085775173148634E-2</v>
      </c>
      <c r="AI641">
        <v>41.893091813177001</v>
      </c>
      <c r="AJ641">
        <v>10.1418092909535</v>
      </c>
      <c r="AK641" t="str">
        <f>IF(AND(Table2[[#This Row],[20D EMA]]&gt;Table2[[#This Row],[50D EMA]],Table2[[#This Row],[50D EMA]]&gt;Table2[[#This Row],[200D EMA]]),"Uptrend","Downtrend/NoTrend")</f>
        <v>Downtrend/NoTrend</v>
      </c>
      <c r="AL641">
        <v>-7.0000000000000007E-2</v>
      </c>
      <c r="AM641" t="s">
        <v>10200</v>
      </c>
      <c r="AN641">
        <v>-4.8899999999999997</v>
      </c>
      <c r="AO641" t="s">
        <v>10200</v>
      </c>
      <c r="AP641">
        <v>4.9422093199276998E-2</v>
      </c>
      <c r="AQ641">
        <f>(Table2[[#This Row],[Sharpe Ratio]]-AVERAGE(Table2[Sharpe Ratio]))/_xlfn.STDEV.P(Table2[Sharpe Ratio])</f>
        <v>5.4074613951380461E-3</v>
      </c>
      <c r="AR64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1">
        <f>_xlfn.RANK.AVG(Table2[[#This Row],[1Y Return vs Nifty Z-Score]],Table2[1Y Return vs Nifty Z-Score])</f>
        <v>713</v>
      </c>
      <c r="AT641">
        <f>_xlfn.RANK.AVG(Table2[[#This Row],[6M Return vs Nifty Z-Score]],Table2[6M Return vs Nifty Z-Score])</f>
        <v>711</v>
      </c>
      <c r="AU641">
        <f>_xlfn.RANK.AVG(Table2[[#This Row],[Sharpe Ratio Z-Score]],Table2[Sharpe Ratio Z-Score])</f>
        <v>338</v>
      </c>
      <c r="AV641">
        <f>(Table2[[#This Row],[Rank 1Y]]+Table2[[#This Row],[Rank 6M]]+Table2[[#This Row],[Rank Sharpe]])/3</f>
        <v>587.33333333333337</v>
      </c>
    </row>
    <row r="642" spans="1:48" x14ac:dyDescent="0.3">
      <c r="A642" t="s">
        <v>1325</v>
      </c>
      <c r="B642" t="s">
        <v>1326</v>
      </c>
      <c r="C642" t="s">
        <v>10165</v>
      </c>
      <c r="D642" t="s">
        <v>380</v>
      </c>
      <c r="E642">
        <v>8102.7975690000003</v>
      </c>
      <c r="F642">
        <v>184.05</v>
      </c>
      <c r="G642">
        <v>-32.408779097674397</v>
      </c>
      <c r="H642">
        <f>(Table2[[#This Row],[1Y Return vs Nifty]]-AVERAGE(Table2[1Y Return vs Nifty]))/_xlfn.STDEV.P(Table2[1Y Return vs Nifty])</f>
        <v>-0.98932559596012692</v>
      </c>
      <c r="I642">
        <v>-0.84245479565427805</v>
      </c>
      <c r="J642">
        <f>(Table2[[#This Row],[1M Return vs Nifty]]-AVERAGE(Table2[1M Return vs Nifty]))/_xlfn.STDEV.P(Table2[1M Return vs Nifty])</f>
        <v>9.3195415935602308E-2</v>
      </c>
      <c r="K642">
        <v>-16.965221509475999</v>
      </c>
      <c r="L642">
        <f>(Table2[[#This Row],[6M Return vs Nifty]]-AVERAGE(Table2[6M Return vs Nifty]))/_xlfn.STDEV.P(Table2[6M Return vs Nifty])</f>
        <v>-0.78397657770095885</v>
      </c>
      <c r="M642">
        <v>-1.9388922863590601</v>
      </c>
      <c r="N642">
        <f>(Table2[[#This Row],[1W Return vs Nifty]]-AVERAGE(Table2[1W Return vs Nifty]))/_xlfn.STDEV.P(Table2[1W Return vs Nifty])</f>
        <v>-1.6566777671765374E-2</v>
      </c>
      <c r="O642">
        <v>186.16</v>
      </c>
      <c r="P642">
        <v>181.261007181146</v>
      </c>
      <c r="Q642">
        <v>191.02900449752801</v>
      </c>
      <c r="R642">
        <v>40.788021086701399</v>
      </c>
      <c r="S642" s="2">
        <f>(Table2[[#This Row],[Close Price]]-Table2[[#This Row],[20D EMA]])/Table2[[#This Row],[20D EMA]]</f>
        <v>-1.1334336055006366E-2</v>
      </c>
      <c r="T642" s="2">
        <f>(Table2[[#This Row],[Close Price]]-Table2[[#This Row],[50D EMA]])/Table2[[#This Row],[50D EMA]]</f>
        <v>1.5386612168974596E-2</v>
      </c>
      <c r="U642" s="2">
        <f>(Table2[[#This Row],[Close Price]]-Table2[[#This Row],[200D EMA]])/Table2[[#This Row],[200D EMA]]</f>
        <v>-3.6533742694650886E-2</v>
      </c>
      <c r="V642">
        <v>1.06353602953286</v>
      </c>
      <c r="W642">
        <v>180.6</v>
      </c>
      <c r="X642">
        <v>190</v>
      </c>
      <c r="Y642">
        <v>180.6</v>
      </c>
      <c r="Z642">
        <v>190</v>
      </c>
      <c r="AA642">
        <v>180.6</v>
      </c>
      <c r="AB642">
        <v>198.3</v>
      </c>
      <c r="AC642" s="2">
        <f>(Table2[[#This Row],[Close Price]]/Table2[[#This Row],[Day Low]])-1</f>
        <v>1.9102990033222689E-2</v>
      </c>
      <c r="AD642" s="2">
        <f>(Table2[[#This Row],[Day High]]/Table2[[#This Row],[Close Price]])-1</f>
        <v>3.2328171692474816E-2</v>
      </c>
      <c r="AE642" s="2">
        <f>(Table2[[#This Row],[Close Price]]/Table2[[#This Row],[Current Week Low]])-1</f>
        <v>1.9102990033222689E-2</v>
      </c>
      <c r="AF642" s="2">
        <f>(Table2[[#This Row],[Current Week High]]/Table2[[#This Row],[Close Price]])-1</f>
        <v>3.2328171692474816E-2</v>
      </c>
      <c r="AG642" s="2">
        <f>(Table2[[#This Row],[Close Price]]/Table2[[#This Row],[Current Month Low]])-1</f>
        <v>1.9102990033222689E-2</v>
      </c>
      <c r="AH642" s="2">
        <f>(Table2[[#This Row],[Current Month High]]/Table2[[#This Row],[Close Price]])-1</f>
        <v>7.7424612876935583E-2</v>
      </c>
      <c r="AI642">
        <v>40.179299103504398</v>
      </c>
      <c r="AJ642">
        <v>26.931034482758601</v>
      </c>
      <c r="AK642" t="str">
        <f>IF(AND(Table2[[#This Row],[20D EMA]]&gt;Table2[[#This Row],[50D EMA]],Table2[[#This Row],[50D EMA]]&gt;Table2[[#This Row],[200D EMA]]),"Uptrend","Downtrend/NoTrend")</f>
        <v>Downtrend/NoTrend</v>
      </c>
      <c r="AL642">
        <v>-0.01</v>
      </c>
      <c r="AM642" t="s">
        <v>10200</v>
      </c>
      <c r="AN642">
        <v>-2.74</v>
      </c>
      <c r="AO642" t="s">
        <v>10200</v>
      </c>
      <c r="AQ642">
        <f>(Table2[[#This Row],[Sharpe Ratio]]-AVERAGE(Table2[Sharpe Ratio]))/_xlfn.STDEV.P(Table2[Sharpe Ratio])</f>
        <v>-0.56193622494207851</v>
      </c>
      <c r="AR64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2">
        <f>_xlfn.RANK.AVG(Table2[[#This Row],[1Y Return vs Nifty Z-Score]],Table2[1Y Return vs Nifty Z-Score])</f>
        <v>675</v>
      </c>
      <c r="AT642">
        <f>_xlfn.RANK.AVG(Table2[[#This Row],[6M Return vs Nifty Z-Score]],Table2[6M Return vs Nifty Z-Score])</f>
        <v>580</v>
      </c>
      <c r="AU642">
        <f>_xlfn.RANK.AVG(Table2[[#This Row],[Sharpe Ratio Z-Score]],Table2[Sharpe Ratio Z-Score])</f>
        <v>507.5</v>
      </c>
      <c r="AV642">
        <f>(Table2[[#This Row],[Rank 1Y]]+Table2[[#This Row],[Rank 6M]]+Table2[[#This Row],[Rank Sharpe]])/3</f>
        <v>587.5</v>
      </c>
    </row>
    <row r="643" spans="1:48" x14ac:dyDescent="0.3">
      <c r="A643" t="s">
        <v>1770</v>
      </c>
      <c r="B643" t="s">
        <v>1771</v>
      </c>
      <c r="C643" t="s">
        <v>10155</v>
      </c>
      <c r="D643" t="s">
        <v>24</v>
      </c>
      <c r="E643">
        <v>4102.1917602800004</v>
      </c>
      <c r="F643">
        <v>130.96</v>
      </c>
      <c r="G643">
        <v>-19.166019307191</v>
      </c>
      <c r="H643">
        <f>(Table2[[#This Row],[1Y Return vs Nifty]]-AVERAGE(Table2[1Y Return vs Nifty]))/_xlfn.STDEV.P(Table2[1Y Return vs Nifty])</f>
        <v>-0.80490793157175933</v>
      </c>
      <c r="I643">
        <v>-8.5470088634148897</v>
      </c>
      <c r="J643">
        <f>(Table2[[#This Row],[1M Return vs Nifty]]-AVERAGE(Table2[1M Return vs Nifty]))/_xlfn.STDEV.P(Table2[1M Return vs Nifty])</f>
        <v>-0.70580830277720363</v>
      </c>
      <c r="K643">
        <v>-23.0309241364528</v>
      </c>
      <c r="L643">
        <f>(Table2[[#This Row],[6M Return vs Nifty]]-AVERAGE(Table2[6M Return vs Nifty]))/_xlfn.STDEV.P(Table2[6M Return vs Nifty])</f>
        <v>-0.98773597825004988</v>
      </c>
      <c r="M643">
        <v>-1.7406137126078201</v>
      </c>
      <c r="N643">
        <f>(Table2[[#This Row],[1W Return vs Nifty]]-AVERAGE(Table2[1W Return vs Nifty]))/_xlfn.STDEV.P(Table2[1W Return vs Nifty])</f>
        <v>3.6812991540915455E-2</v>
      </c>
      <c r="O643">
        <v>134.82</v>
      </c>
      <c r="P643">
        <v>134.08892764389901</v>
      </c>
      <c r="Q643">
        <v>129.18464590534501</v>
      </c>
      <c r="R643">
        <v>39.289789391668101</v>
      </c>
      <c r="S643" s="2">
        <f>(Table2[[#This Row],[Close Price]]-Table2[[#This Row],[20D EMA]])/Table2[[#This Row],[20D EMA]]</f>
        <v>-2.8630766948523848E-2</v>
      </c>
      <c r="T643" s="2">
        <f>(Table2[[#This Row],[Close Price]]-Table2[[#This Row],[50D EMA]])/Table2[[#This Row],[50D EMA]]</f>
        <v>-2.3334720464082772E-2</v>
      </c>
      <c r="U643" s="2">
        <f>(Table2[[#This Row],[Close Price]]-Table2[[#This Row],[200D EMA]])/Table2[[#This Row],[200D EMA]]</f>
        <v>1.3742763950104578E-2</v>
      </c>
      <c r="V643">
        <v>0.58127285228021597</v>
      </c>
      <c r="W643">
        <v>129.5</v>
      </c>
      <c r="X643">
        <v>133.9</v>
      </c>
      <c r="Y643">
        <v>129.5</v>
      </c>
      <c r="Z643">
        <v>134.1</v>
      </c>
      <c r="AA643">
        <v>129.5</v>
      </c>
      <c r="AB643">
        <v>142.88</v>
      </c>
      <c r="AC643" s="2">
        <f>(Table2[[#This Row],[Close Price]]/Table2[[#This Row],[Day Low]])-1</f>
        <v>1.1274131274131349E-2</v>
      </c>
      <c r="AD643" s="2">
        <f>(Table2[[#This Row],[Day High]]/Table2[[#This Row],[Close Price]])-1</f>
        <v>2.2449602932193002E-2</v>
      </c>
      <c r="AE643" s="2">
        <f>(Table2[[#This Row],[Close Price]]/Table2[[#This Row],[Current Week Low]])-1</f>
        <v>1.1274131274131349E-2</v>
      </c>
      <c r="AF643" s="2">
        <f>(Table2[[#This Row],[Current Week High]]/Table2[[#This Row],[Close Price]])-1</f>
        <v>2.3976786805131267E-2</v>
      </c>
      <c r="AG643" s="2">
        <f>(Table2[[#This Row],[Close Price]]/Table2[[#This Row],[Current Month Low]])-1</f>
        <v>1.1274131274131349E-2</v>
      </c>
      <c r="AH643" s="2">
        <f>(Table2[[#This Row],[Current Month High]]/Table2[[#This Row],[Close Price]])-1</f>
        <v>9.1020158827122666E-2</v>
      </c>
      <c r="AI643">
        <v>24.809102015882601</v>
      </c>
      <c r="AJ643">
        <v>19.162875341219198</v>
      </c>
      <c r="AK643" t="str">
        <f>IF(AND(Table2[[#This Row],[20D EMA]]&gt;Table2[[#This Row],[50D EMA]],Table2[[#This Row],[50D EMA]]&gt;Table2[[#This Row],[200D EMA]]),"Uptrend","Downtrend/NoTrend")</f>
        <v>Uptrend</v>
      </c>
      <c r="AL643">
        <v>-0.11</v>
      </c>
      <c r="AM643" t="s">
        <v>10200</v>
      </c>
      <c r="AN643">
        <v>-5.96</v>
      </c>
      <c r="AO643" t="s">
        <v>10200</v>
      </c>
      <c r="AP643">
        <v>-8.2944503308199997E-4</v>
      </c>
      <c r="AQ643">
        <f>(Table2[[#This Row],[Sharpe Ratio]]-AVERAGE(Table2[Sharpe Ratio]))/_xlfn.STDEV.P(Table2[Sharpe Ratio])</f>
        <v>-0.57145788564522582</v>
      </c>
      <c r="AR64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-3.0330971067033232</v>
      </c>
      <c r="AS643">
        <f>_xlfn.RANK.AVG(Table2[[#This Row],[1Y Return vs Nifty Z-Score]],Table2[1Y Return vs Nifty Z-Score])</f>
        <v>611</v>
      </c>
      <c r="AT643">
        <f>_xlfn.RANK.AVG(Table2[[#This Row],[6M Return vs Nifty Z-Score]],Table2[6M Return vs Nifty Z-Score])</f>
        <v>624</v>
      </c>
      <c r="AU643">
        <f>_xlfn.RANK.AVG(Table2[[#This Row],[Sharpe Ratio Z-Score]],Table2[Sharpe Ratio Z-Score])</f>
        <v>532</v>
      </c>
      <c r="AV643">
        <f>(Table2[[#This Row],[Rank 1Y]]+Table2[[#This Row],[Rank 6M]]+Table2[[#This Row],[Rank Sharpe]])/3</f>
        <v>589</v>
      </c>
    </row>
    <row r="644" spans="1:48" x14ac:dyDescent="0.3">
      <c r="A644" t="s">
        <v>185</v>
      </c>
      <c r="B644" t="s">
        <v>186</v>
      </c>
      <c r="C644" t="s">
        <v>10155</v>
      </c>
      <c r="D644" t="s">
        <v>37</v>
      </c>
      <c r="E644">
        <v>138477.55243963501</v>
      </c>
      <c r="F644">
        <v>643.95000000000005</v>
      </c>
      <c r="G644">
        <v>-25.384501800854501</v>
      </c>
      <c r="H644">
        <f>(Table2[[#This Row],[1Y Return vs Nifty]]-AVERAGE(Table2[1Y Return vs Nifty]))/_xlfn.STDEV.P(Table2[1Y Return vs Nifty])</f>
        <v>-0.89150604523274213</v>
      </c>
      <c r="I644">
        <v>5.7352571464373003</v>
      </c>
      <c r="J644">
        <f>(Table2[[#This Row],[1M Return vs Nifty]]-AVERAGE(Table2[1M Return vs Nifty]))/_xlfn.STDEV.P(Table2[1M Return vs Nifty])</f>
        <v>0.7753395421407403</v>
      </c>
      <c r="K644">
        <v>-5.3953191562346303</v>
      </c>
      <c r="L644">
        <f>(Table2[[#This Row],[6M Return vs Nifty]]-AVERAGE(Table2[6M Return vs Nifty]))/_xlfn.STDEV.P(Table2[6M Return vs Nifty])</f>
        <v>-0.39531981147188888</v>
      </c>
      <c r="M644">
        <v>-0.326692977114662</v>
      </c>
      <c r="N644">
        <f>(Table2[[#This Row],[1W Return vs Nifty]]-AVERAGE(Table2[1W Return vs Nifty]))/_xlfn.STDEV.P(Table2[1W Return vs Nifty])</f>
        <v>0.41746310979493934</v>
      </c>
      <c r="O644">
        <v>621.73</v>
      </c>
      <c r="P644">
        <v>603.10478002435798</v>
      </c>
      <c r="Q644">
        <v>603.12463931853495</v>
      </c>
      <c r="R644">
        <v>70.061929846029599</v>
      </c>
      <c r="S644" s="2">
        <f>(Table2[[#This Row],[Close Price]]-Table2[[#This Row],[20D EMA]])/Table2[[#This Row],[20D EMA]]</f>
        <v>3.5738986376723056E-2</v>
      </c>
      <c r="T644" s="2">
        <f>(Table2[[#This Row],[Close Price]]-Table2[[#This Row],[50D EMA]])/Table2[[#This Row],[50D EMA]]</f>
        <v>6.7724915020558163E-2</v>
      </c>
      <c r="U644" s="2">
        <f>(Table2[[#This Row],[Close Price]]-Table2[[#This Row],[200D EMA]])/Table2[[#This Row],[200D EMA]]</f>
        <v>6.7689757671968609E-2</v>
      </c>
      <c r="V644">
        <v>0.89219920317290302</v>
      </c>
      <c r="W644">
        <v>623.25</v>
      </c>
      <c r="X644">
        <v>649.70000000000005</v>
      </c>
      <c r="Y644">
        <v>623.25</v>
      </c>
      <c r="Z644">
        <v>649.70000000000005</v>
      </c>
      <c r="AA644">
        <v>586.5</v>
      </c>
      <c r="AB644">
        <v>655</v>
      </c>
      <c r="AC644" s="2">
        <f>(Table2[[#This Row],[Close Price]]/Table2[[#This Row],[Day Low]])-1</f>
        <v>3.3212996389891725E-2</v>
      </c>
      <c r="AD644" s="2">
        <f>(Table2[[#This Row],[Day High]]/Table2[[#This Row],[Close Price]])-1</f>
        <v>8.9292646944638676E-3</v>
      </c>
      <c r="AE644" s="2">
        <f>(Table2[[#This Row],[Close Price]]/Table2[[#This Row],[Current Week Low]])-1</f>
        <v>3.3212996389891725E-2</v>
      </c>
      <c r="AF644" s="2">
        <f>(Table2[[#This Row],[Current Week High]]/Table2[[#This Row],[Close Price]])-1</f>
        <v>8.9292646944638676E-3</v>
      </c>
      <c r="AG644" s="2">
        <f>(Table2[[#This Row],[Close Price]]/Table2[[#This Row],[Current Month Low]])-1</f>
        <v>9.7953964194373411E-2</v>
      </c>
      <c r="AH644" s="2">
        <f>(Table2[[#This Row],[Current Month High]]/Table2[[#This Row],[Close Price]])-1</f>
        <v>1.7159717369360949E-2</v>
      </c>
      <c r="AI644">
        <v>10.350182467582799</v>
      </c>
      <c r="AJ644">
        <v>25.919045756746101</v>
      </c>
      <c r="AK644" t="str">
        <f>IF(AND(Table2[[#This Row],[20D EMA]]&gt;Table2[[#This Row],[50D EMA]],Table2[[#This Row],[50D EMA]]&gt;Table2[[#This Row],[200D EMA]]),"Uptrend","Downtrend/NoTrend")</f>
        <v>Downtrend/NoTrend</v>
      </c>
      <c r="AL644">
        <v>0.06</v>
      </c>
      <c r="AM644" t="s">
        <v>10199</v>
      </c>
      <c r="AN644">
        <v>6.62</v>
      </c>
      <c r="AO644" t="s">
        <v>10199</v>
      </c>
      <c r="AP644">
        <v>-7.9655356846387998E-2</v>
      </c>
      <c r="AQ644">
        <f>(Table2[[#This Row],[Sharpe Ratio]]-AVERAGE(Table2[Sharpe Ratio]))/_xlfn.STDEV.P(Table2[Sharpe Ratio])</f>
        <v>-1.4763443542682828</v>
      </c>
      <c r="AR64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4">
        <f>_xlfn.RANK.AVG(Table2[[#This Row],[1Y Return vs Nifty Z-Score]],Table2[1Y Return vs Nifty Z-Score])</f>
        <v>638</v>
      </c>
      <c r="AT644">
        <f>_xlfn.RANK.AVG(Table2[[#This Row],[6M Return vs Nifty Z-Score]],Table2[6M Return vs Nifty Z-Score])</f>
        <v>448</v>
      </c>
      <c r="AU644">
        <f>_xlfn.RANK.AVG(Table2[[#This Row],[Sharpe Ratio Z-Score]],Table2[Sharpe Ratio Z-Score])</f>
        <v>684</v>
      </c>
      <c r="AV644">
        <f>(Table2[[#This Row],[Rank 1Y]]+Table2[[#This Row],[Rank 6M]]+Table2[[#This Row],[Rank Sharpe]])/3</f>
        <v>590</v>
      </c>
    </row>
    <row r="645" spans="1:48" x14ac:dyDescent="0.3">
      <c r="A645" t="s">
        <v>2098</v>
      </c>
      <c r="B645" t="s">
        <v>2099</v>
      </c>
      <c r="C645" t="s">
        <v>10158</v>
      </c>
      <c r="D645" t="s">
        <v>46</v>
      </c>
      <c r="E645">
        <v>2703.371937245</v>
      </c>
      <c r="F645">
        <v>681.95</v>
      </c>
      <c r="G645">
        <v>-32.198808494462703</v>
      </c>
      <c r="H645">
        <f>(Table2[[#This Row],[1Y Return vs Nifty]]-AVERAGE(Table2[1Y Return vs Nifty]))/_xlfn.STDEV.P(Table2[1Y Return vs Nifty])</f>
        <v>-0.98640156132934376</v>
      </c>
      <c r="I645">
        <v>-0.176649664072975</v>
      </c>
      <c r="J645">
        <f>(Table2[[#This Row],[1M Return vs Nifty]]-AVERAGE(Table2[1M Return vs Nifty]))/_xlfn.STDEV.P(Table2[1M Return vs Nifty])</f>
        <v>0.16224299109606249</v>
      </c>
      <c r="K645">
        <v>-25.027379715654401</v>
      </c>
      <c r="L645">
        <f>(Table2[[#This Row],[6M Return vs Nifty]]-AVERAGE(Table2[6M Return vs Nifty]))/_xlfn.STDEV.P(Table2[6M Return vs Nifty])</f>
        <v>-1.0548010187008965</v>
      </c>
      <c r="M645">
        <v>-0.87509267524160295</v>
      </c>
      <c r="N645">
        <f>(Table2[[#This Row],[1W Return vs Nifty]]-AVERAGE(Table2[1W Return vs Nifty]))/_xlfn.STDEV.P(Table2[1W Return vs Nifty])</f>
        <v>0.26982512366010686</v>
      </c>
      <c r="O645">
        <v>680.4</v>
      </c>
      <c r="P645">
        <v>675.67132144826996</v>
      </c>
      <c r="Q645">
        <v>698.253345764698</v>
      </c>
      <c r="R645">
        <v>50.119504982433497</v>
      </c>
      <c r="S645" s="2">
        <f>(Table2[[#This Row],[Close Price]]-Table2[[#This Row],[20D EMA]])/Table2[[#This Row],[20D EMA]]</f>
        <v>2.2780717225162673E-3</v>
      </c>
      <c r="T645" s="2">
        <f>(Table2[[#This Row],[Close Price]]-Table2[[#This Row],[50D EMA]])/Table2[[#This Row],[50D EMA]]</f>
        <v>9.2925041398412862E-3</v>
      </c>
      <c r="U645" s="2">
        <f>(Table2[[#This Row],[Close Price]]-Table2[[#This Row],[200D EMA]])/Table2[[#This Row],[200D EMA]]</f>
        <v>-2.3348754235961743E-2</v>
      </c>
      <c r="V645">
        <v>0.55429312452310397</v>
      </c>
      <c r="W645">
        <v>670.95</v>
      </c>
      <c r="X645">
        <v>699</v>
      </c>
      <c r="Y645">
        <v>652.54999999999995</v>
      </c>
      <c r="Z645">
        <v>699</v>
      </c>
      <c r="AA645">
        <v>652.54999999999995</v>
      </c>
      <c r="AB645">
        <v>709.65</v>
      </c>
      <c r="AC645" s="2">
        <f>(Table2[[#This Row],[Close Price]]/Table2[[#This Row],[Day Low]])-1</f>
        <v>1.6394664281988325E-2</v>
      </c>
      <c r="AD645" s="2">
        <f>(Table2[[#This Row],[Day High]]/Table2[[#This Row],[Close Price]])-1</f>
        <v>2.5001832978957417E-2</v>
      </c>
      <c r="AE645" s="2">
        <f>(Table2[[#This Row],[Close Price]]/Table2[[#This Row],[Current Week Low]])-1</f>
        <v>4.5054018849130406E-2</v>
      </c>
      <c r="AF645" s="2">
        <f>(Table2[[#This Row],[Current Week High]]/Table2[[#This Row],[Close Price]])-1</f>
        <v>2.5001832978957417E-2</v>
      </c>
      <c r="AG645" s="2">
        <f>(Table2[[#This Row],[Close Price]]/Table2[[#This Row],[Current Month Low]])-1</f>
        <v>4.5054018849130406E-2</v>
      </c>
      <c r="AH645" s="2">
        <f>(Table2[[#This Row],[Current Month High]]/Table2[[#This Row],[Close Price]])-1</f>
        <v>4.0618813696018607E-2</v>
      </c>
      <c r="AI645">
        <v>24.056015836938101</v>
      </c>
      <c r="AJ645">
        <v>13.6772795465911</v>
      </c>
      <c r="AK645" t="str">
        <f>IF(AND(Table2[[#This Row],[20D EMA]]&gt;Table2[[#This Row],[50D EMA]],Table2[[#This Row],[50D EMA]]&gt;Table2[[#This Row],[200D EMA]]),"Uptrend","Downtrend/NoTrend")</f>
        <v>Downtrend/NoTrend</v>
      </c>
      <c r="AL645">
        <v>-0.08</v>
      </c>
      <c r="AM645" t="s">
        <v>10200</v>
      </c>
      <c r="AN645">
        <v>-0.1</v>
      </c>
      <c r="AO645" t="s">
        <v>10200</v>
      </c>
      <c r="AP645">
        <v>1.0948391005642001E-2</v>
      </c>
      <c r="AQ645">
        <f>(Table2[[#This Row],[Sharpe Ratio]]-AVERAGE(Table2[Sharpe Ratio]))/_xlfn.STDEV.P(Table2[Sharpe Ratio])</f>
        <v>-0.43625355732303428</v>
      </c>
      <c r="AR64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5">
        <f>_xlfn.RANK.AVG(Table2[[#This Row],[1Y Return vs Nifty Z-Score]],Table2[1Y Return vs Nifty Z-Score])</f>
        <v>674</v>
      </c>
      <c r="AT645">
        <f>_xlfn.RANK.AVG(Table2[[#This Row],[6M Return vs Nifty Z-Score]],Table2[6M Return vs Nifty Z-Score])</f>
        <v>647</v>
      </c>
      <c r="AU645">
        <f>_xlfn.RANK.AVG(Table2[[#This Row],[Sharpe Ratio Z-Score]],Table2[Sharpe Ratio Z-Score])</f>
        <v>449</v>
      </c>
      <c r="AV645">
        <f>(Table2[[#This Row],[Rank 1Y]]+Table2[[#This Row],[Rank 6M]]+Table2[[#This Row],[Rank Sharpe]])/3</f>
        <v>590</v>
      </c>
    </row>
    <row r="646" spans="1:48" x14ac:dyDescent="0.3">
      <c r="A646" t="s">
        <v>1248</v>
      </c>
      <c r="B646" t="s">
        <v>1249</v>
      </c>
      <c r="C646" t="s">
        <v>10155</v>
      </c>
      <c r="D646" t="s">
        <v>116</v>
      </c>
      <c r="E646">
        <v>8795.6946374929994</v>
      </c>
      <c r="F646">
        <v>82.01</v>
      </c>
      <c r="G646">
        <v>-35.028004014305999</v>
      </c>
      <c r="H646">
        <f>(Table2[[#This Row],[1Y Return vs Nifty]]-AVERAGE(Table2[1Y Return vs Nifty]))/_xlfn.STDEV.P(Table2[1Y Return vs Nifty])</f>
        <v>-1.0258007226916512</v>
      </c>
      <c r="I646">
        <v>-9.9072029728495696</v>
      </c>
      <c r="J646">
        <f>(Table2[[#This Row],[1M Return vs Nifty]]-AVERAGE(Table2[1M Return vs Nifty]))/_xlfn.STDEV.P(Table2[1M Return vs Nifty])</f>
        <v>-0.84686775177986984</v>
      </c>
      <c r="K646">
        <v>-18.830644267941398</v>
      </c>
      <c r="L646">
        <f>(Table2[[#This Row],[6M Return vs Nifty]]-AVERAGE(Table2[6M Return vs Nifty]))/_xlfn.STDEV.P(Table2[6M Return vs Nifty])</f>
        <v>-0.84663995677020043</v>
      </c>
      <c r="M646">
        <v>-2.4254723729391499</v>
      </c>
      <c r="N646">
        <f>(Table2[[#This Row],[1W Return vs Nifty]]-AVERAGE(Table2[1W Return vs Nifty]))/_xlfn.STDEV.P(Table2[1W Return vs Nifty])</f>
        <v>-0.14756193379850754</v>
      </c>
      <c r="O646">
        <v>82.41</v>
      </c>
      <c r="P646">
        <v>83.263451661793596</v>
      </c>
      <c r="Q646">
        <v>85.310168339260102</v>
      </c>
      <c r="R646">
        <v>49.555454010764002</v>
      </c>
      <c r="S646" s="2">
        <f>(Table2[[#This Row],[Close Price]]-Table2[[#This Row],[20D EMA]])/Table2[[#This Row],[20D EMA]]</f>
        <v>-4.8537798810822895E-3</v>
      </c>
      <c r="T646" s="2">
        <f>(Table2[[#This Row],[Close Price]]-Table2[[#This Row],[50D EMA]])/Table2[[#This Row],[50D EMA]]</f>
        <v>-1.5054043962589549E-2</v>
      </c>
      <c r="U646" s="2">
        <f>(Table2[[#This Row],[Close Price]]-Table2[[#This Row],[200D EMA]])/Table2[[#This Row],[200D EMA]]</f>
        <v>-3.8684349163818792E-2</v>
      </c>
      <c r="V646">
        <v>0.487966056726373</v>
      </c>
      <c r="W646">
        <v>78.3</v>
      </c>
      <c r="X646">
        <v>82.5</v>
      </c>
      <c r="Y646">
        <v>78.3</v>
      </c>
      <c r="Z646">
        <v>82.5</v>
      </c>
      <c r="AA646">
        <v>78.3</v>
      </c>
      <c r="AB646">
        <v>84.35</v>
      </c>
      <c r="AC646" s="2">
        <f>(Table2[[#This Row],[Close Price]]/Table2[[#This Row],[Day Low]])-1</f>
        <v>4.7381864623244008E-2</v>
      </c>
      <c r="AD646" s="2">
        <f>(Table2[[#This Row],[Day High]]/Table2[[#This Row],[Close Price]])-1</f>
        <v>5.9748811120594603E-3</v>
      </c>
      <c r="AE646" s="2">
        <f>(Table2[[#This Row],[Close Price]]/Table2[[#This Row],[Current Week Low]])-1</f>
        <v>4.7381864623244008E-2</v>
      </c>
      <c r="AF646" s="2">
        <f>(Table2[[#This Row],[Current Week High]]/Table2[[#This Row],[Close Price]])-1</f>
        <v>5.9748811120594603E-3</v>
      </c>
      <c r="AG646" s="2">
        <f>(Table2[[#This Row],[Close Price]]/Table2[[#This Row],[Current Month Low]])-1</f>
        <v>4.7381864623244008E-2</v>
      </c>
      <c r="AH646" s="2">
        <f>(Table2[[#This Row],[Current Month High]]/Table2[[#This Row],[Close Price]])-1</f>
        <v>2.8533105718814733E-2</v>
      </c>
      <c r="AI646">
        <v>19.497622241190001</v>
      </c>
      <c r="AJ646">
        <v>13.273480662983401</v>
      </c>
      <c r="AK646" t="str">
        <f>IF(AND(Table2[[#This Row],[20D EMA]]&gt;Table2[[#This Row],[50D EMA]],Table2[[#This Row],[50D EMA]]&gt;Table2[[#This Row],[200D EMA]]),"Uptrend","Downtrend/NoTrend")</f>
        <v>Downtrend/NoTrend</v>
      </c>
      <c r="AL646">
        <v>-0.11</v>
      </c>
      <c r="AM646" t="s">
        <v>10200</v>
      </c>
      <c r="AN646">
        <v>-1.49</v>
      </c>
      <c r="AO646" t="s">
        <v>10200</v>
      </c>
      <c r="AQ646">
        <f>(Table2[[#This Row],[Sharpe Ratio]]-AVERAGE(Table2[Sharpe Ratio]))/_xlfn.STDEV.P(Table2[Sharpe Ratio])</f>
        <v>-0.56193622494207851</v>
      </c>
      <c r="AR64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6">
        <f>_xlfn.RANK.AVG(Table2[[#This Row],[1Y Return vs Nifty Z-Score]],Table2[1Y Return vs Nifty Z-Score])</f>
        <v>684</v>
      </c>
      <c r="AT646">
        <f>_xlfn.RANK.AVG(Table2[[#This Row],[6M Return vs Nifty Z-Score]],Table2[6M Return vs Nifty Z-Score])</f>
        <v>591</v>
      </c>
      <c r="AU646">
        <f>_xlfn.RANK.AVG(Table2[[#This Row],[Sharpe Ratio Z-Score]],Table2[Sharpe Ratio Z-Score])</f>
        <v>507.5</v>
      </c>
      <c r="AV646">
        <f>(Table2[[#This Row],[Rank 1Y]]+Table2[[#This Row],[Rank 6M]]+Table2[[#This Row],[Rank Sharpe]])/3</f>
        <v>594.16666666666663</v>
      </c>
    </row>
    <row r="647" spans="1:48" x14ac:dyDescent="0.3">
      <c r="A647" t="s">
        <v>929</v>
      </c>
      <c r="B647" t="s">
        <v>930</v>
      </c>
      <c r="C647" t="s">
        <v>10169</v>
      </c>
      <c r="D647" t="s">
        <v>551</v>
      </c>
      <c r="E647">
        <v>15533.511724779901</v>
      </c>
      <c r="F647">
        <v>1461.95</v>
      </c>
      <c r="G647">
        <v>-12.4150290869967</v>
      </c>
      <c r="H647">
        <f>(Table2[[#This Row],[1Y Return vs Nifty]]-AVERAGE(Table2[1Y Return vs Nifty]))/_xlfn.STDEV.P(Table2[1Y Return vs Nifty])</f>
        <v>-0.71089415586228555</v>
      </c>
      <c r="I647">
        <v>-3.4467611056229202</v>
      </c>
      <c r="J647">
        <f>(Table2[[#This Row],[1M Return vs Nifty]]-AVERAGE(Table2[1M Return vs Nifty]))/_xlfn.STDEV.P(Table2[1M Return vs Nifty])</f>
        <v>-0.17688516342451968</v>
      </c>
      <c r="K647">
        <v>-14.0762637915194</v>
      </c>
      <c r="L647">
        <f>(Table2[[#This Row],[6M Return vs Nifty]]-AVERAGE(Table2[6M Return vs Nifty]))/_xlfn.STDEV.P(Table2[6M Return vs Nifty])</f>
        <v>-0.68693055862898611</v>
      </c>
      <c r="M647">
        <v>-1.1619365406829401</v>
      </c>
      <c r="N647">
        <f>(Table2[[#This Row],[1W Return vs Nifty]]-AVERAGE(Table2[1W Return vs Nifty]))/_xlfn.STDEV.P(Table2[1W Return vs Nifty])</f>
        <v>0.19260215877968645</v>
      </c>
      <c r="O647">
        <v>1460.81</v>
      </c>
      <c r="P647">
        <v>1420.6315630352201</v>
      </c>
      <c r="Q647">
        <v>1402.0451206656201</v>
      </c>
      <c r="R647">
        <v>46.735228704219899</v>
      </c>
      <c r="S647" s="2">
        <f>(Table2[[#This Row],[Close Price]]-Table2[[#This Row],[20D EMA]])/Table2[[#This Row],[20D EMA]]</f>
        <v>7.8038896228811423E-4</v>
      </c>
      <c r="T647" s="2">
        <f>(Table2[[#This Row],[Close Price]]-Table2[[#This Row],[50D EMA]])/Table2[[#This Row],[50D EMA]]</f>
        <v>2.9084555094990232E-2</v>
      </c>
      <c r="U647" s="2">
        <f>(Table2[[#This Row],[Close Price]]-Table2[[#This Row],[200D EMA]])/Table2[[#This Row],[200D EMA]]</f>
        <v>4.2726784217857541E-2</v>
      </c>
      <c r="V647">
        <v>0.84146589141811501</v>
      </c>
      <c r="W647">
        <v>1401.2</v>
      </c>
      <c r="X647">
        <v>1488.75</v>
      </c>
      <c r="Y647">
        <v>1401.2</v>
      </c>
      <c r="Z647">
        <v>1488.75</v>
      </c>
      <c r="AA647">
        <v>1401.2</v>
      </c>
      <c r="AB647">
        <v>1550</v>
      </c>
      <c r="AC647" s="2">
        <f>(Table2[[#This Row],[Close Price]]/Table2[[#This Row],[Day Low]])-1</f>
        <v>4.3355695118469928E-2</v>
      </c>
      <c r="AD647" s="2">
        <f>(Table2[[#This Row],[Day High]]/Table2[[#This Row],[Close Price]])-1</f>
        <v>1.8331680290023522E-2</v>
      </c>
      <c r="AE647" s="2">
        <f>(Table2[[#This Row],[Close Price]]/Table2[[#This Row],[Current Week Low]])-1</f>
        <v>4.3355695118469928E-2</v>
      </c>
      <c r="AF647" s="2">
        <f>(Table2[[#This Row],[Current Week High]]/Table2[[#This Row],[Close Price]])-1</f>
        <v>1.8331680290023522E-2</v>
      </c>
      <c r="AG647" s="2">
        <f>(Table2[[#This Row],[Close Price]]/Table2[[#This Row],[Current Month Low]])-1</f>
        <v>4.3355695118469928E-2</v>
      </c>
      <c r="AH647" s="2">
        <f>(Table2[[#This Row],[Current Month High]]/Table2[[#This Row],[Close Price]])-1</f>
        <v>6.022777796778267E-2</v>
      </c>
      <c r="AI647">
        <v>10.9477068299189</v>
      </c>
      <c r="AJ647">
        <v>17.614641995172899</v>
      </c>
      <c r="AK647" t="str">
        <f>IF(AND(Table2[[#This Row],[20D EMA]]&gt;Table2[[#This Row],[50D EMA]],Table2[[#This Row],[50D EMA]]&gt;Table2[[#This Row],[200D EMA]]),"Uptrend","Downtrend/NoTrend")</f>
        <v>Uptrend</v>
      </c>
      <c r="AL647">
        <v>0.08</v>
      </c>
      <c r="AM647" t="s">
        <v>10199</v>
      </c>
      <c r="AN647">
        <v>-1.35</v>
      </c>
      <c r="AO647" t="s">
        <v>10200</v>
      </c>
      <c r="AP647">
        <v>-6.6768806652750007E-2</v>
      </c>
      <c r="AQ647">
        <f>(Table2[[#This Row],[Sharpe Ratio]]-AVERAGE(Table2[Sharpe Ratio]))/_xlfn.STDEV.P(Table2[Sharpe Ratio])</f>
        <v>-1.3284124797208263</v>
      </c>
      <c r="AR64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-2.7105201988569307</v>
      </c>
      <c r="AS647">
        <f>_xlfn.RANK.AVG(Table2[[#This Row],[1Y Return vs Nifty Z-Score]],Table2[1Y Return vs Nifty Z-Score])</f>
        <v>575</v>
      </c>
      <c r="AT647">
        <f>_xlfn.RANK.AVG(Table2[[#This Row],[6M Return vs Nifty Z-Score]],Table2[6M Return vs Nifty Z-Score])</f>
        <v>546</v>
      </c>
      <c r="AU647">
        <f>_xlfn.RANK.AVG(Table2[[#This Row],[Sharpe Ratio Z-Score]],Table2[Sharpe Ratio Z-Score])</f>
        <v>665</v>
      </c>
      <c r="AV647">
        <f>(Table2[[#This Row],[Rank 1Y]]+Table2[[#This Row],[Rank 6M]]+Table2[[#This Row],[Rank Sharpe]])/3</f>
        <v>595.33333333333337</v>
      </c>
    </row>
    <row r="648" spans="1:48" x14ac:dyDescent="0.3">
      <c r="A648" t="s">
        <v>1378</v>
      </c>
      <c r="B648" t="s">
        <v>1379</v>
      </c>
      <c r="C648" t="s">
        <v>10166</v>
      </c>
      <c r="D648" t="s">
        <v>400</v>
      </c>
      <c r="E648">
        <v>7476.6929673750001</v>
      </c>
      <c r="F648">
        <v>676.25</v>
      </c>
      <c r="G648">
        <v>-16.634673435509001</v>
      </c>
      <c r="H648">
        <f>(Table2[[#This Row],[1Y Return vs Nifty]]-AVERAGE(Table2[1Y Return vs Nifty]))/_xlfn.STDEV.P(Table2[1Y Return vs Nifty])</f>
        <v>-0.76965660172809613</v>
      </c>
      <c r="I648">
        <v>-6.6213191779466198</v>
      </c>
      <c r="J648">
        <f>(Table2[[#This Row],[1M Return vs Nifty]]-AVERAGE(Table2[1M Return vs Nifty]))/_xlfn.STDEV.P(Table2[1M Return vs Nifty])</f>
        <v>-0.50610391933801302</v>
      </c>
      <c r="K648">
        <v>-15.4113035634652</v>
      </c>
      <c r="L648">
        <f>(Table2[[#This Row],[6M Return vs Nifty]]-AVERAGE(Table2[6M Return vs Nifty]))/_xlfn.STDEV.P(Table2[6M Return vs Nifty])</f>
        <v>-0.73177728461767033</v>
      </c>
      <c r="M648">
        <v>-2.4282815209908599</v>
      </c>
      <c r="N648">
        <f>(Table2[[#This Row],[1W Return vs Nifty]]-AVERAGE(Table2[1W Return vs Nifty]))/_xlfn.STDEV.P(Table2[1W Return vs Nifty])</f>
        <v>-0.14831820146700844</v>
      </c>
      <c r="O648">
        <v>679.44</v>
      </c>
      <c r="P648">
        <v>664.42871737511405</v>
      </c>
      <c r="Q648">
        <v>649.00496834331204</v>
      </c>
      <c r="R648">
        <v>45.801028075702703</v>
      </c>
      <c r="S648" s="2">
        <f>(Table2[[#This Row],[Close Price]]-Table2[[#This Row],[20D EMA]])/Table2[[#This Row],[20D EMA]]</f>
        <v>-4.6950429765690192E-3</v>
      </c>
      <c r="T648" s="2">
        <f>(Table2[[#This Row],[Close Price]]-Table2[[#This Row],[50D EMA]])/Table2[[#This Row],[50D EMA]]</f>
        <v>1.7791649150245947E-2</v>
      </c>
      <c r="U648" s="2">
        <f>(Table2[[#This Row],[Close Price]]-Table2[[#This Row],[200D EMA]])/Table2[[#This Row],[200D EMA]]</f>
        <v>4.1979696590359258E-2</v>
      </c>
      <c r="V648">
        <v>0.83634684706164297</v>
      </c>
      <c r="W648">
        <v>661</v>
      </c>
      <c r="X648">
        <v>686.05</v>
      </c>
      <c r="Y648">
        <v>661</v>
      </c>
      <c r="Z648">
        <v>686.05</v>
      </c>
      <c r="AA648">
        <v>655.29999999999995</v>
      </c>
      <c r="AB648">
        <v>710.8</v>
      </c>
      <c r="AC648" s="2">
        <f>(Table2[[#This Row],[Close Price]]/Table2[[#This Row],[Day Low]])-1</f>
        <v>2.3071104387291985E-2</v>
      </c>
      <c r="AD648" s="2">
        <f>(Table2[[#This Row],[Day High]]/Table2[[#This Row],[Close Price]])-1</f>
        <v>1.4491682070240319E-2</v>
      </c>
      <c r="AE648" s="2">
        <f>(Table2[[#This Row],[Close Price]]/Table2[[#This Row],[Current Week Low]])-1</f>
        <v>2.3071104387291985E-2</v>
      </c>
      <c r="AF648" s="2">
        <f>(Table2[[#This Row],[Current Week High]]/Table2[[#This Row],[Close Price]])-1</f>
        <v>1.4491682070240319E-2</v>
      </c>
      <c r="AG648" s="2">
        <f>(Table2[[#This Row],[Close Price]]/Table2[[#This Row],[Current Month Low]])-1</f>
        <v>3.1970090035098542E-2</v>
      </c>
      <c r="AH648" s="2">
        <f>(Table2[[#This Row],[Current Month High]]/Table2[[#This Row],[Close Price]])-1</f>
        <v>5.1090573012938956E-2</v>
      </c>
      <c r="AI648">
        <v>14.750462107208801</v>
      </c>
      <c r="AJ648">
        <v>29.711326364246599</v>
      </c>
      <c r="AK648" t="str">
        <f>IF(AND(Table2[[#This Row],[20D EMA]]&gt;Table2[[#This Row],[50D EMA]],Table2[[#This Row],[50D EMA]]&gt;Table2[[#This Row],[200D EMA]]),"Uptrend","Downtrend/NoTrend")</f>
        <v>Uptrend</v>
      </c>
      <c r="AL648">
        <v>-0.04</v>
      </c>
      <c r="AM648" t="s">
        <v>10200</v>
      </c>
      <c r="AN648">
        <v>-2.46</v>
      </c>
      <c r="AO648" t="s">
        <v>10200</v>
      </c>
      <c r="AP648">
        <v>-5.6310940406045E-2</v>
      </c>
      <c r="AQ648">
        <f>(Table2[[#This Row],[Sharpe Ratio]]-AVERAGE(Table2[Sharpe Ratio]))/_xlfn.STDEV.P(Table2[Sharpe Ratio])</f>
        <v>-1.2083608185395884</v>
      </c>
      <c r="AR64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-3.3642168256903764</v>
      </c>
      <c r="AS648">
        <f>_xlfn.RANK.AVG(Table2[[#This Row],[1Y Return vs Nifty Z-Score]],Table2[1Y Return vs Nifty Z-Score])</f>
        <v>600</v>
      </c>
      <c r="AT648">
        <f>_xlfn.RANK.AVG(Table2[[#This Row],[6M Return vs Nifty Z-Score]],Table2[6M Return vs Nifty Z-Score])</f>
        <v>561</v>
      </c>
      <c r="AU648">
        <f>_xlfn.RANK.AVG(Table2[[#This Row],[Sharpe Ratio Z-Score]],Table2[Sharpe Ratio Z-Score])</f>
        <v>642</v>
      </c>
      <c r="AV648">
        <f>(Table2[[#This Row],[Rank 1Y]]+Table2[[#This Row],[Rank 6M]]+Table2[[#This Row],[Rank Sharpe]])/3</f>
        <v>601</v>
      </c>
    </row>
    <row r="649" spans="1:48" x14ac:dyDescent="0.3">
      <c r="A649" t="s">
        <v>1052</v>
      </c>
      <c r="B649" t="s">
        <v>1053</v>
      </c>
      <c r="C649" t="s">
        <v>10169</v>
      </c>
      <c r="D649" t="s">
        <v>551</v>
      </c>
      <c r="E649">
        <v>11812.217578395001</v>
      </c>
      <c r="F649">
        <v>891.15</v>
      </c>
      <c r="G649">
        <v>-40.166105977804001</v>
      </c>
      <c r="H649">
        <f>(Table2[[#This Row],[1Y Return vs Nifty]]-AVERAGE(Table2[1Y Return vs Nifty]))/_xlfn.STDEV.P(Table2[1Y Return vs Nifty])</f>
        <v>-1.0973535393619744</v>
      </c>
      <c r="I649">
        <v>-1.93652393549878</v>
      </c>
      <c r="J649">
        <f>(Table2[[#This Row],[1M Return vs Nifty]]-AVERAGE(Table2[1M Return vs Nifty]))/_xlfn.STDEV.P(Table2[1M Return vs Nifty])</f>
        <v>-2.0265441574968828E-2</v>
      </c>
      <c r="K649">
        <v>-10.587495417557401</v>
      </c>
      <c r="L649">
        <f>(Table2[[#This Row],[6M Return vs Nifty]]-AVERAGE(Table2[6M Return vs Nifty]))/_xlfn.STDEV.P(Table2[6M Return vs Nifty])</f>
        <v>-0.5697356685643824</v>
      </c>
      <c r="M649">
        <v>0.55544416368253302</v>
      </c>
      <c r="N649">
        <f>(Table2[[#This Row],[1W Return vs Nifty]]-AVERAGE(Table2[1W Return vs Nifty]))/_xlfn.STDEV.P(Table2[1W Return vs Nifty])</f>
        <v>0.65494856320941308</v>
      </c>
      <c r="O649">
        <v>889</v>
      </c>
      <c r="P649">
        <v>870.340851147943</v>
      </c>
      <c r="Q649">
        <v>871.34869389346795</v>
      </c>
      <c r="R649">
        <v>49.5216674184488</v>
      </c>
      <c r="S649" s="2">
        <f>(Table2[[#This Row],[Close Price]]-Table2[[#This Row],[20D EMA]])/Table2[[#This Row],[20D EMA]]</f>
        <v>2.4184476940382195E-3</v>
      </c>
      <c r="T649" s="2">
        <f>(Table2[[#This Row],[Close Price]]-Table2[[#This Row],[50D EMA]])/Table2[[#This Row],[50D EMA]]</f>
        <v>2.3909194684600392E-2</v>
      </c>
      <c r="U649" s="2">
        <f>(Table2[[#This Row],[Close Price]]-Table2[[#This Row],[200D EMA]])/Table2[[#This Row],[200D EMA]]</f>
        <v>2.2724893312289687E-2</v>
      </c>
      <c r="V649">
        <v>0.763079272159634</v>
      </c>
      <c r="W649">
        <v>876.55</v>
      </c>
      <c r="X649">
        <v>899.7</v>
      </c>
      <c r="Y649">
        <v>869.6</v>
      </c>
      <c r="Z649">
        <v>899.7</v>
      </c>
      <c r="AA649">
        <v>859</v>
      </c>
      <c r="AB649">
        <v>938.4</v>
      </c>
      <c r="AC649" s="2">
        <f>(Table2[[#This Row],[Close Price]]/Table2[[#This Row],[Day Low]])-1</f>
        <v>1.6656209001197908E-2</v>
      </c>
      <c r="AD649" s="2">
        <f>(Table2[[#This Row],[Day High]]/Table2[[#This Row],[Close Price]])-1</f>
        <v>9.5943443864670019E-3</v>
      </c>
      <c r="AE649" s="2">
        <f>(Table2[[#This Row],[Close Price]]/Table2[[#This Row],[Current Week Low]])-1</f>
        <v>2.4781508739650349E-2</v>
      </c>
      <c r="AF649" s="2">
        <f>(Table2[[#This Row],[Current Week High]]/Table2[[#This Row],[Close Price]])-1</f>
        <v>9.5943443864670019E-3</v>
      </c>
      <c r="AG649" s="2">
        <f>(Table2[[#This Row],[Close Price]]/Table2[[#This Row],[Current Month Low]])-1</f>
        <v>3.7427240977881304E-2</v>
      </c>
      <c r="AH649" s="2">
        <f>(Table2[[#This Row],[Current Month High]]/Table2[[#This Row],[Close Price]])-1</f>
        <v>5.3021376872580461E-2</v>
      </c>
      <c r="AI649">
        <v>24.4178869999438</v>
      </c>
      <c r="AJ649">
        <v>17.017923970848901</v>
      </c>
      <c r="AK649" t="str">
        <f>IF(AND(Table2[[#This Row],[20D EMA]]&gt;Table2[[#This Row],[50D EMA]],Table2[[#This Row],[50D EMA]]&gt;Table2[[#This Row],[200D EMA]]),"Uptrend","Downtrend/NoTrend")</f>
        <v>Downtrend/NoTrend</v>
      </c>
      <c r="AL649">
        <v>0.03</v>
      </c>
      <c r="AM649" t="s">
        <v>10199</v>
      </c>
      <c r="AN649">
        <v>-3.86</v>
      </c>
      <c r="AO649" t="s">
        <v>10200</v>
      </c>
      <c r="AP649">
        <v>-2.6726945580166001E-2</v>
      </c>
      <c r="AQ649">
        <f>(Table2[[#This Row],[Sharpe Ratio]]-AVERAGE(Table2[Sharpe Ratio]))/_xlfn.STDEV.P(Table2[Sharpe Ratio])</f>
        <v>-0.86874969334060803</v>
      </c>
      <c r="AR64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9">
        <f>_xlfn.RANK.AVG(Table2[[#This Row],[1Y Return vs Nifty Z-Score]],Table2[1Y Return vs Nifty Z-Score])</f>
        <v>699</v>
      </c>
      <c r="AT649">
        <f>_xlfn.RANK.AVG(Table2[[#This Row],[6M Return vs Nifty Z-Score]],Table2[6M Return vs Nifty Z-Score])</f>
        <v>518</v>
      </c>
      <c r="AU649">
        <f>_xlfn.RANK.AVG(Table2[[#This Row],[Sharpe Ratio Z-Score]],Table2[Sharpe Ratio Z-Score])</f>
        <v>587</v>
      </c>
      <c r="AV649">
        <f>(Table2[[#This Row],[Rank 1Y]]+Table2[[#This Row],[Rank 6M]]+Table2[[#This Row],[Rank Sharpe]])/3</f>
        <v>601.33333333333337</v>
      </c>
    </row>
    <row r="650" spans="1:48" x14ac:dyDescent="0.3">
      <c r="A650" t="s">
        <v>1565</v>
      </c>
      <c r="B650" t="s">
        <v>1566</v>
      </c>
      <c r="C650" t="s">
        <v>10166</v>
      </c>
      <c r="D650" t="s">
        <v>268</v>
      </c>
      <c r="E650">
        <v>5806.4879930699999</v>
      </c>
      <c r="F650">
        <v>1887.7</v>
      </c>
      <c r="G650">
        <v>-34.771491796496299</v>
      </c>
      <c r="H650">
        <f>(Table2[[#This Row],[1Y Return vs Nifty]]-AVERAGE(Table2[1Y Return vs Nifty]))/_xlfn.STDEV.P(Table2[1Y Return vs Nifty])</f>
        <v>-1.0222285530801825</v>
      </c>
      <c r="I650">
        <v>-3.58150734365806</v>
      </c>
      <c r="J650">
        <f>(Table2[[#This Row],[1M Return vs Nifty]]-AVERAGE(Table2[1M Return vs Nifty]))/_xlfn.STDEV.P(Table2[1M Return vs Nifty])</f>
        <v>-0.19085907344264105</v>
      </c>
      <c r="K650">
        <v>-26.199120586637498</v>
      </c>
      <c r="L650">
        <f>(Table2[[#This Row],[6M Return vs Nifty]]-AVERAGE(Table2[6M Return vs Nifty]))/_xlfn.STDEV.P(Table2[6M Return vs Nifty])</f>
        <v>-1.0941621994499409</v>
      </c>
      <c r="M650">
        <v>-3.30750296025538</v>
      </c>
      <c r="N650">
        <f>(Table2[[#This Row],[1W Return vs Nifty]]-AVERAGE(Table2[1W Return vs Nifty]))/_xlfn.STDEV.P(Table2[1W Return vs Nifty])</f>
        <v>-0.38501870130852317</v>
      </c>
      <c r="O650">
        <v>1919.09</v>
      </c>
      <c r="P650">
        <v>1899.6693903314599</v>
      </c>
      <c r="Q650">
        <v>1968.66029748967</v>
      </c>
      <c r="R650">
        <v>39.031687437546402</v>
      </c>
      <c r="S650" s="2">
        <f>(Table2[[#This Row],[Close Price]]-Table2[[#This Row],[20D EMA]])/Table2[[#This Row],[20D EMA]]</f>
        <v>-1.635671073269095E-2</v>
      </c>
      <c r="T650" s="2">
        <f>(Table2[[#This Row],[Close Price]]-Table2[[#This Row],[50D EMA]])/Table2[[#This Row],[50D EMA]]</f>
        <v>-6.3007754888188246E-3</v>
      </c>
      <c r="U650" s="2">
        <f>(Table2[[#This Row],[Close Price]]-Table2[[#This Row],[200D EMA]])/Table2[[#This Row],[200D EMA]]</f>
        <v>-4.1124564554334851E-2</v>
      </c>
      <c r="V650">
        <v>0.73728078004386799</v>
      </c>
      <c r="W650">
        <v>1821.25</v>
      </c>
      <c r="X650">
        <v>1940</v>
      </c>
      <c r="Y650">
        <v>1821.25</v>
      </c>
      <c r="Z650">
        <v>1940</v>
      </c>
      <c r="AA650">
        <v>1821.25</v>
      </c>
      <c r="AB650">
        <v>2075.65</v>
      </c>
      <c r="AC650" s="2">
        <f>(Table2[[#This Row],[Close Price]]/Table2[[#This Row],[Day Low]])-1</f>
        <v>3.6485929993136601E-2</v>
      </c>
      <c r="AD650" s="2">
        <f>(Table2[[#This Row],[Day High]]/Table2[[#This Row],[Close Price]])-1</f>
        <v>2.770567357101239E-2</v>
      </c>
      <c r="AE650" s="2">
        <f>(Table2[[#This Row],[Close Price]]/Table2[[#This Row],[Current Week Low]])-1</f>
        <v>3.6485929993136601E-2</v>
      </c>
      <c r="AF650" s="2">
        <f>(Table2[[#This Row],[Current Week High]]/Table2[[#This Row],[Close Price]])-1</f>
        <v>2.770567357101239E-2</v>
      </c>
      <c r="AG650" s="2">
        <f>(Table2[[#This Row],[Close Price]]/Table2[[#This Row],[Current Month Low]])-1</f>
        <v>3.6485929993136601E-2</v>
      </c>
      <c r="AH650" s="2">
        <f>(Table2[[#This Row],[Current Month High]]/Table2[[#This Row],[Close Price]])-1</f>
        <v>9.9565608942098871E-2</v>
      </c>
      <c r="AI650">
        <v>54.704137309953801</v>
      </c>
      <c r="AJ650">
        <v>17.9812499999999</v>
      </c>
      <c r="AK650" t="str">
        <f>IF(AND(Table2[[#This Row],[20D EMA]]&gt;Table2[[#This Row],[50D EMA]],Table2[[#This Row],[50D EMA]]&gt;Table2[[#This Row],[200D EMA]]),"Uptrend","Downtrend/NoTrend")</f>
        <v>Downtrend/NoTrend</v>
      </c>
      <c r="AL650">
        <v>-0.05</v>
      </c>
      <c r="AM650" t="s">
        <v>10200</v>
      </c>
      <c r="AN650">
        <v>-1.67</v>
      </c>
      <c r="AO650" t="s">
        <v>10200</v>
      </c>
      <c r="AP650">
        <v>6.3365413985460002E-3</v>
      </c>
      <c r="AQ650">
        <f>(Table2[[#This Row],[Sharpe Ratio]]-AVERAGE(Table2[Sharpe Ratio]))/_xlfn.STDEV.P(Table2[Sharpe Ratio])</f>
        <v>-0.48919554313437108</v>
      </c>
      <c r="AR65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0">
        <f>_xlfn.RANK.AVG(Table2[[#This Row],[1Y Return vs Nifty Z-Score]],Table2[1Y Return vs Nifty Z-Score])</f>
        <v>683</v>
      </c>
      <c r="AT650">
        <f>_xlfn.RANK.AVG(Table2[[#This Row],[6M Return vs Nifty Z-Score]],Table2[6M Return vs Nifty Z-Score])</f>
        <v>656</v>
      </c>
      <c r="AU650">
        <f>_xlfn.RANK.AVG(Table2[[#This Row],[Sharpe Ratio Z-Score]],Table2[Sharpe Ratio Z-Score])</f>
        <v>467</v>
      </c>
      <c r="AV650">
        <f>(Table2[[#This Row],[Rank 1Y]]+Table2[[#This Row],[Rank 6M]]+Table2[[#This Row],[Rank Sharpe]])/3</f>
        <v>602</v>
      </c>
    </row>
    <row r="651" spans="1:48" x14ac:dyDescent="0.3">
      <c r="A651" t="s">
        <v>112</v>
      </c>
      <c r="B651" t="s">
        <v>113</v>
      </c>
      <c r="C651" t="s">
        <v>10155</v>
      </c>
      <c r="D651" t="s">
        <v>37</v>
      </c>
      <c r="E651">
        <v>257990.25244539499</v>
      </c>
      <c r="F651">
        <v>1618.85</v>
      </c>
      <c r="G651">
        <v>-26.307768314486299</v>
      </c>
      <c r="H651">
        <f>(Table2[[#This Row],[1Y Return vs Nifty]]-AVERAGE(Table2[1Y Return vs Nifty]))/_xlfn.STDEV.P(Table2[1Y Return vs Nifty])</f>
        <v>-0.90436338439359631</v>
      </c>
      <c r="I651">
        <v>-0.26969876864994502</v>
      </c>
      <c r="J651">
        <f>(Table2[[#This Row],[1M Return vs Nifty]]-AVERAGE(Table2[1M Return vs Nifty]))/_xlfn.STDEV.P(Table2[1M Return vs Nifty])</f>
        <v>0.1525932982097479</v>
      </c>
      <c r="K651">
        <v>-12.9592778289077</v>
      </c>
      <c r="L651">
        <f>(Table2[[#This Row],[6M Return vs Nifty]]-AVERAGE(Table2[6M Return vs Nifty]))/_xlfn.STDEV.P(Table2[6M Return vs Nifty])</f>
        <v>-0.64940870763166059</v>
      </c>
      <c r="M651">
        <v>1.89565991426744</v>
      </c>
      <c r="N651">
        <f>(Table2[[#This Row],[1W Return vs Nifty]]-AVERAGE(Table2[1W Return vs Nifty]))/_xlfn.STDEV.P(Table2[1W Return vs Nifty])</f>
        <v>1.0157561184986528</v>
      </c>
      <c r="O651">
        <v>1603.46</v>
      </c>
      <c r="P651">
        <v>1595.2280785242899</v>
      </c>
      <c r="Q651">
        <v>1590.31213802204</v>
      </c>
      <c r="R651">
        <v>56.249567373258998</v>
      </c>
      <c r="S651" s="2">
        <f>(Table2[[#This Row],[Close Price]]-Table2[[#This Row],[20D EMA]])/Table2[[#This Row],[20D EMA]]</f>
        <v>9.5979943372456258E-3</v>
      </c>
      <c r="T651" s="2">
        <f>(Table2[[#This Row],[Close Price]]-Table2[[#This Row],[50D EMA]])/Table2[[#This Row],[50D EMA]]</f>
        <v>1.48078646519074E-2</v>
      </c>
      <c r="U651" s="2">
        <f>(Table2[[#This Row],[Close Price]]-Table2[[#This Row],[200D EMA]])/Table2[[#This Row],[200D EMA]]</f>
        <v>1.7944818061600174E-2</v>
      </c>
      <c r="V651">
        <v>1.0162143317952099</v>
      </c>
      <c r="W651">
        <v>1599.45</v>
      </c>
      <c r="X651">
        <v>1647.95</v>
      </c>
      <c r="Y651">
        <v>1599.45</v>
      </c>
      <c r="Z651">
        <v>1651.8</v>
      </c>
      <c r="AA651">
        <v>1561.1</v>
      </c>
      <c r="AB651">
        <v>1660</v>
      </c>
      <c r="AC651" s="2">
        <f>(Table2[[#This Row],[Close Price]]/Table2[[#This Row],[Day Low]])-1</f>
        <v>1.2129169401981832E-2</v>
      </c>
      <c r="AD651" s="2">
        <f>(Table2[[#This Row],[Day High]]/Table2[[#This Row],[Close Price]])-1</f>
        <v>1.7975723507428265E-2</v>
      </c>
      <c r="AE651" s="2">
        <f>(Table2[[#This Row],[Close Price]]/Table2[[#This Row],[Current Week Low]])-1</f>
        <v>1.2129169401981832E-2</v>
      </c>
      <c r="AF651" s="2">
        <f>(Table2[[#This Row],[Current Week High]]/Table2[[#This Row],[Close Price]])-1</f>
        <v>2.0353954968032939E-2</v>
      </c>
      <c r="AG651" s="2">
        <f>(Table2[[#This Row],[Close Price]]/Table2[[#This Row],[Current Month Low]])-1</f>
        <v>3.6993145858689402E-2</v>
      </c>
      <c r="AH651" s="2">
        <f>(Table2[[#This Row],[Current Month High]]/Table2[[#This Row],[Close Price]])-1</f>
        <v>2.5419279117892435E-2</v>
      </c>
      <c r="AI651">
        <v>7.5454798159187098</v>
      </c>
      <c r="AJ651">
        <v>14.0798421479158</v>
      </c>
      <c r="AK651" t="str">
        <f>IF(AND(Table2[[#This Row],[20D EMA]]&gt;Table2[[#This Row],[50D EMA]],Table2[[#This Row],[50D EMA]]&gt;Table2[[#This Row],[200D EMA]]),"Uptrend","Downtrend/NoTrend")</f>
        <v>Uptrend</v>
      </c>
      <c r="AL651">
        <v>-7.0000000000000007E-2</v>
      </c>
      <c r="AM651" t="s">
        <v>10200</v>
      </c>
      <c r="AN651">
        <v>2.09</v>
      </c>
      <c r="AO651" t="s">
        <v>10199</v>
      </c>
      <c r="AP651">
        <v>-4.4475432205179001E-2</v>
      </c>
      <c r="AQ651">
        <f>(Table2[[#This Row],[Sharpe Ratio]]-AVERAGE(Table2[Sharpe Ratio]))/_xlfn.STDEV.P(Table2[Sharpe Ratio])</f>
        <v>-1.0724944394026581</v>
      </c>
      <c r="AR65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-1.4579171147195145</v>
      </c>
      <c r="AS651">
        <f>_xlfn.RANK.AVG(Table2[[#This Row],[1Y Return vs Nifty Z-Score]],Table2[1Y Return vs Nifty Z-Score])</f>
        <v>644</v>
      </c>
      <c r="AT651">
        <f>_xlfn.RANK.AVG(Table2[[#This Row],[6M Return vs Nifty Z-Score]],Table2[6M Return vs Nifty Z-Score])</f>
        <v>539</v>
      </c>
      <c r="AU651">
        <f>_xlfn.RANK.AVG(Table2[[#This Row],[Sharpe Ratio Z-Score]],Table2[Sharpe Ratio Z-Score])</f>
        <v>625</v>
      </c>
      <c r="AV651">
        <f>(Table2[[#This Row],[Rank 1Y]]+Table2[[#This Row],[Rank 6M]]+Table2[[#This Row],[Rank Sharpe]])/3</f>
        <v>602.66666666666663</v>
      </c>
    </row>
    <row r="652" spans="1:48" x14ac:dyDescent="0.3">
      <c r="A652" t="s">
        <v>811</v>
      </c>
      <c r="B652" t="s">
        <v>812</v>
      </c>
      <c r="C652" t="s">
        <v>10155</v>
      </c>
      <c r="D652" t="s">
        <v>539</v>
      </c>
      <c r="E652">
        <v>19103.440378985</v>
      </c>
      <c r="F652">
        <v>450.35</v>
      </c>
      <c r="G652">
        <v>-42.180284738925202</v>
      </c>
      <c r="H652">
        <f>(Table2[[#This Row],[1Y Return vs Nifty]]-AVERAGE(Table2[1Y Return vs Nifty]))/_xlfn.STDEV.P(Table2[1Y Return vs Nifty])</f>
        <v>-1.1254028394069366</v>
      </c>
      <c r="I652">
        <v>-5.9025356076710702</v>
      </c>
      <c r="J652">
        <f>(Table2[[#This Row],[1M Return vs Nifty]]-AVERAGE(Table2[1M Return vs Nifty]))/_xlfn.STDEV.P(Table2[1M Return vs Nifty])</f>
        <v>-0.43156219498267218</v>
      </c>
      <c r="K652">
        <v>-41.249433719921001</v>
      </c>
      <c r="L652">
        <f>(Table2[[#This Row],[6M Return vs Nifty]]-AVERAGE(Table2[6M Return vs Nifty]))/_xlfn.STDEV.P(Table2[6M Return vs Nifty])</f>
        <v>-1.5997331070106366</v>
      </c>
      <c r="M652">
        <v>-3.9387462690607999</v>
      </c>
      <c r="N652">
        <f>(Table2[[#This Row],[1W Return vs Nifty]]-AVERAGE(Table2[1W Return vs Nifty]))/_xlfn.STDEV.P(Table2[1W Return vs Nifty])</f>
        <v>-0.55495951490019657</v>
      </c>
      <c r="O652">
        <v>480.27</v>
      </c>
      <c r="P652">
        <v>465.00072189234299</v>
      </c>
      <c r="Q652">
        <v>483.62096340135599</v>
      </c>
      <c r="R652">
        <v>24.623105697665501</v>
      </c>
      <c r="S652" s="2">
        <f>(Table2[[#This Row],[Close Price]]-Table2[[#This Row],[20D EMA]])/Table2[[#This Row],[20D EMA]]</f>
        <v>-6.2298290544901741E-2</v>
      </c>
      <c r="T652" s="2">
        <f>(Table2[[#This Row],[Close Price]]-Table2[[#This Row],[50D EMA]])/Table2[[#This Row],[50D EMA]]</f>
        <v>-3.1506879887672319E-2</v>
      </c>
      <c r="U652" s="2">
        <f>(Table2[[#This Row],[Close Price]]-Table2[[#This Row],[200D EMA]])/Table2[[#This Row],[200D EMA]]</f>
        <v>-6.8795536006871702E-2</v>
      </c>
      <c r="V652">
        <v>0.63830305904352502</v>
      </c>
      <c r="W652">
        <v>406.05</v>
      </c>
      <c r="X652">
        <v>474.95</v>
      </c>
      <c r="Y652">
        <v>406.05</v>
      </c>
      <c r="Z652">
        <v>474.95</v>
      </c>
      <c r="AA652">
        <v>406.05</v>
      </c>
      <c r="AB652">
        <v>535.6</v>
      </c>
      <c r="AC652" s="2">
        <f>(Table2[[#This Row],[Close Price]]/Table2[[#This Row],[Day Low]])-1</f>
        <v>0.10909986454870091</v>
      </c>
      <c r="AD652" s="2">
        <f>(Table2[[#This Row],[Day High]]/Table2[[#This Row],[Close Price]])-1</f>
        <v>5.4624181192405752E-2</v>
      </c>
      <c r="AE652" s="2">
        <f>(Table2[[#This Row],[Close Price]]/Table2[[#This Row],[Current Week Low]])-1</f>
        <v>0.10909986454870091</v>
      </c>
      <c r="AF652" s="2">
        <f>(Table2[[#This Row],[Current Week High]]/Table2[[#This Row],[Close Price]])-1</f>
        <v>5.4624181192405752E-2</v>
      </c>
      <c r="AG652" s="2">
        <f>(Table2[[#This Row],[Close Price]]/Table2[[#This Row],[Current Month Low]])-1</f>
        <v>0.10909986454870091</v>
      </c>
      <c r="AH652" s="2">
        <f>(Table2[[#This Row],[Current Month High]]/Table2[[#This Row],[Close Price]])-1</f>
        <v>0.18929721327856108</v>
      </c>
      <c r="AI652">
        <v>52.108931008187099</v>
      </c>
      <c r="AJ652">
        <v>48.005126856842303</v>
      </c>
      <c r="AK652" t="str">
        <f>IF(AND(Table2[[#This Row],[20D EMA]]&gt;Table2[[#This Row],[50D EMA]],Table2[[#This Row],[50D EMA]]&gt;Table2[[#This Row],[200D EMA]]),"Uptrend","Downtrend/NoTrend")</f>
        <v>Downtrend/NoTrend</v>
      </c>
      <c r="AL652">
        <v>0.05</v>
      </c>
      <c r="AM652" t="s">
        <v>10199</v>
      </c>
      <c r="AN652">
        <v>-13.48</v>
      </c>
      <c r="AO652" t="s">
        <v>10200</v>
      </c>
      <c r="AP652">
        <v>3.1117988919129001E-2</v>
      </c>
      <c r="AQ652">
        <f>(Table2[[#This Row],[Sharpe Ratio]]-AVERAGE(Table2[Sharpe Ratio]))/_xlfn.STDEV.P(Table2[Sharpe Ratio])</f>
        <v>-0.20471552865158679</v>
      </c>
      <c r="AR65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2">
        <f>_xlfn.RANK.AVG(Table2[[#This Row],[1Y Return vs Nifty Z-Score]],Table2[1Y Return vs Nifty Z-Score])</f>
        <v>702</v>
      </c>
      <c r="AT652">
        <f>_xlfn.RANK.AVG(Table2[[#This Row],[6M Return vs Nifty Z-Score]],Table2[6M Return vs Nifty Z-Score])</f>
        <v>720</v>
      </c>
      <c r="AU652">
        <f>_xlfn.RANK.AVG(Table2[[#This Row],[Sharpe Ratio Z-Score]],Table2[Sharpe Ratio Z-Score])</f>
        <v>392</v>
      </c>
      <c r="AV652">
        <f>(Table2[[#This Row],[Rank 1Y]]+Table2[[#This Row],[Rank 6M]]+Table2[[#This Row],[Rank Sharpe]])/3</f>
        <v>604.66666666666663</v>
      </c>
    </row>
    <row r="653" spans="1:48" x14ac:dyDescent="0.3">
      <c r="A653" t="s">
        <v>1170</v>
      </c>
      <c r="B653" t="s">
        <v>1171</v>
      </c>
      <c r="C653" t="s">
        <v>10169</v>
      </c>
      <c r="D653" t="s">
        <v>551</v>
      </c>
      <c r="E653">
        <v>9920.5941571200001</v>
      </c>
      <c r="F653">
        <v>2798.1</v>
      </c>
      <c r="G653">
        <v>-19.436602321835998</v>
      </c>
      <c r="H653">
        <f>(Table2[[#This Row],[1Y Return vs Nifty]]-AVERAGE(Table2[1Y Return vs Nifty]))/_xlfn.STDEV.P(Table2[1Y Return vs Nifty])</f>
        <v>-0.80867605002844645</v>
      </c>
      <c r="I653">
        <v>0.77256513378926195</v>
      </c>
      <c r="J653">
        <f>(Table2[[#This Row],[1M Return vs Nifty]]-AVERAGE(Table2[1M Return vs Nifty]))/_xlfn.STDEV.P(Table2[1M Return vs Nifty])</f>
        <v>0.26068167381265928</v>
      </c>
      <c r="K653">
        <v>-9.6396982851384703</v>
      </c>
      <c r="L653">
        <f>(Table2[[#This Row],[6M Return vs Nifty]]-AVERAGE(Table2[6M Return vs Nifty]))/_xlfn.STDEV.P(Table2[6M Return vs Nifty])</f>
        <v>-0.53789721761808484</v>
      </c>
      <c r="M653">
        <v>-3.1229630911104</v>
      </c>
      <c r="N653">
        <f>(Table2[[#This Row],[1W Return vs Nifty]]-AVERAGE(Table2[1W Return vs Nifty]))/_xlfn.STDEV.P(Table2[1W Return vs Nifty])</f>
        <v>-0.33533761152089936</v>
      </c>
      <c r="O653">
        <v>2834.51</v>
      </c>
      <c r="P653">
        <v>2734.7146702495502</v>
      </c>
      <c r="Q653">
        <v>2646.3794878088902</v>
      </c>
      <c r="R653">
        <v>40.6438288506858</v>
      </c>
      <c r="S653" s="2">
        <f>(Table2[[#This Row],[Close Price]]-Table2[[#This Row],[20D EMA]])/Table2[[#This Row],[20D EMA]]</f>
        <v>-1.2845253677002483E-2</v>
      </c>
      <c r="T653" s="2">
        <f>(Table2[[#This Row],[Close Price]]-Table2[[#This Row],[50D EMA]])/Table2[[#This Row],[50D EMA]]</f>
        <v>2.3178041365706954E-2</v>
      </c>
      <c r="U653" s="2">
        <f>(Table2[[#This Row],[Close Price]]-Table2[[#This Row],[200D EMA]])/Table2[[#This Row],[200D EMA]]</f>
        <v>5.7331351338703505E-2</v>
      </c>
      <c r="V653">
        <v>0.51116189264702505</v>
      </c>
      <c r="W653">
        <v>2723.05</v>
      </c>
      <c r="X653">
        <v>2851.05</v>
      </c>
      <c r="Y653">
        <v>2655</v>
      </c>
      <c r="Z653">
        <v>2851.05</v>
      </c>
      <c r="AA653">
        <v>2655</v>
      </c>
      <c r="AB653">
        <v>3208.05</v>
      </c>
      <c r="AC653" s="2">
        <f>(Table2[[#This Row],[Close Price]]/Table2[[#This Row],[Day Low]])-1</f>
        <v>2.7561006959108347E-2</v>
      </c>
      <c r="AD653" s="2">
        <f>(Table2[[#This Row],[Day High]]/Table2[[#This Row],[Close Price]])-1</f>
        <v>1.8923555269647396E-2</v>
      </c>
      <c r="AE653" s="2">
        <f>(Table2[[#This Row],[Close Price]]/Table2[[#This Row],[Current Week Low]])-1</f>
        <v>5.389830508474569E-2</v>
      </c>
      <c r="AF653" s="2">
        <f>(Table2[[#This Row],[Current Week High]]/Table2[[#This Row],[Close Price]])-1</f>
        <v>1.8923555269647396E-2</v>
      </c>
      <c r="AG653" s="2">
        <f>(Table2[[#This Row],[Close Price]]/Table2[[#This Row],[Current Month Low]])-1</f>
        <v>5.389830508474569E-2</v>
      </c>
      <c r="AH653" s="2">
        <f>(Table2[[#This Row],[Current Month High]]/Table2[[#This Row],[Close Price]])-1</f>
        <v>0.14651013187520112</v>
      </c>
      <c r="AI653">
        <v>14.6510131875201</v>
      </c>
      <c r="AJ653">
        <v>24.526034712950601</v>
      </c>
      <c r="AK653" t="str">
        <f>IF(AND(Table2[[#This Row],[20D EMA]]&gt;Table2[[#This Row],[50D EMA]],Table2[[#This Row],[50D EMA]]&gt;Table2[[#This Row],[200D EMA]]),"Uptrend","Downtrend/NoTrend")</f>
        <v>Uptrend</v>
      </c>
      <c r="AL653">
        <v>-0.05</v>
      </c>
      <c r="AM653" t="s">
        <v>10200</v>
      </c>
      <c r="AN653">
        <v>-10.16</v>
      </c>
      <c r="AO653" t="s">
        <v>10200</v>
      </c>
      <c r="AP653">
        <v>-8.9270068435599995E-2</v>
      </c>
      <c r="AQ653">
        <f>(Table2[[#This Row],[Sharpe Ratio]]-AVERAGE(Table2[Sharpe Ratio]))/_xlfn.STDEV.P(Table2[Sharpe Ratio])</f>
        <v>-1.5867169743452589</v>
      </c>
      <c r="AR65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-3.00794617970003</v>
      </c>
      <c r="AS653">
        <f>_xlfn.RANK.AVG(Table2[[#This Row],[1Y Return vs Nifty Z-Score]],Table2[1Y Return vs Nifty Z-Score])</f>
        <v>614</v>
      </c>
      <c r="AT653">
        <f>_xlfn.RANK.AVG(Table2[[#This Row],[6M Return vs Nifty Z-Score]],Table2[6M Return vs Nifty Z-Score])</f>
        <v>506</v>
      </c>
      <c r="AU653">
        <f>_xlfn.RANK.AVG(Table2[[#This Row],[Sharpe Ratio Z-Score]],Table2[Sharpe Ratio Z-Score])</f>
        <v>696</v>
      </c>
      <c r="AV653">
        <f>(Table2[[#This Row],[Rank 1Y]]+Table2[[#This Row],[Rank 6M]]+Table2[[#This Row],[Rank Sharpe]])/3</f>
        <v>605.33333333333337</v>
      </c>
    </row>
    <row r="654" spans="1:48" x14ac:dyDescent="0.3">
      <c r="A654" t="s">
        <v>1977</v>
      </c>
      <c r="B654" t="s">
        <v>1978</v>
      </c>
      <c r="C654" t="s">
        <v>10157</v>
      </c>
      <c r="D654" t="s">
        <v>993</v>
      </c>
      <c r="E654">
        <v>3180.9146079000002</v>
      </c>
      <c r="F654">
        <v>393</v>
      </c>
      <c r="G654">
        <v>-23.1679401986719</v>
      </c>
      <c r="H654">
        <f>(Table2[[#This Row],[1Y Return vs Nifty]]-AVERAGE(Table2[1Y Return vs Nifty]))/_xlfn.STDEV.P(Table2[1Y Return vs Nifty])</f>
        <v>-0.86063837715488367</v>
      </c>
      <c r="I654">
        <v>-12.2932648379236</v>
      </c>
      <c r="J654">
        <f>(Table2[[#This Row],[1M Return vs Nifty]]-AVERAGE(Table2[1M Return vs Nifty]))/_xlfn.STDEV.P(Table2[1M Return vs Nifty])</f>
        <v>-1.0943152077268037</v>
      </c>
      <c r="K654">
        <v>-14.409471014332899</v>
      </c>
      <c r="L654">
        <f>(Table2[[#This Row],[6M Return vs Nifty]]-AVERAGE(Table2[6M Return vs Nifty]))/_xlfn.STDEV.P(Table2[6M Return vs Nifty])</f>
        <v>-0.69812367312113932</v>
      </c>
      <c r="M654">
        <v>-2.9932235613295202</v>
      </c>
      <c r="N654">
        <f>(Table2[[#This Row],[1W Return vs Nifty]]-AVERAGE(Table2[1W Return vs Nifty]))/_xlfn.STDEV.P(Table2[1W Return vs Nifty])</f>
        <v>-0.30040965119497032</v>
      </c>
      <c r="O654">
        <v>407.63</v>
      </c>
      <c r="P654">
        <v>402.44439930550402</v>
      </c>
      <c r="Q654">
        <v>396.14123681568498</v>
      </c>
      <c r="R654">
        <v>32.995889347216597</v>
      </c>
      <c r="S654" s="2">
        <f>(Table2[[#This Row],[Close Price]]-Table2[[#This Row],[20D EMA]])/Table2[[#This Row],[20D EMA]]</f>
        <v>-3.5890390795574406E-2</v>
      </c>
      <c r="T654" s="2">
        <f>(Table2[[#This Row],[Close Price]]-Table2[[#This Row],[50D EMA]])/Table2[[#This Row],[50D EMA]]</f>
        <v>-2.3467587875001285E-2</v>
      </c>
      <c r="U654" s="2">
        <f>(Table2[[#This Row],[Close Price]]-Table2[[#This Row],[200D EMA]])/Table2[[#This Row],[200D EMA]]</f>
        <v>-7.9295880452519476E-3</v>
      </c>
      <c r="V654">
        <v>1.05933430617561</v>
      </c>
      <c r="W654">
        <v>380</v>
      </c>
      <c r="X654">
        <v>399.5</v>
      </c>
      <c r="Y654">
        <v>380</v>
      </c>
      <c r="Z654">
        <v>400.7</v>
      </c>
      <c r="AA654">
        <v>380</v>
      </c>
      <c r="AB654">
        <v>436.9</v>
      </c>
      <c r="AC654" s="2">
        <f>(Table2[[#This Row],[Close Price]]/Table2[[#This Row],[Day Low]])-1</f>
        <v>3.4210526315789469E-2</v>
      </c>
      <c r="AD654" s="2">
        <f>(Table2[[#This Row],[Day High]]/Table2[[#This Row],[Close Price]])-1</f>
        <v>1.653944020356235E-2</v>
      </c>
      <c r="AE654" s="2">
        <f>(Table2[[#This Row],[Close Price]]/Table2[[#This Row],[Current Week Low]])-1</f>
        <v>3.4210526315789469E-2</v>
      </c>
      <c r="AF654" s="2">
        <f>(Table2[[#This Row],[Current Week High]]/Table2[[#This Row],[Close Price]])-1</f>
        <v>1.9592875318066083E-2</v>
      </c>
      <c r="AG654" s="2">
        <f>(Table2[[#This Row],[Close Price]]/Table2[[#This Row],[Current Month Low]])-1</f>
        <v>3.4210526315789469E-2</v>
      </c>
      <c r="AH654" s="2">
        <f>(Table2[[#This Row],[Current Month High]]/Table2[[#This Row],[Close Price]])-1</f>
        <v>0.11170483460559799</v>
      </c>
      <c r="AI654">
        <v>24.681933842239101</v>
      </c>
      <c r="AJ654">
        <v>16.2549918651087</v>
      </c>
      <c r="AK654" t="str">
        <f>IF(AND(Table2[[#This Row],[20D EMA]]&gt;Table2[[#This Row],[50D EMA]],Table2[[#This Row],[50D EMA]]&gt;Table2[[#This Row],[200D EMA]]),"Uptrend","Downtrend/NoTrend")</f>
        <v>Uptrend</v>
      </c>
      <c r="AL654">
        <v>-0.17</v>
      </c>
      <c r="AM654" t="s">
        <v>10200</v>
      </c>
      <c r="AN654">
        <v>-3.83</v>
      </c>
      <c r="AO654" t="s">
        <v>10200</v>
      </c>
      <c r="AP654">
        <v>-5.1925875689143003E-2</v>
      </c>
      <c r="AQ654">
        <f>(Table2[[#This Row],[Sharpe Ratio]]-AVERAGE(Table2[Sharpe Ratio]))/_xlfn.STDEV.P(Table2[Sharpe Ratio])</f>
        <v>-1.1580222225743564</v>
      </c>
      <c r="AR65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-4.111509131772153</v>
      </c>
      <c r="AS654">
        <f>_xlfn.RANK.AVG(Table2[[#This Row],[1Y Return vs Nifty Z-Score]],Table2[1Y Return vs Nifty Z-Score])</f>
        <v>630</v>
      </c>
      <c r="AT654">
        <f>_xlfn.RANK.AVG(Table2[[#This Row],[6M Return vs Nifty Z-Score]],Table2[6M Return vs Nifty Z-Score])</f>
        <v>551</v>
      </c>
      <c r="AU654">
        <f>_xlfn.RANK.AVG(Table2[[#This Row],[Sharpe Ratio Z-Score]],Table2[Sharpe Ratio Z-Score])</f>
        <v>636</v>
      </c>
      <c r="AV654">
        <f>(Table2[[#This Row],[Rank 1Y]]+Table2[[#This Row],[Rank 6M]]+Table2[[#This Row],[Rank Sharpe]])/3</f>
        <v>605.66666666666663</v>
      </c>
    </row>
    <row r="655" spans="1:48" x14ac:dyDescent="0.3">
      <c r="A655" t="s">
        <v>747</v>
      </c>
      <c r="B655" t="s">
        <v>748</v>
      </c>
      <c r="C655" t="s">
        <v>10155</v>
      </c>
      <c r="D655" t="s">
        <v>420</v>
      </c>
      <c r="E655">
        <v>20888.850910199999</v>
      </c>
      <c r="F655">
        <v>931</v>
      </c>
      <c r="G655">
        <v>-30.1062114760126</v>
      </c>
      <c r="H655">
        <f>(Table2[[#This Row],[1Y Return vs Nifty]]-AVERAGE(Table2[1Y Return vs Nifty]))/_xlfn.STDEV.P(Table2[1Y Return vs Nifty])</f>
        <v>-0.95726021460447475</v>
      </c>
      <c r="I655">
        <v>2.2687727795190402</v>
      </c>
      <c r="J655">
        <f>(Table2[[#This Row],[1M Return vs Nifty]]-AVERAGE(Table2[1M Return vs Nifty]))/_xlfn.STDEV.P(Table2[1M Return vs Nifty])</f>
        <v>0.41584645848294183</v>
      </c>
      <c r="K655">
        <v>-6.2909204438854998</v>
      </c>
      <c r="L655">
        <f>(Table2[[#This Row],[6M Return vs Nifty]]-AVERAGE(Table2[6M Return vs Nifty]))/_xlfn.STDEV.P(Table2[6M Return vs Nifty])</f>
        <v>-0.42540489686515159</v>
      </c>
      <c r="M655">
        <v>-0.17911225646288501</v>
      </c>
      <c r="N655">
        <f>(Table2[[#This Row],[1W Return vs Nifty]]-AVERAGE(Table2[1W Return vs Nifty]))/_xlfn.STDEV.P(Table2[1W Return vs Nifty])</f>
        <v>0.45719420458542576</v>
      </c>
      <c r="O655">
        <v>925.69</v>
      </c>
      <c r="P655">
        <v>898.02917741340605</v>
      </c>
      <c r="Q655">
        <v>905.762923804921</v>
      </c>
      <c r="R655">
        <v>48.612074002921602</v>
      </c>
      <c r="S655" s="2">
        <f>(Table2[[#This Row],[Close Price]]-Table2[[#This Row],[20D EMA]])/Table2[[#This Row],[20D EMA]]</f>
        <v>5.7362615994554821E-3</v>
      </c>
      <c r="T655" s="2">
        <f>(Table2[[#This Row],[Close Price]]-Table2[[#This Row],[50D EMA]])/Table2[[#This Row],[50D EMA]]</f>
        <v>3.6714645153913407E-2</v>
      </c>
      <c r="U655" s="2">
        <f>(Table2[[#This Row],[Close Price]]-Table2[[#This Row],[200D EMA]])/Table2[[#This Row],[200D EMA]]</f>
        <v>2.7862783441237923E-2</v>
      </c>
      <c r="V655">
        <v>1.0288348576519499</v>
      </c>
      <c r="W655">
        <v>900</v>
      </c>
      <c r="X655">
        <v>942.95</v>
      </c>
      <c r="Y655">
        <v>900</v>
      </c>
      <c r="Z655">
        <v>954.25</v>
      </c>
      <c r="AA655">
        <v>900</v>
      </c>
      <c r="AB655">
        <v>988.9</v>
      </c>
      <c r="AC655" s="2">
        <f>(Table2[[#This Row],[Close Price]]/Table2[[#This Row],[Day Low]])-1</f>
        <v>3.44444444444445E-2</v>
      </c>
      <c r="AD655" s="2">
        <f>(Table2[[#This Row],[Day High]]/Table2[[#This Row],[Close Price]])-1</f>
        <v>1.2835660580021502E-2</v>
      </c>
      <c r="AE655" s="2">
        <f>(Table2[[#This Row],[Close Price]]/Table2[[#This Row],[Current Week Low]])-1</f>
        <v>3.44444444444445E-2</v>
      </c>
      <c r="AF655" s="2">
        <f>(Table2[[#This Row],[Current Week High]]/Table2[[#This Row],[Close Price]])-1</f>
        <v>2.497314715359833E-2</v>
      </c>
      <c r="AG655" s="2">
        <f>(Table2[[#This Row],[Close Price]]/Table2[[#This Row],[Current Month Low]])-1</f>
        <v>3.44444444444445E-2</v>
      </c>
      <c r="AH655" s="2">
        <f>(Table2[[#This Row],[Current Month High]]/Table2[[#This Row],[Close Price]])-1</f>
        <v>6.2191192266380257E-2</v>
      </c>
      <c r="AI655">
        <v>22.443609022556299</v>
      </c>
      <c r="AJ655">
        <v>26.391528645126201</v>
      </c>
      <c r="AK655" t="str">
        <f>IF(AND(Table2[[#This Row],[20D EMA]]&gt;Table2[[#This Row],[50D EMA]],Table2[[#This Row],[50D EMA]]&gt;Table2[[#This Row],[200D EMA]]),"Uptrend","Downtrend/NoTrend")</f>
        <v>Downtrend/NoTrend</v>
      </c>
      <c r="AL655">
        <v>-0.09</v>
      </c>
      <c r="AM655" t="s">
        <v>10200</v>
      </c>
      <c r="AN655">
        <v>-1.59</v>
      </c>
      <c r="AO655" t="s">
        <v>10200</v>
      </c>
      <c r="AP655">
        <v>-8.5577516852303998E-2</v>
      </c>
      <c r="AQ655">
        <f>(Table2[[#This Row],[Sharpe Ratio]]-AVERAGE(Table2[Sharpe Ratio]))/_xlfn.STDEV.P(Table2[Sharpe Ratio])</f>
        <v>-1.5443281216754547</v>
      </c>
      <c r="AR65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5">
        <f>_xlfn.RANK.AVG(Table2[[#This Row],[1Y Return vs Nifty Z-Score]],Table2[1Y Return vs Nifty Z-Score])</f>
        <v>662</v>
      </c>
      <c r="AT655">
        <f>_xlfn.RANK.AVG(Table2[[#This Row],[6M Return vs Nifty Z-Score]],Table2[6M Return vs Nifty Z-Score])</f>
        <v>463</v>
      </c>
      <c r="AU655">
        <f>_xlfn.RANK.AVG(Table2[[#This Row],[Sharpe Ratio Z-Score]],Table2[Sharpe Ratio Z-Score])</f>
        <v>694</v>
      </c>
      <c r="AV655">
        <f>(Table2[[#This Row],[Rank 1Y]]+Table2[[#This Row],[Rank 6M]]+Table2[[#This Row],[Rank Sharpe]])/3</f>
        <v>606.33333333333337</v>
      </c>
    </row>
    <row r="656" spans="1:48" x14ac:dyDescent="0.3">
      <c r="A656" t="s">
        <v>1154</v>
      </c>
      <c r="B656" t="s">
        <v>1155</v>
      </c>
      <c r="C656" t="s">
        <v>10155</v>
      </c>
      <c r="D656" t="s">
        <v>24</v>
      </c>
      <c r="E656">
        <v>10080.924362690999</v>
      </c>
      <c r="F656">
        <v>88.69</v>
      </c>
      <c r="G656">
        <v>-31.0581852883032</v>
      </c>
      <c r="H656">
        <f>(Table2[[#This Row],[1Y Return vs Nifty]]-AVERAGE(Table2[1Y Return vs Nifty]))/_xlfn.STDEV.P(Table2[1Y Return vs Nifty])</f>
        <v>-0.97051732942035196</v>
      </c>
      <c r="I656">
        <v>-16.9134280144733</v>
      </c>
      <c r="J656">
        <f>(Table2[[#This Row],[1M Return vs Nifty]]-AVERAGE(Table2[1M Return vs Nifty]))/_xlfn.STDEV.P(Table2[1M Return vs Nifty])</f>
        <v>-1.5734509924401885</v>
      </c>
      <c r="K656">
        <v>-33.211872918879102</v>
      </c>
      <c r="L656">
        <f>(Table2[[#This Row],[6M Return vs Nifty]]-AVERAGE(Table2[6M Return vs Nifty]))/_xlfn.STDEV.P(Table2[6M Return vs Nifty])</f>
        <v>-1.3297349433331951</v>
      </c>
      <c r="M656">
        <v>-2.1383065011329401</v>
      </c>
      <c r="N656">
        <f>(Table2[[#This Row],[1W Return vs Nifty]]-AVERAGE(Table2[1W Return vs Nifty]))/_xlfn.STDEV.P(Table2[1W Return vs Nifty])</f>
        <v>-7.0252279644926058E-2</v>
      </c>
      <c r="O656">
        <v>92.98</v>
      </c>
      <c r="P656">
        <v>95.194103737404006</v>
      </c>
      <c r="Q656">
        <v>95.051382217065694</v>
      </c>
      <c r="R656">
        <v>22.364171325191599</v>
      </c>
      <c r="S656" s="2">
        <f>(Table2[[#This Row],[Close Price]]-Table2[[#This Row],[20D EMA]])/Table2[[#This Row],[20D EMA]]</f>
        <v>-4.6138954613895528E-2</v>
      </c>
      <c r="T656" s="2">
        <f>(Table2[[#This Row],[Close Price]]-Table2[[#This Row],[50D EMA]])/Table2[[#This Row],[50D EMA]]</f>
        <v>-6.8324649133162579E-2</v>
      </c>
      <c r="U656" s="2">
        <f>(Table2[[#This Row],[Close Price]]-Table2[[#This Row],[200D EMA]])/Table2[[#This Row],[200D EMA]]</f>
        <v>-6.6925720265050101E-2</v>
      </c>
      <c r="V656">
        <v>0.81760039494346004</v>
      </c>
      <c r="W656">
        <v>87.1</v>
      </c>
      <c r="X656">
        <v>90.49</v>
      </c>
      <c r="Y656">
        <v>87.1</v>
      </c>
      <c r="Z656">
        <v>90.49</v>
      </c>
      <c r="AA656">
        <v>87.1</v>
      </c>
      <c r="AB656">
        <v>98.89</v>
      </c>
      <c r="AC656" s="2">
        <f>(Table2[[#This Row],[Close Price]]/Table2[[#This Row],[Day Low]])-1</f>
        <v>1.8254879448909245E-2</v>
      </c>
      <c r="AD656" s="2">
        <f>(Table2[[#This Row],[Day High]]/Table2[[#This Row],[Close Price]])-1</f>
        <v>2.0295410982072326E-2</v>
      </c>
      <c r="AE656" s="2">
        <f>(Table2[[#This Row],[Close Price]]/Table2[[#This Row],[Current Week Low]])-1</f>
        <v>1.8254879448909245E-2</v>
      </c>
      <c r="AF656" s="2">
        <f>(Table2[[#This Row],[Current Week High]]/Table2[[#This Row],[Close Price]])-1</f>
        <v>2.0295410982072326E-2</v>
      </c>
      <c r="AG656" s="2">
        <f>(Table2[[#This Row],[Close Price]]/Table2[[#This Row],[Current Month Low]])-1</f>
        <v>1.8254879448909245E-2</v>
      </c>
      <c r="AH656" s="2">
        <f>(Table2[[#This Row],[Current Month High]]/Table2[[#This Row],[Close Price]])-1</f>
        <v>0.11500732889841014</v>
      </c>
      <c r="AI656">
        <v>31.356409967301801</v>
      </c>
      <c r="AJ656">
        <v>8.0267965895249596</v>
      </c>
      <c r="AK656" t="str">
        <f>IF(AND(Table2[[#This Row],[20D EMA]]&gt;Table2[[#This Row],[50D EMA]],Table2[[#This Row],[50D EMA]]&gt;Table2[[#This Row],[200D EMA]]),"Uptrend","Downtrend/NoTrend")</f>
        <v>Downtrend/NoTrend</v>
      </c>
      <c r="AL656">
        <v>-0.11</v>
      </c>
      <c r="AM656" t="s">
        <v>10200</v>
      </c>
      <c r="AN656">
        <v>-5.71</v>
      </c>
      <c r="AO656" t="s">
        <v>10200</v>
      </c>
      <c r="AP656">
        <v>8.9159678807120002E-3</v>
      </c>
      <c r="AQ656">
        <f>(Table2[[#This Row],[Sharpe Ratio]]-AVERAGE(Table2[Sharpe Ratio]))/_xlfn.STDEV.P(Table2[Sharpe Ratio])</f>
        <v>-0.4595848723939156</v>
      </c>
      <c r="AR65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6">
        <f>_xlfn.RANK.AVG(Table2[[#This Row],[1Y Return vs Nifty Z-Score]],Table2[1Y Return vs Nifty Z-Score])</f>
        <v>667</v>
      </c>
      <c r="AT656">
        <f>_xlfn.RANK.AVG(Table2[[#This Row],[6M Return vs Nifty Z-Score]],Table2[6M Return vs Nifty Z-Score])</f>
        <v>696</v>
      </c>
      <c r="AU656">
        <f>_xlfn.RANK.AVG(Table2[[#This Row],[Sharpe Ratio Z-Score]],Table2[Sharpe Ratio Z-Score])</f>
        <v>458</v>
      </c>
      <c r="AV656">
        <f>(Table2[[#This Row],[Rank 1Y]]+Table2[[#This Row],[Rank 6M]]+Table2[[#This Row],[Rank Sharpe]])/3</f>
        <v>607</v>
      </c>
    </row>
    <row r="657" spans="1:48" x14ac:dyDescent="0.3">
      <c r="A657" t="s">
        <v>1425</v>
      </c>
      <c r="B657" t="s">
        <v>1426</v>
      </c>
      <c r="C657" t="s">
        <v>10169</v>
      </c>
      <c r="D657" t="s">
        <v>551</v>
      </c>
      <c r="E657">
        <v>7030.1301626599998</v>
      </c>
      <c r="F657">
        <v>254.3</v>
      </c>
      <c r="G657">
        <v>-23.203206997801299</v>
      </c>
      <c r="H657">
        <f>(Table2[[#This Row],[1Y Return vs Nifty]]-AVERAGE(Table2[1Y Return vs Nifty]))/_xlfn.STDEV.P(Table2[1Y Return vs Nifty])</f>
        <v>-0.86112949991394572</v>
      </c>
      <c r="I657">
        <v>-6.95597138378427</v>
      </c>
      <c r="J657">
        <f>(Table2[[#This Row],[1M Return vs Nifty]]-AVERAGE(Table2[1M Return vs Nifty]))/_xlfn.STDEV.P(Table2[1M Return vs Nifty])</f>
        <v>-0.54080915400676577</v>
      </c>
      <c r="K657">
        <v>-20.668215992480199</v>
      </c>
      <c r="L657">
        <f>(Table2[[#This Row],[6M Return vs Nifty]]-AVERAGE(Table2[6M Return vs Nifty]))/_xlfn.STDEV.P(Table2[6M Return vs Nifty])</f>
        <v>-0.90836776244810613</v>
      </c>
      <c r="M657">
        <v>-3.3106080470932402</v>
      </c>
      <c r="N657">
        <f>(Table2[[#This Row],[1W Return vs Nifty]]-AVERAGE(Table2[1W Return vs Nifty]))/_xlfn.STDEV.P(Table2[1W Return vs Nifty])</f>
        <v>-0.38585464044029372</v>
      </c>
      <c r="O657">
        <v>260.33</v>
      </c>
      <c r="P657">
        <v>256.168578233115</v>
      </c>
      <c r="Q657">
        <v>260.20572966863199</v>
      </c>
      <c r="R657">
        <v>35.737596468360699</v>
      </c>
      <c r="S657" s="2">
        <f>(Table2[[#This Row],[Close Price]]-Table2[[#This Row],[20D EMA]])/Table2[[#This Row],[20D EMA]]</f>
        <v>-2.3162908615987299E-2</v>
      </c>
      <c r="T657" s="2">
        <f>(Table2[[#This Row],[Close Price]]-Table2[[#This Row],[50D EMA]])/Table2[[#This Row],[50D EMA]]</f>
        <v>-7.2943303429453795E-3</v>
      </c>
      <c r="U657" s="2">
        <f>(Table2[[#This Row],[Close Price]]-Table2[[#This Row],[200D EMA]])/Table2[[#This Row],[200D EMA]]</f>
        <v>-2.2696385956423148E-2</v>
      </c>
      <c r="V657">
        <v>0.93957285194432105</v>
      </c>
      <c r="W657">
        <v>242.95</v>
      </c>
      <c r="X657">
        <v>257.85000000000002</v>
      </c>
      <c r="Y657">
        <v>242.95</v>
      </c>
      <c r="Z657">
        <v>259.05</v>
      </c>
      <c r="AA657">
        <v>242.95</v>
      </c>
      <c r="AB657">
        <v>279.7</v>
      </c>
      <c r="AC657" s="2">
        <f>(Table2[[#This Row],[Close Price]]/Table2[[#This Row],[Day Low]])-1</f>
        <v>4.6717431570282075E-2</v>
      </c>
      <c r="AD657" s="2">
        <f>(Table2[[#This Row],[Day High]]/Table2[[#This Row],[Close Price]])-1</f>
        <v>1.3959889893826238E-2</v>
      </c>
      <c r="AE657" s="2">
        <f>(Table2[[#This Row],[Close Price]]/Table2[[#This Row],[Current Week Low]])-1</f>
        <v>4.6717431570282075E-2</v>
      </c>
      <c r="AF657" s="2">
        <f>(Table2[[#This Row],[Current Week High]]/Table2[[#This Row],[Close Price]])-1</f>
        <v>1.8678725914274441E-2</v>
      </c>
      <c r="AG657" s="2">
        <f>(Table2[[#This Row],[Close Price]]/Table2[[#This Row],[Current Month Low]])-1</f>
        <v>4.6717431570282075E-2</v>
      </c>
      <c r="AH657" s="2">
        <f>(Table2[[#This Row],[Current Month High]]/Table2[[#This Row],[Close Price]])-1</f>
        <v>9.9882029099488623E-2</v>
      </c>
      <c r="AI657">
        <v>26.209201730239801</v>
      </c>
      <c r="AJ657">
        <v>15.590909090909101</v>
      </c>
      <c r="AK657" t="str">
        <f>IF(AND(Table2[[#This Row],[20D EMA]]&gt;Table2[[#This Row],[50D EMA]],Table2[[#This Row],[50D EMA]]&gt;Table2[[#This Row],[200D EMA]]),"Uptrend","Downtrend/NoTrend")</f>
        <v>Downtrend/NoTrend</v>
      </c>
      <c r="AL657">
        <v>-0.01</v>
      </c>
      <c r="AM657" t="s">
        <v>10200</v>
      </c>
      <c r="AN657">
        <v>-3.49</v>
      </c>
      <c r="AO657" t="s">
        <v>10200</v>
      </c>
      <c r="AP657">
        <v>-3.1173831217613999E-2</v>
      </c>
      <c r="AQ657">
        <f>(Table2[[#This Row],[Sharpe Ratio]]-AVERAGE(Table2[Sharpe Ratio]))/_xlfn.STDEV.P(Table2[Sharpe Ratio])</f>
        <v>-0.91979796602499286</v>
      </c>
      <c r="AR65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7">
        <f>_xlfn.RANK.AVG(Table2[[#This Row],[1Y Return vs Nifty Z-Score]],Table2[1Y Return vs Nifty Z-Score])</f>
        <v>631</v>
      </c>
      <c r="AT657">
        <f>_xlfn.RANK.AVG(Table2[[#This Row],[6M Return vs Nifty Z-Score]],Table2[6M Return vs Nifty Z-Score])</f>
        <v>604</v>
      </c>
      <c r="AU657">
        <f>_xlfn.RANK.AVG(Table2[[#This Row],[Sharpe Ratio Z-Score]],Table2[Sharpe Ratio Z-Score])</f>
        <v>599</v>
      </c>
      <c r="AV657">
        <f>(Table2[[#This Row],[Rank 1Y]]+Table2[[#This Row],[Rank 6M]]+Table2[[#This Row],[Rank Sharpe]])/3</f>
        <v>611.33333333333337</v>
      </c>
    </row>
    <row r="658" spans="1:48" x14ac:dyDescent="0.3">
      <c r="A658" t="s">
        <v>1619</v>
      </c>
      <c r="B658" t="s">
        <v>1620</v>
      </c>
      <c r="C658" t="s">
        <v>10155</v>
      </c>
      <c r="D658" t="s">
        <v>420</v>
      </c>
      <c r="E658">
        <v>5207.7119198999999</v>
      </c>
      <c r="F658">
        <v>287</v>
      </c>
      <c r="G658">
        <v>-12.483550916791801</v>
      </c>
      <c r="H658">
        <f>(Table2[[#This Row],[1Y Return vs Nifty]]-AVERAGE(Table2[1Y Return vs Nifty]))/_xlfn.STDEV.P(Table2[1Y Return vs Nifty])</f>
        <v>-0.71184838564598296</v>
      </c>
      <c r="I658">
        <v>-13.141877101972399</v>
      </c>
      <c r="J658">
        <f>(Table2[[#This Row],[1M Return vs Nifty]]-AVERAGE(Table2[1M Return vs Nifty]))/_xlfn.STDEV.P(Table2[1M Return vs Nifty])</f>
        <v>-1.1823208662966531</v>
      </c>
      <c r="K658">
        <v>-30.591346803236799</v>
      </c>
      <c r="L658">
        <f>(Table2[[#This Row],[6M Return vs Nifty]]-AVERAGE(Table2[6M Return vs Nifty]))/_xlfn.STDEV.P(Table2[6M Return vs Nifty])</f>
        <v>-1.2417060927146737</v>
      </c>
      <c r="M658">
        <v>-4.0682902412954398</v>
      </c>
      <c r="N658">
        <f>(Table2[[#This Row],[1W Return vs Nifty]]-AVERAGE(Table2[1W Return vs Nifty]))/_xlfn.STDEV.P(Table2[1W Return vs Nifty])</f>
        <v>-0.58983482800111975</v>
      </c>
      <c r="O658">
        <v>293.32</v>
      </c>
      <c r="P658">
        <v>295.75468325198199</v>
      </c>
      <c r="Q658">
        <v>294.68083590819901</v>
      </c>
      <c r="R658">
        <v>39.987508674423701</v>
      </c>
      <c r="S658" s="2">
        <f>(Table2[[#This Row],[Close Price]]-Table2[[#This Row],[20D EMA]])/Table2[[#This Row],[20D EMA]]</f>
        <v>-2.1546433928814925E-2</v>
      </c>
      <c r="T658" s="2">
        <f>(Table2[[#This Row],[Close Price]]-Table2[[#This Row],[50D EMA]])/Table2[[#This Row],[50D EMA]]</f>
        <v>-2.9601165248575378E-2</v>
      </c>
      <c r="U658" s="2">
        <f>(Table2[[#This Row],[Close Price]]-Table2[[#This Row],[200D EMA]])/Table2[[#This Row],[200D EMA]]</f>
        <v>-2.6064931859334759E-2</v>
      </c>
      <c r="V658">
        <v>0.78645378617865402</v>
      </c>
      <c r="W658">
        <v>279.39999999999998</v>
      </c>
      <c r="X658">
        <v>289.85000000000002</v>
      </c>
      <c r="Y658">
        <v>279.39999999999998</v>
      </c>
      <c r="Z658">
        <v>289.85000000000002</v>
      </c>
      <c r="AA658">
        <v>279.39999999999998</v>
      </c>
      <c r="AB658">
        <v>304.7</v>
      </c>
      <c r="AC658" s="2">
        <f>(Table2[[#This Row],[Close Price]]/Table2[[#This Row],[Day Low]])-1</f>
        <v>2.7201145311381625E-2</v>
      </c>
      <c r="AD658" s="2">
        <f>(Table2[[#This Row],[Day High]]/Table2[[#This Row],[Close Price]])-1</f>
        <v>9.9303135888502148E-3</v>
      </c>
      <c r="AE658" s="2">
        <f>(Table2[[#This Row],[Close Price]]/Table2[[#This Row],[Current Week Low]])-1</f>
        <v>2.7201145311381625E-2</v>
      </c>
      <c r="AF658" s="2">
        <f>(Table2[[#This Row],[Current Week High]]/Table2[[#This Row],[Close Price]])-1</f>
        <v>9.9303135888502148E-3</v>
      </c>
      <c r="AG658" s="2">
        <f>(Table2[[#This Row],[Close Price]]/Table2[[#This Row],[Current Month Low]])-1</f>
        <v>2.7201145311381625E-2</v>
      </c>
      <c r="AH658" s="2">
        <f>(Table2[[#This Row],[Current Month High]]/Table2[[#This Row],[Close Price]])-1</f>
        <v>6.1672473867595778E-2</v>
      </c>
      <c r="AI658">
        <v>35.1742160278745</v>
      </c>
      <c r="AJ658">
        <v>16.351351351351301</v>
      </c>
      <c r="AK658" t="str">
        <f>IF(AND(Table2[[#This Row],[20D EMA]]&gt;Table2[[#This Row],[50D EMA]],Table2[[#This Row],[50D EMA]]&gt;Table2[[#This Row],[200D EMA]]),"Uptrend","Downtrend/NoTrend")</f>
        <v>Downtrend/NoTrend</v>
      </c>
      <c r="AL658">
        <v>-0.11</v>
      </c>
      <c r="AM658" t="s">
        <v>10200</v>
      </c>
      <c r="AN658">
        <v>-1.44</v>
      </c>
      <c r="AO658" t="s">
        <v>10200</v>
      </c>
      <c r="AP658">
        <v>-2.1828317320313002E-2</v>
      </c>
      <c r="AQ658">
        <f>(Table2[[#This Row],[Sharpe Ratio]]-AVERAGE(Table2[Sharpe Ratio]))/_xlfn.STDEV.P(Table2[Sharpe Ratio])</f>
        <v>-0.81251561592639365</v>
      </c>
      <c r="AR65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8">
        <f>_xlfn.RANK.AVG(Table2[[#This Row],[1Y Return vs Nifty Z-Score]],Table2[1Y Return vs Nifty Z-Score])</f>
        <v>576</v>
      </c>
      <c r="AT658">
        <f>_xlfn.RANK.AVG(Table2[[#This Row],[6M Return vs Nifty Z-Score]],Table2[6M Return vs Nifty Z-Score])</f>
        <v>682</v>
      </c>
      <c r="AU658">
        <f>_xlfn.RANK.AVG(Table2[[#This Row],[Sharpe Ratio Z-Score]],Table2[Sharpe Ratio Z-Score])</f>
        <v>576</v>
      </c>
      <c r="AV658">
        <f>(Table2[[#This Row],[Rank 1Y]]+Table2[[#This Row],[Rank 6M]]+Table2[[#This Row],[Rank Sharpe]])/3</f>
        <v>611.33333333333337</v>
      </c>
    </row>
    <row r="659" spans="1:48" x14ac:dyDescent="0.3">
      <c r="A659" t="s">
        <v>667</v>
      </c>
      <c r="B659" t="s">
        <v>668</v>
      </c>
      <c r="C659" t="s">
        <v>10164</v>
      </c>
      <c r="D659" t="s">
        <v>619</v>
      </c>
      <c r="E659">
        <v>25588.183701779999</v>
      </c>
      <c r="F659">
        <v>1053.55</v>
      </c>
      <c r="G659">
        <v>-42.118206592112401</v>
      </c>
      <c r="H659">
        <f>(Table2[[#This Row],[1Y Return vs Nifty]]-AVERAGE(Table2[1Y Return vs Nifty]))/_xlfn.STDEV.P(Table2[1Y Return vs Nifty])</f>
        <v>-1.1245383438617556</v>
      </c>
      <c r="I659">
        <v>-10.849798849313199</v>
      </c>
      <c r="J659">
        <f>(Table2[[#This Row],[1M Return vs Nifty]]-AVERAGE(Table2[1M Return vs Nifty]))/_xlfn.STDEV.P(Table2[1M Return vs Nifty])</f>
        <v>-0.94462001672785301</v>
      </c>
      <c r="K659">
        <v>-15.949084242342201</v>
      </c>
      <c r="L659">
        <f>(Table2[[#This Row],[6M Return vs Nifty]]-AVERAGE(Table2[6M Return vs Nifty]))/_xlfn.STDEV.P(Table2[6M Return vs Nifty])</f>
        <v>-0.74984244136761069</v>
      </c>
      <c r="M659">
        <v>2.07586894701309</v>
      </c>
      <c r="N659">
        <f>(Table2[[#This Row],[1W Return vs Nifty]]-AVERAGE(Table2[1W Return vs Nifty]))/_xlfn.STDEV.P(Table2[1W Return vs Nifty])</f>
        <v>1.0642712777315</v>
      </c>
      <c r="O659">
        <v>1063.99</v>
      </c>
      <c r="P659">
        <v>1057.2912203414301</v>
      </c>
      <c r="Q659">
        <v>1094.1163730800999</v>
      </c>
      <c r="R659">
        <v>47.203067875695403</v>
      </c>
      <c r="S659" s="2">
        <f>(Table2[[#This Row],[Close Price]]-Table2[[#This Row],[20D EMA]])/Table2[[#This Row],[20D EMA]]</f>
        <v>-9.8121222943825179E-3</v>
      </c>
      <c r="T659" s="2">
        <f>(Table2[[#This Row],[Close Price]]-Table2[[#This Row],[50D EMA]])/Table2[[#This Row],[50D EMA]]</f>
        <v>-3.5384956097733967E-3</v>
      </c>
      <c r="U659" s="2">
        <f>(Table2[[#This Row],[Close Price]]-Table2[[#This Row],[200D EMA]])/Table2[[#This Row],[200D EMA]]</f>
        <v>-3.7076835771956904E-2</v>
      </c>
      <c r="V659">
        <v>0.437076875373546</v>
      </c>
      <c r="W659">
        <v>1032</v>
      </c>
      <c r="X659">
        <v>1059</v>
      </c>
      <c r="Y659">
        <v>1022.35</v>
      </c>
      <c r="Z659">
        <v>1059</v>
      </c>
      <c r="AA659">
        <v>1016.1</v>
      </c>
      <c r="AB659">
        <v>1145</v>
      </c>
      <c r="AC659" s="2">
        <f>(Table2[[#This Row],[Close Price]]/Table2[[#This Row],[Day Low]])-1</f>
        <v>2.0881782945736393E-2</v>
      </c>
      <c r="AD659" s="2">
        <f>(Table2[[#This Row],[Day High]]/Table2[[#This Row],[Close Price]])-1</f>
        <v>5.1729865692184962E-3</v>
      </c>
      <c r="AE659" s="2">
        <f>(Table2[[#This Row],[Close Price]]/Table2[[#This Row],[Current Week Low]])-1</f>
        <v>3.0517924389885875E-2</v>
      </c>
      <c r="AF659" s="2">
        <f>(Table2[[#This Row],[Current Week High]]/Table2[[#This Row],[Close Price]])-1</f>
        <v>5.1729865692184962E-3</v>
      </c>
      <c r="AG659" s="2">
        <f>(Table2[[#This Row],[Close Price]]/Table2[[#This Row],[Current Month Low]])-1</f>
        <v>3.6856608601515628E-2</v>
      </c>
      <c r="AH659" s="2">
        <f>(Table2[[#This Row],[Current Month High]]/Table2[[#This Row],[Close Price]])-1</f>
        <v>8.6801765459636471E-2</v>
      </c>
      <c r="AI659">
        <v>41.227279198898898</v>
      </c>
      <c r="AJ659">
        <v>18.9041250493764</v>
      </c>
      <c r="AK659" t="str">
        <f>IF(AND(Table2[[#This Row],[20D EMA]]&gt;Table2[[#This Row],[50D EMA]],Table2[[#This Row],[50D EMA]]&gt;Table2[[#This Row],[200D EMA]]),"Uptrend","Downtrend/NoTrend")</f>
        <v>Downtrend/NoTrend</v>
      </c>
      <c r="AL659">
        <v>0.01</v>
      </c>
      <c r="AM659" t="s">
        <v>10199</v>
      </c>
      <c r="AN659">
        <v>-6.41</v>
      </c>
      <c r="AO659" t="s">
        <v>10200</v>
      </c>
      <c r="AP659">
        <v>-1.6275708599185999E-2</v>
      </c>
      <c r="AQ659">
        <f>(Table2[[#This Row],[Sharpe Ratio]]-AVERAGE(Table2[Sharpe Ratio]))/_xlfn.STDEV.P(Table2[Sharpe Ratio])</f>
        <v>-0.7487741331864749</v>
      </c>
      <c r="AR65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9">
        <f>_xlfn.RANK.AVG(Table2[[#This Row],[1Y Return vs Nifty Z-Score]],Table2[1Y Return vs Nifty Z-Score])</f>
        <v>701</v>
      </c>
      <c r="AT659">
        <f>_xlfn.RANK.AVG(Table2[[#This Row],[6M Return vs Nifty Z-Score]],Table2[6M Return vs Nifty Z-Score])</f>
        <v>567</v>
      </c>
      <c r="AU659">
        <f>_xlfn.RANK.AVG(Table2[[#This Row],[Sharpe Ratio Z-Score]],Table2[Sharpe Ratio Z-Score])</f>
        <v>568</v>
      </c>
      <c r="AV659">
        <f>(Table2[[#This Row],[Rank 1Y]]+Table2[[#This Row],[Rank 6M]]+Table2[[#This Row],[Rank Sharpe]])/3</f>
        <v>612</v>
      </c>
    </row>
    <row r="660" spans="1:48" x14ac:dyDescent="0.3">
      <c r="A660" t="s">
        <v>912</v>
      </c>
      <c r="B660" t="s">
        <v>913</v>
      </c>
      <c r="C660" t="s">
        <v>10155</v>
      </c>
      <c r="D660" t="s">
        <v>489</v>
      </c>
      <c r="E660">
        <v>15967.168032</v>
      </c>
      <c r="F660">
        <v>320</v>
      </c>
      <c r="G660">
        <v>-6.1556192708879101</v>
      </c>
      <c r="H660">
        <f>(Table2[[#This Row],[1Y Return vs Nifty]]-AVERAGE(Table2[1Y Return vs Nifty]))/_xlfn.STDEV.P(Table2[1Y Return vs Nifty])</f>
        <v>-0.62372609142560009</v>
      </c>
      <c r="I660">
        <v>-6.9071534047413499</v>
      </c>
      <c r="J660">
        <f>(Table2[[#This Row],[1M Return vs Nifty]]-AVERAGE(Table2[1M Return vs Nifty]))/_xlfn.STDEV.P(Table2[1M Return vs Nifty])</f>
        <v>-0.53574646686714855</v>
      </c>
      <c r="K660">
        <v>-26.846274867722599</v>
      </c>
      <c r="L660">
        <f>(Table2[[#This Row],[6M Return vs Nifty]]-AVERAGE(Table2[6M Return vs Nifty]))/_xlfn.STDEV.P(Table2[6M Return vs Nifty])</f>
        <v>-1.11590143997753</v>
      </c>
      <c r="M660">
        <v>0.207781715583332</v>
      </c>
      <c r="N660">
        <f>(Table2[[#This Row],[1W Return vs Nifty]]-AVERAGE(Table2[1W Return vs Nifty]))/_xlfn.STDEV.P(Table2[1W Return vs Nifty])</f>
        <v>0.56135226133801674</v>
      </c>
      <c r="O660">
        <v>328.05</v>
      </c>
      <c r="P660">
        <v>327.37081045203502</v>
      </c>
      <c r="Q660">
        <v>319.17439854575201</v>
      </c>
      <c r="R660">
        <v>36.8484717868769</v>
      </c>
      <c r="S660" s="2">
        <f>(Table2[[#This Row],[Close Price]]-Table2[[#This Row],[20D EMA]])/Table2[[#This Row],[20D EMA]]</f>
        <v>-2.4538942234415519E-2</v>
      </c>
      <c r="T660" s="2">
        <f>(Table2[[#This Row],[Close Price]]-Table2[[#This Row],[50D EMA]])/Table2[[#This Row],[50D EMA]]</f>
        <v>-2.2515173059740327E-2</v>
      </c>
      <c r="U660" s="2">
        <f>(Table2[[#This Row],[Close Price]]-Table2[[#This Row],[200D EMA]])/Table2[[#This Row],[200D EMA]]</f>
        <v>2.5866781860000645E-3</v>
      </c>
      <c r="V660">
        <v>0.49236319034159498</v>
      </c>
      <c r="W660">
        <v>311</v>
      </c>
      <c r="X660">
        <v>359.45</v>
      </c>
      <c r="Y660">
        <v>311</v>
      </c>
      <c r="Z660">
        <v>359.45</v>
      </c>
      <c r="AA660">
        <v>311</v>
      </c>
      <c r="AB660">
        <v>359.45</v>
      </c>
      <c r="AC660" s="2">
        <f>(Table2[[#This Row],[Close Price]]/Table2[[#This Row],[Day Low]])-1</f>
        <v>2.8938906752411508E-2</v>
      </c>
      <c r="AD660" s="2">
        <f>(Table2[[#This Row],[Day High]]/Table2[[#This Row],[Close Price]])-1</f>
        <v>0.12328125000000001</v>
      </c>
      <c r="AE660" s="2">
        <f>(Table2[[#This Row],[Close Price]]/Table2[[#This Row],[Current Week Low]])-1</f>
        <v>2.8938906752411508E-2</v>
      </c>
      <c r="AF660" s="2">
        <f>(Table2[[#This Row],[Current Week High]]/Table2[[#This Row],[Close Price]])-1</f>
        <v>0.12328125000000001</v>
      </c>
      <c r="AG660" s="2">
        <f>(Table2[[#This Row],[Close Price]]/Table2[[#This Row],[Current Month Low]])-1</f>
        <v>2.8938906752411508E-2</v>
      </c>
      <c r="AH660" s="2">
        <f>(Table2[[#This Row],[Current Month High]]/Table2[[#This Row],[Close Price]])-1</f>
        <v>0.12328125000000001</v>
      </c>
      <c r="AI660">
        <v>22.5</v>
      </c>
      <c r="AJ660">
        <v>24.5136186770428</v>
      </c>
      <c r="AK660" t="str">
        <f>IF(AND(Table2[[#This Row],[20D EMA]]&gt;Table2[[#This Row],[50D EMA]],Table2[[#This Row],[50D EMA]]&gt;Table2[[#This Row],[200D EMA]]),"Uptrend","Downtrend/NoTrend")</f>
        <v>Uptrend</v>
      </c>
      <c r="AL660">
        <v>-0.09</v>
      </c>
      <c r="AM660" t="s">
        <v>10200</v>
      </c>
      <c r="AN660">
        <v>-7</v>
      </c>
      <c r="AO660" t="s">
        <v>10200</v>
      </c>
      <c r="AP660">
        <v>-4.8180816379480997E-2</v>
      </c>
      <c r="AQ660">
        <f>(Table2[[#This Row],[Sharpe Ratio]]-AVERAGE(Table2[Sharpe Ratio]))/_xlfn.STDEV.P(Table2[Sharpe Ratio])</f>
        <v>-1.1150306045194935</v>
      </c>
      <c r="AR66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-2.8290523414517552</v>
      </c>
      <c r="AS660">
        <f>_xlfn.RANK.AVG(Table2[[#This Row],[1Y Return vs Nifty Z-Score]],Table2[1Y Return vs Nifty Z-Score])</f>
        <v>546</v>
      </c>
      <c r="AT660">
        <f>_xlfn.RANK.AVG(Table2[[#This Row],[6M Return vs Nifty Z-Score]],Table2[6M Return vs Nifty Z-Score])</f>
        <v>660</v>
      </c>
      <c r="AU660">
        <f>_xlfn.RANK.AVG(Table2[[#This Row],[Sharpe Ratio Z-Score]],Table2[Sharpe Ratio Z-Score])</f>
        <v>630</v>
      </c>
      <c r="AV660">
        <f>(Table2[[#This Row],[Rank 1Y]]+Table2[[#This Row],[Rank 6M]]+Table2[[#This Row],[Rank Sharpe]])/3</f>
        <v>612</v>
      </c>
    </row>
    <row r="661" spans="1:48" x14ac:dyDescent="0.3">
      <c r="A661" t="s">
        <v>1260</v>
      </c>
      <c r="B661" t="s">
        <v>1261</v>
      </c>
      <c r="C661" t="s">
        <v>10167</v>
      </c>
      <c r="D661" t="s">
        <v>472</v>
      </c>
      <c r="E661">
        <v>8751.5669363849993</v>
      </c>
      <c r="F661">
        <v>286.64999999999998</v>
      </c>
      <c r="G661">
        <v>-31.163898594894501</v>
      </c>
      <c r="H661">
        <f>(Table2[[#This Row],[1Y Return vs Nifty]]-AVERAGE(Table2[1Y Return vs Nifty]))/_xlfn.STDEV.P(Table2[1Y Return vs Nifty])</f>
        <v>-0.97198948487773262</v>
      </c>
      <c r="I661">
        <v>-3.6036089729602798</v>
      </c>
      <c r="J661">
        <f>(Table2[[#This Row],[1M Return vs Nifty]]-AVERAGE(Table2[1M Return vs Nifty]))/_xlfn.STDEV.P(Table2[1M Return vs Nifty])</f>
        <v>-0.19315113134070683</v>
      </c>
      <c r="K661">
        <v>-8.6354839857850898</v>
      </c>
      <c r="L661">
        <f>(Table2[[#This Row],[6M Return vs Nifty]]-AVERAGE(Table2[6M Return vs Nifty]))/_xlfn.STDEV.P(Table2[6M Return vs Nifty])</f>
        <v>-0.5041635982432997</v>
      </c>
      <c r="M661">
        <v>-3.9259740787388702</v>
      </c>
      <c r="N661">
        <f>(Table2[[#This Row],[1W Return vs Nifty]]-AVERAGE(Table2[1W Return vs Nifty]))/_xlfn.STDEV.P(Table2[1W Return vs Nifty])</f>
        <v>-0.55152103660762819</v>
      </c>
      <c r="O661">
        <v>290.68</v>
      </c>
      <c r="P661">
        <v>280.983240213773</v>
      </c>
      <c r="Q661">
        <v>277.77927769677501</v>
      </c>
      <c r="R661">
        <v>37.3315522880253</v>
      </c>
      <c r="S661" s="2">
        <f>(Table2[[#This Row],[Close Price]]-Table2[[#This Row],[20D EMA]])/Table2[[#This Row],[20D EMA]]</f>
        <v>-1.3864042933810477E-2</v>
      </c>
      <c r="T661" s="2">
        <f>(Table2[[#This Row],[Close Price]]-Table2[[#This Row],[50D EMA]])/Table2[[#This Row],[50D EMA]]</f>
        <v>2.0167607797232624E-2</v>
      </c>
      <c r="U661" s="2">
        <f>(Table2[[#This Row],[Close Price]]-Table2[[#This Row],[200D EMA]])/Table2[[#This Row],[200D EMA]]</f>
        <v>3.1934427855011854E-2</v>
      </c>
      <c r="V661">
        <v>0.450673977387272</v>
      </c>
      <c r="W661">
        <v>275.7</v>
      </c>
      <c r="X661">
        <v>296.75</v>
      </c>
      <c r="Y661">
        <v>275.7</v>
      </c>
      <c r="Z661">
        <v>296.75</v>
      </c>
      <c r="AA661">
        <v>275.7</v>
      </c>
      <c r="AB661">
        <v>305.60000000000002</v>
      </c>
      <c r="AC661" s="2">
        <f>(Table2[[#This Row],[Close Price]]/Table2[[#This Row],[Day Low]])-1</f>
        <v>3.9717083786724672E-2</v>
      </c>
      <c r="AD661" s="2">
        <f>(Table2[[#This Row],[Day High]]/Table2[[#This Row],[Close Price]])-1</f>
        <v>3.5234606663178125E-2</v>
      </c>
      <c r="AE661" s="2">
        <f>(Table2[[#This Row],[Close Price]]/Table2[[#This Row],[Current Week Low]])-1</f>
        <v>3.9717083786724672E-2</v>
      </c>
      <c r="AF661" s="2">
        <f>(Table2[[#This Row],[Current Week High]]/Table2[[#This Row],[Close Price]])-1</f>
        <v>3.5234606663178125E-2</v>
      </c>
      <c r="AG661" s="2">
        <f>(Table2[[#This Row],[Close Price]]/Table2[[#This Row],[Current Month Low]])-1</f>
        <v>3.9717083786724672E-2</v>
      </c>
      <c r="AH661" s="2">
        <f>(Table2[[#This Row],[Current Month High]]/Table2[[#This Row],[Close Price]])-1</f>
        <v>6.6108494679923524E-2</v>
      </c>
      <c r="AI661">
        <v>12.855398569684199</v>
      </c>
      <c r="AJ661">
        <v>34.5774647887323</v>
      </c>
      <c r="AK661" t="str">
        <f>IF(AND(Table2[[#This Row],[20D EMA]]&gt;Table2[[#This Row],[50D EMA]],Table2[[#This Row],[50D EMA]]&gt;Table2[[#This Row],[200D EMA]]),"Uptrend","Downtrend/NoTrend")</f>
        <v>Uptrend</v>
      </c>
      <c r="AL661">
        <v>0.04</v>
      </c>
      <c r="AM661" t="s">
        <v>10199</v>
      </c>
      <c r="AN661">
        <v>-4.0999999999999996</v>
      </c>
      <c r="AO661" t="s">
        <v>10200</v>
      </c>
      <c r="AP661">
        <v>-7.7120215145925E-2</v>
      </c>
      <c r="AQ661">
        <f>(Table2[[#This Row],[Sharpe Ratio]]-AVERAGE(Table2[Sharpe Ratio]))/_xlfn.STDEV.P(Table2[Sharpe Ratio])</f>
        <v>-1.4472420531591725</v>
      </c>
      <c r="AR66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-3.6680673042285399</v>
      </c>
      <c r="AS661">
        <f>_xlfn.RANK.AVG(Table2[[#This Row],[1Y Return vs Nifty Z-Score]],Table2[1Y Return vs Nifty Z-Score])</f>
        <v>668</v>
      </c>
      <c r="AT661">
        <f>_xlfn.RANK.AVG(Table2[[#This Row],[6M Return vs Nifty Z-Score]],Table2[6M Return vs Nifty Z-Score])</f>
        <v>491</v>
      </c>
      <c r="AU661">
        <f>_xlfn.RANK.AVG(Table2[[#This Row],[Sharpe Ratio Z-Score]],Table2[Sharpe Ratio Z-Score])</f>
        <v>678</v>
      </c>
      <c r="AV661">
        <f>(Table2[[#This Row],[Rank 1Y]]+Table2[[#This Row],[Rank 6M]]+Table2[[#This Row],[Rank Sharpe]])/3</f>
        <v>612.33333333333337</v>
      </c>
    </row>
    <row r="662" spans="1:48" x14ac:dyDescent="0.3">
      <c r="A662" t="s">
        <v>1593</v>
      </c>
      <c r="B662" t="s">
        <v>1594</v>
      </c>
      <c r="C662" t="s">
        <v>10155</v>
      </c>
      <c r="D662" t="s">
        <v>420</v>
      </c>
      <c r="E662">
        <v>5431.8790647280002</v>
      </c>
      <c r="F662">
        <v>49.36</v>
      </c>
      <c r="G662">
        <v>-27.445728851827599</v>
      </c>
      <c r="H662">
        <f>(Table2[[#This Row],[1Y Return vs Nifty]]-AVERAGE(Table2[1Y Return vs Nifty]))/_xlfn.STDEV.P(Table2[1Y Return vs Nifty])</f>
        <v>-0.92021053617939141</v>
      </c>
      <c r="I662">
        <v>-10.8153944834499</v>
      </c>
      <c r="J662">
        <f>(Table2[[#This Row],[1M Return vs Nifty]]-AVERAGE(Table2[1M Return vs Nifty]))/_xlfn.STDEV.P(Table2[1M Return vs Nifty])</f>
        <v>-0.94105209884150065</v>
      </c>
      <c r="K662">
        <v>-31.310698017836401</v>
      </c>
      <c r="L662">
        <f>(Table2[[#This Row],[6M Return vs Nifty]]-AVERAGE(Table2[6M Return vs Nifty]))/_xlfn.STDEV.P(Table2[6M Return vs Nifty])</f>
        <v>-1.265870576416726</v>
      </c>
      <c r="M662">
        <v>-2.9067405036516099</v>
      </c>
      <c r="N662">
        <f>(Table2[[#This Row],[1W Return vs Nifty]]-AVERAGE(Table2[1W Return vs Nifty]))/_xlfn.STDEV.P(Table2[1W Return vs Nifty])</f>
        <v>-0.2771270262884305</v>
      </c>
      <c r="O662">
        <v>50.86</v>
      </c>
      <c r="P662">
        <v>51.757838832546298</v>
      </c>
      <c r="Q662">
        <v>52.3514221929169</v>
      </c>
      <c r="R662">
        <v>30.3295462648117</v>
      </c>
      <c r="S662" s="2">
        <f>(Table2[[#This Row],[Close Price]]-Table2[[#This Row],[20D EMA]])/Table2[[#This Row],[20D EMA]]</f>
        <v>-2.9492725127801808E-2</v>
      </c>
      <c r="T662" s="2">
        <f>(Table2[[#This Row],[Close Price]]-Table2[[#This Row],[50D EMA]])/Table2[[#This Row],[50D EMA]]</f>
        <v>-4.6328032364413421E-2</v>
      </c>
      <c r="U662" s="2">
        <f>(Table2[[#This Row],[Close Price]]-Table2[[#This Row],[200D EMA]])/Table2[[#This Row],[200D EMA]]</f>
        <v>-5.7141182944245535E-2</v>
      </c>
      <c r="V662">
        <v>0.92263591483757901</v>
      </c>
      <c r="W662">
        <v>48.75</v>
      </c>
      <c r="X662">
        <v>50.39</v>
      </c>
      <c r="Y662">
        <v>48.75</v>
      </c>
      <c r="Z662">
        <v>50.39</v>
      </c>
      <c r="AA662">
        <v>48.75</v>
      </c>
      <c r="AB662">
        <v>53.05</v>
      </c>
      <c r="AC662" s="2">
        <f>(Table2[[#This Row],[Close Price]]/Table2[[#This Row],[Day Low]])-1</f>
        <v>1.2512820512820433E-2</v>
      </c>
      <c r="AD662" s="2">
        <f>(Table2[[#This Row],[Day High]]/Table2[[#This Row],[Close Price]])-1</f>
        <v>2.0867098865478217E-2</v>
      </c>
      <c r="AE662" s="2">
        <f>(Table2[[#This Row],[Close Price]]/Table2[[#This Row],[Current Week Low]])-1</f>
        <v>1.2512820512820433E-2</v>
      </c>
      <c r="AF662" s="2">
        <f>(Table2[[#This Row],[Current Week High]]/Table2[[#This Row],[Close Price]])-1</f>
        <v>2.0867098865478217E-2</v>
      </c>
      <c r="AG662" s="2">
        <f>(Table2[[#This Row],[Close Price]]/Table2[[#This Row],[Current Month Low]])-1</f>
        <v>1.2512820512820433E-2</v>
      </c>
      <c r="AH662" s="2">
        <f>(Table2[[#This Row],[Current Month High]]/Table2[[#This Row],[Close Price]])-1</f>
        <v>7.4756888168557412E-2</v>
      </c>
      <c r="AI662">
        <v>38.371150729335398</v>
      </c>
      <c r="AJ662">
        <v>10.055741360089099</v>
      </c>
      <c r="AK662" t="str">
        <f>IF(AND(Table2[[#This Row],[20D EMA]]&gt;Table2[[#This Row],[50D EMA]],Table2[[#This Row],[50D EMA]]&gt;Table2[[#This Row],[200D EMA]]),"Uptrend","Downtrend/NoTrend")</f>
        <v>Downtrend/NoTrend</v>
      </c>
      <c r="AL662">
        <v>-0.16</v>
      </c>
      <c r="AM662" t="s">
        <v>10200</v>
      </c>
      <c r="AN662">
        <v>-6.78</v>
      </c>
      <c r="AO662" t="s">
        <v>10200</v>
      </c>
      <c r="AQ662">
        <f>(Table2[[#This Row],[Sharpe Ratio]]-AVERAGE(Table2[Sharpe Ratio]))/_xlfn.STDEV.P(Table2[Sharpe Ratio])</f>
        <v>-0.56193622494207851</v>
      </c>
      <c r="AR66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2">
        <f>_xlfn.RANK.AVG(Table2[[#This Row],[1Y Return vs Nifty Z-Score]],Table2[1Y Return vs Nifty Z-Score])</f>
        <v>648</v>
      </c>
      <c r="AT662">
        <f>_xlfn.RANK.AVG(Table2[[#This Row],[6M Return vs Nifty Z-Score]],Table2[6M Return vs Nifty Z-Score])</f>
        <v>690</v>
      </c>
      <c r="AU662">
        <f>_xlfn.RANK.AVG(Table2[[#This Row],[Sharpe Ratio Z-Score]],Table2[Sharpe Ratio Z-Score])</f>
        <v>507.5</v>
      </c>
      <c r="AV662">
        <f>(Table2[[#This Row],[Rank 1Y]]+Table2[[#This Row],[Rank 6M]]+Table2[[#This Row],[Rank Sharpe]])/3</f>
        <v>615.16666666666663</v>
      </c>
    </row>
    <row r="663" spans="1:48" x14ac:dyDescent="0.3">
      <c r="A663" t="s">
        <v>1766</v>
      </c>
      <c r="B663" t="s">
        <v>1767</v>
      </c>
      <c r="C663" t="s">
        <v>10157</v>
      </c>
      <c r="D663" t="s">
        <v>274</v>
      </c>
      <c r="E663">
        <v>4108.9959378650001</v>
      </c>
      <c r="F663">
        <v>486.85</v>
      </c>
      <c r="G663">
        <v>-23.095296778643799</v>
      </c>
      <c r="H663">
        <f>(Table2[[#This Row],[1Y Return vs Nifty]]-AVERAGE(Table2[1Y Return vs Nifty]))/_xlfn.STDEV.P(Table2[1Y Return vs Nifty])</f>
        <v>-0.85962675041946612</v>
      </c>
      <c r="I663">
        <v>-7.2578517601303698</v>
      </c>
      <c r="J663">
        <f>(Table2[[#This Row],[1M Return vs Nifty]]-AVERAGE(Table2[1M Return vs Nifty]))/_xlfn.STDEV.P(Table2[1M Return vs Nifty])</f>
        <v>-0.57211577359637467</v>
      </c>
      <c r="K663">
        <v>-38.647306933629302</v>
      </c>
      <c r="L663">
        <f>(Table2[[#This Row],[6M Return vs Nifty]]-AVERAGE(Table2[6M Return vs Nifty]))/_xlfn.STDEV.P(Table2[6M Return vs Nifty])</f>
        <v>-1.5123223276279703</v>
      </c>
      <c r="M663">
        <v>-1.50577540324218</v>
      </c>
      <c r="N663">
        <f>(Table2[[#This Row],[1W Return vs Nifty]]-AVERAGE(Table2[1W Return vs Nifty]))/_xlfn.STDEV.P(Table2[1W Return vs Nifty])</f>
        <v>0.10003522740368281</v>
      </c>
      <c r="O663">
        <v>497.16</v>
      </c>
      <c r="P663">
        <v>506.44855787868198</v>
      </c>
      <c r="Q663">
        <v>510.00040996142002</v>
      </c>
      <c r="R663">
        <v>27.210446984596</v>
      </c>
      <c r="S663" s="2">
        <f>(Table2[[#This Row],[Close Price]]-Table2[[#This Row],[20D EMA]])/Table2[[#This Row],[20D EMA]]</f>
        <v>-2.0737790650897099E-2</v>
      </c>
      <c r="T663" s="2">
        <f>(Table2[[#This Row],[Close Price]]-Table2[[#This Row],[50D EMA]])/Table2[[#This Row],[50D EMA]]</f>
        <v>-3.8698022876741463E-2</v>
      </c>
      <c r="U663" s="2">
        <f>(Table2[[#This Row],[Close Price]]-Table2[[#This Row],[200D EMA]])/Table2[[#This Row],[200D EMA]]</f>
        <v>-4.5392924219749657E-2</v>
      </c>
      <c r="V663">
        <v>0.84906453770476698</v>
      </c>
      <c r="W663">
        <v>481</v>
      </c>
      <c r="X663">
        <v>494.2</v>
      </c>
      <c r="Y663">
        <v>481</v>
      </c>
      <c r="Z663">
        <v>494.2</v>
      </c>
      <c r="AA663">
        <v>481</v>
      </c>
      <c r="AB663">
        <v>514</v>
      </c>
      <c r="AC663" s="2">
        <f>(Table2[[#This Row],[Close Price]]/Table2[[#This Row],[Day Low]])-1</f>
        <v>1.2162162162162149E-2</v>
      </c>
      <c r="AD663" s="2">
        <f>(Table2[[#This Row],[Day High]]/Table2[[#This Row],[Close Price]])-1</f>
        <v>1.5097052480230078E-2</v>
      </c>
      <c r="AE663" s="2">
        <f>(Table2[[#This Row],[Close Price]]/Table2[[#This Row],[Current Week Low]])-1</f>
        <v>1.2162162162162149E-2</v>
      </c>
      <c r="AF663" s="2">
        <f>(Table2[[#This Row],[Current Week High]]/Table2[[#This Row],[Close Price]])-1</f>
        <v>1.5097052480230078E-2</v>
      </c>
      <c r="AG663" s="2">
        <f>(Table2[[#This Row],[Close Price]]/Table2[[#This Row],[Current Month Low]])-1</f>
        <v>1.2162162162162149E-2</v>
      </c>
      <c r="AH663" s="2">
        <f>(Table2[[#This Row],[Current Month High]]/Table2[[#This Row],[Close Price]])-1</f>
        <v>5.5766663243298709E-2</v>
      </c>
      <c r="AI663">
        <v>43.576050118106103</v>
      </c>
      <c r="AJ663">
        <v>8.9149888143176703</v>
      </c>
      <c r="AK663" t="str">
        <f>IF(AND(Table2[[#This Row],[20D EMA]]&gt;Table2[[#This Row],[50D EMA]],Table2[[#This Row],[50D EMA]]&gt;Table2[[#This Row],[200D EMA]]),"Uptrend","Downtrend/NoTrend")</f>
        <v>Downtrend/NoTrend</v>
      </c>
      <c r="AL663">
        <v>-0.2</v>
      </c>
      <c r="AM663" t="s">
        <v>10200</v>
      </c>
      <c r="AN663">
        <v>-3.02</v>
      </c>
      <c r="AO663" t="s">
        <v>10200</v>
      </c>
      <c r="AQ663">
        <f>(Table2[[#This Row],[Sharpe Ratio]]-AVERAGE(Table2[Sharpe Ratio]))/_xlfn.STDEV.P(Table2[Sharpe Ratio])</f>
        <v>-0.56193622494207851</v>
      </c>
      <c r="AR66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3">
        <f>_xlfn.RANK.AVG(Table2[[#This Row],[1Y Return vs Nifty Z-Score]],Table2[1Y Return vs Nifty Z-Score])</f>
        <v>629</v>
      </c>
      <c r="AT663">
        <f>_xlfn.RANK.AVG(Table2[[#This Row],[6M Return vs Nifty Z-Score]],Table2[6M Return vs Nifty Z-Score])</f>
        <v>716</v>
      </c>
      <c r="AU663">
        <f>_xlfn.RANK.AVG(Table2[[#This Row],[Sharpe Ratio Z-Score]],Table2[Sharpe Ratio Z-Score])</f>
        <v>507.5</v>
      </c>
      <c r="AV663">
        <f>(Table2[[#This Row],[Rank 1Y]]+Table2[[#This Row],[Rank 6M]]+Table2[[#This Row],[Rank Sharpe]])/3</f>
        <v>617.5</v>
      </c>
    </row>
    <row r="664" spans="1:48" x14ac:dyDescent="0.3">
      <c r="A664" t="s">
        <v>838</v>
      </c>
      <c r="B664" t="s">
        <v>839</v>
      </c>
      <c r="C664" t="s">
        <v>10153</v>
      </c>
      <c r="D664" t="s">
        <v>182</v>
      </c>
      <c r="E664">
        <v>18035.016633839899</v>
      </c>
      <c r="F664">
        <v>319.64999999999998</v>
      </c>
      <c r="G664">
        <v>-13.8657124810503</v>
      </c>
      <c r="H664">
        <f>(Table2[[#This Row],[1Y Return vs Nifty]]-AVERAGE(Table2[1Y Return vs Nifty]))/_xlfn.STDEV.P(Table2[1Y Return vs Nifty])</f>
        <v>-0.73109626233639158</v>
      </c>
      <c r="I664">
        <v>-0.76451085600714397</v>
      </c>
      <c r="J664">
        <f>(Table2[[#This Row],[1M Return vs Nifty]]-AVERAGE(Table2[1M Return vs Nifty]))/_xlfn.STDEV.P(Table2[1M Return vs Nifty])</f>
        <v>0.10127862193058446</v>
      </c>
      <c r="K664">
        <v>-23.310353625800801</v>
      </c>
      <c r="L664">
        <f>(Table2[[#This Row],[6M Return vs Nifty]]-AVERAGE(Table2[6M Return vs Nifty]))/_xlfn.STDEV.P(Table2[6M Return vs Nifty])</f>
        <v>-0.99712258830113731</v>
      </c>
      <c r="M664">
        <v>-2.7701838733971602</v>
      </c>
      <c r="N664">
        <f>(Table2[[#This Row],[1W Return vs Nifty]]-AVERAGE(Table2[1W Return vs Nifty]))/_xlfn.STDEV.P(Table2[1W Return vs Nifty])</f>
        <v>-0.2403637932797589</v>
      </c>
      <c r="O664">
        <v>312.54000000000002</v>
      </c>
      <c r="P664">
        <v>309.91282913997702</v>
      </c>
      <c r="Q664">
        <v>312.135627013982</v>
      </c>
      <c r="R664">
        <v>61.8600906961817</v>
      </c>
      <c r="S664" s="2">
        <f>(Table2[[#This Row],[Close Price]]-Table2[[#This Row],[20D EMA]])/Table2[[#This Row],[20D EMA]]</f>
        <v>2.2749088116720918E-2</v>
      </c>
      <c r="T664" s="2">
        <f>(Table2[[#This Row],[Close Price]]-Table2[[#This Row],[50D EMA]])/Table2[[#This Row],[50D EMA]]</f>
        <v>3.1419063505838313E-2</v>
      </c>
      <c r="U664" s="2">
        <f>(Table2[[#This Row],[Close Price]]-Table2[[#This Row],[200D EMA]])/Table2[[#This Row],[200D EMA]]</f>
        <v>2.4074063758448731E-2</v>
      </c>
      <c r="V664">
        <v>0.720259105926634</v>
      </c>
      <c r="W664">
        <v>307.7</v>
      </c>
      <c r="X664">
        <v>321.2</v>
      </c>
      <c r="Y664">
        <v>307.7</v>
      </c>
      <c r="Z664">
        <v>321.2</v>
      </c>
      <c r="AA664">
        <v>295.10000000000002</v>
      </c>
      <c r="AB664">
        <v>328.7</v>
      </c>
      <c r="AC664" s="2">
        <f>(Table2[[#This Row],[Close Price]]/Table2[[#This Row],[Day Low]])-1</f>
        <v>3.8836529086772709E-2</v>
      </c>
      <c r="AD664" s="2">
        <f>(Table2[[#This Row],[Day High]]/Table2[[#This Row],[Close Price]])-1</f>
        <v>4.849053652432378E-3</v>
      </c>
      <c r="AE664" s="2">
        <f>(Table2[[#This Row],[Close Price]]/Table2[[#This Row],[Current Week Low]])-1</f>
        <v>3.8836529086772709E-2</v>
      </c>
      <c r="AF664" s="2">
        <f>(Table2[[#This Row],[Current Week High]]/Table2[[#This Row],[Close Price]])-1</f>
        <v>4.849053652432378E-3</v>
      </c>
      <c r="AG664" s="2">
        <f>(Table2[[#This Row],[Close Price]]/Table2[[#This Row],[Current Month Low]])-1</f>
        <v>8.3192138258217474E-2</v>
      </c>
      <c r="AH664" s="2">
        <f>(Table2[[#This Row],[Current Month High]]/Table2[[#This Row],[Close Price]])-1</f>
        <v>2.8312216486782393E-2</v>
      </c>
      <c r="AI664">
        <v>27.2485531049585</v>
      </c>
      <c r="AJ664">
        <v>25.599214145383002</v>
      </c>
      <c r="AK664" t="str">
        <f>IF(AND(Table2[[#This Row],[20D EMA]]&gt;Table2[[#This Row],[50D EMA]],Table2[[#This Row],[50D EMA]]&gt;Table2[[#This Row],[200D EMA]]),"Uptrend","Downtrend/NoTrend")</f>
        <v>Downtrend/NoTrend</v>
      </c>
      <c r="AL664">
        <v>0.05</v>
      </c>
      <c r="AM664" t="s">
        <v>10199</v>
      </c>
      <c r="AN664">
        <v>4.22</v>
      </c>
      <c r="AO664" t="s">
        <v>10199</v>
      </c>
      <c r="AP664">
        <v>-5.8334418951850001E-2</v>
      </c>
      <c r="AQ664">
        <f>(Table2[[#This Row],[Sharpe Ratio]]-AVERAGE(Table2[Sharpe Ratio]))/_xlfn.STDEV.P(Table2[Sharpe Ratio])</f>
        <v>-1.2315894538135406</v>
      </c>
      <c r="AR66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4">
        <f>_xlfn.RANK.AVG(Table2[[#This Row],[1Y Return vs Nifty Z-Score]],Table2[1Y Return vs Nifty Z-Score])</f>
        <v>583</v>
      </c>
      <c r="AT664">
        <f>_xlfn.RANK.AVG(Table2[[#This Row],[6M Return vs Nifty Z-Score]],Table2[6M Return vs Nifty Z-Score])</f>
        <v>625</v>
      </c>
      <c r="AU664">
        <f>_xlfn.RANK.AVG(Table2[[#This Row],[Sharpe Ratio Z-Score]],Table2[Sharpe Ratio Z-Score])</f>
        <v>645</v>
      </c>
      <c r="AV664">
        <f>(Table2[[#This Row],[Rank 1Y]]+Table2[[#This Row],[Rank 6M]]+Table2[[#This Row],[Rank Sharpe]])/3</f>
        <v>617.66666666666663</v>
      </c>
    </row>
    <row r="665" spans="1:48" x14ac:dyDescent="0.3">
      <c r="A665" t="s">
        <v>1392</v>
      </c>
      <c r="B665" t="s">
        <v>1393</v>
      </c>
      <c r="C665" t="s">
        <v>10171</v>
      </c>
      <c r="D665" t="s">
        <v>597</v>
      </c>
      <c r="E665">
        <v>7349.4620059199997</v>
      </c>
      <c r="F665">
        <v>42.87</v>
      </c>
      <c r="G665">
        <v>-17.201348009032898</v>
      </c>
      <c r="H665">
        <f>(Table2[[#This Row],[1Y Return vs Nifty]]-AVERAGE(Table2[1Y Return vs Nifty]))/_xlfn.STDEV.P(Table2[1Y Return vs Nifty])</f>
        <v>-0.77754806868596182</v>
      </c>
      <c r="I665">
        <v>-8.9649897278160893</v>
      </c>
      <c r="J665">
        <f>(Table2[[#This Row],[1M Return vs Nifty]]-AVERAGE(Table2[1M Return vs Nifty]))/_xlfn.STDEV.P(Table2[1M Return vs Nifty])</f>
        <v>-0.74915516777031577</v>
      </c>
      <c r="K665">
        <v>-44.688375014560997</v>
      </c>
      <c r="L665">
        <f>(Table2[[#This Row],[6M Return vs Nifty]]-AVERAGE(Table2[6M Return vs Nifty]))/_xlfn.STDEV.P(Table2[6M Return vs Nifty])</f>
        <v>-1.7152542032152165</v>
      </c>
      <c r="M665">
        <v>-5.7739572214240003</v>
      </c>
      <c r="N665">
        <f>(Table2[[#This Row],[1W Return vs Nifty]]-AVERAGE(Table2[1W Return vs Nifty]))/_xlfn.STDEV.P(Table2[1W Return vs Nifty])</f>
        <v>-1.0490277101689207</v>
      </c>
      <c r="O665">
        <v>42.93</v>
      </c>
      <c r="P665">
        <v>43.762402983749503</v>
      </c>
      <c r="Q665">
        <v>46.412772839145902</v>
      </c>
      <c r="R665">
        <v>50.652971811837602</v>
      </c>
      <c r="S665" s="2">
        <f>(Table2[[#This Row],[Close Price]]-Table2[[#This Row],[20D EMA]])/Table2[[#This Row],[20D EMA]]</f>
        <v>-1.3976240391335262E-3</v>
      </c>
      <c r="T665" s="2">
        <f>(Table2[[#This Row],[Close Price]]-Table2[[#This Row],[50D EMA]])/Table2[[#This Row],[50D EMA]]</f>
        <v>-2.0392001419137922E-2</v>
      </c>
      <c r="U665" s="2">
        <f>(Table2[[#This Row],[Close Price]]-Table2[[#This Row],[200D EMA]])/Table2[[#This Row],[200D EMA]]</f>
        <v>-7.6331850532270401E-2</v>
      </c>
      <c r="V665">
        <v>1.20644503150906</v>
      </c>
      <c r="W665">
        <v>39.21</v>
      </c>
      <c r="X665">
        <v>43.8</v>
      </c>
      <c r="Y665">
        <v>39.21</v>
      </c>
      <c r="Z665">
        <v>43.8</v>
      </c>
      <c r="AA665">
        <v>39.21</v>
      </c>
      <c r="AB665">
        <v>47.15</v>
      </c>
      <c r="AC665" s="2">
        <f>(Table2[[#This Row],[Close Price]]/Table2[[#This Row],[Day Low]])-1</f>
        <v>9.3343534812547757E-2</v>
      </c>
      <c r="AD665" s="2">
        <f>(Table2[[#This Row],[Day High]]/Table2[[#This Row],[Close Price]])-1</f>
        <v>2.1693491952414323E-2</v>
      </c>
      <c r="AE665" s="2">
        <f>(Table2[[#This Row],[Close Price]]/Table2[[#This Row],[Current Week Low]])-1</f>
        <v>9.3343534812547757E-2</v>
      </c>
      <c r="AF665" s="2">
        <f>(Table2[[#This Row],[Current Week High]]/Table2[[#This Row],[Close Price]])-1</f>
        <v>2.1693491952414323E-2</v>
      </c>
      <c r="AG665" s="2">
        <f>(Table2[[#This Row],[Close Price]]/Table2[[#This Row],[Current Month Low]])-1</f>
        <v>9.3343534812547757E-2</v>
      </c>
      <c r="AH665" s="2">
        <f>(Table2[[#This Row],[Current Month High]]/Table2[[#This Row],[Close Price]])-1</f>
        <v>9.9836715651971053E-2</v>
      </c>
      <c r="AI665">
        <v>60.251924422673198</v>
      </c>
      <c r="AJ665">
        <v>10.9184993531694</v>
      </c>
      <c r="AK665" t="str">
        <f>IF(AND(Table2[[#This Row],[20D EMA]]&gt;Table2[[#This Row],[50D EMA]],Table2[[#This Row],[50D EMA]]&gt;Table2[[#This Row],[200D EMA]]),"Uptrend","Downtrend/NoTrend")</f>
        <v>Downtrend/NoTrend</v>
      </c>
      <c r="AL665">
        <v>-0.1</v>
      </c>
      <c r="AM665" t="s">
        <v>10200</v>
      </c>
      <c r="AN665">
        <v>-4.8600000000000003</v>
      </c>
      <c r="AO665" t="s">
        <v>10200</v>
      </c>
      <c r="AP665">
        <v>-2.1204332880750002E-3</v>
      </c>
      <c r="AQ665">
        <f>(Table2[[#This Row],[Sharpe Ratio]]-AVERAGE(Table2[Sharpe Ratio]))/_xlfn.STDEV.P(Table2[Sharpe Ratio])</f>
        <v>-0.58627785760902951</v>
      </c>
      <c r="AR66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5">
        <f>_xlfn.RANK.AVG(Table2[[#This Row],[1Y Return vs Nifty Z-Score]],Table2[1Y Return vs Nifty Z-Score])</f>
        <v>605</v>
      </c>
      <c r="AT665">
        <f>_xlfn.RANK.AVG(Table2[[#This Row],[6M Return vs Nifty Z-Score]],Table2[6M Return vs Nifty Z-Score])</f>
        <v>721</v>
      </c>
      <c r="AU665">
        <f>_xlfn.RANK.AVG(Table2[[#This Row],[Sharpe Ratio Z-Score]],Table2[Sharpe Ratio Z-Score])</f>
        <v>534</v>
      </c>
      <c r="AV665">
        <f>(Table2[[#This Row],[Rank 1Y]]+Table2[[#This Row],[Rank 6M]]+Table2[[#This Row],[Rank Sharpe]])/3</f>
        <v>620</v>
      </c>
    </row>
    <row r="666" spans="1:48" x14ac:dyDescent="0.3">
      <c r="A666" t="s">
        <v>771</v>
      </c>
      <c r="B666" t="s">
        <v>772</v>
      </c>
      <c r="C666" t="s">
        <v>10167</v>
      </c>
      <c r="D666" t="s">
        <v>542</v>
      </c>
      <c r="E666">
        <v>20067.0048202</v>
      </c>
      <c r="F666">
        <v>1561.3</v>
      </c>
      <c r="G666">
        <v>-31.3336837384178</v>
      </c>
      <c r="H666">
        <f>(Table2[[#This Row],[1Y Return vs Nifty]]-AVERAGE(Table2[1Y Return vs Nifty]))/_xlfn.STDEV.P(Table2[1Y Return vs Nifty])</f>
        <v>-0.97435389985707188</v>
      </c>
      <c r="I666">
        <v>1.5548548318022599</v>
      </c>
      <c r="J666">
        <f>(Table2[[#This Row],[1M Return vs Nifty]]-AVERAGE(Table2[1M Return vs Nifty]))/_xlfn.STDEV.P(Table2[1M Return vs Nifty])</f>
        <v>0.34180932537118475</v>
      </c>
      <c r="K666">
        <v>-8.6792599687098306</v>
      </c>
      <c r="L666">
        <f>(Table2[[#This Row],[6M Return vs Nifty]]-AVERAGE(Table2[6M Return vs Nifty]))/_xlfn.STDEV.P(Table2[6M Return vs Nifty])</f>
        <v>-0.50563412335600832</v>
      </c>
      <c r="M666">
        <v>1.17823224406655</v>
      </c>
      <c r="N666">
        <f>(Table2[[#This Row],[1W Return vs Nifty]]-AVERAGE(Table2[1W Return vs Nifty]))/_xlfn.STDEV.P(Table2[1W Return vs Nifty])</f>
        <v>0.82261309382589587</v>
      </c>
      <c r="O666">
        <v>1511.32</v>
      </c>
      <c r="P666">
        <v>1465.9091886275801</v>
      </c>
      <c r="Q666">
        <v>1481.1598839052399</v>
      </c>
      <c r="R666">
        <v>72.757167107851103</v>
      </c>
      <c r="S666" s="2">
        <f>(Table2[[#This Row],[Close Price]]-Table2[[#This Row],[20D EMA]])/Table2[[#This Row],[20D EMA]]</f>
        <v>3.3070428499589778E-2</v>
      </c>
      <c r="T666" s="2">
        <f>(Table2[[#This Row],[Close Price]]-Table2[[#This Row],[50D EMA]])/Table2[[#This Row],[50D EMA]]</f>
        <v>6.5072797218582876E-2</v>
      </c>
      <c r="U666" s="2">
        <f>(Table2[[#This Row],[Close Price]]-Table2[[#This Row],[200D EMA]])/Table2[[#This Row],[200D EMA]]</f>
        <v>5.4106323676186723E-2</v>
      </c>
      <c r="V666">
        <v>0.90573148111479695</v>
      </c>
      <c r="W666">
        <v>1502</v>
      </c>
      <c r="X666">
        <v>1565</v>
      </c>
      <c r="Y666">
        <v>1502</v>
      </c>
      <c r="Z666">
        <v>1565</v>
      </c>
      <c r="AA666">
        <v>1482.75</v>
      </c>
      <c r="AB666">
        <v>1565</v>
      </c>
      <c r="AC666" s="2">
        <f>(Table2[[#This Row],[Close Price]]/Table2[[#This Row],[Day Low]])-1</f>
        <v>3.9480692410119866E-2</v>
      </c>
      <c r="AD666" s="2">
        <f>(Table2[[#This Row],[Day High]]/Table2[[#This Row],[Close Price]])-1</f>
        <v>2.3698200217767695E-3</v>
      </c>
      <c r="AE666" s="2">
        <f>(Table2[[#This Row],[Close Price]]/Table2[[#This Row],[Current Week Low]])-1</f>
        <v>3.9480692410119866E-2</v>
      </c>
      <c r="AF666" s="2">
        <f>(Table2[[#This Row],[Current Week High]]/Table2[[#This Row],[Close Price]])-1</f>
        <v>2.3698200217767695E-3</v>
      </c>
      <c r="AG666" s="2">
        <f>(Table2[[#This Row],[Close Price]]/Table2[[#This Row],[Current Month Low]])-1</f>
        <v>5.2975889394705655E-2</v>
      </c>
      <c r="AH666" s="2">
        <f>(Table2[[#This Row],[Current Month High]]/Table2[[#This Row],[Close Price]])-1</f>
        <v>2.3698200217767695E-3</v>
      </c>
      <c r="AI666">
        <v>13.459937231793999</v>
      </c>
      <c r="AJ666">
        <v>23.0338849487785</v>
      </c>
      <c r="AK666" t="str">
        <f>IF(AND(Table2[[#This Row],[20D EMA]]&gt;Table2[[#This Row],[50D EMA]],Table2[[#This Row],[50D EMA]]&gt;Table2[[#This Row],[200D EMA]]),"Uptrend","Downtrend/NoTrend")</f>
        <v>Downtrend/NoTrend</v>
      </c>
      <c r="AL666">
        <v>0.05</v>
      </c>
      <c r="AM666" t="s">
        <v>10199</v>
      </c>
      <c r="AN666">
        <v>3.42</v>
      </c>
      <c r="AO666" t="s">
        <v>10199</v>
      </c>
      <c r="AP666">
        <v>-9.1200611370870002E-2</v>
      </c>
      <c r="AQ666">
        <f>(Table2[[#This Row],[Sharpe Ratio]]-AVERAGE(Table2[Sharpe Ratio]))/_xlfn.STDEV.P(Table2[Sharpe Ratio])</f>
        <v>-1.6088787500740209</v>
      </c>
      <c r="AR66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6">
        <f>_xlfn.RANK.AVG(Table2[[#This Row],[1Y Return vs Nifty Z-Score]],Table2[1Y Return vs Nifty Z-Score])</f>
        <v>670</v>
      </c>
      <c r="AT666">
        <f>_xlfn.RANK.AVG(Table2[[#This Row],[6M Return vs Nifty Z-Score]],Table2[6M Return vs Nifty Z-Score])</f>
        <v>493</v>
      </c>
      <c r="AU666">
        <f>_xlfn.RANK.AVG(Table2[[#This Row],[Sharpe Ratio Z-Score]],Table2[Sharpe Ratio Z-Score])</f>
        <v>698</v>
      </c>
      <c r="AV666">
        <f>(Table2[[#This Row],[Rank 1Y]]+Table2[[#This Row],[Rank 6M]]+Table2[[#This Row],[Rank Sharpe]])/3</f>
        <v>620.33333333333337</v>
      </c>
    </row>
    <row r="667" spans="1:48" x14ac:dyDescent="0.3">
      <c r="A667" t="s">
        <v>850</v>
      </c>
      <c r="B667" t="s">
        <v>851</v>
      </c>
      <c r="C667" t="s">
        <v>10169</v>
      </c>
      <c r="D667" t="s">
        <v>551</v>
      </c>
      <c r="E667">
        <v>17636.81538</v>
      </c>
      <c r="F667">
        <v>3557</v>
      </c>
      <c r="G667">
        <v>-43.546322021832601</v>
      </c>
      <c r="H667">
        <f>(Table2[[#This Row],[1Y Return vs Nifty]]-AVERAGE(Table2[1Y Return vs Nifty]))/_xlfn.STDEV.P(Table2[1Y Return vs Nifty])</f>
        <v>-1.1444261705831353</v>
      </c>
      <c r="I667">
        <v>-6.4764368596528499</v>
      </c>
      <c r="J667">
        <f>(Table2[[#This Row],[1M Return vs Nifty]]-AVERAGE(Table2[1M Return vs Nifty]))/_xlfn.STDEV.P(Table2[1M Return vs Nifty])</f>
        <v>-0.49107884324998163</v>
      </c>
      <c r="K667">
        <v>-9.4671704154114593</v>
      </c>
      <c r="L667">
        <f>(Table2[[#This Row],[6M Return vs Nifty]]-AVERAGE(Table2[6M Return vs Nifty]))/_xlfn.STDEV.P(Table2[6M Return vs Nifty])</f>
        <v>-0.53210165237602347</v>
      </c>
      <c r="M667">
        <v>-2.01479846972794</v>
      </c>
      <c r="N667">
        <f>(Table2[[#This Row],[1W Return vs Nifty]]-AVERAGE(Table2[1W Return vs Nifty]))/_xlfn.STDEV.P(Table2[1W Return vs Nifty])</f>
        <v>-3.7001938533521871E-2</v>
      </c>
      <c r="O667">
        <v>3606.61</v>
      </c>
      <c r="P667">
        <v>3518.9671900756998</v>
      </c>
      <c r="Q667">
        <v>3557.12747170789</v>
      </c>
      <c r="R667">
        <v>36.943026863944802</v>
      </c>
      <c r="S667" s="2">
        <f>(Table2[[#This Row],[Close Price]]-Table2[[#This Row],[20D EMA]])/Table2[[#This Row],[20D EMA]]</f>
        <v>-1.3755299297678464E-2</v>
      </c>
      <c r="T667" s="2">
        <f>(Table2[[#This Row],[Close Price]]-Table2[[#This Row],[50D EMA]])/Table2[[#This Row],[50D EMA]]</f>
        <v>1.0807946726971905E-2</v>
      </c>
      <c r="U667" s="2">
        <f>(Table2[[#This Row],[Close Price]]-Table2[[#This Row],[200D EMA]])/Table2[[#This Row],[200D EMA]]</f>
        <v>-3.5835574885591034E-5</v>
      </c>
      <c r="V667">
        <v>0.66602982200347605</v>
      </c>
      <c r="W667">
        <v>3424.9</v>
      </c>
      <c r="X667">
        <v>3607.75</v>
      </c>
      <c r="Y667">
        <v>3424.9</v>
      </c>
      <c r="Z667">
        <v>3615</v>
      </c>
      <c r="AA667">
        <v>3424.9</v>
      </c>
      <c r="AB667">
        <v>3742.95</v>
      </c>
      <c r="AC667" s="2">
        <f>(Table2[[#This Row],[Close Price]]/Table2[[#This Row],[Day Low]])-1</f>
        <v>3.8570469210779779E-2</v>
      </c>
      <c r="AD667" s="2">
        <f>(Table2[[#This Row],[Day High]]/Table2[[#This Row],[Close Price]])-1</f>
        <v>1.4267641270733655E-2</v>
      </c>
      <c r="AE667" s="2">
        <f>(Table2[[#This Row],[Close Price]]/Table2[[#This Row],[Current Week Low]])-1</f>
        <v>3.8570469210779779E-2</v>
      </c>
      <c r="AF667" s="2">
        <f>(Table2[[#This Row],[Current Week High]]/Table2[[#This Row],[Close Price]])-1</f>
        <v>1.6305875737981479E-2</v>
      </c>
      <c r="AG667" s="2">
        <f>(Table2[[#This Row],[Close Price]]/Table2[[#This Row],[Current Month Low]])-1</f>
        <v>3.8570469210779779E-2</v>
      </c>
      <c r="AH667" s="2">
        <f>(Table2[[#This Row],[Current Month High]]/Table2[[#This Row],[Close Price]])-1</f>
        <v>5.2277199887545533E-2</v>
      </c>
      <c r="AI667">
        <v>32.815574922687603</v>
      </c>
      <c r="AJ667">
        <v>23.680870668822401</v>
      </c>
      <c r="AK667" t="str">
        <f>IF(AND(Table2[[#This Row],[20D EMA]]&gt;Table2[[#This Row],[50D EMA]],Table2[[#This Row],[50D EMA]]&gt;Table2[[#This Row],[200D EMA]]),"Uptrend","Downtrend/NoTrend")</f>
        <v>Downtrend/NoTrend</v>
      </c>
      <c r="AL667">
        <v>0</v>
      </c>
      <c r="AM667" t="s">
        <v>10201</v>
      </c>
      <c r="AN667">
        <v>-2.79</v>
      </c>
      <c r="AO667" t="s">
        <v>10200</v>
      </c>
      <c r="AP667">
        <v>-6.0987667406623002E-2</v>
      </c>
      <c r="AQ667">
        <f>(Table2[[#This Row],[Sharpe Ratio]]-AVERAGE(Table2[Sharpe Ratio]))/_xlfn.STDEV.P(Table2[Sharpe Ratio])</f>
        <v>-1.2620475680222982</v>
      </c>
      <c r="AR66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7">
        <f>_xlfn.RANK.AVG(Table2[[#This Row],[1Y Return vs Nifty Z-Score]],Table2[1Y Return vs Nifty Z-Score])</f>
        <v>708</v>
      </c>
      <c r="AT667">
        <f>_xlfn.RANK.AVG(Table2[[#This Row],[6M Return vs Nifty Z-Score]],Table2[6M Return vs Nifty Z-Score])</f>
        <v>503</v>
      </c>
      <c r="AU667">
        <f>_xlfn.RANK.AVG(Table2[[#This Row],[Sharpe Ratio Z-Score]],Table2[Sharpe Ratio Z-Score])</f>
        <v>650</v>
      </c>
      <c r="AV667">
        <f>(Table2[[#This Row],[Rank 1Y]]+Table2[[#This Row],[Rank 6M]]+Table2[[#This Row],[Rank Sharpe]])/3</f>
        <v>620.33333333333337</v>
      </c>
    </row>
    <row r="668" spans="1:48" x14ac:dyDescent="0.3">
      <c r="A668" t="s">
        <v>971</v>
      </c>
      <c r="B668" t="s">
        <v>972</v>
      </c>
      <c r="C668" t="s">
        <v>10171</v>
      </c>
      <c r="D668" t="s">
        <v>973</v>
      </c>
      <c r="E668">
        <v>14045.18081152</v>
      </c>
      <c r="F668">
        <v>1431.2</v>
      </c>
      <c r="G668">
        <v>-28.208269550658901</v>
      </c>
      <c r="H668">
        <f>(Table2[[#This Row],[1Y Return vs Nifty]]-AVERAGE(Table2[1Y Return vs Nifty]))/_xlfn.STDEV.P(Table2[1Y Return vs Nifty])</f>
        <v>-0.93082961988281998</v>
      </c>
      <c r="I668">
        <v>-4.3358572980860499</v>
      </c>
      <c r="J668">
        <f>(Table2[[#This Row],[1M Return vs Nifty]]-AVERAGE(Table2[1M Return vs Nifty]))/_xlfn.STDEV.P(Table2[1M Return vs Nifty])</f>
        <v>-0.26908922323429374</v>
      </c>
      <c r="K668">
        <v>-18.0841270146515</v>
      </c>
      <c r="L668">
        <f>(Table2[[#This Row],[6M Return vs Nifty]]-AVERAGE(Table2[6M Return vs Nifty]))/_xlfn.STDEV.P(Table2[6M Return vs Nifty])</f>
        <v>-0.821562910072691</v>
      </c>
      <c r="M668">
        <v>-1.6919021854762399</v>
      </c>
      <c r="N668">
        <f>(Table2[[#This Row],[1W Return vs Nifty]]-AVERAGE(Table2[1W Return vs Nifty]))/_xlfn.STDEV.P(Table2[1W Return vs Nifty])</f>
        <v>4.9926915184239654E-2</v>
      </c>
      <c r="O668">
        <v>1434.51</v>
      </c>
      <c r="P668">
        <v>1410.8231966211699</v>
      </c>
      <c r="Q668">
        <v>1460.5240104508</v>
      </c>
      <c r="R668">
        <v>46.817574692951801</v>
      </c>
      <c r="S668" s="2">
        <f>(Table2[[#This Row],[Close Price]]-Table2[[#This Row],[20D EMA]])/Table2[[#This Row],[20D EMA]]</f>
        <v>-2.3074081045095156E-3</v>
      </c>
      <c r="T668" s="2">
        <f>(Table2[[#This Row],[Close Price]]-Table2[[#This Row],[50D EMA]])/Table2[[#This Row],[50D EMA]]</f>
        <v>1.4443201265496088E-2</v>
      </c>
      <c r="U668" s="2">
        <f>(Table2[[#This Row],[Close Price]]-Table2[[#This Row],[200D EMA]])/Table2[[#This Row],[200D EMA]]</f>
        <v>-2.0077732540493408E-2</v>
      </c>
      <c r="V668">
        <v>0.95958353982639799</v>
      </c>
      <c r="W668">
        <v>1371.55</v>
      </c>
      <c r="X668">
        <v>1444</v>
      </c>
      <c r="Y668">
        <v>1345</v>
      </c>
      <c r="Z668">
        <v>1444</v>
      </c>
      <c r="AA668">
        <v>1345</v>
      </c>
      <c r="AB668">
        <v>1513</v>
      </c>
      <c r="AC668" s="2">
        <f>(Table2[[#This Row],[Close Price]]/Table2[[#This Row],[Day Low]])-1</f>
        <v>4.3490940906274034E-2</v>
      </c>
      <c r="AD668" s="2">
        <f>(Table2[[#This Row],[Day High]]/Table2[[#This Row],[Close Price]])-1</f>
        <v>8.9435438792622168E-3</v>
      </c>
      <c r="AE668" s="2">
        <f>(Table2[[#This Row],[Close Price]]/Table2[[#This Row],[Current Week Low]])-1</f>
        <v>6.4089219330855096E-2</v>
      </c>
      <c r="AF668" s="2">
        <f>(Table2[[#This Row],[Current Week High]]/Table2[[#This Row],[Close Price]])-1</f>
        <v>8.9435438792622168E-3</v>
      </c>
      <c r="AG668" s="2">
        <f>(Table2[[#This Row],[Close Price]]/Table2[[#This Row],[Current Month Low]])-1</f>
        <v>6.4089219330855096E-2</v>
      </c>
      <c r="AH668" s="2">
        <f>(Table2[[#This Row],[Current Month High]]/Table2[[#This Row],[Close Price]])-1</f>
        <v>5.7154835103409685E-2</v>
      </c>
      <c r="AI668">
        <v>31.0403856903297</v>
      </c>
      <c r="AJ668">
        <v>18.850689254276599</v>
      </c>
      <c r="AK668" t="str">
        <f>IF(AND(Table2[[#This Row],[20D EMA]]&gt;Table2[[#This Row],[50D EMA]],Table2[[#This Row],[50D EMA]]&gt;Table2[[#This Row],[200D EMA]]),"Uptrend","Downtrend/NoTrend")</f>
        <v>Downtrend/NoTrend</v>
      </c>
      <c r="AL668">
        <v>0.01</v>
      </c>
      <c r="AM668" t="s">
        <v>10199</v>
      </c>
      <c r="AN668">
        <v>-2.64</v>
      </c>
      <c r="AO668" t="s">
        <v>10200</v>
      </c>
      <c r="AP668">
        <v>-4.5114353995766E-2</v>
      </c>
      <c r="AQ668">
        <f>(Table2[[#This Row],[Sharpe Ratio]]-AVERAGE(Table2[Sharpe Ratio]))/_xlfn.STDEV.P(Table2[Sharpe Ratio])</f>
        <v>-1.0798289778749806</v>
      </c>
      <c r="AR66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8">
        <f>_xlfn.RANK.AVG(Table2[[#This Row],[1Y Return vs Nifty Z-Score]],Table2[1Y Return vs Nifty Z-Score])</f>
        <v>652</v>
      </c>
      <c r="AT668">
        <f>_xlfn.RANK.AVG(Table2[[#This Row],[6M Return vs Nifty Z-Score]],Table2[6M Return vs Nifty Z-Score])</f>
        <v>585</v>
      </c>
      <c r="AU668">
        <f>_xlfn.RANK.AVG(Table2[[#This Row],[Sharpe Ratio Z-Score]],Table2[Sharpe Ratio Z-Score])</f>
        <v>626</v>
      </c>
      <c r="AV668">
        <f>(Table2[[#This Row],[Rank 1Y]]+Table2[[#This Row],[Rank 6M]]+Table2[[#This Row],[Rank Sharpe]])/3</f>
        <v>621</v>
      </c>
    </row>
    <row r="669" spans="1:48" x14ac:dyDescent="0.3">
      <c r="A669" t="s">
        <v>1419</v>
      </c>
      <c r="B669" t="s">
        <v>1420</v>
      </c>
      <c r="C669" t="s">
        <v>10167</v>
      </c>
      <c r="D669" t="s">
        <v>98</v>
      </c>
      <c r="E669">
        <v>7127.6712292250004</v>
      </c>
      <c r="F669">
        <v>1496.75</v>
      </c>
      <c r="G669">
        <v>-23.734842248750901</v>
      </c>
      <c r="H669">
        <f>(Table2[[#This Row],[1Y Return vs Nifty]]-AVERAGE(Table2[1Y Return vs Nifty]))/_xlfn.STDEV.P(Table2[1Y Return vs Nifty])</f>
        <v>-0.86853301193393295</v>
      </c>
      <c r="I669">
        <v>3.2829467385699398</v>
      </c>
      <c r="J669">
        <f>(Table2[[#This Row],[1M Return vs Nifty]]-AVERAGE(Table2[1M Return vs Nifty]))/_xlfn.STDEV.P(Table2[1M Return vs Nifty])</f>
        <v>0.52102175579108145</v>
      </c>
      <c r="K669">
        <v>-9.5535926333097407</v>
      </c>
      <c r="L669">
        <f>(Table2[[#This Row],[6M Return vs Nifty]]-AVERAGE(Table2[6M Return vs Nifty]))/_xlfn.STDEV.P(Table2[6M Return vs Nifty])</f>
        <v>-0.53500475204905396</v>
      </c>
      <c r="M669">
        <v>-0.90786970553267798</v>
      </c>
      <c r="N669">
        <f>(Table2[[#This Row],[1W Return vs Nifty]]-AVERAGE(Table2[1W Return vs Nifty]))/_xlfn.STDEV.P(Table2[1W Return vs Nifty])</f>
        <v>0.26100102189604169</v>
      </c>
      <c r="O669">
        <v>1448.21</v>
      </c>
      <c r="P669">
        <v>1411.07006844586</v>
      </c>
      <c r="Q669">
        <v>1408.2771001853</v>
      </c>
      <c r="R669">
        <v>61.163410499390899</v>
      </c>
      <c r="S669" s="2">
        <f>(Table2[[#This Row],[Close Price]]-Table2[[#This Row],[20D EMA]])/Table2[[#This Row],[20D EMA]]</f>
        <v>3.3517238522037522E-2</v>
      </c>
      <c r="T669" s="2">
        <f>(Table2[[#This Row],[Close Price]]-Table2[[#This Row],[50D EMA]])/Table2[[#This Row],[50D EMA]]</f>
        <v>6.0719827788925554E-2</v>
      </c>
      <c r="U669" s="2">
        <f>(Table2[[#This Row],[Close Price]]-Table2[[#This Row],[200D EMA]])/Table2[[#This Row],[200D EMA]]</f>
        <v>6.2823502422256802E-2</v>
      </c>
      <c r="V669">
        <v>3.28425850723595</v>
      </c>
      <c r="W669">
        <v>1442</v>
      </c>
      <c r="X669">
        <v>1503</v>
      </c>
      <c r="Y669">
        <v>1429.2</v>
      </c>
      <c r="Z669">
        <v>1503</v>
      </c>
      <c r="AA669">
        <v>1358.5</v>
      </c>
      <c r="AB669">
        <v>1588</v>
      </c>
      <c r="AC669" s="2">
        <f>(Table2[[#This Row],[Close Price]]/Table2[[#This Row],[Day Low]])-1</f>
        <v>3.7968099861303672E-2</v>
      </c>
      <c r="AD669" s="2">
        <f>(Table2[[#This Row],[Day High]]/Table2[[#This Row],[Close Price]])-1</f>
        <v>4.1757140471021525E-3</v>
      </c>
      <c r="AE669" s="2">
        <f>(Table2[[#This Row],[Close Price]]/Table2[[#This Row],[Current Week Low]])-1</f>
        <v>4.7264203750349898E-2</v>
      </c>
      <c r="AF669" s="2">
        <f>(Table2[[#This Row],[Current Week High]]/Table2[[#This Row],[Close Price]])-1</f>
        <v>4.1757140471021525E-3</v>
      </c>
      <c r="AG669" s="2">
        <f>(Table2[[#This Row],[Close Price]]/Table2[[#This Row],[Current Month Low]])-1</f>
        <v>0.1017666543982334</v>
      </c>
      <c r="AH669" s="2">
        <f>(Table2[[#This Row],[Current Month High]]/Table2[[#This Row],[Close Price]])-1</f>
        <v>6.0965425087690095E-2</v>
      </c>
      <c r="AI669">
        <v>12.239853014865499</v>
      </c>
      <c r="AJ669">
        <v>19.739999999999998</v>
      </c>
      <c r="AK669" t="str">
        <f>IF(AND(Table2[[#This Row],[20D EMA]]&gt;Table2[[#This Row],[50D EMA]],Table2[[#This Row],[50D EMA]]&gt;Table2[[#This Row],[200D EMA]]),"Uptrend","Downtrend/NoTrend")</f>
        <v>Uptrend</v>
      </c>
      <c r="AL669">
        <v>0.04</v>
      </c>
      <c r="AM669" t="s">
        <v>10199</v>
      </c>
      <c r="AN669">
        <v>8.41</v>
      </c>
      <c r="AO669" t="s">
        <v>10199</v>
      </c>
      <c r="AP669">
        <v>-0.14423473216180499</v>
      </c>
      <c r="AQ669">
        <f>(Table2[[#This Row],[Sharpe Ratio]]-AVERAGE(Table2[Sharpe Ratio]))/_xlfn.STDEV.P(Table2[Sharpe Ratio])</f>
        <v>-2.2176869094099847</v>
      </c>
      <c r="AR66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-2.8392018957058482</v>
      </c>
      <c r="AS669">
        <f>_xlfn.RANK.AVG(Table2[[#This Row],[1Y Return vs Nifty Z-Score]],Table2[1Y Return vs Nifty Z-Score])</f>
        <v>632</v>
      </c>
      <c r="AT669">
        <f>_xlfn.RANK.AVG(Table2[[#This Row],[6M Return vs Nifty Z-Score]],Table2[6M Return vs Nifty Z-Score])</f>
        <v>505</v>
      </c>
      <c r="AU669">
        <f>_xlfn.RANK.AVG(Table2[[#This Row],[Sharpe Ratio Z-Score]],Table2[Sharpe Ratio Z-Score])</f>
        <v>727</v>
      </c>
      <c r="AV669">
        <f>(Table2[[#This Row],[Rank 1Y]]+Table2[[#This Row],[Rank 6M]]+Table2[[#This Row],[Rank Sharpe]])/3</f>
        <v>621.33333333333337</v>
      </c>
    </row>
    <row r="670" spans="1:48" x14ac:dyDescent="0.3">
      <c r="A670" t="s">
        <v>1321</v>
      </c>
      <c r="B670" t="s">
        <v>1322</v>
      </c>
      <c r="C670" t="s">
        <v>10166</v>
      </c>
      <c r="D670" t="s">
        <v>127</v>
      </c>
      <c r="E670">
        <v>8162.6982481649902</v>
      </c>
      <c r="F670">
        <v>459.65</v>
      </c>
      <c r="G670">
        <v>-26.941955520815199</v>
      </c>
      <c r="H670">
        <f>(Table2[[#This Row],[1Y Return vs Nifty]]-AVERAGE(Table2[1Y Return vs Nifty]))/_xlfn.STDEV.P(Table2[1Y Return vs Nifty])</f>
        <v>-0.913195027134727</v>
      </c>
      <c r="I670">
        <v>-10.4336960113923</v>
      </c>
      <c r="J670">
        <f>(Table2[[#This Row],[1M Return vs Nifty]]-AVERAGE(Table2[1M Return vs Nifty]))/_xlfn.STDEV.P(Table2[1M Return vs Nifty])</f>
        <v>-0.90146791318730579</v>
      </c>
      <c r="K670">
        <v>-37.893657381839503</v>
      </c>
      <c r="L670">
        <f>(Table2[[#This Row],[6M Return vs Nifty]]-AVERAGE(Table2[6M Return vs Nifty]))/_xlfn.STDEV.P(Table2[6M Return vs Nifty])</f>
        <v>-1.487005692385448</v>
      </c>
      <c r="M670">
        <v>-2.6039235513903298</v>
      </c>
      <c r="N670">
        <f>(Table2[[#This Row],[1W Return vs Nifty]]-AVERAGE(Table2[1W Return vs Nifty]))/_xlfn.STDEV.P(Table2[1W Return vs Nifty])</f>
        <v>-0.19560385048793166</v>
      </c>
      <c r="O670">
        <v>478.62</v>
      </c>
      <c r="P670">
        <v>478.56508331723899</v>
      </c>
      <c r="Q670">
        <v>492.380645311004</v>
      </c>
      <c r="R670">
        <v>35.567500585210603</v>
      </c>
      <c r="S670" s="2">
        <f>(Table2[[#This Row],[Close Price]]-Table2[[#This Row],[20D EMA]])/Table2[[#This Row],[20D EMA]]</f>
        <v>-3.9634783335422731E-2</v>
      </c>
      <c r="T670" s="2">
        <f>(Table2[[#This Row],[Close Price]]-Table2[[#This Row],[50D EMA]])/Table2[[#This Row],[50D EMA]]</f>
        <v>-3.9524578738855197E-2</v>
      </c>
      <c r="U670" s="2">
        <f>(Table2[[#This Row],[Close Price]]-Table2[[#This Row],[200D EMA]])/Table2[[#This Row],[200D EMA]]</f>
        <v>-6.6474272745489948E-2</v>
      </c>
      <c r="V670">
        <v>0.42052261248046602</v>
      </c>
      <c r="W670">
        <v>446.1</v>
      </c>
      <c r="X670">
        <v>484</v>
      </c>
      <c r="Y670">
        <v>440.05</v>
      </c>
      <c r="Z670">
        <v>484</v>
      </c>
      <c r="AA670">
        <v>440.05</v>
      </c>
      <c r="AB670">
        <v>512.9</v>
      </c>
      <c r="AC670" s="2">
        <f>(Table2[[#This Row],[Close Price]]/Table2[[#This Row],[Day Low]])-1</f>
        <v>3.0374355525666807E-2</v>
      </c>
      <c r="AD670" s="2">
        <f>(Table2[[#This Row],[Day High]]/Table2[[#This Row],[Close Price]])-1</f>
        <v>5.2975089742195225E-2</v>
      </c>
      <c r="AE670" s="2">
        <f>(Table2[[#This Row],[Close Price]]/Table2[[#This Row],[Current Week Low]])-1</f>
        <v>4.454039313714353E-2</v>
      </c>
      <c r="AF670" s="2">
        <f>(Table2[[#This Row],[Current Week High]]/Table2[[#This Row],[Close Price]])-1</f>
        <v>5.2975089742195225E-2</v>
      </c>
      <c r="AG670" s="2">
        <f>(Table2[[#This Row],[Close Price]]/Table2[[#This Row],[Current Month Low]])-1</f>
        <v>4.454039313714353E-2</v>
      </c>
      <c r="AH670" s="2">
        <f>(Table2[[#This Row],[Current Month High]]/Table2[[#This Row],[Close Price]])-1</f>
        <v>0.11584901555531379</v>
      </c>
      <c r="AI670">
        <v>53.421081257478498</v>
      </c>
      <c r="AJ670">
        <v>19.049469049469</v>
      </c>
      <c r="AK670" t="str">
        <f>IF(AND(Table2[[#This Row],[20D EMA]]&gt;Table2[[#This Row],[50D EMA]],Table2[[#This Row],[50D EMA]]&gt;Table2[[#This Row],[200D EMA]]),"Uptrend","Downtrend/NoTrend")</f>
        <v>Downtrend/NoTrend</v>
      </c>
      <c r="AL670">
        <v>-0.16</v>
      </c>
      <c r="AM670" t="s">
        <v>10200</v>
      </c>
      <c r="AN670">
        <v>-9.24</v>
      </c>
      <c r="AO670" t="s">
        <v>10200</v>
      </c>
      <c r="AQ670">
        <f>(Table2[[#This Row],[Sharpe Ratio]]-AVERAGE(Table2[Sharpe Ratio]))/_xlfn.STDEV.P(Table2[Sharpe Ratio])</f>
        <v>-0.56193622494207851</v>
      </c>
      <c r="AR67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0">
        <f>_xlfn.RANK.AVG(Table2[[#This Row],[1Y Return vs Nifty Z-Score]],Table2[1Y Return vs Nifty Z-Score])</f>
        <v>645</v>
      </c>
      <c r="AT670">
        <f>_xlfn.RANK.AVG(Table2[[#This Row],[6M Return vs Nifty Z-Score]],Table2[6M Return vs Nifty Z-Score])</f>
        <v>713</v>
      </c>
      <c r="AU670">
        <f>_xlfn.RANK.AVG(Table2[[#This Row],[Sharpe Ratio Z-Score]],Table2[Sharpe Ratio Z-Score])</f>
        <v>507.5</v>
      </c>
      <c r="AV670">
        <f>(Table2[[#This Row],[Rank 1Y]]+Table2[[#This Row],[Rank 6M]]+Table2[[#This Row],[Rank Sharpe]])/3</f>
        <v>621.83333333333337</v>
      </c>
    </row>
    <row r="671" spans="1:48" x14ac:dyDescent="0.3">
      <c r="A671" t="s">
        <v>2251</v>
      </c>
      <c r="B671" t="s">
        <v>2252</v>
      </c>
      <c r="C671" t="s">
        <v>10167</v>
      </c>
      <c r="D671" t="s">
        <v>235</v>
      </c>
      <c r="E671">
        <v>2286.7359425899999</v>
      </c>
      <c r="F671">
        <v>295.89999999999998</v>
      </c>
      <c r="G671">
        <v>-51.460320191372702</v>
      </c>
      <c r="H671">
        <f>(Table2[[#This Row],[1Y Return vs Nifty]]-AVERAGE(Table2[1Y Return vs Nifty]))/_xlfn.STDEV.P(Table2[1Y Return vs Nifty])</f>
        <v>-1.2546359064305848</v>
      </c>
      <c r="I671">
        <v>-8.7506283330416501</v>
      </c>
      <c r="J671">
        <f>(Table2[[#This Row],[1M Return vs Nifty]]-AVERAGE(Table2[1M Return vs Nifty]))/_xlfn.STDEV.P(Table2[1M Return vs Nifty])</f>
        <v>-0.72692473755113718</v>
      </c>
      <c r="K671">
        <v>-25.015349137204499</v>
      </c>
      <c r="L671">
        <f>(Table2[[#This Row],[6M Return vs Nifty]]-AVERAGE(Table2[6M Return vs Nifty]))/_xlfn.STDEV.P(Table2[6M Return vs Nifty])</f>
        <v>-1.0543968868790845</v>
      </c>
      <c r="M671">
        <v>-4.98695685106419</v>
      </c>
      <c r="N671">
        <f>(Table2[[#This Row],[1W Return vs Nifty]]-AVERAGE(Table2[1W Return vs Nifty]))/_xlfn.STDEV.P(Table2[1W Return vs Nifty])</f>
        <v>-0.83715459980044216</v>
      </c>
      <c r="O671">
        <v>303.64999999999998</v>
      </c>
      <c r="P671">
        <v>297.98532268460099</v>
      </c>
      <c r="Q671">
        <v>321.06260688546399</v>
      </c>
      <c r="R671">
        <v>35.727155963135203</v>
      </c>
      <c r="S671" s="2">
        <f>(Table2[[#This Row],[Close Price]]-Table2[[#This Row],[20D EMA]])/Table2[[#This Row],[20D EMA]]</f>
        <v>-2.5522805862012186E-2</v>
      </c>
      <c r="T671" s="2">
        <f>(Table2[[#This Row],[Close Price]]-Table2[[#This Row],[50D EMA]])/Table2[[#This Row],[50D EMA]]</f>
        <v>-6.9980718037183165E-3</v>
      </c>
      <c r="U671" s="2">
        <f>(Table2[[#This Row],[Close Price]]-Table2[[#This Row],[200D EMA]])/Table2[[#This Row],[200D EMA]]</f>
        <v>-7.8372897826873164E-2</v>
      </c>
      <c r="V671">
        <v>1.27743317853378</v>
      </c>
      <c r="W671">
        <v>288</v>
      </c>
      <c r="X671">
        <v>302.45</v>
      </c>
      <c r="Y671">
        <v>288</v>
      </c>
      <c r="Z671">
        <v>304.5</v>
      </c>
      <c r="AA671">
        <v>288</v>
      </c>
      <c r="AB671">
        <v>324.8</v>
      </c>
      <c r="AC671" s="2">
        <f>(Table2[[#This Row],[Close Price]]/Table2[[#This Row],[Day Low]])-1</f>
        <v>2.7430555555555403E-2</v>
      </c>
      <c r="AD671" s="2">
        <f>(Table2[[#This Row],[Day High]]/Table2[[#This Row],[Close Price]])-1</f>
        <v>2.213585670834739E-2</v>
      </c>
      <c r="AE671" s="2">
        <f>(Table2[[#This Row],[Close Price]]/Table2[[#This Row],[Current Week Low]])-1</f>
        <v>2.7430555555555403E-2</v>
      </c>
      <c r="AF671" s="2">
        <f>(Table2[[#This Row],[Current Week High]]/Table2[[#This Row],[Close Price]])-1</f>
        <v>2.9063872930044088E-2</v>
      </c>
      <c r="AG671" s="2">
        <f>(Table2[[#This Row],[Close Price]]/Table2[[#This Row],[Current Month Low]])-1</f>
        <v>2.7430555555555403E-2</v>
      </c>
      <c r="AH671" s="2">
        <f>(Table2[[#This Row],[Current Month High]]/Table2[[#This Row],[Close Price]])-1</f>
        <v>9.766813112538042E-2</v>
      </c>
      <c r="AI671">
        <v>47.921595133491003</v>
      </c>
      <c r="AJ671">
        <v>20.554084334894998</v>
      </c>
      <c r="AK671" t="str">
        <f>IF(AND(Table2[[#This Row],[20D EMA]]&gt;Table2[[#This Row],[50D EMA]],Table2[[#This Row],[50D EMA]]&gt;Table2[[#This Row],[200D EMA]]),"Uptrend","Downtrend/NoTrend")</f>
        <v>Downtrend/NoTrend</v>
      </c>
      <c r="AL671">
        <v>-0.11</v>
      </c>
      <c r="AM671" t="s">
        <v>10200</v>
      </c>
      <c r="AN671">
        <v>-2.31</v>
      </c>
      <c r="AO671" t="s">
        <v>10200</v>
      </c>
      <c r="AQ671">
        <f>(Table2[[#This Row],[Sharpe Ratio]]-AVERAGE(Table2[Sharpe Ratio]))/_xlfn.STDEV.P(Table2[Sharpe Ratio])</f>
        <v>-0.56193622494207851</v>
      </c>
      <c r="AR67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1">
        <f>_xlfn.RANK.AVG(Table2[[#This Row],[1Y Return vs Nifty Z-Score]],Table2[1Y Return vs Nifty Z-Score])</f>
        <v>720</v>
      </c>
      <c r="AT671">
        <f>_xlfn.RANK.AVG(Table2[[#This Row],[6M Return vs Nifty Z-Score]],Table2[6M Return vs Nifty Z-Score])</f>
        <v>646</v>
      </c>
      <c r="AU671">
        <f>_xlfn.RANK.AVG(Table2[[#This Row],[Sharpe Ratio Z-Score]],Table2[Sharpe Ratio Z-Score])</f>
        <v>507.5</v>
      </c>
      <c r="AV671">
        <f>(Table2[[#This Row],[Rank 1Y]]+Table2[[#This Row],[Rank 6M]]+Table2[[#This Row],[Rank Sharpe]])/3</f>
        <v>624.5</v>
      </c>
    </row>
    <row r="672" spans="1:48" x14ac:dyDescent="0.3">
      <c r="A672" t="s">
        <v>554</v>
      </c>
      <c r="B672" t="s">
        <v>555</v>
      </c>
      <c r="C672" t="s">
        <v>10155</v>
      </c>
      <c r="D672" t="s">
        <v>37</v>
      </c>
      <c r="E672">
        <v>34879.657278049999</v>
      </c>
      <c r="F672">
        <v>595.75</v>
      </c>
      <c r="G672">
        <v>-32.0392148817172</v>
      </c>
      <c r="H672">
        <f>(Table2[[#This Row],[1Y Return vs Nifty]]-AVERAGE(Table2[1Y Return vs Nifty]))/_xlfn.STDEV.P(Table2[1Y Return vs Nifty])</f>
        <v>-0.98417907283151718</v>
      </c>
      <c r="I672">
        <v>7.6293919321409396</v>
      </c>
      <c r="J672">
        <f>(Table2[[#This Row],[1M Return vs Nifty]]-AVERAGE(Table2[1M Return vs Nifty]))/_xlfn.STDEV.P(Table2[1M Return vs Nifty])</f>
        <v>0.97177151266234896</v>
      </c>
      <c r="K672">
        <v>-9.66428759262417</v>
      </c>
      <c r="L672">
        <f>(Table2[[#This Row],[6M Return vs Nifty]]-AVERAGE(Table2[6M Return vs Nifty]))/_xlfn.STDEV.P(Table2[6M Return vs Nifty])</f>
        <v>-0.53872322292387109</v>
      </c>
      <c r="M672">
        <v>-0.29890263880683299</v>
      </c>
      <c r="N672">
        <f>(Table2[[#This Row],[1W Return vs Nifty]]-AVERAGE(Table2[1W Return vs Nifty]))/_xlfn.STDEV.P(Table2[1W Return vs Nifty])</f>
        <v>0.4249447141717963</v>
      </c>
      <c r="O672">
        <v>572.57000000000005</v>
      </c>
      <c r="P672">
        <v>556.87318827885497</v>
      </c>
      <c r="Q672">
        <v>560.607786953762</v>
      </c>
      <c r="R672">
        <v>72.728094576090399</v>
      </c>
      <c r="S672" s="2">
        <f>(Table2[[#This Row],[Close Price]]-Table2[[#This Row],[20D EMA]])/Table2[[#This Row],[20D EMA]]</f>
        <v>4.0484132944443384E-2</v>
      </c>
      <c r="T672" s="2">
        <f>(Table2[[#This Row],[Close Price]]-Table2[[#This Row],[50D EMA]])/Table2[[#This Row],[50D EMA]]</f>
        <v>6.9812683640422313E-2</v>
      </c>
      <c r="U672" s="2">
        <f>(Table2[[#This Row],[Close Price]]-Table2[[#This Row],[200D EMA]])/Table2[[#This Row],[200D EMA]]</f>
        <v>6.268591672119686E-2</v>
      </c>
      <c r="V672">
        <v>1.0228497169966</v>
      </c>
      <c r="W672">
        <v>562.65</v>
      </c>
      <c r="X672">
        <v>598.79999999999995</v>
      </c>
      <c r="Y672">
        <v>562.65</v>
      </c>
      <c r="Z672">
        <v>598.79999999999995</v>
      </c>
      <c r="AA672">
        <v>555.54999999999995</v>
      </c>
      <c r="AB672">
        <v>616.29999999999995</v>
      </c>
      <c r="AC672" s="2">
        <f>(Table2[[#This Row],[Close Price]]/Table2[[#This Row],[Day Low]])-1</f>
        <v>5.8828756775970881E-2</v>
      </c>
      <c r="AD672" s="2">
        <f>(Table2[[#This Row],[Day High]]/Table2[[#This Row],[Close Price]])-1</f>
        <v>5.1195971464539358E-3</v>
      </c>
      <c r="AE672" s="2">
        <f>(Table2[[#This Row],[Close Price]]/Table2[[#This Row],[Current Week Low]])-1</f>
        <v>5.8828756775970881E-2</v>
      </c>
      <c r="AF672" s="2">
        <f>(Table2[[#This Row],[Current Week High]]/Table2[[#This Row],[Close Price]])-1</f>
        <v>5.1195971464539358E-3</v>
      </c>
      <c r="AG672" s="2">
        <f>(Table2[[#This Row],[Close Price]]/Table2[[#This Row],[Current Month Low]])-1</f>
        <v>7.236072360723611E-2</v>
      </c>
      <c r="AH672" s="2">
        <f>(Table2[[#This Row],[Current Month High]]/Table2[[#This Row],[Close Price]])-1</f>
        <v>3.4494334872009924E-2</v>
      </c>
      <c r="AI672">
        <v>13.302559798573199</v>
      </c>
      <c r="AJ672">
        <v>30.9916446789797</v>
      </c>
      <c r="AK672" t="str">
        <f>IF(AND(Table2[[#This Row],[20D EMA]]&gt;Table2[[#This Row],[50D EMA]],Table2[[#This Row],[50D EMA]]&gt;Table2[[#This Row],[200D EMA]]),"Uptrend","Downtrend/NoTrend")</f>
        <v>Downtrend/NoTrend</v>
      </c>
      <c r="AL672">
        <v>0</v>
      </c>
      <c r="AM672" t="s">
        <v>10201</v>
      </c>
      <c r="AN672">
        <v>1.27</v>
      </c>
      <c r="AO672" t="s">
        <v>10199</v>
      </c>
      <c r="AP672">
        <v>-8.9423899765129003E-2</v>
      </c>
      <c r="AQ672">
        <f>(Table2[[#This Row],[Sharpe Ratio]]-AVERAGE(Table2[Sharpe Ratio]))/_xlfn.STDEV.P(Table2[Sharpe Ratio])</f>
        <v>-1.5884828897065779</v>
      </c>
      <c r="AR67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2">
        <f>_xlfn.RANK.AVG(Table2[[#This Row],[1Y Return vs Nifty Z-Score]],Table2[1Y Return vs Nifty Z-Score])</f>
        <v>673</v>
      </c>
      <c r="AT672">
        <f>_xlfn.RANK.AVG(Table2[[#This Row],[6M Return vs Nifty Z-Score]],Table2[6M Return vs Nifty Z-Score])</f>
        <v>507</v>
      </c>
      <c r="AU672">
        <f>_xlfn.RANK.AVG(Table2[[#This Row],[Sharpe Ratio Z-Score]],Table2[Sharpe Ratio Z-Score])</f>
        <v>697</v>
      </c>
      <c r="AV672">
        <f>(Table2[[#This Row],[Rank 1Y]]+Table2[[#This Row],[Rank 6M]]+Table2[[#This Row],[Rank Sharpe]])/3</f>
        <v>625.66666666666663</v>
      </c>
    </row>
    <row r="673" spans="1:48" x14ac:dyDescent="0.3">
      <c r="A673" t="s">
        <v>1998</v>
      </c>
      <c r="B673" t="s">
        <v>1999</v>
      </c>
      <c r="C673" t="s">
        <v>10163</v>
      </c>
      <c r="D673" t="s">
        <v>77</v>
      </c>
      <c r="E673">
        <v>3084.6981328000002</v>
      </c>
      <c r="F673">
        <v>236</v>
      </c>
      <c r="G673">
        <v>-9.1899510588800908</v>
      </c>
      <c r="H673">
        <f>(Table2[[#This Row],[1Y Return vs Nifty]]-AVERAGE(Table2[1Y Return vs Nifty]))/_xlfn.STDEV.P(Table2[1Y Return vs Nifty])</f>
        <v>-0.66598196483674732</v>
      </c>
      <c r="I673">
        <v>-9.71839819618714</v>
      </c>
      <c r="J673">
        <f>(Table2[[#This Row],[1M Return vs Nifty]]-AVERAGE(Table2[1M Return vs Nifty]))/_xlfn.STDEV.P(Table2[1M Return vs Nifty])</f>
        <v>-0.82728768039127754</v>
      </c>
      <c r="K673">
        <v>-28.283731565141402</v>
      </c>
      <c r="L673">
        <f>(Table2[[#This Row],[6M Return vs Nifty]]-AVERAGE(Table2[6M Return vs Nifty]))/_xlfn.STDEV.P(Table2[6M Return vs Nifty])</f>
        <v>-1.164188560694378</v>
      </c>
      <c r="M673">
        <v>-0.72502217810694303</v>
      </c>
      <c r="N673">
        <f>(Table2[[#This Row],[1W Return vs Nifty]]-AVERAGE(Table2[1W Return vs Nifty]))/_xlfn.STDEV.P(Table2[1W Return vs Nifty])</f>
        <v>0.31022650617524772</v>
      </c>
      <c r="O673">
        <v>241.99</v>
      </c>
      <c r="P673">
        <v>238.45928221777001</v>
      </c>
      <c r="Q673">
        <v>236.28276430858699</v>
      </c>
      <c r="R673">
        <v>34.498801225009501</v>
      </c>
      <c r="S673" s="2">
        <f>(Table2[[#This Row],[Close Price]]-Table2[[#This Row],[20D EMA]])/Table2[[#This Row],[20D EMA]]</f>
        <v>-2.4753088970618658E-2</v>
      </c>
      <c r="T673" s="2">
        <f>(Table2[[#This Row],[Close Price]]-Table2[[#This Row],[50D EMA]])/Table2[[#This Row],[50D EMA]]</f>
        <v>-1.0313216557970266E-2</v>
      </c>
      <c r="U673" s="2">
        <f>(Table2[[#This Row],[Close Price]]-Table2[[#This Row],[200D EMA]])/Table2[[#This Row],[200D EMA]]</f>
        <v>-1.1967199952752315E-3</v>
      </c>
      <c r="V673">
        <v>0.695348741968424</v>
      </c>
      <c r="W673">
        <v>233</v>
      </c>
      <c r="X673">
        <v>241.2</v>
      </c>
      <c r="Y673">
        <v>233</v>
      </c>
      <c r="Z673">
        <v>241.2</v>
      </c>
      <c r="AA673">
        <v>233</v>
      </c>
      <c r="AB673">
        <v>267</v>
      </c>
      <c r="AC673" s="2">
        <f>(Table2[[#This Row],[Close Price]]/Table2[[#This Row],[Day Low]])-1</f>
        <v>1.2875536480686733E-2</v>
      </c>
      <c r="AD673" s="2">
        <f>(Table2[[#This Row],[Day High]]/Table2[[#This Row],[Close Price]])-1</f>
        <v>2.2033898305084731E-2</v>
      </c>
      <c r="AE673" s="2">
        <f>(Table2[[#This Row],[Close Price]]/Table2[[#This Row],[Current Week Low]])-1</f>
        <v>1.2875536480686733E-2</v>
      </c>
      <c r="AF673" s="2">
        <f>(Table2[[#This Row],[Current Week High]]/Table2[[#This Row],[Close Price]])-1</f>
        <v>2.2033898305084731E-2</v>
      </c>
      <c r="AG673" s="2">
        <f>(Table2[[#This Row],[Close Price]]/Table2[[#This Row],[Current Month Low]])-1</f>
        <v>1.2875536480686733E-2</v>
      </c>
      <c r="AH673" s="2">
        <f>(Table2[[#This Row],[Current Month High]]/Table2[[#This Row],[Close Price]])-1</f>
        <v>0.13135593220338992</v>
      </c>
      <c r="AI673">
        <v>29.2372881355932</v>
      </c>
      <c r="AJ673">
        <v>23.9821381665353</v>
      </c>
      <c r="AK673" t="str">
        <f>IF(AND(Table2[[#This Row],[20D EMA]]&gt;Table2[[#This Row],[50D EMA]],Table2[[#This Row],[50D EMA]]&gt;Table2[[#This Row],[200D EMA]]),"Uptrend","Downtrend/NoTrend")</f>
        <v>Uptrend</v>
      </c>
      <c r="AL673">
        <v>0.02</v>
      </c>
      <c r="AM673" t="s">
        <v>10199</v>
      </c>
      <c r="AN673">
        <v>-6.29</v>
      </c>
      <c r="AO673" t="s">
        <v>10200</v>
      </c>
      <c r="AP673">
        <v>-5.8790936732383003E-2</v>
      </c>
      <c r="AQ673">
        <f>(Table2[[#This Row],[Sharpe Ratio]]-AVERAGE(Table2[Sharpe Ratio]))/_xlfn.STDEV.P(Table2[Sharpe Ratio])</f>
        <v>-1.236830075238492</v>
      </c>
      <c r="AR67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-3.5840617749856474</v>
      </c>
      <c r="AS673">
        <f>_xlfn.RANK.AVG(Table2[[#This Row],[1Y Return vs Nifty Z-Score]],Table2[1Y Return vs Nifty Z-Score])</f>
        <v>560</v>
      </c>
      <c r="AT673">
        <f>_xlfn.RANK.AVG(Table2[[#This Row],[6M Return vs Nifty Z-Score]],Table2[6M Return vs Nifty Z-Score])</f>
        <v>670</v>
      </c>
      <c r="AU673">
        <f>_xlfn.RANK.AVG(Table2[[#This Row],[Sharpe Ratio Z-Score]],Table2[Sharpe Ratio Z-Score])</f>
        <v>648</v>
      </c>
      <c r="AV673">
        <f>(Table2[[#This Row],[Rank 1Y]]+Table2[[#This Row],[Rank 6M]]+Table2[[#This Row],[Rank Sharpe]])/3</f>
        <v>626</v>
      </c>
    </row>
    <row r="674" spans="1:48" x14ac:dyDescent="0.3">
      <c r="A674" t="s">
        <v>1386</v>
      </c>
      <c r="B674" t="s">
        <v>1387</v>
      </c>
      <c r="C674" t="s">
        <v>10169</v>
      </c>
      <c r="D674" t="s">
        <v>551</v>
      </c>
      <c r="E674">
        <v>7408.8126599999996</v>
      </c>
      <c r="F674">
        <v>2286.6</v>
      </c>
      <c r="G674">
        <v>-19.7339611017658</v>
      </c>
      <c r="H674">
        <f>(Table2[[#This Row],[1Y Return vs Nifty]]-AVERAGE(Table2[1Y Return vs Nifty]))/_xlfn.STDEV.P(Table2[1Y Return vs Nifty])</f>
        <v>-0.81281704575347924</v>
      </c>
      <c r="I674">
        <v>-9.6957841241252698</v>
      </c>
      <c r="J674">
        <f>(Table2[[#This Row],[1M Return vs Nifty]]-AVERAGE(Table2[1M Return vs Nifty]))/_xlfn.STDEV.P(Table2[1M Return vs Nifty])</f>
        <v>-0.82494247942133681</v>
      </c>
      <c r="K674">
        <v>-18.382864962906201</v>
      </c>
      <c r="L674">
        <f>(Table2[[#This Row],[6M Return vs Nifty]]-AVERAGE(Table2[6M Return vs Nifty]))/_xlfn.STDEV.P(Table2[6M Return vs Nifty])</f>
        <v>-0.83159813088732903</v>
      </c>
      <c r="M674">
        <v>-4.6799817936960002</v>
      </c>
      <c r="N674">
        <f>(Table2[[#This Row],[1W Return vs Nifty]]-AVERAGE(Table2[1W Return vs Nifty]))/_xlfn.STDEV.P(Table2[1W Return vs Nifty])</f>
        <v>-0.75451199547688275</v>
      </c>
      <c r="O674">
        <v>2316.19</v>
      </c>
      <c r="P674">
        <v>2279.3909240221301</v>
      </c>
      <c r="Q674">
        <v>2261.42617831598</v>
      </c>
      <c r="R674">
        <v>40.369340168383999</v>
      </c>
      <c r="S674" s="2">
        <f>(Table2[[#This Row],[Close Price]]-Table2[[#This Row],[20D EMA]])/Table2[[#This Row],[20D EMA]]</f>
        <v>-1.2775290455446292E-2</v>
      </c>
      <c r="T674" s="2">
        <f>(Table2[[#This Row],[Close Price]]-Table2[[#This Row],[50D EMA]])/Table2[[#This Row],[50D EMA]]</f>
        <v>3.1627203135252214E-3</v>
      </c>
      <c r="U674" s="2">
        <f>(Table2[[#This Row],[Close Price]]-Table2[[#This Row],[200D EMA]])/Table2[[#This Row],[200D EMA]]</f>
        <v>1.1131834381950131E-2</v>
      </c>
      <c r="V674">
        <v>0.71416412999232903</v>
      </c>
      <c r="W674">
        <v>2200</v>
      </c>
      <c r="X674">
        <v>2322</v>
      </c>
      <c r="Y674">
        <v>2173.4</v>
      </c>
      <c r="Z674">
        <v>2322</v>
      </c>
      <c r="AA674">
        <v>2173.4</v>
      </c>
      <c r="AB674">
        <v>2460</v>
      </c>
      <c r="AC674" s="2">
        <f>(Table2[[#This Row],[Close Price]]/Table2[[#This Row],[Day Low]])-1</f>
        <v>3.9363636363636267E-2</v>
      </c>
      <c r="AD674" s="2">
        <f>(Table2[[#This Row],[Day High]]/Table2[[#This Row],[Close Price]])-1</f>
        <v>1.5481500918394175E-2</v>
      </c>
      <c r="AE674" s="2">
        <f>(Table2[[#This Row],[Close Price]]/Table2[[#This Row],[Current Week Low]])-1</f>
        <v>5.2084291892886547E-2</v>
      </c>
      <c r="AF674" s="2">
        <f>(Table2[[#This Row],[Current Week High]]/Table2[[#This Row],[Close Price]])-1</f>
        <v>1.5481500918394175E-2</v>
      </c>
      <c r="AG674" s="2">
        <f>(Table2[[#This Row],[Close Price]]/Table2[[#This Row],[Current Month Low]])-1</f>
        <v>5.2084291892886547E-2</v>
      </c>
      <c r="AH674" s="2">
        <f>(Table2[[#This Row],[Current Month High]]/Table2[[#This Row],[Close Price]])-1</f>
        <v>7.5833114668066193E-2</v>
      </c>
      <c r="AI674">
        <v>19.609901163299199</v>
      </c>
      <c r="AJ674">
        <v>16.663265306122401</v>
      </c>
      <c r="AK674" t="str">
        <f>IF(AND(Table2[[#This Row],[20D EMA]]&gt;Table2[[#This Row],[50D EMA]],Table2[[#This Row],[50D EMA]]&gt;Table2[[#This Row],[200D EMA]]),"Uptrend","Downtrend/NoTrend")</f>
        <v>Uptrend</v>
      </c>
      <c r="AL674">
        <v>0.02</v>
      </c>
      <c r="AM674" t="s">
        <v>10199</v>
      </c>
      <c r="AN674">
        <v>-5</v>
      </c>
      <c r="AO674" t="s">
        <v>10200</v>
      </c>
      <c r="AP674">
        <v>-7.1786206643348005E-2</v>
      </c>
      <c r="AQ674">
        <f>(Table2[[#This Row],[Sharpe Ratio]]-AVERAGE(Table2[Sharpe Ratio]))/_xlfn.STDEV.P(Table2[Sharpe Ratio])</f>
        <v>-1.3860100038689096</v>
      </c>
      <c r="AR67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-4.609879655407938</v>
      </c>
      <c r="AS674">
        <f>_xlfn.RANK.AVG(Table2[[#This Row],[1Y Return vs Nifty Z-Score]],Table2[1Y Return vs Nifty Z-Score])</f>
        <v>620</v>
      </c>
      <c r="AT674">
        <f>_xlfn.RANK.AVG(Table2[[#This Row],[6M Return vs Nifty Z-Score]],Table2[6M Return vs Nifty Z-Score])</f>
        <v>588</v>
      </c>
      <c r="AU674">
        <f>_xlfn.RANK.AVG(Table2[[#This Row],[Sharpe Ratio Z-Score]],Table2[Sharpe Ratio Z-Score])</f>
        <v>672</v>
      </c>
      <c r="AV674">
        <f>(Table2[[#This Row],[Rank 1Y]]+Table2[[#This Row],[Rank 6M]]+Table2[[#This Row],[Rank Sharpe]])/3</f>
        <v>626.66666666666663</v>
      </c>
    </row>
    <row r="675" spans="1:48" x14ac:dyDescent="0.3">
      <c r="A675" t="s">
        <v>2189</v>
      </c>
      <c r="B675" t="s">
        <v>2190</v>
      </c>
      <c r="C675" t="s">
        <v>10165</v>
      </c>
      <c r="D675" t="s">
        <v>380</v>
      </c>
      <c r="E675">
        <v>2457.4858916399999</v>
      </c>
      <c r="F675">
        <v>463.45</v>
      </c>
      <c r="G675">
        <v>-63.421948372486703</v>
      </c>
      <c r="H675">
        <f>(Table2[[#This Row],[1Y Return vs Nifty]]-AVERAGE(Table2[1Y Return vs Nifty]))/_xlfn.STDEV.P(Table2[1Y Return vs Nifty])</f>
        <v>-1.4212126295867631</v>
      </c>
      <c r="I675">
        <v>-7.5662940633502398</v>
      </c>
      <c r="J675">
        <f>(Table2[[#This Row],[1M Return vs Nifty]]-AVERAGE(Table2[1M Return vs Nifty]))/_xlfn.STDEV.P(Table2[1M Return vs Nifty])</f>
        <v>-0.60410290031565672</v>
      </c>
      <c r="K675">
        <v>-25.4925729758382</v>
      </c>
      <c r="L675">
        <f>(Table2[[#This Row],[6M Return vs Nifty]]-AVERAGE(Table2[6M Return vs Nifty]))/_xlfn.STDEV.P(Table2[6M Return vs Nifty])</f>
        <v>-1.0704278150777859</v>
      </c>
      <c r="M675">
        <v>-0.40514249184978102</v>
      </c>
      <c r="N675">
        <f>(Table2[[#This Row],[1W Return vs Nifty]]-AVERAGE(Table2[1W Return vs Nifty]))/_xlfn.STDEV.P(Table2[1W Return vs Nifty])</f>
        <v>0.39634324337578081</v>
      </c>
      <c r="O675">
        <v>476.27</v>
      </c>
      <c r="P675">
        <v>485.549098137535</v>
      </c>
      <c r="Q675">
        <v>504.03929167573199</v>
      </c>
      <c r="R675">
        <v>25.1500366098293</v>
      </c>
      <c r="S675" s="2">
        <f>(Table2[[#This Row],[Close Price]]-Table2[[#This Row],[20D EMA]])/Table2[[#This Row],[20D EMA]]</f>
        <v>-2.6917504776702277E-2</v>
      </c>
      <c r="T675" s="2">
        <f>(Table2[[#This Row],[Close Price]]-Table2[[#This Row],[50D EMA]])/Table2[[#This Row],[50D EMA]]</f>
        <v>-4.551362204626172E-2</v>
      </c>
      <c r="U675" s="2">
        <f>(Table2[[#This Row],[Close Price]]-Table2[[#This Row],[200D EMA]])/Table2[[#This Row],[200D EMA]]</f>
        <v>-8.0528030941374826E-2</v>
      </c>
      <c r="V675">
        <v>0.57451434831429304</v>
      </c>
      <c r="W675">
        <v>460.5</v>
      </c>
      <c r="X675">
        <v>474</v>
      </c>
      <c r="Y675">
        <v>460.5</v>
      </c>
      <c r="Z675">
        <v>474</v>
      </c>
      <c r="AA675">
        <v>460.5</v>
      </c>
      <c r="AB675">
        <v>494</v>
      </c>
      <c r="AC675" s="2">
        <f>(Table2[[#This Row],[Close Price]]/Table2[[#This Row],[Day Low]])-1</f>
        <v>6.4060803474483841E-3</v>
      </c>
      <c r="AD675" s="2">
        <f>(Table2[[#This Row],[Day High]]/Table2[[#This Row],[Close Price]])-1</f>
        <v>2.2764052217067565E-2</v>
      </c>
      <c r="AE675" s="2">
        <f>(Table2[[#This Row],[Close Price]]/Table2[[#This Row],[Current Week Low]])-1</f>
        <v>6.4060803474483841E-3</v>
      </c>
      <c r="AF675" s="2">
        <f>(Table2[[#This Row],[Current Week High]]/Table2[[#This Row],[Close Price]])-1</f>
        <v>2.2764052217067565E-2</v>
      </c>
      <c r="AG675" s="2">
        <f>(Table2[[#This Row],[Close Price]]/Table2[[#This Row],[Current Month Low]])-1</f>
        <v>6.4060803474483841E-3</v>
      </c>
      <c r="AH675" s="2">
        <f>(Table2[[#This Row],[Current Month High]]/Table2[[#This Row],[Close Price]])-1</f>
        <v>6.5918653576437558E-2</v>
      </c>
      <c r="AI675">
        <v>82.759736756931702</v>
      </c>
      <c r="AJ675">
        <v>5.3295454545454399</v>
      </c>
      <c r="AK675" t="str">
        <f>IF(AND(Table2[[#This Row],[20D EMA]]&gt;Table2[[#This Row],[50D EMA]],Table2[[#This Row],[50D EMA]]&gt;Table2[[#This Row],[200D EMA]]),"Uptrend","Downtrend/NoTrend")</f>
        <v>Downtrend/NoTrend</v>
      </c>
      <c r="AL675">
        <v>-0.18</v>
      </c>
      <c r="AM675" t="s">
        <v>10200</v>
      </c>
      <c r="AN675">
        <v>-3.7</v>
      </c>
      <c r="AO675" t="s">
        <v>10200</v>
      </c>
      <c r="AQ675">
        <f>(Table2[[#This Row],[Sharpe Ratio]]-AVERAGE(Table2[Sharpe Ratio]))/_xlfn.STDEV.P(Table2[Sharpe Ratio])</f>
        <v>-0.56193622494207851</v>
      </c>
      <c r="AR67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5">
        <f>_xlfn.RANK.AVG(Table2[[#This Row],[1Y Return vs Nifty Z-Score]],Table2[1Y Return vs Nifty Z-Score])</f>
        <v>730</v>
      </c>
      <c r="AT675">
        <f>_xlfn.RANK.AVG(Table2[[#This Row],[6M Return vs Nifty Z-Score]],Table2[6M Return vs Nifty Z-Score])</f>
        <v>649</v>
      </c>
      <c r="AU675">
        <f>_xlfn.RANK.AVG(Table2[[#This Row],[Sharpe Ratio Z-Score]],Table2[Sharpe Ratio Z-Score])</f>
        <v>507.5</v>
      </c>
      <c r="AV675">
        <f>(Table2[[#This Row],[Rank 1Y]]+Table2[[#This Row],[Rank 6M]]+Table2[[#This Row],[Rank Sharpe]])/3</f>
        <v>628.83333333333337</v>
      </c>
    </row>
    <row r="676" spans="1:48" x14ac:dyDescent="0.3">
      <c r="A676" t="s">
        <v>1033</v>
      </c>
      <c r="B676" t="s">
        <v>1034</v>
      </c>
      <c r="C676" t="s">
        <v>10163</v>
      </c>
      <c r="D676" t="s">
        <v>77</v>
      </c>
      <c r="E676">
        <v>12229.02667872</v>
      </c>
      <c r="F676">
        <v>342.4</v>
      </c>
      <c r="G676">
        <v>-26.203241963243801</v>
      </c>
      <c r="H676">
        <f>(Table2[[#This Row],[1Y Return vs Nifty]]-AVERAGE(Table2[1Y Return vs Nifty]))/_xlfn.STDEV.P(Table2[1Y Return vs Nifty])</f>
        <v>-0.902907758386015</v>
      </c>
      <c r="I676">
        <v>-5.4869429926862097</v>
      </c>
      <c r="J676">
        <f>(Table2[[#This Row],[1M Return vs Nifty]]-AVERAGE(Table2[1M Return vs Nifty]))/_xlfn.STDEV.P(Table2[1M Return vs Nifty])</f>
        <v>-0.38846300430634545</v>
      </c>
      <c r="K676">
        <v>-12.046027567893001</v>
      </c>
      <c r="L676">
        <f>(Table2[[#This Row],[6M Return vs Nifty]]-AVERAGE(Table2[6M Return vs Nifty]))/_xlfn.STDEV.P(Table2[6M Return vs Nifty])</f>
        <v>-0.61873075700017677</v>
      </c>
      <c r="M676">
        <v>-2.4311225270732999</v>
      </c>
      <c r="N676">
        <f>(Table2[[#This Row],[1W Return vs Nifty]]-AVERAGE(Table2[1W Return vs Nifty]))/_xlfn.STDEV.P(Table2[1W Return vs Nifty])</f>
        <v>-0.14908304582786577</v>
      </c>
      <c r="O676">
        <v>350.74</v>
      </c>
      <c r="P676">
        <v>344.59722884817501</v>
      </c>
      <c r="Q676">
        <v>342.69855979719301</v>
      </c>
      <c r="R676">
        <v>38.872693716755499</v>
      </c>
      <c r="S676" s="2">
        <f>(Table2[[#This Row],[Close Price]]-Table2[[#This Row],[20D EMA]])/Table2[[#This Row],[20D EMA]]</f>
        <v>-2.3778297314249963E-2</v>
      </c>
      <c r="T676" s="2">
        <f>(Table2[[#This Row],[Close Price]]-Table2[[#This Row],[50D EMA]])/Table2[[#This Row],[50D EMA]]</f>
        <v>-6.3762232085246969E-3</v>
      </c>
      <c r="U676" s="2">
        <f>(Table2[[#This Row],[Close Price]]-Table2[[#This Row],[200D EMA]])/Table2[[#This Row],[200D EMA]]</f>
        <v>-8.7120236913082439E-4</v>
      </c>
      <c r="V676">
        <v>0.99602808429856304</v>
      </c>
      <c r="W676">
        <v>330.3</v>
      </c>
      <c r="X676">
        <v>344.8</v>
      </c>
      <c r="Y676">
        <v>329.95</v>
      </c>
      <c r="Z676">
        <v>345</v>
      </c>
      <c r="AA676">
        <v>329.95</v>
      </c>
      <c r="AB676">
        <v>376.5</v>
      </c>
      <c r="AC676" s="2">
        <f>(Table2[[#This Row],[Close Price]]/Table2[[#This Row],[Day Low]])-1</f>
        <v>3.6633363608840286E-2</v>
      </c>
      <c r="AD676" s="2">
        <f>(Table2[[#This Row],[Day High]]/Table2[[#This Row],[Close Price]])-1</f>
        <v>7.0093457943927184E-3</v>
      </c>
      <c r="AE676" s="2">
        <f>(Table2[[#This Row],[Close Price]]/Table2[[#This Row],[Current Week Low]])-1</f>
        <v>3.7732989846946507E-2</v>
      </c>
      <c r="AF676" s="2">
        <f>(Table2[[#This Row],[Current Week High]]/Table2[[#This Row],[Close Price]])-1</f>
        <v>7.593457943925408E-3</v>
      </c>
      <c r="AG676" s="2">
        <f>(Table2[[#This Row],[Close Price]]/Table2[[#This Row],[Current Month Low]])-1</f>
        <v>3.7732989846946507E-2</v>
      </c>
      <c r="AH676" s="2">
        <f>(Table2[[#This Row],[Current Month High]]/Table2[[#This Row],[Close Price]])-1</f>
        <v>9.9591121495327117E-2</v>
      </c>
      <c r="AI676">
        <v>16.238317757009298</v>
      </c>
      <c r="AJ676">
        <v>17.542052866460601</v>
      </c>
      <c r="AK676" t="str">
        <f>IF(AND(Table2[[#This Row],[20D EMA]]&gt;Table2[[#This Row],[50D EMA]],Table2[[#This Row],[50D EMA]]&gt;Table2[[#This Row],[200D EMA]]),"Uptrend","Downtrend/NoTrend")</f>
        <v>Uptrend</v>
      </c>
      <c r="AL676">
        <v>-0.04</v>
      </c>
      <c r="AM676" t="s">
        <v>10200</v>
      </c>
      <c r="AN676">
        <v>-4.38</v>
      </c>
      <c r="AO676" t="s">
        <v>10200</v>
      </c>
      <c r="AP676">
        <v>-0.112682278466327</v>
      </c>
      <c r="AQ676">
        <f>(Table2[[#This Row],[Sharpe Ratio]]-AVERAGE(Table2[Sharpe Ratio]))/_xlfn.STDEV.P(Table2[Sharpe Ratio])</f>
        <v>-1.8554787503909591</v>
      </c>
      <c r="AR67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-3.9146633159113615</v>
      </c>
      <c r="AS676">
        <f>_xlfn.RANK.AVG(Table2[[#This Row],[1Y Return vs Nifty Z-Score]],Table2[1Y Return vs Nifty Z-Score])</f>
        <v>642</v>
      </c>
      <c r="AT676">
        <f>_xlfn.RANK.AVG(Table2[[#This Row],[6M Return vs Nifty Z-Score]],Table2[6M Return vs Nifty Z-Score])</f>
        <v>531</v>
      </c>
      <c r="AU676">
        <f>_xlfn.RANK.AVG(Table2[[#This Row],[Sharpe Ratio Z-Score]],Table2[Sharpe Ratio Z-Score])</f>
        <v>716</v>
      </c>
      <c r="AV676">
        <f>(Table2[[#This Row],[Rank 1Y]]+Table2[[#This Row],[Rank 6M]]+Table2[[#This Row],[Rank Sharpe]])/3</f>
        <v>629.66666666666663</v>
      </c>
    </row>
    <row r="677" spans="1:48" x14ac:dyDescent="0.3">
      <c r="A677" t="s">
        <v>2275</v>
      </c>
      <c r="B677" t="s">
        <v>2276</v>
      </c>
      <c r="C677" t="s">
        <v>10159</v>
      </c>
      <c r="D677" t="s">
        <v>268</v>
      </c>
      <c r="E677">
        <v>2236.2321819200001</v>
      </c>
      <c r="F677">
        <v>499.6</v>
      </c>
      <c r="G677">
        <v>-47.729093815234499</v>
      </c>
      <c r="H677">
        <f>(Table2[[#This Row],[1Y Return vs Nifty]]-AVERAGE(Table2[1Y Return vs Nifty]))/_xlfn.STDEV.P(Table2[1Y Return vs Nifty])</f>
        <v>-1.2026751320543727</v>
      </c>
      <c r="I677">
        <v>-12.084187032967099</v>
      </c>
      <c r="J677">
        <f>(Table2[[#This Row],[1M Return vs Nifty]]-AVERAGE(Table2[1M Return vs Nifty]))/_xlfn.STDEV.P(Table2[1M Return vs Nifty])</f>
        <v>-1.0726327142052663</v>
      </c>
      <c r="K677">
        <v>-28.149659563574001</v>
      </c>
      <c r="L677">
        <f>(Table2[[#This Row],[6M Return vs Nifty]]-AVERAGE(Table2[6M Return vs Nifty]))/_xlfn.STDEV.P(Table2[6M Return vs Nifty])</f>
        <v>-1.1596848069910075</v>
      </c>
      <c r="M677">
        <v>-1.0720166568146701</v>
      </c>
      <c r="N677">
        <f>(Table2[[#This Row],[1W Return vs Nifty]]-AVERAGE(Table2[1W Return vs Nifty]))/_xlfn.STDEV.P(Table2[1W Return vs Nifty])</f>
        <v>0.21681003236738566</v>
      </c>
      <c r="O677">
        <v>511.02</v>
      </c>
      <c r="P677">
        <v>519.01726358078702</v>
      </c>
      <c r="Q677">
        <v>542.80613159200902</v>
      </c>
      <c r="R677">
        <v>23.153199225823201</v>
      </c>
      <c r="S677" s="2">
        <f>(Table2[[#This Row],[Close Price]]-Table2[[#This Row],[20D EMA]])/Table2[[#This Row],[20D EMA]]</f>
        <v>-2.2347461938867285E-2</v>
      </c>
      <c r="T677" s="2">
        <f>(Table2[[#This Row],[Close Price]]-Table2[[#This Row],[50D EMA]])/Table2[[#This Row],[50D EMA]]</f>
        <v>-3.741159484142019E-2</v>
      </c>
      <c r="U677" s="2">
        <f>(Table2[[#This Row],[Close Price]]-Table2[[#This Row],[200D EMA]])/Table2[[#This Row],[200D EMA]]</f>
        <v>-7.9597722054628797E-2</v>
      </c>
      <c r="V677">
        <v>1.0550342939378099</v>
      </c>
      <c r="W677">
        <v>490</v>
      </c>
      <c r="X677">
        <v>502.95</v>
      </c>
      <c r="Y677">
        <v>490</v>
      </c>
      <c r="Z677">
        <v>502.95</v>
      </c>
      <c r="AA677">
        <v>490</v>
      </c>
      <c r="AB677">
        <v>533.95000000000005</v>
      </c>
      <c r="AC677" s="2">
        <f>(Table2[[#This Row],[Close Price]]/Table2[[#This Row],[Day Low]])-1</f>
        <v>1.959183673469389E-2</v>
      </c>
      <c r="AD677" s="2">
        <f>(Table2[[#This Row],[Day High]]/Table2[[#This Row],[Close Price]])-1</f>
        <v>6.7053642914329803E-3</v>
      </c>
      <c r="AE677" s="2">
        <f>(Table2[[#This Row],[Close Price]]/Table2[[#This Row],[Current Week Low]])-1</f>
        <v>1.959183673469389E-2</v>
      </c>
      <c r="AF677" s="2">
        <f>(Table2[[#This Row],[Current Week High]]/Table2[[#This Row],[Close Price]])-1</f>
        <v>6.7053642914329803E-3</v>
      </c>
      <c r="AG677" s="2">
        <f>(Table2[[#This Row],[Close Price]]/Table2[[#This Row],[Current Month Low]])-1</f>
        <v>1.959183673469389E-2</v>
      </c>
      <c r="AH677" s="2">
        <f>(Table2[[#This Row],[Current Month High]]/Table2[[#This Row],[Close Price]])-1</f>
        <v>6.8755004003202558E-2</v>
      </c>
      <c r="AI677">
        <v>44.645716573258497</v>
      </c>
      <c r="AJ677">
        <v>10.0440528634361</v>
      </c>
      <c r="AK677" t="str">
        <f>IF(AND(Table2[[#This Row],[20D EMA]]&gt;Table2[[#This Row],[50D EMA]],Table2[[#This Row],[50D EMA]]&gt;Table2[[#This Row],[200D EMA]]),"Uptrend","Downtrend/NoTrend")</f>
        <v>Downtrend/NoTrend</v>
      </c>
      <c r="AL677">
        <v>-0.14000000000000001</v>
      </c>
      <c r="AM677" t="s">
        <v>10200</v>
      </c>
      <c r="AN677">
        <v>-3.82</v>
      </c>
      <c r="AO677" t="s">
        <v>10200</v>
      </c>
      <c r="AQ677">
        <f>(Table2[[#This Row],[Sharpe Ratio]]-AVERAGE(Table2[Sharpe Ratio]))/_xlfn.STDEV.P(Table2[Sharpe Ratio])</f>
        <v>-0.56193622494207851</v>
      </c>
      <c r="AR67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7">
        <f>_xlfn.RANK.AVG(Table2[[#This Row],[1Y Return vs Nifty Z-Score]],Table2[1Y Return vs Nifty Z-Score])</f>
        <v>714</v>
      </c>
      <c r="AT677">
        <f>_xlfn.RANK.AVG(Table2[[#This Row],[6M Return vs Nifty Z-Score]],Table2[6M Return vs Nifty Z-Score])</f>
        <v>669</v>
      </c>
      <c r="AU677">
        <f>_xlfn.RANK.AVG(Table2[[#This Row],[Sharpe Ratio Z-Score]],Table2[Sharpe Ratio Z-Score])</f>
        <v>507.5</v>
      </c>
      <c r="AV677">
        <f>(Table2[[#This Row],[Rank 1Y]]+Table2[[#This Row],[Rank 6M]]+Table2[[#This Row],[Rank Sharpe]])/3</f>
        <v>630.16666666666663</v>
      </c>
    </row>
    <row r="678" spans="1:48" x14ac:dyDescent="0.3">
      <c r="A678" t="s">
        <v>1979</v>
      </c>
      <c r="B678" t="s">
        <v>1980</v>
      </c>
      <c r="C678" t="s">
        <v>10167</v>
      </c>
      <c r="D678" t="s">
        <v>1104</v>
      </c>
      <c r="E678">
        <v>3149.5924481749998</v>
      </c>
      <c r="F678">
        <v>435.65</v>
      </c>
      <c r="G678">
        <v>-50.634192435027998</v>
      </c>
      <c r="H678">
        <f>(Table2[[#This Row],[1Y Return vs Nifty]]-AVERAGE(Table2[1Y Return vs Nifty]))/_xlfn.STDEV.P(Table2[1Y Return vs Nifty])</f>
        <v>-1.2431313142064642</v>
      </c>
      <c r="I678">
        <v>-3.7170635775805501</v>
      </c>
      <c r="J678">
        <f>(Table2[[#This Row],[1M Return vs Nifty]]-AVERAGE(Table2[1M Return vs Nifty]))/_xlfn.STDEV.P(Table2[1M Return vs Nifty])</f>
        <v>-0.20491698439325542</v>
      </c>
      <c r="K678">
        <v>-23.385757480676801</v>
      </c>
      <c r="L678">
        <f>(Table2[[#This Row],[6M Return vs Nifty]]-AVERAGE(Table2[6M Return vs Nifty]))/_xlfn.STDEV.P(Table2[6M Return vs Nifty])</f>
        <v>-0.99965555854605059</v>
      </c>
      <c r="M678">
        <v>-5.7505782706256898</v>
      </c>
      <c r="N678">
        <f>(Table2[[#This Row],[1W Return vs Nifty]]-AVERAGE(Table2[1W Return vs Nifty]))/_xlfn.STDEV.P(Table2[1W Return vs Nifty])</f>
        <v>-1.042733721996431</v>
      </c>
      <c r="O678">
        <v>435.5</v>
      </c>
      <c r="P678">
        <v>418.68049468160399</v>
      </c>
      <c r="Q678">
        <v>431.407144624588</v>
      </c>
      <c r="R678">
        <v>48.149578087124397</v>
      </c>
      <c r="S678" s="2">
        <f>(Table2[[#This Row],[Close Price]]-Table2[[#This Row],[20D EMA]])/Table2[[#This Row],[20D EMA]]</f>
        <v>3.4443168771521759E-4</v>
      </c>
      <c r="T678" s="2">
        <f>(Table2[[#This Row],[Close Price]]-Table2[[#This Row],[50D EMA]])/Table2[[#This Row],[50D EMA]]</f>
        <v>4.0530919242609743E-2</v>
      </c>
      <c r="U678" s="2">
        <f>(Table2[[#This Row],[Close Price]]-Table2[[#This Row],[200D EMA]])/Table2[[#This Row],[200D EMA]]</f>
        <v>9.8349214385499463E-3</v>
      </c>
      <c r="V678">
        <v>1.0926790165570399</v>
      </c>
      <c r="W678">
        <v>408</v>
      </c>
      <c r="X678">
        <v>439.7</v>
      </c>
      <c r="Y678">
        <v>408</v>
      </c>
      <c r="Z678">
        <v>439.7</v>
      </c>
      <c r="AA678">
        <v>408</v>
      </c>
      <c r="AB678">
        <v>477</v>
      </c>
      <c r="AC678" s="2">
        <f>(Table2[[#This Row],[Close Price]]/Table2[[#This Row],[Day Low]])-1</f>
        <v>6.7769607843137125E-2</v>
      </c>
      <c r="AD678" s="2">
        <f>(Table2[[#This Row],[Day High]]/Table2[[#This Row],[Close Price]])-1</f>
        <v>9.296453575117658E-3</v>
      </c>
      <c r="AE678" s="2">
        <f>(Table2[[#This Row],[Close Price]]/Table2[[#This Row],[Current Week Low]])-1</f>
        <v>6.7769607843137125E-2</v>
      </c>
      <c r="AF678" s="2">
        <f>(Table2[[#This Row],[Current Week High]]/Table2[[#This Row],[Close Price]])-1</f>
        <v>9.296453575117658E-3</v>
      </c>
      <c r="AG678" s="2">
        <f>(Table2[[#This Row],[Close Price]]/Table2[[#This Row],[Current Month Low]])-1</f>
        <v>6.7769607843137125E-2</v>
      </c>
      <c r="AH678" s="2">
        <f>(Table2[[#This Row],[Current Month High]]/Table2[[#This Row],[Close Price]])-1</f>
        <v>9.4915643291633156E-2</v>
      </c>
      <c r="AI678">
        <v>52.438884425570997</v>
      </c>
      <c r="AJ678">
        <v>38.301587301587297</v>
      </c>
      <c r="AK678" t="str">
        <f>IF(AND(Table2[[#This Row],[20D EMA]]&gt;Table2[[#This Row],[50D EMA]],Table2[[#This Row],[50D EMA]]&gt;Table2[[#This Row],[200D EMA]]),"Uptrend","Downtrend/NoTrend")</f>
        <v>Downtrend/NoTrend</v>
      </c>
      <c r="AL678">
        <v>0.12</v>
      </c>
      <c r="AM678" t="s">
        <v>10199</v>
      </c>
      <c r="AN678">
        <v>-7.39</v>
      </c>
      <c r="AO678" t="s">
        <v>10200</v>
      </c>
      <c r="AP678">
        <v>-6.6080770732319999E-3</v>
      </c>
      <c r="AQ678">
        <f>(Table2[[#This Row],[Sharpe Ratio]]-AVERAGE(Table2[Sharpe Ratio]))/_xlfn.STDEV.P(Table2[Sharpe Ratio])</f>
        <v>-0.63779401573234662</v>
      </c>
      <c r="AR67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8">
        <f>_xlfn.RANK.AVG(Table2[[#This Row],[1Y Return vs Nifty Z-Score]],Table2[1Y Return vs Nifty Z-Score])</f>
        <v>717</v>
      </c>
      <c r="AT678">
        <f>_xlfn.RANK.AVG(Table2[[#This Row],[6M Return vs Nifty Z-Score]],Table2[6M Return vs Nifty Z-Score])</f>
        <v>627</v>
      </c>
      <c r="AU678">
        <f>_xlfn.RANK.AVG(Table2[[#This Row],[Sharpe Ratio Z-Score]],Table2[Sharpe Ratio Z-Score])</f>
        <v>547</v>
      </c>
      <c r="AV678">
        <f>(Table2[[#This Row],[Rank 1Y]]+Table2[[#This Row],[Rank 6M]]+Table2[[#This Row],[Rank Sharpe]])/3</f>
        <v>630.33333333333337</v>
      </c>
    </row>
    <row r="679" spans="1:48" x14ac:dyDescent="0.3">
      <c r="A679" t="s">
        <v>2076</v>
      </c>
      <c r="B679" t="s">
        <v>2077</v>
      </c>
      <c r="C679" t="s">
        <v>10171</v>
      </c>
      <c r="D679" t="s">
        <v>1800</v>
      </c>
      <c r="E679">
        <v>2750.8366940759902</v>
      </c>
      <c r="F679">
        <v>14.94</v>
      </c>
      <c r="G679">
        <v>-43.436859718827399</v>
      </c>
      <c r="H679">
        <f>(Table2[[#This Row],[1Y Return vs Nifty]]-AVERAGE(Table2[1Y Return vs Nifty]))/_xlfn.STDEV.P(Table2[1Y Return vs Nifty])</f>
        <v>-1.1429018068871857</v>
      </c>
      <c r="I679">
        <v>-12.6076570931136</v>
      </c>
      <c r="J679">
        <f>(Table2[[#This Row],[1M Return vs Nifty]]-AVERAGE(Table2[1M Return vs Nifty]))/_xlfn.STDEV.P(Table2[1M Return vs Nifty])</f>
        <v>-1.1269193764849221</v>
      </c>
      <c r="K679">
        <v>-35.788191142745902</v>
      </c>
      <c r="L679">
        <f>(Table2[[#This Row],[6M Return vs Nifty]]-AVERAGE(Table2[6M Return vs Nifty]))/_xlfn.STDEV.P(Table2[6M Return vs Nifty])</f>
        <v>-1.4162787601342566</v>
      </c>
      <c r="M679">
        <v>-1.75840698218955</v>
      </c>
      <c r="N679">
        <f>(Table2[[#This Row],[1W Return vs Nifty]]-AVERAGE(Table2[1W Return vs Nifty]))/_xlfn.STDEV.P(Table2[1W Return vs Nifty])</f>
        <v>3.2022758255278755E-2</v>
      </c>
      <c r="O679">
        <v>15.31</v>
      </c>
      <c r="P679">
        <v>15.878937637260499</v>
      </c>
      <c r="Q679">
        <v>17.438009633789498</v>
      </c>
      <c r="R679">
        <v>34.572893282712599</v>
      </c>
      <c r="S679" s="2">
        <f>(Table2[[#This Row],[Close Price]]-Table2[[#This Row],[20D EMA]])/Table2[[#This Row],[20D EMA]]</f>
        <v>-2.4167210973220183E-2</v>
      </c>
      <c r="T679" s="2">
        <f>(Table2[[#This Row],[Close Price]]-Table2[[#This Row],[50D EMA]])/Table2[[#This Row],[50D EMA]]</f>
        <v>-5.9131011073262775E-2</v>
      </c>
      <c r="U679" s="2">
        <f>(Table2[[#This Row],[Close Price]]-Table2[[#This Row],[200D EMA]])/Table2[[#This Row],[200D EMA]]</f>
        <v>-0.14325084606841396</v>
      </c>
      <c r="V679">
        <v>0.64094486326206801</v>
      </c>
      <c r="W679">
        <v>14.59</v>
      </c>
      <c r="X679">
        <v>15</v>
      </c>
      <c r="Y679">
        <v>14.59</v>
      </c>
      <c r="Z679">
        <v>15</v>
      </c>
      <c r="AA679">
        <v>14.59</v>
      </c>
      <c r="AB679">
        <v>16.25</v>
      </c>
      <c r="AC679" s="2">
        <f>(Table2[[#This Row],[Close Price]]/Table2[[#This Row],[Day Low]])-1</f>
        <v>2.3989033584647101E-2</v>
      </c>
      <c r="AD679" s="2">
        <f>(Table2[[#This Row],[Day High]]/Table2[[#This Row],[Close Price]])-1</f>
        <v>4.0160642570281624E-3</v>
      </c>
      <c r="AE679" s="2">
        <f>(Table2[[#This Row],[Close Price]]/Table2[[#This Row],[Current Week Low]])-1</f>
        <v>2.3989033584647101E-2</v>
      </c>
      <c r="AF679" s="2">
        <f>(Table2[[#This Row],[Current Week High]]/Table2[[#This Row],[Close Price]])-1</f>
        <v>4.0160642570281624E-3</v>
      </c>
      <c r="AG679" s="2">
        <f>(Table2[[#This Row],[Close Price]]/Table2[[#This Row],[Current Month Low]])-1</f>
        <v>2.3989033584647101E-2</v>
      </c>
      <c r="AH679" s="2">
        <f>(Table2[[#This Row],[Current Month High]]/Table2[[#This Row],[Close Price]])-1</f>
        <v>8.7684069611780435E-2</v>
      </c>
      <c r="AI679">
        <v>74.364123159303901</v>
      </c>
      <c r="AJ679">
        <v>16.264591439688701</v>
      </c>
      <c r="AK679" t="str">
        <f>IF(AND(Table2[[#This Row],[20D EMA]]&gt;Table2[[#This Row],[50D EMA]],Table2[[#This Row],[50D EMA]]&gt;Table2[[#This Row],[200D EMA]]),"Uptrend","Downtrend/NoTrend")</f>
        <v>Downtrend/NoTrend</v>
      </c>
      <c r="AL679">
        <v>-0.21</v>
      </c>
      <c r="AM679" t="s">
        <v>10200</v>
      </c>
      <c r="AN679">
        <v>-4.54</v>
      </c>
      <c r="AO679" t="s">
        <v>10200</v>
      </c>
      <c r="AP679">
        <v>5.6725679495270003E-3</v>
      </c>
      <c r="AQ679">
        <f>(Table2[[#This Row],[Sharpe Ratio]]-AVERAGE(Table2[Sharpe Ratio]))/_xlfn.STDEV.P(Table2[Sharpe Ratio])</f>
        <v>-0.49681766352246476</v>
      </c>
      <c r="AR67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9">
        <f>_xlfn.RANK.AVG(Table2[[#This Row],[1Y Return vs Nifty Z-Score]],Table2[1Y Return vs Nifty Z-Score])</f>
        <v>707</v>
      </c>
      <c r="AT679">
        <f>_xlfn.RANK.AVG(Table2[[#This Row],[6M Return vs Nifty Z-Score]],Table2[6M Return vs Nifty Z-Score])</f>
        <v>709</v>
      </c>
      <c r="AU679">
        <f>_xlfn.RANK.AVG(Table2[[#This Row],[Sharpe Ratio Z-Score]],Table2[Sharpe Ratio Z-Score])</f>
        <v>475</v>
      </c>
      <c r="AV679">
        <f>(Table2[[#This Row],[Rank 1Y]]+Table2[[#This Row],[Rank 6M]]+Table2[[#This Row],[Rank Sharpe]])/3</f>
        <v>630.33333333333337</v>
      </c>
    </row>
    <row r="680" spans="1:48" x14ac:dyDescent="0.3">
      <c r="A680" t="s">
        <v>492</v>
      </c>
      <c r="B680" t="s">
        <v>493</v>
      </c>
      <c r="C680" t="s">
        <v>10157</v>
      </c>
      <c r="D680" t="s">
        <v>119</v>
      </c>
      <c r="E680">
        <v>41895.139832175002</v>
      </c>
      <c r="F680">
        <v>322.35000000000002</v>
      </c>
      <c r="G680">
        <v>-43.095250766428897</v>
      </c>
      <c r="H680">
        <f>(Table2[[#This Row],[1Y Return vs Nifty]]-AVERAGE(Table2[1Y Return vs Nifty]))/_xlfn.STDEV.P(Table2[1Y Return vs Nifty])</f>
        <v>-1.1381445866300637</v>
      </c>
      <c r="I680">
        <v>-8.3187143143480498</v>
      </c>
      <c r="J680">
        <f>(Table2[[#This Row],[1M Return vs Nifty]]-AVERAGE(Table2[1M Return vs Nifty]))/_xlfn.STDEV.P(Table2[1M Return vs Nifty])</f>
        <v>-0.68213292947694382</v>
      </c>
      <c r="K680">
        <v>-23.601456800735399</v>
      </c>
      <c r="L680">
        <f>(Table2[[#This Row],[6M Return vs Nifty]]-AVERAGE(Table2[6M Return vs Nifty]))/_xlfn.STDEV.P(Table2[6M Return vs Nifty])</f>
        <v>-1.0069013414102679</v>
      </c>
      <c r="M680">
        <v>-2.8845172040770102</v>
      </c>
      <c r="N680">
        <f>(Table2[[#This Row],[1W Return vs Nifty]]-AVERAGE(Table2[1W Return vs Nifty]))/_xlfn.STDEV.P(Table2[1W Return vs Nifty])</f>
        <v>-0.27114415794318664</v>
      </c>
      <c r="O680">
        <v>331.56</v>
      </c>
      <c r="P680">
        <v>336.623087260597</v>
      </c>
      <c r="Q680">
        <v>355.35317220846298</v>
      </c>
      <c r="R680">
        <v>30.598866617872801</v>
      </c>
      <c r="S680" s="2">
        <f>(Table2[[#This Row],[Close Price]]-Table2[[#This Row],[20D EMA]])/Table2[[#This Row],[20D EMA]]</f>
        <v>-2.7777777777777717E-2</v>
      </c>
      <c r="T680" s="2">
        <f>(Table2[[#This Row],[Close Price]]-Table2[[#This Row],[50D EMA]])/Table2[[#This Row],[50D EMA]]</f>
        <v>-4.2400797214326123E-2</v>
      </c>
      <c r="U680" s="2">
        <f>(Table2[[#This Row],[Close Price]]-Table2[[#This Row],[200D EMA]])/Table2[[#This Row],[200D EMA]]</f>
        <v>-9.2874286173818391E-2</v>
      </c>
      <c r="V680">
        <v>0.82848432514753201</v>
      </c>
      <c r="W680">
        <v>316.8</v>
      </c>
      <c r="X680">
        <v>331.45</v>
      </c>
      <c r="Y680">
        <v>315.5</v>
      </c>
      <c r="Z680">
        <v>331.45</v>
      </c>
      <c r="AA680">
        <v>315.5</v>
      </c>
      <c r="AB680">
        <v>347</v>
      </c>
      <c r="AC680" s="2">
        <f>(Table2[[#This Row],[Close Price]]/Table2[[#This Row],[Day Low]])-1</f>
        <v>1.7518939393939448E-2</v>
      </c>
      <c r="AD680" s="2">
        <f>(Table2[[#This Row],[Day High]]/Table2[[#This Row],[Close Price]])-1</f>
        <v>2.8230184581975903E-2</v>
      </c>
      <c r="AE680" s="2">
        <f>(Table2[[#This Row],[Close Price]]/Table2[[#This Row],[Current Week Low]])-1</f>
        <v>2.1711568938193482E-2</v>
      </c>
      <c r="AF680" s="2">
        <f>(Table2[[#This Row],[Current Week High]]/Table2[[#This Row],[Close Price]])-1</f>
        <v>2.8230184581975903E-2</v>
      </c>
      <c r="AG680" s="2">
        <f>(Table2[[#This Row],[Close Price]]/Table2[[#This Row],[Current Month Low]])-1</f>
        <v>2.1711568938193482E-2</v>
      </c>
      <c r="AH680" s="2">
        <f>(Table2[[#This Row],[Current Month High]]/Table2[[#This Row],[Close Price]])-1</f>
        <v>7.6469675818209959E-2</v>
      </c>
      <c r="AI680">
        <v>31.130758492321998</v>
      </c>
      <c r="AJ680">
        <v>12.788663400979701</v>
      </c>
      <c r="AK680" t="str">
        <f>IF(AND(Table2[[#This Row],[20D EMA]]&gt;Table2[[#This Row],[50D EMA]],Table2[[#This Row],[50D EMA]]&gt;Table2[[#This Row],[200D EMA]]),"Uptrend","Downtrend/NoTrend")</f>
        <v>Downtrend/NoTrend</v>
      </c>
      <c r="AL680">
        <v>-0.19</v>
      </c>
      <c r="AM680" t="s">
        <v>10200</v>
      </c>
      <c r="AN680">
        <v>-3.46</v>
      </c>
      <c r="AO680" t="s">
        <v>10200</v>
      </c>
      <c r="AP680">
        <v>-1.8671291328814999E-2</v>
      </c>
      <c r="AQ680">
        <f>(Table2[[#This Row],[Sharpe Ratio]]-AVERAGE(Table2[Sharpe Ratio]))/_xlfn.STDEV.P(Table2[Sharpe Ratio])</f>
        <v>-0.77627435927510546</v>
      </c>
      <c r="AR68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0">
        <f>_xlfn.RANK.AVG(Table2[[#This Row],[1Y Return vs Nifty Z-Score]],Table2[1Y Return vs Nifty Z-Score])</f>
        <v>705</v>
      </c>
      <c r="AT680">
        <f>_xlfn.RANK.AVG(Table2[[#This Row],[6M Return vs Nifty Z-Score]],Table2[6M Return vs Nifty Z-Score])</f>
        <v>629</v>
      </c>
      <c r="AU680">
        <f>_xlfn.RANK.AVG(Table2[[#This Row],[Sharpe Ratio Z-Score]],Table2[Sharpe Ratio Z-Score])</f>
        <v>571</v>
      </c>
      <c r="AV680">
        <f>(Table2[[#This Row],[Rank 1Y]]+Table2[[#This Row],[Rank 6M]]+Table2[[#This Row],[Rank Sharpe]])/3</f>
        <v>635</v>
      </c>
    </row>
    <row r="681" spans="1:48" x14ac:dyDescent="0.3">
      <c r="A681" t="s">
        <v>2118</v>
      </c>
      <c r="B681" t="s">
        <v>2119</v>
      </c>
      <c r="C681" t="s">
        <v>10159</v>
      </c>
      <c r="D681" t="s">
        <v>1556</v>
      </c>
      <c r="E681">
        <v>2622.6528940500002</v>
      </c>
      <c r="F681">
        <v>634.54999999999995</v>
      </c>
      <c r="G681">
        <v>-37.795038754165802</v>
      </c>
      <c r="H681">
        <f>(Table2[[#This Row],[1Y Return vs Nifty]]-AVERAGE(Table2[1Y Return vs Nifty]))/_xlfn.STDEV.P(Table2[1Y Return vs Nifty])</f>
        <v>-1.0643342377655354</v>
      </c>
      <c r="I681">
        <v>-15.8043164520454</v>
      </c>
      <c r="J681">
        <f>(Table2[[#This Row],[1M Return vs Nifty]]-AVERAGE(Table2[1M Return vs Nifty]))/_xlfn.STDEV.P(Table2[1M Return vs Nifty])</f>
        <v>-1.4584301547572569</v>
      </c>
      <c r="K681">
        <v>-37.177034216398503</v>
      </c>
      <c r="L681">
        <f>(Table2[[#This Row],[6M Return vs Nifty]]-AVERAGE(Table2[6M Return vs Nifty]))/_xlfn.STDEV.P(Table2[6M Return vs Nifty])</f>
        <v>-1.4629328494537088</v>
      </c>
      <c r="M681">
        <v>0.41783230668749699</v>
      </c>
      <c r="N681">
        <f>(Table2[[#This Row],[1W Return vs Nifty]]-AVERAGE(Table2[1W Return vs Nifty]))/_xlfn.STDEV.P(Table2[1W Return vs Nifty])</f>
        <v>0.61790124625352583</v>
      </c>
      <c r="O681">
        <v>668.62</v>
      </c>
      <c r="P681">
        <v>696.60423647448499</v>
      </c>
      <c r="Q681">
        <v>723.13590205911305</v>
      </c>
      <c r="R681">
        <v>30.862283915003101</v>
      </c>
      <c r="S681" s="2">
        <f>(Table2[[#This Row],[Close Price]]-Table2[[#This Row],[20D EMA]])/Table2[[#This Row],[20D EMA]]</f>
        <v>-5.0955699799587285E-2</v>
      </c>
      <c r="T681" s="2">
        <f>(Table2[[#This Row],[Close Price]]-Table2[[#This Row],[50D EMA]])/Table2[[#This Row],[50D EMA]]</f>
        <v>-8.9081049504581844E-2</v>
      </c>
      <c r="U681" s="2">
        <f>(Table2[[#This Row],[Close Price]]-Table2[[#This Row],[200D EMA]])/Table2[[#This Row],[200D EMA]]</f>
        <v>-0.12250242562548305</v>
      </c>
      <c r="V681">
        <v>1.5045915493770301</v>
      </c>
      <c r="W681">
        <v>621.35</v>
      </c>
      <c r="X681">
        <v>639.15</v>
      </c>
      <c r="Y681">
        <v>621.35</v>
      </c>
      <c r="Z681">
        <v>643.35</v>
      </c>
      <c r="AA681">
        <v>621.35</v>
      </c>
      <c r="AB681">
        <v>731.4</v>
      </c>
      <c r="AC681" s="2">
        <f>(Table2[[#This Row],[Close Price]]/Table2[[#This Row],[Day Low]])-1</f>
        <v>2.1244065341594842E-2</v>
      </c>
      <c r="AD681" s="2">
        <f>(Table2[[#This Row],[Day High]]/Table2[[#This Row],[Close Price]])-1</f>
        <v>7.249231739027584E-3</v>
      </c>
      <c r="AE681" s="2">
        <f>(Table2[[#This Row],[Close Price]]/Table2[[#This Row],[Current Week Low]])-1</f>
        <v>2.1244065341594842E-2</v>
      </c>
      <c r="AF681" s="2">
        <f>(Table2[[#This Row],[Current Week High]]/Table2[[#This Row],[Close Price]])-1</f>
        <v>1.3868095500748634E-2</v>
      </c>
      <c r="AG681" s="2">
        <f>(Table2[[#This Row],[Close Price]]/Table2[[#This Row],[Current Month Low]])-1</f>
        <v>2.1244065341594842E-2</v>
      </c>
      <c r="AH681" s="2">
        <f>(Table2[[#This Row],[Current Month High]]/Table2[[#This Row],[Close Price]])-1</f>
        <v>0.15262784650539762</v>
      </c>
      <c r="AI681">
        <v>42.620754865652799</v>
      </c>
      <c r="AJ681">
        <v>2.1244065341594802</v>
      </c>
      <c r="AK681" t="str">
        <f>IF(AND(Table2[[#This Row],[20D EMA]]&gt;Table2[[#This Row],[50D EMA]],Table2[[#This Row],[50D EMA]]&gt;Table2[[#This Row],[200D EMA]]),"Uptrend","Downtrend/NoTrend")</f>
        <v>Downtrend/NoTrend</v>
      </c>
      <c r="AL681">
        <v>-0.28000000000000003</v>
      </c>
      <c r="AM681" t="s">
        <v>10200</v>
      </c>
      <c r="AN681">
        <v>-9.76</v>
      </c>
      <c r="AO681" t="s">
        <v>10200</v>
      </c>
      <c r="AQ681">
        <f>(Table2[[#This Row],[Sharpe Ratio]]-AVERAGE(Table2[Sharpe Ratio]))/_xlfn.STDEV.P(Table2[Sharpe Ratio])</f>
        <v>-0.56193622494207851</v>
      </c>
      <c r="AR68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1">
        <f>_xlfn.RANK.AVG(Table2[[#This Row],[1Y Return vs Nifty Z-Score]],Table2[1Y Return vs Nifty Z-Score])</f>
        <v>692</v>
      </c>
      <c r="AT681">
        <f>_xlfn.RANK.AVG(Table2[[#This Row],[6M Return vs Nifty Z-Score]],Table2[6M Return vs Nifty Z-Score])</f>
        <v>712</v>
      </c>
      <c r="AU681">
        <f>_xlfn.RANK.AVG(Table2[[#This Row],[Sharpe Ratio Z-Score]],Table2[Sharpe Ratio Z-Score])</f>
        <v>507.5</v>
      </c>
      <c r="AV681">
        <f>(Table2[[#This Row],[Rank 1Y]]+Table2[[#This Row],[Rank 6M]]+Table2[[#This Row],[Rank Sharpe]])/3</f>
        <v>637.16666666666663</v>
      </c>
    </row>
    <row r="682" spans="1:48" x14ac:dyDescent="0.3">
      <c r="A682" t="s">
        <v>2122</v>
      </c>
      <c r="B682" t="s">
        <v>2123</v>
      </c>
      <c r="C682" t="s">
        <v>10157</v>
      </c>
      <c r="D682" t="s">
        <v>407</v>
      </c>
      <c r="E682">
        <v>2614.0181994</v>
      </c>
      <c r="F682">
        <v>52.2</v>
      </c>
      <c r="G682">
        <v>-39.7552269166627</v>
      </c>
      <c r="H682">
        <f>(Table2[[#This Row],[1Y Return vs Nifty]]-AVERAGE(Table2[1Y Return vs Nifty]))/_xlfn.STDEV.P(Table2[1Y Return vs Nifty])</f>
        <v>-1.0916316688455117</v>
      </c>
      <c r="I682">
        <v>-11.8467755858653</v>
      </c>
      <c r="J682">
        <f>(Table2[[#This Row],[1M Return vs Nifty]]-AVERAGE(Table2[1M Return vs Nifty]))/_xlfn.STDEV.P(Table2[1M Return vs Nifty])</f>
        <v>-1.0480118695163976</v>
      </c>
      <c r="K682">
        <v>-36.463823418940201</v>
      </c>
      <c r="L682">
        <f>(Table2[[#This Row],[6M Return vs Nifty]]-AVERAGE(Table2[6M Return vs Nifty]))/_xlfn.STDEV.P(Table2[6M Return vs Nifty])</f>
        <v>-1.4389746349660868</v>
      </c>
      <c r="M682">
        <v>-2.2408221322141499</v>
      </c>
      <c r="N682">
        <f>(Table2[[#This Row],[1W Return vs Nifty]]-AVERAGE(Table2[1W Return vs Nifty]))/_xlfn.STDEV.P(Table2[1W Return vs Nifty])</f>
        <v>-9.7851130212979878E-2</v>
      </c>
      <c r="O682">
        <v>53.2</v>
      </c>
      <c r="P682">
        <v>54.657225584085602</v>
      </c>
      <c r="Q682">
        <v>61.626430401438199</v>
      </c>
      <c r="R682">
        <v>37.1974676586307</v>
      </c>
      <c r="S682" s="2">
        <f>(Table2[[#This Row],[Close Price]]-Table2[[#This Row],[20D EMA]])/Table2[[#This Row],[20D EMA]]</f>
        <v>-1.8796992481203006E-2</v>
      </c>
      <c r="T682" s="2">
        <f>(Table2[[#This Row],[Close Price]]-Table2[[#This Row],[50D EMA]])/Table2[[#This Row],[50D EMA]]</f>
        <v>-4.4957012688200966E-2</v>
      </c>
      <c r="U682" s="2">
        <f>(Table2[[#This Row],[Close Price]]-Table2[[#This Row],[200D EMA]])/Table2[[#This Row],[200D EMA]]</f>
        <v>-0.15296083742046834</v>
      </c>
      <c r="V682">
        <v>0.86351284883965596</v>
      </c>
      <c r="W682">
        <v>51.8</v>
      </c>
      <c r="X682">
        <v>55.5</v>
      </c>
      <c r="Y682">
        <v>51.4</v>
      </c>
      <c r="Z682">
        <v>55.5</v>
      </c>
      <c r="AA682">
        <v>51.4</v>
      </c>
      <c r="AB682">
        <v>55.52</v>
      </c>
      <c r="AC682" s="2">
        <f>(Table2[[#This Row],[Close Price]]/Table2[[#This Row],[Day Low]])-1</f>
        <v>7.7220077220079286E-3</v>
      </c>
      <c r="AD682" s="2">
        <f>(Table2[[#This Row],[Day High]]/Table2[[#This Row],[Close Price]])-1</f>
        <v>6.3218390804597568E-2</v>
      </c>
      <c r="AE682" s="2">
        <f>(Table2[[#This Row],[Close Price]]/Table2[[#This Row],[Current Week Low]])-1</f>
        <v>1.5564202334630517E-2</v>
      </c>
      <c r="AF682" s="2">
        <f>(Table2[[#This Row],[Current Week High]]/Table2[[#This Row],[Close Price]])-1</f>
        <v>6.3218390804597568E-2</v>
      </c>
      <c r="AG682" s="2">
        <f>(Table2[[#This Row],[Close Price]]/Table2[[#This Row],[Current Month Low]])-1</f>
        <v>1.5564202334630517E-2</v>
      </c>
      <c r="AH682" s="2">
        <f>(Table2[[#This Row],[Current Month High]]/Table2[[#This Row],[Close Price]])-1</f>
        <v>6.3601532567049812E-2</v>
      </c>
      <c r="AI682">
        <v>61.015325670498001</v>
      </c>
      <c r="AJ682">
        <v>8.5239085239085099</v>
      </c>
      <c r="AK682" t="str">
        <f>IF(AND(Table2[[#This Row],[20D EMA]]&gt;Table2[[#This Row],[50D EMA]],Table2[[#This Row],[50D EMA]]&gt;Table2[[#This Row],[200D EMA]]),"Uptrend","Downtrend/NoTrend")</f>
        <v>Downtrend/NoTrend</v>
      </c>
      <c r="AL682">
        <v>-0.24</v>
      </c>
      <c r="AM682" t="s">
        <v>10200</v>
      </c>
      <c r="AN682">
        <v>-3.1</v>
      </c>
      <c r="AO682" t="s">
        <v>10200</v>
      </c>
      <c r="AQ682">
        <f>(Table2[[#This Row],[Sharpe Ratio]]-AVERAGE(Table2[Sharpe Ratio]))/_xlfn.STDEV.P(Table2[Sharpe Ratio])</f>
        <v>-0.56193622494207851</v>
      </c>
      <c r="AR68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2">
        <f>_xlfn.RANK.AVG(Table2[[#This Row],[1Y Return vs Nifty Z-Score]],Table2[1Y Return vs Nifty Z-Score])</f>
        <v>697</v>
      </c>
      <c r="AT682">
        <f>_xlfn.RANK.AVG(Table2[[#This Row],[6M Return vs Nifty Z-Score]],Table2[6M Return vs Nifty Z-Score])</f>
        <v>710</v>
      </c>
      <c r="AU682">
        <f>_xlfn.RANK.AVG(Table2[[#This Row],[Sharpe Ratio Z-Score]],Table2[Sharpe Ratio Z-Score])</f>
        <v>507.5</v>
      </c>
      <c r="AV682">
        <f>(Table2[[#This Row],[Rank 1Y]]+Table2[[#This Row],[Rank 6M]]+Table2[[#This Row],[Rank Sharpe]])/3</f>
        <v>638.16666666666663</v>
      </c>
    </row>
    <row r="683" spans="1:48" x14ac:dyDescent="0.3">
      <c r="A683" t="s">
        <v>1953</v>
      </c>
      <c r="B683" t="s">
        <v>1954</v>
      </c>
      <c r="C683" t="s">
        <v>10166</v>
      </c>
      <c r="D683" t="s">
        <v>271</v>
      </c>
      <c r="E683">
        <v>3230.9121890400002</v>
      </c>
      <c r="F683">
        <v>1029.2</v>
      </c>
      <c r="G683">
        <v>-43.098963983234398</v>
      </c>
      <c r="H683">
        <f>(Table2[[#This Row],[1Y Return vs Nifty]]-AVERAGE(Table2[1Y Return vs Nifty]))/_xlfn.STDEV.P(Table2[1Y Return vs Nifty])</f>
        <v>-1.1381962966045307</v>
      </c>
      <c r="I683">
        <v>0.247796331390296</v>
      </c>
      <c r="J683">
        <f>(Table2[[#This Row],[1M Return vs Nifty]]-AVERAGE(Table2[1M Return vs Nifty]))/_xlfn.STDEV.P(Table2[1M Return vs Nifty])</f>
        <v>0.20626032497227012</v>
      </c>
      <c r="K683">
        <v>-14.581327603917099</v>
      </c>
      <c r="L683">
        <f>(Table2[[#This Row],[6M Return vs Nifty]]-AVERAGE(Table2[6M Return vs Nifty]))/_xlfn.STDEV.P(Table2[6M Return vs Nifty])</f>
        <v>-0.70389668868546151</v>
      </c>
      <c r="M683">
        <v>1.28002032816802</v>
      </c>
      <c r="N683">
        <f>(Table2[[#This Row],[1W Return vs Nifty]]-AVERAGE(Table2[1W Return vs Nifty]))/_xlfn.STDEV.P(Table2[1W Return vs Nifty])</f>
        <v>0.85001607708900018</v>
      </c>
      <c r="O683">
        <v>1017.38</v>
      </c>
      <c r="P683">
        <v>964.38404538725194</v>
      </c>
      <c r="Q683">
        <v>1004.43781874968</v>
      </c>
      <c r="R683">
        <v>50.074989208563103</v>
      </c>
      <c r="S683" s="2">
        <f>(Table2[[#This Row],[Close Price]]-Table2[[#This Row],[20D EMA]])/Table2[[#This Row],[20D EMA]]</f>
        <v>1.1618077807702186E-2</v>
      </c>
      <c r="T683" s="2">
        <f>(Table2[[#This Row],[Close Price]]-Table2[[#This Row],[50D EMA]])/Table2[[#This Row],[50D EMA]]</f>
        <v>6.7209691950804742E-2</v>
      </c>
      <c r="U683" s="2">
        <f>(Table2[[#This Row],[Close Price]]-Table2[[#This Row],[200D EMA]])/Table2[[#This Row],[200D EMA]]</f>
        <v>2.4652776695668344E-2</v>
      </c>
      <c r="V683">
        <v>0.75219064989543205</v>
      </c>
      <c r="W683">
        <v>997.35</v>
      </c>
      <c r="X683">
        <v>1040.05</v>
      </c>
      <c r="Y683">
        <v>991.6</v>
      </c>
      <c r="Z683">
        <v>1042.5999999999999</v>
      </c>
      <c r="AA683">
        <v>991.6</v>
      </c>
      <c r="AB683">
        <v>1132.4000000000001</v>
      </c>
      <c r="AC683" s="2">
        <f>(Table2[[#This Row],[Close Price]]/Table2[[#This Row],[Day Low]])-1</f>
        <v>3.1934626760916407E-2</v>
      </c>
      <c r="AD683" s="2">
        <f>(Table2[[#This Row],[Day High]]/Table2[[#This Row],[Close Price]])-1</f>
        <v>1.0542168674698704E-2</v>
      </c>
      <c r="AE683" s="2">
        <f>(Table2[[#This Row],[Close Price]]/Table2[[#This Row],[Current Week Low]])-1</f>
        <v>3.7918515530455776E-2</v>
      </c>
      <c r="AF683" s="2">
        <f>(Table2[[#This Row],[Current Week High]]/Table2[[#This Row],[Close Price]])-1</f>
        <v>1.3019821220365158E-2</v>
      </c>
      <c r="AG683" s="2">
        <f>(Table2[[#This Row],[Close Price]]/Table2[[#This Row],[Current Month Low]])-1</f>
        <v>3.7918515530455776E-2</v>
      </c>
      <c r="AH683" s="2">
        <f>(Table2[[#This Row],[Current Month High]]/Table2[[#This Row],[Close Price]])-1</f>
        <v>0.1002720559657988</v>
      </c>
      <c r="AI683">
        <v>28.5464438398756</v>
      </c>
      <c r="AJ683">
        <v>36.925430719084602</v>
      </c>
      <c r="AK683" t="str">
        <f>IF(AND(Table2[[#This Row],[20D EMA]]&gt;Table2[[#This Row],[50D EMA]],Table2[[#This Row],[50D EMA]]&gt;Table2[[#This Row],[200D EMA]]),"Uptrend","Downtrend/NoTrend")</f>
        <v>Downtrend/NoTrend</v>
      </c>
      <c r="AL683">
        <v>0.02</v>
      </c>
      <c r="AM683" t="s">
        <v>10199</v>
      </c>
      <c r="AN683">
        <v>-5.07</v>
      </c>
      <c r="AO683" t="s">
        <v>10200</v>
      </c>
      <c r="AP683">
        <v>-6.6188673876653004E-2</v>
      </c>
      <c r="AQ683">
        <f>(Table2[[#This Row],[Sharpe Ratio]]-AVERAGE(Table2[Sharpe Ratio]))/_xlfn.STDEV.P(Table2[Sharpe Ratio])</f>
        <v>-1.3217528130323111</v>
      </c>
      <c r="AR68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3">
        <f>_xlfn.RANK.AVG(Table2[[#This Row],[1Y Return vs Nifty Z-Score]],Table2[1Y Return vs Nifty Z-Score])</f>
        <v>706</v>
      </c>
      <c r="AT683">
        <f>_xlfn.RANK.AVG(Table2[[#This Row],[6M Return vs Nifty Z-Score]],Table2[6M Return vs Nifty Z-Score])</f>
        <v>552</v>
      </c>
      <c r="AU683">
        <f>_xlfn.RANK.AVG(Table2[[#This Row],[Sharpe Ratio Z-Score]],Table2[Sharpe Ratio Z-Score])</f>
        <v>662</v>
      </c>
      <c r="AV683">
        <f>(Table2[[#This Row],[Rank 1Y]]+Table2[[#This Row],[Rank 6M]]+Table2[[#This Row],[Rank Sharpe]])/3</f>
        <v>640</v>
      </c>
    </row>
    <row r="684" spans="1:48" x14ac:dyDescent="0.3">
      <c r="A684" t="s">
        <v>68</v>
      </c>
      <c r="B684" t="s">
        <v>69</v>
      </c>
      <c r="C684" t="s">
        <v>10155</v>
      </c>
      <c r="D684" t="s">
        <v>24</v>
      </c>
      <c r="E684">
        <v>351678.54892267898</v>
      </c>
      <c r="F684">
        <v>1768.9</v>
      </c>
      <c r="G684">
        <v>-30.740997961190502</v>
      </c>
      <c r="H684">
        <f>(Table2[[#This Row],[1Y Return vs Nifty]]-AVERAGE(Table2[1Y Return vs Nifty]))/_xlfn.STDEV.P(Table2[1Y Return vs Nifty])</f>
        <v>-0.96610020285722065</v>
      </c>
      <c r="I684">
        <v>-4.80855291574471</v>
      </c>
      <c r="J684">
        <f>(Table2[[#This Row],[1M Return vs Nifty]]-AVERAGE(Table2[1M Return vs Nifty]))/_xlfn.STDEV.P(Table2[1M Return vs Nifty])</f>
        <v>-0.31811030258642986</v>
      </c>
      <c r="K684">
        <v>-16.130470701356401</v>
      </c>
      <c r="L684">
        <f>(Table2[[#This Row],[6M Return vs Nifty]]-AVERAGE(Table2[6M Return vs Nifty]))/_xlfn.STDEV.P(Table2[6M Return vs Nifty])</f>
        <v>-0.75593558480528644</v>
      </c>
      <c r="M684">
        <v>-3.8432196421715701</v>
      </c>
      <c r="N684">
        <f>(Table2[[#This Row],[1W Return vs Nifty]]-AVERAGE(Table2[1W Return vs Nifty]))/_xlfn.STDEV.P(Table2[1W Return vs Nifty])</f>
        <v>-0.52924221625041701</v>
      </c>
      <c r="O684">
        <v>1801.61</v>
      </c>
      <c r="P684">
        <v>1772.18506358121</v>
      </c>
      <c r="Q684">
        <v>1767.10182860844</v>
      </c>
      <c r="R684">
        <v>36.871500838636301</v>
      </c>
      <c r="S684" s="2">
        <f>(Table2[[#This Row],[Close Price]]-Table2[[#This Row],[20D EMA]])/Table2[[#This Row],[20D EMA]]</f>
        <v>-1.8155982704358774E-2</v>
      </c>
      <c r="T684" s="2">
        <f>(Table2[[#This Row],[Close Price]]-Table2[[#This Row],[50D EMA]])/Table2[[#This Row],[50D EMA]]</f>
        <v>-1.8536797588009689E-3</v>
      </c>
      <c r="U684" s="2">
        <f>(Table2[[#This Row],[Close Price]]-Table2[[#This Row],[200D EMA]])/Table2[[#This Row],[200D EMA]]</f>
        <v>1.0175822142497268E-3</v>
      </c>
      <c r="V684">
        <v>0.66960784139955198</v>
      </c>
      <c r="W684">
        <v>1739.15</v>
      </c>
      <c r="X684">
        <v>1780.5</v>
      </c>
      <c r="Y684">
        <v>1739.15</v>
      </c>
      <c r="Z684">
        <v>1821</v>
      </c>
      <c r="AA684">
        <v>1737.1</v>
      </c>
      <c r="AB684">
        <v>1870</v>
      </c>
      <c r="AC684" s="2">
        <f>(Table2[[#This Row],[Close Price]]/Table2[[#This Row],[Day Low]])-1</f>
        <v>1.7106057556852461E-2</v>
      </c>
      <c r="AD684" s="2">
        <f>(Table2[[#This Row],[Day High]]/Table2[[#This Row],[Close Price]])-1</f>
        <v>6.5577477528406813E-3</v>
      </c>
      <c r="AE684" s="2">
        <f>(Table2[[#This Row],[Close Price]]/Table2[[#This Row],[Current Week Low]])-1</f>
        <v>1.7106057556852461E-2</v>
      </c>
      <c r="AF684" s="2">
        <f>(Table2[[#This Row],[Current Week High]]/Table2[[#This Row],[Close Price]])-1</f>
        <v>2.9453332579569169E-2</v>
      </c>
      <c r="AG684" s="2">
        <f>(Table2[[#This Row],[Close Price]]/Table2[[#This Row],[Current Month Low]])-1</f>
        <v>1.8306372690115813E-2</v>
      </c>
      <c r="AH684" s="2">
        <f>(Table2[[#This Row],[Current Month High]]/Table2[[#This Row],[Close Price]])-1</f>
        <v>5.7154163604499875E-2</v>
      </c>
      <c r="AI684">
        <v>10.238001017581499</v>
      </c>
      <c r="AJ684">
        <v>14.5771933801859</v>
      </c>
      <c r="AK684" t="str">
        <f>IF(AND(Table2[[#This Row],[20D EMA]]&gt;Table2[[#This Row],[50D EMA]],Table2[[#This Row],[50D EMA]]&gt;Table2[[#This Row],[200D EMA]]),"Uptrend","Downtrend/NoTrend")</f>
        <v>Uptrend</v>
      </c>
      <c r="AL684">
        <v>0.08</v>
      </c>
      <c r="AM684" t="s">
        <v>10199</v>
      </c>
      <c r="AN684">
        <v>-3.54</v>
      </c>
      <c r="AO684" t="s">
        <v>10200</v>
      </c>
      <c r="AP684">
        <v>-8.0212277886033995E-2</v>
      </c>
      <c r="AQ684">
        <f>(Table2[[#This Row],[Sharpe Ratio]]-AVERAGE(Table2[Sharpe Ratio]))/_xlfn.STDEV.P(Table2[Sharpe Ratio])</f>
        <v>-1.4827375605284365</v>
      </c>
      <c r="AR68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-4.0521258670277902</v>
      </c>
      <c r="AS684">
        <f>_xlfn.RANK.AVG(Table2[[#This Row],[1Y Return vs Nifty Z-Score]],Table2[1Y Return vs Nifty Z-Score])</f>
        <v>666</v>
      </c>
      <c r="AT684">
        <f>_xlfn.RANK.AVG(Table2[[#This Row],[6M Return vs Nifty Z-Score]],Table2[6M Return vs Nifty Z-Score])</f>
        <v>569</v>
      </c>
      <c r="AU684">
        <f>_xlfn.RANK.AVG(Table2[[#This Row],[Sharpe Ratio Z-Score]],Table2[Sharpe Ratio Z-Score])</f>
        <v>686</v>
      </c>
      <c r="AV684">
        <f>(Table2[[#This Row],[Rank 1Y]]+Table2[[#This Row],[Rank 6M]]+Table2[[#This Row],[Rank Sharpe]])/3</f>
        <v>640.33333333333337</v>
      </c>
    </row>
    <row r="685" spans="1:48" x14ac:dyDescent="0.3">
      <c r="A685" t="s">
        <v>1440</v>
      </c>
      <c r="B685" t="s">
        <v>1441</v>
      </c>
      <c r="C685" t="s">
        <v>10156</v>
      </c>
      <c r="D685" t="s">
        <v>631</v>
      </c>
      <c r="E685">
        <v>6902.7898883349999</v>
      </c>
      <c r="F685">
        <v>141.55000000000001</v>
      </c>
      <c r="G685">
        <v>-29.261992122546701</v>
      </c>
      <c r="H685">
        <f>(Table2[[#This Row],[1Y Return vs Nifty]]-AVERAGE(Table2[1Y Return vs Nifty]))/_xlfn.STDEV.P(Table2[1Y Return vs Nifty])</f>
        <v>-0.94550368017654363</v>
      </c>
      <c r="I685">
        <v>-2.2204576368636801</v>
      </c>
      <c r="J685">
        <f>(Table2[[#This Row],[1M Return vs Nifty]]-AVERAGE(Table2[1M Return vs Nifty]))/_xlfn.STDEV.P(Table2[1M Return vs Nifty])</f>
        <v>-4.9710894389395806E-2</v>
      </c>
      <c r="K685">
        <v>-14.616390006683099</v>
      </c>
      <c r="L685">
        <f>(Table2[[#This Row],[6M Return vs Nifty]]-AVERAGE(Table2[6M Return vs Nifty]))/_xlfn.STDEV.P(Table2[6M Return vs Nifty])</f>
        <v>-0.70507450675679884</v>
      </c>
      <c r="M685">
        <v>-5.4567068116647803</v>
      </c>
      <c r="N685">
        <f>(Table2[[#This Row],[1W Return vs Nifty]]-AVERAGE(Table2[1W Return vs Nifty]))/_xlfn.STDEV.P(Table2[1W Return vs Nifty])</f>
        <v>-0.9636188163324042</v>
      </c>
      <c r="O685">
        <v>140.58000000000001</v>
      </c>
      <c r="P685">
        <v>136.69831701777201</v>
      </c>
      <c r="Q685">
        <v>139.47285390796401</v>
      </c>
      <c r="R685">
        <v>50.1457329901557</v>
      </c>
      <c r="S685" s="2">
        <f>(Table2[[#This Row],[Close Price]]-Table2[[#This Row],[20D EMA]])/Table2[[#This Row],[20D EMA]]</f>
        <v>6.8999857732252009E-3</v>
      </c>
      <c r="T685" s="2">
        <f>(Table2[[#This Row],[Close Price]]-Table2[[#This Row],[50D EMA]])/Table2[[#This Row],[50D EMA]]</f>
        <v>3.5491899886355122E-2</v>
      </c>
      <c r="U685" s="2">
        <f>(Table2[[#This Row],[Close Price]]-Table2[[#This Row],[200D EMA]])/Table2[[#This Row],[200D EMA]]</f>
        <v>1.4892834224261874E-2</v>
      </c>
      <c r="V685">
        <v>1.1835615352815201</v>
      </c>
      <c r="W685">
        <v>132.63</v>
      </c>
      <c r="X685">
        <v>143.63</v>
      </c>
      <c r="Y685">
        <v>132.63</v>
      </c>
      <c r="Z685">
        <v>143.63</v>
      </c>
      <c r="AA685">
        <v>132.63</v>
      </c>
      <c r="AB685">
        <v>154.5</v>
      </c>
      <c r="AC685" s="2">
        <f>(Table2[[#This Row],[Close Price]]/Table2[[#This Row],[Day Low]])-1</f>
        <v>6.7254768905979256E-2</v>
      </c>
      <c r="AD685" s="2">
        <f>(Table2[[#This Row],[Day High]]/Table2[[#This Row],[Close Price]])-1</f>
        <v>1.4694454256446443E-2</v>
      </c>
      <c r="AE685" s="2">
        <f>(Table2[[#This Row],[Close Price]]/Table2[[#This Row],[Current Week Low]])-1</f>
        <v>6.7254768905979256E-2</v>
      </c>
      <c r="AF685" s="2">
        <f>(Table2[[#This Row],[Current Week High]]/Table2[[#This Row],[Close Price]])-1</f>
        <v>1.4694454256446443E-2</v>
      </c>
      <c r="AG685" s="2">
        <f>(Table2[[#This Row],[Close Price]]/Table2[[#This Row],[Current Month Low]])-1</f>
        <v>6.7254768905979256E-2</v>
      </c>
      <c r="AH685" s="2">
        <f>(Table2[[#This Row],[Current Month High]]/Table2[[#This Row],[Close Price]])-1</f>
        <v>9.1487107029318171E-2</v>
      </c>
      <c r="AI685">
        <v>26.492405510420301</v>
      </c>
      <c r="AJ685">
        <v>29.269406392693998</v>
      </c>
      <c r="AK685" t="str">
        <f>IF(AND(Table2[[#This Row],[20D EMA]]&gt;Table2[[#This Row],[50D EMA]],Table2[[#This Row],[50D EMA]]&gt;Table2[[#This Row],[200D EMA]]),"Uptrend","Downtrend/NoTrend")</f>
        <v>Downtrend/NoTrend</v>
      </c>
      <c r="AL685">
        <v>-0.09</v>
      </c>
      <c r="AM685" t="s">
        <v>10200</v>
      </c>
      <c r="AN685">
        <v>-0.09</v>
      </c>
      <c r="AO685" t="s">
        <v>10200</v>
      </c>
      <c r="AP685">
        <v>-0.107571044099038</v>
      </c>
      <c r="AQ685">
        <f>(Table2[[#This Row],[Sharpe Ratio]]-AVERAGE(Table2[Sharpe Ratio]))/_xlfn.STDEV.P(Table2[Sharpe Ratio])</f>
        <v>-1.7968040492612702</v>
      </c>
      <c r="AR68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5">
        <f>_xlfn.RANK.AVG(Table2[[#This Row],[1Y Return vs Nifty Z-Score]],Table2[1Y Return vs Nifty Z-Score])</f>
        <v>659</v>
      </c>
      <c r="AT685">
        <f>_xlfn.RANK.AVG(Table2[[#This Row],[6M Return vs Nifty Z-Score]],Table2[6M Return vs Nifty Z-Score])</f>
        <v>554</v>
      </c>
      <c r="AU685">
        <f>_xlfn.RANK.AVG(Table2[[#This Row],[Sharpe Ratio Z-Score]],Table2[Sharpe Ratio Z-Score])</f>
        <v>711</v>
      </c>
      <c r="AV685">
        <f>(Table2[[#This Row],[Rank 1Y]]+Table2[[#This Row],[Rank 6M]]+Table2[[#This Row],[Rank Sharpe]])/3</f>
        <v>641.33333333333337</v>
      </c>
    </row>
    <row r="686" spans="1:48" x14ac:dyDescent="0.3">
      <c r="A686" t="s">
        <v>453</v>
      </c>
      <c r="B686" t="s">
        <v>454</v>
      </c>
      <c r="C686" t="s">
        <v>10155</v>
      </c>
      <c r="D686" t="s">
        <v>51</v>
      </c>
      <c r="E686">
        <v>48769.819546874998</v>
      </c>
      <c r="F686">
        <v>656.25</v>
      </c>
      <c r="G686">
        <v>-35.191528746575301</v>
      </c>
      <c r="H686">
        <f>(Table2[[#This Row],[1Y Return vs Nifty]]-AVERAGE(Table2[1Y Return vs Nifty]))/_xlfn.STDEV.P(Table2[1Y Return vs Nifty])</f>
        <v>-1.0280779556606061</v>
      </c>
      <c r="I686">
        <v>-5.7528861692922098</v>
      </c>
      <c r="J686">
        <f>(Table2[[#This Row],[1M Return vs Nifty]]-AVERAGE(Table2[1M Return vs Nifty]))/_xlfn.STDEV.P(Table2[1M Return vs Nifty])</f>
        <v>-0.41604274288766641</v>
      </c>
      <c r="K686">
        <v>-23.665208558968398</v>
      </c>
      <c r="L686">
        <f>(Table2[[#This Row],[6M Return vs Nifty]]-AVERAGE(Table2[6M Return vs Nifty]))/_xlfn.STDEV.P(Table2[6M Return vs Nifty])</f>
        <v>-1.0090428938140625</v>
      </c>
      <c r="M686">
        <v>2.3144109321615298</v>
      </c>
      <c r="N686">
        <f>(Table2[[#This Row],[1W Return vs Nifty]]-AVERAGE(Table2[1W Return vs Nifty]))/_xlfn.STDEV.P(Table2[1W Return vs Nifty])</f>
        <v>1.1284906024616328</v>
      </c>
      <c r="O686">
        <v>650.17999999999995</v>
      </c>
      <c r="P686">
        <v>648.03332378597895</v>
      </c>
      <c r="Q686">
        <v>657.42558745817905</v>
      </c>
      <c r="R686">
        <v>58.806589318050797</v>
      </c>
      <c r="S686" s="2">
        <f>(Table2[[#This Row],[Close Price]]-Table2[[#This Row],[20D EMA]])/Table2[[#This Row],[20D EMA]]</f>
        <v>9.3358762188933079E-3</v>
      </c>
      <c r="T686" s="2">
        <f>(Table2[[#This Row],[Close Price]]-Table2[[#This Row],[50D EMA]])/Table2[[#This Row],[50D EMA]]</f>
        <v>1.2679403839940042E-2</v>
      </c>
      <c r="U686" s="2">
        <f>(Table2[[#This Row],[Close Price]]-Table2[[#This Row],[200D EMA]])/Table2[[#This Row],[200D EMA]]</f>
        <v>-1.7881680917292181E-3</v>
      </c>
      <c r="V686">
        <v>0.68463627738884902</v>
      </c>
      <c r="W686">
        <v>643.45000000000005</v>
      </c>
      <c r="X686">
        <v>658.9</v>
      </c>
      <c r="Y686">
        <v>625</v>
      </c>
      <c r="Z686">
        <v>660.4</v>
      </c>
      <c r="AA686">
        <v>624.54999999999995</v>
      </c>
      <c r="AB686">
        <v>682.2</v>
      </c>
      <c r="AC686" s="2">
        <f>(Table2[[#This Row],[Close Price]]/Table2[[#This Row],[Day Low]])-1</f>
        <v>1.9892765560649561E-2</v>
      </c>
      <c r="AD686" s="2">
        <f>(Table2[[#This Row],[Day High]]/Table2[[#This Row],[Close Price]])-1</f>
        <v>4.038095238095174E-3</v>
      </c>
      <c r="AE686" s="2">
        <f>(Table2[[#This Row],[Close Price]]/Table2[[#This Row],[Current Week Low]])-1</f>
        <v>5.0000000000000044E-2</v>
      </c>
      <c r="AF686" s="2">
        <f>(Table2[[#This Row],[Current Week High]]/Table2[[#This Row],[Close Price]])-1</f>
        <v>6.3238095238093983E-3</v>
      </c>
      <c r="AG686" s="2">
        <f>(Table2[[#This Row],[Close Price]]/Table2[[#This Row],[Current Month Low]])-1</f>
        <v>5.075654471219293E-2</v>
      </c>
      <c r="AH686" s="2">
        <f>(Table2[[#This Row],[Current Month High]]/Table2[[#This Row],[Close Price]])-1</f>
        <v>3.9542857142857102E-2</v>
      </c>
      <c r="AI686">
        <v>23.946666666666601</v>
      </c>
      <c r="AJ686">
        <v>18.520859671302102</v>
      </c>
      <c r="AK686" t="str">
        <f>IF(AND(Table2[[#This Row],[20D EMA]]&gt;Table2[[#This Row],[50D EMA]],Table2[[#This Row],[50D EMA]]&gt;Table2[[#This Row],[200D EMA]]),"Uptrend","Downtrend/NoTrend")</f>
        <v>Downtrend/NoTrend</v>
      </c>
      <c r="AL686">
        <v>-0.04</v>
      </c>
      <c r="AM686" t="s">
        <v>10200</v>
      </c>
      <c r="AN686">
        <v>-2.5499999999999998</v>
      </c>
      <c r="AO686" t="s">
        <v>10200</v>
      </c>
      <c r="AP686">
        <v>-3.5611996453806E-2</v>
      </c>
      <c r="AQ686">
        <f>(Table2[[#This Row],[Sharpe Ratio]]-AVERAGE(Table2[Sharpe Ratio]))/_xlfn.STDEV.P(Table2[Sharpe Ratio])</f>
        <v>-0.97074613237484886</v>
      </c>
      <c r="AR68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6">
        <f>_xlfn.RANK.AVG(Table2[[#This Row],[1Y Return vs Nifty Z-Score]],Table2[1Y Return vs Nifty Z-Score])</f>
        <v>685</v>
      </c>
      <c r="AT686">
        <f>_xlfn.RANK.AVG(Table2[[#This Row],[6M Return vs Nifty Z-Score]],Table2[6M Return vs Nifty Z-Score])</f>
        <v>630</v>
      </c>
      <c r="AU686">
        <f>_xlfn.RANK.AVG(Table2[[#This Row],[Sharpe Ratio Z-Score]],Table2[Sharpe Ratio Z-Score])</f>
        <v>610</v>
      </c>
      <c r="AV686">
        <f>(Table2[[#This Row],[Rank 1Y]]+Table2[[#This Row],[Rank 6M]]+Table2[[#This Row],[Rank Sharpe]])/3</f>
        <v>641.66666666666663</v>
      </c>
    </row>
    <row r="687" spans="1:48" x14ac:dyDescent="0.3">
      <c r="A687" t="s">
        <v>1817</v>
      </c>
      <c r="B687" t="s">
        <v>1818</v>
      </c>
      <c r="C687" t="s">
        <v>10167</v>
      </c>
      <c r="D687" t="s">
        <v>941</v>
      </c>
      <c r="E687">
        <v>3892.1935173000002</v>
      </c>
      <c r="F687">
        <v>317.39999999999998</v>
      </c>
      <c r="G687">
        <v>-36.332701526123103</v>
      </c>
      <c r="H687">
        <f>(Table2[[#This Row],[1Y Return vs Nifty]]-AVERAGE(Table2[1Y Return vs Nifty]))/_xlfn.STDEV.P(Table2[1Y Return vs Nifty])</f>
        <v>-1.0439698408867524</v>
      </c>
      <c r="I687">
        <v>-3.2651511947593401</v>
      </c>
      <c r="J687">
        <f>(Table2[[#This Row],[1M Return vs Nifty]]-AVERAGE(Table2[1M Return vs Nifty]))/_xlfn.STDEV.P(Table2[1M Return vs Nifty])</f>
        <v>-0.15805123833827806</v>
      </c>
      <c r="K687">
        <v>-34.193832116834201</v>
      </c>
      <c r="L687">
        <f>(Table2[[#This Row],[6M Return vs Nifty]]-AVERAGE(Table2[6M Return vs Nifty]))/_xlfn.STDEV.P(Table2[6M Return vs Nifty])</f>
        <v>-1.3627209681754187</v>
      </c>
      <c r="M687">
        <v>-1.7946849447539599</v>
      </c>
      <c r="N687">
        <f>(Table2[[#This Row],[1W Return vs Nifty]]-AVERAGE(Table2[1W Return vs Nifty]))/_xlfn.STDEV.P(Table2[1W Return vs Nifty])</f>
        <v>2.2256149425299909E-2</v>
      </c>
      <c r="O687">
        <v>319.72000000000003</v>
      </c>
      <c r="P687">
        <v>317.70137454931597</v>
      </c>
      <c r="Q687">
        <v>334.97048899860403</v>
      </c>
      <c r="R687">
        <v>44.177816111210397</v>
      </c>
      <c r="S687" s="2">
        <f>(Table2[[#This Row],[Close Price]]-Table2[[#This Row],[20D EMA]])/Table2[[#This Row],[20D EMA]]</f>
        <v>-7.2563493056425933E-3</v>
      </c>
      <c r="T687" s="2">
        <f>(Table2[[#This Row],[Close Price]]-Table2[[#This Row],[50D EMA]])/Table2[[#This Row],[50D EMA]]</f>
        <v>-9.4860952283734265E-4</v>
      </c>
      <c r="U687" s="2">
        <f>(Table2[[#This Row],[Close Price]]-Table2[[#This Row],[200D EMA]])/Table2[[#This Row],[200D EMA]]</f>
        <v>-5.2453841683579694E-2</v>
      </c>
      <c r="V687">
        <v>0.60369587348614995</v>
      </c>
      <c r="W687">
        <v>313.60000000000002</v>
      </c>
      <c r="X687">
        <v>320.10000000000002</v>
      </c>
      <c r="Y687">
        <v>313.35000000000002</v>
      </c>
      <c r="Z687">
        <v>322.05</v>
      </c>
      <c r="AA687">
        <v>312</v>
      </c>
      <c r="AB687">
        <v>335.9</v>
      </c>
      <c r="AC687" s="2">
        <f>(Table2[[#This Row],[Close Price]]/Table2[[#This Row],[Day Low]])-1</f>
        <v>1.211734693877542E-2</v>
      </c>
      <c r="AD687" s="2">
        <f>(Table2[[#This Row],[Day High]]/Table2[[#This Row],[Close Price]])-1</f>
        <v>8.5066162570890391E-3</v>
      </c>
      <c r="AE687" s="2">
        <f>(Table2[[#This Row],[Close Price]]/Table2[[#This Row],[Current Week Low]])-1</f>
        <v>1.292484442316888E-2</v>
      </c>
      <c r="AF687" s="2">
        <f>(Table2[[#This Row],[Current Week High]]/Table2[[#This Row],[Close Price]])-1</f>
        <v>1.4650283553875321E-2</v>
      </c>
      <c r="AG687" s="2">
        <f>(Table2[[#This Row],[Close Price]]/Table2[[#This Row],[Current Month Low]])-1</f>
        <v>1.7307692307692246E-2</v>
      </c>
      <c r="AH687" s="2">
        <f>(Table2[[#This Row],[Current Month High]]/Table2[[#This Row],[Close Price]])-1</f>
        <v>5.828607435412736E-2</v>
      </c>
      <c r="AI687">
        <v>41.745431632010003</v>
      </c>
      <c r="AJ687">
        <v>18.4549356223175</v>
      </c>
      <c r="AK687" t="str">
        <f>IF(AND(Table2[[#This Row],[20D EMA]]&gt;Table2[[#This Row],[50D EMA]],Table2[[#This Row],[50D EMA]]&gt;Table2[[#This Row],[200D EMA]]),"Uptrend","Downtrend/NoTrend")</f>
        <v>Downtrend/NoTrend</v>
      </c>
      <c r="AL687">
        <v>-0.03</v>
      </c>
      <c r="AM687" t="s">
        <v>10200</v>
      </c>
      <c r="AN687">
        <v>-4.3099999999999996</v>
      </c>
      <c r="AO687" t="s">
        <v>10200</v>
      </c>
      <c r="AP687">
        <v>-2.8712915865839999E-3</v>
      </c>
      <c r="AQ687">
        <f>(Table2[[#This Row],[Sharpe Ratio]]-AVERAGE(Table2[Sharpe Ratio]))/_xlfn.STDEV.P(Table2[Sharpe Ratio])</f>
        <v>-0.59489737749207683</v>
      </c>
      <c r="AR68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7">
        <f>_xlfn.RANK.AVG(Table2[[#This Row],[1Y Return vs Nifty Z-Score]],Table2[1Y Return vs Nifty Z-Score])</f>
        <v>687</v>
      </c>
      <c r="AT687">
        <f>_xlfn.RANK.AVG(Table2[[#This Row],[6M Return vs Nifty Z-Score]],Table2[6M Return vs Nifty Z-Score])</f>
        <v>700</v>
      </c>
      <c r="AU687">
        <f>_xlfn.RANK.AVG(Table2[[#This Row],[Sharpe Ratio Z-Score]],Table2[Sharpe Ratio Z-Score])</f>
        <v>538</v>
      </c>
      <c r="AV687">
        <f>(Table2[[#This Row],[Rank 1Y]]+Table2[[#This Row],[Rank 6M]]+Table2[[#This Row],[Rank Sharpe]])/3</f>
        <v>641.66666666666663</v>
      </c>
    </row>
    <row r="688" spans="1:48" x14ac:dyDescent="0.3">
      <c r="A688" t="s">
        <v>2163</v>
      </c>
      <c r="B688" t="s">
        <v>2164</v>
      </c>
      <c r="C688" t="s">
        <v>10160</v>
      </c>
      <c r="D688" t="s">
        <v>213</v>
      </c>
      <c r="E688">
        <v>2515.1144099899998</v>
      </c>
      <c r="F688">
        <v>160.41999999999999</v>
      </c>
      <c r="G688">
        <v>-19.6716519893927</v>
      </c>
      <c r="H688">
        <f>(Table2[[#This Row],[1Y Return vs Nifty]]-AVERAGE(Table2[1Y Return vs Nifty]))/_xlfn.STDEV.P(Table2[1Y Return vs Nifty])</f>
        <v>-0.81194933379949386</v>
      </c>
      <c r="I688">
        <v>-12.736007221378699</v>
      </c>
      <c r="J688">
        <f>(Table2[[#This Row],[1M Return vs Nifty]]-AVERAGE(Table2[1M Return vs Nifty]))/_xlfn.STDEV.P(Table2[1M Return vs Nifty])</f>
        <v>-1.1402299754993681</v>
      </c>
      <c r="K688">
        <v>-31.002074568456599</v>
      </c>
      <c r="L688">
        <f>(Table2[[#This Row],[6M Return vs Nifty]]-AVERAGE(Table2[6M Return vs Nifty]))/_xlfn.STDEV.P(Table2[6M Return vs Nifty])</f>
        <v>-1.2555032813301938</v>
      </c>
      <c r="M688">
        <v>-4.5959065898849802</v>
      </c>
      <c r="N688">
        <f>(Table2[[#This Row],[1W Return vs Nifty]]-AVERAGE(Table2[1W Return vs Nifty]))/_xlfn.STDEV.P(Table2[1W Return vs Nifty])</f>
        <v>-0.73187760341406771</v>
      </c>
      <c r="O688">
        <v>167.58</v>
      </c>
      <c r="P688">
        <v>177.57021524122899</v>
      </c>
      <c r="Q688">
        <v>184.006251846955</v>
      </c>
      <c r="R688">
        <v>30.895061175874901</v>
      </c>
      <c r="S688" s="2">
        <f>(Table2[[#This Row],[Close Price]]-Table2[[#This Row],[20D EMA]])/Table2[[#This Row],[20D EMA]]</f>
        <v>-4.27258622747346E-2</v>
      </c>
      <c r="T688" s="2">
        <f>(Table2[[#This Row],[Close Price]]-Table2[[#This Row],[50D EMA]])/Table2[[#This Row],[50D EMA]]</f>
        <v>-9.6582724855801133E-2</v>
      </c>
      <c r="U688" s="2">
        <f>(Table2[[#This Row],[Close Price]]-Table2[[#This Row],[200D EMA]])/Table2[[#This Row],[200D EMA]]</f>
        <v>-0.12818179605425903</v>
      </c>
      <c r="V688">
        <v>0.53398543171006396</v>
      </c>
      <c r="W688">
        <v>155.05000000000001</v>
      </c>
      <c r="X688">
        <v>167.98</v>
      </c>
      <c r="Y688">
        <v>155.05000000000001</v>
      </c>
      <c r="Z688">
        <v>167.98</v>
      </c>
      <c r="AA688">
        <v>155.05000000000001</v>
      </c>
      <c r="AB688">
        <v>181.01</v>
      </c>
      <c r="AC688" s="2">
        <f>(Table2[[#This Row],[Close Price]]/Table2[[#This Row],[Day Low]])-1</f>
        <v>3.4633989035794732E-2</v>
      </c>
      <c r="AD688" s="2">
        <f>(Table2[[#This Row],[Day High]]/Table2[[#This Row],[Close Price]])-1</f>
        <v>4.7126293479615944E-2</v>
      </c>
      <c r="AE688" s="2">
        <f>(Table2[[#This Row],[Close Price]]/Table2[[#This Row],[Current Week Low]])-1</f>
        <v>3.4633989035794732E-2</v>
      </c>
      <c r="AF688" s="2">
        <f>(Table2[[#This Row],[Current Week High]]/Table2[[#This Row],[Close Price]])-1</f>
        <v>4.7126293479615944E-2</v>
      </c>
      <c r="AG688" s="2">
        <f>(Table2[[#This Row],[Close Price]]/Table2[[#This Row],[Current Month Low]])-1</f>
        <v>3.4633989035794732E-2</v>
      </c>
      <c r="AH688" s="2">
        <f>(Table2[[#This Row],[Current Month High]]/Table2[[#This Row],[Close Price]])-1</f>
        <v>0.1283505797282134</v>
      </c>
      <c r="AI688">
        <v>76.411918713377403</v>
      </c>
      <c r="AJ688">
        <v>20.616541353383401</v>
      </c>
      <c r="AK688" t="str">
        <f>IF(AND(Table2[[#This Row],[20D EMA]]&gt;Table2[[#This Row],[50D EMA]],Table2[[#This Row],[50D EMA]]&gt;Table2[[#This Row],[200D EMA]]),"Uptrend","Downtrend/NoTrend")</f>
        <v>Downtrend/NoTrend</v>
      </c>
      <c r="AL688">
        <v>-0.35</v>
      </c>
      <c r="AM688" t="s">
        <v>10200</v>
      </c>
      <c r="AN688">
        <v>-6.86</v>
      </c>
      <c r="AO688" t="s">
        <v>10200</v>
      </c>
      <c r="AP688">
        <v>-3.9915573146050001E-2</v>
      </c>
      <c r="AQ688">
        <f>(Table2[[#This Row],[Sharpe Ratio]]-AVERAGE(Table2[Sharpe Ratio]))/_xlfn.STDEV.P(Table2[Sharpe Ratio])</f>
        <v>-1.0201492819979887</v>
      </c>
      <c r="AR68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8">
        <f>_xlfn.RANK.AVG(Table2[[#This Row],[1Y Return vs Nifty Z-Score]],Table2[1Y Return vs Nifty Z-Score])</f>
        <v>618</v>
      </c>
      <c r="AT688">
        <f>_xlfn.RANK.AVG(Table2[[#This Row],[6M Return vs Nifty Z-Score]],Table2[6M Return vs Nifty Z-Score])</f>
        <v>687</v>
      </c>
      <c r="AU688">
        <f>_xlfn.RANK.AVG(Table2[[#This Row],[Sharpe Ratio Z-Score]],Table2[Sharpe Ratio Z-Score])</f>
        <v>621</v>
      </c>
      <c r="AV688">
        <f>(Table2[[#This Row],[Rank 1Y]]+Table2[[#This Row],[Rank 6M]]+Table2[[#This Row],[Rank Sharpe]])/3</f>
        <v>642</v>
      </c>
    </row>
    <row r="689" spans="1:48" x14ac:dyDescent="0.3">
      <c r="A689" t="s">
        <v>2239</v>
      </c>
      <c r="B689" t="s">
        <v>2240</v>
      </c>
      <c r="C689" t="s">
        <v>10160</v>
      </c>
      <c r="D689" t="s">
        <v>271</v>
      </c>
      <c r="E689">
        <v>2330.02137438</v>
      </c>
      <c r="F689">
        <v>396.9</v>
      </c>
      <c r="G689">
        <v>-16.502344576535201</v>
      </c>
      <c r="H689">
        <f>(Table2[[#This Row],[1Y Return vs Nifty]]-AVERAGE(Table2[1Y Return vs Nifty]))/_xlfn.STDEV.P(Table2[1Y Return vs Nifty])</f>
        <v>-0.76781380011504696</v>
      </c>
      <c r="I689">
        <v>-7.1134574888947402</v>
      </c>
      <c r="J689">
        <f>(Table2[[#This Row],[1M Return vs Nifty]]-AVERAGE(Table2[1M Return vs Nifty]))/_xlfn.STDEV.P(Table2[1M Return vs Nifty])</f>
        <v>-0.55714131061468686</v>
      </c>
      <c r="K689">
        <v>-24.432477622126601</v>
      </c>
      <c r="L689">
        <f>(Table2[[#This Row],[6M Return vs Nifty]]-AVERAGE(Table2[6M Return vs Nifty]))/_xlfn.STDEV.P(Table2[6M Return vs Nifty])</f>
        <v>-1.0348170363962712</v>
      </c>
      <c r="M689">
        <v>-4.1421659357865597</v>
      </c>
      <c r="N689">
        <f>(Table2[[#This Row],[1W Return vs Nifty]]-AVERAGE(Table2[1W Return vs Nifty]))/_xlfn.STDEV.P(Table2[1W Return vs Nifty])</f>
        <v>-0.60972334872101341</v>
      </c>
      <c r="O689">
        <v>411.68</v>
      </c>
      <c r="P689">
        <v>402.87993478752003</v>
      </c>
      <c r="Q689">
        <v>405.98651509681798</v>
      </c>
      <c r="R689">
        <v>29.779408225081902</v>
      </c>
      <c r="S689" s="2">
        <f>(Table2[[#This Row],[Close Price]]-Table2[[#This Row],[20D EMA]])/Table2[[#This Row],[20D EMA]]</f>
        <v>-3.5901671200932836E-2</v>
      </c>
      <c r="T689" s="2">
        <f>(Table2[[#This Row],[Close Price]]-Table2[[#This Row],[50D EMA]])/Table2[[#This Row],[50D EMA]]</f>
        <v>-1.4842970004633972E-2</v>
      </c>
      <c r="U689" s="2">
        <f>(Table2[[#This Row],[Close Price]]-Table2[[#This Row],[200D EMA]])/Table2[[#This Row],[200D EMA]]</f>
        <v>-2.2381322430502625E-2</v>
      </c>
      <c r="V689">
        <v>0.64024086716885398</v>
      </c>
      <c r="W689">
        <v>385</v>
      </c>
      <c r="X689">
        <v>405.65</v>
      </c>
      <c r="Y689">
        <v>385</v>
      </c>
      <c r="Z689">
        <v>407.85</v>
      </c>
      <c r="AA689">
        <v>385</v>
      </c>
      <c r="AB689">
        <v>448.9</v>
      </c>
      <c r="AC689" s="2">
        <f>(Table2[[#This Row],[Close Price]]/Table2[[#This Row],[Day Low]])-1</f>
        <v>3.0909090909090775E-2</v>
      </c>
      <c r="AD689" s="2">
        <f>(Table2[[#This Row],[Day High]]/Table2[[#This Row],[Close Price]])-1</f>
        <v>2.2045855379188684E-2</v>
      </c>
      <c r="AE689" s="2">
        <f>(Table2[[#This Row],[Close Price]]/Table2[[#This Row],[Current Week Low]])-1</f>
        <v>3.0909090909090775E-2</v>
      </c>
      <c r="AF689" s="2">
        <f>(Table2[[#This Row],[Current Week High]]/Table2[[#This Row],[Close Price]])-1</f>
        <v>2.7588813303099036E-2</v>
      </c>
      <c r="AG689" s="2">
        <f>(Table2[[#This Row],[Close Price]]/Table2[[#This Row],[Current Month Low]])-1</f>
        <v>3.0909090909090775E-2</v>
      </c>
      <c r="AH689" s="2">
        <f>(Table2[[#This Row],[Current Month High]]/Table2[[#This Row],[Close Price]])-1</f>
        <v>0.13101536911060729</v>
      </c>
      <c r="AI689">
        <v>35.021415973796898</v>
      </c>
      <c r="AJ689">
        <v>19.963729786912399</v>
      </c>
      <c r="AK689" t="str">
        <f>IF(AND(Table2[[#This Row],[20D EMA]]&gt;Table2[[#This Row],[50D EMA]],Table2[[#This Row],[50D EMA]]&gt;Table2[[#This Row],[200D EMA]]),"Uptrend","Downtrend/NoTrend")</f>
        <v>Downtrend/NoTrend</v>
      </c>
      <c r="AL689">
        <v>-7.0000000000000007E-2</v>
      </c>
      <c r="AM689" t="s">
        <v>10200</v>
      </c>
      <c r="AN689">
        <v>-6.05</v>
      </c>
      <c r="AO689" t="s">
        <v>10200</v>
      </c>
      <c r="AP689">
        <v>-8.1194824470514002E-2</v>
      </c>
      <c r="AQ689">
        <f>(Table2[[#This Row],[Sharpe Ratio]]-AVERAGE(Table2[Sharpe Ratio]))/_xlfn.STDEV.P(Table2[Sharpe Ratio])</f>
        <v>-1.4940167590639832</v>
      </c>
      <c r="AR68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9">
        <f>_xlfn.RANK.AVG(Table2[[#This Row],[1Y Return vs Nifty Z-Score]],Table2[1Y Return vs Nifty Z-Score])</f>
        <v>599</v>
      </c>
      <c r="AT689">
        <f>_xlfn.RANK.AVG(Table2[[#This Row],[6M Return vs Nifty Z-Score]],Table2[6M Return vs Nifty Z-Score])</f>
        <v>640</v>
      </c>
      <c r="AU689">
        <f>_xlfn.RANK.AVG(Table2[[#This Row],[Sharpe Ratio Z-Score]],Table2[Sharpe Ratio Z-Score])</f>
        <v>688</v>
      </c>
      <c r="AV689">
        <f>(Table2[[#This Row],[Rank 1Y]]+Table2[[#This Row],[Rank 6M]]+Table2[[#This Row],[Rank Sharpe]])/3</f>
        <v>642.33333333333337</v>
      </c>
    </row>
    <row r="690" spans="1:48" x14ac:dyDescent="0.3">
      <c r="A690" t="s">
        <v>49</v>
      </c>
      <c r="B690" t="s">
        <v>50</v>
      </c>
      <c r="C690" t="s">
        <v>10155</v>
      </c>
      <c r="D690" t="s">
        <v>51</v>
      </c>
      <c r="E690">
        <v>416064.10181695002</v>
      </c>
      <c r="F690">
        <v>6727.1</v>
      </c>
      <c r="G690">
        <v>-35.246651306746202</v>
      </c>
      <c r="H690">
        <f>(Table2[[#This Row],[1Y Return vs Nifty]]-AVERAGE(Table2[1Y Return vs Nifty]))/_xlfn.STDEV.P(Table2[1Y Return vs Nifty])</f>
        <v>-1.0288455882358891</v>
      </c>
      <c r="I690">
        <v>-6.59193625293004</v>
      </c>
      <c r="J690">
        <f>(Table2[[#This Row],[1M Return vs Nifty]]-AVERAGE(Table2[1M Return vs Nifty]))/_xlfn.STDEV.P(Table2[1M Return vs Nifty])</f>
        <v>-0.50305675189023746</v>
      </c>
      <c r="K690">
        <v>-20.115766822905201</v>
      </c>
      <c r="L690">
        <f>(Table2[[#This Row],[6M Return vs Nifty]]-AVERAGE(Table2[6M Return vs Nifty]))/_xlfn.STDEV.P(Table2[6M Return vs Nifty])</f>
        <v>-0.88980986098986248</v>
      </c>
      <c r="M690">
        <v>-2.2206059117167598</v>
      </c>
      <c r="N690">
        <f>(Table2[[#This Row],[1W Return vs Nifty]]-AVERAGE(Table2[1W Return vs Nifty]))/_xlfn.STDEV.P(Table2[1W Return vs Nifty])</f>
        <v>-9.2408599716178763E-2</v>
      </c>
      <c r="O690">
        <v>7021.92</v>
      </c>
      <c r="P690">
        <v>7014.1279419398597</v>
      </c>
      <c r="Q690">
        <v>7014.9175863431201</v>
      </c>
      <c r="R690">
        <v>24.357842596524598</v>
      </c>
      <c r="S690" s="2">
        <f>(Table2[[#This Row],[Close Price]]-Table2[[#This Row],[20D EMA]])/Table2[[#This Row],[20D EMA]]</f>
        <v>-4.1985667737598792E-2</v>
      </c>
      <c r="T690" s="2">
        <f>(Table2[[#This Row],[Close Price]]-Table2[[#This Row],[50D EMA]])/Table2[[#This Row],[50D EMA]]</f>
        <v>-4.0921400966130311E-2</v>
      </c>
      <c r="U690" s="2">
        <f>(Table2[[#This Row],[Close Price]]-Table2[[#This Row],[200D EMA]])/Table2[[#This Row],[200D EMA]]</f>
        <v>-4.1029361043877804E-2</v>
      </c>
      <c r="V690">
        <v>0.73931099915619702</v>
      </c>
      <c r="W690">
        <v>6620</v>
      </c>
      <c r="X690">
        <v>6944.85</v>
      </c>
      <c r="Y690">
        <v>6620</v>
      </c>
      <c r="Z690">
        <v>6958.6</v>
      </c>
      <c r="AA690">
        <v>6620</v>
      </c>
      <c r="AB690">
        <v>7325</v>
      </c>
      <c r="AC690" s="2">
        <f>(Table2[[#This Row],[Close Price]]/Table2[[#This Row],[Day Low]])-1</f>
        <v>1.6178247734139006E-2</v>
      </c>
      <c r="AD690" s="2">
        <f>(Table2[[#This Row],[Day High]]/Table2[[#This Row],[Close Price]])-1</f>
        <v>3.2369074341098036E-2</v>
      </c>
      <c r="AE690" s="2">
        <f>(Table2[[#This Row],[Close Price]]/Table2[[#This Row],[Current Week Low]])-1</f>
        <v>1.6178247734139006E-2</v>
      </c>
      <c r="AF690" s="2">
        <f>(Table2[[#This Row],[Current Week High]]/Table2[[#This Row],[Close Price]])-1</f>
        <v>3.4413045740363524E-2</v>
      </c>
      <c r="AG690" s="2">
        <f>(Table2[[#This Row],[Close Price]]/Table2[[#This Row],[Current Month Low]])-1</f>
        <v>1.6178247734139006E-2</v>
      </c>
      <c r="AH690" s="2">
        <f>(Table2[[#This Row],[Current Month High]]/Table2[[#This Row],[Close Price]])-1</f>
        <v>8.887930906334085E-2</v>
      </c>
      <c r="AI690">
        <v>21.7760996566128</v>
      </c>
      <c r="AJ690">
        <v>8.7155370244674994</v>
      </c>
      <c r="AK690" t="str">
        <f>IF(AND(Table2[[#This Row],[20D EMA]]&gt;Table2[[#This Row],[50D EMA]],Table2[[#This Row],[50D EMA]]&gt;Table2[[#This Row],[200D EMA]]),"Uptrend","Downtrend/NoTrend")</f>
        <v>Downtrend/NoTrend</v>
      </c>
      <c r="AL690">
        <v>-0.09</v>
      </c>
      <c r="AM690" t="s">
        <v>10200</v>
      </c>
      <c r="AN690">
        <v>-5.35</v>
      </c>
      <c r="AO690" t="s">
        <v>10200</v>
      </c>
      <c r="AP690">
        <v>-5.7000778341073997E-2</v>
      </c>
      <c r="AQ690">
        <f>(Table2[[#This Row],[Sharpe Ratio]]-AVERAGE(Table2[Sharpe Ratio]))/_xlfn.STDEV.P(Table2[Sharpe Ratio])</f>
        <v>-1.2162798517431503</v>
      </c>
      <c r="AR69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0">
        <f>_xlfn.RANK.AVG(Table2[[#This Row],[1Y Return vs Nifty Z-Score]],Table2[1Y Return vs Nifty Z-Score])</f>
        <v>686</v>
      </c>
      <c r="AT690">
        <f>_xlfn.RANK.AVG(Table2[[#This Row],[6M Return vs Nifty Z-Score]],Table2[6M Return vs Nifty Z-Score])</f>
        <v>600</v>
      </c>
      <c r="AU690">
        <f>_xlfn.RANK.AVG(Table2[[#This Row],[Sharpe Ratio Z-Score]],Table2[Sharpe Ratio Z-Score])</f>
        <v>643</v>
      </c>
      <c r="AV690">
        <f>(Table2[[#This Row],[Rank 1Y]]+Table2[[#This Row],[Rank 6M]]+Table2[[#This Row],[Rank Sharpe]])/3</f>
        <v>643</v>
      </c>
    </row>
    <row r="691" spans="1:48" x14ac:dyDescent="0.3">
      <c r="A691" t="s">
        <v>640</v>
      </c>
      <c r="B691" t="s">
        <v>641</v>
      </c>
      <c r="C691" t="s">
        <v>10165</v>
      </c>
      <c r="D691" t="s">
        <v>380</v>
      </c>
      <c r="E691">
        <v>28122.846765614999</v>
      </c>
      <c r="F691">
        <v>380.45</v>
      </c>
      <c r="G691">
        <v>-28.469479112099599</v>
      </c>
      <c r="H691">
        <f>(Table2[[#This Row],[1Y Return vs Nifty]]-AVERAGE(Table2[1Y Return vs Nifty]))/_xlfn.STDEV.P(Table2[1Y Return vs Nifty])</f>
        <v>-0.934467204343985</v>
      </c>
      <c r="I691">
        <v>-8.93159036121226</v>
      </c>
      <c r="J691">
        <f>(Table2[[#This Row],[1M Return vs Nifty]]-AVERAGE(Table2[1M Return vs Nifty]))/_xlfn.STDEV.P(Table2[1M Return vs Nifty])</f>
        <v>-0.74569147371555156</v>
      </c>
      <c r="K691">
        <v>-17.767487011460702</v>
      </c>
      <c r="L691">
        <f>(Table2[[#This Row],[6M Return vs Nifty]]-AVERAGE(Table2[6M Return vs Nifty]))/_xlfn.STDEV.P(Table2[6M Return vs Nifty])</f>
        <v>-0.81092632249039209</v>
      </c>
      <c r="M691">
        <v>-0.79884490382895801</v>
      </c>
      <c r="N691">
        <f>(Table2[[#This Row],[1W Return vs Nifty]]-AVERAGE(Table2[1W Return vs Nifty]))/_xlfn.STDEV.P(Table2[1W Return vs Nifty])</f>
        <v>0.29035224549675342</v>
      </c>
      <c r="O691">
        <v>386.98</v>
      </c>
      <c r="P691">
        <v>400.09068219154301</v>
      </c>
      <c r="Q691">
        <v>416.55998795643097</v>
      </c>
      <c r="R691">
        <v>41.416598242239097</v>
      </c>
      <c r="S691" s="2">
        <f>(Table2[[#This Row],[Close Price]]-Table2[[#This Row],[20D EMA]])/Table2[[#This Row],[20D EMA]]</f>
        <v>-1.6874257067548786E-2</v>
      </c>
      <c r="T691" s="2">
        <f>(Table2[[#This Row],[Close Price]]-Table2[[#This Row],[50D EMA]])/Table2[[#This Row],[50D EMA]]</f>
        <v>-4.9090576376232785E-2</v>
      </c>
      <c r="U691" s="2">
        <f>(Table2[[#This Row],[Close Price]]-Table2[[#This Row],[200D EMA]])/Table2[[#This Row],[200D EMA]]</f>
        <v>-8.6686165259366718E-2</v>
      </c>
      <c r="V691">
        <v>1.12230141808607</v>
      </c>
      <c r="W691">
        <v>369.05</v>
      </c>
      <c r="X691">
        <v>386.95</v>
      </c>
      <c r="Y691">
        <v>367.2</v>
      </c>
      <c r="Z691">
        <v>386.95</v>
      </c>
      <c r="AA691">
        <v>367.2</v>
      </c>
      <c r="AB691">
        <v>403.65</v>
      </c>
      <c r="AC691" s="2">
        <f>(Table2[[#This Row],[Close Price]]/Table2[[#This Row],[Day Low]])-1</f>
        <v>3.0890123289527116E-2</v>
      </c>
      <c r="AD691" s="2">
        <f>(Table2[[#This Row],[Day High]]/Table2[[#This Row],[Close Price]])-1</f>
        <v>1.7085030884478991E-2</v>
      </c>
      <c r="AE691" s="2">
        <f>(Table2[[#This Row],[Close Price]]/Table2[[#This Row],[Current Week Low]])-1</f>
        <v>3.6083877995642721E-2</v>
      </c>
      <c r="AF691" s="2">
        <f>(Table2[[#This Row],[Current Week High]]/Table2[[#This Row],[Close Price]])-1</f>
        <v>1.7085030884478991E-2</v>
      </c>
      <c r="AG691" s="2">
        <f>(Table2[[#This Row],[Close Price]]/Table2[[#This Row],[Current Month Low]])-1</f>
        <v>3.6083877995642721E-2</v>
      </c>
      <c r="AH691" s="2">
        <f>(Table2[[#This Row],[Current Month High]]/Table2[[#This Row],[Close Price]])-1</f>
        <v>6.0980417926140174E-2</v>
      </c>
      <c r="AI691">
        <v>28.269154948087699</v>
      </c>
      <c r="AJ691">
        <v>7.4110671936758798</v>
      </c>
      <c r="AK691" t="str">
        <f>IF(AND(Table2[[#This Row],[20D EMA]]&gt;Table2[[#This Row],[50D EMA]],Table2[[#This Row],[50D EMA]]&gt;Table2[[#This Row],[200D EMA]]),"Uptrend","Downtrend/NoTrend")</f>
        <v>Downtrend/NoTrend</v>
      </c>
      <c r="AL691">
        <v>-0.22</v>
      </c>
      <c r="AM691" t="s">
        <v>10200</v>
      </c>
      <c r="AN691">
        <v>-4.47</v>
      </c>
      <c r="AO691" t="s">
        <v>10200</v>
      </c>
      <c r="AP691">
        <v>-8.4959605587211995E-2</v>
      </c>
      <c r="AQ691">
        <f>(Table2[[#This Row],[Sharpe Ratio]]-AVERAGE(Table2[Sharpe Ratio]))/_xlfn.STDEV.P(Table2[Sharpe Ratio])</f>
        <v>-1.5372347747070645</v>
      </c>
      <c r="AR69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1">
        <f>_xlfn.RANK.AVG(Table2[[#This Row],[1Y Return vs Nifty Z-Score]],Table2[1Y Return vs Nifty Z-Score])</f>
        <v>653</v>
      </c>
      <c r="AT691">
        <f>_xlfn.RANK.AVG(Table2[[#This Row],[6M Return vs Nifty Z-Score]],Table2[6M Return vs Nifty Z-Score])</f>
        <v>584</v>
      </c>
      <c r="AU691">
        <f>_xlfn.RANK.AVG(Table2[[#This Row],[Sharpe Ratio Z-Score]],Table2[Sharpe Ratio Z-Score])</f>
        <v>692</v>
      </c>
      <c r="AV691">
        <f>(Table2[[#This Row],[Rank 1Y]]+Table2[[#This Row],[Rank 6M]]+Table2[[#This Row],[Rank Sharpe]])/3</f>
        <v>643</v>
      </c>
    </row>
    <row r="692" spans="1:48" x14ac:dyDescent="0.3">
      <c r="A692" t="s">
        <v>1666</v>
      </c>
      <c r="B692" t="s">
        <v>1667</v>
      </c>
      <c r="C692" t="s">
        <v>10160</v>
      </c>
      <c r="D692" t="s">
        <v>62</v>
      </c>
      <c r="E692">
        <v>4850.4906000000001</v>
      </c>
      <c r="F692">
        <v>527.6</v>
      </c>
      <c r="G692">
        <v>-36.841343772237202</v>
      </c>
      <c r="H692">
        <f>(Table2[[#This Row],[1Y Return vs Nifty]]-AVERAGE(Table2[1Y Return vs Nifty]))/_xlfn.STDEV.P(Table2[1Y Return vs Nifty])</f>
        <v>-1.0510531540723487</v>
      </c>
      <c r="I692">
        <v>-2.1567966799788998</v>
      </c>
      <c r="J692">
        <f>(Table2[[#This Row],[1M Return vs Nifty]]-AVERAGE(Table2[1M Return vs Nifty]))/_xlfn.STDEV.P(Table2[1M Return vs Nifty])</f>
        <v>-4.3108910570423202E-2</v>
      </c>
      <c r="K692">
        <v>-16.722332837045599</v>
      </c>
      <c r="L692">
        <f>(Table2[[#This Row],[6M Return vs Nifty]]-AVERAGE(Table2[6M Return vs Nifty]))/_xlfn.STDEV.P(Table2[6M Return vs Nifty])</f>
        <v>-0.77581744868687319</v>
      </c>
      <c r="M692">
        <v>-2.5671341847040599</v>
      </c>
      <c r="N692">
        <f>(Table2[[#This Row],[1W Return vs Nifty]]-AVERAGE(Table2[1W Return vs Nifty]))/_xlfn.STDEV.P(Table2[1W Return vs Nifty])</f>
        <v>-0.18569956347375549</v>
      </c>
      <c r="O692">
        <v>526.70000000000005</v>
      </c>
      <c r="P692">
        <v>515.48044065233296</v>
      </c>
      <c r="Q692">
        <v>501.73350566934602</v>
      </c>
      <c r="R692">
        <v>49.393259429959201</v>
      </c>
      <c r="S692" s="2">
        <f>(Table2[[#This Row],[Close Price]]-Table2[[#This Row],[20D EMA]])/Table2[[#This Row],[20D EMA]]</f>
        <v>1.7087526105942228E-3</v>
      </c>
      <c r="T692" s="2">
        <f>(Table2[[#This Row],[Close Price]]-Table2[[#This Row],[50D EMA]])/Table2[[#This Row],[50D EMA]]</f>
        <v>2.3511191486392653E-2</v>
      </c>
      <c r="U692" s="2">
        <f>(Table2[[#This Row],[Close Price]]-Table2[[#This Row],[200D EMA]])/Table2[[#This Row],[200D EMA]]</f>
        <v>5.1554249493755408E-2</v>
      </c>
      <c r="V692">
        <v>0.74615708597528396</v>
      </c>
      <c r="W692">
        <v>506.1</v>
      </c>
      <c r="X692">
        <v>532</v>
      </c>
      <c r="Y692">
        <v>505.05</v>
      </c>
      <c r="Z692">
        <v>532</v>
      </c>
      <c r="AA692">
        <v>505</v>
      </c>
      <c r="AB692">
        <v>563.20000000000005</v>
      </c>
      <c r="AC692" s="2">
        <f>(Table2[[#This Row],[Close Price]]/Table2[[#This Row],[Day Low]])-1</f>
        <v>4.2481722979648362E-2</v>
      </c>
      <c r="AD692" s="2">
        <f>(Table2[[#This Row],[Day High]]/Table2[[#This Row],[Close Price]])-1</f>
        <v>8.3396512509477105E-3</v>
      </c>
      <c r="AE692" s="2">
        <f>(Table2[[#This Row],[Close Price]]/Table2[[#This Row],[Current Week Low]])-1</f>
        <v>4.4649044649044622E-2</v>
      </c>
      <c r="AF692" s="2">
        <f>(Table2[[#This Row],[Current Week High]]/Table2[[#This Row],[Close Price]])-1</f>
        <v>8.3396512509477105E-3</v>
      </c>
      <c r="AG692" s="2">
        <f>(Table2[[#This Row],[Close Price]]/Table2[[#This Row],[Current Month Low]])-1</f>
        <v>4.4752475247524792E-2</v>
      </c>
      <c r="AH692" s="2">
        <f>(Table2[[#This Row],[Current Month High]]/Table2[[#This Row],[Close Price]])-1</f>
        <v>6.7475360121304062E-2</v>
      </c>
      <c r="AI692">
        <v>22.3938589840788</v>
      </c>
      <c r="AJ692">
        <v>22.3987936434288</v>
      </c>
      <c r="AK692" t="str">
        <f>IF(AND(Table2[[#This Row],[20D EMA]]&gt;Table2[[#This Row],[50D EMA]],Table2[[#This Row],[50D EMA]]&gt;Table2[[#This Row],[200D EMA]]),"Uptrend","Downtrend/NoTrend")</f>
        <v>Uptrend</v>
      </c>
      <c r="AL692">
        <v>-0.03</v>
      </c>
      <c r="AM692" t="s">
        <v>10200</v>
      </c>
      <c r="AN692">
        <v>-1.49</v>
      </c>
      <c r="AO692" t="s">
        <v>10200</v>
      </c>
      <c r="AP692">
        <v>-6.8356412353932E-2</v>
      </c>
      <c r="AQ692">
        <f>(Table2[[#This Row],[Sharpe Ratio]]-AVERAGE(Table2[Sharpe Ratio]))/_xlfn.STDEV.P(Table2[Sharpe Ratio])</f>
        <v>-1.3466374882676466</v>
      </c>
      <c r="AR69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-3.4023165650710467</v>
      </c>
      <c r="AS692">
        <f>_xlfn.RANK.AVG(Table2[[#This Row],[1Y Return vs Nifty Z-Score]],Table2[1Y Return vs Nifty Z-Score])</f>
        <v>690</v>
      </c>
      <c r="AT692">
        <f>_xlfn.RANK.AVG(Table2[[#This Row],[6M Return vs Nifty Z-Score]],Table2[6M Return vs Nifty Z-Score])</f>
        <v>575</v>
      </c>
      <c r="AU692">
        <f>_xlfn.RANK.AVG(Table2[[#This Row],[Sharpe Ratio Z-Score]],Table2[Sharpe Ratio Z-Score])</f>
        <v>667</v>
      </c>
      <c r="AV692">
        <f>(Table2[[#This Row],[Rank 1Y]]+Table2[[#This Row],[Rank 6M]]+Table2[[#This Row],[Rank Sharpe]])/3</f>
        <v>644</v>
      </c>
    </row>
    <row r="693" spans="1:48" x14ac:dyDescent="0.3">
      <c r="A693" t="s">
        <v>1513</v>
      </c>
      <c r="B693" t="s">
        <v>1514</v>
      </c>
      <c r="C693" t="s">
        <v>10166</v>
      </c>
      <c r="D693" t="s">
        <v>268</v>
      </c>
      <c r="E693">
        <v>6337.1702950400004</v>
      </c>
      <c r="F693">
        <v>1409.6</v>
      </c>
      <c r="G693">
        <v>-27.8690366155666</v>
      </c>
      <c r="H693">
        <f>(Table2[[#This Row],[1Y Return vs Nifty]]-AVERAGE(Table2[1Y Return vs Nifty]))/_xlfn.STDEV.P(Table2[1Y Return vs Nifty])</f>
        <v>-0.92610548786176727</v>
      </c>
      <c r="I693">
        <v>1.9586149245618201</v>
      </c>
      <c r="J693">
        <f>(Table2[[#This Row],[1M Return vs Nifty]]-AVERAGE(Table2[1M Return vs Nifty]))/_xlfn.STDEV.P(Table2[1M Return vs Nifty])</f>
        <v>0.38368141981629311</v>
      </c>
      <c r="K693">
        <v>-22.887087821488901</v>
      </c>
      <c r="L693">
        <f>(Table2[[#This Row],[6M Return vs Nifty]]-AVERAGE(Table2[6M Return vs Nifty]))/_xlfn.STDEV.P(Table2[6M Return vs Nifty])</f>
        <v>-0.98290422121931631</v>
      </c>
      <c r="M693">
        <v>-2.7510815677669398</v>
      </c>
      <c r="N693">
        <f>(Table2[[#This Row],[1W Return vs Nifty]]-AVERAGE(Table2[1W Return vs Nifty]))/_xlfn.STDEV.P(Table2[1W Return vs Nifty])</f>
        <v>-0.23522114651425138</v>
      </c>
      <c r="O693">
        <v>1399.66</v>
      </c>
      <c r="P693">
        <v>1371.42197620254</v>
      </c>
      <c r="Q693">
        <v>1428.8269330124599</v>
      </c>
      <c r="R693">
        <v>49.278647411832303</v>
      </c>
      <c r="S693" s="2">
        <f>(Table2[[#This Row],[Close Price]]-Table2[[#This Row],[20D EMA]])/Table2[[#This Row],[20D EMA]]</f>
        <v>7.101724704570986E-3</v>
      </c>
      <c r="T693" s="2">
        <f>(Table2[[#This Row],[Close Price]]-Table2[[#This Row],[50D EMA]])/Table2[[#This Row],[50D EMA]]</f>
        <v>2.7838276227113292E-2</v>
      </c>
      <c r="U693" s="2">
        <f>(Table2[[#This Row],[Close Price]]-Table2[[#This Row],[200D EMA]])/Table2[[#This Row],[200D EMA]]</f>
        <v>-1.3456446381454323E-2</v>
      </c>
      <c r="V693">
        <v>1.07751961294159</v>
      </c>
      <c r="W693">
        <v>1348.45</v>
      </c>
      <c r="X693">
        <v>1420</v>
      </c>
      <c r="Y693">
        <v>1348.45</v>
      </c>
      <c r="Z693">
        <v>1420</v>
      </c>
      <c r="AA693">
        <v>1317</v>
      </c>
      <c r="AB693">
        <v>1487.75</v>
      </c>
      <c r="AC693" s="2">
        <f>(Table2[[#This Row],[Close Price]]/Table2[[#This Row],[Day Low]])-1</f>
        <v>4.534836293522182E-2</v>
      </c>
      <c r="AD693" s="2">
        <f>(Table2[[#This Row],[Day High]]/Table2[[#This Row],[Close Price]])-1</f>
        <v>7.3779795686719218E-3</v>
      </c>
      <c r="AE693" s="2">
        <f>(Table2[[#This Row],[Close Price]]/Table2[[#This Row],[Current Week Low]])-1</f>
        <v>4.534836293522182E-2</v>
      </c>
      <c r="AF693" s="2">
        <f>(Table2[[#This Row],[Current Week High]]/Table2[[#This Row],[Close Price]])-1</f>
        <v>7.3779795686719218E-3</v>
      </c>
      <c r="AG693" s="2">
        <f>(Table2[[#This Row],[Close Price]]/Table2[[#This Row],[Current Month Low]])-1</f>
        <v>7.0311313591495672E-2</v>
      </c>
      <c r="AH693" s="2">
        <f>(Table2[[#This Row],[Current Month High]]/Table2[[#This Row],[Close Price]])-1</f>
        <v>5.5441259931895637E-2</v>
      </c>
      <c r="AI693">
        <v>34.644580022701398</v>
      </c>
      <c r="AJ693">
        <v>23.313795818388499</v>
      </c>
      <c r="AK693" t="str">
        <f>IF(AND(Table2[[#This Row],[20D EMA]]&gt;Table2[[#This Row],[50D EMA]],Table2[[#This Row],[50D EMA]]&gt;Table2[[#This Row],[200D EMA]]),"Uptrend","Downtrend/NoTrend")</f>
        <v>Downtrend/NoTrend</v>
      </c>
      <c r="AL693">
        <v>-0.06</v>
      </c>
      <c r="AM693" t="s">
        <v>10200</v>
      </c>
      <c r="AN693">
        <v>0.36</v>
      </c>
      <c r="AO693" t="s">
        <v>10199</v>
      </c>
      <c r="AP693">
        <v>-6.6637469808805E-2</v>
      </c>
      <c r="AQ693">
        <f>(Table2[[#This Row],[Sharpe Ratio]]-AVERAGE(Table2[Sharpe Ratio]))/_xlfn.STDEV.P(Table2[Sharpe Ratio])</f>
        <v>-1.3269047910663776</v>
      </c>
      <c r="AR69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3">
        <f>_xlfn.RANK.AVG(Table2[[#This Row],[1Y Return vs Nifty Z-Score]],Table2[1Y Return vs Nifty Z-Score])</f>
        <v>651</v>
      </c>
      <c r="AT693">
        <f>_xlfn.RANK.AVG(Table2[[#This Row],[6M Return vs Nifty Z-Score]],Table2[6M Return vs Nifty Z-Score])</f>
        <v>623</v>
      </c>
      <c r="AU693">
        <f>_xlfn.RANK.AVG(Table2[[#This Row],[Sharpe Ratio Z-Score]],Table2[Sharpe Ratio Z-Score])</f>
        <v>664</v>
      </c>
      <c r="AV693">
        <f>(Table2[[#This Row],[Rank 1Y]]+Table2[[#This Row],[Rank 6M]]+Table2[[#This Row],[Rank Sharpe]])/3</f>
        <v>646</v>
      </c>
    </row>
    <row r="694" spans="1:48" x14ac:dyDescent="0.3">
      <c r="A694" t="s">
        <v>1712</v>
      </c>
      <c r="B694" t="s">
        <v>1713</v>
      </c>
      <c r="C694" t="s">
        <v>10169</v>
      </c>
      <c r="D694" t="s">
        <v>551</v>
      </c>
      <c r="E694">
        <v>4454.9673142800002</v>
      </c>
      <c r="F694">
        <v>805.8</v>
      </c>
      <c r="G694">
        <v>-32.827252591862901</v>
      </c>
      <c r="H694">
        <f>(Table2[[#This Row],[1Y Return vs Nifty]]-AVERAGE(Table2[1Y Return vs Nifty]))/_xlfn.STDEV.P(Table2[1Y Return vs Nifty])</f>
        <v>-0.99515322597287859</v>
      </c>
      <c r="I694">
        <v>-5.4143821130943302</v>
      </c>
      <c r="J694">
        <f>(Table2[[#This Row],[1M Return vs Nifty]]-AVERAGE(Table2[1M Return vs Nifty]))/_xlfn.STDEV.P(Table2[1M Return vs Nifty])</f>
        <v>-0.38093805060791097</v>
      </c>
      <c r="K694">
        <v>-13.3465759835415</v>
      </c>
      <c r="L694">
        <f>(Table2[[#This Row],[6M Return vs Nifty]]-AVERAGE(Table2[6M Return vs Nifty]))/_xlfn.STDEV.P(Table2[6M Return vs Nifty])</f>
        <v>-0.66241884754042901</v>
      </c>
      <c r="M694">
        <v>-0.116381463848252</v>
      </c>
      <c r="N694">
        <f>(Table2[[#This Row],[1W Return vs Nifty]]-AVERAGE(Table2[1W Return vs Nifty]))/_xlfn.STDEV.P(Table2[1W Return vs Nifty])</f>
        <v>0.47408233913746639</v>
      </c>
      <c r="O694">
        <v>806.16</v>
      </c>
      <c r="P694">
        <v>777.78851837005902</v>
      </c>
      <c r="Q694">
        <v>762.977807440932</v>
      </c>
      <c r="R694">
        <v>46.041639621465997</v>
      </c>
      <c r="S694" s="2">
        <f>(Table2[[#This Row],[Close Price]]-Table2[[#This Row],[20D EMA]])/Table2[[#This Row],[20D EMA]]</f>
        <v>-4.4656147662996634E-4</v>
      </c>
      <c r="T694" s="2">
        <f>(Table2[[#This Row],[Close Price]]-Table2[[#This Row],[50D EMA]])/Table2[[#This Row],[50D EMA]]</f>
        <v>3.6014264762665893E-2</v>
      </c>
      <c r="U694" s="2">
        <f>(Table2[[#This Row],[Close Price]]-Table2[[#This Row],[200D EMA]])/Table2[[#This Row],[200D EMA]]</f>
        <v>5.6125082723828969E-2</v>
      </c>
      <c r="V694">
        <v>0.81956887387346899</v>
      </c>
      <c r="W694">
        <v>775.1</v>
      </c>
      <c r="X694">
        <v>829.95</v>
      </c>
      <c r="Y694">
        <v>775.1</v>
      </c>
      <c r="Z694">
        <v>830</v>
      </c>
      <c r="AA694">
        <v>775.1</v>
      </c>
      <c r="AB694">
        <v>868.9</v>
      </c>
      <c r="AC694" s="2">
        <f>(Table2[[#This Row],[Close Price]]/Table2[[#This Row],[Day Low]])-1</f>
        <v>3.9607792542897702E-2</v>
      </c>
      <c r="AD694" s="2">
        <f>(Table2[[#This Row],[Day High]]/Table2[[#This Row],[Close Price]])-1</f>
        <v>2.9970215934475242E-2</v>
      </c>
      <c r="AE694" s="2">
        <f>(Table2[[#This Row],[Close Price]]/Table2[[#This Row],[Current Week Low]])-1</f>
        <v>3.9607792542897702E-2</v>
      </c>
      <c r="AF694" s="2">
        <f>(Table2[[#This Row],[Current Week High]]/Table2[[#This Row],[Close Price]])-1</f>
        <v>3.0032266070985525E-2</v>
      </c>
      <c r="AG694" s="2">
        <f>(Table2[[#This Row],[Close Price]]/Table2[[#This Row],[Current Month Low]])-1</f>
        <v>3.9607792542897702E-2</v>
      </c>
      <c r="AH694" s="2">
        <f>(Table2[[#This Row],[Current Month High]]/Table2[[#This Row],[Close Price]])-1</f>
        <v>7.8307272275998985E-2</v>
      </c>
      <c r="AI694">
        <v>11.249689749317399</v>
      </c>
      <c r="AJ694">
        <v>22.657736509627799</v>
      </c>
      <c r="AK694" t="str">
        <f>IF(AND(Table2[[#This Row],[20D EMA]]&gt;Table2[[#This Row],[50D EMA]],Table2[[#This Row],[50D EMA]]&gt;Table2[[#This Row],[200D EMA]]),"Uptrend","Downtrend/NoTrend")</f>
        <v>Uptrend</v>
      </c>
      <c r="AL694">
        <v>7.0000000000000007E-2</v>
      </c>
      <c r="AM694" t="s">
        <v>10199</v>
      </c>
      <c r="AN694">
        <v>-2.81</v>
      </c>
      <c r="AO694" t="s">
        <v>10200</v>
      </c>
      <c r="AP694">
        <v>-0.13767419088312599</v>
      </c>
      <c r="AQ694">
        <f>(Table2[[#This Row],[Sharpe Ratio]]-AVERAGE(Table2[Sharpe Ratio]))/_xlfn.STDEV.P(Table2[Sharpe Ratio])</f>
        <v>-2.1423748084351177</v>
      </c>
      <c r="AR69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-3.7068025934188698</v>
      </c>
      <c r="AS694">
        <f>_xlfn.RANK.AVG(Table2[[#This Row],[1Y Return vs Nifty Z-Score]],Table2[1Y Return vs Nifty Z-Score])</f>
        <v>677</v>
      </c>
      <c r="AT694">
        <f>_xlfn.RANK.AVG(Table2[[#This Row],[6M Return vs Nifty Z-Score]],Table2[6M Return vs Nifty Z-Score])</f>
        <v>543</v>
      </c>
      <c r="AU694">
        <f>_xlfn.RANK.AVG(Table2[[#This Row],[Sharpe Ratio Z-Score]],Table2[Sharpe Ratio Z-Score])</f>
        <v>725</v>
      </c>
      <c r="AV694">
        <f>(Table2[[#This Row],[Rank 1Y]]+Table2[[#This Row],[Rank 6M]]+Table2[[#This Row],[Rank Sharpe]])/3</f>
        <v>648.33333333333337</v>
      </c>
    </row>
    <row r="695" spans="1:48" x14ac:dyDescent="0.3">
      <c r="A695" t="s">
        <v>2038</v>
      </c>
      <c r="B695" t="s">
        <v>2039</v>
      </c>
      <c r="C695" t="s">
        <v>10170</v>
      </c>
      <c r="D695" t="s">
        <v>122</v>
      </c>
      <c r="E695">
        <v>2942.0001122399999</v>
      </c>
      <c r="F695">
        <v>17.440000000000001</v>
      </c>
      <c r="G695">
        <v>-51.3092766101122</v>
      </c>
      <c r="H695">
        <f>(Table2[[#This Row],[1Y Return vs Nifty]]-AVERAGE(Table2[1Y Return vs Nifty]))/_xlfn.STDEV.P(Table2[1Y Return vs Nifty])</f>
        <v>-1.2525324850201223</v>
      </c>
      <c r="I695">
        <v>-23.936575476577001</v>
      </c>
      <c r="J695">
        <f>(Table2[[#This Row],[1M Return vs Nifty]]-AVERAGE(Table2[1M Return vs Nifty]))/_xlfn.STDEV.P(Table2[1M Return vs Nifty])</f>
        <v>-2.3017891791719087</v>
      </c>
      <c r="K695">
        <v>-45.075189730014202</v>
      </c>
      <c r="L695">
        <f>(Table2[[#This Row],[6M Return vs Nifty]]-AVERAGE(Table2[6M Return vs Nifty]))/_xlfn.STDEV.P(Table2[6M Return vs Nifty])</f>
        <v>-1.7282481034096935</v>
      </c>
      <c r="M695">
        <v>-7.4928696845404801</v>
      </c>
      <c r="N695">
        <f>(Table2[[#This Row],[1W Return vs Nifty]]-AVERAGE(Table2[1W Return vs Nifty]))/_xlfn.STDEV.P(Table2[1W Return vs Nifty])</f>
        <v>-1.5117864885988801</v>
      </c>
      <c r="O695">
        <v>19.920000000000002</v>
      </c>
      <c r="P695">
        <v>21.7057024178782</v>
      </c>
      <c r="Q695">
        <v>24.996525610852199</v>
      </c>
      <c r="R695">
        <v>24.000701306903402</v>
      </c>
      <c r="S695" s="2">
        <f>(Table2[[#This Row],[Close Price]]-Table2[[#This Row],[20D EMA]])/Table2[[#This Row],[20D EMA]]</f>
        <v>-0.12449799196787149</v>
      </c>
      <c r="T695" s="2">
        <f>(Table2[[#This Row],[Close Price]]-Table2[[#This Row],[50D EMA]])/Table2[[#This Row],[50D EMA]]</f>
        <v>-0.19652450474787189</v>
      </c>
      <c r="U695" s="2">
        <f>(Table2[[#This Row],[Close Price]]-Table2[[#This Row],[200D EMA]])/Table2[[#This Row],[200D EMA]]</f>
        <v>-0.30230303716975548</v>
      </c>
      <c r="V695">
        <v>1.20338892389998</v>
      </c>
      <c r="W695">
        <v>17.010000000000002</v>
      </c>
      <c r="X695">
        <v>18.399999999999999</v>
      </c>
      <c r="Y695">
        <v>17.010000000000002</v>
      </c>
      <c r="Z695">
        <v>18.71</v>
      </c>
      <c r="AA695">
        <v>17.010000000000002</v>
      </c>
      <c r="AB695">
        <v>21.78</v>
      </c>
      <c r="AC695" s="2">
        <f>(Table2[[#This Row],[Close Price]]/Table2[[#This Row],[Day Low]])-1</f>
        <v>2.5279247501469815E-2</v>
      </c>
      <c r="AD695" s="2">
        <f>(Table2[[#This Row],[Day High]]/Table2[[#This Row],[Close Price]])-1</f>
        <v>5.504587155963292E-2</v>
      </c>
      <c r="AE695" s="2">
        <f>(Table2[[#This Row],[Close Price]]/Table2[[#This Row],[Current Week Low]])-1</f>
        <v>2.5279247501469815E-2</v>
      </c>
      <c r="AF695" s="2">
        <f>(Table2[[#This Row],[Current Week High]]/Table2[[#This Row],[Close Price]])-1</f>
        <v>7.2821100917431103E-2</v>
      </c>
      <c r="AG695" s="2">
        <f>(Table2[[#This Row],[Close Price]]/Table2[[#This Row],[Current Month Low]])-1</f>
        <v>2.5279247501469815E-2</v>
      </c>
      <c r="AH695" s="2">
        <f>(Table2[[#This Row],[Current Month High]]/Table2[[#This Row],[Close Price]])-1</f>
        <v>0.24885321100917435</v>
      </c>
      <c r="AI695">
        <v>158.88761467889901</v>
      </c>
      <c r="AJ695">
        <v>4.4311377245508998</v>
      </c>
      <c r="AK695" t="str">
        <f>IF(AND(Table2[[#This Row],[20D EMA]]&gt;Table2[[#This Row],[50D EMA]],Table2[[#This Row],[50D EMA]]&gt;Table2[[#This Row],[200D EMA]]),"Uptrend","Downtrend/NoTrend")</f>
        <v>Downtrend/NoTrend</v>
      </c>
      <c r="AL695">
        <v>-0.3</v>
      </c>
      <c r="AM695" t="s">
        <v>10200</v>
      </c>
      <c r="AN695">
        <v>-15.71</v>
      </c>
      <c r="AO695" t="s">
        <v>10200</v>
      </c>
      <c r="AQ695">
        <f>(Table2[[#This Row],[Sharpe Ratio]]-AVERAGE(Table2[Sharpe Ratio]))/_xlfn.STDEV.P(Table2[Sharpe Ratio])</f>
        <v>-0.56193622494207851</v>
      </c>
      <c r="AR69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5">
        <f>_xlfn.RANK.AVG(Table2[[#This Row],[1Y Return vs Nifty Z-Score]],Table2[1Y Return vs Nifty Z-Score])</f>
        <v>719</v>
      </c>
      <c r="AT695">
        <f>_xlfn.RANK.AVG(Table2[[#This Row],[6M Return vs Nifty Z-Score]],Table2[6M Return vs Nifty Z-Score])</f>
        <v>722</v>
      </c>
      <c r="AU695">
        <f>_xlfn.RANK.AVG(Table2[[#This Row],[Sharpe Ratio Z-Score]],Table2[Sharpe Ratio Z-Score])</f>
        <v>507.5</v>
      </c>
      <c r="AV695">
        <f>(Table2[[#This Row],[Rank 1Y]]+Table2[[#This Row],[Rank 6M]]+Table2[[#This Row],[Rank Sharpe]])/3</f>
        <v>649.5</v>
      </c>
    </row>
    <row r="696" spans="1:48" x14ac:dyDescent="0.3">
      <c r="A696" t="s">
        <v>2496</v>
      </c>
      <c r="B696" t="s">
        <v>2497</v>
      </c>
      <c r="C696" t="s">
        <v>10158</v>
      </c>
      <c r="D696" t="s">
        <v>122</v>
      </c>
      <c r="E696">
        <v>1806.5823910399999</v>
      </c>
      <c r="F696">
        <v>7.36</v>
      </c>
      <c r="G696">
        <v>-29.008201341294999</v>
      </c>
      <c r="H696">
        <f>(Table2[[#This Row],[1Y Return vs Nifty]]-AVERAGE(Table2[1Y Return vs Nifty]))/_xlfn.STDEV.P(Table2[1Y Return vs Nifty])</f>
        <v>-0.94196940908334048</v>
      </c>
      <c r="I696">
        <v>-36.661294577700602</v>
      </c>
      <c r="J696">
        <f>(Table2[[#This Row],[1M Return vs Nifty]]-AVERAGE(Table2[1M Return vs Nifty]))/_xlfn.STDEV.P(Table2[1M Return vs Nifty])</f>
        <v>-3.6214110277507165</v>
      </c>
      <c r="K696">
        <v>-76.822855883593704</v>
      </c>
      <c r="L696">
        <f>(Table2[[#This Row],[6M Return vs Nifty]]-AVERAGE(Table2[6M Return vs Nifty]))/_xlfn.STDEV.P(Table2[6M Return vs Nifty])</f>
        <v>-2.7947173687370266</v>
      </c>
      <c r="M696">
        <v>-2.22585850573526</v>
      </c>
      <c r="N696">
        <f>(Table2[[#This Row],[1W Return vs Nifty]]-AVERAGE(Table2[1W Return vs Nifty]))/_xlfn.STDEV.P(Table2[1W Return vs Nifty])</f>
        <v>-9.3822682192015075E-2</v>
      </c>
      <c r="O696">
        <v>8.39</v>
      </c>
      <c r="P696">
        <v>11.140477722763601</v>
      </c>
      <c r="Q696">
        <v>14.908865319078799</v>
      </c>
      <c r="R696">
        <v>38.886763302278503</v>
      </c>
      <c r="S696" s="2">
        <f>(Table2[[#This Row],[Close Price]]-Table2[[#This Row],[20D EMA]])/Table2[[#This Row],[20D EMA]]</f>
        <v>-0.1227651966626937</v>
      </c>
      <c r="T696" s="2">
        <f>(Table2[[#This Row],[Close Price]]-Table2[[#This Row],[50D EMA]])/Table2[[#This Row],[50D EMA]]</f>
        <v>-0.33934610497347534</v>
      </c>
      <c r="U696" s="2">
        <f>(Table2[[#This Row],[Close Price]]-Table2[[#This Row],[200D EMA]])/Table2[[#This Row],[200D EMA]]</f>
        <v>-0.50633399373583143</v>
      </c>
      <c r="V696">
        <v>1.22162376840663</v>
      </c>
      <c r="W696">
        <v>6.83</v>
      </c>
      <c r="X696">
        <v>7.37</v>
      </c>
      <c r="Y696">
        <v>6.83</v>
      </c>
      <c r="Z696">
        <v>7.37</v>
      </c>
      <c r="AA696">
        <v>6.71</v>
      </c>
      <c r="AB696">
        <v>10.48</v>
      </c>
      <c r="AC696" s="2">
        <f>(Table2[[#This Row],[Close Price]]/Table2[[#This Row],[Day Low]])-1</f>
        <v>7.7598828696925359E-2</v>
      </c>
      <c r="AD696" s="2">
        <f>(Table2[[#This Row],[Day High]]/Table2[[#This Row],[Close Price]])-1</f>
        <v>1.3586956521738358E-3</v>
      </c>
      <c r="AE696" s="2">
        <f>(Table2[[#This Row],[Close Price]]/Table2[[#This Row],[Current Week Low]])-1</f>
        <v>7.7598828696925359E-2</v>
      </c>
      <c r="AF696" s="2">
        <f>(Table2[[#This Row],[Current Week High]]/Table2[[#This Row],[Close Price]])-1</f>
        <v>1.3586956521738358E-3</v>
      </c>
      <c r="AG696" s="2">
        <f>(Table2[[#This Row],[Close Price]]/Table2[[#This Row],[Current Month Low]])-1</f>
        <v>9.6870342771982143E-2</v>
      </c>
      <c r="AH696" s="2">
        <f>(Table2[[#This Row],[Current Month High]]/Table2[[#This Row],[Close Price]])-1</f>
        <v>0.42391304347826098</v>
      </c>
      <c r="AI696">
        <v>268.88586956521698</v>
      </c>
      <c r="AJ696">
        <v>9.6870342771982099</v>
      </c>
      <c r="AK696" t="str">
        <f>IF(AND(Table2[[#This Row],[20D EMA]]&gt;Table2[[#This Row],[50D EMA]],Table2[[#This Row],[50D EMA]]&gt;Table2[[#This Row],[200D EMA]]),"Uptrend","Downtrend/NoTrend")</f>
        <v>Downtrend/NoTrend</v>
      </c>
      <c r="AL696">
        <v>-0.65</v>
      </c>
      <c r="AM696" t="s">
        <v>10200</v>
      </c>
      <c r="AN696">
        <v>-14.12</v>
      </c>
      <c r="AO696" t="s">
        <v>10200</v>
      </c>
      <c r="AP696">
        <v>-1.2293618488952E-2</v>
      </c>
      <c r="AQ696">
        <f>(Table2[[#This Row],[Sharpe Ratio]]-AVERAGE(Table2[Sharpe Ratio]))/_xlfn.STDEV.P(Table2[Sharpe Ratio])</f>
        <v>-0.70306150678358958</v>
      </c>
      <c r="AR69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6">
        <f>_xlfn.RANK.AVG(Table2[[#This Row],[1Y Return vs Nifty Z-Score]],Table2[1Y Return vs Nifty Z-Score])</f>
        <v>656</v>
      </c>
      <c r="AT696">
        <f>_xlfn.RANK.AVG(Table2[[#This Row],[6M Return vs Nifty Z-Score]],Table2[6M Return vs Nifty Z-Score])</f>
        <v>731</v>
      </c>
      <c r="AU696">
        <f>_xlfn.RANK.AVG(Table2[[#This Row],[Sharpe Ratio Z-Score]],Table2[Sharpe Ratio Z-Score])</f>
        <v>562</v>
      </c>
      <c r="AV696">
        <f>(Table2[[#This Row],[Rank 1Y]]+Table2[[#This Row],[Rank 6M]]+Table2[[#This Row],[Rank Sharpe]])/3</f>
        <v>649.66666666666663</v>
      </c>
    </row>
    <row r="697" spans="1:48" x14ac:dyDescent="0.3">
      <c r="A697" t="s">
        <v>1730</v>
      </c>
      <c r="B697" t="s">
        <v>1731</v>
      </c>
      <c r="C697" t="s">
        <v>10155</v>
      </c>
      <c r="D697" t="s">
        <v>51</v>
      </c>
      <c r="E697">
        <v>4317.60441455</v>
      </c>
      <c r="F697">
        <v>429.1</v>
      </c>
      <c r="G697">
        <v>-55.7456999948581</v>
      </c>
      <c r="H697">
        <f>(Table2[[#This Row],[1Y Return vs Nifty]]-AVERAGE(Table2[1Y Return vs Nifty]))/_xlfn.STDEV.P(Table2[1Y Return vs Nifty])</f>
        <v>-1.3143137792365076</v>
      </c>
      <c r="I697">
        <v>-12.702561372326301</v>
      </c>
      <c r="J697">
        <f>(Table2[[#This Row],[1M Return vs Nifty]]-AVERAGE(Table2[1M Return vs Nifty]))/_xlfn.STDEV.P(Table2[1M Return vs Nifty])</f>
        <v>-1.1367614609645431</v>
      </c>
      <c r="K697">
        <v>-45.410097360873003</v>
      </c>
      <c r="L697">
        <f>(Table2[[#This Row],[6M Return vs Nifty]]-AVERAGE(Table2[6M Return vs Nifty]))/_xlfn.STDEV.P(Table2[6M Return vs Nifty])</f>
        <v>-1.7394983380980229</v>
      </c>
      <c r="M697">
        <v>-2.7917384371653098</v>
      </c>
      <c r="N697">
        <f>(Table2[[#This Row],[1W Return vs Nifty]]-AVERAGE(Table2[1W Return vs Nifty]))/_xlfn.STDEV.P(Table2[1W Return vs Nifty])</f>
        <v>-0.24616662723027616</v>
      </c>
      <c r="O697">
        <v>445.65</v>
      </c>
      <c r="P697">
        <v>460.07014281581002</v>
      </c>
      <c r="Q697">
        <v>501.22948299256302</v>
      </c>
      <c r="R697">
        <v>27.465890943951798</v>
      </c>
      <c r="S697" s="2">
        <f>(Table2[[#This Row],[Close Price]]-Table2[[#This Row],[20D EMA]])/Table2[[#This Row],[20D EMA]]</f>
        <v>-3.7136766520812194E-2</v>
      </c>
      <c r="T697" s="2">
        <f>(Table2[[#This Row],[Close Price]]-Table2[[#This Row],[50D EMA]])/Table2[[#This Row],[50D EMA]]</f>
        <v>-6.7316132766757159E-2</v>
      </c>
      <c r="U697" s="2">
        <f>(Table2[[#This Row],[Close Price]]-Table2[[#This Row],[200D EMA]])/Table2[[#This Row],[200D EMA]]</f>
        <v>-0.14390510821892977</v>
      </c>
      <c r="V697">
        <v>0.83170308642150603</v>
      </c>
      <c r="W697">
        <v>426.85</v>
      </c>
      <c r="X697">
        <v>446.3</v>
      </c>
      <c r="Y697">
        <v>424.6</v>
      </c>
      <c r="Z697">
        <v>446.3</v>
      </c>
      <c r="AA697">
        <v>424.6</v>
      </c>
      <c r="AB697">
        <v>466.6</v>
      </c>
      <c r="AC697" s="2">
        <f>(Table2[[#This Row],[Close Price]]/Table2[[#This Row],[Day Low]])-1</f>
        <v>5.2711725430478751E-3</v>
      </c>
      <c r="AD697" s="2">
        <f>(Table2[[#This Row],[Day High]]/Table2[[#This Row],[Close Price]])-1</f>
        <v>4.0083896527616014E-2</v>
      </c>
      <c r="AE697" s="2">
        <f>(Table2[[#This Row],[Close Price]]/Table2[[#This Row],[Current Week Low]])-1</f>
        <v>1.0598210080075443E-2</v>
      </c>
      <c r="AF697" s="2">
        <f>(Table2[[#This Row],[Current Week High]]/Table2[[#This Row],[Close Price]])-1</f>
        <v>4.0083896527616014E-2</v>
      </c>
      <c r="AG697" s="2">
        <f>(Table2[[#This Row],[Close Price]]/Table2[[#This Row],[Current Month Low]])-1</f>
        <v>1.0598210080075443E-2</v>
      </c>
      <c r="AH697" s="2">
        <f>(Table2[[#This Row],[Current Month High]]/Table2[[#This Row],[Close Price]])-1</f>
        <v>8.7392216266604539E-2</v>
      </c>
      <c r="AI697">
        <v>61.034723840596499</v>
      </c>
      <c r="AJ697">
        <v>3.0994714079769499</v>
      </c>
      <c r="AK697" t="str">
        <f>IF(AND(Table2[[#This Row],[20D EMA]]&gt;Table2[[#This Row],[50D EMA]],Table2[[#This Row],[50D EMA]]&gt;Table2[[#This Row],[200D EMA]]),"Uptrend","Downtrend/NoTrend")</f>
        <v>Downtrend/NoTrend</v>
      </c>
      <c r="AL697">
        <v>-0.25</v>
      </c>
      <c r="AM697" t="s">
        <v>10200</v>
      </c>
      <c r="AN697">
        <v>-6.88</v>
      </c>
      <c r="AO697" t="s">
        <v>10200</v>
      </c>
      <c r="AQ697">
        <f>(Table2[[#This Row],[Sharpe Ratio]]-AVERAGE(Table2[Sharpe Ratio]))/_xlfn.STDEV.P(Table2[Sharpe Ratio])</f>
        <v>-0.56193622494207851</v>
      </c>
      <c r="AR69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7">
        <f>_xlfn.RANK.AVG(Table2[[#This Row],[1Y Return vs Nifty Z-Score]],Table2[1Y Return vs Nifty Z-Score])</f>
        <v>723</v>
      </c>
      <c r="AT697">
        <f>_xlfn.RANK.AVG(Table2[[#This Row],[6M Return vs Nifty Z-Score]],Table2[6M Return vs Nifty Z-Score])</f>
        <v>724</v>
      </c>
      <c r="AU697">
        <f>_xlfn.RANK.AVG(Table2[[#This Row],[Sharpe Ratio Z-Score]],Table2[Sharpe Ratio Z-Score])</f>
        <v>507.5</v>
      </c>
      <c r="AV697">
        <f>(Table2[[#This Row],[Rank 1Y]]+Table2[[#This Row],[Rank 6M]]+Table2[[#This Row],[Rank Sharpe]])/3</f>
        <v>651.5</v>
      </c>
    </row>
    <row r="698" spans="1:48" x14ac:dyDescent="0.3">
      <c r="A698" t="s">
        <v>2211</v>
      </c>
      <c r="B698" t="s">
        <v>2212</v>
      </c>
      <c r="C698" t="s">
        <v>10164</v>
      </c>
      <c r="D698" t="s">
        <v>619</v>
      </c>
      <c r="E698">
        <v>2405.7829112089998</v>
      </c>
      <c r="F698">
        <v>163.27000000000001</v>
      </c>
      <c r="G698">
        <v>-57.307915510343598</v>
      </c>
      <c r="H698">
        <f>(Table2[[#This Row],[1Y Return vs Nifty]]-AVERAGE(Table2[1Y Return vs Nifty]))/_xlfn.STDEV.P(Table2[1Y Return vs Nifty])</f>
        <v>-1.3360690735403535</v>
      </c>
      <c r="I698">
        <v>-8.47363539733478</v>
      </c>
      <c r="J698">
        <f>(Table2[[#This Row],[1M Return vs Nifty]]-AVERAGE(Table2[1M Return vs Nifty]))/_xlfn.STDEV.P(Table2[1M Return vs Nifty])</f>
        <v>-0.69819907948702364</v>
      </c>
      <c r="K698">
        <v>-45.408147906882903</v>
      </c>
      <c r="L698">
        <f>(Table2[[#This Row],[6M Return vs Nifty]]-AVERAGE(Table2[6M Return vs Nifty]))/_xlfn.STDEV.P(Table2[6M Return vs Nifty])</f>
        <v>-1.7394328519374165</v>
      </c>
      <c r="M698">
        <v>-4.8848371881392101</v>
      </c>
      <c r="N698">
        <f>(Table2[[#This Row],[1W Return vs Nifty]]-AVERAGE(Table2[1W Return vs Nifty]))/_xlfn.STDEV.P(Table2[1W Return vs Nifty])</f>
        <v>-0.80966235020492527</v>
      </c>
      <c r="O698">
        <v>174.35</v>
      </c>
      <c r="P698">
        <v>180.813815339385</v>
      </c>
      <c r="Q698">
        <v>224.468071737104</v>
      </c>
      <c r="R698">
        <v>24.6460111738071</v>
      </c>
      <c r="S698" s="2">
        <f>(Table2[[#This Row],[Close Price]]-Table2[[#This Row],[20D EMA]])/Table2[[#This Row],[20D EMA]]</f>
        <v>-6.3550329796386487E-2</v>
      </c>
      <c r="T698" s="2">
        <f>(Table2[[#This Row],[Close Price]]-Table2[[#This Row],[50D EMA]])/Table2[[#This Row],[50D EMA]]</f>
        <v>-9.7026962826128604E-2</v>
      </c>
      <c r="U698" s="2">
        <f>(Table2[[#This Row],[Close Price]]-Table2[[#This Row],[200D EMA]])/Table2[[#This Row],[200D EMA]]</f>
        <v>-0.27263597563567482</v>
      </c>
      <c r="V698">
        <v>0.67457146809459601</v>
      </c>
      <c r="W698">
        <v>161</v>
      </c>
      <c r="X698">
        <v>167.1</v>
      </c>
      <c r="Y698">
        <v>161</v>
      </c>
      <c r="Z698">
        <v>169.61</v>
      </c>
      <c r="AA698">
        <v>161</v>
      </c>
      <c r="AB698">
        <v>203.5</v>
      </c>
      <c r="AC698" s="2">
        <f>(Table2[[#This Row],[Close Price]]/Table2[[#This Row],[Day Low]])-1</f>
        <v>1.4099378881987645E-2</v>
      </c>
      <c r="AD698" s="2">
        <f>(Table2[[#This Row],[Day High]]/Table2[[#This Row],[Close Price]])-1</f>
        <v>2.3458075580326865E-2</v>
      </c>
      <c r="AE698" s="2">
        <f>(Table2[[#This Row],[Close Price]]/Table2[[#This Row],[Current Week Low]])-1</f>
        <v>1.4099378881987645E-2</v>
      </c>
      <c r="AF698" s="2">
        <f>(Table2[[#This Row],[Current Week High]]/Table2[[#This Row],[Close Price]])-1</f>
        <v>3.8831383597721647E-2</v>
      </c>
      <c r="AG698" s="2">
        <f>(Table2[[#This Row],[Close Price]]/Table2[[#This Row],[Current Month Low]])-1</f>
        <v>1.4099378881987645E-2</v>
      </c>
      <c r="AH698" s="2">
        <f>(Table2[[#This Row],[Current Month High]]/Table2[[#This Row],[Close Price]])-1</f>
        <v>0.24640166595210378</v>
      </c>
      <c r="AI698">
        <v>91.0945060329515</v>
      </c>
      <c r="AJ698">
        <v>13.3819444444444</v>
      </c>
      <c r="AK698" t="str">
        <f>IF(AND(Table2[[#This Row],[20D EMA]]&gt;Table2[[#This Row],[50D EMA]],Table2[[#This Row],[50D EMA]]&gt;Table2[[#This Row],[200D EMA]]),"Uptrend","Downtrend/NoTrend")</f>
        <v>Downtrend/NoTrend</v>
      </c>
      <c r="AL698">
        <v>-0.24</v>
      </c>
      <c r="AM698" t="s">
        <v>10200</v>
      </c>
      <c r="AN698">
        <v>-13.66</v>
      </c>
      <c r="AO698" t="s">
        <v>10200</v>
      </c>
      <c r="AQ698">
        <f>(Table2[[#This Row],[Sharpe Ratio]]-AVERAGE(Table2[Sharpe Ratio]))/_xlfn.STDEV.P(Table2[Sharpe Ratio])</f>
        <v>-0.56193622494207851</v>
      </c>
      <c r="AR69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8">
        <f>_xlfn.RANK.AVG(Table2[[#This Row],[1Y Return vs Nifty Z-Score]],Table2[1Y Return vs Nifty Z-Score])</f>
        <v>725</v>
      </c>
      <c r="AT698">
        <f>_xlfn.RANK.AVG(Table2[[#This Row],[6M Return vs Nifty Z-Score]],Table2[6M Return vs Nifty Z-Score])</f>
        <v>723</v>
      </c>
      <c r="AU698">
        <f>_xlfn.RANK.AVG(Table2[[#This Row],[Sharpe Ratio Z-Score]],Table2[Sharpe Ratio Z-Score])</f>
        <v>507.5</v>
      </c>
      <c r="AV698">
        <f>(Table2[[#This Row],[Rank 1Y]]+Table2[[#This Row],[Rank 6M]]+Table2[[#This Row],[Rank Sharpe]])/3</f>
        <v>651.83333333333337</v>
      </c>
    </row>
    <row r="699" spans="1:48" x14ac:dyDescent="0.3">
      <c r="A699" t="s">
        <v>1615</v>
      </c>
      <c r="B699" t="s">
        <v>1616</v>
      </c>
      <c r="C699" t="s">
        <v>10169</v>
      </c>
      <c r="D699" t="s">
        <v>271</v>
      </c>
      <c r="E699">
        <v>5246.6562467209997</v>
      </c>
      <c r="F699">
        <v>155.99</v>
      </c>
      <c r="G699">
        <v>-28.773013768081899</v>
      </c>
      <c r="H699">
        <f>(Table2[[#This Row],[1Y Return vs Nifty]]-AVERAGE(Table2[1Y Return vs Nifty]))/_xlfn.STDEV.P(Table2[1Y Return vs Nifty])</f>
        <v>-0.93869420484862376</v>
      </c>
      <c r="I699">
        <v>-9.2862945777006303</v>
      </c>
      <c r="J699">
        <f>(Table2[[#This Row],[1M Return vs Nifty]]-AVERAGE(Table2[1M Return vs Nifty]))/_xlfn.STDEV.P(Table2[1M Return vs Nifty])</f>
        <v>-0.7824762097982324</v>
      </c>
      <c r="K699">
        <v>-19.791159970059098</v>
      </c>
      <c r="L699">
        <f>(Table2[[#This Row],[6M Return vs Nifty]]-AVERAGE(Table2[6M Return vs Nifty]))/_xlfn.STDEV.P(Table2[6M Return vs Nifty])</f>
        <v>-0.8789056505763998</v>
      </c>
      <c r="M699">
        <v>-6.5711600186268004</v>
      </c>
      <c r="N699">
        <f>(Table2[[#This Row],[1W Return vs Nifty]]-AVERAGE(Table2[1W Return vs Nifty]))/_xlfn.STDEV.P(Table2[1W Return vs Nifty])</f>
        <v>-1.2636474773242861</v>
      </c>
      <c r="O699">
        <v>165.17</v>
      </c>
      <c r="P699">
        <v>166.174244628857</v>
      </c>
      <c r="Q699">
        <v>166.00306708168401</v>
      </c>
      <c r="R699">
        <v>26.516907442126101</v>
      </c>
      <c r="S699" s="2">
        <f>(Table2[[#This Row],[Close Price]]-Table2[[#This Row],[20D EMA]])/Table2[[#This Row],[20D EMA]]</f>
        <v>-5.557910032088139E-2</v>
      </c>
      <c r="T699" s="2">
        <f>(Table2[[#This Row],[Close Price]]-Table2[[#This Row],[50D EMA]])/Table2[[#This Row],[50D EMA]]</f>
        <v>-6.1286540833105987E-2</v>
      </c>
      <c r="U699" s="2">
        <f>(Table2[[#This Row],[Close Price]]-Table2[[#This Row],[200D EMA]])/Table2[[#This Row],[200D EMA]]</f>
        <v>-6.0318566745257408E-2</v>
      </c>
      <c r="V699">
        <v>1.5552196092635999</v>
      </c>
      <c r="W699">
        <v>152.56</v>
      </c>
      <c r="X699">
        <v>160.75</v>
      </c>
      <c r="Y699">
        <v>152.56</v>
      </c>
      <c r="Z699">
        <v>162.66</v>
      </c>
      <c r="AA699">
        <v>152.56</v>
      </c>
      <c r="AB699">
        <v>177.95</v>
      </c>
      <c r="AC699" s="2">
        <f>(Table2[[#This Row],[Close Price]]/Table2[[#This Row],[Day Low]])-1</f>
        <v>2.2482957524908365E-2</v>
      </c>
      <c r="AD699" s="2">
        <f>(Table2[[#This Row],[Day High]]/Table2[[#This Row],[Close Price]])-1</f>
        <v>3.0514776588242754E-2</v>
      </c>
      <c r="AE699" s="2">
        <f>(Table2[[#This Row],[Close Price]]/Table2[[#This Row],[Current Week Low]])-1</f>
        <v>2.2482957524908365E-2</v>
      </c>
      <c r="AF699" s="2">
        <f>(Table2[[#This Row],[Current Week High]]/Table2[[#This Row],[Close Price]])-1</f>
        <v>4.2759151227642622E-2</v>
      </c>
      <c r="AG699" s="2">
        <f>(Table2[[#This Row],[Close Price]]/Table2[[#This Row],[Current Month Low]])-1</f>
        <v>2.2482957524908365E-2</v>
      </c>
      <c r="AH699" s="2">
        <f>(Table2[[#This Row],[Current Month High]]/Table2[[#This Row],[Close Price]])-1</f>
        <v>0.140778255016347</v>
      </c>
      <c r="AI699">
        <v>40.778255016347103</v>
      </c>
      <c r="AJ699">
        <v>19.9461745482506</v>
      </c>
      <c r="AK699" t="str">
        <f>IF(AND(Table2[[#This Row],[20D EMA]]&gt;Table2[[#This Row],[50D EMA]],Table2[[#This Row],[50D EMA]]&gt;Table2[[#This Row],[200D EMA]]),"Uptrend","Downtrend/NoTrend")</f>
        <v>Downtrend/NoTrend</v>
      </c>
      <c r="AL699">
        <v>-0.12</v>
      </c>
      <c r="AM699" t="s">
        <v>10200</v>
      </c>
      <c r="AN699">
        <v>-7.21</v>
      </c>
      <c r="AO699" t="s">
        <v>10200</v>
      </c>
      <c r="AP699">
        <v>-9.4342410795972997E-2</v>
      </c>
      <c r="AQ699">
        <f>(Table2[[#This Row],[Sharpe Ratio]]-AVERAGE(Table2[Sharpe Ratio]))/_xlfn.STDEV.P(Table2[Sharpe Ratio])</f>
        <v>-1.6449452125037456</v>
      </c>
      <c r="AR69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9">
        <f>_xlfn.RANK.AVG(Table2[[#This Row],[1Y Return vs Nifty Z-Score]],Table2[1Y Return vs Nifty Z-Score])</f>
        <v>655</v>
      </c>
      <c r="AT699">
        <f>_xlfn.RANK.AVG(Table2[[#This Row],[6M Return vs Nifty Z-Score]],Table2[6M Return vs Nifty Z-Score])</f>
        <v>598</v>
      </c>
      <c r="AU699">
        <f>_xlfn.RANK.AVG(Table2[[#This Row],[Sharpe Ratio Z-Score]],Table2[Sharpe Ratio Z-Score])</f>
        <v>705</v>
      </c>
      <c r="AV699">
        <f>(Table2[[#This Row],[Rank 1Y]]+Table2[[#This Row],[Rank 6M]]+Table2[[#This Row],[Rank Sharpe]])/3</f>
        <v>652.66666666666663</v>
      </c>
    </row>
    <row r="700" spans="1:48" x14ac:dyDescent="0.3">
      <c r="A700" t="s">
        <v>1407</v>
      </c>
      <c r="B700" t="s">
        <v>1408</v>
      </c>
      <c r="C700" t="s">
        <v>10160</v>
      </c>
      <c r="D700" t="s">
        <v>62</v>
      </c>
      <c r="E700">
        <v>7242.6728009839999</v>
      </c>
      <c r="F700">
        <v>223.18</v>
      </c>
      <c r="G700">
        <v>-25.723687058421</v>
      </c>
      <c r="H700">
        <f>(Table2[[#This Row],[1Y Return vs Nifty]]-AVERAGE(Table2[1Y Return vs Nifty]))/_xlfn.STDEV.P(Table2[1Y Return vs Nifty])</f>
        <v>-0.89622951330020129</v>
      </c>
      <c r="I700">
        <v>-9.6300776464836808</v>
      </c>
      <c r="J700">
        <f>(Table2[[#This Row],[1M Return vs Nifty]]-AVERAGE(Table2[1M Return vs Nifty]))/_xlfn.STDEV.P(Table2[1M Return vs Nifty])</f>
        <v>-0.81812836409195877</v>
      </c>
      <c r="K700">
        <v>-53.663893194071598</v>
      </c>
      <c r="L700">
        <f>(Table2[[#This Row],[6M Return vs Nifty]]-AVERAGE(Table2[6M Return vs Nifty]))/_xlfn.STDEV.P(Table2[6M Return vs Nifty])</f>
        <v>-2.0167602803085578</v>
      </c>
      <c r="M700">
        <v>-5.3824813847080604</v>
      </c>
      <c r="N700">
        <f>(Table2[[#This Row],[1W Return vs Nifty]]-AVERAGE(Table2[1W Return vs Nifty]))/_xlfn.STDEV.P(Table2[1W Return vs Nifty])</f>
        <v>-0.94363614202875856</v>
      </c>
      <c r="O700">
        <v>233.61</v>
      </c>
      <c r="P700">
        <v>243.08776878212799</v>
      </c>
      <c r="Q700">
        <v>272.28166311826999</v>
      </c>
      <c r="R700">
        <v>28.982822698848398</v>
      </c>
      <c r="S700" s="2">
        <f>(Table2[[#This Row],[Close Price]]-Table2[[#This Row],[20D EMA]])/Table2[[#This Row],[20D EMA]]</f>
        <v>-4.4647061341552184E-2</v>
      </c>
      <c r="T700" s="2">
        <f>(Table2[[#This Row],[Close Price]]-Table2[[#This Row],[50D EMA]])/Table2[[#This Row],[50D EMA]]</f>
        <v>-8.1895394745141223E-2</v>
      </c>
      <c r="U700" s="2">
        <f>(Table2[[#This Row],[Close Price]]-Table2[[#This Row],[200D EMA]])/Table2[[#This Row],[200D EMA]]</f>
        <v>-0.18033407962893877</v>
      </c>
      <c r="V700">
        <v>0.30748747450851899</v>
      </c>
      <c r="W700">
        <v>0</v>
      </c>
      <c r="X700">
        <v>0</v>
      </c>
      <c r="Y700">
        <v>215.01</v>
      </c>
      <c r="Z700">
        <v>226.9</v>
      </c>
      <c r="AA700">
        <v>215.01</v>
      </c>
      <c r="AB700">
        <v>258</v>
      </c>
      <c r="AC700" s="2" t="e">
        <f>(Table2[[#This Row],[Close Price]]/Table2[[#This Row],[Day Low]])-1</f>
        <v>#DIV/0!</v>
      </c>
      <c r="AD700" s="2">
        <f>(Table2[[#This Row],[Day High]]/Table2[[#This Row],[Close Price]])-1</f>
        <v>-1</v>
      </c>
      <c r="AE700" s="2">
        <f>(Table2[[#This Row],[Close Price]]/Table2[[#This Row],[Current Week Low]])-1</f>
        <v>3.79982326403423E-2</v>
      </c>
      <c r="AF700" s="2">
        <f>(Table2[[#This Row],[Current Week High]]/Table2[[#This Row],[Close Price]])-1</f>
        <v>1.66681602294112E-2</v>
      </c>
      <c r="AG700" s="2">
        <f>(Table2[[#This Row],[Close Price]]/Table2[[#This Row],[Current Month Low]])-1</f>
        <v>3.79982326403423E-2</v>
      </c>
      <c r="AH700" s="2">
        <f>(Table2[[#This Row],[Current Month High]]/Table2[[#This Row],[Close Price]])-1</f>
        <v>0.15601756429787605</v>
      </c>
      <c r="AI700">
        <v>111.84693968993599</v>
      </c>
      <c r="AJ700">
        <v>13.8092809790923</v>
      </c>
      <c r="AK700" t="str">
        <f>IF(AND(Table2[[#This Row],[20D EMA]]&gt;Table2[[#This Row],[50D EMA]],Table2[[#This Row],[50D EMA]]&gt;Table2[[#This Row],[200D EMA]]),"Uptrend","Downtrend/NoTrend")</f>
        <v>Downtrend/NoTrend</v>
      </c>
      <c r="AL700">
        <v>-0.09</v>
      </c>
      <c r="AM700" t="s">
        <v>10200</v>
      </c>
      <c r="AN700">
        <v>-8.1300000000000008</v>
      </c>
      <c r="AO700" t="s">
        <v>10200</v>
      </c>
      <c r="AP700">
        <v>-2.9568429630685001E-2</v>
      </c>
      <c r="AQ700">
        <f>(Table2[[#This Row],[Sharpe Ratio]]-AVERAGE(Table2[Sharpe Ratio]))/_xlfn.STDEV.P(Table2[Sharpe Ratio])</f>
        <v>-0.90136866861123544</v>
      </c>
      <c r="AR70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0">
        <f>_xlfn.RANK.AVG(Table2[[#This Row],[1Y Return vs Nifty Z-Score]],Table2[1Y Return vs Nifty Z-Score])</f>
        <v>640</v>
      </c>
      <c r="AT700">
        <f>_xlfn.RANK.AVG(Table2[[#This Row],[6M Return vs Nifty Z-Score]],Table2[6M Return vs Nifty Z-Score])</f>
        <v>728</v>
      </c>
      <c r="AU700">
        <f>_xlfn.RANK.AVG(Table2[[#This Row],[Sharpe Ratio Z-Score]],Table2[Sharpe Ratio Z-Score])</f>
        <v>592</v>
      </c>
      <c r="AV700">
        <f>(Table2[[#This Row],[Rank 1Y]]+Table2[[#This Row],[Rank 6M]]+Table2[[#This Row],[Rank Sharpe]])/3</f>
        <v>653.33333333333337</v>
      </c>
    </row>
    <row r="701" spans="1:48" x14ac:dyDescent="0.3">
      <c r="A701" t="s">
        <v>1575</v>
      </c>
      <c r="B701" t="s">
        <v>1576</v>
      </c>
      <c r="C701" t="s">
        <v>10164</v>
      </c>
      <c r="D701" t="s">
        <v>472</v>
      </c>
      <c r="E701">
        <v>5713.8804622799998</v>
      </c>
      <c r="F701">
        <v>1057.95</v>
      </c>
      <c r="G701">
        <v>-33.347597022442102</v>
      </c>
      <c r="H701">
        <f>(Table2[[#This Row],[1Y Return vs Nifty]]-AVERAGE(Table2[1Y Return vs Nifty]))/_xlfn.STDEV.P(Table2[1Y Return vs Nifty])</f>
        <v>-1.0023995028881989</v>
      </c>
      <c r="I701">
        <v>-5.9230158968775397</v>
      </c>
      <c r="J701">
        <f>(Table2[[#This Row],[1M Return vs Nifty]]-AVERAGE(Table2[1M Return vs Nifty]))/_xlfn.STDEV.P(Table2[1M Return vs Nifty])</f>
        <v>-0.43368611118760303</v>
      </c>
      <c r="K701">
        <v>-21.686205935592401</v>
      </c>
      <c r="L701">
        <f>(Table2[[#This Row],[6M Return vs Nifty]]-AVERAGE(Table2[6M Return vs Nifty]))/_xlfn.STDEV.P(Table2[6M Return vs Nifty])</f>
        <v>-0.94256413397001948</v>
      </c>
      <c r="M701">
        <v>-2.17721194957638</v>
      </c>
      <c r="N701">
        <f>(Table2[[#This Row],[1W Return vs Nifty]]-AVERAGE(Table2[1W Return vs Nifty]))/_xlfn.STDEV.P(Table2[1W Return vs Nifty])</f>
        <v>-8.0726249775617931E-2</v>
      </c>
      <c r="O701">
        <v>1051.46</v>
      </c>
      <c r="P701">
        <v>1050.5574920741001</v>
      </c>
      <c r="Q701">
        <v>1112.2045586326101</v>
      </c>
      <c r="R701">
        <v>52.3530495868401</v>
      </c>
      <c r="S701" s="2">
        <f>(Table2[[#This Row],[Close Price]]-Table2[[#This Row],[20D EMA]])/Table2[[#This Row],[20D EMA]]</f>
        <v>6.1723698476404323E-3</v>
      </c>
      <c r="T701" s="2">
        <f>(Table2[[#This Row],[Close Price]]-Table2[[#This Row],[50D EMA]])/Table2[[#This Row],[50D EMA]]</f>
        <v>7.0367476141691629E-3</v>
      </c>
      <c r="U701" s="2">
        <f>(Table2[[#This Row],[Close Price]]-Table2[[#This Row],[200D EMA]])/Table2[[#This Row],[200D EMA]]</f>
        <v>-4.8781097156545397E-2</v>
      </c>
      <c r="V701">
        <v>1.2619969893052601</v>
      </c>
      <c r="W701">
        <v>1005.6</v>
      </c>
      <c r="X701">
        <v>1065</v>
      </c>
      <c r="Y701">
        <v>1005.6</v>
      </c>
      <c r="Z701">
        <v>1065</v>
      </c>
      <c r="AA701">
        <v>1005.6</v>
      </c>
      <c r="AB701">
        <v>1099.9000000000001</v>
      </c>
      <c r="AC701" s="2">
        <f>(Table2[[#This Row],[Close Price]]/Table2[[#This Row],[Day Low]])-1</f>
        <v>5.205847255369922E-2</v>
      </c>
      <c r="AD701" s="2">
        <f>(Table2[[#This Row],[Day High]]/Table2[[#This Row],[Close Price]])-1</f>
        <v>6.6638309939033302E-3</v>
      </c>
      <c r="AE701" s="2">
        <f>(Table2[[#This Row],[Close Price]]/Table2[[#This Row],[Current Week Low]])-1</f>
        <v>5.205847255369922E-2</v>
      </c>
      <c r="AF701" s="2">
        <f>(Table2[[#This Row],[Current Week High]]/Table2[[#This Row],[Close Price]])-1</f>
        <v>6.6638309939033302E-3</v>
      </c>
      <c r="AG701" s="2">
        <f>(Table2[[#This Row],[Close Price]]/Table2[[#This Row],[Current Month Low]])-1</f>
        <v>5.205847255369922E-2</v>
      </c>
      <c r="AH701" s="2">
        <f>(Table2[[#This Row],[Current Month High]]/Table2[[#This Row],[Close Price]])-1</f>
        <v>3.9652157474360905E-2</v>
      </c>
      <c r="AI701">
        <v>32.775651023205199</v>
      </c>
      <c r="AJ701">
        <v>13.355834136933399</v>
      </c>
      <c r="AK701" t="str">
        <f>IF(AND(Table2[[#This Row],[20D EMA]]&gt;Table2[[#This Row],[50D EMA]],Table2[[#This Row],[50D EMA]]&gt;Table2[[#This Row],[200D EMA]]),"Uptrend","Downtrend/NoTrend")</f>
        <v>Downtrend/NoTrend</v>
      </c>
      <c r="AL701">
        <v>-0.09</v>
      </c>
      <c r="AM701" t="s">
        <v>10200</v>
      </c>
      <c r="AN701">
        <v>1.2</v>
      </c>
      <c r="AO701" t="s">
        <v>10199</v>
      </c>
      <c r="AP701">
        <v>-7.0036738402414006E-2</v>
      </c>
      <c r="AQ701">
        <f>(Table2[[#This Row],[Sharpe Ratio]]-AVERAGE(Table2[Sharpe Ratio]))/_xlfn.STDEV.P(Table2[Sharpe Ratio])</f>
        <v>-1.3659268852332971</v>
      </c>
      <c r="AR70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1">
        <f>_xlfn.RANK.AVG(Table2[[#This Row],[1Y Return vs Nifty Z-Score]],Table2[1Y Return vs Nifty Z-Score])</f>
        <v>679</v>
      </c>
      <c r="AT701">
        <f>_xlfn.RANK.AVG(Table2[[#This Row],[6M Return vs Nifty Z-Score]],Table2[6M Return vs Nifty Z-Score])</f>
        <v>613</v>
      </c>
      <c r="AU701">
        <f>_xlfn.RANK.AVG(Table2[[#This Row],[Sharpe Ratio Z-Score]],Table2[Sharpe Ratio Z-Score])</f>
        <v>669</v>
      </c>
      <c r="AV701">
        <f>(Table2[[#This Row],[Rank 1Y]]+Table2[[#This Row],[Rank 6M]]+Table2[[#This Row],[Rank Sharpe]])/3</f>
        <v>653.66666666666663</v>
      </c>
    </row>
    <row r="702" spans="1:48" x14ac:dyDescent="0.3">
      <c r="A702" t="s">
        <v>1015</v>
      </c>
      <c r="B702" t="s">
        <v>1016</v>
      </c>
      <c r="C702" t="s">
        <v>10154</v>
      </c>
      <c r="D702" t="s">
        <v>281</v>
      </c>
      <c r="E702">
        <v>12680.9093966</v>
      </c>
      <c r="F702">
        <v>943.1</v>
      </c>
      <c r="G702">
        <v>-49.9812000340658</v>
      </c>
      <c r="H702">
        <f>(Table2[[#This Row],[1Y Return vs Nifty]]-AVERAGE(Table2[1Y Return vs Nifty]))/_xlfn.STDEV.P(Table2[1Y Return vs Nifty])</f>
        <v>-1.234037791756911</v>
      </c>
      <c r="I702">
        <v>-1.3128065084015801</v>
      </c>
      <c r="J702">
        <f>(Table2[[#This Row],[1M Return vs Nifty]]-AVERAGE(Table2[1M Return vs Nifty]))/_xlfn.STDEV.P(Table2[1M Return vs Nifty])</f>
        <v>4.4417412136446066E-2</v>
      </c>
      <c r="K702">
        <v>-32.035451188462702</v>
      </c>
      <c r="L702">
        <f>(Table2[[#This Row],[6M Return vs Nifty]]-AVERAGE(Table2[6M Return vs Nifty]))/_xlfn.STDEV.P(Table2[6M Return vs Nifty])</f>
        <v>-1.2902165229087434</v>
      </c>
      <c r="M702">
        <v>-4.3924096502212597</v>
      </c>
      <c r="N702">
        <f>(Table2[[#This Row],[1W Return vs Nifty]]-AVERAGE(Table2[1W Return vs Nifty]))/_xlfn.STDEV.P(Table2[1W Return vs Nifty])</f>
        <v>-0.67709296648015238</v>
      </c>
      <c r="O702">
        <v>958.41</v>
      </c>
      <c r="P702">
        <v>943.18423693568002</v>
      </c>
      <c r="Q702">
        <v>948.27184133964101</v>
      </c>
      <c r="R702">
        <v>39.058124141881898</v>
      </c>
      <c r="S702" s="2">
        <f>(Table2[[#This Row],[Close Price]]-Table2[[#This Row],[20D EMA]])/Table2[[#This Row],[20D EMA]]</f>
        <v>-1.5974374223975071E-2</v>
      </c>
      <c r="T702" s="2">
        <f>(Table2[[#This Row],[Close Price]]-Table2[[#This Row],[50D EMA]])/Table2[[#This Row],[50D EMA]]</f>
        <v>-8.9311220842361094E-5</v>
      </c>
      <c r="U702" s="2">
        <f>(Table2[[#This Row],[Close Price]]-Table2[[#This Row],[200D EMA]])/Table2[[#This Row],[200D EMA]]</f>
        <v>-5.4539649013880202E-3</v>
      </c>
      <c r="V702">
        <v>2.6641299009109001</v>
      </c>
      <c r="W702">
        <v>920.1</v>
      </c>
      <c r="X702">
        <v>966</v>
      </c>
      <c r="Y702">
        <v>920.1</v>
      </c>
      <c r="Z702">
        <v>981.85</v>
      </c>
      <c r="AA702">
        <v>920.1</v>
      </c>
      <c r="AB702">
        <v>1086.45</v>
      </c>
      <c r="AC702" s="2">
        <f>(Table2[[#This Row],[Close Price]]/Table2[[#This Row],[Day Low]])-1</f>
        <v>2.4997282904032136E-2</v>
      </c>
      <c r="AD702" s="2">
        <f>(Table2[[#This Row],[Day High]]/Table2[[#This Row],[Close Price]])-1</f>
        <v>2.428162443007098E-2</v>
      </c>
      <c r="AE702" s="2">
        <f>(Table2[[#This Row],[Close Price]]/Table2[[#This Row],[Current Week Low]])-1</f>
        <v>2.4997282904032136E-2</v>
      </c>
      <c r="AF702" s="2">
        <f>(Table2[[#This Row],[Current Week High]]/Table2[[#This Row],[Close Price]])-1</f>
        <v>4.1087901601102761E-2</v>
      </c>
      <c r="AG702" s="2">
        <f>(Table2[[#This Row],[Close Price]]/Table2[[#This Row],[Current Month Low]])-1</f>
        <v>2.4997282904032136E-2</v>
      </c>
      <c r="AH702" s="2">
        <f>(Table2[[#This Row],[Current Month High]]/Table2[[#This Row],[Close Price]])-1</f>
        <v>0.15199872760046662</v>
      </c>
      <c r="AI702">
        <v>39.7465804262538</v>
      </c>
      <c r="AJ702">
        <v>20.593312448053201</v>
      </c>
      <c r="AK702" t="str">
        <f>IF(AND(Table2[[#This Row],[20D EMA]]&gt;Table2[[#This Row],[50D EMA]],Table2[[#This Row],[50D EMA]]&gt;Table2[[#This Row],[200D EMA]]),"Uptrend","Downtrend/NoTrend")</f>
        <v>Downtrend/NoTrend</v>
      </c>
      <c r="AL702">
        <v>-0.13</v>
      </c>
      <c r="AM702" t="s">
        <v>10200</v>
      </c>
      <c r="AN702">
        <v>-2.13</v>
      </c>
      <c r="AO702" t="s">
        <v>10200</v>
      </c>
      <c r="AP702">
        <v>-9.1167161257440007E-3</v>
      </c>
      <c r="AQ702">
        <f>(Table2[[#This Row],[Sharpe Ratio]]-AVERAGE(Table2[Sharpe Ratio]))/_xlfn.STDEV.P(Table2[Sharpe Ratio])</f>
        <v>-0.66659207821025246</v>
      </c>
      <c r="AR70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2">
        <f>_xlfn.RANK.AVG(Table2[[#This Row],[1Y Return vs Nifty Z-Score]],Table2[1Y Return vs Nifty Z-Score])</f>
        <v>715</v>
      </c>
      <c r="AT702">
        <f>_xlfn.RANK.AVG(Table2[[#This Row],[6M Return vs Nifty Z-Score]],Table2[6M Return vs Nifty Z-Score])</f>
        <v>694</v>
      </c>
      <c r="AU702">
        <f>_xlfn.RANK.AVG(Table2[[#This Row],[Sharpe Ratio Z-Score]],Table2[Sharpe Ratio Z-Score])</f>
        <v>555</v>
      </c>
      <c r="AV702">
        <f>(Table2[[#This Row],[Rank 1Y]]+Table2[[#This Row],[Rank 6M]]+Table2[[#This Row],[Rank Sharpe]])/3</f>
        <v>654.66666666666663</v>
      </c>
    </row>
    <row r="703" spans="1:48" x14ac:dyDescent="0.3">
      <c r="A703" t="s">
        <v>1486</v>
      </c>
      <c r="B703" t="s">
        <v>1487</v>
      </c>
      <c r="C703" t="s">
        <v>10167</v>
      </c>
      <c r="D703" t="s">
        <v>472</v>
      </c>
      <c r="E703">
        <v>6618.7626586199904</v>
      </c>
      <c r="F703">
        <v>466.2</v>
      </c>
      <c r="G703">
        <v>-46.8813941516106</v>
      </c>
      <c r="H703">
        <f>(Table2[[#This Row],[1Y Return vs Nifty]]-AVERAGE(Table2[1Y Return vs Nifty]))/_xlfn.STDEV.P(Table2[1Y Return vs Nifty])</f>
        <v>-1.1908701310922116</v>
      </c>
      <c r="I703">
        <v>-11.585537001943001</v>
      </c>
      <c r="J703">
        <f>(Table2[[#This Row],[1M Return vs Nifty]]-AVERAGE(Table2[1M Return vs Nifty]))/_xlfn.STDEV.P(Table2[1M Return vs Nifty])</f>
        <v>-1.0209200225140369</v>
      </c>
      <c r="K703">
        <v>-28.650294454590501</v>
      </c>
      <c r="L703">
        <f>(Table2[[#This Row],[6M Return vs Nifty]]-AVERAGE(Table2[6M Return vs Nifty]))/_xlfn.STDEV.P(Table2[6M Return vs Nifty])</f>
        <v>-1.1765021604883261</v>
      </c>
      <c r="M703">
        <v>-3.5775454628718499</v>
      </c>
      <c r="N703">
        <f>(Table2[[#This Row],[1W Return vs Nifty]]-AVERAGE(Table2[1W Return vs Nifty]))/_xlfn.STDEV.P(Table2[1W Return vs Nifty])</f>
        <v>-0.45771847009628291</v>
      </c>
      <c r="O703">
        <v>473.76</v>
      </c>
      <c r="P703">
        <v>488.02485835863001</v>
      </c>
      <c r="Q703">
        <v>540.78186361593202</v>
      </c>
      <c r="R703">
        <v>43.056534053625697</v>
      </c>
      <c r="S703" s="2">
        <f>(Table2[[#This Row],[Close Price]]-Table2[[#This Row],[20D EMA]])/Table2[[#This Row],[20D EMA]]</f>
        <v>-1.5957446808510644E-2</v>
      </c>
      <c r="T703" s="2">
        <f>(Table2[[#This Row],[Close Price]]-Table2[[#This Row],[50D EMA]])/Table2[[#This Row],[50D EMA]]</f>
        <v>-4.4720792362982063E-2</v>
      </c>
      <c r="U703" s="2">
        <f>(Table2[[#This Row],[Close Price]]-Table2[[#This Row],[200D EMA]])/Table2[[#This Row],[200D EMA]]</f>
        <v>-0.13791487591177934</v>
      </c>
      <c r="V703">
        <v>1.0179717032261399</v>
      </c>
      <c r="W703">
        <v>451.5</v>
      </c>
      <c r="X703">
        <v>470</v>
      </c>
      <c r="Y703">
        <v>451.5</v>
      </c>
      <c r="Z703">
        <v>470</v>
      </c>
      <c r="AA703">
        <v>451.5</v>
      </c>
      <c r="AB703">
        <v>492</v>
      </c>
      <c r="AC703" s="2">
        <f>(Table2[[#This Row],[Close Price]]/Table2[[#This Row],[Day Low]])-1</f>
        <v>3.2558139534883734E-2</v>
      </c>
      <c r="AD703" s="2">
        <f>(Table2[[#This Row],[Day High]]/Table2[[#This Row],[Close Price]])-1</f>
        <v>8.15100815100811E-3</v>
      </c>
      <c r="AE703" s="2">
        <f>(Table2[[#This Row],[Close Price]]/Table2[[#This Row],[Current Week Low]])-1</f>
        <v>3.2558139534883734E-2</v>
      </c>
      <c r="AF703" s="2">
        <f>(Table2[[#This Row],[Current Week High]]/Table2[[#This Row],[Close Price]])-1</f>
        <v>8.15100815100811E-3</v>
      </c>
      <c r="AG703" s="2">
        <f>(Table2[[#This Row],[Close Price]]/Table2[[#This Row],[Current Month Low]])-1</f>
        <v>3.2558139534883734E-2</v>
      </c>
      <c r="AH703" s="2">
        <f>(Table2[[#This Row],[Current Month High]]/Table2[[#This Row],[Close Price]])-1</f>
        <v>5.5341055341055378E-2</v>
      </c>
      <c r="AI703">
        <v>55.051480051479999</v>
      </c>
      <c r="AJ703">
        <v>8.7981330221703598</v>
      </c>
      <c r="AK703" t="str">
        <f>IF(AND(Table2[[#This Row],[20D EMA]]&gt;Table2[[#This Row],[50D EMA]],Table2[[#This Row],[50D EMA]]&gt;Table2[[#This Row],[200D EMA]]),"Uptrend","Downtrend/NoTrend")</f>
        <v>Downtrend/NoTrend</v>
      </c>
      <c r="AL703">
        <v>-0.28000000000000003</v>
      </c>
      <c r="AM703" t="s">
        <v>10200</v>
      </c>
      <c r="AN703">
        <v>-2.5299999999999998</v>
      </c>
      <c r="AO703" t="s">
        <v>10200</v>
      </c>
      <c r="AP703">
        <v>-2.4074514114631001E-2</v>
      </c>
      <c r="AQ703">
        <f>(Table2[[#This Row],[Sharpe Ratio]]-AVERAGE(Table2[Sharpe Ratio]))/_xlfn.STDEV.P(Table2[Sharpe Ratio])</f>
        <v>-0.83830095780555658</v>
      </c>
      <c r="AR70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3">
        <f>_xlfn.RANK.AVG(Table2[[#This Row],[1Y Return vs Nifty Z-Score]],Table2[1Y Return vs Nifty Z-Score])</f>
        <v>712</v>
      </c>
      <c r="AT703">
        <f>_xlfn.RANK.AVG(Table2[[#This Row],[6M Return vs Nifty Z-Score]],Table2[6M Return vs Nifty Z-Score])</f>
        <v>675</v>
      </c>
      <c r="AU703">
        <f>_xlfn.RANK.AVG(Table2[[#This Row],[Sharpe Ratio Z-Score]],Table2[Sharpe Ratio Z-Score])</f>
        <v>580</v>
      </c>
      <c r="AV703">
        <f>(Table2[[#This Row],[Rank 1Y]]+Table2[[#This Row],[Rank 6M]]+Table2[[#This Row],[Rank Sharpe]])/3</f>
        <v>655.66666666666663</v>
      </c>
    </row>
    <row r="704" spans="1:48" x14ac:dyDescent="0.3">
      <c r="A704" t="s">
        <v>1649</v>
      </c>
      <c r="B704" t="s">
        <v>1650</v>
      </c>
      <c r="C704" t="s">
        <v>10155</v>
      </c>
      <c r="D704" t="s">
        <v>51</v>
      </c>
      <c r="E704">
        <v>4985.29914276</v>
      </c>
      <c r="F704">
        <v>699.15</v>
      </c>
      <c r="G704">
        <v>-36.664048178433603</v>
      </c>
      <c r="H704">
        <f>(Table2[[#This Row],[1Y Return vs Nifty]]-AVERAGE(Table2[1Y Return vs Nifty]))/_xlfn.STDEV.P(Table2[1Y Return vs Nifty])</f>
        <v>-1.0485841491343366</v>
      </c>
      <c r="I704">
        <v>-10.0416866038357</v>
      </c>
      <c r="J704">
        <f>(Table2[[#This Row],[1M Return vs Nifty]]-AVERAGE(Table2[1M Return vs Nifty]))/_xlfn.STDEV.P(Table2[1M Return vs Nifty])</f>
        <v>-0.86081442803379493</v>
      </c>
      <c r="K704">
        <v>-49.899884568829798</v>
      </c>
      <c r="L704">
        <f>(Table2[[#This Row],[6M Return vs Nifty]]-AVERAGE(Table2[6M Return vs Nifty]))/_xlfn.STDEV.P(Table2[6M Return vs Nifty])</f>
        <v>-1.8903195052976116</v>
      </c>
      <c r="M704">
        <v>-3.6823697044633499</v>
      </c>
      <c r="N704">
        <f>(Table2[[#This Row],[1W Return vs Nifty]]-AVERAGE(Table2[1W Return vs Nifty]))/_xlfn.STDEV.P(Table2[1W Return vs Nifty])</f>
        <v>-0.48593883560621776</v>
      </c>
      <c r="O704">
        <v>729.38</v>
      </c>
      <c r="P704">
        <v>760.68396547502698</v>
      </c>
      <c r="Q704">
        <v>829.72580580370504</v>
      </c>
      <c r="R704">
        <v>26.023302854948</v>
      </c>
      <c r="S704" s="2">
        <f>(Table2[[#This Row],[Close Price]]-Table2[[#This Row],[20D EMA]])/Table2[[#This Row],[20D EMA]]</f>
        <v>-4.144615975211826E-2</v>
      </c>
      <c r="T704" s="2">
        <f>(Table2[[#This Row],[Close Price]]-Table2[[#This Row],[50D EMA]])/Table2[[#This Row],[50D EMA]]</f>
        <v>-8.0892944071196071E-2</v>
      </c>
      <c r="U704" s="2">
        <f>(Table2[[#This Row],[Close Price]]-Table2[[#This Row],[200D EMA]])/Table2[[#This Row],[200D EMA]]</f>
        <v>-0.15737223657546026</v>
      </c>
      <c r="V704">
        <v>0.61152838601256498</v>
      </c>
      <c r="W704">
        <v>688.4</v>
      </c>
      <c r="X704">
        <v>712.75</v>
      </c>
      <c r="Y704">
        <v>688.4</v>
      </c>
      <c r="Z704">
        <v>719.75</v>
      </c>
      <c r="AA704">
        <v>688.4</v>
      </c>
      <c r="AB704">
        <v>750</v>
      </c>
      <c r="AC704" s="2">
        <f>(Table2[[#This Row],[Close Price]]/Table2[[#This Row],[Day Low]])-1</f>
        <v>1.5615920976176589E-2</v>
      </c>
      <c r="AD704" s="2">
        <f>(Table2[[#This Row],[Day High]]/Table2[[#This Row],[Close Price]])-1</f>
        <v>1.9452191947364694E-2</v>
      </c>
      <c r="AE704" s="2">
        <f>(Table2[[#This Row],[Close Price]]/Table2[[#This Row],[Current Week Low]])-1</f>
        <v>1.5615920976176589E-2</v>
      </c>
      <c r="AF704" s="2">
        <f>(Table2[[#This Row],[Current Week High]]/Table2[[#This Row],[Close Price]])-1</f>
        <v>2.9464349567331904E-2</v>
      </c>
      <c r="AG704" s="2">
        <f>(Table2[[#This Row],[Close Price]]/Table2[[#This Row],[Current Month Low]])-1</f>
        <v>1.5615920976176589E-2</v>
      </c>
      <c r="AH704" s="2">
        <f>(Table2[[#This Row],[Current Month High]]/Table2[[#This Row],[Close Price]])-1</f>
        <v>7.2731173567903928E-2</v>
      </c>
      <c r="AI704">
        <v>77.815919330615699</v>
      </c>
      <c r="AJ704">
        <v>3.1118649067177899</v>
      </c>
      <c r="AK704" t="str">
        <f>IF(AND(Table2[[#This Row],[20D EMA]]&gt;Table2[[#This Row],[50D EMA]],Table2[[#This Row],[50D EMA]]&gt;Table2[[#This Row],[200D EMA]]),"Uptrend","Downtrend/NoTrend")</f>
        <v>Downtrend/NoTrend</v>
      </c>
      <c r="AL704">
        <v>-0.24</v>
      </c>
      <c r="AM704" t="s">
        <v>10200</v>
      </c>
      <c r="AN704">
        <v>-5.32</v>
      </c>
      <c r="AO704" t="s">
        <v>10200</v>
      </c>
      <c r="AP704">
        <v>-8.6778866367180005E-3</v>
      </c>
      <c r="AQ704">
        <f>(Table2[[#This Row],[Sharpe Ratio]]-AVERAGE(Table2[Sharpe Ratio]))/_xlfn.STDEV.P(Table2[Sharpe Ratio])</f>
        <v>-0.66155451051813507</v>
      </c>
      <c r="AR70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4">
        <f>_xlfn.RANK.AVG(Table2[[#This Row],[1Y Return vs Nifty Z-Score]],Table2[1Y Return vs Nifty Z-Score])</f>
        <v>688</v>
      </c>
      <c r="AT704">
        <f>_xlfn.RANK.AVG(Table2[[#This Row],[6M Return vs Nifty Z-Score]],Table2[6M Return vs Nifty Z-Score])</f>
        <v>727</v>
      </c>
      <c r="AU704">
        <f>_xlfn.RANK.AVG(Table2[[#This Row],[Sharpe Ratio Z-Score]],Table2[Sharpe Ratio Z-Score])</f>
        <v>553</v>
      </c>
      <c r="AV704">
        <f>(Table2[[#This Row],[Rank 1Y]]+Table2[[#This Row],[Rank 6M]]+Table2[[#This Row],[Rank Sharpe]])/3</f>
        <v>656</v>
      </c>
    </row>
    <row r="705" spans="1:48" x14ac:dyDescent="0.3">
      <c r="A705" t="s">
        <v>504</v>
      </c>
      <c r="B705" t="s">
        <v>505</v>
      </c>
      <c r="C705" t="s">
        <v>10169</v>
      </c>
      <c r="D705" t="s">
        <v>372</v>
      </c>
      <c r="E705">
        <v>40562.836919640002</v>
      </c>
      <c r="F705">
        <v>540.4</v>
      </c>
      <c r="G705">
        <v>-37.691042541194001</v>
      </c>
      <c r="H705">
        <f>(Table2[[#This Row],[1Y Return vs Nifty]]-AVERAGE(Table2[1Y Return vs Nifty]))/_xlfn.STDEV.P(Table2[1Y Return vs Nifty])</f>
        <v>-1.062885994423141</v>
      </c>
      <c r="I705">
        <v>-7.0629412176650099</v>
      </c>
      <c r="J705">
        <f>(Table2[[#This Row],[1M Return vs Nifty]]-AVERAGE(Table2[1M Return vs Nifty]))/_xlfn.STDEV.P(Table2[1M Return vs Nifty])</f>
        <v>-0.55190250143597586</v>
      </c>
      <c r="K705">
        <v>-14.2658071779273</v>
      </c>
      <c r="L705">
        <f>(Table2[[#This Row],[6M Return vs Nifty]]-AVERAGE(Table2[6M Return vs Nifty]))/_xlfn.STDEV.P(Table2[6M Return vs Nifty])</f>
        <v>-0.69329770999917584</v>
      </c>
      <c r="M705">
        <v>-3.08651745271214</v>
      </c>
      <c r="N705">
        <f>(Table2[[#This Row],[1W Return vs Nifty]]-AVERAGE(Table2[1W Return vs Nifty]))/_xlfn.STDEV.P(Table2[1W Return vs Nifty])</f>
        <v>-0.32552586166965863</v>
      </c>
      <c r="O705">
        <v>556</v>
      </c>
      <c r="P705">
        <v>542.80458217921</v>
      </c>
      <c r="Q705">
        <v>548.68472474108</v>
      </c>
      <c r="R705">
        <v>27.530455993157101</v>
      </c>
      <c r="S705" s="2">
        <f>(Table2[[#This Row],[Close Price]]-Table2[[#This Row],[20D EMA]])/Table2[[#This Row],[20D EMA]]</f>
        <v>-2.8057553956834572E-2</v>
      </c>
      <c r="T705" s="2">
        <f>(Table2[[#This Row],[Close Price]]-Table2[[#This Row],[50D EMA]])/Table2[[#This Row],[50D EMA]]</f>
        <v>-4.4299224033008218E-3</v>
      </c>
      <c r="U705" s="2">
        <f>(Table2[[#This Row],[Close Price]]-Table2[[#This Row],[200D EMA]])/Table2[[#This Row],[200D EMA]]</f>
        <v>-1.5099244370233786E-2</v>
      </c>
      <c r="V705">
        <v>0.59650778340973398</v>
      </c>
      <c r="W705">
        <v>522.29999999999995</v>
      </c>
      <c r="X705">
        <v>553.35</v>
      </c>
      <c r="Y705">
        <v>522.29999999999995</v>
      </c>
      <c r="Z705">
        <v>558.20000000000005</v>
      </c>
      <c r="AA705">
        <v>522.29999999999995</v>
      </c>
      <c r="AB705">
        <v>580.29999999999995</v>
      </c>
      <c r="AC705" s="2">
        <f>(Table2[[#This Row],[Close Price]]/Table2[[#This Row],[Day Low]])-1</f>
        <v>3.4654413172506171E-2</v>
      </c>
      <c r="AD705" s="2">
        <f>(Table2[[#This Row],[Day High]]/Table2[[#This Row],[Close Price]])-1</f>
        <v>2.3963730569948272E-2</v>
      </c>
      <c r="AE705" s="2">
        <f>(Table2[[#This Row],[Close Price]]/Table2[[#This Row],[Current Week Low]])-1</f>
        <v>3.4654413172506171E-2</v>
      </c>
      <c r="AF705" s="2">
        <f>(Table2[[#This Row],[Current Week High]]/Table2[[#This Row],[Close Price]])-1</f>
        <v>3.2938564026647077E-2</v>
      </c>
      <c r="AG705" s="2">
        <f>(Table2[[#This Row],[Close Price]]/Table2[[#This Row],[Current Month Low]])-1</f>
        <v>3.4654413172506171E-2</v>
      </c>
      <c r="AH705" s="2">
        <f>(Table2[[#This Row],[Current Month High]]/Table2[[#This Row],[Close Price]])-1</f>
        <v>7.383419689119175E-2</v>
      </c>
      <c r="AI705">
        <v>18.2549962990377</v>
      </c>
      <c r="AJ705">
        <v>20.6788744975435</v>
      </c>
      <c r="AK705" t="str">
        <f>IF(AND(Table2[[#This Row],[20D EMA]]&gt;Table2[[#This Row],[50D EMA]],Table2[[#This Row],[50D EMA]]&gt;Table2[[#This Row],[200D EMA]]),"Uptrend","Downtrend/NoTrend")</f>
        <v>Downtrend/NoTrend</v>
      </c>
      <c r="AL705">
        <v>0.05</v>
      </c>
      <c r="AM705" t="s">
        <v>10199</v>
      </c>
      <c r="AN705">
        <v>-5.27</v>
      </c>
      <c r="AO705" t="s">
        <v>10200</v>
      </c>
      <c r="AP705">
        <v>-0.15121151376147501</v>
      </c>
      <c r="AQ705">
        <f>(Table2[[#This Row],[Sharpe Ratio]]-AVERAGE(Table2[Sharpe Ratio]))/_xlfn.STDEV.P(Table2[Sharpe Ratio])</f>
        <v>-2.2977772644576002</v>
      </c>
      <c r="AR70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5">
        <f>_xlfn.RANK.AVG(Table2[[#This Row],[1Y Return vs Nifty Z-Score]],Table2[1Y Return vs Nifty Z-Score])</f>
        <v>691</v>
      </c>
      <c r="AT705">
        <f>_xlfn.RANK.AVG(Table2[[#This Row],[6M Return vs Nifty Z-Score]],Table2[6M Return vs Nifty Z-Score])</f>
        <v>549</v>
      </c>
      <c r="AU705">
        <f>_xlfn.RANK.AVG(Table2[[#This Row],[Sharpe Ratio Z-Score]],Table2[Sharpe Ratio Z-Score])</f>
        <v>729</v>
      </c>
      <c r="AV705">
        <f>(Table2[[#This Row],[Rank 1Y]]+Table2[[#This Row],[Rank 6M]]+Table2[[#This Row],[Rank Sharpe]])/3</f>
        <v>656.33333333333337</v>
      </c>
    </row>
    <row r="706" spans="1:48" x14ac:dyDescent="0.3">
      <c r="A706" t="s">
        <v>1427</v>
      </c>
      <c r="B706" t="s">
        <v>1428</v>
      </c>
      <c r="C706" t="s">
        <v>10157</v>
      </c>
      <c r="D706" t="s">
        <v>407</v>
      </c>
      <c r="E706">
        <v>6988.0084027599996</v>
      </c>
      <c r="F706">
        <v>305.3</v>
      </c>
      <c r="G706">
        <v>-43.612689789018901</v>
      </c>
      <c r="H706">
        <f>(Table2[[#This Row],[1Y Return vs Nifty]]-AVERAGE(Table2[1Y Return vs Nifty]))/_xlfn.STDEV.P(Table2[1Y Return vs Nifty])</f>
        <v>-1.1453504030549773</v>
      </c>
      <c r="I706">
        <v>-1.0373442921782701</v>
      </c>
      <c r="J706">
        <f>(Table2[[#This Row],[1M Return vs Nifty]]-AVERAGE(Table2[1M Return vs Nifty]))/_xlfn.STDEV.P(Table2[1M Return vs Nifty])</f>
        <v>7.2984326352581633E-2</v>
      </c>
      <c r="K706">
        <v>-31.405685752012701</v>
      </c>
      <c r="L706">
        <f>(Table2[[#This Row],[6M Return vs Nifty]]-AVERAGE(Table2[6M Return vs Nifty]))/_xlfn.STDEV.P(Table2[6M Return vs Nifty])</f>
        <v>-1.2690614093614865</v>
      </c>
      <c r="M706">
        <v>-3.7873428697426399</v>
      </c>
      <c r="N706">
        <f>(Table2[[#This Row],[1W Return vs Nifty]]-AVERAGE(Table2[1W Return vs Nifty]))/_xlfn.STDEV.P(Table2[1W Return vs Nifty])</f>
        <v>-0.51419929375921603</v>
      </c>
      <c r="O706">
        <v>308.64</v>
      </c>
      <c r="P706">
        <v>301.69507802216799</v>
      </c>
      <c r="Q706">
        <v>322.37767962121802</v>
      </c>
      <c r="R706">
        <v>41.635564813324898</v>
      </c>
      <c r="S706" s="2">
        <f>(Table2[[#This Row],[Close Price]]-Table2[[#This Row],[20D EMA]])/Table2[[#This Row],[20D EMA]]</f>
        <v>-1.0821669258683175E-2</v>
      </c>
      <c r="T706" s="2">
        <f>(Table2[[#This Row],[Close Price]]-Table2[[#This Row],[50D EMA]])/Table2[[#This Row],[50D EMA]]</f>
        <v>1.1948892243999877E-2</v>
      </c>
      <c r="U706" s="2">
        <f>(Table2[[#This Row],[Close Price]]-Table2[[#This Row],[200D EMA]])/Table2[[#This Row],[200D EMA]]</f>
        <v>-5.2974137791684771E-2</v>
      </c>
      <c r="V706">
        <v>1.5425446515871399</v>
      </c>
      <c r="W706">
        <v>291.14999999999998</v>
      </c>
      <c r="X706">
        <v>311.95</v>
      </c>
      <c r="Y706">
        <v>291.14999999999998</v>
      </c>
      <c r="Z706">
        <v>312.7</v>
      </c>
      <c r="AA706">
        <v>283</v>
      </c>
      <c r="AB706">
        <v>348.7</v>
      </c>
      <c r="AC706" s="2">
        <f>(Table2[[#This Row],[Close Price]]/Table2[[#This Row],[Day Low]])-1</f>
        <v>4.8600377812124451E-2</v>
      </c>
      <c r="AD706" s="2">
        <f>(Table2[[#This Row],[Day High]]/Table2[[#This Row],[Close Price]])-1</f>
        <v>2.1781853914182747E-2</v>
      </c>
      <c r="AE706" s="2">
        <f>(Table2[[#This Row],[Close Price]]/Table2[[#This Row],[Current Week Low]])-1</f>
        <v>4.8600377812124451E-2</v>
      </c>
      <c r="AF706" s="2">
        <f>(Table2[[#This Row],[Current Week High]]/Table2[[#This Row],[Close Price]])-1</f>
        <v>2.4238453979692043E-2</v>
      </c>
      <c r="AG706" s="2">
        <f>(Table2[[#This Row],[Close Price]]/Table2[[#This Row],[Current Month Low]])-1</f>
        <v>7.8798586572438101E-2</v>
      </c>
      <c r="AH706" s="2">
        <f>(Table2[[#This Row],[Current Month High]]/Table2[[#This Row],[Close Price]])-1</f>
        <v>0.14215525712414001</v>
      </c>
      <c r="AI706">
        <v>54.241729446446001</v>
      </c>
      <c r="AJ706">
        <v>18.264574859577699</v>
      </c>
      <c r="AK706" t="str">
        <f>IF(AND(Table2[[#This Row],[20D EMA]]&gt;Table2[[#This Row],[50D EMA]],Table2[[#This Row],[50D EMA]]&gt;Table2[[#This Row],[200D EMA]]),"Uptrend","Downtrend/NoTrend")</f>
        <v>Downtrend/NoTrend</v>
      </c>
      <c r="AL706">
        <v>-0.09</v>
      </c>
      <c r="AM706" t="s">
        <v>10200</v>
      </c>
      <c r="AN706">
        <v>-3.45</v>
      </c>
      <c r="AO706" t="s">
        <v>10200</v>
      </c>
      <c r="AP706">
        <v>-1.6702550342374001E-2</v>
      </c>
      <c r="AQ706">
        <f>(Table2[[#This Row],[Sharpe Ratio]]-AVERAGE(Table2[Sharpe Ratio]))/_xlfn.STDEV.P(Table2[Sharpe Ratio])</f>
        <v>-0.75367408687897497</v>
      </c>
      <c r="AR70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6">
        <f>_xlfn.RANK.AVG(Table2[[#This Row],[1Y Return vs Nifty Z-Score]],Table2[1Y Return vs Nifty Z-Score])</f>
        <v>709</v>
      </c>
      <c r="AT706">
        <f>_xlfn.RANK.AVG(Table2[[#This Row],[6M Return vs Nifty Z-Score]],Table2[6M Return vs Nifty Z-Score])</f>
        <v>692</v>
      </c>
      <c r="AU706">
        <f>_xlfn.RANK.AVG(Table2[[#This Row],[Sharpe Ratio Z-Score]],Table2[Sharpe Ratio Z-Score])</f>
        <v>569</v>
      </c>
      <c r="AV706">
        <f>(Table2[[#This Row],[Rank 1Y]]+Table2[[#This Row],[Rank 6M]]+Table2[[#This Row],[Rank Sharpe]])/3</f>
        <v>656.66666666666663</v>
      </c>
    </row>
    <row r="707" spans="1:48" x14ac:dyDescent="0.3">
      <c r="A707" t="s">
        <v>1894</v>
      </c>
      <c r="B707" t="s">
        <v>1895</v>
      </c>
      <c r="C707" t="s">
        <v>10164</v>
      </c>
      <c r="D707" t="s">
        <v>1471</v>
      </c>
      <c r="E707">
        <v>3506.99805740899</v>
      </c>
      <c r="F707">
        <v>130.97</v>
      </c>
      <c r="G707">
        <v>-54.5510824233466</v>
      </c>
      <c r="H707">
        <f>(Table2[[#This Row],[1Y Return vs Nifty]]-AVERAGE(Table2[1Y Return vs Nifty]))/_xlfn.STDEV.P(Table2[1Y Return vs Nifty])</f>
        <v>-1.2976776259073675</v>
      </c>
      <c r="I707">
        <v>-0.59396701129168195</v>
      </c>
      <c r="J707">
        <f>(Table2[[#This Row],[1M Return vs Nifty]]-AVERAGE(Table2[1M Return vs Nifty]))/_xlfn.STDEV.P(Table2[1M Return vs Nifty])</f>
        <v>0.11896493640547788</v>
      </c>
      <c r="K707">
        <v>-21.773049982176701</v>
      </c>
      <c r="L707">
        <f>(Table2[[#This Row],[6M Return vs Nifty]]-AVERAGE(Table2[6M Return vs Nifty]))/_xlfn.STDEV.P(Table2[6M Return vs Nifty])</f>
        <v>-0.94548140373437894</v>
      </c>
      <c r="M707">
        <v>-3.9794168993607402</v>
      </c>
      <c r="N707">
        <f>(Table2[[#This Row],[1W Return vs Nifty]]-AVERAGE(Table2[1W Return vs Nifty]))/_xlfn.STDEV.P(Table2[1W Return vs Nifty])</f>
        <v>-0.56590870027142459</v>
      </c>
      <c r="O707">
        <v>136.47999999999999</v>
      </c>
      <c r="P707">
        <v>131.90396108821801</v>
      </c>
      <c r="Q707">
        <v>140.65447430675101</v>
      </c>
      <c r="R707">
        <v>34.345474892891801</v>
      </c>
      <c r="S707" s="2">
        <f>(Table2[[#This Row],[Close Price]]-Table2[[#This Row],[20D EMA]])/Table2[[#This Row],[20D EMA]]</f>
        <v>-4.0372215709261368E-2</v>
      </c>
      <c r="T707" s="2">
        <f>(Table2[[#This Row],[Close Price]]-Table2[[#This Row],[50D EMA]])/Table2[[#This Row],[50D EMA]]</f>
        <v>-7.0806144145540463E-3</v>
      </c>
      <c r="U707" s="2">
        <f>(Table2[[#This Row],[Close Price]]-Table2[[#This Row],[200D EMA]])/Table2[[#This Row],[200D EMA]]</f>
        <v>-6.8852941610874768E-2</v>
      </c>
      <c r="V707">
        <v>1.39934498425451</v>
      </c>
      <c r="W707">
        <v>127.62</v>
      </c>
      <c r="X707">
        <v>136.9</v>
      </c>
      <c r="Y707">
        <v>127.62</v>
      </c>
      <c r="Z707">
        <v>136.94</v>
      </c>
      <c r="AA707">
        <v>127.62</v>
      </c>
      <c r="AB707">
        <v>149.28</v>
      </c>
      <c r="AC707" s="2">
        <f>(Table2[[#This Row],[Close Price]]/Table2[[#This Row],[Day Low]])-1</f>
        <v>2.6249804105939356E-2</v>
      </c>
      <c r="AD707" s="2">
        <f>(Table2[[#This Row],[Day High]]/Table2[[#This Row],[Close Price]])-1</f>
        <v>4.5277544475834208E-2</v>
      </c>
      <c r="AE707" s="2">
        <f>(Table2[[#This Row],[Close Price]]/Table2[[#This Row],[Current Week Low]])-1</f>
        <v>2.6249804105939356E-2</v>
      </c>
      <c r="AF707" s="2">
        <f>(Table2[[#This Row],[Current Week High]]/Table2[[#This Row],[Close Price]])-1</f>
        <v>4.5582957929296786E-2</v>
      </c>
      <c r="AG707" s="2">
        <f>(Table2[[#This Row],[Close Price]]/Table2[[#This Row],[Current Month Low]])-1</f>
        <v>2.6249804105939356E-2</v>
      </c>
      <c r="AH707" s="2">
        <f>(Table2[[#This Row],[Current Month High]]/Table2[[#This Row],[Close Price]])-1</f>
        <v>0.13980300832251658</v>
      </c>
      <c r="AI707">
        <v>56.104451401084198</v>
      </c>
      <c r="AJ707">
        <v>25.390138822402999</v>
      </c>
      <c r="AK707" t="str">
        <f>IF(AND(Table2[[#This Row],[20D EMA]]&gt;Table2[[#This Row],[50D EMA]],Table2[[#This Row],[50D EMA]]&gt;Table2[[#This Row],[200D EMA]]),"Uptrend","Downtrend/NoTrend")</f>
        <v>Downtrend/NoTrend</v>
      </c>
      <c r="AL707">
        <v>-0.03</v>
      </c>
      <c r="AM707" t="s">
        <v>10200</v>
      </c>
      <c r="AN707">
        <v>-2.2999999999999998</v>
      </c>
      <c r="AO707" t="s">
        <v>10200</v>
      </c>
      <c r="AP707">
        <v>-5.4756253443845E-2</v>
      </c>
      <c r="AQ707">
        <f>(Table2[[#This Row],[Sharpe Ratio]]-AVERAGE(Table2[Sharpe Ratio]))/_xlfn.STDEV.P(Table2[Sharpe Ratio])</f>
        <v>-1.1905137025002406</v>
      </c>
      <c r="AR70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7">
        <f>_xlfn.RANK.AVG(Table2[[#This Row],[1Y Return vs Nifty Z-Score]],Table2[1Y Return vs Nifty Z-Score])</f>
        <v>721</v>
      </c>
      <c r="AT707">
        <f>_xlfn.RANK.AVG(Table2[[#This Row],[6M Return vs Nifty Z-Score]],Table2[6M Return vs Nifty Z-Score])</f>
        <v>616</v>
      </c>
      <c r="AU707">
        <f>_xlfn.RANK.AVG(Table2[[#This Row],[Sharpe Ratio Z-Score]],Table2[Sharpe Ratio Z-Score])</f>
        <v>638</v>
      </c>
      <c r="AV707">
        <f>(Table2[[#This Row],[Rank 1Y]]+Table2[[#This Row],[Rank 6M]]+Table2[[#This Row],[Rank Sharpe]])/3</f>
        <v>658.33333333333337</v>
      </c>
    </row>
    <row r="708" spans="1:48" x14ac:dyDescent="0.3">
      <c r="A708" t="s">
        <v>348</v>
      </c>
      <c r="B708" t="s">
        <v>349</v>
      </c>
      <c r="C708" t="s">
        <v>10155</v>
      </c>
      <c r="D708" t="s">
        <v>350</v>
      </c>
      <c r="E708">
        <v>69507.674447390003</v>
      </c>
      <c r="F708">
        <v>730.85</v>
      </c>
      <c r="G708">
        <v>-38.973617154424801</v>
      </c>
      <c r="H708">
        <f>(Table2[[#This Row],[1Y Return vs Nifty]]-AVERAGE(Table2[1Y Return vs Nifty]))/_xlfn.STDEV.P(Table2[1Y Return vs Nifty])</f>
        <v>-1.0807470308172176</v>
      </c>
      <c r="I708">
        <v>-3.55996751107081</v>
      </c>
      <c r="J708">
        <f>(Table2[[#This Row],[1M Return vs Nifty]]-AVERAGE(Table2[1M Return vs Nifty]))/_xlfn.STDEV.P(Table2[1M Return vs Nifty])</f>
        <v>-0.18862527688721414</v>
      </c>
      <c r="K708">
        <v>-15.1261214334007</v>
      </c>
      <c r="L708">
        <f>(Table2[[#This Row],[6M Return vs Nifty]]-AVERAGE(Table2[6M Return vs Nifty]))/_xlfn.STDEV.P(Table2[6M Return vs Nifty])</f>
        <v>-0.72219743155813831</v>
      </c>
      <c r="M708">
        <v>-0.92477079993864097</v>
      </c>
      <c r="N708">
        <f>(Table2[[#This Row],[1W Return vs Nifty]]-AVERAGE(Table2[1W Return vs Nifty]))/_xlfn.STDEV.P(Table2[1W Return vs Nifty])</f>
        <v>0.25645097646367992</v>
      </c>
      <c r="O708">
        <v>728.51</v>
      </c>
      <c r="P708">
        <v>723.99671099635498</v>
      </c>
      <c r="Q708">
        <v>741.78500175004899</v>
      </c>
      <c r="R708">
        <v>51.3707371886955</v>
      </c>
      <c r="S708" s="2">
        <f>(Table2[[#This Row],[Close Price]]-Table2[[#This Row],[20D EMA]])/Table2[[#This Row],[20D EMA]]</f>
        <v>3.2120355245638796E-3</v>
      </c>
      <c r="T708" s="2">
        <f>(Table2[[#This Row],[Close Price]]-Table2[[#This Row],[50D EMA]])/Table2[[#This Row],[50D EMA]]</f>
        <v>9.4659117915240759E-3</v>
      </c>
      <c r="U708" s="2">
        <f>(Table2[[#This Row],[Close Price]]-Table2[[#This Row],[200D EMA]])/Table2[[#This Row],[200D EMA]]</f>
        <v>-1.4741470539645144E-2</v>
      </c>
      <c r="V708">
        <v>0.99893556557751095</v>
      </c>
      <c r="W708">
        <v>713</v>
      </c>
      <c r="X708">
        <v>734</v>
      </c>
      <c r="Y708">
        <v>711.6</v>
      </c>
      <c r="Z708">
        <v>734</v>
      </c>
      <c r="AA708">
        <v>708.75</v>
      </c>
      <c r="AB708">
        <v>750</v>
      </c>
      <c r="AC708" s="2">
        <f>(Table2[[#This Row],[Close Price]]/Table2[[#This Row],[Day Low]])-1</f>
        <v>2.5035063113604483E-2</v>
      </c>
      <c r="AD708" s="2">
        <f>(Table2[[#This Row],[Day High]]/Table2[[#This Row],[Close Price]])-1</f>
        <v>4.3100499418484706E-3</v>
      </c>
      <c r="AE708" s="2">
        <f>(Table2[[#This Row],[Close Price]]/Table2[[#This Row],[Current Week Low]])-1</f>
        <v>2.7051714446318265E-2</v>
      </c>
      <c r="AF708" s="2">
        <f>(Table2[[#This Row],[Current Week High]]/Table2[[#This Row],[Close Price]])-1</f>
        <v>4.3100499418484706E-3</v>
      </c>
      <c r="AG708" s="2">
        <f>(Table2[[#This Row],[Close Price]]/Table2[[#This Row],[Current Month Low]])-1</f>
        <v>3.1181657848324607E-2</v>
      </c>
      <c r="AH708" s="2">
        <f>(Table2[[#This Row],[Current Month High]]/Table2[[#This Row],[Close Price]])-1</f>
        <v>2.6202367106793467E-2</v>
      </c>
      <c r="AI708">
        <v>22.165971129506701</v>
      </c>
      <c r="AJ708">
        <v>12.7941970831082</v>
      </c>
      <c r="AK708" t="str">
        <f>IF(AND(Table2[[#This Row],[20D EMA]]&gt;Table2[[#This Row],[50D EMA]],Table2[[#This Row],[50D EMA]]&gt;Table2[[#This Row],[200D EMA]]),"Uptrend","Downtrend/NoTrend")</f>
        <v>Downtrend/NoTrend</v>
      </c>
      <c r="AL708">
        <v>-0.05</v>
      </c>
      <c r="AM708" t="s">
        <v>10200</v>
      </c>
      <c r="AN708">
        <v>1.66</v>
      </c>
      <c r="AO708" t="s">
        <v>10199</v>
      </c>
      <c r="AP708">
        <v>-0.145363005102049</v>
      </c>
      <c r="AQ708">
        <f>(Table2[[#This Row],[Sharpe Ratio]]-AVERAGE(Table2[Sharpe Ratio]))/_xlfn.STDEV.P(Table2[Sharpe Ratio])</f>
        <v>-2.2306389818066656</v>
      </c>
      <c r="AR70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8">
        <f>_xlfn.RANK.AVG(Table2[[#This Row],[1Y Return vs Nifty Z-Score]],Table2[1Y Return vs Nifty Z-Score])</f>
        <v>695</v>
      </c>
      <c r="AT708">
        <f>_xlfn.RANK.AVG(Table2[[#This Row],[6M Return vs Nifty Z-Score]],Table2[6M Return vs Nifty Z-Score])</f>
        <v>559</v>
      </c>
      <c r="AU708">
        <f>_xlfn.RANK.AVG(Table2[[#This Row],[Sharpe Ratio Z-Score]],Table2[Sharpe Ratio Z-Score])</f>
        <v>728</v>
      </c>
      <c r="AV708">
        <f>(Table2[[#This Row],[Rank 1Y]]+Table2[[#This Row],[Rank 6M]]+Table2[[#This Row],[Rank Sharpe]])/3</f>
        <v>660.66666666666663</v>
      </c>
    </row>
    <row r="709" spans="1:48" x14ac:dyDescent="0.3">
      <c r="A709" t="s">
        <v>1913</v>
      </c>
      <c r="B709" t="s">
        <v>1914</v>
      </c>
      <c r="C709" t="s">
        <v>10167</v>
      </c>
      <c r="D709" t="s">
        <v>1462</v>
      </c>
      <c r="E709">
        <v>3443.7750000000001</v>
      </c>
      <c r="F709">
        <v>310.25</v>
      </c>
      <c r="G709">
        <v>-57.334336575028303</v>
      </c>
      <c r="H709">
        <f>(Table2[[#This Row],[1Y Return vs Nifty]]-AVERAGE(Table2[1Y Return vs Nifty]))/_xlfn.STDEV.P(Table2[1Y Return vs Nifty])</f>
        <v>-1.3364370112751534</v>
      </c>
      <c r="I709">
        <v>-9.0706601366130002</v>
      </c>
      <c r="J709">
        <f>(Table2[[#This Row],[1M Return vs Nifty]]-AVERAGE(Table2[1M Return vs Nifty]))/_xlfn.STDEV.P(Table2[1M Return vs Nifty])</f>
        <v>-0.76011375782550561</v>
      </c>
      <c r="K709">
        <v>-29.646452849570402</v>
      </c>
      <c r="L709">
        <f>(Table2[[#This Row],[6M Return vs Nifty]]-AVERAGE(Table2[6M Return vs Nifty]))/_xlfn.STDEV.P(Table2[6M Return vs Nifty])</f>
        <v>-1.2099651655011872</v>
      </c>
      <c r="M709">
        <v>-3.37824182570861</v>
      </c>
      <c r="N709">
        <f>(Table2[[#This Row],[1W Return vs Nifty]]-AVERAGE(Table2[1W Return vs Nifty]))/_xlfn.STDEV.P(Table2[1W Return vs Nifty])</f>
        <v>-0.40406273738777038</v>
      </c>
      <c r="O709">
        <v>326.47000000000003</v>
      </c>
      <c r="P709">
        <v>326.66062287672298</v>
      </c>
      <c r="Q709">
        <v>348.201459167233</v>
      </c>
      <c r="R709">
        <v>22.816283066463399</v>
      </c>
      <c r="S709" s="2">
        <f>(Table2[[#This Row],[Close Price]]-Table2[[#This Row],[20D EMA]])/Table2[[#This Row],[20D EMA]]</f>
        <v>-4.9682972401752151E-2</v>
      </c>
      <c r="T709" s="2">
        <f>(Table2[[#This Row],[Close Price]]-Table2[[#This Row],[50D EMA]])/Table2[[#This Row],[50D EMA]]</f>
        <v>-5.0237530107557882E-2</v>
      </c>
      <c r="U709" s="2">
        <f>(Table2[[#This Row],[Close Price]]-Table2[[#This Row],[200D EMA]])/Table2[[#This Row],[200D EMA]]</f>
        <v>-0.10899282058725032</v>
      </c>
      <c r="V709">
        <v>0.892625013927143</v>
      </c>
      <c r="W709">
        <v>304</v>
      </c>
      <c r="X709">
        <v>317.14999999999998</v>
      </c>
      <c r="Y709">
        <v>304</v>
      </c>
      <c r="Z709">
        <v>318.39999999999998</v>
      </c>
      <c r="AA709">
        <v>304</v>
      </c>
      <c r="AB709">
        <v>352.95</v>
      </c>
      <c r="AC709" s="2">
        <f>(Table2[[#This Row],[Close Price]]/Table2[[#This Row],[Day Low]])-1</f>
        <v>2.0559210526315708E-2</v>
      </c>
      <c r="AD709" s="2">
        <f>(Table2[[#This Row],[Day High]]/Table2[[#This Row],[Close Price]])-1</f>
        <v>2.2240128928283642E-2</v>
      </c>
      <c r="AE709" s="2">
        <f>(Table2[[#This Row],[Close Price]]/Table2[[#This Row],[Current Week Low]])-1</f>
        <v>2.0559210526315708E-2</v>
      </c>
      <c r="AF709" s="2">
        <f>(Table2[[#This Row],[Current Week High]]/Table2[[#This Row],[Close Price]])-1</f>
        <v>2.6269137792103159E-2</v>
      </c>
      <c r="AG709" s="2">
        <f>(Table2[[#This Row],[Close Price]]/Table2[[#This Row],[Current Month Low]])-1</f>
        <v>2.0559210526315708E-2</v>
      </c>
      <c r="AH709" s="2">
        <f>(Table2[[#This Row],[Current Month High]]/Table2[[#This Row],[Close Price]])-1</f>
        <v>0.1376309427880742</v>
      </c>
      <c r="AI709">
        <v>54.633360193392399</v>
      </c>
      <c r="AJ709">
        <v>6.8353994490358101</v>
      </c>
      <c r="AK709" t="str">
        <f>IF(AND(Table2[[#This Row],[20D EMA]]&gt;Table2[[#This Row],[50D EMA]],Table2[[#This Row],[50D EMA]]&gt;Table2[[#This Row],[200D EMA]]),"Uptrend","Downtrend/NoTrend")</f>
        <v>Downtrend/NoTrend</v>
      </c>
      <c r="AL709">
        <v>-0.11</v>
      </c>
      <c r="AM709" t="s">
        <v>10200</v>
      </c>
      <c r="AN709">
        <v>-9.3800000000000008</v>
      </c>
      <c r="AO709" t="s">
        <v>10200</v>
      </c>
      <c r="AP709">
        <v>-2.5169183923538001E-2</v>
      </c>
      <c r="AQ709">
        <f>(Table2[[#This Row],[Sharpe Ratio]]-AVERAGE(Table2[Sharpe Ratio]))/_xlfn.STDEV.P(Table2[Sharpe Ratio])</f>
        <v>-0.85086728117440247</v>
      </c>
      <c r="AR70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9">
        <f>_xlfn.RANK.AVG(Table2[[#This Row],[1Y Return vs Nifty Z-Score]],Table2[1Y Return vs Nifty Z-Score])</f>
        <v>726</v>
      </c>
      <c r="AT709">
        <f>_xlfn.RANK.AVG(Table2[[#This Row],[6M Return vs Nifty Z-Score]],Table2[6M Return vs Nifty Z-Score])</f>
        <v>678</v>
      </c>
      <c r="AU709">
        <f>_xlfn.RANK.AVG(Table2[[#This Row],[Sharpe Ratio Z-Score]],Table2[Sharpe Ratio Z-Score])</f>
        <v>583</v>
      </c>
      <c r="AV709">
        <f>(Table2[[#This Row],[Rank 1Y]]+Table2[[#This Row],[Rank 6M]]+Table2[[#This Row],[Rank Sharpe]])/3</f>
        <v>662.33333333333337</v>
      </c>
    </row>
    <row r="710" spans="1:48" x14ac:dyDescent="0.3">
      <c r="A710" t="s">
        <v>390</v>
      </c>
      <c r="B710" t="s">
        <v>391</v>
      </c>
      <c r="C710" t="s">
        <v>10167</v>
      </c>
      <c r="D710" t="s">
        <v>98</v>
      </c>
      <c r="E710">
        <v>61280.069315684901</v>
      </c>
      <c r="F710">
        <v>525.65</v>
      </c>
      <c r="G710">
        <v>-32.005395780970801</v>
      </c>
      <c r="H710">
        <f>(Table2[[#This Row],[1Y Return vs Nifty]]-AVERAGE(Table2[1Y Return vs Nifty]))/_xlfn.STDEV.P(Table2[1Y Return vs Nifty])</f>
        <v>-0.98370811060989272</v>
      </c>
      <c r="I710">
        <v>0.84169525686185898</v>
      </c>
      <c r="J710">
        <f>(Table2[[#This Row],[1M Return vs Nifty]]-AVERAGE(Table2[1M Return vs Nifty]))/_xlfn.STDEV.P(Table2[1M Return vs Nifty])</f>
        <v>0.26785083959750444</v>
      </c>
      <c r="K710">
        <v>-19.159384110189201</v>
      </c>
      <c r="L710">
        <f>(Table2[[#This Row],[6M Return vs Nifty]]-AVERAGE(Table2[6M Return vs Nifty]))/_xlfn.STDEV.P(Table2[6M Return vs Nifty])</f>
        <v>-0.85768300278025533</v>
      </c>
      <c r="M710">
        <v>1.4347732896621399</v>
      </c>
      <c r="N710">
        <f>(Table2[[#This Row],[1W Return vs Nifty]]-AVERAGE(Table2[1W Return vs Nifty]))/_xlfn.STDEV.P(Table2[1W Return vs Nifty])</f>
        <v>0.89167805404016998</v>
      </c>
      <c r="O710">
        <v>515.92999999999995</v>
      </c>
      <c r="P710">
        <v>511.29611966100998</v>
      </c>
      <c r="Q710">
        <v>534.446310686017</v>
      </c>
      <c r="R710">
        <v>66.346721477569503</v>
      </c>
      <c r="S710" s="2">
        <f>(Table2[[#This Row],[Close Price]]-Table2[[#This Row],[20D EMA]])/Table2[[#This Row],[20D EMA]]</f>
        <v>1.883976508441073E-2</v>
      </c>
      <c r="T710" s="2">
        <f>(Table2[[#This Row],[Close Price]]-Table2[[#This Row],[50D EMA]])/Table2[[#This Row],[50D EMA]]</f>
        <v>2.8073517061906587E-2</v>
      </c>
      <c r="U710" s="2">
        <f>(Table2[[#This Row],[Close Price]]-Table2[[#This Row],[200D EMA]])/Table2[[#This Row],[200D EMA]]</f>
        <v>-1.6458735910677445E-2</v>
      </c>
      <c r="V710">
        <v>0.87260281305692</v>
      </c>
      <c r="W710">
        <v>511.05</v>
      </c>
      <c r="X710">
        <v>528.04999999999995</v>
      </c>
      <c r="Y710">
        <v>511.05</v>
      </c>
      <c r="Z710">
        <v>528.70000000000005</v>
      </c>
      <c r="AA710">
        <v>503.7</v>
      </c>
      <c r="AB710">
        <v>536.85</v>
      </c>
      <c r="AC710" s="2">
        <f>(Table2[[#This Row],[Close Price]]/Table2[[#This Row],[Day Low]])-1</f>
        <v>2.8568633206144112E-2</v>
      </c>
      <c r="AD710" s="2">
        <f>(Table2[[#This Row],[Day High]]/Table2[[#This Row],[Close Price]])-1</f>
        <v>4.5657757062684823E-3</v>
      </c>
      <c r="AE710" s="2">
        <f>(Table2[[#This Row],[Close Price]]/Table2[[#This Row],[Current Week Low]])-1</f>
        <v>2.8568633206144112E-2</v>
      </c>
      <c r="AF710" s="2">
        <f>(Table2[[#This Row],[Current Week High]]/Table2[[#This Row],[Close Price]])-1</f>
        <v>5.8023399600495296E-3</v>
      </c>
      <c r="AG710" s="2">
        <f>(Table2[[#This Row],[Close Price]]/Table2[[#This Row],[Current Month Low]])-1</f>
        <v>4.3577526305340397E-2</v>
      </c>
      <c r="AH710" s="2">
        <f>(Table2[[#This Row],[Current Month High]]/Table2[[#This Row],[Close Price]])-1</f>
        <v>2.1306953295919362E-2</v>
      </c>
      <c r="AI710">
        <v>29.316084847331801</v>
      </c>
      <c r="AJ710">
        <v>19.7380410022778</v>
      </c>
      <c r="AK710" t="str">
        <f>IF(AND(Table2[[#This Row],[20D EMA]]&gt;Table2[[#This Row],[50D EMA]],Table2[[#This Row],[50D EMA]]&gt;Table2[[#This Row],[200D EMA]]),"Uptrend","Downtrend/NoTrend")</f>
        <v>Downtrend/NoTrend</v>
      </c>
      <c r="AL710">
        <v>-0.03</v>
      </c>
      <c r="AM710" t="s">
        <v>10200</v>
      </c>
      <c r="AN710">
        <v>2.4700000000000002</v>
      </c>
      <c r="AO710" t="s">
        <v>10199</v>
      </c>
      <c r="AP710">
        <v>-0.12783186734437299</v>
      </c>
      <c r="AQ710">
        <f>(Table2[[#This Row],[Sharpe Ratio]]-AVERAGE(Table2[Sharpe Ratio]))/_xlfn.STDEV.P(Table2[Sharpe Ratio])</f>
        <v>-2.0293893042379509</v>
      </c>
      <c r="AR71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0">
        <f>_xlfn.RANK.AVG(Table2[[#This Row],[1Y Return vs Nifty Z-Score]],Table2[1Y Return vs Nifty Z-Score])</f>
        <v>672</v>
      </c>
      <c r="AT710">
        <f>_xlfn.RANK.AVG(Table2[[#This Row],[6M Return vs Nifty Z-Score]],Table2[6M Return vs Nifty Z-Score])</f>
        <v>593</v>
      </c>
      <c r="AU710">
        <f>_xlfn.RANK.AVG(Table2[[#This Row],[Sharpe Ratio Z-Score]],Table2[Sharpe Ratio Z-Score])</f>
        <v>723</v>
      </c>
      <c r="AV710">
        <f>(Table2[[#This Row],[Rank 1Y]]+Table2[[#This Row],[Rank 6M]]+Table2[[#This Row],[Rank Sharpe]])/3</f>
        <v>662.66666666666663</v>
      </c>
    </row>
    <row r="711" spans="1:48" x14ac:dyDescent="0.3">
      <c r="A711" t="s">
        <v>96</v>
      </c>
      <c r="B711" t="s">
        <v>97</v>
      </c>
      <c r="C711" t="s">
        <v>10167</v>
      </c>
      <c r="D711" t="s">
        <v>98</v>
      </c>
      <c r="E711">
        <v>277735.87981628999</v>
      </c>
      <c r="F711">
        <v>2897.1</v>
      </c>
      <c r="G711">
        <v>-42.222408835375802</v>
      </c>
      <c r="H711">
        <f>(Table2[[#This Row],[1Y Return vs Nifty]]-AVERAGE(Table2[1Y Return vs Nifty]))/_xlfn.STDEV.P(Table2[1Y Return vs Nifty])</f>
        <v>-1.1259894563663011</v>
      </c>
      <c r="I711">
        <v>-2.36600915333677</v>
      </c>
      <c r="J711">
        <f>(Table2[[#This Row],[1M Return vs Nifty]]-AVERAGE(Table2[1M Return vs Nifty]))/_xlfn.STDEV.P(Table2[1M Return vs Nifty])</f>
        <v>-6.4805369929897716E-2</v>
      </c>
      <c r="K711">
        <v>-20.4155390245242</v>
      </c>
      <c r="L711">
        <f>(Table2[[#This Row],[6M Return vs Nifty]]-AVERAGE(Table2[6M Return vs Nifty]))/_xlfn.STDEV.P(Table2[6M Return vs Nifty])</f>
        <v>-0.89987982449771953</v>
      </c>
      <c r="M711">
        <v>-0.325693141118235</v>
      </c>
      <c r="N711">
        <f>(Table2[[#This Row],[1W Return vs Nifty]]-AVERAGE(Table2[1W Return vs Nifty]))/_xlfn.STDEV.P(Table2[1W Return vs Nifty])</f>
        <v>0.41773228166626197</v>
      </c>
      <c r="O711">
        <v>2934.3</v>
      </c>
      <c r="P711">
        <v>2915.95124545929</v>
      </c>
      <c r="Q711">
        <v>2981.4146775562999</v>
      </c>
      <c r="R711">
        <v>37.7750074727727</v>
      </c>
      <c r="S711" s="2">
        <f>(Table2[[#This Row],[Close Price]]-Table2[[#This Row],[20D EMA]])/Table2[[#This Row],[20D EMA]]</f>
        <v>-1.2677640323075442E-2</v>
      </c>
      <c r="T711" s="2">
        <f>(Table2[[#This Row],[Close Price]]-Table2[[#This Row],[50D EMA]])/Table2[[#This Row],[50D EMA]]</f>
        <v>-6.4648699077685919E-3</v>
      </c>
      <c r="U711" s="2">
        <f>(Table2[[#This Row],[Close Price]]-Table2[[#This Row],[200D EMA]])/Table2[[#This Row],[200D EMA]]</f>
        <v>-2.8280090720358319E-2</v>
      </c>
      <c r="V711">
        <v>1.5482981739246999</v>
      </c>
      <c r="W711">
        <v>2886</v>
      </c>
      <c r="X711">
        <v>2947.3</v>
      </c>
      <c r="Y711">
        <v>2886</v>
      </c>
      <c r="Z711">
        <v>2973.35</v>
      </c>
      <c r="AA711">
        <v>2842</v>
      </c>
      <c r="AB711">
        <v>3052</v>
      </c>
      <c r="AC711" s="2">
        <f>(Table2[[#This Row],[Close Price]]/Table2[[#This Row],[Day Low]])-1</f>
        <v>3.8461538461538325E-3</v>
      </c>
      <c r="AD711" s="2">
        <f>(Table2[[#This Row],[Day High]]/Table2[[#This Row],[Close Price]])-1</f>
        <v>1.7327672500086377E-2</v>
      </c>
      <c r="AE711" s="2">
        <f>(Table2[[#This Row],[Close Price]]/Table2[[#This Row],[Current Week Low]])-1</f>
        <v>3.8461538461538325E-3</v>
      </c>
      <c r="AF711" s="2">
        <f>(Table2[[#This Row],[Current Week High]]/Table2[[#This Row],[Close Price]])-1</f>
        <v>2.6319422871146969E-2</v>
      </c>
      <c r="AG711" s="2">
        <f>(Table2[[#This Row],[Close Price]]/Table2[[#This Row],[Current Month Low]])-1</f>
        <v>1.9387755102040716E-2</v>
      </c>
      <c r="AH711" s="2">
        <f>(Table2[[#This Row],[Current Month High]]/Table2[[#This Row],[Close Price]])-1</f>
        <v>5.3467260363812219E-2</v>
      </c>
      <c r="AI711">
        <v>23.157640399019702</v>
      </c>
      <c r="AJ711">
        <v>8.5015542489045295</v>
      </c>
      <c r="AK711" t="str">
        <f>IF(AND(Table2[[#This Row],[20D EMA]]&gt;Table2[[#This Row],[50D EMA]],Table2[[#This Row],[50D EMA]]&gt;Table2[[#This Row],[200D EMA]]),"Uptrend","Downtrend/NoTrend")</f>
        <v>Downtrend/NoTrend</v>
      </c>
      <c r="AL711">
        <v>-0.05</v>
      </c>
      <c r="AM711" t="s">
        <v>10200</v>
      </c>
      <c r="AN711">
        <v>-1.29</v>
      </c>
      <c r="AO711" t="s">
        <v>10200</v>
      </c>
      <c r="AP711">
        <v>-8.2307700276037996E-2</v>
      </c>
      <c r="AQ711">
        <f>(Table2[[#This Row],[Sharpe Ratio]]-AVERAGE(Table2[Sharpe Ratio]))/_xlfn.STDEV.P(Table2[Sharpe Ratio])</f>
        <v>-1.506792079190463</v>
      </c>
      <c r="AR71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1">
        <f>_xlfn.RANK.AVG(Table2[[#This Row],[1Y Return vs Nifty Z-Score]],Table2[1Y Return vs Nifty Z-Score])</f>
        <v>703</v>
      </c>
      <c r="AT711">
        <f>_xlfn.RANK.AVG(Table2[[#This Row],[6M Return vs Nifty Z-Score]],Table2[6M Return vs Nifty Z-Score])</f>
        <v>603</v>
      </c>
      <c r="AU711">
        <f>_xlfn.RANK.AVG(Table2[[#This Row],[Sharpe Ratio Z-Score]],Table2[Sharpe Ratio Z-Score])</f>
        <v>689</v>
      </c>
      <c r="AV711">
        <f>(Table2[[#This Row],[Rank 1Y]]+Table2[[#This Row],[Rank 6M]]+Table2[[#This Row],[Rank Sharpe]])/3</f>
        <v>665</v>
      </c>
    </row>
    <row r="712" spans="1:48" x14ac:dyDescent="0.3">
      <c r="A712" t="s">
        <v>1254</v>
      </c>
      <c r="B712" t="s">
        <v>1255</v>
      </c>
      <c r="C712" t="s">
        <v>10169</v>
      </c>
      <c r="D712" t="s">
        <v>551</v>
      </c>
      <c r="E712">
        <v>8754.3738070399995</v>
      </c>
      <c r="F712">
        <v>797.05</v>
      </c>
      <c r="G712">
        <v>-42.6609055293804</v>
      </c>
      <c r="H712">
        <f>(Table2[[#This Row],[1Y Return vs Nifty]]-AVERAGE(Table2[1Y Return vs Nifty]))/_xlfn.STDEV.P(Table2[1Y Return vs Nifty])</f>
        <v>-1.1320959279348983</v>
      </c>
      <c r="I712">
        <v>-0.97200747717015401</v>
      </c>
      <c r="J712">
        <f>(Table2[[#This Row],[1M Return vs Nifty]]-AVERAGE(Table2[1M Return vs Nifty]))/_xlfn.STDEV.P(Table2[1M Return vs Nifty])</f>
        <v>7.9760105677537302E-2</v>
      </c>
      <c r="K712">
        <v>-31.241308398385801</v>
      </c>
      <c r="L712">
        <f>(Table2[[#This Row],[6M Return vs Nifty]]-AVERAGE(Table2[6M Return vs Nifty]))/_xlfn.STDEV.P(Table2[6M Return vs Nifty])</f>
        <v>-1.2635396366834288</v>
      </c>
      <c r="M712">
        <v>6.2289791187216297</v>
      </c>
      <c r="N712">
        <f>(Table2[[#This Row],[1W Return vs Nifty]]-AVERAGE(Table2[1W Return vs Nifty]))/_xlfn.STDEV.P(Table2[1W Return vs Nifty])</f>
        <v>2.1823550841985244</v>
      </c>
      <c r="O712">
        <v>772.36</v>
      </c>
      <c r="P712">
        <v>784.47045039934596</v>
      </c>
      <c r="Q712">
        <v>859.11085202351501</v>
      </c>
      <c r="R712">
        <v>80.1295148355766</v>
      </c>
      <c r="S712" s="2">
        <f>(Table2[[#This Row],[Close Price]]-Table2[[#This Row],[20D EMA]])/Table2[[#This Row],[20D EMA]]</f>
        <v>3.1966958413175123E-2</v>
      </c>
      <c r="T712" s="2">
        <f>(Table2[[#This Row],[Close Price]]-Table2[[#This Row],[50D EMA]])/Table2[[#This Row],[50D EMA]]</f>
        <v>1.6035721414681955E-2</v>
      </c>
      <c r="U712" s="2">
        <f>(Table2[[#This Row],[Close Price]]-Table2[[#This Row],[200D EMA]])/Table2[[#This Row],[200D EMA]]</f>
        <v>-7.223846826907078E-2</v>
      </c>
      <c r="V712">
        <v>1.4365533743293499</v>
      </c>
      <c r="W712">
        <v>755.05</v>
      </c>
      <c r="X712">
        <v>803.05</v>
      </c>
      <c r="Y712">
        <v>755.05</v>
      </c>
      <c r="Z712">
        <v>803.05</v>
      </c>
      <c r="AA712">
        <v>731.8</v>
      </c>
      <c r="AB712">
        <v>803.05</v>
      </c>
      <c r="AC712" s="2">
        <f>(Table2[[#This Row],[Close Price]]/Table2[[#This Row],[Day Low]])-1</f>
        <v>5.5625455267863E-2</v>
      </c>
      <c r="AD712" s="2">
        <f>(Table2[[#This Row],[Day High]]/Table2[[#This Row],[Close Price]])-1</f>
        <v>7.5277586098738691E-3</v>
      </c>
      <c r="AE712" s="2">
        <f>(Table2[[#This Row],[Close Price]]/Table2[[#This Row],[Current Week Low]])-1</f>
        <v>5.5625455267863E-2</v>
      </c>
      <c r="AF712" s="2">
        <f>(Table2[[#This Row],[Current Week High]]/Table2[[#This Row],[Close Price]])-1</f>
        <v>7.5277586098738691E-3</v>
      </c>
      <c r="AG712" s="2">
        <f>(Table2[[#This Row],[Close Price]]/Table2[[#This Row],[Current Month Low]])-1</f>
        <v>8.9163705930582093E-2</v>
      </c>
      <c r="AH712" s="2">
        <f>(Table2[[#This Row],[Current Month High]]/Table2[[#This Row],[Close Price]])-1</f>
        <v>7.5277586098738691E-3</v>
      </c>
      <c r="AI712">
        <v>38.799322501725101</v>
      </c>
      <c r="AJ712">
        <v>10.639922265408099</v>
      </c>
      <c r="AK712" t="str">
        <f>IF(AND(Table2[[#This Row],[20D EMA]]&gt;Table2[[#This Row],[50D EMA]],Table2[[#This Row],[50D EMA]]&gt;Table2[[#This Row],[200D EMA]]),"Uptrend","Downtrend/NoTrend")</f>
        <v>Downtrend/NoTrend</v>
      </c>
      <c r="AL712">
        <v>-0.08</v>
      </c>
      <c r="AM712" t="s">
        <v>10200</v>
      </c>
      <c r="AN712">
        <v>4.2</v>
      </c>
      <c r="AO712" t="s">
        <v>10199</v>
      </c>
      <c r="AP712">
        <v>-3.2085713609197999E-2</v>
      </c>
      <c r="AQ712">
        <f>(Table2[[#This Row],[Sharpe Ratio]]-AVERAGE(Table2[Sharpe Ratio]))/_xlfn.STDEV.P(Table2[Sharpe Ratio])</f>
        <v>-0.93026597100125386</v>
      </c>
      <c r="AR71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2">
        <f>_xlfn.RANK.AVG(Table2[[#This Row],[1Y Return vs Nifty Z-Score]],Table2[1Y Return vs Nifty Z-Score])</f>
        <v>704</v>
      </c>
      <c r="AT712">
        <f>_xlfn.RANK.AVG(Table2[[#This Row],[6M Return vs Nifty Z-Score]],Table2[6M Return vs Nifty Z-Score])</f>
        <v>689</v>
      </c>
      <c r="AU712">
        <f>_xlfn.RANK.AVG(Table2[[#This Row],[Sharpe Ratio Z-Score]],Table2[Sharpe Ratio Z-Score])</f>
        <v>603</v>
      </c>
      <c r="AV712">
        <f>(Table2[[#This Row],[Rank 1Y]]+Table2[[#This Row],[Rank 6M]]+Table2[[#This Row],[Rank Sharpe]])/3</f>
        <v>665.33333333333337</v>
      </c>
    </row>
    <row r="713" spans="1:48" x14ac:dyDescent="0.3">
      <c r="A713" t="s">
        <v>2144</v>
      </c>
      <c r="B713" t="s">
        <v>2145</v>
      </c>
      <c r="C713" t="s">
        <v>10157</v>
      </c>
      <c r="D713" t="s">
        <v>407</v>
      </c>
      <c r="E713">
        <v>2554.3862002000001</v>
      </c>
      <c r="F713">
        <v>1813.25</v>
      </c>
      <c r="G713">
        <v>-30.2113351637575</v>
      </c>
      <c r="H713">
        <f>(Table2[[#This Row],[1Y Return vs Nifty]]-AVERAGE(Table2[1Y Return vs Nifty]))/_xlfn.STDEV.P(Table2[1Y Return vs Nifty])</f>
        <v>-0.95872415907470043</v>
      </c>
      <c r="I713">
        <v>-13.1754571703118</v>
      </c>
      <c r="J713">
        <f>(Table2[[#This Row],[1M Return vs Nifty]]-AVERAGE(Table2[1M Return vs Nifty]))/_xlfn.STDEV.P(Table2[1M Return vs Nifty])</f>
        <v>-1.1858033000938384</v>
      </c>
      <c r="K713">
        <v>-22.504543468239401</v>
      </c>
      <c r="L713">
        <f>(Table2[[#This Row],[6M Return vs Nifty]]-AVERAGE(Table2[6M Return vs Nifty]))/_xlfn.STDEV.P(Table2[6M Return vs Nifty])</f>
        <v>-0.97005377125579617</v>
      </c>
      <c r="M713">
        <v>-5.3833418440967904</v>
      </c>
      <c r="N713">
        <f>(Table2[[#This Row],[1W Return vs Nifty]]-AVERAGE(Table2[1W Return vs Nifty]))/_xlfn.STDEV.P(Table2[1W Return vs Nifty])</f>
        <v>-0.9438677914839585</v>
      </c>
      <c r="O713">
        <v>1889.26</v>
      </c>
      <c r="P713">
        <v>1870.4224252373299</v>
      </c>
      <c r="Q713">
        <v>1856.54788017583</v>
      </c>
      <c r="R713">
        <v>23.394863958559</v>
      </c>
      <c r="S713" s="2">
        <f>(Table2[[#This Row],[Close Price]]-Table2[[#This Row],[20D EMA]])/Table2[[#This Row],[20D EMA]]</f>
        <v>-4.0232683696262025E-2</v>
      </c>
      <c r="T713" s="2">
        <f>(Table2[[#This Row],[Close Price]]-Table2[[#This Row],[50D EMA]])/Table2[[#This Row],[50D EMA]]</f>
        <v>-3.0566584567160292E-2</v>
      </c>
      <c r="U713" s="2">
        <f>(Table2[[#This Row],[Close Price]]-Table2[[#This Row],[200D EMA]])/Table2[[#This Row],[200D EMA]]</f>
        <v>-2.3321714800982836E-2</v>
      </c>
      <c r="V713">
        <v>0.68746840628258699</v>
      </c>
      <c r="W713">
        <v>1752</v>
      </c>
      <c r="X713">
        <v>1851.3</v>
      </c>
      <c r="Y713">
        <v>1752</v>
      </c>
      <c r="Z713">
        <v>1851.3</v>
      </c>
      <c r="AA713">
        <v>1752</v>
      </c>
      <c r="AB713">
        <v>2030</v>
      </c>
      <c r="AC713" s="2">
        <f>(Table2[[#This Row],[Close Price]]/Table2[[#This Row],[Day Low]])-1</f>
        <v>3.4960045662100425E-2</v>
      </c>
      <c r="AD713" s="2">
        <f>(Table2[[#This Row],[Day High]]/Table2[[#This Row],[Close Price]])-1</f>
        <v>2.098442023990077E-2</v>
      </c>
      <c r="AE713" s="2">
        <f>(Table2[[#This Row],[Close Price]]/Table2[[#This Row],[Current Week Low]])-1</f>
        <v>3.4960045662100425E-2</v>
      </c>
      <c r="AF713" s="2">
        <f>(Table2[[#This Row],[Current Week High]]/Table2[[#This Row],[Close Price]])-1</f>
        <v>2.098442023990077E-2</v>
      </c>
      <c r="AG713" s="2">
        <f>(Table2[[#This Row],[Close Price]]/Table2[[#This Row],[Current Month Low]])-1</f>
        <v>3.4960045662100425E-2</v>
      </c>
      <c r="AH713" s="2">
        <f>(Table2[[#This Row],[Current Month High]]/Table2[[#This Row],[Close Price]])-1</f>
        <v>0.11953674341651732</v>
      </c>
      <c r="AI713">
        <v>27.665793464773198</v>
      </c>
      <c r="AJ713">
        <v>18.4356629653821</v>
      </c>
      <c r="AK713" t="str">
        <f>IF(AND(Table2[[#This Row],[20D EMA]]&gt;Table2[[#This Row],[50D EMA]],Table2[[#This Row],[50D EMA]]&gt;Table2[[#This Row],[200D EMA]]),"Uptrend","Downtrend/NoTrend")</f>
        <v>Uptrend</v>
      </c>
      <c r="AL713">
        <v>-0.13</v>
      </c>
      <c r="AM713" t="s">
        <v>10200</v>
      </c>
      <c r="AN713">
        <v>-8.16</v>
      </c>
      <c r="AO713" t="s">
        <v>10200</v>
      </c>
      <c r="AP713">
        <v>-0.109721434138119</v>
      </c>
      <c r="AQ713">
        <f>(Table2[[#This Row],[Sharpe Ratio]]-AVERAGE(Table2[Sharpe Ratio]))/_xlfn.STDEV.P(Table2[Sharpe Ratio])</f>
        <v>-1.8214895721288626</v>
      </c>
      <c r="AR7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-5.8799385940371565</v>
      </c>
      <c r="AS713">
        <f>_xlfn.RANK.AVG(Table2[[#This Row],[1Y Return vs Nifty Z-Score]],Table2[1Y Return vs Nifty Z-Score])</f>
        <v>663</v>
      </c>
      <c r="AT713">
        <f>_xlfn.RANK.AVG(Table2[[#This Row],[6M Return vs Nifty Z-Score]],Table2[6M Return vs Nifty Z-Score])</f>
        <v>619</v>
      </c>
      <c r="AU713">
        <f>_xlfn.RANK.AVG(Table2[[#This Row],[Sharpe Ratio Z-Score]],Table2[Sharpe Ratio Z-Score])</f>
        <v>715</v>
      </c>
      <c r="AV713">
        <f>(Table2[[#This Row],[Rank 1Y]]+Table2[[#This Row],[Rank 6M]]+Table2[[#This Row],[Rank Sharpe]])/3</f>
        <v>665.66666666666663</v>
      </c>
    </row>
    <row r="714" spans="1:48" x14ac:dyDescent="0.3">
      <c r="A714" t="s">
        <v>2161</v>
      </c>
      <c r="B714" t="s">
        <v>2162</v>
      </c>
      <c r="C714" t="s">
        <v>10160</v>
      </c>
      <c r="D714" t="s">
        <v>799</v>
      </c>
      <c r="E714">
        <v>2518.519311135</v>
      </c>
      <c r="F714">
        <v>473.35</v>
      </c>
      <c r="G714">
        <v>-44.701114939816897</v>
      </c>
      <c r="H714">
        <f>(Table2[[#This Row],[1Y Return vs Nifty]]-AVERAGE(Table2[1Y Return vs Nifty]))/_xlfn.STDEV.P(Table2[1Y Return vs Nifty])</f>
        <v>-1.1605077288199563</v>
      </c>
      <c r="I714">
        <v>-10.1117896272055</v>
      </c>
      <c r="J714">
        <f>(Table2[[#This Row],[1M Return vs Nifty]]-AVERAGE(Table2[1M Return vs Nifty]))/_xlfn.STDEV.P(Table2[1M Return vs Nifty])</f>
        <v>-0.86808448881510136</v>
      </c>
      <c r="K714">
        <v>-19.5720231664525</v>
      </c>
      <c r="L714">
        <f>(Table2[[#This Row],[6M Return vs Nifty]]-AVERAGE(Table2[6M Return vs Nifty]))/_xlfn.STDEV.P(Table2[6M Return vs Nifty])</f>
        <v>-0.87154439558467922</v>
      </c>
      <c r="M714">
        <v>-4.4657754032421799</v>
      </c>
      <c r="N714">
        <f>(Table2[[#This Row],[1W Return vs Nifty]]-AVERAGE(Table2[1W Return vs Nifty]))/_xlfn.STDEV.P(Table2[1W Return vs Nifty])</f>
        <v>-0.69684420278511283</v>
      </c>
      <c r="O714">
        <v>487.66</v>
      </c>
      <c r="P714">
        <v>474.93431529127798</v>
      </c>
      <c r="Q714">
        <v>485.34203160744698</v>
      </c>
      <c r="R714">
        <v>29.497720687559799</v>
      </c>
      <c r="S714" s="2">
        <f>(Table2[[#This Row],[Close Price]]-Table2[[#This Row],[20D EMA]])/Table2[[#This Row],[20D EMA]]</f>
        <v>-2.9344215231923886E-2</v>
      </c>
      <c r="T714" s="2">
        <f>(Table2[[#This Row],[Close Price]]-Table2[[#This Row],[50D EMA]])/Table2[[#This Row],[50D EMA]]</f>
        <v>-3.335861908201552E-3</v>
      </c>
      <c r="U714" s="2">
        <f>(Table2[[#This Row],[Close Price]]-Table2[[#This Row],[200D EMA]])/Table2[[#This Row],[200D EMA]]</f>
        <v>-2.4708413503214417E-2</v>
      </c>
      <c r="V714">
        <v>0.77452172543943298</v>
      </c>
      <c r="W714">
        <v>460.35</v>
      </c>
      <c r="X714">
        <v>483.5</v>
      </c>
      <c r="Y714">
        <v>460.35</v>
      </c>
      <c r="Z714">
        <v>483.5</v>
      </c>
      <c r="AA714">
        <v>460.35</v>
      </c>
      <c r="AB714">
        <v>523</v>
      </c>
      <c r="AC714" s="2">
        <f>(Table2[[#This Row],[Close Price]]/Table2[[#This Row],[Day Low]])-1</f>
        <v>2.8239383078092706E-2</v>
      </c>
      <c r="AD714" s="2">
        <f>(Table2[[#This Row],[Day High]]/Table2[[#This Row],[Close Price]])-1</f>
        <v>2.1442906939896478E-2</v>
      </c>
      <c r="AE714" s="2">
        <f>(Table2[[#This Row],[Close Price]]/Table2[[#This Row],[Current Week Low]])-1</f>
        <v>2.8239383078092706E-2</v>
      </c>
      <c r="AF714" s="2">
        <f>(Table2[[#This Row],[Current Week High]]/Table2[[#This Row],[Close Price]])-1</f>
        <v>2.1442906939896478E-2</v>
      </c>
      <c r="AG714" s="2">
        <f>(Table2[[#This Row],[Close Price]]/Table2[[#This Row],[Current Month Low]])-1</f>
        <v>2.8239383078092706E-2</v>
      </c>
      <c r="AH714" s="2">
        <f>(Table2[[#This Row],[Current Month High]]/Table2[[#This Row],[Close Price]])-1</f>
        <v>0.10489067286363141</v>
      </c>
      <c r="AI714">
        <v>30.030632724199801</v>
      </c>
      <c r="AJ714">
        <v>21.6525314829092</v>
      </c>
      <c r="AK714" t="str">
        <f>IF(AND(Table2[[#This Row],[20D EMA]]&gt;Table2[[#This Row],[50D EMA]],Table2[[#This Row],[50D EMA]]&gt;Table2[[#This Row],[200D EMA]]),"Uptrend","Downtrend/NoTrend")</f>
        <v>Downtrend/NoTrend</v>
      </c>
      <c r="AL714">
        <v>-0.05</v>
      </c>
      <c r="AM714" t="s">
        <v>10200</v>
      </c>
      <c r="AN714">
        <v>-5.57</v>
      </c>
      <c r="AO714" t="s">
        <v>10200</v>
      </c>
      <c r="AP714">
        <v>-0.107961651310955</v>
      </c>
      <c r="AQ714">
        <f>(Table2[[#This Row],[Sharpe Ratio]]-AVERAGE(Table2[Sharpe Ratio]))/_xlfn.STDEV.P(Table2[Sharpe Ratio])</f>
        <v>-1.8012880466230439</v>
      </c>
      <c r="AR71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4">
        <f>_xlfn.RANK.AVG(Table2[[#This Row],[1Y Return vs Nifty Z-Score]],Table2[1Y Return vs Nifty Z-Score])</f>
        <v>710</v>
      </c>
      <c r="AT714">
        <f>_xlfn.RANK.AVG(Table2[[#This Row],[6M Return vs Nifty Z-Score]],Table2[6M Return vs Nifty Z-Score])</f>
        <v>596</v>
      </c>
      <c r="AU714">
        <f>_xlfn.RANK.AVG(Table2[[#This Row],[Sharpe Ratio Z-Score]],Table2[Sharpe Ratio Z-Score])</f>
        <v>713</v>
      </c>
      <c r="AV714">
        <f>(Table2[[#This Row],[Rank 1Y]]+Table2[[#This Row],[Rank 6M]]+Table2[[#This Row],[Rank Sharpe]])/3</f>
        <v>673</v>
      </c>
    </row>
    <row r="715" spans="1:48" x14ac:dyDescent="0.3">
      <c r="A715" t="s">
        <v>562</v>
      </c>
      <c r="B715" t="s">
        <v>563</v>
      </c>
      <c r="C715" t="s">
        <v>10163</v>
      </c>
      <c r="D715" t="s">
        <v>77</v>
      </c>
      <c r="E715">
        <v>33354.408079504901</v>
      </c>
      <c r="F715">
        <v>1778.45</v>
      </c>
      <c r="G715">
        <v>-30.385626213234598</v>
      </c>
      <c r="H715">
        <f>(Table2[[#This Row],[1Y Return vs Nifty]]-AVERAGE(Table2[1Y Return vs Nifty]))/_xlfn.STDEV.P(Table2[1Y Return vs Nifty])</f>
        <v>-0.96115132295722161</v>
      </c>
      <c r="I715">
        <v>-6.6954130016495501</v>
      </c>
      <c r="J715">
        <f>(Table2[[#This Row],[1M Return vs Nifty]]-AVERAGE(Table2[1M Return vs Nifty]))/_xlfn.STDEV.P(Table2[1M Return vs Nifty])</f>
        <v>-0.51378784759026808</v>
      </c>
      <c r="K715">
        <v>-30.9255825225416</v>
      </c>
      <c r="L715">
        <f>(Table2[[#This Row],[6M Return vs Nifty]]-AVERAGE(Table2[6M Return vs Nifty]))/_xlfn.STDEV.P(Table2[6M Return vs Nifty])</f>
        <v>-1.2529337565148662</v>
      </c>
      <c r="M715">
        <v>-8.2979998557499606</v>
      </c>
      <c r="N715">
        <f>(Table2[[#This Row],[1W Return vs Nifty]]-AVERAGE(Table2[1W Return vs Nifty]))/_xlfn.STDEV.P(Table2[1W Return vs Nifty])</f>
        <v>-1.7285404318628053</v>
      </c>
      <c r="O715">
        <v>1849.57</v>
      </c>
      <c r="P715">
        <v>1853.9370600565601</v>
      </c>
      <c r="Q715">
        <v>1965.1476961365599</v>
      </c>
      <c r="R715">
        <v>29.2093219183465</v>
      </c>
      <c r="S715" s="2">
        <f>(Table2[[#This Row],[Close Price]]-Table2[[#This Row],[20D EMA]])/Table2[[#This Row],[20D EMA]]</f>
        <v>-3.8452180777153552E-2</v>
      </c>
      <c r="T715" s="2">
        <f>(Table2[[#This Row],[Close Price]]-Table2[[#This Row],[50D EMA]])/Table2[[#This Row],[50D EMA]]</f>
        <v>-4.0717164397294628E-2</v>
      </c>
      <c r="U715" s="2">
        <f>(Table2[[#This Row],[Close Price]]-Table2[[#This Row],[200D EMA]])/Table2[[#This Row],[200D EMA]]</f>
        <v>-9.5004409339615403E-2</v>
      </c>
      <c r="V715">
        <v>1.3633286405746501</v>
      </c>
      <c r="W715">
        <v>1751.1</v>
      </c>
      <c r="X715">
        <v>1808.45</v>
      </c>
      <c r="Y715">
        <v>1751.1</v>
      </c>
      <c r="Z715">
        <v>1818.5</v>
      </c>
      <c r="AA715">
        <v>1751.1</v>
      </c>
      <c r="AB715">
        <v>1960</v>
      </c>
      <c r="AC715" s="2">
        <f>(Table2[[#This Row],[Close Price]]/Table2[[#This Row],[Day Low]])-1</f>
        <v>1.5618753926103679E-2</v>
      </c>
      <c r="AD715" s="2">
        <f>(Table2[[#This Row],[Day High]]/Table2[[#This Row],[Close Price]])-1</f>
        <v>1.6868621552475371E-2</v>
      </c>
      <c r="AE715" s="2">
        <f>(Table2[[#This Row],[Close Price]]/Table2[[#This Row],[Current Week Low]])-1</f>
        <v>1.5618753926103679E-2</v>
      </c>
      <c r="AF715" s="2">
        <f>(Table2[[#This Row],[Current Week High]]/Table2[[#This Row],[Close Price]])-1</f>
        <v>2.2519609772554627E-2</v>
      </c>
      <c r="AG715" s="2">
        <f>(Table2[[#This Row],[Close Price]]/Table2[[#This Row],[Current Month Low]])-1</f>
        <v>1.5618753926103679E-2</v>
      </c>
      <c r="AH715" s="2">
        <f>(Table2[[#This Row],[Current Month High]]/Table2[[#This Row],[Close Price]])-1</f>
        <v>0.10208327476173062</v>
      </c>
      <c r="AI715">
        <v>36.675194692006997</v>
      </c>
      <c r="AJ715">
        <v>7.6934722054014602</v>
      </c>
      <c r="AK715" t="str">
        <f>IF(AND(Table2[[#This Row],[20D EMA]]&gt;Table2[[#This Row],[50D EMA]],Table2[[#This Row],[50D EMA]]&gt;Table2[[#This Row],[200D EMA]]),"Uptrend","Downtrend/NoTrend")</f>
        <v>Downtrend/NoTrend</v>
      </c>
      <c r="AL715">
        <v>-7.0000000000000007E-2</v>
      </c>
      <c r="AM715" t="s">
        <v>10200</v>
      </c>
      <c r="AN715">
        <v>-3.47</v>
      </c>
      <c r="AO715" t="s">
        <v>10200</v>
      </c>
      <c r="AP715">
        <v>-7.0346522555903998E-2</v>
      </c>
      <c r="AQ715">
        <f>(Table2[[#This Row],[Sharpe Ratio]]-AVERAGE(Table2[Sharpe Ratio]))/_xlfn.STDEV.P(Table2[Sharpe Ratio])</f>
        <v>-1.3694830697700631</v>
      </c>
      <c r="AR71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5">
        <f>_xlfn.RANK.AVG(Table2[[#This Row],[1Y Return vs Nifty Z-Score]],Table2[1Y Return vs Nifty Z-Score])</f>
        <v>665</v>
      </c>
      <c r="AT715">
        <f>_xlfn.RANK.AVG(Table2[[#This Row],[6M Return vs Nifty Z-Score]],Table2[6M Return vs Nifty Z-Score])</f>
        <v>685</v>
      </c>
      <c r="AU715">
        <f>_xlfn.RANK.AVG(Table2[[#This Row],[Sharpe Ratio Z-Score]],Table2[Sharpe Ratio Z-Score])</f>
        <v>670</v>
      </c>
      <c r="AV715">
        <f>(Table2[[#This Row],[Rank 1Y]]+Table2[[#This Row],[Rank 6M]]+Table2[[#This Row],[Rank Sharpe]])/3</f>
        <v>673.33333333333337</v>
      </c>
    </row>
    <row r="716" spans="1:48" x14ac:dyDescent="0.3">
      <c r="A716" t="s">
        <v>1035</v>
      </c>
      <c r="B716" t="s">
        <v>1036</v>
      </c>
      <c r="C716" t="s">
        <v>10154</v>
      </c>
      <c r="D716" t="s">
        <v>21</v>
      </c>
      <c r="E716">
        <v>12149.548749359999</v>
      </c>
      <c r="F716">
        <v>812.4</v>
      </c>
      <c r="G716">
        <v>-36.761772584347298</v>
      </c>
      <c r="H716">
        <f>(Table2[[#This Row],[1Y Return vs Nifty]]-AVERAGE(Table2[1Y Return vs Nifty]))/_xlfn.STDEV.P(Table2[1Y Return vs Nifty])</f>
        <v>-1.0499450517692464</v>
      </c>
      <c r="I716">
        <v>-16.099389294970599</v>
      </c>
      <c r="J716">
        <f>(Table2[[#This Row],[1M Return vs Nifty]]-AVERAGE(Table2[1M Return vs Nifty]))/_xlfn.STDEV.P(Table2[1M Return vs Nifty])</f>
        <v>-1.489030796496529</v>
      </c>
      <c r="K716">
        <v>-20.382984178592899</v>
      </c>
      <c r="L716">
        <f>(Table2[[#This Row],[6M Return vs Nifty]]-AVERAGE(Table2[6M Return vs Nifty]))/_xlfn.STDEV.P(Table2[6M Return vs Nifty])</f>
        <v>-0.89878624040699462</v>
      </c>
      <c r="M716">
        <v>-2.20956488328325</v>
      </c>
      <c r="N716">
        <f>(Table2[[#This Row],[1W Return vs Nifty]]-AVERAGE(Table2[1W Return vs Nifty]))/_xlfn.STDEV.P(Table2[1W Return vs Nifty])</f>
        <v>-8.9436177943613346E-2</v>
      </c>
      <c r="O716">
        <v>826.27</v>
      </c>
      <c r="P716">
        <v>829.48463339701402</v>
      </c>
      <c r="Q716">
        <v>845.18731253796295</v>
      </c>
      <c r="R716">
        <v>39.865998296668401</v>
      </c>
      <c r="S716" s="2">
        <f>(Table2[[#This Row],[Close Price]]-Table2[[#This Row],[20D EMA]])/Table2[[#This Row],[20D EMA]]</f>
        <v>-1.6786280513633563E-2</v>
      </c>
      <c r="T716" s="2">
        <f>(Table2[[#This Row],[Close Price]]-Table2[[#This Row],[50D EMA]])/Table2[[#This Row],[50D EMA]]</f>
        <v>-2.0596684626991605E-2</v>
      </c>
      <c r="U716" s="2">
        <f>(Table2[[#This Row],[Close Price]]-Table2[[#This Row],[200D EMA]])/Table2[[#This Row],[200D EMA]]</f>
        <v>-3.8792954001531203E-2</v>
      </c>
      <c r="V716">
        <v>0.73410623302536704</v>
      </c>
      <c r="W716">
        <v>791</v>
      </c>
      <c r="X716">
        <v>819.95</v>
      </c>
      <c r="Y716">
        <v>791</v>
      </c>
      <c r="Z716">
        <v>819.95</v>
      </c>
      <c r="AA716">
        <v>791</v>
      </c>
      <c r="AB716">
        <v>849.4</v>
      </c>
      <c r="AC716" s="2">
        <f>(Table2[[#This Row],[Close Price]]/Table2[[#This Row],[Day Low]])-1</f>
        <v>2.7054361567635965E-2</v>
      </c>
      <c r="AD716" s="2">
        <f>(Table2[[#This Row],[Day High]]/Table2[[#This Row],[Close Price]])-1</f>
        <v>9.2934515017233377E-3</v>
      </c>
      <c r="AE716" s="2">
        <f>(Table2[[#This Row],[Close Price]]/Table2[[#This Row],[Current Week Low]])-1</f>
        <v>2.7054361567635965E-2</v>
      </c>
      <c r="AF716" s="2">
        <f>(Table2[[#This Row],[Current Week High]]/Table2[[#This Row],[Close Price]])-1</f>
        <v>9.2934515017233377E-3</v>
      </c>
      <c r="AG716" s="2">
        <f>(Table2[[#This Row],[Close Price]]/Table2[[#This Row],[Current Month Low]])-1</f>
        <v>2.7054361567635965E-2</v>
      </c>
      <c r="AH716" s="2">
        <f>(Table2[[#This Row],[Current Month High]]/Table2[[#This Row],[Close Price]])-1</f>
        <v>4.5544066962087681E-2</v>
      </c>
      <c r="AI716">
        <v>19.399310684391899</v>
      </c>
      <c r="AJ716">
        <v>9.6356275303643706</v>
      </c>
      <c r="AK716" t="str">
        <f>IF(AND(Table2[[#This Row],[20D EMA]]&gt;Table2[[#This Row],[50D EMA]],Table2[[#This Row],[50D EMA]]&gt;Table2[[#This Row],[200D EMA]]),"Uptrend","Downtrend/NoTrend")</f>
        <v>Downtrend/NoTrend</v>
      </c>
      <c r="AL716">
        <v>-0.17</v>
      </c>
      <c r="AM716" t="s">
        <v>10200</v>
      </c>
      <c r="AN716">
        <v>-2.4</v>
      </c>
      <c r="AO716" t="s">
        <v>10200</v>
      </c>
      <c r="AP716">
        <v>-0.15258763362462199</v>
      </c>
      <c r="AQ716">
        <f>(Table2[[#This Row],[Sharpe Ratio]]-AVERAGE(Table2[Sharpe Ratio]))/_xlfn.STDEV.P(Table2[Sharpe Ratio])</f>
        <v>-2.3135745094842659</v>
      </c>
      <c r="AR71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6">
        <f>_xlfn.RANK.AVG(Table2[[#This Row],[1Y Return vs Nifty Z-Score]],Table2[1Y Return vs Nifty Z-Score])</f>
        <v>689</v>
      </c>
      <c r="AT716">
        <f>_xlfn.RANK.AVG(Table2[[#This Row],[6M Return vs Nifty Z-Score]],Table2[6M Return vs Nifty Z-Score])</f>
        <v>601</v>
      </c>
      <c r="AU716">
        <f>_xlfn.RANK.AVG(Table2[[#This Row],[Sharpe Ratio Z-Score]],Table2[Sharpe Ratio Z-Score])</f>
        <v>730</v>
      </c>
      <c r="AV716">
        <f>(Table2[[#This Row],[Rank 1Y]]+Table2[[#This Row],[Rank 6M]]+Table2[[#This Row],[Rank Sharpe]])/3</f>
        <v>673.33333333333337</v>
      </c>
    </row>
    <row r="717" spans="1:48" x14ac:dyDescent="0.3">
      <c r="A717" t="s">
        <v>1002</v>
      </c>
      <c r="B717" t="s">
        <v>1003</v>
      </c>
      <c r="C717" t="s">
        <v>10171</v>
      </c>
      <c r="D717" t="s">
        <v>597</v>
      </c>
      <c r="E717">
        <v>12940.1176262399</v>
      </c>
      <c r="F717">
        <v>134.72</v>
      </c>
      <c r="G717">
        <v>-63.222842938560198</v>
      </c>
      <c r="H717">
        <f>(Table2[[#This Row],[1Y Return vs Nifty]]-AVERAGE(Table2[1Y Return vs Nifty]))/_xlfn.STDEV.P(Table2[1Y Return vs Nifty])</f>
        <v>-1.4184399024760479</v>
      </c>
      <c r="I717">
        <v>-16.917588374741801</v>
      </c>
      <c r="J717">
        <f>(Table2[[#This Row],[1M Return vs Nifty]]-AVERAGE(Table2[1M Return vs Nifty]))/_xlfn.STDEV.P(Table2[1M Return vs Nifty])</f>
        <v>-1.5738824441889179</v>
      </c>
      <c r="K717">
        <v>-28.869613857336699</v>
      </c>
      <c r="L717">
        <f>(Table2[[#This Row],[6M Return vs Nifty]]-AVERAGE(Table2[6M Return vs Nifty]))/_xlfn.STDEV.P(Table2[6M Return vs Nifty])</f>
        <v>-1.1838695493599136</v>
      </c>
      <c r="M717">
        <v>-16.342906074524102</v>
      </c>
      <c r="N717">
        <f>(Table2[[#This Row],[1W Return vs Nifty]]-AVERAGE(Table2[1W Return vs Nifty]))/_xlfn.STDEV.P(Table2[1W Return vs Nifty])</f>
        <v>-3.8943580952205878</v>
      </c>
      <c r="O717">
        <v>147.62</v>
      </c>
      <c r="P717">
        <v>150.04527204221799</v>
      </c>
      <c r="Q717">
        <v>180.281807132864</v>
      </c>
      <c r="R717">
        <v>27.395219339667701</v>
      </c>
      <c r="S717" s="2">
        <f>(Table2[[#This Row],[Close Price]]-Table2[[#This Row],[20D EMA]])/Table2[[#This Row],[20D EMA]]</f>
        <v>-8.7386532990109775E-2</v>
      </c>
      <c r="T717" s="2">
        <f>(Table2[[#This Row],[Close Price]]-Table2[[#This Row],[50D EMA]])/Table2[[#This Row],[50D EMA]]</f>
        <v>-0.10213765374697006</v>
      </c>
      <c r="U717" s="2">
        <f>(Table2[[#This Row],[Close Price]]-Table2[[#This Row],[200D EMA]])/Table2[[#This Row],[200D EMA]]</f>
        <v>-0.25272548493640229</v>
      </c>
      <c r="V717">
        <v>1.1569158744589201</v>
      </c>
      <c r="W717">
        <v>129.77000000000001</v>
      </c>
      <c r="X717">
        <v>136.30000000000001</v>
      </c>
      <c r="Y717">
        <v>129.77000000000001</v>
      </c>
      <c r="Z717">
        <v>139.44999999999999</v>
      </c>
      <c r="AA717">
        <v>129.77000000000001</v>
      </c>
      <c r="AB717">
        <v>164.03</v>
      </c>
      <c r="AC717" s="2">
        <f>(Table2[[#This Row],[Close Price]]/Table2[[#This Row],[Day Low]])-1</f>
        <v>3.8144409339600838E-2</v>
      </c>
      <c r="AD717" s="2">
        <f>(Table2[[#This Row],[Day High]]/Table2[[#This Row],[Close Price]])-1</f>
        <v>1.1728028503563026E-2</v>
      </c>
      <c r="AE717" s="2">
        <f>(Table2[[#This Row],[Close Price]]/Table2[[#This Row],[Current Week Low]])-1</f>
        <v>3.8144409339600838E-2</v>
      </c>
      <c r="AF717" s="2">
        <f>(Table2[[#This Row],[Current Week High]]/Table2[[#This Row],[Close Price]])-1</f>
        <v>3.5109857482185092E-2</v>
      </c>
      <c r="AG717" s="2">
        <f>(Table2[[#This Row],[Close Price]]/Table2[[#This Row],[Current Month Low]])-1</f>
        <v>3.8144409339600838E-2</v>
      </c>
      <c r="AH717" s="2">
        <f>(Table2[[#This Row],[Current Month High]]/Table2[[#This Row],[Close Price]])-1</f>
        <v>0.2175623515439431</v>
      </c>
      <c r="AI717">
        <v>122.461401425178</v>
      </c>
      <c r="AJ717">
        <v>7.3466135458167301</v>
      </c>
      <c r="AK717" t="str">
        <f>IF(AND(Table2[[#This Row],[20D EMA]]&gt;Table2[[#This Row],[50D EMA]],Table2[[#This Row],[50D EMA]]&gt;Table2[[#This Row],[200D EMA]]),"Uptrend","Downtrend/NoTrend")</f>
        <v>Downtrend/NoTrend</v>
      </c>
      <c r="AL717">
        <v>-0.12</v>
      </c>
      <c r="AM717" t="s">
        <v>10200</v>
      </c>
      <c r="AN717">
        <v>-10.199999999999999</v>
      </c>
      <c r="AO717" t="s">
        <v>10200</v>
      </c>
      <c r="AP717">
        <v>-4.7279236753866999E-2</v>
      </c>
      <c r="AQ717">
        <f>(Table2[[#This Row],[Sharpe Ratio]]-AVERAGE(Table2[Sharpe Ratio]))/_xlfn.STDEV.P(Table2[Sharpe Ratio])</f>
        <v>-1.1046808707221023</v>
      </c>
      <c r="AR71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7">
        <f>_xlfn.RANK.AVG(Table2[[#This Row],[1Y Return vs Nifty Z-Score]],Table2[1Y Return vs Nifty Z-Score])</f>
        <v>729</v>
      </c>
      <c r="AT717">
        <f>_xlfn.RANK.AVG(Table2[[#This Row],[6M Return vs Nifty Z-Score]],Table2[6M Return vs Nifty Z-Score])</f>
        <v>676</v>
      </c>
      <c r="AU717">
        <f>_xlfn.RANK.AVG(Table2[[#This Row],[Sharpe Ratio Z-Score]],Table2[Sharpe Ratio Z-Score])</f>
        <v>627</v>
      </c>
      <c r="AV717">
        <f>(Table2[[#This Row],[Rank 1Y]]+Table2[[#This Row],[Rank 6M]]+Table2[[#This Row],[Rank Sharpe]])/3</f>
        <v>677.33333333333337</v>
      </c>
    </row>
    <row r="718" spans="1:48" x14ac:dyDescent="0.3">
      <c r="A718" t="s">
        <v>1102</v>
      </c>
      <c r="B718" t="s">
        <v>1103</v>
      </c>
      <c r="C718" t="s">
        <v>10167</v>
      </c>
      <c r="D718" t="s">
        <v>1104</v>
      </c>
      <c r="E718">
        <v>10870.277586705</v>
      </c>
      <c r="F718">
        <v>1000.05</v>
      </c>
      <c r="G718">
        <v>-40.929107203036999</v>
      </c>
      <c r="H718">
        <f>(Table2[[#This Row],[1Y Return vs Nifty]]-AVERAGE(Table2[1Y Return vs Nifty]))/_xlfn.STDEV.P(Table2[1Y Return vs Nifty])</f>
        <v>-1.1079790363210034</v>
      </c>
      <c r="I718">
        <v>-0.92244943334366303</v>
      </c>
      <c r="J718">
        <f>(Table2[[#This Row],[1M Return vs Nifty]]-AVERAGE(Table2[1M Return vs Nifty]))/_xlfn.STDEV.P(Table2[1M Return vs Nifty])</f>
        <v>8.4899541517852936E-2</v>
      </c>
      <c r="K718">
        <v>-25.898281342280001</v>
      </c>
      <c r="L718">
        <f>(Table2[[#This Row],[6M Return vs Nifty]]-AVERAGE(Table2[6M Return vs Nifty]))/_xlfn.STDEV.P(Table2[6M Return vs Nifty])</f>
        <v>-1.0840563917864885</v>
      </c>
      <c r="M718">
        <v>-4.5561421278127296</v>
      </c>
      <c r="N718">
        <f>(Table2[[#This Row],[1W Return vs Nifty]]-AVERAGE(Table2[1W Return vs Nifty]))/_xlfn.STDEV.P(Table2[1W Return vs Nifty])</f>
        <v>-0.72117237304991266</v>
      </c>
      <c r="O718">
        <v>993.19</v>
      </c>
      <c r="P718">
        <v>968.075352114515</v>
      </c>
      <c r="Q718">
        <v>1027.47901448429</v>
      </c>
      <c r="R718">
        <v>48.805885829604499</v>
      </c>
      <c r="S718" s="2">
        <f>(Table2[[#This Row],[Close Price]]-Table2[[#This Row],[20D EMA]])/Table2[[#This Row],[20D EMA]]</f>
        <v>6.9070369214348712E-3</v>
      </c>
      <c r="T718" s="2">
        <f>(Table2[[#This Row],[Close Price]]-Table2[[#This Row],[50D EMA]])/Table2[[#This Row],[50D EMA]]</f>
        <v>3.3029089952186522E-2</v>
      </c>
      <c r="U718" s="2">
        <f>(Table2[[#This Row],[Close Price]]-Table2[[#This Row],[200D EMA]])/Table2[[#This Row],[200D EMA]]</f>
        <v>-2.6695449831700139E-2</v>
      </c>
      <c r="V718">
        <v>1.0097075441940799</v>
      </c>
      <c r="W718">
        <v>960.45</v>
      </c>
      <c r="X718">
        <v>1014.1</v>
      </c>
      <c r="Y718">
        <v>960.45</v>
      </c>
      <c r="Z718">
        <v>1014.1</v>
      </c>
      <c r="AA718">
        <v>918.55</v>
      </c>
      <c r="AB718">
        <v>1067</v>
      </c>
      <c r="AC718" s="2">
        <f>(Table2[[#This Row],[Close Price]]/Table2[[#This Row],[Day Low]])-1</f>
        <v>4.1230673121974037E-2</v>
      </c>
      <c r="AD718" s="2">
        <f>(Table2[[#This Row],[Day High]]/Table2[[#This Row],[Close Price]])-1</f>
        <v>1.4049297535123406E-2</v>
      </c>
      <c r="AE718" s="2">
        <f>(Table2[[#This Row],[Close Price]]/Table2[[#This Row],[Current Week Low]])-1</f>
        <v>4.1230673121974037E-2</v>
      </c>
      <c r="AF718" s="2">
        <f>(Table2[[#This Row],[Current Week High]]/Table2[[#This Row],[Close Price]])-1</f>
        <v>1.4049297535123406E-2</v>
      </c>
      <c r="AG718" s="2">
        <f>(Table2[[#This Row],[Close Price]]/Table2[[#This Row],[Current Month Low]])-1</f>
        <v>8.8726797670241053E-2</v>
      </c>
      <c r="AH718" s="2">
        <f>(Table2[[#This Row],[Current Month High]]/Table2[[#This Row],[Close Price]])-1</f>
        <v>6.6946652667366768E-2</v>
      </c>
      <c r="AI718">
        <v>29.693515324233701</v>
      </c>
      <c r="AJ718">
        <v>17.101873536299699</v>
      </c>
      <c r="AK718" t="str">
        <f>IF(AND(Table2[[#This Row],[20D EMA]]&gt;Table2[[#This Row],[50D EMA]],Table2[[#This Row],[50D EMA]]&gt;Table2[[#This Row],[200D EMA]]),"Uptrend","Downtrend/NoTrend")</f>
        <v>Downtrend/NoTrend</v>
      </c>
      <c r="AL718">
        <v>-0.04</v>
      </c>
      <c r="AM718" t="s">
        <v>10200</v>
      </c>
      <c r="AN718">
        <v>0.49</v>
      </c>
      <c r="AO718" t="s">
        <v>10199</v>
      </c>
      <c r="AP718">
        <v>-7.7453738430180996E-2</v>
      </c>
      <c r="AQ718">
        <f>(Table2[[#This Row],[Sharpe Ratio]]-AVERAGE(Table2[Sharpe Ratio]))/_xlfn.STDEV.P(Table2[Sharpe Ratio])</f>
        <v>-1.4510707523768709</v>
      </c>
      <c r="AR71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8">
        <f>_xlfn.RANK.AVG(Table2[[#This Row],[1Y Return vs Nifty Z-Score]],Table2[1Y Return vs Nifty Z-Score])</f>
        <v>700</v>
      </c>
      <c r="AT718">
        <f>_xlfn.RANK.AVG(Table2[[#This Row],[6M Return vs Nifty Z-Score]],Table2[6M Return vs Nifty Z-Score])</f>
        <v>651</v>
      </c>
      <c r="AU718">
        <f>_xlfn.RANK.AVG(Table2[[#This Row],[Sharpe Ratio Z-Score]],Table2[Sharpe Ratio Z-Score])</f>
        <v>681</v>
      </c>
      <c r="AV718">
        <f>(Table2[[#This Row],[Rank 1Y]]+Table2[[#This Row],[Rank 6M]]+Table2[[#This Row],[Rank Sharpe]])/3</f>
        <v>677.33333333333337</v>
      </c>
    </row>
    <row r="719" spans="1:48" x14ac:dyDescent="0.3">
      <c r="A719" t="s">
        <v>2036</v>
      </c>
      <c r="B719" t="s">
        <v>2037</v>
      </c>
      <c r="C719" t="s">
        <v>10160</v>
      </c>
      <c r="D719" t="s">
        <v>62</v>
      </c>
      <c r="E719">
        <v>2944.7605387250001</v>
      </c>
      <c r="F719">
        <v>319.45</v>
      </c>
      <c r="G719">
        <v>-27.114208892303399</v>
      </c>
      <c r="H719">
        <f>(Table2[[#This Row],[1Y Return vs Nifty]]-AVERAGE(Table2[1Y Return vs Nifty]))/_xlfn.STDEV.P(Table2[1Y Return vs Nifty])</f>
        <v>-0.91559381446874655</v>
      </c>
      <c r="I719">
        <v>-4.4671985238615202</v>
      </c>
      <c r="J719">
        <f>(Table2[[#This Row],[1M Return vs Nifty]]-AVERAGE(Table2[1M Return vs Nifty]))/_xlfn.STDEV.P(Table2[1M Return vs Nifty])</f>
        <v>-0.28271001515708977</v>
      </c>
      <c r="K719">
        <v>-28.6257677745526</v>
      </c>
      <c r="L719">
        <f>(Table2[[#This Row],[6M Return vs Nifty]]-AVERAGE(Table2[6M Return vs Nifty]))/_xlfn.STDEV.P(Table2[6M Return vs Nifty])</f>
        <v>-1.1756782589670487</v>
      </c>
      <c r="M719">
        <v>-1.96848853515963</v>
      </c>
      <c r="N719">
        <f>(Table2[[#This Row],[1W Return vs Nifty]]-AVERAGE(Table2[1W Return vs Nifty]))/_xlfn.STDEV.P(Table2[1W Return vs Nifty])</f>
        <v>-2.4534562090658601E-2</v>
      </c>
      <c r="O719">
        <v>331.05</v>
      </c>
      <c r="P719">
        <v>329.82162226680498</v>
      </c>
      <c r="Q719">
        <v>339.62625140325503</v>
      </c>
      <c r="R719">
        <v>28.647822218581599</v>
      </c>
      <c r="S719" s="2">
        <f>(Table2[[#This Row],[Close Price]]-Table2[[#This Row],[20D EMA]])/Table2[[#This Row],[20D EMA]]</f>
        <v>-3.5040024165533971E-2</v>
      </c>
      <c r="T719" s="2">
        <f>(Table2[[#This Row],[Close Price]]-Table2[[#This Row],[50D EMA]])/Table2[[#This Row],[50D EMA]]</f>
        <v>-3.1446156245071764E-2</v>
      </c>
      <c r="U719" s="2">
        <f>(Table2[[#This Row],[Close Price]]-Table2[[#This Row],[200D EMA]])/Table2[[#This Row],[200D EMA]]</f>
        <v>-5.9407219906858072E-2</v>
      </c>
      <c r="V719">
        <v>0.98622942816804404</v>
      </c>
      <c r="W719">
        <v>317</v>
      </c>
      <c r="X719">
        <v>329.95</v>
      </c>
      <c r="Y719">
        <v>317</v>
      </c>
      <c r="Z719">
        <v>331.7</v>
      </c>
      <c r="AA719">
        <v>317</v>
      </c>
      <c r="AB719">
        <v>358</v>
      </c>
      <c r="AC719" s="2">
        <f>(Table2[[#This Row],[Close Price]]/Table2[[#This Row],[Day Low]])-1</f>
        <v>7.7287066246056746E-3</v>
      </c>
      <c r="AD719" s="2">
        <f>(Table2[[#This Row],[Day High]]/Table2[[#This Row],[Close Price]])-1</f>
        <v>3.2868993582720218E-2</v>
      </c>
      <c r="AE719" s="2">
        <f>(Table2[[#This Row],[Close Price]]/Table2[[#This Row],[Current Week Low]])-1</f>
        <v>7.7287066246056746E-3</v>
      </c>
      <c r="AF719" s="2">
        <f>(Table2[[#This Row],[Current Week High]]/Table2[[#This Row],[Close Price]])-1</f>
        <v>3.8347159179840329E-2</v>
      </c>
      <c r="AG719" s="2">
        <f>(Table2[[#This Row],[Close Price]]/Table2[[#This Row],[Current Month Low]])-1</f>
        <v>7.7287066246056746E-3</v>
      </c>
      <c r="AH719" s="2">
        <f>(Table2[[#This Row],[Current Month High]]/Table2[[#This Row],[Close Price]])-1</f>
        <v>0.1206761621537018</v>
      </c>
      <c r="AI719">
        <v>29.910784160275401</v>
      </c>
      <c r="AJ719">
        <v>11.4619678995115</v>
      </c>
      <c r="AK719" t="str">
        <f>IF(AND(Table2[[#This Row],[20D EMA]]&gt;Table2[[#This Row],[50D EMA]],Table2[[#This Row],[50D EMA]]&gt;Table2[[#This Row],[200D EMA]]),"Uptrend","Downtrend/NoTrend")</f>
        <v>Downtrend/NoTrend</v>
      </c>
      <c r="AL719">
        <v>-0.13</v>
      </c>
      <c r="AM719" t="s">
        <v>10200</v>
      </c>
      <c r="AN719">
        <v>-8.06</v>
      </c>
      <c r="AO719" t="s">
        <v>10200</v>
      </c>
      <c r="AP719">
        <v>-0.108068491913983</v>
      </c>
      <c r="AQ719">
        <f>(Table2[[#This Row],[Sharpe Ratio]]-AVERAGE(Table2[Sharpe Ratio]))/_xlfn.STDEV.P(Table2[Sharpe Ratio])</f>
        <v>-1.8025145293081863</v>
      </c>
      <c r="AR71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9">
        <f>_xlfn.RANK.AVG(Table2[[#This Row],[1Y Return vs Nifty Z-Score]],Table2[1Y Return vs Nifty Z-Score])</f>
        <v>647</v>
      </c>
      <c r="AT719">
        <f>_xlfn.RANK.AVG(Table2[[#This Row],[6M Return vs Nifty Z-Score]],Table2[6M Return vs Nifty Z-Score])</f>
        <v>674</v>
      </c>
      <c r="AU719">
        <f>_xlfn.RANK.AVG(Table2[[#This Row],[Sharpe Ratio Z-Score]],Table2[Sharpe Ratio Z-Score])</f>
        <v>714</v>
      </c>
      <c r="AV719">
        <f>(Table2[[#This Row],[Rank 1Y]]+Table2[[#This Row],[Rank 6M]]+Table2[[#This Row],[Rank Sharpe]])/3</f>
        <v>678.33333333333337</v>
      </c>
    </row>
    <row r="720" spans="1:48" x14ac:dyDescent="0.3">
      <c r="A720" t="s">
        <v>1603</v>
      </c>
      <c r="B720" t="s">
        <v>1604</v>
      </c>
      <c r="C720" t="s">
        <v>10164</v>
      </c>
      <c r="D720" t="s">
        <v>528</v>
      </c>
      <c r="E720">
        <v>5318.6792177739999</v>
      </c>
      <c r="F720">
        <v>106.79</v>
      </c>
      <c r="G720">
        <v>-28.755256696306301</v>
      </c>
      <c r="H720">
        <f>(Table2[[#This Row],[1Y Return vs Nifty]]-AVERAGE(Table2[1Y Return vs Nifty]))/_xlfn.STDEV.P(Table2[1Y Return vs Nifty])</f>
        <v>-0.93844692121930162</v>
      </c>
      <c r="I720">
        <v>-4.1236864543459699</v>
      </c>
      <c r="J720">
        <f>(Table2[[#This Row],[1M Return vs Nifty]]-AVERAGE(Table2[1M Return vs Nifty]))/_xlfn.STDEV.P(Table2[1M Return vs Nifty])</f>
        <v>-0.24708596494577978</v>
      </c>
      <c r="K720">
        <v>-28.611245823165401</v>
      </c>
      <c r="L720">
        <f>(Table2[[#This Row],[6M Return vs Nifty]]-AVERAGE(Table2[6M Return vs Nifty]))/_xlfn.STDEV.P(Table2[6M Return vs Nifty])</f>
        <v>-1.1751904368149537</v>
      </c>
      <c r="M720">
        <v>-5.4046837387853497</v>
      </c>
      <c r="N720">
        <f>(Table2[[#This Row],[1W Return vs Nifty]]-AVERAGE(Table2[1W Return vs Nifty]))/_xlfn.STDEV.P(Table2[1W Return vs Nifty])</f>
        <v>-0.94961337151050185</v>
      </c>
      <c r="O720">
        <v>109.41</v>
      </c>
      <c r="P720">
        <v>107.462987544443</v>
      </c>
      <c r="Q720">
        <v>108.800073220198</v>
      </c>
      <c r="R720">
        <v>37.325385233269103</v>
      </c>
      <c r="S720" s="2">
        <f>(Table2[[#This Row],[Close Price]]-Table2[[#This Row],[20D EMA]])/Table2[[#This Row],[20D EMA]]</f>
        <v>-2.394662279499123E-2</v>
      </c>
      <c r="T720" s="2">
        <f>(Table2[[#This Row],[Close Price]]-Table2[[#This Row],[50D EMA]])/Table2[[#This Row],[50D EMA]]</f>
        <v>-6.2625054432314644E-3</v>
      </c>
      <c r="U720" s="2">
        <f>(Table2[[#This Row],[Close Price]]-Table2[[#This Row],[200D EMA]])/Table2[[#This Row],[200D EMA]]</f>
        <v>-1.8474925252392558E-2</v>
      </c>
      <c r="V720">
        <v>1.2129546217284699</v>
      </c>
      <c r="W720">
        <v>102.76</v>
      </c>
      <c r="X720">
        <v>108</v>
      </c>
      <c r="Y720">
        <v>102.76</v>
      </c>
      <c r="Z720">
        <v>108.9</v>
      </c>
      <c r="AA720">
        <v>99.46</v>
      </c>
      <c r="AB720">
        <v>118.9</v>
      </c>
      <c r="AC720" s="2">
        <f>(Table2[[#This Row],[Close Price]]/Table2[[#This Row],[Day Low]])-1</f>
        <v>3.9217594394706179E-2</v>
      </c>
      <c r="AD720" s="2">
        <f>(Table2[[#This Row],[Day High]]/Table2[[#This Row],[Close Price]])-1</f>
        <v>1.1330648937166288E-2</v>
      </c>
      <c r="AE720" s="2">
        <f>(Table2[[#This Row],[Close Price]]/Table2[[#This Row],[Current Week Low]])-1</f>
        <v>3.9217594394706179E-2</v>
      </c>
      <c r="AF720" s="2">
        <f>(Table2[[#This Row],[Current Week High]]/Table2[[#This Row],[Close Price]])-1</f>
        <v>1.975840434497611E-2</v>
      </c>
      <c r="AG720" s="2">
        <f>(Table2[[#This Row],[Close Price]]/Table2[[#This Row],[Current Month Low]])-1</f>
        <v>7.3697969032777033E-2</v>
      </c>
      <c r="AH720" s="2">
        <f>(Table2[[#This Row],[Current Month High]]/Table2[[#This Row],[Close Price]])-1</f>
        <v>0.1134001310984174</v>
      </c>
      <c r="AI720">
        <v>28.944657739488601</v>
      </c>
      <c r="AJ720">
        <v>16.710382513661202</v>
      </c>
      <c r="AK720" t="str">
        <f>IF(AND(Table2[[#This Row],[20D EMA]]&gt;Table2[[#This Row],[50D EMA]],Table2[[#This Row],[50D EMA]]&gt;Table2[[#This Row],[200D EMA]]),"Uptrend","Downtrend/NoTrend")</f>
        <v>Downtrend/NoTrend</v>
      </c>
      <c r="AL720">
        <v>-7.0000000000000007E-2</v>
      </c>
      <c r="AM720" t="s">
        <v>10200</v>
      </c>
      <c r="AN720">
        <v>-1.59</v>
      </c>
      <c r="AO720" t="s">
        <v>10200</v>
      </c>
      <c r="AP720">
        <v>-0.121552050560628</v>
      </c>
      <c r="AQ720">
        <f>(Table2[[#This Row],[Sharpe Ratio]]-AVERAGE(Table2[Sharpe Ratio]))/_xlfn.STDEV.P(Table2[Sharpe Ratio])</f>
        <v>-1.9572997958222225</v>
      </c>
      <c r="AR72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0">
        <f>_xlfn.RANK.AVG(Table2[[#This Row],[1Y Return vs Nifty Z-Score]],Table2[1Y Return vs Nifty Z-Score])</f>
        <v>654</v>
      </c>
      <c r="AT720">
        <f>_xlfn.RANK.AVG(Table2[[#This Row],[6M Return vs Nifty Z-Score]],Table2[6M Return vs Nifty Z-Score])</f>
        <v>673</v>
      </c>
      <c r="AU720">
        <f>_xlfn.RANK.AVG(Table2[[#This Row],[Sharpe Ratio Z-Score]],Table2[Sharpe Ratio Z-Score])</f>
        <v>721</v>
      </c>
      <c r="AV720">
        <f>(Table2[[#This Row],[Rank 1Y]]+Table2[[#This Row],[Rank 6M]]+Table2[[#This Row],[Rank Sharpe]])/3</f>
        <v>682.66666666666663</v>
      </c>
    </row>
    <row r="721" spans="1:48" x14ac:dyDescent="0.3">
      <c r="A721" t="s">
        <v>2213</v>
      </c>
      <c r="B721" t="s">
        <v>2214</v>
      </c>
      <c r="C721" t="s">
        <v>10169</v>
      </c>
      <c r="D721" t="s">
        <v>372</v>
      </c>
      <c r="E721">
        <v>2389.0669734599901</v>
      </c>
      <c r="F721">
        <v>207.45</v>
      </c>
      <c r="G721">
        <v>-31.281573303588502</v>
      </c>
      <c r="H721">
        <f>(Table2[[#This Row],[1Y Return vs Nifty]]-AVERAGE(Table2[1Y Return vs Nifty]))/_xlfn.STDEV.P(Table2[1Y Return vs Nifty])</f>
        <v>-0.97362821390991849</v>
      </c>
      <c r="I721">
        <v>-14.096889253527101</v>
      </c>
      <c r="J721">
        <f>(Table2[[#This Row],[1M Return vs Nifty]]-AVERAGE(Table2[1M Return vs Nifty]))/_xlfn.STDEV.P(Table2[1M Return vs Nifty])</f>
        <v>-1.2813607657894881</v>
      </c>
      <c r="K721">
        <v>-60.083403908703403</v>
      </c>
      <c r="L721">
        <f>(Table2[[#This Row],[6M Return vs Nifty]]-AVERAGE(Table2[6M Return vs Nifty]))/_xlfn.STDEV.P(Table2[6M Return vs Nifty])</f>
        <v>-2.2324048206812495</v>
      </c>
      <c r="M721">
        <v>-1.6336423061942</v>
      </c>
      <c r="N721">
        <f>(Table2[[#This Row],[1W Return vs Nifty]]-AVERAGE(Table2[1W Return vs Nifty]))/_xlfn.STDEV.P(Table2[1W Return vs Nifty])</f>
        <v>6.5611408226516676E-2</v>
      </c>
      <c r="O721">
        <v>217.9</v>
      </c>
      <c r="P721">
        <v>228.09451117429501</v>
      </c>
      <c r="Q721">
        <v>264.50737626689403</v>
      </c>
      <c r="R721">
        <v>26.0792535988422</v>
      </c>
      <c r="S721" s="2">
        <f>(Table2[[#This Row],[Close Price]]-Table2[[#This Row],[20D EMA]])/Table2[[#This Row],[20D EMA]]</f>
        <v>-4.7957778797613662E-2</v>
      </c>
      <c r="T721" s="2">
        <f>(Table2[[#This Row],[Close Price]]-Table2[[#This Row],[50D EMA]])/Table2[[#This Row],[50D EMA]]</f>
        <v>-9.0508583779641341E-2</v>
      </c>
      <c r="U721" s="2">
        <f>(Table2[[#This Row],[Close Price]]-Table2[[#This Row],[200D EMA]])/Table2[[#This Row],[200D EMA]]</f>
        <v>-0.21571185300073384</v>
      </c>
      <c r="V721">
        <v>0.66407351206402698</v>
      </c>
      <c r="W721">
        <v>204</v>
      </c>
      <c r="X721">
        <v>214.69</v>
      </c>
      <c r="Y721">
        <v>204</v>
      </c>
      <c r="Z721">
        <v>214.69</v>
      </c>
      <c r="AA721">
        <v>204</v>
      </c>
      <c r="AB721">
        <v>235.2</v>
      </c>
      <c r="AC721" s="2">
        <f>(Table2[[#This Row],[Close Price]]/Table2[[#This Row],[Day Low]])-1</f>
        <v>1.6911764705882293E-2</v>
      </c>
      <c r="AD721" s="2">
        <f>(Table2[[#This Row],[Day High]]/Table2[[#This Row],[Close Price]])-1</f>
        <v>3.4899975897806801E-2</v>
      </c>
      <c r="AE721" s="2">
        <f>(Table2[[#This Row],[Close Price]]/Table2[[#This Row],[Current Week Low]])-1</f>
        <v>1.6911764705882293E-2</v>
      </c>
      <c r="AF721" s="2">
        <f>(Table2[[#This Row],[Current Week High]]/Table2[[#This Row],[Close Price]])-1</f>
        <v>3.4899975897806801E-2</v>
      </c>
      <c r="AG721" s="2">
        <f>(Table2[[#This Row],[Close Price]]/Table2[[#This Row],[Current Month Low]])-1</f>
        <v>1.6911764705882293E-2</v>
      </c>
      <c r="AH721" s="2">
        <f>(Table2[[#This Row],[Current Month High]]/Table2[[#This Row],[Close Price]])-1</f>
        <v>0.13376717281272588</v>
      </c>
      <c r="AI721">
        <v>108.122439141961</v>
      </c>
      <c r="AJ721">
        <v>8.3289817232375896</v>
      </c>
      <c r="AK721" t="str">
        <f>IF(AND(Table2[[#This Row],[20D EMA]]&gt;Table2[[#This Row],[50D EMA]],Table2[[#This Row],[50D EMA]]&gt;Table2[[#This Row],[200D EMA]]),"Uptrend","Downtrend/NoTrend")</f>
        <v>Downtrend/NoTrend</v>
      </c>
      <c r="AL721">
        <v>-0.13</v>
      </c>
      <c r="AM721" t="s">
        <v>10200</v>
      </c>
      <c r="AN721">
        <v>-8.1999999999999993</v>
      </c>
      <c r="AO721" t="s">
        <v>10200</v>
      </c>
      <c r="AP721">
        <v>-5.9480796505610001E-2</v>
      </c>
      <c r="AQ721">
        <f>(Table2[[#This Row],[Sharpe Ratio]]-AVERAGE(Table2[Sharpe Ratio]))/_xlfn.STDEV.P(Table2[Sharpe Ratio])</f>
        <v>-1.2447493591348706</v>
      </c>
      <c r="AR72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1">
        <f>_xlfn.RANK.AVG(Table2[[#This Row],[1Y Return vs Nifty Z-Score]],Table2[1Y Return vs Nifty Z-Score])</f>
        <v>669</v>
      </c>
      <c r="AT721">
        <f>_xlfn.RANK.AVG(Table2[[#This Row],[6M Return vs Nifty Z-Score]],Table2[6M Return vs Nifty Z-Score])</f>
        <v>730</v>
      </c>
      <c r="AU721">
        <f>_xlfn.RANK.AVG(Table2[[#This Row],[Sharpe Ratio Z-Score]],Table2[Sharpe Ratio Z-Score])</f>
        <v>649</v>
      </c>
      <c r="AV721">
        <f>(Table2[[#This Row],[Rank 1Y]]+Table2[[#This Row],[Rank 6M]]+Table2[[#This Row],[Rank Sharpe]])/3</f>
        <v>682.66666666666663</v>
      </c>
    </row>
    <row r="722" spans="1:48" x14ac:dyDescent="0.3">
      <c r="A722" t="s">
        <v>584</v>
      </c>
      <c r="B722" t="s">
        <v>585</v>
      </c>
      <c r="C722" t="s">
        <v>10155</v>
      </c>
      <c r="D722" t="s">
        <v>24</v>
      </c>
      <c r="E722">
        <v>31497.688744288</v>
      </c>
      <c r="F722">
        <v>195.52</v>
      </c>
      <c r="G722">
        <v>-34.554493471153499</v>
      </c>
      <c r="H722">
        <f>(Table2[[#This Row],[1Y Return vs Nifty]]-AVERAGE(Table2[1Y Return vs Nifty]))/_xlfn.STDEV.P(Table2[1Y Return vs Nifty])</f>
        <v>-1.0192066509261717</v>
      </c>
      <c r="I722">
        <v>-8.4456272662886303</v>
      </c>
      <c r="J722">
        <f>(Table2[[#This Row],[1M Return vs Nifty]]-AVERAGE(Table2[1M Return vs Nifty]))/_xlfn.STDEV.P(Table2[1M Return vs Nifty])</f>
        <v>-0.69529448557240481</v>
      </c>
      <c r="K722">
        <v>-27.8535046800632</v>
      </c>
      <c r="L722">
        <f>(Table2[[#This Row],[6M Return vs Nifty]]-AVERAGE(Table2[6M Return vs Nifty]))/_xlfn.STDEV.P(Table2[6M Return vs Nifty])</f>
        <v>-1.1497363566226249</v>
      </c>
      <c r="M722">
        <v>1.13882743255594</v>
      </c>
      <c r="N722">
        <f>(Table2[[#This Row],[1W Return vs Nifty]]-AVERAGE(Table2[1W Return vs Nifty]))/_xlfn.STDEV.P(Table2[1W Return vs Nifty])</f>
        <v>0.8120046871558716</v>
      </c>
      <c r="O722">
        <v>198.07</v>
      </c>
      <c r="P722">
        <v>196.45464487294399</v>
      </c>
      <c r="Q722">
        <v>206.51490251502099</v>
      </c>
      <c r="R722">
        <v>45.517542031126403</v>
      </c>
      <c r="S722" s="2">
        <f>(Table2[[#This Row],[Close Price]]-Table2[[#This Row],[20D EMA]])/Table2[[#This Row],[20D EMA]]</f>
        <v>-1.2874236381077311E-2</v>
      </c>
      <c r="T722" s="2">
        <f>(Table2[[#This Row],[Close Price]]-Table2[[#This Row],[50D EMA]])/Table2[[#This Row],[50D EMA]]</f>
        <v>-4.7575605735789743E-3</v>
      </c>
      <c r="U722" s="2">
        <f>(Table2[[#This Row],[Close Price]]-Table2[[#This Row],[200D EMA]])/Table2[[#This Row],[200D EMA]]</f>
        <v>-5.3240237780037503E-2</v>
      </c>
      <c r="V722">
        <v>0.92759414163072795</v>
      </c>
      <c r="W722">
        <v>189.1</v>
      </c>
      <c r="X722">
        <v>199.49</v>
      </c>
      <c r="Y722">
        <v>189.1</v>
      </c>
      <c r="Z722">
        <v>199.49</v>
      </c>
      <c r="AA722">
        <v>189.1</v>
      </c>
      <c r="AB722">
        <v>214.6</v>
      </c>
      <c r="AC722" s="2">
        <f>(Table2[[#This Row],[Close Price]]/Table2[[#This Row],[Day Low]])-1</f>
        <v>3.3950290851401554E-2</v>
      </c>
      <c r="AD722" s="2">
        <f>(Table2[[#This Row],[Day High]]/Table2[[#This Row],[Close Price]])-1</f>
        <v>2.0304828150572884E-2</v>
      </c>
      <c r="AE722" s="2">
        <f>(Table2[[#This Row],[Close Price]]/Table2[[#This Row],[Current Week Low]])-1</f>
        <v>3.3950290851401554E-2</v>
      </c>
      <c r="AF722" s="2">
        <f>(Table2[[#This Row],[Current Week High]]/Table2[[#This Row],[Close Price]])-1</f>
        <v>2.0304828150572884E-2</v>
      </c>
      <c r="AG722" s="2">
        <f>(Table2[[#This Row],[Close Price]]/Table2[[#This Row],[Current Month Low]])-1</f>
        <v>3.3950290851401554E-2</v>
      </c>
      <c r="AH722" s="2">
        <f>(Table2[[#This Row],[Current Month High]]/Table2[[#This Row],[Close Price]])-1</f>
        <v>9.7585924713584182E-2</v>
      </c>
      <c r="AI722">
        <v>34.564238952536797</v>
      </c>
      <c r="AJ722">
        <v>15.5897132722435</v>
      </c>
      <c r="AK722" t="str">
        <f>IF(AND(Table2[[#This Row],[20D EMA]]&gt;Table2[[#This Row],[50D EMA]],Table2[[#This Row],[50D EMA]]&gt;Table2[[#This Row],[200D EMA]]),"Uptrend","Downtrend/NoTrend")</f>
        <v>Downtrend/NoTrend</v>
      </c>
      <c r="AL722">
        <v>-0.02</v>
      </c>
      <c r="AM722" t="s">
        <v>10200</v>
      </c>
      <c r="AN722">
        <v>-6.03</v>
      </c>
      <c r="AO722" t="s">
        <v>10200</v>
      </c>
      <c r="AP722">
        <v>-9.5639672759648006E-2</v>
      </c>
      <c r="AQ722">
        <f>(Table2[[#This Row],[Sharpe Ratio]]-AVERAGE(Table2[Sharpe Ratio]))/_xlfn.STDEV.P(Table2[Sharpe Ratio])</f>
        <v>-1.6598372038576694</v>
      </c>
      <c r="AR72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2">
        <f>_xlfn.RANK.AVG(Table2[[#This Row],[1Y Return vs Nifty Z-Score]],Table2[1Y Return vs Nifty Z-Score])</f>
        <v>682</v>
      </c>
      <c r="AT722">
        <f>_xlfn.RANK.AVG(Table2[[#This Row],[6M Return vs Nifty Z-Score]],Table2[6M Return vs Nifty Z-Score])</f>
        <v>667</v>
      </c>
      <c r="AU722">
        <f>_xlfn.RANK.AVG(Table2[[#This Row],[Sharpe Ratio Z-Score]],Table2[Sharpe Ratio Z-Score])</f>
        <v>706</v>
      </c>
      <c r="AV722">
        <f>(Table2[[#This Row],[Rank 1Y]]+Table2[[#This Row],[Rank 6M]]+Table2[[#This Row],[Rank Sharpe]])/3</f>
        <v>685</v>
      </c>
    </row>
    <row r="723" spans="1:48" x14ac:dyDescent="0.3">
      <c r="A723" t="s">
        <v>1331</v>
      </c>
      <c r="B723" t="s">
        <v>1332</v>
      </c>
      <c r="C723" t="s">
        <v>10164</v>
      </c>
      <c r="D723" t="s">
        <v>143</v>
      </c>
      <c r="E723">
        <v>8013.5803110500001</v>
      </c>
      <c r="F723">
        <v>670.85</v>
      </c>
      <c r="G723">
        <v>-51.160356605770502</v>
      </c>
      <c r="H723">
        <f>(Table2[[#This Row],[1Y Return vs Nifty]]-AVERAGE(Table2[1Y Return vs Nifty]))/_xlfn.STDEV.P(Table2[1Y Return vs Nifty])</f>
        <v>-1.2504586363801176</v>
      </c>
      <c r="I723">
        <v>-6.6627489116156902</v>
      </c>
      <c r="J723">
        <f>(Table2[[#This Row],[1M Return vs Nifty]]-AVERAGE(Table2[1M Return vs Nifty]))/_xlfn.STDEV.P(Table2[1M Return vs Nifty])</f>
        <v>-0.51040040567268419</v>
      </c>
      <c r="K723">
        <v>-23.409343061834299</v>
      </c>
      <c r="L723">
        <f>(Table2[[#This Row],[6M Return vs Nifty]]-AVERAGE(Table2[6M Return vs Nifty]))/_xlfn.STDEV.P(Table2[6M Return vs Nifty])</f>
        <v>-1.0004478466244144</v>
      </c>
      <c r="M723">
        <v>-0.59859041467033602</v>
      </c>
      <c r="N723">
        <f>(Table2[[#This Row],[1W Return vs Nifty]]-AVERAGE(Table2[1W Return vs Nifty]))/_xlfn.STDEV.P(Table2[1W Return vs Nifty])</f>
        <v>0.34426396279860177</v>
      </c>
      <c r="O723">
        <v>678.06</v>
      </c>
      <c r="P723">
        <v>685.91807405167697</v>
      </c>
      <c r="Q723">
        <v>714.702735985907</v>
      </c>
      <c r="R723">
        <v>39.019088784231101</v>
      </c>
      <c r="S723" s="2">
        <f>(Table2[[#This Row],[Close Price]]-Table2[[#This Row],[20D EMA]])/Table2[[#This Row],[20D EMA]]</f>
        <v>-1.063327729109507E-2</v>
      </c>
      <c r="T723" s="2">
        <f>(Table2[[#This Row],[Close Price]]-Table2[[#This Row],[50D EMA]])/Table2[[#This Row],[50D EMA]]</f>
        <v>-2.196774603513614E-2</v>
      </c>
      <c r="U723" s="2">
        <f>(Table2[[#This Row],[Close Price]]-Table2[[#This Row],[200D EMA]])/Table2[[#This Row],[200D EMA]]</f>
        <v>-6.1358007711295084E-2</v>
      </c>
      <c r="V723">
        <v>0.51964304958719998</v>
      </c>
      <c r="W723">
        <v>668.05</v>
      </c>
      <c r="X723">
        <v>679</v>
      </c>
      <c r="Y723">
        <v>664.55</v>
      </c>
      <c r="Z723">
        <v>679</v>
      </c>
      <c r="AA723">
        <v>654.6</v>
      </c>
      <c r="AB723">
        <v>697</v>
      </c>
      <c r="AC723" s="2">
        <f>(Table2[[#This Row],[Close Price]]/Table2[[#This Row],[Day Low]])-1</f>
        <v>4.1913030461793177E-3</v>
      </c>
      <c r="AD723" s="2">
        <f>(Table2[[#This Row],[Day High]]/Table2[[#This Row],[Close Price]])-1</f>
        <v>1.2148766490273522E-2</v>
      </c>
      <c r="AE723" s="2">
        <f>(Table2[[#This Row],[Close Price]]/Table2[[#This Row],[Current Week Low]])-1</f>
        <v>9.4800993153263402E-3</v>
      </c>
      <c r="AF723" s="2">
        <f>(Table2[[#This Row],[Current Week High]]/Table2[[#This Row],[Close Price]])-1</f>
        <v>1.2148766490273522E-2</v>
      </c>
      <c r="AG723" s="2">
        <f>(Table2[[#This Row],[Close Price]]/Table2[[#This Row],[Current Month Low]])-1</f>
        <v>2.4824320195539151E-2</v>
      </c>
      <c r="AH723" s="2">
        <f>(Table2[[#This Row],[Current Month High]]/Table2[[#This Row],[Close Price]])-1</f>
        <v>3.8980398002534056E-2</v>
      </c>
      <c r="AI723">
        <v>45.785197883282301</v>
      </c>
      <c r="AJ723">
        <v>12.0698296024056</v>
      </c>
      <c r="AK723" t="str">
        <f>IF(AND(Table2[[#This Row],[20D EMA]]&gt;Table2[[#This Row],[50D EMA]],Table2[[#This Row],[50D EMA]]&gt;Table2[[#This Row],[200D EMA]]),"Uptrend","Downtrend/NoTrend")</f>
        <v>Downtrend/NoTrend</v>
      </c>
      <c r="AL723">
        <v>-7.0000000000000007E-2</v>
      </c>
      <c r="AM723" t="s">
        <v>10200</v>
      </c>
      <c r="AN723">
        <v>-2.76</v>
      </c>
      <c r="AO723" t="s">
        <v>10200</v>
      </c>
      <c r="AP723">
        <v>-0.10550144302881299</v>
      </c>
      <c r="AQ723">
        <f>(Table2[[#This Row],[Sharpe Ratio]]-AVERAGE(Table2[Sharpe Ratio]))/_xlfn.STDEV.P(Table2[Sharpe Ratio])</f>
        <v>-1.7730459478855463</v>
      </c>
      <c r="AR72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3">
        <f>_xlfn.RANK.AVG(Table2[[#This Row],[1Y Return vs Nifty Z-Score]],Table2[1Y Return vs Nifty Z-Score])</f>
        <v>718</v>
      </c>
      <c r="AT723">
        <f>_xlfn.RANK.AVG(Table2[[#This Row],[6M Return vs Nifty Z-Score]],Table2[6M Return vs Nifty Z-Score])</f>
        <v>628</v>
      </c>
      <c r="AU723">
        <f>_xlfn.RANK.AVG(Table2[[#This Row],[Sharpe Ratio Z-Score]],Table2[Sharpe Ratio Z-Score])</f>
        <v>710</v>
      </c>
      <c r="AV723">
        <f>(Table2[[#This Row],[Rank 1Y]]+Table2[[#This Row],[Rank 6M]]+Table2[[#This Row],[Rank Sharpe]])/3</f>
        <v>685.33333333333337</v>
      </c>
    </row>
    <row r="724" spans="1:48" x14ac:dyDescent="0.3">
      <c r="A724" t="s">
        <v>2354</v>
      </c>
      <c r="B724" t="s">
        <v>2355</v>
      </c>
      <c r="C724" t="s">
        <v>10164</v>
      </c>
      <c r="D724" t="s">
        <v>528</v>
      </c>
      <c r="E724">
        <v>2080.5877807500001</v>
      </c>
      <c r="F724">
        <v>532.5</v>
      </c>
      <c r="G724">
        <v>-45.418740355778702</v>
      </c>
      <c r="H724">
        <f>(Table2[[#This Row],[1Y Return vs Nifty]]-AVERAGE(Table2[1Y Return vs Nifty]))/_xlfn.STDEV.P(Table2[1Y Return vs Nifty])</f>
        <v>-1.1705013257145032</v>
      </c>
      <c r="I724">
        <v>-10.484001264495699</v>
      </c>
      <c r="J724">
        <f>(Table2[[#This Row],[1M Return vs Nifty]]-AVERAGE(Table2[1M Return vs Nifty]))/_xlfn.STDEV.P(Table2[1M Return vs Nifty])</f>
        <v>-0.90668483865072691</v>
      </c>
      <c r="K724">
        <v>-27.544202455684701</v>
      </c>
      <c r="L724">
        <f>(Table2[[#This Row],[6M Return vs Nifty]]-AVERAGE(Table2[6M Return vs Nifty]))/_xlfn.STDEV.P(Table2[6M Return vs Nifty])</f>
        <v>-1.139346260090762</v>
      </c>
      <c r="M724">
        <v>-5.7618416613468098</v>
      </c>
      <c r="N724">
        <f>(Table2[[#This Row],[1W Return vs Nifty]]-AVERAGE(Table2[1W Return vs Nifty]))/_xlfn.STDEV.P(Table2[1W Return vs Nifty])</f>
        <v>-1.0457660072598904</v>
      </c>
      <c r="O724">
        <v>552.46</v>
      </c>
      <c r="P724">
        <v>551.49365384774399</v>
      </c>
      <c r="Q724">
        <v>596.82244752855604</v>
      </c>
      <c r="R724">
        <v>32.927157520580501</v>
      </c>
      <c r="S724" s="2">
        <f>(Table2[[#This Row],[Close Price]]-Table2[[#This Row],[20D EMA]])/Table2[[#This Row],[20D EMA]]</f>
        <v>-3.6129312529413961E-2</v>
      </c>
      <c r="T724" s="2">
        <f>(Table2[[#This Row],[Close Price]]-Table2[[#This Row],[50D EMA]])/Table2[[#This Row],[50D EMA]]</f>
        <v>-3.4440385152623605E-2</v>
      </c>
      <c r="U724" s="2">
        <f>(Table2[[#This Row],[Close Price]]-Table2[[#This Row],[200D EMA]])/Table2[[#This Row],[200D EMA]]</f>
        <v>-0.10777484626276296</v>
      </c>
      <c r="V724">
        <v>1.0004609419947801</v>
      </c>
      <c r="W724">
        <v>510.9</v>
      </c>
      <c r="X724">
        <v>535.85</v>
      </c>
      <c r="Y724">
        <v>510.9</v>
      </c>
      <c r="Z724">
        <v>535.85</v>
      </c>
      <c r="AA724">
        <v>510.9</v>
      </c>
      <c r="AB724">
        <v>599.20000000000005</v>
      </c>
      <c r="AC724" s="2">
        <f>(Table2[[#This Row],[Close Price]]/Table2[[#This Row],[Day Low]])-1</f>
        <v>4.2278332354668269E-2</v>
      </c>
      <c r="AD724" s="2">
        <f>(Table2[[#This Row],[Day High]]/Table2[[#This Row],[Close Price]])-1</f>
        <v>6.291079812206668E-3</v>
      </c>
      <c r="AE724" s="2">
        <f>(Table2[[#This Row],[Close Price]]/Table2[[#This Row],[Current Week Low]])-1</f>
        <v>4.2278332354668269E-2</v>
      </c>
      <c r="AF724" s="2">
        <f>(Table2[[#This Row],[Current Week High]]/Table2[[#This Row],[Close Price]])-1</f>
        <v>6.291079812206668E-3</v>
      </c>
      <c r="AG724" s="2">
        <f>(Table2[[#This Row],[Close Price]]/Table2[[#This Row],[Current Month Low]])-1</f>
        <v>4.2278332354668269E-2</v>
      </c>
      <c r="AH724" s="2">
        <f>(Table2[[#This Row],[Current Month High]]/Table2[[#This Row],[Close Price]])-1</f>
        <v>0.12525821596244135</v>
      </c>
      <c r="AI724">
        <v>48.676056338028097</v>
      </c>
      <c r="AJ724">
        <v>15.4972345732566</v>
      </c>
      <c r="AK724" t="str">
        <f>IF(AND(Table2[[#This Row],[20D EMA]]&gt;Table2[[#This Row],[50D EMA]],Table2[[#This Row],[50D EMA]]&gt;Table2[[#This Row],[200D EMA]]),"Uptrend","Downtrend/NoTrend")</f>
        <v>Downtrend/NoTrend</v>
      </c>
      <c r="AL724">
        <v>-0.09</v>
      </c>
      <c r="AM724" t="s">
        <v>10200</v>
      </c>
      <c r="AN724">
        <v>-9.02</v>
      </c>
      <c r="AO724" t="s">
        <v>10200</v>
      </c>
      <c r="AP724">
        <v>-8.0887097059447993E-2</v>
      </c>
      <c r="AQ724">
        <f>(Table2[[#This Row],[Sharpe Ratio]]-AVERAGE(Table2[Sharpe Ratio]))/_xlfn.STDEV.P(Table2[Sharpe Ratio])</f>
        <v>-1.4904841850170434</v>
      </c>
      <c r="AR72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4">
        <f>_xlfn.RANK.AVG(Table2[[#This Row],[1Y Return vs Nifty Z-Score]],Table2[1Y Return vs Nifty Z-Score])</f>
        <v>711</v>
      </c>
      <c r="AT724">
        <f>_xlfn.RANK.AVG(Table2[[#This Row],[6M Return vs Nifty Z-Score]],Table2[6M Return vs Nifty Z-Score])</f>
        <v>664</v>
      </c>
      <c r="AU724">
        <f>_xlfn.RANK.AVG(Table2[[#This Row],[Sharpe Ratio Z-Score]],Table2[Sharpe Ratio Z-Score])</f>
        <v>687</v>
      </c>
      <c r="AV724">
        <f>(Table2[[#This Row],[Rank 1Y]]+Table2[[#This Row],[Rank 6M]]+Table2[[#This Row],[Rank Sharpe]])/3</f>
        <v>687.33333333333337</v>
      </c>
    </row>
    <row r="725" spans="1:48" x14ac:dyDescent="0.3">
      <c r="A725" t="s">
        <v>822</v>
      </c>
      <c r="B725" t="s">
        <v>823</v>
      </c>
      <c r="C725" t="s">
        <v>10163</v>
      </c>
      <c r="D725" t="s">
        <v>77</v>
      </c>
      <c r="E725">
        <v>18788.7885957</v>
      </c>
      <c r="F725">
        <v>795.15</v>
      </c>
      <c r="G725">
        <v>-33.8331023290405</v>
      </c>
      <c r="H725">
        <f>(Table2[[#This Row],[1Y Return vs Nifty]]-AVERAGE(Table2[1Y Return vs Nifty]))/_xlfn.STDEV.P(Table2[1Y Return vs Nifty])</f>
        <v>-1.0091606128160084</v>
      </c>
      <c r="I725">
        <v>-11.3249763769509</v>
      </c>
      <c r="J725">
        <f>(Table2[[#This Row],[1M Return vs Nifty]]-AVERAGE(Table2[1M Return vs Nifty]))/_xlfn.STDEV.P(Table2[1M Return vs Nifty])</f>
        <v>-0.99389848350115895</v>
      </c>
      <c r="K725">
        <v>-30.724303676971399</v>
      </c>
      <c r="L725">
        <f>(Table2[[#This Row],[6M Return vs Nifty]]-AVERAGE(Table2[6M Return vs Nifty]))/_xlfn.STDEV.P(Table2[6M Return vs Nifty])</f>
        <v>-1.2461723869854406</v>
      </c>
      <c r="M725">
        <v>-1.8088638318046799</v>
      </c>
      <c r="N725">
        <f>(Table2[[#This Row],[1W Return vs Nifty]]-AVERAGE(Table2[1W Return vs Nifty]))/_xlfn.STDEV.P(Table2[1W Return vs Nifty])</f>
        <v>1.8438965832837391E-2</v>
      </c>
      <c r="O725">
        <v>805.2</v>
      </c>
      <c r="P725">
        <v>811.86320982170105</v>
      </c>
      <c r="Q725">
        <v>850.28612847665102</v>
      </c>
      <c r="R725">
        <v>45.612447171824002</v>
      </c>
      <c r="S725" s="2">
        <f>(Table2[[#This Row],[Close Price]]-Table2[[#This Row],[20D EMA]])/Table2[[#This Row],[20D EMA]]</f>
        <v>-1.248137108792855E-2</v>
      </c>
      <c r="T725" s="2">
        <f>(Table2[[#This Row],[Close Price]]-Table2[[#This Row],[50D EMA]])/Table2[[#This Row],[50D EMA]]</f>
        <v>-2.058623869084002E-2</v>
      </c>
      <c r="U725" s="2">
        <f>(Table2[[#This Row],[Close Price]]-Table2[[#This Row],[200D EMA]])/Table2[[#This Row],[200D EMA]]</f>
        <v>-6.4844205532826216E-2</v>
      </c>
      <c r="V725">
        <v>0.98306594648629897</v>
      </c>
      <c r="W725">
        <v>765.4</v>
      </c>
      <c r="X725">
        <v>798.95</v>
      </c>
      <c r="Y725">
        <v>765</v>
      </c>
      <c r="Z725">
        <v>798.95</v>
      </c>
      <c r="AA725">
        <v>765</v>
      </c>
      <c r="AB725">
        <v>869.65</v>
      </c>
      <c r="AC725" s="2">
        <f>(Table2[[#This Row],[Close Price]]/Table2[[#This Row],[Day Low]])-1</f>
        <v>3.8868565455970838E-2</v>
      </c>
      <c r="AD725" s="2">
        <f>(Table2[[#This Row],[Day High]]/Table2[[#This Row],[Close Price]])-1</f>
        <v>4.7789725209081979E-3</v>
      </c>
      <c r="AE725" s="2">
        <f>(Table2[[#This Row],[Close Price]]/Table2[[#This Row],[Current Week Low]])-1</f>
        <v>3.9411764705882257E-2</v>
      </c>
      <c r="AF725" s="2">
        <f>(Table2[[#This Row],[Current Week High]]/Table2[[#This Row],[Close Price]])-1</f>
        <v>4.7789725209081979E-3</v>
      </c>
      <c r="AG725" s="2">
        <f>(Table2[[#This Row],[Close Price]]/Table2[[#This Row],[Current Month Low]])-1</f>
        <v>3.9411764705882257E-2</v>
      </c>
      <c r="AH725" s="2">
        <f>(Table2[[#This Row],[Current Month High]]/Table2[[#This Row],[Close Price]])-1</f>
        <v>9.3693013896749111E-2</v>
      </c>
      <c r="AI725">
        <v>33.081808463811797</v>
      </c>
      <c r="AJ725">
        <v>13.592857142857101</v>
      </c>
      <c r="AK725" t="str">
        <f>IF(AND(Table2[[#This Row],[20D EMA]]&gt;Table2[[#This Row],[50D EMA]],Table2[[#This Row],[50D EMA]]&gt;Table2[[#This Row],[200D EMA]]),"Uptrend","Downtrend/NoTrend")</f>
        <v>Downtrend/NoTrend</v>
      </c>
      <c r="AL725">
        <v>-0.03</v>
      </c>
      <c r="AM725" t="s">
        <v>10200</v>
      </c>
      <c r="AN725">
        <v>-2.95</v>
      </c>
      <c r="AO725" t="s">
        <v>10200</v>
      </c>
      <c r="AP725">
        <v>-0.118483868925047</v>
      </c>
      <c r="AQ725">
        <f>(Table2[[#This Row],[Sharpe Ratio]]-AVERAGE(Table2[Sharpe Ratio]))/_xlfn.STDEV.P(Table2[Sharpe Ratio])</f>
        <v>-1.9220784329296416</v>
      </c>
      <c r="AR72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5">
        <f>_xlfn.RANK.AVG(Table2[[#This Row],[1Y Return vs Nifty Z-Score]],Table2[1Y Return vs Nifty Z-Score])</f>
        <v>680</v>
      </c>
      <c r="AT725">
        <f>_xlfn.RANK.AVG(Table2[[#This Row],[6M Return vs Nifty Z-Score]],Table2[6M Return vs Nifty Z-Score])</f>
        <v>683</v>
      </c>
      <c r="AU725">
        <f>_xlfn.RANK.AVG(Table2[[#This Row],[Sharpe Ratio Z-Score]],Table2[Sharpe Ratio Z-Score])</f>
        <v>720</v>
      </c>
      <c r="AV725">
        <f>(Table2[[#This Row],[Rank 1Y]]+Table2[[#This Row],[Rank 6M]]+Table2[[#This Row],[Rank Sharpe]])/3</f>
        <v>694.33333333333337</v>
      </c>
    </row>
    <row r="726" spans="1:48" x14ac:dyDescent="0.3">
      <c r="A726" t="s">
        <v>1139</v>
      </c>
      <c r="B726" t="s">
        <v>1140</v>
      </c>
      <c r="C726" t="s">
        <v>10169</v>
      </c>
      <c r="D726" t="s">
        <v>551</v>
      </c>
      <c r="E726">
        <v>10297.02287932</v>
      </c>
      <c r="F726">
        <v>2013.85</v>
      </c>
      <c r="G726">
        <v>-40.121429619217302</v>
      </c>
      <c r="H726">
        <f>(Table2[[#This Row],[1Y Return vs Nifty]]-AVERAGE(Table2[1Y Return vs Nifty]))/_xlfn.STDEV.P(Table2[1Y Return vs Nifty])</f>
        <v>-1.0967313797944604</v>
      </c>
      <c r="I726">
        <v>-8.0945201079964306</v>
      </c>
      <c r="J726">
        <f>(Table2[[#This Row],[1M Return vs Nifty]]-AVERAGE(Table2[1M Return vs Nifty]))/_xlfn.STDEV.P(Table2[1M Return vs Nifty])</f>
        <v>-0.65888278378215526</v>
      </c>
      <c r="K726">
        <v>-27.326747366449801</v>
      </c>
      <c r="L726">
        <f>(Table2[[#This Row],[6M Return vs Nifty]]-AVERAGE(Table2[6M Return vs Nifty]))/_xlfn.STDEV.P(Table2[6M Return vs Nifty])</f>
        <v>-1.1320414973363546</v>
      </c>
      <c r="M726">
        <v>-1.0632575017369901</v>
      </c>
      <c r="N726">
        <f>(Table2[[#This Row],[1W Return vs Nifty]]-AVERAGE(Table2[1W Return vs Nifty]))/_xlfn.STDEV.P(Table2[1W Return vs Nifty])</f>
        <v>0.2191681372684792</v>
      </c>
      <c r="O726">
        <v>2057.25</v>
      </c>
      <c r="P726">
        <v>2050.2777046106098</v>
      </c>
      <c r="Q726">
        <v>2162.2358515873698</v>
      </c>
      <c r="R726">
        <v>34.105045007711396</v>
      </c>
      <c r="S726" s="2">
        <f>(Table2[[#This Row],[Close Price]]-Table2[[#This Row],[20D EMA]])/Table2[[#This Row],[20D EMA]]</f>
        <v>-2.1096123465791757E-2</v>
      </c>
      <c r="T726" s="2">
        <f>(Table2[[#This Row],[Close Price]]-Table2[[#This Row],[50D EMA]])/Table2[[#This Row],[50D EMA]]</f>
        <v>-1.77672051589364E-2</v>
      </c>
      <c r="U726" s="2">
        <f>(Table2[[#This Row],[Close Price]]-Table2[[#This Row],[200D EMA]])/Table2[[#This Row],[200D EMA]]</f>
        <v>-6.8626117487800814E-2</v>
      </c>
      <c r="V726">
        <v>0.69555041705520604</v>
      </c>
      <c r="W726">
        <v>1979.25</v>
      </c>
      <c r="X726">
        <v>2034.05</v>
      </c>
      <c r="Y726">
        <v>1979.25</v>
      </c>
      <c r="Z726">
        <v>2034.05</v>
      </c>
      <c r="AA726">
        <v>1979.25</v>
      </c>
      <c r="AB726">
        <v>2204</v>
      </c>
      <c r="AC726" s="2">
        <f>(Table2[[#This Row],[Close Price]]/Table2[[#This Row],[Day Low]])-1</f>
        <v>1.7481369205507136E-2</v>
      </c>
      <c r="AD726" s="2">
        <f>(Table2[[#This Row],[Day High]]/Table2[[#This Row],[Close Price]])-1</f>
        <v>1.0030538520743981E-2</v>
      </c>
      <c r="AE726" s="2">
        <f>(Table2[[#This Row],[Close Price]]/Table2[[#This Row],[Current Week Low]])-1</f>
        <v>1.7481369205507136E-2</v>
      </c>
      <c r="AF726" s="2">
        <f>(Table2[[#This Row],[Current Week High]]/Table2[[#This Row],[Close Price]])-1</f>
        <v>1.0030538520743981E-2</v>
      </c>
      <c r="AG726" s="2">
        <f>(Table2[[#This Row],[Close Price]]/Table2[[#This Row],[Current Month Low]])-1</f>
        <v>1.7481369205507136E-2</v>
      </c>
      <c r="AH726" s="2">
        <f>(Table2[[#This Row],[Current Month High]]/Table2[[#This Row],[Close Price]])-1</f>
        <v>9.4421133649477351E-2</v>
      </c>
      <c r="AI726">
        <v>35.809519080368403</v>
      </c>
      <c r="AJ726">
        <v>11.3855088495575</v>
      </c>
      <c r="AK726" t="str">
        <f>IF(AND(Table2[[#This Row],[20D EMA]]&gt;Table2[[#This Row],[50D EMA]],Table2[[#This Row],[50D EMA]]&gt;Table2[[#This Row],[200D EMA]]),"Uptrend","Downtrend/NoTrend")</f>
        <v>Downtrend/NoTrend</v>
      </c>
      <c r="AL726">
        <v>-0.05</v>
      </c>
      <c r="AM726" t="s">
        <v>10200</v>
      </c>
      <c r="AN726">
        <v>-6.14</v>
      </c>
      <c r="AO726" t="s">
        <v>10200</v>
      </c>
      <c r="AP726">
        <v>-0.18603833261187699</v>
      </c>
      <c r="AQ726">
        <f>(Table2[[#This Row],[Sharpe Ratio]]-AVERAGE(Table2[Sharpe Ratio]))/_xlfn.STDEV.P(Table2[Sharpe Ratio])</f>
        <v>-2.6975736816250255</v>
      </c>
      <c r="AR72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6">
        <f>_xlfn.RANK.AVG(Table2[[#This Row],[1Y Return vs Nifty Z-Score]],Table2[1Y Return vs Nifty Z-Score])</f>
        <v>698</v>
      </c>
      <c r="AT726">
        <f>_xlfn.RANK.AVG(Table2[[#This Row],[6M Return vs Nifty Z-Score]],Table2[6M Return vs Nifty Z-Score])</f>
        <v>663</v>
      </c>
      <c r="AU726">
        <f>_xlfn.RANK.AVG(Table2[[#This Row],[Sharpe Ratio Z-Score]],Table2[Sharpe Ratio Z-Score])</f>
        <v>731</v>
      </c>
      <c r="AV726">
        <f>(Table2[[#This Row],[Rank 1Y]]+Table2[[#This Row],[Rank 6M]]+Table2[[#This Row],[Rank Sharpe]])/3</f>
        <v>697.33333333333337</v>
      </c>
    </row>
    <row r="727" spans="1:48" x14ac:dyDescent="0.3">
      <c r="A727" t="s">
        <v>1218</v>
      </c>
      <c r="B727" t="s">
        <v>1219</v>
      </c>
      <c r="C727" t="s">
        <v>10167</v>
      </c>
      <c r="D727" t="s">
        <v>92</v>
      </c>
      <c r="E727">
        <v>9331.6910041949996</v>
      </c>
      <c r="F727">
        <v>316.05</v>
      </c>
      <c r="G727">
        <v>-62.648689953794502</v>
      </c>
      <c r="H727">
        <f>(Table2[[#This Row],[1Y Return vs Nifty]]-AVERAGE(Table2[1Y Return vs Nifty]))/_xlfn.STDEV.P(Table2[1Y Return vs Nifty])</f>
        <v>-1.4104442917327202</v>
      </c>
      <c r="I727">
        <v>-0.26949702098160599</v>
      </c>
      <c r="J727">
        <f>(Table2[[#This Row],[1M Return vs Nifty]]-AVERAGE(Table2[1M Return vs Nifty]))/_xlfn.STDEV.P(Table2[1M Return vs Nifty])</f>
        <v>0.15261422052865523</v>
      </c>
      <c r="K727">
        <v>-26.4282829944915</v>
      </c>
      <c r="L727">
        <f>(Table2[[#This Row],[6M Return vs Nifty]]-AVERAGE(Table2[6M Return vs Nifty]))/_xlfn.STDEV.P(Table2[6M Return vs Nifty])</f>
        <v>-1.1018602350649822</v>
      </c>
      <c r="M727">
        <v>-2.0890760247665598</v>
      </c>
      <c r="N727">
        <f>(Table2[[#This Row],[1W Return vs Nifty]]-AVERAGE(Table2[1W Return vs Nifty]))/_xlfn.STDEV.P(Table2[1W Return vs Nifty])</f>
        <v>-5.6998646552100359E-2</v>
      </c>
      <c r="O727">
        <v>299.61</v>
      </c>
      <c r="P727">
        <v>297.18462349484901</v>
      </c>
      <c r="Q727">
        <v>353.46325450977798</v>
      </c>
      <c r="R727">
        <v>66.666274209323504</v>
      </c>
      <c r="S727" s="2">
        <f>(Table2[[#This Row],[Close Price]]-Table2[[#This Row],[20D EMA]])/Table2[[#This Row],[20D EMA]]</f>
        <v>5.4871332732552305E-2</v>
      </c>
      <c r="T727" s="2">
        <f>(Table2[[#This Row],[Close Price]]-Table2[[#This Row],[50D EMA]])/Table2[[#This Row],[50D EMA]]</f>
        <v>6.3480325069638036E-2</v>
      </c>
      <c r="U727" s="2">
        <f>(Table2[[#This Row],[Close Price]]-Table2[[#This Row],[200D EMA]])/Table2[[#This Row],[200D EMA]]</f>
        <v>-0.10584764903403274</v>
      </c>
      <c r="V727">
        <v>3.7319356417514</v>
      </c>
      <c r="W727">
        <v>298.5</v>
      </c>
      <c r="X727">
        <v>322.2</v>
      </c>
      <c r="Y727">
        <v>293.64999999999998</v>
      </c>
      <c r="Z727">
        <v>322.2</v>
      </c>
      <c r="AA727">
        <v>281.75</v>
      </c>
      <c r="AB727">
        <v>329.45</v>
      </c>
      <c r="AC727" s="2">
        <f>(Table2[[#This Row],[Close Price]]/Table2[[#This Row],[Day Low]])-1</f>
        <v>5.8793969849246341E-2</v>
      </c>
      <c r="AD727" s="2">
        <f>(Table2[[#This Row],[Day High]]/Table2[[#This Row],[Close Price]])-1</f>
        <v>1.9458946369245389E-2</v>
      </c>
      <c r="AE727" s="2">
        <f>(Table2[[#This Row],[Close Price]]/Table2[[#This Row],[Current Week Low]])-1</f>
        <v>7.6281287246722451E-2</v>
      </c>
      <c r="AF727" s="2">
        <f>(Table2[[#This Row],[Current Week High]]/Table2[[#This Row],[Close Price]])-1</f>
        <v>1.9458946369245389E-2</v>
      </c>
      <c r="AG727" s="2">
        <f>(Table2[[#This Row],[Close Price]]/Table2[[#This Row],[Current Month Low]])-1</f>
        <v>0.12173913043478257</v>
      </c>
      <c r="AH727" s="2">
        <f>(Table2[[#This Row],[Current Month High]]/Table2[[#This Row],[Close Price]])-1</f>
        <v>4.2398354690713402E-2</v>
      </c>
      <c r="AI727">
        <v>77.187153931339907</v>
      </c>
      <c r="AJ727">
        <v>21.091954022988499</v>
      </c>
      <c r="AK727" t="str">
        <f>IF(AND(Table2[[#This Row],[20D EMA]]&gt;Table2[[#This Row],[50D EMA]],Table2[[#This Row],[50D EMA]]&gt;Table2[[#This Row],[200D EMA]]),"Uptrend","Downtrend/NoTrend")</f>
        <v>Downtrend/NoTrend</v>
      </c>
      <c r="AL727">
        <v>-0.08</v>
      </c>
      <c r="AM727" t="s">
        <v>10200</v>
      </c>
      <c r="AN727">
        <v>9.57</v>
      </c>
      <c r="AO727" t="s">
        <v>10199</v>
      </c>
      <c r="AP727">
        <v>-9.8162895533031994E-2</v>
      </c>
      <c r="AQ727">
        <f>(Table2[[#This Row],[Sharpe Ratio]]-AVERAGE(Table2[Sharpe Ratio]))/_xlfn.STDEV.P(Table2[Sharpe Ratio])</f>
        <v>-1.68880268097596</v>
      </c>
      <c r="AR72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7">
        <f>_xlfn.RANK.AVG(Table2[[#This Row],[1Y Return vs Nifty Z-Score]],Table2[1Y Return vs Nifty Z-Score])</f>
        <v>728</v>
      </c>
      <c r="AT727">
        <f>_xlfn.RANK.AVG(Table2[[#This Row],[6M Return vs Nifty Z-Score]],Table2[6M Return vs Nifty Z-Score])</f>
        <v>657</v>
      </c>
      <c r="AU727">
        <f>_xlfn.RANK.AVG(Table2[[#This Row],[Sharpe Ratio Z-Score]],Table2[Sharpe Ratio Z-Score])</f>
        <v>707</v>
      </c>
      <c r="AV727">
        <f>(Table2[[#This Row],[Rank 1Y]]+Table2[[#This Row],[Rank 6M]]+Table2[[#This Row],[Rank Sharpe]])/3</f>
        <v>697.33333333333337</v>
      </c>
    </row>
    <row r="728" spans="1:48" x14ac:dyDescent="0.3">
      <c r="A728" t="s">
        <v>2482</v>
      </c>
      <c r="B728" t="s">
        <v>2483</v>
      </c>
      <c r="C728" t="s">
        <v>10169</v>
      </c>
      <c r="D728" t="s">
        <v>551</v>
      </c>
      <c r="E728">
        <v>1825.6977563</v>
      </c>
      <c r="F728">
        <v>109</v>
      </c>
      <c r="G728">
        <v>-54.615459662397697</v>
      </c>
      <c r="H728">
        <f>(Table2[[#This Row],[1Y Return vs Nifty]]-AVERAGE(Table2[1Y Return vs Nifty]))/_xlfn.STDEV.P(Table2[1Y Return vs Nifty])</f>
        <v>-1.2985741384359801</v>
      </c>
      <c r="I728">
        <v>-0.112787115014051</v>
      </c>
      <c r="J728">
        <f>(Table2[[#This Row],[1M Return vs Nifty]]-AVERAGE(Table2[1M Return vs Nifty]))/_xlfn.STDEV.P(Table2[1M Return vs Nifty])</f>
        <v>0.16886588110835762</v>
      </c>
      <c r="K728">
        <v>-29.665385004527401</v>
      </c>
      <c r="L728">
        <f>(Table2[[#This Row],[6M Return vs Nifty]]-AVERAGE(Table2[6M Return vs Nifty]))/_xlfn.STDEV.P(Table2[6M Return vs Nifty])</f>
        <v>-1.2106011354427375</v>
      </c>
      <c r="M728">
        <v>3.3460679147301602</v>
      </c>
      <c r="N728">
        <f>(Table2[[#This Row],[1W Return vs Nifty]]-AVERAGE(Table2[1W Return vs Nifty]))/_xlfn.STDEV.P(Table2[1W Return vs Nifty])</f>
        <v>1.4062291931439241</v>
      </c>
      <c r="O728">
        <v>108.44</v>
      </c>
      <c r="P728">
        <v>106.066631884706</v>
      </c>
      <c r="Q728">
        <v>118.231409263819</v>
      </c>
      <c r="R728">
        <v>48.795613009927898</v>
      </c>
      <c r="S728" s="2">
        <f>(Table2[[#This Row],[Close Price]]-Table2[[#This Row],[20D EMA]])/Table2[[#This Row],[20D EMA]]</f>
        <v>5.1641460715603311E-3</v>
      </c>
      <c r="T728" s="2">
        <f>(Table2[[#This Row],[Close Price]]-Table2[[#This Row],[50D EMA]])/Table2[[#This Row],[50D EMA]]</f>
        <v>2.7655899533819091E-2</v>
      </c>
      <c r="U728" s="2">
        <f>(Table2[[#This Row],[Close Price]]-Table2[[#This Row],[200D EMA]])/Table2[[#This Row],[200D EMA]]</f>
        <v>-7.8079161208509634E-2</v>
      </c>
      <c r="V728">
        <v>2.8234235094587201</v>
      </c>
      <c r="W728">
        <v>104.41</v>
      </c>
      <c r="X728">
        <v>112.18</v>
      </c>
      <c r="Y728">
        <v>104.41</v>
      </c>
      <c r="Z728">
        <v>114.79</v>
      </c>
      <c r="AA728">
        <v>101.05</v>
      </c>
      <c r="AB728">
        <v>124.14</v>
      </c>
      <c r="AC728" s="2">
        <f>(Table2[[#This Row],[Close Price]]/Table2[[#This Row],[Day Low]])-1</f>
        <v>4.396130638827711E-2</v>
      </c>
      <c r="AD728" s="2">
        <f>(Table2[[#This Row],[Day High]]/Table2[[#This Row],[Close Price]])-1</f>
        <v>2.9174311926605467E-2</v>
      </c>
      <c r="AE728" s="2">
        <f>(Table2[[#This Row],[Close Price]]/Table2[[#This Row],[Current Week Low]])-1</f>
        <v>4.396130638827711E-2</v>
      </c>
      <c r="AF728" s="2">
        <f>(Table2[[#This Row],[Current Week High]]/Table2[[#This Row],[Close Price]])-1</f>
        <v>5.3119266055045911E-2</v>
      </c>
      <c r="AG728" s="2">
        <f>(Table2[[#This Row],[Close Price]]/Table2[[#This Row],[Current Month Low]])-1</f>
        <v>7.8673923800099077E-2</v>
      </c>
      <c r="AH728" s="2">
        <f>(Table2[[#This Row],[Current Month High]]/Table2[[#This Row],[Close Price]])-1</f>
        <v>0.13889908256880745</v>
      </c>
      <c r="AI728">
        <v>70.963302752293501</v>
      </c>
      <c r="AJ728">
        <v>36.335209505941201</v>
      </c>
      <c r="AK728" t="str">
        <f>IF(AND(Table2[[#This Row],[20D EMA]]&gt;Table2[[#This Row],[50D EMA]],Table2[[#This Row],[50D EMA]]&gt;Table2[[#This Row],[200D EMA]]),"Uptrend","Downtrend/NoTrend")</f>
        <v>Downtrend/NoTrend</v>
      </c>
      <c r="AL728">
        <v>0.01</v>
      </c>
      <c r="AM728" t="s">
        <v>10199</v>
      </c>
      <c r="AN728">
        <v>3.42</v>
      </c>
      <c r="AO728" t="s">
        <v>10199</v>
      </c>
      <c r="AP728">
        <v>-8.5565964220259999E-2</v>
      </c>
      <c r="AQ728">
        <f>(Table2[[#This Row],[Sharpe Ratio]]-AVERAGE(Table2[Sharpe Ratio]))/_xlfn.STDEV.P(Table2[Sharpe Ratio])</f>
        <v>-1.5441955025890006</v>
      </c>
      <c r="AR72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8">
        <f>_xlfn.RANK.AVG(Table2[[#This Row],[1Y Return vs Nifty Z-Score]],Table2[1Y Return vs Nifty Z-Score])</f>
        <v>722</v>
      </c>
      <c r="AT728">
        <f>_xlfn.RANK.AVG(Table2[[#This Row],[6M Return vs Nifty Z-Score]],Table2[6M Return vs Nifty Z-Score])</f>
        <v>679</v>
      </c>
      <c r="AU728">
        <f>_xlfn.RANK.AVG(Table2[[#This Row],[Sharpe Ratio Z-Score]],Table2[Sharpe Ratio Z-Score])</f>
        <v>693</v>
      </c>
      <c r="AV728">
        <f>(Table2[[#This Row],[Rank 1Y]]+Table2[[#This Row],[Rank 6M]]+Table2[[#This Row],[Rank Sharpe]])/3</f>
        <v>698</v>
      </c>
    </row>
    <row r="729" spans="1:48" x14ac:dyDescent="0.3">
      <c r="A729" t="s">
        <v>2032</v>
      </c>
      <c r="B729" t="s">
        <v>2033</v>
      </c>
      <c r="C729" t="s">
        <v>10166</v>
      </c>
      <c r="D729" t="s">
        <v>268</v>
      </c>
      <c r="E729">
        <v>2955.8952840000002</v>
      </c>
      <c r="F729">
        <v>433</v>
      </c>
      <c r="G729">
        <v>-58.150464407821701</v>
      </c>
      <c r="H729">
        <f>(Table2[[#This Row],[1Y Return vs Nifty]]-AVERAGE(Table2[1Y Return vs Nifty]))/_xlfn.STDEV.P(Table2[1Y Return vs Nifty])</f>
        <v>-1.3478023453254062</v>
      </c>
      <c r="I729">
        <v>-15.7550445777006</v>
      </c>
      <c r="J729">
        <f>(Table2[[#This Row],[1M Return vs Nifty]]-AVERAGE(Table2[1M Return vs Nifty]))/_xlfn.STDEV.P(Table2[1M Return vs Nifty])</f>
        <v>-1.4533203962322074</v>
      </c>
      <c r="K729">
        <v>-35.359606814679204</v>
      </c>
      <c r="L729">
        <f>(Table2[[#This Row],[6M Return vs Nifty]]-AVERAGE(Table2[6M Return vs Nifty]))/_xlfn.STDEV.P(Table2[6M Return vs Nifty])</f>
        <v>-1.4018817329237205</v>
      </c>
      <c r="M729">
        <v>-6.8635868804405202</v>
      </c>
      <c r="N729">
        <f>(Table2[[#This Row],[1W Return vs Nifty]]-AVERAGE(Table2[1W Return vs Nifty]))/_xlfn.STDEV.P(Table2[1W Return vs Nifty])</f>
        <v>-1.3423734742884803</v>
      </c>
      <c r="O729">
        <v>456.96</v>
      </c>
      <c r="P729">
        <v>456.76347925720199</v>
      </c>
      <c r="Q729">
        <v>493.83605465358602</v>
      </c>
      <c r="R729">
        <v>29.267917215956999</v>
      </c>
      <c r="S729" s="2">
        <f>(Table2[[#This Row],[Close Price]]-Table2[[#This Row],[20D EMA]])/Table2[[#This Row],[20D EMA]]</f>
        <v>-5.2433473389355702E-2</v>
      </c>
      <c r="T729" s="2">
        <f>(Table2[[#This Row],[Close Price]]-Table2[[#This Row],[50D EMA]])/Table2[[#This Row],[50D EMA]]</f>
        <v>-5.2025786509566491E-2</v>
      </c>
      <c r="U729" s="2">
        <f>(Table2[[#This Row],[Close Price]]-Table2[[#This Row],[200D EMA]])/Table2[[#This Row],[200D EMA]]</f>
        <v>-0.12319079192437869</v>
      </c>
      <c r="V729">
        <v>0.96519662341741896</v>
      </c>
      <c r="W729">
        <v>416.05</v>
      </c>
      <c r="X729">
        <v>440.35</v>
      </c>
      <c r="Y729">
        <v>416.05</v>
      </c>
      <c r="Z729">
        <v>440.35</v>
      </c>
      <c r="AA729">
        <v>416.05</v>
      </c>
      <c r="AB729">
        <v>519.9</v>
      </c>
      <c r="AC729" s="2">
        <f>(Table2[[#This Row],[Close Price]]/Table2[[#This Row],[Day Low]])-1</f>
        <v>4.0740295637543555E-2</v>
      </c>
      <c r="AD729" s="2">
        <f>(Table2[[#This Row],[Day High]]/Table2[[#This Row],[Close Price]])-1</f>
        <v>1.6974595842956131E-2</v>
      </c>
      <c r="AE729" s="2">
        <f>(Table2[[#This Row],[Close Price]]/Table2[[#This Row],[Current Week Low]])-1</f>
        <v>4.0740295637543555E-2</v>
      </c>
      <c r="AF729" s="2">
        <f>(Table2[[#This Row],[Current Week High]]/Table2[[#This Row],[Close Price]])-1</f>
        <v>1.6974595842956131E-2</v>
      </c>
      <c r="AG729" s="2">
        <f>(Table2[[#This Row],[Close Price]]/Table2[[#This Row],[Current Month Low]])-1</f>
        <v>4.0740295637543555E-2</v>
      </c>
      <c r="AH729" s="2">
        <f>(Table2[[#This Row],[Current Month High]]/Table2[[#This Row],[Close Price]])-1</f>
        <v>0.20069284064665127</v>
      </c>
      <c r="AI729">
        <v>53.995381062355598</v>
      </c>
      <c r="AJ729">
        <v>8.25</v>
      </c>
      <c r="AK729" t="str">
        <f>IF(AND(Table2[[#This Row],[20D EMA]]&gt;Table2[[#This Row],[50D EMA]],Table2[[#This Row],[50D EMA]]&gt;Table2[[#This Row],[200D EMA]]),"Uptrend","Downtrend/NoTrend")</f>
        <v>Downtrend/NoTrend</v>
      </c>
      <c r="AL729">
        <v>-0.1</v>
      </c>
      <c r="AM729" t="s">
        <v>10200</v>
      </c>
      <c r="AN729">
        <v>-12.74</v>
      </c>
      <c r="AO729" t="s">
        <v>10200</v>
      </c>
      <c r="AP729">
        <v>-7.9897453312612998E-2</v>
      </c>
      <c r="AQ729">
        <f>(Table2[[#This Row],[Sharpe Ratio]]-AVERAGE(Table2[Sharpe Ratio]))/_xlfn.STDEV.P(Table2[Sharpe Ratio])</f>
        <v>-1.4791235142088277</v>
      </c>
      <c r="AR72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9">
        <f>_xlfn.RANK.AVG(Table2[[#This Row],[1Y Return vs Nifty Z-Score]],Table2[1Y Return vs Nifty Z-Score])</f>
        <v>727</v>
      </c>
      <c r="AT729">
        <f>_xlfn.RANK.AVG(Table2[[#This Row],[6M Return vs Nifty Z-Score]],Table2[6M Return vs Nifty Z-Score])</f>
        <v>705</v>
      </c>
      <c r="AU729">
        <f>_xlfn.RANK.AVG(Table2[[#This Row],[Sharpe Ratio Z-Score]],Table2[Sharpe Ratio Z-Score])</f>
        <v>685</v>
      </c>
      <c r="AV729">
        <f>(Table2[[#This Row],[Rank 1Y]]+Table2[[#This Row],[Rank 6M]]+Table2[[#This Row],[Rank Sharpe]])/3</f>
        <v>705.66666666666663</v>
      </c>
    </row>
    <row r="730" spans="1:48" x14ac:dyDescent="0.3">
      <c r="A730" t="s">
        <v>723</v>
      </c>
      <c r="B730" t="s">
        <v>724</v>
      </c>
      <c r="C730" t="s">
        <v>10167</v>
      </c>
      <c r="D730" t="s">
        <v>98</v>
      </c>
      <c r="E730">
        <v>22072.8044319</v>
      </c>
      <c r="F730">
        <v>273.05</v>
      </c>
      <c r="G730">
        <v>-39.427251528830297</v>
      </c>
      <c r="H730">
        <f>(Table2[[#This Row],[1Y Return vs Nifty]]-AVERAGE(Table2[1Y Return vs Nifty]))/_xlfn.STDEV.P(Table2[1Y Return vs Nifty])</f>
        <v>-1.0870643085703231</v>
      </c>
      <c r="I730">
        <v>-6.6797331457883997</v>
      </c>
      <c r="J730">
        <f>(Table2[[#This Row],[1M Return vs Nifty]]-AVERAGE(Table2[1M Return vs Nifty]))/_xlfn.STDEV.P(Table2[1M Return vs Nifty])</f>
        <v>-0.51216176215667186</v>
      </c>
      <c r="K730">
        <v>-34.232537376725297</v>
      </c>
      <c r="L730">
        <f>(Table2[[#This Row],[6M Return vs Nifty]]-AVERAGE(Table2[6M Return vs Nifty]))/_xlfn.STDEV.P(Table2[6M Return vs Nifty])</f>
        <v>-1.3640211572942245</v>
      </c>
      <c r="M730">
        <v>-2.9464254477657801</v>
      </c>
      <c r="N730">
        <f>(Table2[[#This Row],[1W Return vs Nifty]]-AVERAGE(Table2[1W Return vs Nifty]))/_xlfn.STDEV.P(Table2[1W Return vs Nifty])</f>
        <v>-0.28781084914409744</v>
      </c>
      <c r="O730">
        <v>274.58</v>
      </c>
      <c r="P730">
        <v>276.02633566606102</v>
      </c>
      <c r="Q730">
        <v>291.30199466874097</v>
      </c>
      <c r="R730">
        <v>45.899199835866497</v>
      </c>
      <c r="S730" s="2">
        <f>(Table2[[#This Row],[Close Price]]-Table2[[#This Row],[20D EMA]])/Table2[[#This Row],[20D EMA]]</f>
        <v>-5.572146551096121E-3</v>
      </c>
      <c r="T730" s="2">
        <f>(Table2[[#This Row],[Close Price]]-Table2[[#This Row],[50D EMA]])/Table2[[#This Row],[50D EMA]]</f>
        <v>-1.0782795992559928E-2</v>
      </c>
      <c r="U730" s="2">
        <f>(Table2[[#This Row],[Close Price]]-Table2[[#This Row],[200D EMA]])/Table2[[#This Row],[200D EMA]]</f>
        <v>-6.2656607241898671E-2</v>
      </c>
      <c r="V730">
        <v>1.4983815181029501</v>
      </c>
      <c r="W730">
        <v>266</v>
      </c>
      <c r="X730">
        <v>274.05</v>
      </c>
      <c r="Y730">
        <v>266</v>
      </c>
      <c r="Z730">
        <v>274.05</v>
      </c>
      <c r="AA730">
        <v>265.60000000000002</v>
      </c>
      <c r="AB730">
        <v>286.60000000000002</v>
      </c>
      <c r="AC730" s="2">
        <f>(Table2[[#This Row],[Close Price]]/Table2[[#This Row],[Day Low]])-1</f>
        <v>2.6503759398496252E-2</v>
      </c>
      <c r="AD730" s="2">
        <f>(Table2[[#This Row],[Day High]]/Table2[[#This Row],[Close Price]])-1</f>
        <v>3.6623329060612164E-3</v>
      </c>
      <c r="AE730" s="2">
        <f>(Table2[[#This Row],[Close Price]]/Table2[[#This Row],[Current Week Low]])-1</f>
        <v>2.6503759398496252E-2</v>
      </c>
      <c r="AF730" s="2">
        <f>(Table2[[#This Row],[Current Week High]]/Table2[[#This Row],[Close Price]])-1</f>
        <v>3.6623329060612164E-3</v>
      </c>
      <c r="AG730" s="2">
        <f>(Table2[[#This Row],[Close Price]]/Table2[[#This Row],[Current Month Low]])-1</f>
        <v>2.80496987951806E-2</v>
      </c>
      <c r="AH730" s="2">
        <f>(Table2[[#This Row],[Current Month High]]/Table2[[#This Row],[Close Price]])-1</f>
        <v>4.9624610877128772E-2</v>
      </c>
      <c r="AI730">
        <v>30.8551547335652</v>
      </c>
      <c r="AJ730">
        <v>8.41770895374232</v>
      </c>
      <c r="AK730" t="str">
        <f>IF(AND(Table2[[#This Row],[20D EMA]]&gt;Table2[[#This Row],[50D EMA]],Table2[[#This Row],[50D EMA]]&gt;Table2[[#This Row],[200D EMA]]),"Uptrend","Downtrend/NoTrend")</f>
        <v>Downtrend/NoTrend</v>
      </c>
      <c r="AL730">
        <v>-0.09</v>
      </c>
      <c r="AM730" t="s">
        <v>10200</v>
      </c>
      <c r="AN730">
        <v>1.41</v>
      </c>
      <c r="AO730" t="s">
        <v>10199</v>
      </c>
      <c r="AP730">
        <v>-0.14371883670424301</v>
      </c>
      <c r="AQ730">
        <f>(Table2[[#This Row],[Sharpe Ratio]]-AVERAGE(Table2[Sharpe Ratio]))/_xlfn.STDEV.P(Table2[Sharpe Ratio])</f>
        <v>-2.2117646586166466</v>
      </c>
      <c r="AR73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0">
        <f>_xlfn.RANK.AVG(Table2[[#This Row],[1Y Return vs Nifty Z-Score]],Table2[1Y Return vs Nifty Z-Score])</f>
        <v>696</v>
      </c>
      <c r="AT730">
        <f>_xlfn.RANK.AVG(Table2[[#This Row],[6M Return vs Nifty Z-Score]],Table2[6M Return vs Nifty Z-Score])</f>
        <v>702</v>
      </c>
      <c r="AU730">
        <f>_xlfn.RANK.AVG(Table2[[#This Row],[Sharpe Ratio Z-Score]],Table2[Sharpe Ratio Z-Score])</f>
        <v>726</v>
      </c>
      <c r="AV730">
        <f>(Table2[[#This Row],[Rank 1Y]]+Table2[[#This Row],[Rank 6M]]+Table2[[#This Row],[Rank Sharpe]])/3</f>
        <v>708</v>
      </c>
    </row>
    <row r="731" spans="1:48" x14ac:dyDescent="0.3">
      <c r="A731" t="s">
        <v>1611</v>
      </c>
      <c r="B731" t="s">
        <v>1612</v>
      </c>
      <c r="C731" t="s">
        <v>10167</v>
      </c>
      <c r="D731" t="s">
        <v>472</v>
      </c>
      <c r="E731">
        <v>5264.7466486650001</v>
      </c>
      <c r="F731">
        <v>317.55</v>
      </c>
      <c r="G731">
        <v>-33.268754498286803</v>
      </c>
      <c r="H731">
        <f>(Table2[[#This Row],[1Y Return vs Nifty]]-AVERAGE(Table2[1Y Return vs Nifty]))/_xlfn.STDEV.P(Table2[1Y Return vs Nifty])</f>
        <v>-1.0013015479007761</v>
      </c>
      <c r="I731">
        <v>-9.9579561861983503</v>
      </c>
      <c r="J731">
        <f>(Table2[[#This Row],[1M Return vs Nifty]]-AVERAGE(Table2[1M Return vs Nifty]))/_xlfn.STDEV.P(Table2[1M Return vs Nifty])</f>
        <v>-0.85213113313142508</v>
      </c>
      <c r="K731">
        <v>-48.537083056566701</v>
      </c>
      <c r="L731">
        <f>(Table2[[#This Row],[6M Return vs Nifty]]-AVERAGE(Table2[6M Return vs Nifty]))/_xlfn.STDEV.P(Table2[6M Return vs Nifty])</f>
        <v>-1.844540205473195</v>
      </c>
      <c r="M731">
        <v>-4.8360527999804903</v>
      </c>
      <c r="N731">
        <f>(Table2[[#This Row],[1W Return vs Nifty]]-AVERAGE(Table2[1W Return vs Nifty]))/_xlfn.STDEV.P(Table2[1W Return vs Nifty])</f>
        <v>-0.79652881120559094</v>
      </c>
      <c r="O731">
        <v>322.56</v>
      </c>
      <c r="P731">
        <v>337.492660693343</v>
      </c>
      <c r="Q731">
        <v>375.45761614809697</v>
      </c>
      <c r="R731">
        <v>45.0756770485036</v>
      </c>
      <c r="S731" s="2">
        <f>(Table2[[#This Row],[Close Price]]-Table2[[#This Row],[20D EMA]])/Table2[[#This Row],[20D EMA]]</f>
        <v>-1.5531994047619018E-2</v>
      </c>
      <c r="T731" s="2">
        <f>(Table2[[#This Row],[Close Price]]-Table2[[#This Row],[50D EMA]])/Table2[[#This Row],[50D EMA]]</f>
        <v>-5.9090650008130248E-2</v>
      </c>
      <c r="U731" s="2">
        <f>(Table2[[#This Row],[Close Price]]-Table2[[#This Row],[200D EMA]])/Table2[[#This Row],[200D EMA]]</f>
        <v>-0.15423209879768601</v>
      </c>
      <c r="V731">
        <v>0.70456012606664398</v>
      </c>
      <c r="W731">
        <v>303.05</v>
      </c>
      <c r="X731">
        <v>321</v>
      </c>
      <c r="Y731">
        <v>303.05</v>
      </c>
      <c r="Z731">
        <v>321</v>
      </c>
      <c r="AA731">
        <v>303.05</v>
      </c>
      <c r="AB731">
        <v>345.5</v>
      </c>
      <c r="AC731" s="2">
        <f>(Table2[[#This Row],[Close Price]]/Table2[[#This Row],[Day Low]])-1</f>
        <v>4.7846889952153138E-2</v>
      </c>
      <c r="AD731" s="2">
        <f>(Table2[[#This Row],[Day High]]/Table2[[#This Row],[Close Price]])-1</f>
        <v>1.0864430798299463E-2</v>
      </c>
      <c r="AE731" s="2">
        <f>(Table2[[#This Row],[Close Price]]/Table2[[#This Row],[Current Week Low]])-1</f>
        <v>4.7846889952153138E-2</v>
      </c>
      <c r="AF731" s="2">
        <f>(Table2[[#This Row],[Current Week High]]/Table2[[#This Row],[Close Price]])-1</f>
        <v>1.0864430798299463E-2</v>
      </c>
      <c r="AG731" s="2">
        <f>(Table2[[#This Row],[Close Price]]/Table2[[#This Row],[Current Month Low]])-1</f>
        <v>4.7846889952153138E-2</v>
      </c>
      <c r="AH731" s="2">
        <f>(Table2[[#This Row],[Current Month High]]/Table2[[#This Row],[Close Price]])-1</f>
        <v>8.8017635018107443E-2</v>
      </c>
      <c r="AI731">
        <v>70.807746811525703</v>
      </c>
      <c r="AJ731">
        <v>20.902341519131902</v>
      </c>
      <c r="AK731" t="str">
        <f>IF(AND(Table2[[#This Row],[20D EMA]]&gt;Table2[[#This Row],[50D EMA]],Table2[[#This Row],[50D EMA]]&gt;Table2[[#This Row],[200D EMA]]),"Uptrend","Downtrend/NoTrend")</f>
        <v>Downtrend/NoTrend</v>
      </c>
      <c r="AL731">
        <v>-0.28999999999999998</v>
      </c>
      <c r="AM731" t="s">
        <v>10200</v>
      </c>
      <c r="AN731">
        <v>-1.06</v>
      </c>
      <c r="AO731" t="s">
        <v>10200</v>
      </c>
      <c r="AP731">
        <v>-0.13346564624051799</v>
      </c>
      <c r="AQ731">
        <f>(Table2[[#This Row],[Sharpe Ratio]]-AVERAGE(Table2[Sharpe Ratio]))/_xlfn.STDEV.P(Table2[Sharpe Ratio])</f>
        <v>-2.0940625845472209</v>
      </c>
      <c r="AR73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1">
        <f>_xlfn.RANK.AVG(Table2[[#This Row],[1Y Return vs Nifty Z-Score]],Table2[1Y Return vs Nifty Z-Score])</f>
        <v>678</v>
      </c>
      <c r="AT731">
        <f>_xlfn.RANK.AVG(Table2[[#This Row],[6M Return vs Nifty Z-Score]],Table2[6M Return vs Nifty Z-Score])</f>
        <v>725</v>
      </c>
      <c r="AU731">
        <f>_xlfn.RANK.AVG(Table2[[#This Row],[Sharpe Ratio Z-Score]],Table2[Sharpe Ratio Z-Score])</f>
        <v>724</v>
      </c>
      <c r="AV731">
        <f>(Table2[[#This Row],[Rank 1Y]]+Table2[[#This Row],[Rank 6M]]+Table2[[#This Row],[Rank Sharpe]])/3</f>
        <v>709</v>
      </c>
    </row>
    <row r="732" spans="1:48" x14ac:dyDescent="0.3">
      <c r="A732" t="s">
        <v>624</v>
      </c>
      <c r="B732" t="s">
        <v>625</v>
      </c>
      <c r="C732" t="s">
        <v>10155</v>
      </c>
      <c r="D732" t="s">
        <v>626</v>
      </c>
      <c r="E732">
        <v>29093.63276525</v>
      </c>
      <c r="F732">
        <v>457.25</v>
      </c>
      <c r="G732">
        <v>-66.962227566055702</v>
      </c>
      <c r="H732">
        <f>(Table2[[#This Row],[1Y Return vs Nifty]]-AVERAGE(Table2[1Y Return vs Nifty]))/_xlfn.STDEV.P(Table2[1Y Return vs Nifty])</f>
        <v>-1.4705142880394</v>
      </c>
      <c r="I732">
        <v>6.7333132654366299</v>
      </c>
      <c r="J732">
        <f>(Table2[[#This Row],[1M Return vs Nifty]]-AVERAGE(Table2[1M Return vs Nifty]))/_xlfn.STDEV.P(Table2[1M Return vs Nifty])</f>
        <v>0.87884333269773496</v>
      </c>
      <c r="K732">
        <v>-54.765470587004302</v>
      </c>
      <c r="L732">
        <f>(Table2[[#This Row],[6M Return vs Nifty]]-AVERAGE(Table2[6M Return vs Nifty]))/_xlfn.STDEV.P(Table2[6M Return vs Nifty])</f>
        <v>-2.0537645258256627</v>
      </c>
      <c r="M732">
        <v>-3.1898179564336702</v>
      </c>
      <c r="N732">
        <f>(Table2[[#This Row],[1W Return vs Nifty]]-AVERAGE(Table2[1W Return vs Nifty]))/_xlfn.STDEV.P(Table2[1W Return vs Nifty])</f>
        <v>-0.35333601252906022</v>
      </c>
      <c r="O732">
        <v>442.6</v>
      </c>
      <c r="P732">
        <v>419.77455040999098</v>
      </c>
      <c r="Q732">
        <v>516.54874424045499</v>
      </c>
      <c r="R732">
        <v>55.514300126770003</v>
      </c>
      <c r="S732" s="2">
        <f>(Table2[[#This Row],[Close Price]]-Table2[[#This Row],[20D EMA]])/Table2[[#This Row],[20D EMA]]</f>
        <v>3.3099864437415222E-2</v>
      </c>
      <c r="T732" s="2">
        <f>(Table2[[#This Row],[Close Price]]-Table2[[#This Row],[50D EMA]])/Table2[[#This Row],[50D EMA]]</f>
        <v>8.9275182484042925E-2</v>
      </c>
      <c r="U732" s="2">
        <f>(Table2[[#This Row],[Close Price]]-Table2[[#This Row],[200D EMA]])/Table2[[#This Row],[200D EMA]]</f>
        <v>-0.1147979641837078</v>
      </c>
      <c r="V732">
        <v>0.96693792667216705</v>
      </c>
      <c r="W732">
        <v>437.25</v>
      </c>
      <c r="X732">
        <v>464.7</v>
      </c>
      <c r="Y732">
        <v>437.25</v>
      </c>
      <c r="Z732">
        <v>464.7</v>
      </c>
      <c r="AA732">
        <v>403</v>
      </c>
      <c r="AB732">
        <v>491.8</v>
      </c>
      <c r="AC732" s="2">
        <f>(Table2[[#This Row],[Close Price]]/Table2[[#This Row],[Day Low]])-1</f>
        <v>4.5740423098913574E-2</v>
      </c>
      <c r="AD732" s="2">
        <f>(Table2[[#This Row],[Day High]]/Table2[[#This Row],[Close Price]])-1</f>
        <v>1.6293056314926169E-2</v>
      </c>
      <c r="AE732" s="2">
        <f>(Table2[[#This Row],[Close Price]]/Table2[[#This Row],[Current Week Low]])-1</f>
        <v>4.5740423098913574E-2</v>
      </c>
      <c r="AF732" s="2">
        <f>(Table2[[#This Row],[Current Week High]]/Table2[[#This Row],[Close Price]])-1</f>
        <v>1.6293056314926169E-2</v>
      </c>
      <c r="AG732" s="2">
        <f>(Table2[[#This Row],[Close Price]]/Table2[[#This Row],[Current Month Low]])-1</f>
        <v>0.13461538461538458</v>
      </c>
      <c r="AH732" s="2">
        <f>(Table2[[#This Row],[Current Month High]]/Table2[[#This Row],[Close Price]])-1</f>
        <v>7.5560415527610836E-2</v>
      </c>
      <c r="AI732">
        <v>118.32695462001</v>
      </c>
      <c r="AJ732">
        <v>47.5</v>
      </c>
      <c r="AK732" t="str">
        <f>IF(AND(Table2[[#This Row],[20D EMA]]&gt;Table2[[#This Row],[50D EMA]],Table2[[#This Row],[50D EMA]]&gt;Table2[[#This Row],[200D EMA]]),"Uptrend","Downtrend/NoTrend")</f>
        <v>Downtrend/NoTrend</v>
      </c>
      <c r="AL732">
        <v>0.02</v>
      </c>
      <c r="AM732" t="s">
        <v>10199</v>
      </c>
      <c r="AN732">
        <v>10.86</v>
      </c>
      <c r="AO732" t="s">
        <v>10199</v>
      </c>
      <c r="AP732">
        <v>-9.3691253643572003E-2</v>
      </c>
      <c r="AQ732">
        <f>(Table2[[#This Row],[Sharpe Ratio]]-AVERAGE(Table2[Sharpe Ratio]))/_xlfn.STDEV.P(Table2[Sharpe Ratio])</f>
        <v>-1.6374702175103439</v>
      </c>
      <c r="AR73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2">
        <f>_xlfn.RANK.AVG(Table2[[#This Row],[1Y Return vs Nifty Z-Score]],Table2[1Y Return vs Nifty Z-Score])</f>
        <v>731</v>
      </c>
      <c r="AT732">
        <f>_xlfn.RANK.AVG(Table2[[#This Row],[6M Return vs Nifty Z-Score]],Table2[6M Return vs Nifty Z-Score])</f>
        <v>729</v>
      </c>
      <c r="AU732">
        <f>_xlfn.RANK.AVG(Table2[[#This Row],[Sharpe Ratio Z-Score]],Table2[Sharpe Ratio Z-Score])</f>
        <v>703</v>
      </c>
      <c r="AV732">
        <f>(Table2[[#This Row],[Rank 1Y]]+Table2[[#This Row],[Rank 6M]]+Table2[[#This Row],[Rank Sharpe]])/3</f>
        <v>721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5E468-7B61-4D8A-B47D-7553BCD43F4E}">
  <dimension ref="A1:Q4998"/>
  <sheetViews>
    <sheetView topLeftCell="G948" workbookViewId="0">
      <selection sqref="A1:Q1174"/>
    </sheetView>
  </sheetViews>
  <sheetFormatPr defaultRowHeight="14.4" x14ac:dyDescent="0.3"/>
  <cols>
    <col min="1" max="1" width="48.109375" bestFit="1" customWidth="1"/>
    <col min="2" max="2" width="15.109375" bestFit="1" customWidth="1"/>
    <col min="3" max="3" width="30" bestFit="1" customWidth="1"/>
    <col min="4" max="4" width="39.5546875" bestFit="1" customWidth="1"/>
    <col min="5" max="5" width="13" bestFit="1" customWidth="1"/>
    <col min="6" max="6" width="12.33203125" bestFit="1" customWidth="1"/>
    <col min="7" max="7" width="18.33203125" bestFit="1" customWidth="1"/>
    <col min="8" max="10" width="19" bestFit="1" customWidth="1"/>
    <col min="11" max="12" width="12" bestFit="1" customWidth="1"/>
    <col min="13" max="13" width="23.5546875" bestFit="1" customWidth="1"/>
    <col min="14" max="14" width="17" bestFit="1" customWidth="1"/>
    <col min="15" max="15" width="23.33203125" bestFit="1" customWidth="1"/>
    <col min="16" max="16" width="22.88671875" bestFit="1" customWidth="1"/>
    <col min="17" max="17" width="13.88671875" bestFit="1" customWidth="1"/>
  </cols>
  <sheetData>
    <row r="1" spans="1:17" x14ac:dyDescent="0.3">
      <c r="A1" t="s">
        <v>0</v>
      </c>
      <c r="B1" t="s">
        <v>1</v>
      </c>
      <c r="C1" t="s">
        <v>10152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</row>
    <row r="2" spans="1:17" x14ac:dyDescent="0.3">
      <c r="A2" t="s">
        <v>16</v>
      </c>
      <c r="B2" t="s">
        <v>17</v>
      </c>
      <c r="C2" t="str">
        <f>IFERROR(VLOOKUP(Table1[[#This Row],[Ticker]],[1]!Table1[[Symbol]:[Industry]],2,FALSE),"-")</f>
        <v>-</v>
      </c>
      <c r="D2" t="s">
        <v>18</v>
      </c>
      <c r="E2">
        <v>2013370.21473768</v>
      </c>
      <c r="F2">
        <v>2975.8</v>
      </c>
      <c r="G2">
        <v>-4.3409830773739202</v>
      </c>
      <c r="H2">
        <v>-0.17342103937234299</v>
      </c>
      <c r="I2">
        <v>-3.26410418507536</v>
      </c>
      <c r="J2">
        <v>-5.4741562020397696</v>
      </c>
      <c r="K2">
        <v>3019.1899795537702</v>
      </c>
      <c r="L2">
        <v>2799.5400765426002</v>
      </c>
      <c r="M2">
        <v>26.132449074948099</v>
      </c>
      <c r="N2">
        <v>0.92192551618573804</v>
      </c>
      <c r="O2">
        <v>8.1255460716445906</v>
      </c>
      <c r="P2">
        <v>34.026933297302101</v>
      </c>
      <c r="Q2">
        <v>2.6223992427249002E-2</v>
      </c>
    </row>
    <row r="3" spans="1:17" x14ac:dyDescent="0.3">
      <c r="A3" t="s">
        <v>19</v>
      </c>
      <c r="B3" t="s">
        <v>20</v>
      </c>
      <c r="C3" t="str">
        <f>IFERROR(VLOOKUP(Table1[[#This Row],[Ticker]],[1]!Table1[[Symbol]:[Industry]],2,FALSE),"-")</f>
        <v>-</v>
      </c>
      <c r="D3" t="s">
        <v>21</v>
      </c>
      <c r="E3">
        <v>1556627.8833067301</v>
      </c>
      <c r="F3">
        <v>4302.3500000000004</v>
      </c>
      <c r="G3">
        <v>2.7594569736076999</v>
      </c>
      <c r="H3">
        <v>8.5154465523913707</v>
      </c>
      <c r="I3">
        <v>-3.7458764564768301</v>
      </c>
      <c r="J3">
        <v>3.30169649475173</v>
      </c>
      <c r="K3">
        <v>3981.2787810259701</v>
      </c>
      <c r="L3">
        <v>3820.8890612801101</v>
      </c>
      <c r="M3">
        <v>76.834533670088604</v>
      </c>
      <c r="N3">
        <v>1.64690790766772</v>
      </c>
      <c r="O3">
        <v>1.37947865701302</v>
      </c>
      <c r="P3">
        <v>29.941105406221698</v>
      </c>
      <c r="Q3">
        <v>-1.3188943295421E-2</v>
      </c>
    </row>
    <row r="4" spans="1:17" x14ac:dyDescent="0.3">
      <c r="A4" t="s">
        <v>22</v>
      </c>
      <c r="B4" t="s">
        <v>23</v>
      </c>
      <c r="C4" t="str">
        <f>IFERROR(VLOOKUP(Table1[[#This Row],[Ticker]],[1]!Table1[[Symbol]:[Industry]],2,FALSE),"-")</f>
        <v>-</v>
      </c>
      <c r="D4" t="s">
        <v>24</v>
      </c>
      <c r="E4">
        <v>1231296.5639928801</v>
      </c>
      <c r="F4">
        <v>1618.4</v>
      </c>
      <c r="G4">
        <v>-27.5507764512307</v>
      </c>
      <c r="H4">
        <v>-4.7212897344992601</v>
      </c>
      <c r="I4">
        <v>-1.87133212190016</v>
      </c>
      <c r="J4">
        <v>1.7519019743726401</v>
      </c>
      <c r="K4">
        <v>1602.8194719262201</v>
      </c>
      <c r="L4">
        <v>1555.17547405697</v>
      </c>
      <c r="M4">
        <v>42.236709734616703</v>
      </c>
      <c r="N4">
        <v>1.0092054939127799</v>
      </c>
      <c r="O4">
        <v>10.8502224419179</v>
      </c>
      <c r="P4">
        <v>18.690183711635001</v>
      </c>
      <c r="Q4">
        <v>-8.5982928343577E-2</v>
      </c>
    </row>
    <row r="5" spans="1:17" x14ac:dyDescent="0.3">
      <c r="A5" t="s">
        <v>25</v>
      </c>
      <c r="B5" t="s">
        <v>26</v>
      </c>
      <c r="C5" t="str">
        <f>IFERROR(VLOOKUP(Table1[[#This Row],[Ticker]],[1]!Table1[[Symbol]:[Industry]],2,FALSE),"-")</f>
        <v>-</v>
      </c>
      <c r="D5" t="s">
        <v>27</v>
      </c>
      <c r="E5">
        <v>875459.50191068999</v>
      </c>
      <c r="F5">
        <v>1465.7</v>
      </c>
      <c r="G5">
        <v>41.052486605560702</v>
      </c>
      <c r="H5">
        <v>-1.06193822492999E-2</v>
      </c>
      <c r="I5">
        <v>11.3153990531163</v>
      </c>
      <c r="J5">
        <v>1.2693852662426499</v>
      </c>
      <c r="K5">
        <v>1399.6249240090999</v>
      </c>
      <c r="L5">
        <v>1205.3061080597599</v>
      </c>
      <c r="M5">
        <v>60.578693343273102</v>
      </c>
      <c r="N5">
        <v>0.55948858167742599</v>
      </c>
      <c r="O5">
        <v>4.8133997407382001</v>
      </c>
      <c r="P5">
        <v>73.035830234342697</v>
      </c>
      <c r="Q5">
        <v>0.153970557540868</v>
      </c>
    </row>
    <row r="6" spans="1:17" x14ac:dyDescent="0.3">
      <c r="A6" t="s">
        <v>28</v>
      </c>
      <c r="B6" t="s">
        <v>29</v>
      </c>
      <c r="C6" t="str">
        <f>IFERROR(VLOOKUP(Table1[[#This Row],[Ticker]],[1]!Table1[[Symbol]:[Industry]],2,FALSE),"-")</f>
        <v>-</v>
      </c>
      <c r="D6" t="s">
        <v>24</v>
      </c>
      <c r="E6">
        <v>863424.25786137499</v>
      </c>
      <c r="F6">
        <v>1226.75</v>
      </c>
      <c r="G6">
        <v>-0.31162876064989498</v>
      </c>
      <c r="H6">
        <v>3.39069848989037</v>
      </c>
      <c r="I6">
        <v>3.9556182166404499</v>
      </c>
      <c r="J6">
        <v>1.1114165912479399</v>
      </c>
      <c r="K6">
        <v>1178.78890045715</v>
      </c>
      <c r="L6">
        <v>1077.70293591737</v>
      </c>
      <c r="M6">
        <v>47.7463868017227</v>
      </c>
      <c r="N6">
        <v>0.77992363029565503</v>
      </c>
      <c r="O6">
        <v>2.5310780517627798</v>
      </c>
      <c r="P6">
        <v>36.457174638487203</v>
      </c>
      <c r="Q6">
        <v>6.4791231758063006E-2</v>
      </c>
    </row>
    <row r="7" spans="1:17" x14ac:dyDescent="0.3">
      <c r="A7" t="s">
        <v>30</v>
      </c>
      <c r="B7" t="s">
        <v>31</v>
      </c>
      <c r="C7" t="str">
        <f>IFERROR(VLOOKUP(Table1[[#This Row],[Ticker]],[1]!Table1[[Symbol]:[Industry]],2,FALSE),"-")</f>
        <v>-</v>
      </c>
      <c r="D7" t="s">
        <v>32</v>
      </c>
      <c r="E7">
        <v>770997.26817325898</v>
      </c>
      <c r="F7">
        <v>863.9</v>
      </c>
      <c r="G7">
        <v>15.892914490564999</v>
      </c>
      <c r="H7">
        <v>1.97597693906489</v>
      </c>
      <c r="I7">
        <v>27.513513868206999</v>
      </c>
      <c r="J7">
        <v>-0.47180610994798799</v>
      </c>
      <c r="K7">
        <v>839.15214279648706</v>
      </c>
      <c r="L7">
        <v>740.94448804106401</v>
      </c>
      <c r="M7">
        <v>47.7445356045653</v>
      </c>
      <c r="N7">
        <v>0.715595815618012</v>
      </c>
      <c r="O7">
        <v>5.5677740479222102</v>
      </c>
      <c r="P7">
        <v>59.0390279823269</v>
      </c>
      <c r="Q7">
        <v>7.8749194183487997E-2</v>
      </c>
    </row>
    <row r="8" spans="1:17" x14ac:dyDescent="0.3">
      <c r="A8" t="s">
        <v>33</v>
      </c>
      <c r="B8" t="s">
        <v>34</v>
      </c>
      <c r="C8" t="str">
        <f>IFERROR(VLOOKUP(Table1[[#This Row],[Ticker]],[1]!Table1[[Symbol]:[Industry]],2,FALSE),"-")</f>
        <v>-</v>
      </c>
      <c r="D8" t="s">
        <v>21</v>
      </c>
      <c r="E8">
        <v>760803.92878346995</v>
      </c>
      <c r="F8">
        <v>1836.9</v>
      </c>
      <c r="G8">
        <v>13.4548512765653</v>
      </c>
      <c r="H8">
        <v>14.9226497881955</v>
      </c>
      <c r="I8">
        <v>-3.39682370216308</v>
      </c>
      <c r="J8">
        <v>6.2255785506533403</v>
      </c>
      <c r="K8">
        <v>1593.3686108604099</v>
      </c>
      <c r="L8">
        <v>1527.07797561132</v>
      </c>
      <c r="M8">
        <v>93.940636474199593</v>
      </c>
      <c r="N8">
        <v>1.2824401608712599</v>
      </c>
      <c r="O8">
        <v>0.38652076868637097</v>
      </c>
      <c r="P8">
        <v>38.712478761563098</v>
      </c>
      <c r="Q8">
        <v>-5.0222455277686998E-2</v>
      </c>
    </row>
    <row r="9" spans="1:17" x14ac:dyDescent="0.3">
      <c r="A9" t="s">
        <v>35</v>
      </c>
      <c r="B9" t="s">
        <v>36</v>
      </c>
      <c r="C9" t="str">
        <f>IFERROR(VLOOKUP(Table1[[#This Row],[Ticker]],[1]!Table1[[Symbol]:[Industry]],2,FALSE),"-")</f>
        <v>-</v>
      </c>
      <c r="D9" t="s">
        <v>37</v>
      </c>
      <c r="E9">
        <v>687305.87517916504</v>
      </c>
      <c r="F9">
        <v>1086.6500000000001</v>
      </c>
      <c r="G9">
        <v>49.430264335125599</v>
      </c>
      <c r="H9">
        <v>6.6572458562244297</v>
      </c>
      <c r="I9">
        <v>8.8968228654097494</v>
      </c>
      <c r="J9">
        <v>6.5536585590219598</v>
      </c>
      <c r="K9">
        <v>1023.64635960898</v>
      </c>
      <c r="L9">
        <v>909.87419271695103</v>
      </c>
      <c r="M9">
        <v>58.805868158989597</v>
      </c>
      <c r="N9">
        <v>1.68765409750754</v>
      </c>
      <c r="O9">
        <v>8.1304927989692892</v>
      </c>
      <c r="P9">
        <v>81.911777015150193</v>
      </c>
      <c r="Q9">
        <v>-7.1230772164769997E-3</v>
      </c>
    </row>
    <row r="10" spans="1:17" x14ac:dyDescent="0.3">
      <c r="A10" t="s">
        <v>38</v>
      </c>
      <c r="B10" t="s">
        <v>39</v>
      </c>
      <c r="C10" t="str">
        <f>IFERROR(VLOOKUP(Table1[[#This Row],[Ticker]],[1]!Table1[[Symbol]:[Industry]],2,FALSE),"-")</f>
        <v>-</v>
      </c>
      <c r="D10" t="s">
        <v>40</v>
      </c>
      <c r="E10">
        <v>649979.17876337003</v>
      </c>
      <c r="F10">
        <v>2766.35</v>
      </c>
      <c r="G10">
        <v>-16.763463865869099</v>
      </c>
      <c r="H10">
        <v>8.1736609655343599</v>
      </c>
      <c r="I10">
        <v>1.1946509045828</v>
      </c>
      <c r="J10">
        <v>4.54802687812664</v>
      </c>
      <c r="K10">
        <v>2515.23367783093</v>
      </c>
      <c r="L10">
        <v>2459.74424505973</v>
      </c>
      <c r="M10">
        <v>87.537419615444193</v>
      </c>
      <c r="N10">
        <v>0.99384983375790403</v>
      </c>
      <c r="O10">
        <v>1.62488477596833</v>
      </c>
      <c r="P10">
        <v>27.361248590041601</v>
      </c>
      <c r="Q10">
        <v>-4.8817340351583E-2</v>
      </c>
    </row>
    <row r="11" spans="1:17" x14ac:dyDescent="0.3">
      <c r="A11" t="s">
        <v>41</v>
      </c>
      <c r="B11" t="s">
        <v>42</v>
      </c>
      <c r="C11" t="str">
        <f>IFERROR(VLOOKUP(Table1[[#This Row],[Ticker]],[1]!Table1[[Symbol]:[Industry]],2,FALSE),"-")</f>
        <v>-</v>
      </c>
      <c r="D11" t="s">
        <v>43</v>
      </c>
      <c r="E11">
        <v>615046.91094622004</v>
      </c>
      <c r="F11">
        <v>492.2</v>
      </c>
      <c r="G11">
        <v>-19.552478759965499</v>
      </c>
      <c r="H11">
        <v>6.7372079181396396</v>
      </c>
      <c r="I11">
        <v>-8.0932020057150602</v>
      </c>
      <c r="J11">
        <v>1.21312091782805</v>
      </c>
      <c r="K11">
        <v>441.73922030341902</v>
      </c>
      <c r="L11">
        <v>433.06228164049998</v>
      </c>
      <c r="M11">
        <v>83.978270012508304</v>
      </c>
      <c r="N11">
        <v>1.3202398660091299</v>
      </c>
      <c r="O11">
        <v>1.52377082486794</v>
      </c>
      <c r="P11">
        <v>23.250281707775098</v>
      </c>
      <c r="Q11">
        <v>0.116228318201114</v>
      </c>
    </row>
    <row r="12" spans="1:17" x14ac:dyDescent="0.3">
      <c r="A12" t="s">
        <v>44</v>
      </c>
      <c r="B12" t="s">
        <v>45</v>
      </c>
      <c r="C12" t="str">
        <f>IFERROR(VLOOKUP(Table1[[#This Row],[Ticker]],[1]!Table1[[Symbol]:[Industry]],2,FALSE),"-")</f>
        <v>-</v>
      </c>
      <c r="D12" t="s">
        <v>46</v>
      </c>
      <c r="E12">
        <v>486428.13343572</v>
      </c>
      <c r="F12">
        <v>3538.05</v>
      </c>
      <c r="G12">
        <v>11.828681999106299</v>
      </c>
      <c r="H12">
        <v>-0.43281324141291</v>
      </c>
      <c r="I12">
        <v>-15.6209622530715</v>
      </c>
      <c r="J12">
        <v>0.91945138217756295</v>
      </c>
      <c r="K12">
        <v>3593.69322581701</v>
      </c>
      <c r="L12">
        <v>3368.5252953581899</v>
      </c>
      <c r="M12">
        <v>34.556731687170299</v>
      </c>
      <c r="N12">
        <v>0.87100977271440605</v>
      </c>
      <c r="O12">
        <v>10.7926682777236</v>
      </c>
      <c r="P12">
        <v>38.584018801410103</v>
      </c>
      <c r="Q12">
        <v>0.107972775121441</v>
      </c>
    </row>
    <row r="13" spans="1:17" x14ac:dyDescent="0.3">
      <c r="A13" t="s">
        <v>47</v>
      </c>
      <c r="B13" t="s">
        <v>48</v>
      </c>
      <c r="C13" t="str">
        <f>IFERROR(VLOOKUP(Table1[[#This Row],[Ticker]],[1]!Table1[[Symbol]:[Industry]],2,FALSE),"-")</f>
        <v>-</v>
      </c>
      <c r="D13" t="s">
        <v>21</v>
      </c>
      <c r="E13">
        <v>432534.80785391497</v>
      </c>
      <c r="F13">
        <v>1598.35</v>
      </c>
      <c r="G13">
        <v>19.6443280863264</v>
      </c>
      <c r="H13">
        <v>5.5233039548305802</v>
      </c>
      <c r="I13">
        <v>-10.353575497644</v>
      </c>
      <c r="J13">
        <v>1.3173875360549301</v>
      </c>
      <c r="K13">
        <v>1481.27171432108</v>
      </c>
      <c r="L13">
        <v>1424.38994020322</v>
      </c>
      <c r="M13">
        <v>76.5423524834886</v>
      </c>
      <c r="N13">
        <v>1.08423255314595</v>
      </c>
      <c r="O13">
        <v>6.1938874464291196</v>
      </c>
      <c r="P13">
        <v>45.834854014598498</v>
      </c>
      <c r="Q13">
        <v>1.896644687619E-2</v>
      </c>
    </row>
    <row r="14" spans="1:17" x14ac:dyDescent="0.3">
      <c r="A14" t="s">
        <v>49</v>
      </c>
      <c r="B14" t="s">
        <v>50</v>
      </c>
      <c r="C14" t="str">
        <f>IFERROR(VLOOKUP(Table1[[#This Row],[Ticker]],[1]!Table1[[Symbol]:[Industry]],2,FALSE),"-")</f>
        <v>-</v>
      </c>
      <c r="D14" t="s">
        <v>51</v>
      </c>
      <c r="E14">
        <v>416064.10181695002</v>
      </c>
      <c r="F14">
        <v>6727.1</v>
      </c>
      <c r="G14">
        <v>-35.246651306746202</v>
      </c>
      <c r="H14">
        <v>-6.59193625293004</v>
      </c>
      <c r="I14">
        <v>-20.115766822905201</v>
      </c>
      <c r="J14">
        <v>-2.2206059117167598</v>
      </c>
      <c r="K14">
        <v>7014.1279419398597</v>
      </c>
      <c r="L14">
        <v>7014.9175863431201</v>
      </c>
      <c r="M14">
        <v>24.357842596524598</v>
      </c>
      <c r="N14">
        <v>0.73931099915619702</v>
      </c>
      <c r="O14">
        <v>21.7760996566128</v>
      </c>
      <c r="P14">
        <v>8.7155370244674994</v>
      </c>
      <c r="Q14">
        <v>-5.7000778341073997E-2</v>
      </c>
    </row>
    <row r="15" spans="1:17" x14ac:dyDescent="0.3">
      <c r="A15" t="s">
        <v>52</v>
      </c>
      <c r="B15" t="s">
        <v>53</v>
      </c>
      <c r="C15" t="str">
        <f>IFERROR(VLOOKUP(Table1[[#This Row],[Ticker]],[1]!Table1[[Symbol]:[Industry]],2,FALSE),"-")</f>
        <v>-</v>
      </c>
      <c r="D15" t="s">
        <v>54</v>
      </c>
      <c r="E15">
        <v>397060.58271747001</v>
      </c>
      <c r="F15">
        <v>12629.05</v>
      </c>
      <c r="G15">
        <v>6.2902819161079799</v>
      </c>
      <c r="H15">
        <v>5.38917998194774E-2</v>
      </c>
      <c r="I15">
        <v>12.821549813576</v>
      </c>
      <c r="J15">
        <v>0.48216484547115801</v>
      </c>
      <c r="K15">
        <v>12445.3366291967</v>
      </c>
      <c r="L15">
        <v>11550.919860886601</v>
      </c>
      <c r="M15">
        <v>58.0164121653306</v>
      </c>
      <c r="N15">
        <v>1.32932696221324</v>
      </c>
      <c r="O15">
        <v>5.3127511570545796</v>
      </c>
      <c r="P15">
        <v>36.4690436182685</v>
      </c>
      <c r="Q15">
        <v>4.6513365194084E-2</v>
      </c>
    </row>
    <row r="16" spans="1:17" x14ac:dyDescent="0.3">
      <c r="A16" t="s">
        <v>55</v>
      </c>
      <c r="B16" t="s">
        <v>56</v>
      </c>
      <c r="C16" t="str">
        <f>IFERROR(VLOOKUP(Table1[[#This Row],[Ticker]],[1]!Table1[[Symbol]:[Industry]],2,FALSE),"-")</f>
        <v>-</v>
      </c>
      <c r="D16" t="s">
        <v>57</v>
      </c>
      <c r="E16">
        <v>395209.47125648998</v>
      </c>
      <c r="F16">
        <v>314.14999999999998</v>
      </c>
      <c r="G16">
        <v>59.737507015618696</v>
      </c>
      <c r="H16">
        <v>14.962359339863401</v>
      </c>
      <c r="I16">
        <v>21.390091736951899</v>
      </c>
      <c r="J16">
        <v>-0.27506741128051498</v>
      </c>
      <c r="K16">
        <v>286.41927740823098</v>
      </c>
      <c r="L16">
        <v>249.892985788506</v>
      </c>
      <c r="M16">
        <v>59.261888320639301</v>
      </c>
      <c r="N16">
        <v>1.61345200463395</v>
      </c>
      <c r="O16">
        <v>6.0958141015438496</v>
      </c>
      <c r="P16">
        <v>85.997631734754194</v>
      </c>
      <c r="Q16">
        <v>0.11489170796763599</v>
      </c>
    </row>
    <row r="17" spans="1:17" x14ac:dyDescent="0.3">
      <c r="A17" t="s">
        <v>58</v>
      </c>
      <c r="B17" t="s">
        <v>59</v>
      </c>
      <c r="C17" t="str">
        <f>IFERROR(VLOOKUP(Table1[[#This Row],[Ticker]],[1]!Table1[[Symbol]:[Industry]],2,FALSE),"-")</f>
        <v>-</v>
      </c>
      <c r="D17" t="s">
        <v>24</v>
      </c>
      <c r="E17">
        <v>390465.96691665001</v>
      </c>
      <c r="F17">
        <v>1263.25</v>
      </c>
      <c r="G17">
        <v>6.0549368055679498</v>
      </c>
      <c r="H17">
        <v>0.10275972903488099</v>
      </c>
      <c r="I17">
        <v>0.71801799002642797</v>
      </c>
      <c r="J17">
        <v>-1.4877057370593001</v>
      </c>
      <c r="K17">
        <v>1227.74201880599</v>
      </c>
      <c r="L17">
        <v>1114.1800485952199</v>
      </c>
      <c r="M17">
        <v>35.342233858512799</v>
      </c>
      <c r="N17">
        <v>0.74934835019481805</v>
      </c>
      <c r="O17">
        <v>6.0478923411834504</v>
      </c>
      <c r="P17">
        <v>36.250876341476499</v>
      </c>
      <c r="Q17">
        <v>4.9225966531162998E-2</v>
      </c>
    </row>
    <row r="18" spans="1:17" x14ac:dyDescent="0.3">
      <c r="A18" t="s">
        <v>60</v>
      </c>
      <c r="B18" t="s">
        <v>61</v>
      </c>
      <c r="C18" t="str">
        <f>IFERROR(VLOOKUP(Table1[[#This Row],[Ticker]],[1]!Table1[[Symbol]:[Industry]],2,FALSE),"-")</f>
        <v>-</v>
      </c>
      <c r="D18" t="s">
        <v>62</v>
      </c>
      <c r="E18">
        <v>384277.48879520001</v>
      </c>
      <c r="F18">
        <v>1601.6</v>
      </c>
      <c r="G18">
        <v>21.5711305145696</v>
      </c>
      <c r="H18">
        <v>2.8498626003086098</v>
      </c>
      <c r="I18">
        <v>0.94484106930679801</v>
      </c>
      <c r="J18">
        <v>0.92047349014340996</v>
      </c>
      <c r="K18">
        <v>1537.8030474883401</v>
      </c>
      <c r="L18">
        <v>1416.9669861586301</v>
      </c>
      <c r="M18">
        <v>65.228313460683097</v>
      </c>
      <c r="N18">
        <v>0.55164401106217897</v>
      </c>
      <c r="O18">
        <v>2.3257992007991999</v>
      </c>
      <c r="P18">
        <v>49.913417887396399</v>
      </c>
      <c r="Q18">
        <v>8.0836780490985E-2</v>
      </c>
    </row>
    <row r="19" spans="1:17" x14ac:dyDescent="0.3">
      <c r="A19" t="s">
        <v>63</v>
      </c>
      <c r="B19" t="s">
        <v>64</v>
      </c>
      <c r="C19" t="str">
        <f>IFERROR(VLOOKUP(Table1[[#This Row],[Ticker]],[1]!Table1[[Symbol]:[Industry]],2,FALSE),"-")</f>
        <v>-</v>
      </c>
      <c r="D19" t="s">
        <v>65</v>
      </c>
      <c r="E19">
        <v>370848.99629482999</v>
      </c>
      <c r="F19">
        <v>382.45</v>
      </c>
      <c r="G19">
        <v>71.251213435829499</v>
      </c>
      <c r="H19">
        <v>0.28501414713158602</v>
      </c>
      <c r="I19">
        <v>11.1316946695755</v>
      </c>
      <c r="J19">
        <v>-2.8567840674087299</v>
      </c>
      <c r="K19">
        <v>367.694807989916</v>
      </c>
      <c r="L19">
        <v>322.40649608173999</v>
      </c>
      <c r="M19">
        <v>58.3608349888151</v>
      </c>
      <c r="N19">
        <v>1.07840456276621</v>
      </c>
      <c r="O19">
        <v>2.8108249444371798</v>
      </c>
      <c r="P19">
        <v>98.211972013475005</v>
      </c>
      <c r="Q19">
        <v>0.16439118525405499</v>
      </c>
    </row>
    <row r="20" spans="1:17" x14ac:dyDescent="0.3">
      <c r="A20" t="s">
        <v>66</v>
      </c>
      <c r="B20" t="s">
        <v>67</v>
      </c>
      <c r="C20" t="str">
        <f>IFERROR(VLOOKUP(Table1[[#This Row],[Ticker]],[1]!Table1[[Symbol]:[Industry]],2,FALSE),"-")</f>
        <v>-</v>
      </c>
      <c r="D20" t="s">
        <v>54</v>
      </c>
      <c r="E20">
        <v>367884.02713864</v>
      </c>
      <c r="F20">
        <v>1001.8</v>
      </c>
      <c r="G20">
        <v>35.229459981067698</v>
      </c>
      <c r="H20">
        <v>0.23562497688362199</v>
      </c>
      <c r="I20">
        <v>9.89832428806886</v>
      </c>
      <c r="J20">
        <v>-1.3673819349719201</v>
      </c>
      <c r="K20">
        <v>984.96031115821097</v>
      </c>
      <c r="L20">
        <v>875.26569135584703</v>
      </c>
      <c r="M20">
        <v>48.7590223939618</v>
      </c>
      <c r="N20">
        <v>0.73241033408848999</v>
      </c>
      <c r="O20">
        <v>6.3685366340586897</v>
      </c>
      <c r="P20">
        <v>68.852182706893601</v>
      </c>
      <c r="Q20">
        <v>0.15485736185205201</v>
      </c>
    </row>
    <row r="21" spans="1:17" x14ac:dyDescent="0.3">
      <c r="A21" t="s">
        <v>68</v>
      </c>
      <c r="B21" t="s">
        <v>69</v>
      </c>
      <c r="C21" t="str">
        <f>IFERROR(VLOOKUP(Table1[[#This Row],[Ticker]],[1]!Table1[[Symbol]:[Industry]],2,FALSE),"-")</f>
        <v>-</v>
      </c>
      <c r="D21" t="s">
        <v>24</v>
      </c>
      <c r="E21">
        <v>351678.54892267898</v>
      </c>
      <c r="F21">
        <v>1768.9</v>
      </c>
      <c r="G21">
        <v>-30.740997961190502</v>
      </c>
      <c r="H21">
        <v>-4.80855291574471</v>
      </c>
      <c r="I21">
        <v>-16.130470701356401</v>
      </c>
      <c r="J21">
        <v>-3.8432196421715701</v>
      </c>
      <c r="K21">
        <v>1772.18506358121</v>
      </c>
      <c r="L21">
        <v>1767.10182860844</v>
      </c>
      <c r="M21">
        <v>36.871500838636301</v>
      </c>
      <c r="N21">
        <v>0.66960784139955198</v>
      </c>
      <c r="O21">
        <v>10.238001017581499</v>
      </c>
      <c r="P21">
        <v>14.5771933801859</v>
      </c>
      <c r="Q21">
        <v>-8.0212277886033995E-2</v>
      </c>
    </row>
    <row r="22" spans="1:17" x14ac:dyDescent="0.3">
      <c r="A22" t="s">
        <v>70</v>
      </c>
      <c r="B22" t="s">
        <v>71</v>
      </c>
      <c r="C22" t="str">
        <f>IFERROR(VLOOKUP(Table1[[#This Row],[Ticker]],[1]!Table1[[Symbol]:[Industry]],2,FALSE),"-")</f>
        <v>-</v>
      </c>
      <c r="D22" t="s">
        <v>72</v>
      </c>
      <c r="E22">
        <v>341470.23577873502</v>
      </c>
      <c r="F22">
        <v>2995.35</v>
      </c>
      <c r="G22">
        <v>-0.10901746419104701</v>
      </c>
      <c r="H22">
        <v>-9.1255079042777592</v>
      </c>
      <c r="I22">
        <v>-11.8453218378465</v>
      </c>
      <c r="J22">
        <v>-2.9964375697481298</v>
      </c>
      <c r="K22">
        <v>3131.50024455021</v>
      </c>
      <c r="L22">
        <v>2973.93167973453</v>
      </c>
      <c r="M22">
        <v>23.096688851112798</v>
      </c>
      <c r="N22">
        <v>0.33689001718179501</v>
      </c>
      <c r="O22">
        <v>24.990401789440298</v>
      </c>
      <c r="P22">
        <v>39.838935574229602</v>
      </c>
      <c r="Q22">
        <v>6.8308546838712E-2</v>
      </c>
    </row>
    <row r="23" spans="1:17" x14ac:dyDescent="0.3">
      <c r="A23" t="s">
        <v>73</v>
      </c>
      <c r="B23" t="s">
        <v>74</v>
      </c>
      <c r="C23" t="str">
        <f>IFERROR(VLOOKUP(Table1[[#This Row],[Ticker]],[1]!Table1[[Symbol]:[Industry]],2,FALSE),"-")</f>
        <v>-</v>
      </c>
      <c r="D23" t="s">
        <v>54</v>
      </c>
      <c r="E23">
        <v>338062.16060567898</v>
      </c>
      <c r="F23">
        <v>2821.35</v>
      </c>
      <c r="G23">
        <v>58.417307523234001</v>
      </c>
      <c r="H23">
        <v>-4.9536119290969003</v>
      </c>
      <c r="I23">
        <v>61.608693660600203</v>
      </c>
      <c r="J23">
        <v>2.5740905455746401</v>
      </c>
      <c r="K23">
        <v>2672.5231989393101</v>
      </c>
      <c r="L23">
        <v>2127.7399230148299</v>
      </c>
      <c r="M23">
        <v>53.961249918197304</v>
      </c>
      <c r="N23">
        <v>1.11942928247065</v>
      </c>
      <c r="O23">
        <v>6.8105694082620101</v>
      </c>
      <c r="P23">
        <v>99.283065512978894</v>
      </c>
      <c r="Q23">
        <v>0.18981162620267999</v>
      </c>
    </row>
    <row r="24" spans="1:17" x14ac:dyDescent="0.3">
      <c r="A24" t="s">
        <v>75</v>
      </c>
      <c r="B24" t="s">
        <v>76</v>
      </c>
      <c r="C24" t="str">
        <f>IFERROR(VLOOKUP(Table1[[#This Row],[Ticker]],[1]!Table1[[Symbol]:[Industry]],2,FALSE),"-")</f>
        <v>-</v>
      </c>
      <c r="D24" t="s">
        <v>77</v>
      </c>
      <c r="E24">
        <v>332749.49185883999</v>
      </c>
      <c r="F24">
        <v>11545.8</v>
      </c>
      <c r="G24">
        <v>16.1202871897137</v>
      </c>
      <c r="H24">
        <v>3.5385670062281598</v>
      </c>
      <c r="I24">
        <v>2.18650678413317</v>
      </c>
      <c r="J24">
        <v>-2.6851871679480599</v>
      </c>
      <c r="K24">
        <v>10962.7633165802</v>
      </c>
      <c r="L24">
        <v>9860.1344680627299</v>
      </c>
      <c r="M24">
        <v>50.472541328713397</v>
      </c>
      <c r="N24">
        <v>1.01933388438662</v>
      </c>
      <c r="O24">
        <v>4.6094683781115302</v>
      </c>
      <c r="P24">
        <v>44.545642335355197</v>
      </c>
      <c r="Q24">
        <v>1.1611734927212999E-2</v>
      </c>
    </row>
    <row r="25" spans="1:17" x14ac:dyDescent="0.3">
      <c r="A25" t="s">
        <v>78</v>
      </c>
      <c r="B25" t="s">
        <v>79</v>
      </c>
      <c r="C25" t="str">
        <f>IFERROR(VLOOKUP(Table1[[#This Row],[Ticker]],[1]!Table1[[Symbol]:[Industry]],2,FALSE),"-")</f>
        <v>-</v>
      </c>
      <c r="D25" t="s">
        <v>80</v>
      </c>
      <c r="E25">
        <v>329612.56726869999</v>
      </c>
      <c r="F25">
        <v>5065.25</v>
      </c>
      <c r="G25">
        <v>14.109493722294101</v>
      </c>
      <c r="H25">
        <v>0.60046090819280196</v>
      </c>
      <c r="I25">
        <v>22.539909718933199</v>
      </c>
      <c r="J25">
        <v>0.60210940598745699</v>
      </c>
      <c r="K25">
        <v>4778.3274158669601</v>
      </c>
      <c r="L25">
        <v>4326.5586190654803</v>
      </c>
      <c r="M25">
        <v>68.777708204563893</v>
      </c>
      <c r="N25">
        <v>1.2525263075855</v>
      </c>
      <c r="O25">
        <v>3.0353881841962398</v>
      </c>
      <c r="P25">
        <v>45.084138918725301</v>
      </c>
      <c r="Q25">
        <v>1.1097219289513001E-2</v>
      </c>
    </row>
    <row r="26" spans="1:17" x14ac:dyDescent="0.3">
      <c r="A26" t="s">
        <v>81</v>
      </c>
      <c r="B26" t="s">
        <v>82</v>
      </c>
      <c r="C26" t="str">
        <f>IFERROR(VLOOKUP(Table1[[#This Row],[Ticker]],[1]!Table1[[Symbol]:[Industry]],2,FALSE),"-")</f>
        <v>-</v>
      </c>
      <c r="D26" t="s">
        <v>83</v>
      </c>
      <c r="E26">
        <v>325608.543874575</v>
      </c>
      <c r="F26">
        <v>1507.35</v>
      </c>
      <c r="G26">
        <v>81.022016739540902</v>
      </c>
      <c r="H26">
        <v>-4.1340271180053403</v>
      </c>
      <c r="I26">
        <v>17.304624287323399</v>
      </c>
      <c r="J26">
        <v>-1.8861231657263999</v>
      </c>
      <c r="K26">
        <v>1435.4694109316899</v>
      </c>
      <c r="L26">
        <v>1228.6586990446899</v>
      </c>
      <c r="M26">
        <v>62.801781386216298</v>
      </c>
      <c r="N26">
        <v>0.440883319908208</v>
      </c>
      <c r="O26">
        <v>7.5662586658705697</v>
      </c>
      <c r="P26">
        <v>106.925664081268</v>
      </c>
      <c r="Q26">
        <v>7.6889824520984001E-2</v>
      </c>
    </row>
    <row r="27" spans="1:17" x14ac:dyDescent="0.3">
      <c r="A27" t="s">
        <v>84</v>
      </c>
      <c r="B27" t="s">
        <v>85</v>
      </c>
      <c r="C27" t="str">
        <f>IFERROR(VLOOKUP(Table1[[#This Row],[Ticker]],[1]!Table1[[Symbol]:[Industry]],2,FALSE),"-")</f>
        <v>-</v>
      </c>
      <c r="D27" t="s">
        <v>86</v>
      </c>
      <c r="E27">
        <v>324763.82775</v>
      </c>
      <c r="F27">
        <v>4856.1000000000004</v>
      </c>
      <c r="G27">
        <v>126.00024873145701</v>
      </c>
      <c r="H27">
        <v>-7.61380088089133</v>
      </c>
      <c r="I27">
        <v>52.745799516309503</v>
      </c>
      <c r="J27">
        <v>-8.5082173240196592</v>
      </c>
      <c r="K27">
        <v>4953.5306679177102</v>
      </c>
      <c r="L27">
        <v>3682.8804376626199</v>
      </c>
      <c r="M27">
        <v>30.478818904898802</v>
      </c>
      <c r="N27">
        <v>0.97721184243298098</v>
      </c>
      <c r="O27">
        <v>16.858178373591901</v>
      </c>
      <c r="P27">
        <v>174.697363955198</v>
      </c>
      <c r="Q27">
        <v>0.25807160631286702</v>
      </c>
    </row>
    <row r="28" spans="1:17" x14ac:dyDescent="0.3">
      <c r="A28" t="s">
        <v>87</v>
      </c>
      <c r="B28" t="s">
        <v>88</v>
      </c>
      <c r="C28" t="str">
        <f>IFERROR(VLOOKUP(Table1[[#This Row],[Ticker]],[1]!Table1[[Symbol]:[Industry]],2,FALSE),"-")</f>
        <v>-</v>
      </c>
      <c r="D28" t="s">
        <v>89</v>
      </c>
      <c r="E28">
        <v>310872.682650075</v>
      </c>
      <c r="F28">
        <v>334.25</v>
      </c>
      <c r="G28">
        <v>56.127781381401199</v>
      </c>
      <c r="H28">
        <v>0.23210761129274901</v>
      </c>
      <c r="I28">
        <v>25.214410870013701</v>
      </c>
      <c r="J28">
        <v>-0.738574237061421</v>
      </c>
      <c r="K28">
        <v>324.157925730214</v>
      </c>
      <c r="L28">
        <v>276.05764155061701</v>
      </c>
      <c r="M28">
        <v>43.397890781699999</v>
      </c>
      <c r="N28">
        <v>0.613030559941943</v>
      </c>
      <c r="O28">
        <v>4.3380703066566904</v>
      </c>
      <c r="P28">
        <v>85.888077858880706</v>
      </c>
      <c r="Q28">
        <v>0.10964215191299199</v>
      </c>
    </row>
    <row r="29" spans="1:17" x14ac:dyDescent="0.3">
      <c r="A29" t="s">
        <v>90</v>
      </c>
      <c r="B29" t="s">
        <v>91</v>
      </c>
      <c r="C29" t="str">
        <f>IFERROR(VLOOKUP(Table1[[#This Row],[Ticker]],[1]!Table1[[Symbol]:[Industry]],2,FALSE),"-")</f>
        <v>-</v>
      </c>
      <c r="D29" t="s">
        <v>92</v>
      </c>
      <c r="E29">
        <v>307530.93692860001</v>
      </c>
      <c r="F29">
        <v>3466.85</v>
      </c>
      <c r="G29">
        <v>-7.6074550920313397</v>
      </c>
      <c r="H29">
        <v>-8.0307949395432097</v>
      </c>
      <c r="I29">
        <v>-22.551076564666499</v>
      </c>
      <c r="J29">
        <v>1.21080877814293</v>
      </c>
      <c r="K29">
        <v>3365.1469040100101</v>
      </c>
      <c r="L29">
        <v>3386.9558788577401</v>
      </c>
      <c r="M29">
        <v>76.5325565894683</v>
      </c>
      <c r="N29">
        <v>1.1138258037778299</v>
      </c>
      <c r="O29">
        <v>12.117628394652201</v>
      </c>
      <c r="P29">
        <v>20.274419330777601</v>
      </c>
      <c r="Q29">
        <v>7.9021763525387007E-2</v>
      </c>
    </row>
    <row r="30" spans="1:17" x14ac:dyDescent="0.3">
      <c r="A30" t="s">
        <v>93</v>
      </c>
      <c r="B30" t="s">
        <v>94</v>
      </c>
      <c r="C30" t="str">
        <f>IFERROR(VLOOKUP(Table1[[#This Row],[Ticker]],[1]!Table1[[Symbol]:[Industry]],2,FALSE),"-")</f>
        <v>-</v>
      </c>
      <c r="D30" t="s">
        <v>95</v>
      </c>
      <c r="E30">
        <v>300124.86952489999</v>
      </c>
      <c r="F30">
        <v>487</v>
      </c>
      <c r="G30">
        <v>86.892210003151803</v>
      </c>
      <c r="H30">
        <v>-1.32448938561436</v>
      </c>
      <c r="I30">
        <v>14.506580132432401</v>
      </c>
      <c r="J30">
        <v>-1.0583395058062799</v>
      </c>
      <c r="K30">
        <v>480.40144983704698</v>
      </c>
      <c r="L30">
        <v>416.12428046449998</v>
      </c>
      <c r="M30">
        <v>43.634007142218103</v>
      </c>
      <c r="N30">
        <v>0.86733184113207695</v>
      </c>
      <c r="O30">
        <v>8.2956878850102704</v>
      </c>
      <c r="P30">
        <v>114.679303504518</v>
      </c>
      <c r="Q30">
        <v>0.13881099036616401</v>
      </c>
    </row>
    <row r="31" spans="1:17" x14ac:dyDescent="0.3">
      <c r="A31" t="s">
        <v>96</v>
      </c>
      <c r="B31" t="s">
        <v>97</v>
      </c>
      <c r="C31" t="str">
        <f>IFERROR(VLOOKUP(Table1[[#This Row],[Ticker]],[1]!Table1[[Symbol]:[Industry]],2,FALSE),"-")</f>
        <v>-</v>
      </c>
      <c r="D31" t="s">
        <v>98</v>
      </c>
      <c r="E31">
        <v>277735.87981628999</v>
      </c>
      <c r="F31">
        <v>2897.1</v>
      </c>
      <c r="G31">
        <v>-42.222408835375802</v>
      </c>
      <c r="H31">
        <v>-2.36600915333677</v>
      </c>
      <c r="I31">
        <v>-20.4155390245242</v>
      </c>
      <c r="J31">
        <v>-0.325693141118235</v>
      </c>
      <c r="K31">
        <v>2915.95124545929</v>
      </c>
      <c r="L31">
        <v>2981.4146775562999</v>
      </c>
      <c r="M31">
        <v>37.7750074727727</v>
      </c>
      <c r="N31">
        <v>1.5482981739246999</v>
      </c>
      <c r="O31">
        <v>23.157640399019702</v>
      </c>
      <c r="P31">
        <v>8.5015542489045295</v>
      </c>
      <c r="Q31">
        <v>-8.2307700276037996E-2</v>
      </c>
    </row>
    <row r="32" spans="1:17" x14ac:dyDescent="0.3">
      <c r="A32" t="s">
        <v>99</v>
      </c>
      <c r="B32" t="s">
        <v>100</v>
      </c>
      <c r="C32" t="str">
        <f>IFERROR(VLOOKUP(Table1[[#This Row],[Ticker]],[1]!Table1[[Symbol]:[Industry]],2,FALSE),"-")</f>
        <v>-</v>
      </c>
      <c r="D32" t="s">
        <v>101</v>
      </c>
      <c r="E32">
        <v>272501.10719034</v>
      </c>
      <c r="F32">
        <v>1720.3</v>
      </c>
      <c r="G32">
        <v>49.941056167188101</v>
      </c>
      <c r="H32">
        <v>-7.7989350271388203</v>
      </c>
      <c r="I32">
        <v>-12.9122938587428</v>
      </c>
      <c r="J32">
        <v>-1.77639043741075</v>
      </c>
      <c r="K32">
        <v>1786.88427692863</v>
      </c>
      <c r="L32">
        <v>1645.4118852773499</v>
      </c>
      <c r="M32">
        <v>32.922727903142999</v>
      </c>
      <c r="N32">
        <v>0.464383323870179</v>
      </c>
      <c r="O32">
        <v>26.379119920943999</v>
      </c>
      <c r="P32">
        <v>110.93740420575</v>
      </c>
      <c r="Q32">
        <v>6.0681754141966998E-2</v>
      </c>
    </row>
    <row r="33" spans="1:17" x14ac:dyDescent="0.3">
      <c r="A33" t="s">
        <v>102</v>
      </c>
      <c r="B33" t="s">
        <v>103</v>
      </c>
      <c r="C33" t="str">
        <f>IFERROR(VLOOKUP(Table1[[#This Row],[Ticker]],[1]!Table1[[Symbol]:[Industry]],2,FALSE),"-")</f>
        <v>-</v>
      </c>
      <c r="D33" t="s">
        <v>65</v>
      </c>
      <c r="E33">
        <v>268982.92174533999</v>
      </c>
      <c r="F33">
        <v>697.4</v>
      </c>
      <c r="G33">
        <v>169.04926680725401</v>
      </c>
      <c r="H33">
        <v>-8.3718208934900993</v>
      </c>
      <c r="I33">
        <v>19.493989425685001</v>
      </c>
      <c r="J33">
        <v>-1.5512679846358901</v>
      </c>
      <c r="K33">
        <v>697.57264039968004</v>
      </c>
      <c r="L33">
        <v>571.74796558431899</v>
      </c>
      <c r="M33">
        <v>36.5654250122127</v>
      </c>
      <c r="N33">
        <v>0.56280765415142697</v>
      </c>
      <c r="O33">
        <v>28.455692572411799</v>
      </c>
      <c r="P33">
        <v>194.075479654227</v>
      </c>
      <c r="Q33">
        <v>0.17029982290578499</v>
      </c>
    </row>
    <row r="34" spans="1:17" x14ac:dyDescent="0.3">
      <c r="A34" t="s">
        <v>104</v>
      </c>
      <c r="B34" t="s">
        <v>105</v>
      </c>
      <c r="C34" t="str">
        <f>IFERROR(VLOOKUP(Table1[[#This Row],[Ticker]],[1]!Table1[[Symbol]:[Industry]],2,FALSE),"-")</f>
        <v>-</v>
      </c>
      <c r="D34" t="s">
        <v>106</v>
      </c>
      <c r="E34">
        <v>263004.98115499999</v>
      </c>
      <c r="F34">
        <v>622.45000000000005</v>
      </c>
      <c r="G34">
        <v>72.659659313649101</v>
      </c>
      <c r="H34">
        <v>-8.6785932633026697</v>
      </c>
      <c r="I34">
        <v>85.081670323127199</v>
      </c>
      <c r="J34">
        <v>-3.8792158569283801</v>
      </c>
      <c r="K34">
        <v>625.10586713729401</v>
      </c>
      <c r="L34">
        <v>464.23683151800299</v>
      </c>
      <c r="M34">
        <v>25.582472052472198</v>
      </c>
      <c r="N34">
        <v>0.14003195443701699</v>
      </c>
      <c r="O34">
        <v>29.761426620612099</v>
      </c>
      <c r="P34">
        <v>118.710470836261</v>
      </c>
      <c r="Q34">
        <v>5.2638108079882E-2</v>
      </c>
    </row>
    <row r="35" spans="1:17" x14ac:dyDescent="0.3">
      <c r="A35" t="s">
        <v>107</v>
      </c>
      <c r="B35" t="s">
        <v>108</v>
      </c>
      <c r="C35" t="str">
        <f>IFERROR(VLOOKUP(Table1[[#This Row],[Ticker]],[1]!Table1[[Symbol]:[Industry]],2,FALSE),"-")</f>
        <v>-</v>
      </c>
      <c r="D35" t="s">
        <v>109</v>
      </c>
      <c r="E35">
        <v>261940.406067</v>
      </c>
      <c r="F35">
        <v>9382.5</v>
      </c>
      <c r="G35">
        <v>68.180116320783895</v>
      </c>
      <c r="H35">
        <v>-5.9891696729024302</v>
      </c>
      <c r="I35">
        <v>16.9679659188835</v>
      </c>
      <c r="J35">
        <v>-2.5993354283577199</v>
      </c>
      <c r="K35">
        <v>9372.1740555245196</v>
      </c>
      <c r="L35">
        <v>7972.6755152550804</v>
      </c>
      <c r="M35">
        <v>38.757913695488099</v>
      </c>
      <c r="N35">
        <v>1.14305422709879</v>
      </c>
      <c r="O35">
        <v>6.9949373834265796</v>
      </c>
      <c r="P35">
        <v>106.61748513543201</v>
      </c>
      <c r="Q35">
        <v>0.11066945388466801</v>
      </c>
    </row>
    <row r="36" spans="1:17" x14ac:dyDescent="0.3">
      <c r="A36" t="s">
        <v>110</v>
      </c>
      <c r="B36" t="s">
        <v>111</v>
      </c>
      <c r="C36" t="str">
        <f>IFERROR(VLOOKUP(Table1[[#This Row],[Ticker]],[1]!Table1[[Symbol]:[Industry]],2,FALSE),"-")</f>
        <v>-</v>
      </c>
      <c r="D36" t="s">
        <v>21</v>
      </c>
      <c r="E36">
        <v>261516.47568601399</v>
      </c>
      <c r="F36">
        <v>500.55</v>
      </c>
      <c r="G36">
        <v>1.20658363820684</v>
      </c>
      <c r="H36">
        <v>-1.2308916472976801</v>
      </c>
      <c r="I36">
        <v>-8.7336118524487993</v>
      </c>
      <c r="J36">
        <v>-9.3114161089987295</v>
      </c>
      <c r="K36">
        <v>505.65832840158703</v>
      </c>
      <c r="L36">
        <v>470.26622936036802</v>
      </c>
      <c r="M36">
        <v>30.227240707046601</v>
      </c>
      <c r="N36">
        <v>1.53411542455415</v>
      </c>
      <c r="O36">
        <v>15.8525621816002</v>
      </c>
      <c r="P36">
        <v>33.462205039327998</v>
      </c>
      <c r="Q36">
        <v>-0.11648785154391</v>
      </c>
    </row>
    <row r="37" spans="1:17" x14ac:dyDescent="0.3">
      <c r="A37" t="s">
        <v>112</v>
      </c>
      <c r="B37" t="s">
        <v>113</v>
      </c>
      <c r="C37" t="str">
        <f>IFERROR(VLOOKUP(Table1[[#This Row],[Ticker]],[1]!Table1[[Symbol]:[Industry]],2,FALSE),"-")</f>
        <v>-</v>
      </c>
      <c r="D37" t="s">
        <v>37</v>
      </c>
      <c r="E37">
        <v>257990.25244539499</v>
      </c>
      <c r="F37">
        <v>1618.85</v>
      </c>
      <c r="G37">
        <v>-26.307768314486299</v>
      </c>
      <c r="H37">
        <v>-0.26969876864994502</v>
      </c>
      <c r="I37">
        <v>-12.9592778289077</v>
      </c>
      <c r="J37">
        <v>1.89565991426744</v>
      </c>
      <c r="K37">
        <v>1595.2280785242899</v>
      </c>
      <c r="L37">
        <v>1590.31213802204</v>
      </c>
      <c r="M37">
        <v>56.249567373258998</v>
      </c>
      <c r="N37">
        <v>1.0162143317952099</v>
      </c>
      <c r="O37">
        <v>7.5454798159187098</v>
      </c>
      <c r="P37">
        <v>14.0798421479158</v>
      </c>
      <c r="Q37">
        <v>-4.4475432205179001E-2</v>
      </c>
    </row>
    <row r="38" spans="1:17" x14ac:dyDescent="0.3">
      <c r="A38" t="s">
        <v>114</v>
      </c>
      <c r="B38" t="s">
        <v>115</v>
      </c>
      <c r="C38" t="str">
        <f>IFERROR(VLOOKUP(Table1[[#This Row],[Ticker]],[1]!Table1[[Symbol]:[Industry]],2,FALSE),"-")</f>
        <v>-</v>
      </c>
      <c r="D38" t="s">
        <v>116</v>
      </c>
      <c r="E38">
        <v>253711.975484</v>
      </c>
      <c r="F38">
        <v>194.14</v>
      </c>
      <c r="G38">
        <v>429.129469828634</v>
      </c>
      <c r="H38">
        <v>12.1434240124073</v>
      </c>
      <c r="I38">
        <v>5.10330217616551</v>
      </c>
      <c r="J38">
        <v>-6.3506008708615198</v>
      </c>
      <c r="K38">
        <v>182.070082182904</v>
      </c>
      <c r="L38">
        <v>138.75925482589199</v>
      </c>
      <c r="M38">
        <v>41.887220584614802</v>
      </c>
      <c r="N38">
        <v>1.83199886020157</v>
      </c>
      <c r="O38">
        <v>17.956114144431801</v>
      </c>
      <c r="P38">
        <v>466.00583090379001</v>
      </c>
      <c r="Q38">
        <v>0.177190399252526</v>
      </c>
    </row>
    <row r="39" spans="1:17" x14ac:dyDescent="0.3">
      <c r="A39" t="s">
        <v>117</v>
      </c>
      <c r="B39" t="s">
        <v>118</v>
      </c>
      <c r="C39" t="str">
        <f>IFERROR(VLOOKUP(Table1[[#This Row],[Ticker]],[1]!Table1[[Symbol]:[Industry]],2,FALSE),"-")</f>
        <v>-</v>
      </c>
      <c r="D39" t="s">
        <v>119</v>
      </c>
      <c r="E39">
        <v>248901.99163979999</v>
      </c>
      <c r="F39">
        <v>2581.5500000000002</v>
      </c>
      <c r="G39">
        <v>-10.849795713884699</v>
      </c>
      <c r="H39">
        <v>-0.453582536655247</v>
      </c>
      <c r="I39">
        <v>-10.438784674156301</v>
      </c>
      <c r="J39">
        <v>0.17071670303429301</v>
      </c>
      <c r="K39">
        <v>2547.7421038976399</v>
      </c>
      <c r="L39">
        <v>2467.31932439907</v>
      </c>
      <c r="M39">
        <v>46.312021133615403</v>
      </c>
      <c r="N39">
        <v>0.86251443602232702</v>
      </c>
      <c r="O39">
        <v>7.2727624876527601</v>
      </c>
      <c r="P39">
        <v>20.351981351981301</v>
      </c>
      <c r="Q39">
        <v>-7.6715457475049998E-3</v>
      </c>
    </row>
    <row r="40" spans="1:17" x14ac:dyDescent="0.3">
      <c r="A40" t="s">
        <v>120</v>
      </c>
      <c r="B40" t="s">
        <v>121</v>
      </c>
      <c r="C40" t="str">
        <f>IFERROR(VLOOKUP(Table1[[#This Row],[Ticker]],[1]!Table1[[Symbol]:[Industry]],2,FALSE),"-")</f>
        <v>-</v>
      </c>
      <c r="D40" t="s">
        <v>122</v>
      </c>
      <c r="E40">
        <v>241759.35751184999</v>
      </c>
      <c r="F40">
        <v>6788.7</v>
      </c>
      <c r="G40">
        <v>59.755686807932399</v>
      </c>
      <c r="H40">
        <v>-9.0952045490717595</v>
      </c>
      <c r="I40">
        <v>50.974532536590502</v>
      </c>
      <c r="J40">
        <v>-7.8002560265333898</v>
      </c>
      <c r="K40">
        <v>7125.5083422524904</v>
      </c>
      <c r="L40">
        <v>5560.0859000799001</v>
      </c>
      <c r="M40">
        <v>24.2090400152799</v>
      </c>
      <c r="N40">
        <v>0.85439949504894597</v>
      </c>
      <c r="O40">
        <v>17.3818256809109</v>
      </c>
      <c r="P40">
        <v>109.140480591497</v>
      </c>
      <c r="Q40">
        <v>0.16279434520087599</v>
      </c>
    </row>
    <row r="41" spans="1:17" x14ac:dyDescent="0.3">
      <c r="A41" t="s">
        <v>123</v>
      </c>
      <c r="B41" t="s">
        <v>124</v>
      </c>
      <c r="C41" t="str">
        <f>IFERROR(VLOOKUP(Table1[[#This Row],[Ticker]],[1]!Table1[[Symbol]:[Industry]],2,FALSE),"-")</f>
        <v>-</v>
      </c>
      <c r="D41" t="s">
        <v>18</v>
      </c>
      <c r="E41">
        <v>234158.374866906</v>
      </c>
      <c r="F41">
        <v>165.82</v>
      </c>
      <c r="G41">
        <v>42.093160378704297</v>
      </c>
      <c r="H41">
        <v>-2.5543351141592701</v>
      </c>
      <c r="I41">
        <v>4.0816150786868102</v>
      </c>
      <c r="J41">
        <v>-0.18764107047939799</v>
      </c>
      <c r="K41">
        <v>167.432203399439</v>
      </c>
      <c r="L41">
        <v>148.669238179817</v>
      </c>
      <c r="M41">
        <v>41.121576746874297</v>
      </c>
      <c r="N41">
        <v>1.1602301849503101</v>
      </c>
      <c r="O41">
        <v>18.682909178627401</v>
      </c>
      <c r="P41">
        <v>93.941520467836199</v>
      </c>
      <c r="Q41">
        <v>0.101433355235372</v>
      </c>
    </row>
    <row r="42" spans="1:17" x14ac:dyDescent="0.3">
      <c r="A42" t="s">
        <v>125</v>
      </c>
      <c r="B42" t="s">
        <v>126</v>
      </c>
      <c r="C42" t="str">
        <f>IFERROR(VLOOKUP(Table1[[#This Row],[Ticker]],[1]!Table1[[Symbol]:[Industry]],2,FALSE),"-")</f>
        <v>-</v>
      </c>
      <c r="D42" t="s">
        <v>127</v>
      </c>
      <c r="E42">
        <v>220353.28280020499</v>
      </c>
      <c r="F42">
        <v>301.45</v>
      </c>
      <c r="G42">
        <v>115.270088469252</v>
      </c>
      <c r="H42">
        <v>-1.04093796551637</v>
      </c>
      <c r="I42">
        <v>45.8607734569106</v>
      </c>
      <c r="J42">
        <v>-5.8406674895731197</v>
      </c>
      <c r="K42">
        <v>295.38830663582303</v>
      </c>
      <c r="L42">
        <v>224.989171578232</v>
      </c>
      <c r="M42">
        <v>30.6826920809361</v>
      </c>
      <c r="N42">
        <v>0.84868050971817999</v>
      </c>
      <c r="O42">
        <v>12.9540553989053</v>
      </c>
      <c r="P42">
        <v>144.08906882591</v>
      </c>
      <c r="Q42">
        <v>0.20752190912564</v>
      </c>
    </row>
    <row r="43" spans="1:17" x14ac:dyDescent="0.3">
      <c r="A43" t="s">
        <v>128</v>
      </c>
      <c r="B43" t="s">
        <v>129</v>
      </c>
      <c r="C43" t="str">
        <f>IFERROR(VLOOKUP(Table1[[#This Row],[Ticker]],[1]!Table1[[Symbol]:[Industry]],2,FALSE),"-")</f>
        <v>-</v>
      </c>
      <c r="D43" t="s">
        <v>130</v>
      </c>
      <c r="E43">
        <v>217869.81593211999</v>
      </c>
      <c r="F43">
        <v>893.95</v>
      </c>
      <c r="G43">
        <v>-8.7242189165648991</v>
      </c>
      <c r="H43">
        <v>-8.8744313069231406</v>
      </c>
      <c r="I43">
        <v>-2.1553147106674002</v>
      </c>
      <c r="J43">
        <v>-4.3117557009185896</v>
      </c>
      <c r="K43">
        <v>910.29092203656603</v>
      </c>
      <c r="L43">
        <v>851.96715912439299</v>
      </c>
      <c r="M43">
        <v>30.0121814360614</v>
      </c>
      <c r="N43">
        <v>0.74822008469827594</v>
      </c>
      <c r="O43">
        <v>7.3214385592035303</v>
      </c>
      <c r="P43">
        <v>23.644536652835399</v>
      </c>
      <c r="Q43">
        <v>-3.3551357148964997E-2</v>
      </c>
    </row>
    <row r="44" spans="1:17" x14ac:dyDescent="0.3">
      <c r="A44" t="s">
        <v>131</v>
      </c>
      <c r="B44" t="s">
        <v>132</v>
      </c>
      <c r="C44" t="str">
        <f>IFERROR(VLOOKUP(Table1[[#This Row],[Ticker]],[1]!Table1[[Symbol]:[Industry]],2,FALSE),"-")</f>
        <v>-</v>
      </c>
      <c r="D44" t="s">
        <v>51</v>
      </c>
      <c r="E44">
        <v>212771.48745612</v>
      </c>
      <c r="F44">
        <v>334.9</v>
      </c>
      <c r="G44">
        <v>10.576085650501</v>
      </c>
      <c r="H44">
        <v>-8.2271358832717993</v>
      </c>
      <c r="I44">
        <v>24.053207943882601</v>
      </c>
      <c r="J44">
        <v>-1.9579200986954299</v>
      </c>
      <c r="K44">
        <v>350.14077269088801</v>
      </c>
      <c r="L44">
        <v>297.46020769490002</v>
      </c>
      <c r="M44">
        <v>30.5352873336047</v>
      </c>
      <c r="N44">
        <v>0.79650210881219097</v>
      </c>
      <c r="O44">
        <v>17.856076440728501</v>
      </c>
      <c r="P44">
        <v>65.1380670611439</v>
      </c>
    </row>
    <row r="45" spans="1:17" x14ac:dyDescent="0.3">
      <c r="A45" t="s">
        <v>133</v>
      </c>
      <c r="B45" t="s">
        <v>134</v>
      </c>
      <c r="C45" t="str">
        <f>IFERROR(VLOOKUP(Table1[[#This Row],[Ticker]],[1]!Table1[[Symbol]:[Industry]],2,FALSE),"-")</f>
        <v>-</v>
      </c>
      <c r="D45" t="s">
        <v>135</v>
      </c>
      <c r="E45">
        <v>201258.57005056</v>
      </c>
      <c r="F45">
        <v>1548.8</v>
      </c>
      <c r="G45">
        <v>67.1149213434974</v>
      </c>
      <c r="H45">
        <v>-5.7019372998178204</v>
      </c>
      <c r="I45">
        <v>6.5286657599137001</v>
      </c>
      <c r="J45">
        <v>-4.3523061396998797</v>
      </c>
      <c r="K45">
        <v>1548.4014936128001</v>
      </c>
      <c r="L45">
        <v>1329.09892791314</v>
      </c>
      <c r="M45">
        <v>33.932876944459103</v>
      </c>
      <c r="N45">
        <v>0.82088417414730397</v>
      </c>
      <c r="O45">
        <v>7.9545454545454497</v>
      </c>
      <c r="P45">
        <v>97.324499936297599</v>
      </c>
      <c r="Q45">
        <v>0.22453898636262201</v>
      </c>
    </row>
    <row r="46" spans="1:17" x14ac:dyDescent="0.3">
      <c r="A46" t="s">
        <v>136</v>
      </c>
      <c r="B46" t="s">
        <v>137</v>
      </c>
      <c r="C46" t="str">
        <f>IFERROR(VLOOKUP(Table1[[#This Row],[Ticker]],[1]!Table1[[Symbol]:[Industry]],2,FALSE),"-")</f>
        <v>-</v>
      </c>
      <c r="D46" t="s">
        <v>138</v>
      </c>
      <c r="E46">
        <v>200339.35292511</v>
      </c>
      <c r="F46">
        <v>809.35</v>
      </c>
      <c r="G46">
        <v>39.9264463546508</v>
      </c>
      <c r="H46">
        <v>-5.9614480334050404</v>
      </c>
      <c r="I46">
        <v>-5.7810970255390597</v>
      </c>
      <c r="J46">
        <v>-0.14221962218804601</v>
      </c>
      <c r="K46">
        <v>839.77587781442196</v>
      </c>
      <c r="L46">
        <v>768.44021634174999</v>
      </c>
      <c r="M46">
        <v>36.629677688279003</v>
      </c>
      <c r="N46">
        <v>0.90471143887753402</v>
      </c>
      <c r="O46">
        <v>19.552727497374399</v>
      </c>
      <c r="P46">
        <v>74.786740092862502</v>
      </c>
      <c r="Q46">
        <v>9.9931498832919005E-2</v>
      </c>
    </row>
    <row r="47" spans="1:17" x14ac:dyDescent="0.3">
      <c r="A47" t="s">
        <v>139</v>
      </c>
      <c r="B47" t="s">
        <v>140</v>
      </c>
      <c r="C47" t="str">
        <f>IFERROR(VLOOKUP(Table1[[#This Row],[Ticker]],[1]!Table1[[Symbol]:[Industry]],2,FALSE),"-")</f>
        <v>-</v>
      </c>
      <c r="D47" t="s">
        <v>130</v>
      </c>
      <c r="E47">
        <v>199761.47171908201</v>
      </c>
      <c r="F47">
        <v>160.02000000000001</v>
      </c>
      <c r="G47">
        <v>14.569511268675599</v>
      </c>
      <c r="H47">
        <v>-13.661717947726</v>
      </c>
      <c r="I47">
        <v>7.7414178323468397</v>
      </c>
      <c r="J47">
        <v>-3.90776896662498</v>
      </c>
      <c r="K47">
        <v>169.40881650188999</v>
      </c>
      <c r="L47">
        <v>151.99805418073899</v>
      </c>
      <c r="M47">
        <v>24.621174567461601</v>
      </c>
      <c r="N47">
        <v>0.83281194909340495</v>
      </c>
      <c r="O47">
        <v>15.360579927509001</v>
      </c>
      <c r="P47">
        <v>39.938784433755998</v>
      </c>
      <c r="Q47">
        <v>-3.3192917741575997E-2</v>
      </c>
    </row>
    <row r="48" spans="1:17" x14ac:dyDescent="0.3">
      <c r="A48" t="s">
        <v>141</v>
      </c>
      <c r="B48" t="s">
        <v>142</v>
      </c>
      <c r="C48" t="str">
        <f>IFERROR(VLOOKUP(Table1[[#This Row],[Ticker]],[1]!Table1[[Symbol]:[Industry]],2,FALSE),"-")</f>
        <v>-</v>
      </c>
      <c r="D48" t="s">
        <v>143</v>
      </c>
      <c r="E48">
        <v>189556.24800304399</v>
      </c>
      <c r="F48">
        <v>217.91</v>
      </c>
      <c r="G48">
        <v>148.66858316848499</v>
      </c>
      <c r="H48">
        <v>10.2438667126219</v>
      </c>
      <c r="I48">
        <v>52.237958954560497</v>
      </c>
      <c r="J48">
        <v>-3.0609069535792099</v>
      </c>
      <c r="K48">
        <v>200.282233686387</v>
      </c>
      <c r="L48">
        <v>161.06984628865999</v>
      </c>
      <c r="M48">
        <v>55.140376026905997</v>
      </c>
      <c r="N48">
        <v>0.94271005251455797</v>
      </c>
      <c r="O48">
        <v>6.4659721903538001</v>
      </c>
      <c r="P48">
        <v>174.791929382093</v>
      </c>
      <c r="Q48">
        <v>3.9742143114298002E-2</v>
      </c>
    </row>
    <row r="49" spans="1:17" x14ac:dyDescent="0.3">
      <c r="A49" t="s">
        <v>144</v>
      </c>
      <c r="B49" t="s">
        <v>145</v>
      </c>
      <c r="C49" t="str">
        <f>IFERROR(VLOOKUP(Table1[[#This Row],[Ticker]],[1]!Table1[[Symbol]:[Industry]],2,FALSE),"-")</f>
        <v>-</v>
      </c>
      <c r="D49" t="s">
        <v>77</v>
      </c>
      <c r="E49">
        <v>187804.243210165</v>
      </c>
      <c r="F49">
        <v>2823.05</v>
      </c>
      <c r="G49">
        <v>32.350415220149401</v>
      </c>
      <c r="H49">
        <v>10.0829150931648</v>
      </c>
      <c r="I49">
        <v>22.480355288732099</v>
      </c>
      <c r="J49">
        <v>0.38265362981772899</v>
      </c>
      <c r="K49">
        <v>2587.2080207641702</v>
      </c>
      <c r="L49">
        <v>2268.98894014284</v>
      </c>
      <c r="M49">
        <v>63.983400988193701</v>
      </c>
      <c r="N49">
        <v>1.0801539809024101</v>
      </c>
      <c r="O49">
        <v>1.0591381661677799</v>
      </c>
      <c r="P49">
        <v>61.216975781607999</v>
      </c>
      <c r="Q49">
        <v>6.0200787475166002E-2</v>
      </c>
    </row>
    <row r="50" spans="1:17" x14ac:dyDescent="0.3">
      <c r="A50" t="s">
        <v>146</v>
      </c>
      <c r="B50" t="s">
        <v>147</v>
      </c>
      <c r="C50" t="str">
        <f>IFERROR(VLOOKUP(Table1[[#This Row],[Ticker]],[1]!Table1[[Symbol]:[Industry]],2,FALSE),"-")</f>
        <v>-</v>
      </c>
      <c r="D50" t="s">
        <v>148</v>
      </c>
      <c r="E50">
        <v>187121.48972118</v>
      </c>
      <c r="F50">
        <v>5263.8</v>
      </c>
      <c r="G50">
        <v>183.99269702277601</v>
      </c>
      <c r="H50">
        <v>-4.6654384878713504</v>
      </c>
      <c r="I50">
        <v>51.101197321972201</v>
      </c>
      <c r="J50">
        <v>-8.0230925448959791</v>
      </c>
      <c r="K50">
        <v>5101.31880803082</v>
      </c>
      <c r="L50">
        <v>3912.7225815284601</v>
      </c>
      <c r="M50">
        <v>35.502269947585198</v>
      </c>
      <c r="N50">
        <v>0.803751645646964</v>
      </c>
      <c r="O50">
        <v>9.3307116531783105</v>
      </c>
      <c r="P50">
        <v>215.122126436781</v>
      </c>
      <c r="Q50">
        <v>0.23320807073420299</v>
      </c>
    </row>
    <row r="51" spans="1:17" x14ac:dyDescent="0.3">
      <c r="A51" t="s">
        <v>149</v>
      </c>
      <c r="B51" t="s">
        <v>150</v>
      </c>
      <c r="C51" t="str">
        <f>IFERROR(VLOOKUP(Table1[[#This Row],[Ticker]],[1]!Table1[[Symbol]:[Industry]],2,FALSE),"-")</f>
        <v>-</v>
      </c>
      <c r="D51" t="s">
        <v>116</v>
      </c>
      <c r="E51">
        <v>172776.82764480001</v>
      </c>
      <c r="F51">
        <v>523.54999999999995</v>
      </c>
      <c r="G51">
        <v>148.990688631458</v>
      </c>
      <c r="H51">
        <v>9.8194505039234894</v>
      </c>
      <c r="I51">
        <v>17.103728807121801</v>
      </c>
      <c r="J51">
        <v>-2.1884062301755498</v>
      </c>
      <c r="K51">
        <v>501.75220979427201</v>
      </c>
      <c r="L51">
        <v>405.35148917484298</v>
      </c>
      <c r="M51">
        <v>40.203191913644901</v>
      </c>
      <c r="N51">
        <v>0.60689803613433502</v>
      </c>
      <c r="O51">
        <v>10.7821602521249</v>
      </c>
      <c r="P51">
        <v>185.62465902891401</v>
      </c>
      <c r="Q51">
        <v>0.18799322889200901</v>
      </c>
    </row>
    <row r="52" spans="1:17" x14ac:dyDescent="0.3">
      <c r="A52" t="s">
        <v>151</v>
      </c>
      <c r="B52" t="s">
        <v>152</v>
      </c>
      <c r="C52" t="str">
        <f>IFERROR(VLOOKUP(Table1[[#This Row],[Ticker]],[1]!Table1[[Symbol]:[Industry]],2,FALSE),"-")</f>
        <v>-</v>
      </c>
      <c r="D52" t="s">
        <v>77</v>
      </c>
      <c r="E52">
        <v>170288.04165152999</v>
      </c>
      <c r="F52">
        <v>691.35</v>
      </c>
      <c r="G52">
        <v>39.560425735639697</v>
      </c>
      <c r="H52">
        <v>1.6114886735309</v>
      </c>
      <c r="I52">
        <v>16.416897734301202</v>
      </c>
      <c r="J52">
        <v>0.333637130342893</v>
      </c>
      <c r="K52">
        <v>657.03474993147495</v>
      </c>
      <c r="L52">
        <v>580.15830892915005</v>
      </c>
      <c r="M52">
        <v>60.627655416349903</v>
      </c>
      <c r="N52">
        <v>0.89122325415083004</v>
      </c>
      <c r="O52">
        <v>2.2564547624213498</v>
      </c>
      <c r="P52">
        <v>71.105061254795203</v>
      </c>
      <c r="Q52">
        <v>3.6710003217655003E-2</v>
      </c>
    </row>
    <row r="53" spans="1:17" x14ac:dyDescent="0.3">
      <c r="A53" t="s">
        <v>153</v>
      </c>
      <c r="B53" t="s">
        <v>154</v>
      </c>
      <c r="C53" t="str">
        <f>IFERROR(VLOOKUP(Table1[[#This Row],[Ticker]],[1]!Table1[[Symbol]:[Industry]],2,FALSE),"-")</f>
        <v>-</v>
      </c>
      <c r="D53" t="s">
        <v>155</v>
      </c>
      <c r="E53">
        <v>169808.94206505999</v>
      </c>
      <c r="F53">
        <v>434.95</v>
      </c>
      <c r="G53">
        <v>41.431354917102297</v>
      </c>
      <c r="H53">
        <v>-7.62477742162877</v>
      </c>
      <c r="I53">
        <v>57.240253594218203</v>
      </c>
      <c r="J53">
        <v>-2.4497226578898301</v>
      </c>
      <c r="K53">
        <v>436.84325154167101</v>
      </c>
      <c r="L53">
        <v>351.10890816050801</v>
      </c>
      <c r="M53">
        <v>34.508667187696297</v>
      </c>
      <c r="N53">
        <v>0.91124568441725495</v>
      </c>
      <c r="O53">
        <v>16.507644556845602</v>
      </c>
      <c r="P53">
        <v>109.110576923076</v>
      </c>
      <c r="Q53">
        <v>1.8309967344096002E-2</v>
      </c>
    </row>
    <row r="54" spans="1:17" x14ac:dyDescent="0.3">
      <c r="A54" t="s">
        <v>156</v>
      </c>
      <c r="B54" t="s">
        <v>157</v>
      </c>
      <c r="C54" t="str">
        <f>IFERROR(VLOOKUP(Table1[[#This Row],[Ticker]],[1]!Table1[[Symbol]:[Industry]],2,FALSE),"-")</f>
        <v>-</v>
      </c>
      <c r="D54" t="s">
        <v>21</v>
      </c>
      <c r="E54">
        <v>168429.63373386001</v>
      </c>
      <c r="F54">
        <v>5688.6</v>
      </c>
      <c r="G54">
        <v>-7.3835738606015902</v>
      </c>
      <c r="H54">
        <v>8.3880337694922193</v>
      </c>
      <c r="I54">
        <v>-14.3677420645053</v>
      </c>
      <c r="J54">
        <v>4.57096645595374</v>
      </c>
      <c r="K54">
        <v>5235.8023152873902</v>
      </c>
      <c r="L54">
        <v>5175.5765577635302</v>
      </c>
      <c r="M54">
        <v>68.385358553424098</v>
      </c>
      <c r="N54">
        <v>1.34179666723964</v>
      </c>
      <c r="O54">
        <v>13.244031923496101</v>
      </c>
      <c r="P54">
        <v>26.033831463039</v>
      </c>
      <c r="Q54">
        <v>-2.0194354543014999E-2</v>
      </c>
    </row>
    <row r="55" spans="1:17" x14ac:dyDescent="0.3">
      <c r="A55" t="s">
        <v>158</v>
      </c>
      <c r="B55" t="s">
        <v>159</v>
      </c>
      <c r="C55" t="str">
        <f>IFERROR(VLOOKUP(Table1[[#This Row],[Ticker]],[1]!Table1[[Symbol]:[Industry]],2,FALSE),"-")</f>
        <v>-</v>
      </c>
      <c r="D55" t="s">
        <v>160</v>
      </c>
      <c r="E55">
        <v>166646.91239606001</v>
      </c>
      <c r="F55">
        <v>4315.3999999999996</v>
      </c>
      <c r="G55">
        <v>37.610187440462099</v>
      </c>
      <c r="H55">
        <v>-3.00901392505257</v>
      </c>
      <c r="I55">
        <v>32.9475839061014</v>
      </c>
      <c r="J55">
        <v>-1.67671992472446</v>
      </c>
      <c r="K55">
        <v>4202.6499592682903</v>
      </c>
      <c r="L55">
        <v>3514.0359379049301</v>
      </c>
      <c r="M55">
        <v>48.571695044637103</v>
      </c>
      <c r="N55">
        <v>0.65989404532136797</v>
      </c>
      <c r="O55">
        <v>6.8220790656718</v>
      </c>
      <c r="P55">
        <v>84.944393254333804</v>
      </c>
      <c r="Q55">
        <v>0.107563721451715</v>
      </c>
    </row>
    <row r="56" spans="1:17" x14ac:dyDescent="0.3">
      <c r="A56" t="s">
        <v>161</v>
      </c>
      <c r="B56" t="s">
        <v>162</v>
      </c>
      <c r="C56" t="str">
        <f>IFERROR(VLOOKUP(Table1[[#This Row],[Ticker]],[1]!Table1[[Symbol]:[Industry]],2,FALSE),"-")</f>
        <v>-</v>
      </c>
      <c r="D56" t="s">
        <v>163</v>
      </c>
      <c r="E56">
        <v>161554.67075759999</v>
      </c>
      <c r="F56">
        <v>3176.4</v>
      </c>
      <c r="G56">
        <v>-4.1841194722835198</v>
      </c>
      <c r="H56">
        <v>-3.6315777847209598</v>
      </c>
      <c r="I56">
        <v>10.661427707106601</v>
      </c>
      <c r="J56">
        <v>1.22089362374833E-2</v>
      </c>
      <c r="K56">
        <v>3086.4659579143799</v>
      </c>
      <c r="L56">
        <v>2856.8635842181002</v>
      </c>
      <c r="M56">
        <v>58.542584572776597</v>
      </c>
      <c r="N56">
        <v>0.79400854552698497</v>
      </c>
      <c r="O56">
        <v>2.0982873693489599</v>
      </c>
      <c r="P56">
        <v>38.553139517131498</v>
      </c>
      <c r="Q56">
        <v>-1.1003739400343E-2</v>
      </c>
    </row>
    <row r="57" spans="1:17" x14ac:dyDescent="0.3">
      <c r="A57" t="s">
        <v>164</v>
      </c>
      <c r="B57" t="s">
        <v>165</v>
      </c>
      <c r="C57" t="str">
        <f>IFERROR(VLOOKUP(Table1[[#This Row],[Ticker]],[1]!Table1[[Symbol]:[Industry]],2,FALSE),"-")</f>
        <v>-</v>
      </c>
      <c r="D57" t="s">
        <v>37</v>
      </c>
      <c r="E57">
        <v>159736.48471967501</v>
      </c>
      <c r="F57">
        <v>1594.85</v>
      </c>
      <c r="G57">
        <v>-2.89254351213558</v>
      </c>
      <c r="H57">
        <v>6.5654317388078196</v>
      </c>
      <c r="I57">
        <v>0.690652140547522</v>
      </c>
      <c r="J57">
        <v>1.0650740774584799</v>
      </c>
      <c r="K57">
        <v>1505.69693072217</v>
      </c>
      <c r="L57">
        <v>1435.40607988997</v>
      </c>
      <c r="M57">
        <v>56.202286417805702</v>
      </c>
      <c r="N57">
        <v>0.97352366682688896</v>
      </c>
      <c r="O57">
        <v>4.3953976863027897</v>
      </c>
      <c r="P57">
        <v>27.419805856269701</v>
      </c>
      <c r="Q57">
        <v>-3.2372032831709998E-3</v>
      </c>
    </row>
    <row r="58" spans="1:17" x14ac:dyDescent="0.3">
      <c r="A58" t="s">
        <v>166</v>
      </c>
      <c r="B58" t="s">
        <v>167</v>
      </c>
      <c r="C58" t="str">
        <f>IFERROR(VLOOKUP(Table1[[#This Row],[Ticker]],[1]!Table1[[Symbol]:[Industry]],2,FALSE),"-")</f>
        <v>-</v>
      </c>
      <c r="D58" t="s">
        <v>168</v>
      </c>
      <c r="E58">
        <v>158995.91330437499</v>
      </c>
      <c r="F58">
        <v>7503.05</v>
      </c>
      <c r="G58">
        <v>49.623390372762302</v>
      </c>
      <c r="H58">
        <v>-11.9222388478335</v>
      </c>
      <c r="I58">
        <v>42.0222346143983</v>
      </c>
      <c r="J58">
        <v>-6.2558961761890401</v>
      </c>
      <c r="K58">
        <v>8011.5311451753396</v>
      </c>
      <c r="L58">
        <v>6347.3093220989804</v>
      </c>
      <c r="M58">
        <v>19.512127629049701</v>
      </c>
      <c r="N58">
        <v>0.76851268970868003</v>
      </c>
      <c r="O58">
        <v>21.949740438888199</v>
      </c>
      <c r="P58">
        <v>94.884415584415507</v>
      </c>
      <c r="Q58">
        <v>0.16977634704498501</v>
      </c>
    </row>
    <row r="59" spans="1:17" x14ac:dyDescent="0.3">
      <c r="A59" t="s">
        <v>169</v>
      </c>
      <c r="B59" t="s">
        <v>170</v>
      </c>
      <c r="C59" t="str">
        <f>IFERROR(VLOOKUP(Table1[[#This Row],[Ticker]],[1]!Table1[[Symbol]:[Industry]],2,FALSE),"-")</f>
        <v>-</v>
      </c>
      <c r="D59" t="s">
        <v>116</v>
      </c>
      <c r="E59">
        <v>156742.6586</v>
      </c>
      <c r="F59">
        <v>595.25</v>
      </c>
      <c r="G59">
        <v>220.198673664533</v>
      </c>
      <c r="H59">
        <v>18.4461950200802</v>
      </c>
      <c r="I59">
        <v>21.661492583533398</v>
      </c>
      <c r="J59">
        <v>-1.85325174393619</v>
      </c>
      <c r="K59">
        <v>554.695744025463</v>
      </c>
      <c r="L59">
        <v>447.54376528337002</v>
      </c>
      <c r="M59">
        <v>47.3309596826644</v>
      </c>
      <c r="N59">
        <v>0.66697547854958905</v>
      </c>
      <c r="O59">
        <v>9.8698026039479192</v>
      </c>
      <c r="P59">
        <v>266.64613489374801</v>
      </c>
      <c r="Q59">
        <v>0.18790149449636501</v>
      </c>
    </row>
    <row r="60" spans="1:17" x14ac:dyDescent="0.3">
      <c r="A60" t="s">
        <v>171</v>
      </c>
      <c r="B60" t="s">
        <v>172</v>
      </c>
      <c r="C60" t="str">
        <f>IFERROR(VLOOKUP(Table1[[#This Row],[Ticker]],[1]!Table1[[Symbol]:[Industry]],2,FALSE),"-")</f>
        <v>-</v>
      </c>
      <c r="D60" t="s">
        <v>173</v>
      </c>
      <c r="E60">
        <v>155131.15929943</v>
      </c>
      <c r="F60">
        <v>1516.7</v>
      </c>
      <c r="G60">
        <v>22.367167491264201</v>
      </c>
      <c r="H60">
        <v>4.3648929984260496</v>
      </c>
      <c r="I60">
        <v>18.917467558372799</v>
      </c>
      <c r="J60">
        <v>2.4575031659581899</v>
      </c>
      <c r="K60">
        <v>1378.69026429973</v>
      </c>
      <c r="L60">
        <v>1228.03311872584</v>
      </c>
      <c r="M60">
        <v>78.4005782120514</v>
      </c>
      <c r="N60">
        <v>1.0091341027934799</v>
      </c>
      <c r="O60">
        <v>0.54724071998417601</v>
      </c>
      <c r="P60">
        <v>58.022504688476701</v>
      </c>
      <c r="Q60">
        <v>1.458216988109E-2</v>
      </c>
    </row>
    <row r="61" spans="1:17" x14ac:dyDescent="0.3">
      <c r="A61" t="s">
        <v>66</v>
      </c>
      <c r="B61" t="s">
        <v>174</v>
      </c>
      <c r="C61" t="str">
        <f>IFERROR(VLOOKUP(Table1[[#This Row],[Ticker]],[1]!Table1[[Symbol]:[Industry]],2,FALSE),"-")</f>
        <v>-</v>
      </c>
      <c r="D61" t="s">
        <v>54</v>
      </c>
      <c r="E61">
        <v>151860.11489632499</v>
      </c>
      <c r="F61">
        <v>684.75</v>
      </c>
      <c r="G61">
        <v>67.348449011569699</v>
      </c>
      <c r="H61">
        <v>2.3211956946729102</v>
      </c>
      <c r="I61">
        <v>14.517247867236</v>
      </c>
      <c r="J61">
        <v>-1.37678464989116</v>
      </c>
      <c r="K61">
        <v>665.24977141528302</v>
      </c>
      <c r="L61">
        <v>580.57656998213599</v>
      </c>
      <c r="M61">
        <v>39.2687657472623</v>
      </c>
      <c r="N61">
        <v>0.87530936008229299</v>
      </c>
      <c r="O61">
        <v>4.06717780211756</v>
      </c>
      <c r="P61">
        <v>95.196693272519894</v>
      </c>
      <c r="Q61">
        <v>0.108572439416318</v>
      </c>
    </row>
    <row r="62" spans="1:17" x14ac:dyDescent="0.3">
      <c r="A62" t="s">
        <v>175</v>
      </c>
      <c r="B62" t="s">
        <v>176</v>
      </c>
      <c r="C62" t="str">
        <f>IFERROR(VLOOKUP(Table1[[#This Row],[Ticker]],[1]!Table1[[Symbol]:[Industry]],2,FALSE),"-")</f>
        <v>-</v>
      </c>
      <c r="D62" t="s">
        <v>177</v>
      </c>
      <c r="E62">
        <v>146211.82908605001</v>
      </c>
      <c r="F62">
        <v>653.5</v>
      </c>
      <c r="G62">
        <v>26.965273953848101</v>
      </c>
      <c r="H62">
        <v>-4.9946893708269702</v>
      </c>
      <c r="I62">
        <v>5.4493018816431196</v>
      </c>
      <c r="J62">
        <v>-3.3854696015845702</v>
      </c>
      <c r="K62">
        <v>671.01076891131004</v>
      </c>
      <c r="L62">
        <v>591.75159640118602</v>
      </c>
      <c r="M62">
        <v>28.568663437562201</v>
      </c>
      <c r="N62">
        <v>0.66950377308716202</v>
      </c>
      <c r="O62">
        <v>9.4491201224177406</v>
      </c>
      <c r="P62">
        <v>51.448435689455302</v>
      </c>
      <c r="Q62">
        <v>1.4240727730714E-2</v>
      </c>
    </row>
    <row r="63" spans="1:17" x14ac:dyDescent="0.3">
      <c r="A63" t="s">
        <v>178</v>
      </c>
      <c r="B63" t="s">
        <v>179</v>
      </c>
      <c r="C63" t="str">
        <f>IFERROR(VLOOKUP(Table1[[#This Row],[Ticker]],[1]!Table1[[Symbol]:[Industry]],2,FALSE),"-")</f>
        <v>-</v>
      </c>
      <c r="D63" t="s">
        <v>21</v>
      </c>
      <c r="E63">
        <v>146077.41202992</v>
      </c>
      <c r="F63">
        <v>1493.4</v>
      </c>
      <c r="G63">
        <v>4.5604426594434901</v>
      </c>
      <c r="H63">
        <v>3.13889196269254</v>
      </c>
      <c r="I63">
        <v>-5.9817729015271501</v>
      </c>
      <c r="J63">
        <v>-8.3682379986375094E-2</v>
      </c>
      <c r="K63">
        <v>1403.2302459847599</v>
      </c>
      <c r="L63">
        <v>1297.07583986795</v>
      </c>
      <c r="M63">
        <v>55.668665194900299</v>
      </c>
      <c r="N63">
        <v>0.86347363664323196</v>
      </c>
      <c r="O63">
        <v>3.5020758001874799</v>
      </c>
      <c r="P63">
        <v>37.983923126674597</v>
      </c>
      <c r="Q63">
        <v>-1.3033852423833999E-2</v>
      </c>
    </row>
    <row r="64" spans="1:17" x14ac:dyDescent="0.3">
      <c r="A64" t="s">
        <v>180</v>
      </c>
      <c r="B64" t="s">
        <v>181</v>
      </c>
      <c r="C64" t="str">
        <f>IFERROR(VLOOKUP(Table1[[#This Row],[Ticker]],[1]!Table1[[Symbol]:[Industry]],2,FALSE),"-")</f>
        <v>-</v>
      </c>
      <c r="D64" t="s">
        <v>182</v>
      </c>
      <c r="E64">
        <v>144513.67547349699</v>
      </c>
      <c r="F64">
        <v>219.79</v>
      </c>
      <c r="G64">
        <v>72.1775596237119</v>
      </c>
      <c r="H64">
        <v>0.57577013398696397</v>
      </c>
      <c r="I64">
        <v>24.559245379369699</v>
      </c>
      <c r="J64">
        <v>-6.2281338069901899</v>
      </c>
      <c r="K64">
        <v>215.41765816349701</v>
      </c>
      <c r="L64">
        <v>180.802362647157</v>
      </c>
      <c r="M64">
        <v>39.918124452639901</v>
      </c>
      <c r="N64">
        <v>0.77873526021584105</v>
      </c>
      <c r="O64">
        <v>8.7902088357068209</v>
      </c>
      <c r="P64">
        <v>97.1210762331838</v>
      </c>
      <c r="Q64">
        <v>9.0027249407231003E-2</v>
      </c>
    </row>
    <row r="65" spans="1:17" x14ac:dyDescent="0.3">
      <c r="A65" t="s">
        <v>183</v>
      </c>
      <c r="B65" t="s">
        <v>184</v>
      </c>
      <c r="C65" t="str">
        <f>IFERROR(VLOOKUP(Table1[[#This Row],[Ticker]],[1]!Table1[[Symbol]:[Industry]],2,FALSE),"-")</f>
        <v>-</v>
      </c>
      <c r="D65" t="s">
        <v>119</v>
      </c>
      <c r="E65">
        <v>143190.1802646</v>
      </c>
      <c r="F65">
        <v>5944.75</v>
      </c>
      <c r="G65">
        <v>-4.3367877292734303</v>
      </c>
      <c r="H65">
        <v>7.0897446483594004</v>
      </c>
      <c r="I65">
        <v>2.5058520763796399</v>
      </c>
      <c r="J65">
        <v>2.0562544580545099</v>
      </c>
      <c r="K65">
        <v>5461.6108412288404</v>
      </c>
      <c r="L65">
        <v>5067.9085320326103</v>
      </c>
      <c r="M65">
        <v>90.879659228420394</v>
      </c>
      <c r="N65">
        <v>0.90654892619893301</v>
      </c>
      <c r="O65">
        <v>1.01349930611043</v>
      </c>
      <c r="P65">
        <v>36.733215263242599</v>
      </c>
      <c r="Q65">
        <v>3.8301233534885001E-2</v>
      </c>
    </row>
    <row r="66" spans="1:17" x14ac:dyDescent="0.3">
      <c r="A66" t="s">
        <v>185</v>
      </c>
      <c r="B66" t="s">
        <v>186</v>
      </c>
      <c r="C66" t="str">
        <f>IFERROR(VLOOKUP(Table1[[#This Row],[Ticker]],[1]!Table1[[Symbol]:[Industry]],2,FALSE),"-")</f>
        <v>-</v>
      </c>
      <c r="D66" t="s">
        <v>37</v>
      </c>
      <c r="E66">
        <v>138477.55243963501</v>
      </c>
      <c r="F66">
        <v>643.95000000000005</v>
      </c>
      <c r="G66">
        <v>-25.384501800854501</v>
      </c>
      <c r="H66">
        <v>5.7352571464373003</v>
      </c>
      <c r="I66">
        <v>-5.3953191562346303</v>
      </c>
      <c r="J66">
        <v>-0.326692977114662</v>
      </c>
      <c r="K66">
        <v>603.10478002435798</v>
      </c>
      <c r="L66">
        <v>603.12463931853495</v>
      </c>
      <c r="M66">
        <v>70.061929846029599</v>
      </c>
      <c r="N66">
        <v>0.89219920317290302</v>
      </c>
      <c r="O66">
        <v>10.350182467582799</v>
      </c>
      <c r="P66">
        <v>25.919045756746101</v>
      </c>
      <c r="Q66">
        <v>-7.9655356846387998E-2</v>
      </c>
    </row>
    <row r="67" spans="1:17" x14ac:dyDescent="0.3">
      <c r="A67" t="s">
        <v>187</v>
      </c>
      <c r="B67" t="s">
        <v>188</v>
      </c>
      <c r="C67" t="str">
        <f>IFERROR(VLOOKUP(Table1[[#This Row],[Ticker]],[1]!Table1[[Symbol]:[Industry]],2,FALSE),"-")</f>
        <v>-</v>
      </c>
      <c r="D67" t="s">
        <v>138</v>
      </c>
      <c r="E67">
        <v>136297.43856161999</v>
      </c>
      <c r="F67">
        <v>1369.9</v>
      </c>
      <c r="G67">
        <v>65.918706016262405</v>
      </c>
      <c r="H67">
        <v>-13.448067865609501</v>
      </c>
      <c r="I67">
        <v>12.407858693324799</v>
      </c>
      <c r="J67">
        <v>-1.40606351398582</v>
      </c>
      <c r="K67">
        <v>1415.0071977539901</v>
      </c>
      <c r="L67">
        <v>1153.31463560007</v>
      </c>
      <c r="M67">
        <v>30.173838123519999</v>
      </c>
      <c r="N67">
        <v>0.82459975888478099</v>
      </c>
      <c r="O67">
        <v>20.443098036353</v>
      </c>
      <c r="P67">
        <v>113.696279541377</v>
      </c>
      <c r="Q67">
        <v>0.105092739257807</v>
      </c>
    </row>
    <row r="68" spans="1:17" x14ac:dyDescent="0.3">
      <c r="A68" t="s">
        <v>189</v>
      </c>
      <c r="B68" t="s">
        <v>190</v>
      </c>
      <c r="C68" t="str">
        <f>IFERROR(VLOOKUP(Table1[[#This Row],[Ticker]],[1]!Table1[[Symbol]:[Industry]],2,FALSE),"-")</f>
        <v>-</v>
      </c>
      <c r="D68" t="s">
        <v>191</v>
      </c>
      <c r="E68">
        <v>134800.84290682501</v>
      </c>
      <c r="F68">
        <v>4919.55</v>
      </c>
      <c r="G68">
        <v>24.747547812599301</v>
      </c>
      <c r="H68">
        <v>-3.3843075032799699</v>
      </c>
      <c r="I68">
        <v>20.766894044232401</v>
      </c>
      <c r="J68">
        <v>0.355178968951671</v>
      </c>
      <c r="K68">
        <v>4721.6926512515001</v>
      </c>
      <c r="L68">
        <v>4211.6171990184903</v>
      </c>
      <c r="M68">
        <v>64.376003586073395</v>
      </c>
      <c r="N68">
        <v>0.89751998383061604</v>
      </c>
      <c r="O68">
        <v>1.1474626744315899</v>
      </c>
      <c r="P68">
        <v>50.219854041344703</v>
      </c>
      <c r="Q68">
        <v>6.3038702035432007E-2</v>
      </c>
    </row>
    <row r="69" spans="1:17" x14ac:dyDescent="0.3">
      <c r="A69" t="s">
        <v>192</v>
      </c>
      <c r="B69" t="s">
        <v>193</v>
      </c>
      <c r="C69" t="str">
        <f>IFERROR(VLOOKUP(Table1[[#This Row],[Ticker]],[1]!Table1[[Symbol]:[Industry]],2,FALSE),"-")</f>
        <v>-</v>
      </c>
      <c r="D69" t="s">
        <v>89</v>
      </c>
      <c r="E69">
        <v>133069.91543481499</v>
      </c>
      <c r="F69">
        <v>416.45</v>
      </c>
      <c r="G69">
        <v>67.627461370103902</v>
      </c>
      <c r="H69">
        <v>-6.8909654115118304</v>
      </c>
      <c r="I69">
        <v>5.0354626301315797</v>
      </c>
      <c r="J69">
        <v>-3.1573764024473601</v>
      </c>
      <c r="K69">
        <v>432.05058624160898</v>
      </c>
      <c r="L69">
        <v>376.555607109297</v>
      </c>
      <c r="M69">
        <v>34.256078564597097</v>
      </c>
      <c r="N69">
        <v>0.78700838748566404</v>
      </c>
      <c r="O69">
        <v>11.4659623003962</v>
      </c>
      <c r="P69">
        <v>92.089483394833906</v>
      </c>
      <c r="Q69">
        <v>0.13948976814223099</v>
      </c>
    </row>
    <row r="70" spans="1:17" x14ac:dyDescent="0.3">
      <c r="A70" t="s">
        <v>194</v>
      </c>
      <c r="B70" t="s">
        <v>195</v>
      </c>
      <c r="C70" t="str">
        <f>IFERROR(VLOOKUP(Table1[[#This Row],[Ticker]],[1]!Table1[[Symbol]:[Industry]],2,FALSE),"-")</f>
        <v>-</v>
      </c>
      <c r="D70" t="s">
        <v>18</v>
      </c>
      <c r="E70">
        <v>132758.26793279999</v>
      </c>
      <c r="F70">
        <v>306</v>
      </c>
      <c r="G70">
        <v>33.128407897653098</v>
      </c>
      <c r="H70">
        <v>-3.2280922201367601</v>
      </c>
      <c r="I70">
        <v>16.910876326186798</v>
      </c>
      <c r="J70">
        <v>0.382281276919757</v>
      </c>
      <c r="K70">
        <v>305.981059872044</v>
      </c>
      <c r="L70">
        <v>272.54910042733297</v>
      </c>
      <c r="M70">
        <v>48.1993542032397</v>
      </c>
      <c r="N70">
        <v>1.0980213816144799</v>
      </c>
      <c r="O70">
        <v>12.4101307189542</v>
      </c>
      <c r="P70">
        <v>84.643234273646101</v>
      </c>
      <c r="Q70">
        <v>9.3934128194340001E-3</v>
      </c>
    </row>
    <row r="71" spans="1:17" x14ac:dyDescent="0.3">
      <c r="A71" t="s">
        <v>196</v>
      </c>
      <c r="B71" t="s">
        <v>197</v>
      </c>
      <c r="C71" t="str">
        <f>IFERROR(VLOOKUP(Table1[[#This Row],[Ticker]],[1]!Table1[[Symbol]:[Industry]],2,FALSE),"-")</f>
        <v>-</v>
      </c>
      <c r="D71" t="s">
        <v>198</v>
      </c>
      <c r="E71">
        <v>130608.745408284</v>
      </c>
      <c r="F71">
        <v>192.74</v>
      </c>
      <c r="G71">
        <v>74.622717207507506</v>
      </c>
      <c r="H71">
        <v>-1.2788112074123601</v>
      </c>
      <c r="I71">
        <v>65.975505603245296</v>
      </c>
      <c r="J71">
        <v>-5.5008168888210003</v>
      </c>
      <c r="K71">
        <v>175.645668261395</v>
      </c>
      <c r="L71">
        <v>133.45116077757399</v>
      </c>
      <c r="M71">
        <v>42.733534045877903</v>
      </c>
      <c r="N71">
        <v>0.731514660711444</v>
      </c>
      <c r="O71">
        <v>8.37397530351768</v>
      </c>
      <c r="P71">
        <v>122.050691244239</v>
      </c>
      <c r="Q71">
        <v>1.8286519679278999E-2</v>
      </c>
    </row>
    <row r="72" spans="1:17" x14ac:dyDescent="0.3">
      <c r="A72" t="s">
        <v>199</v>
      </c>
      <c r="B72" t="s">
        <v>200</v>
      </c>
      <c r="C72" t="str">
        <f>IFERROR(VLOOKUP(Table1[[#This Row],[Ticker]],[1]!Table1[[Symbol]:[Industry]],2,FALSE),"-")</f>
        <v>-</v>
      </c>
      <c r="D72" t="s">
        <v>32</v>
      </c>
      <c r="E72">
        <v>129852.90431468999</v>
      </c>
      <c r="F72">
        <v>251.1</v>
      </c>
      <c r="G72">
        <v>2.6184605548318598</v>
      </c>
      <c r="H72">
        <v>-12.6769337026328</v>
      </c>
      <c r="I72">
        <v>-2.3515999901361502</v>
      </c>
      <c r="J72">
        <v>-2.42797099288744</v>
      </c>
      <c r="K72">
        <v>265.63320148131697</v>
      </c>
      <c r="L72">
        <v>246.32211178406001</v>
      </c>
      <c r="M72">
        <v>33.309597769363002</v>
      </c>
      <c r="N72">
        <v>0.77778938835004896</v>
      </c>
      <c r="O72">
        <v>19.354838709677399</v>
      </c>
      <c r="P72">
        <v>35.181695827725399</v>
      </c>
      <c r="Q72">
        <v>0.13309479644993699</v>
      </c>
    </row>
    <row r="73" spans="1:17" x14ac:dyDescent="0.3">
      <c r="A73" t="s">
        <v>201</v>
      </c>
      <c r="B73" t="s">
        <v>202</v>
      </c>
      <c r="C73" t="str">
        <f>IFERROR(VLOOKUP(Table1[[#This Row],[Ticker]],[1]!Table1[[Symbol]:[Industry]],2,FALSE),"-")</f>
        <v>-</v>
      </c>
      <c r="D73" t="s">
        <v>32</v>
      </c>
      <c r="E73">
        <v>129654.70819545</v>
      </c>
      <c r="F73">
        <v>117.75</v>
      </c>
      <c r="G73">
        <v>65.637583293269302</v>
      </c>
      <c r="H73">
        <v>-8.8709719970554595</v>
      </c>
      <c r="I73">
        <v>3.9842300799849699</v>
      </c>
      <c r="J73">
        <v>-2.5715510673943598</v>
      </c>
      <c r="K73">
        <v>123.060712698477</v>
      </c>
      <c r="L73">
        <v>109.432661592675</v>
      </c>
      <c r="M73">
        <v>39.916621429498299</v>
      </c>
      <c r="N73">
        <v>0.63614468366340005</v>
      </c>
      <c r="O73">
        <v>21.358811040339699</v>
      </c>
      <c r="P73">
        <v>101.110162254483</v>
      </c>
      <c r="Q73">
        <v>0.11758996781325</v>
      </c>
    </row>
    <row r="74" spans="1:17" x14ac:dyDescent="0.3">
      <c r="A74" t="s">
        <v>203</v>
      </c>
      <c r="B74" t="s">
        <v>204</v>
      </c>
      <c r="C74" t="str">
        <f>IFERROR(VLOOKUP(Table1[[#This Row],[Ticker]],[1]!Table1[[Symbol]:[Industry]],2,FALSE),"-")</f>
        <v>-</v>
      </c>
      <c r="D74" t="s">
        <v>116</v>
      </c>
      <c r="E74">
        <v>123078.73650299999</v>
      </c>
      <c r="F74">
        <v>590.29999999999995</v>
      </c>
      <c r="G74">
        <v>310.867518969998</v>
      </c>
      <c r="H74">
        <v>48.1882721255826</v>
      </c>
      <c r="I74">
        <v>89.176624183771395</v>
      </c>
      <c r="J74">
        <v>1.2786285996631499</v>
      </c>
      <c r="K74">
        <v>449.69326509896803</v>
      </c>
      <c r="L74">
        <v>298.65529997622002</v>
      </c>
      <c r="M74">
        <v>58.015119586581399</v>
      </c>
      <c r="N74">
        <v>1.8756912790095499</v>
      </c>
      <c r="O74">
        <v>9.6052854480772591</v>
      </c>
      <c r="P74">
        <v>393.35562055996598</v>
      </c>
      <c r="Q74">
        <v>0.222543491945008</v>
      </c>
    </row>
    <row r="75" spans="1:17" x14ac:dyDescent="0.3">
      <c r="A75" t="s">
        <v>205</v>
      </c>
      <c r="B75" t="s">
        <v>206</v>
      </c>
      <c r="C75" t="str">
        <f>IFERROR(VLOOKUP(Table1[[#This Row],[Ticker]],[1]!Table1[[Symbol]:[Industry]],2,FALSE),"-")</f>
        <v>-</v>
      </c>
      <c r="D75" t="s">
        <v>65</v>
      </c>
      <c r="E75">
        <v>121604.24931848</v>
      </c>
      <c r="F75">
        <v>697.1</v>
      </c>
      <c r="G75">
        <v>119.42489471204701</v>
      </c>
      <c r="H75">
        <v>-6.9883190146915197</v>
      </c>
      <c r="I75">
        <v>28.505324080835901</v>
      </c>
      <c r="J75">
        <v>-0.65288008030232203</v>
      </c>
      <c r="K75">
        <v>675.50923197627606</v>
      </c>
      <c r="L75">
        <v>545.08047851323204</v>
      </c>
      <c r="M75">
        <v>36.981071863175501</v>
      </c>
      <c r="N75">
        <v>0.53697361577831204</v>
      </c>
      <c r="O75">
        <v>7.8754841486156897</v>
      </c>
      <c r="P75">
        <v>144.59649122806999</v>
      </c>
      <c r="Q75">
        <v>9.1977721972378995E-2</v>
      </c>
    </row>
    <row r="76" spans="1:17" x14ac:dyDescent="0.3">
      <c r="A76" t="s">
        <v>207</v>
      </c>
      <c r="B76" t="s">
        <v>208</v>
      </c>
      <c r="C76" t="str">
        <f>IFERROR(VLOOKUP(Table1[[#This Row],[Ticker]],[1]!Table1[[Symbol]:[Industry]],2,FALSE),"-")</f>
        <v>-</v>
      </c>
      <c r="D76" t="s">
        <v>62</v>
      </c>
      <c r="E76">
        <v>120963.37959795</v>
      </c>
      <c r="F76">
        <v>1497.9</v>
      </c>
      <c r="G76">
        <v>18.823999523163799</v>
      </c>
      <c r="H76">
        <v>-5.5902440352290599</v>
      </c>
      <c r="I76">
        <v>-8.9468369304632205</v>
      </c>
      <c r="J76">
        <v>-1.2550240686346501</v>
      </c>
      <c r="K76">
        <v>1486.00991883439</v>
      </c>
      <c r="L76">
        <v>1376.07158904576</v>
      </c>
      <c r="M76">
        <v>47.716264356804899</v>
      </c>
      <c r="N76">
        <v>0.66027754584505405</v>
      </c>
      <c r="O76">
        <v>5.6145270044729099</v>
      </c>
      <c r="P76">
        <v>44.306358381502797</v>
      </c>
      <c r="Q76">
        <v>2.1079891405589E-2</v>
      </c>
    </row>
    <row r="77" spans="1:17" x14ac:dyDescent="0.3">
      <c r="A77" t="s">
        <v>209</v>
      </c>
      <c r="B77" t="s">
        <v>210</v>
      </c>
      <c r="C77" t="str">
        <f>IFERROR(VLOOKUP(Table1[[#This Row],[Ticker]],[1]!Table1[[Symbol]:[Industry]],2,FALSE),"-")</f>
        <v>-</v>
      </c>
      <c r="D77" t="s">
        <v>32</v>
      </c>
      <c r="E77">
        <v>120351.65883395199</v>
      </c>
      <c r="F77">
        <v>63.67</v>
      </c>
      <c r="G77">
        <v>117.655935281095</v>
      </c>
      <c r="H77">
        <v>-5.8153158220101799</v>
      </c>
      <c r="I77">
        <v>30.4416642543035</v>
      </c>
      <c r="J77">
        <v>-4.8011821507228296</v>
      </c>
      <c r="K77">
        <v>64.958964490841495</v>
      </c>
      <c r="L77">
        <v>56.100650686749702</v>
      </c>
      <c r="M77">
        <v>41.666957470010303</v>
      </c>
      <c r="N77">
        <v>1.4978425858478399</v>
      </c>
      <c r="O77">
        <v>31.5376158316318</v>
      </c>
      <c r="P77">
        <v>147.743190661478</v>
      </c>
      <c r="Q77">
        <v>8.2667631374319997E-2</v>
      </c>
    </row>
    <row r="78" spans="1:17" x14ac:dyDescent="0.3">
      <c r="A78" t="s">
        <v>211</v>
      </c>
      <c r="B78" t="s">
        <v>212</v>
      </c>
      <c r="C78" t="str">
        <f>IFERROR(VLOOKUP(Table1[[#This Row],[Ticker]],[1]!Table1[[Symbol]:[Industry]],2,FALSE),"-")</f>
        <v>-</v>
      </c>
      <c r="D78" t="s">
        <v>213</v>
      </c>
      <c r="E78">
        <v>120177.626166</v>
      </c>
      <c r="F78">
        <v>4527</v>
      </c>
      <c r="G78">
        <v>-1.1598825062960101</v>
      </c>
      <c r="H78">
        <v>-3.6492924498995598</v>
      </c>
      <c r="I78">
        <v>9.9598162453736503</v>
      </c>
      <c r="J78">
        <v>3.6320824228504897E-2</v>
      </c>
      <c r="K78">
        <v>4389.7520995140103</v>
      </c>
      <c r="L78">
        <v>3960.6856463071999</v>
      </c>
      <c r="M78">
        <v>45.427863290029798</v>
      </c>
      <c r="N78">
        <v>0.85327358392299801</v>
      </c>
      <c r="O78">
        <v>3.1588248288049399</v>
      </c>
      <c r="P78">
        <v>37.377477012714998</v>
      </c>
      <c r="Q78">
        <v>-6.3809010284446993E-2</v>
      </c>
    </row>
    <row r="79" spans="1:17" x14ac:dyDescent="0.3">
      <c r="A79" t="s">
        <v>214</v>
      </c>
      <c r="B79" t="s">
        <v>215</v>
      </c>
      <c r="C79" t="str">
        <f>IFERROR(VLOOKUP(Table1[[#This Row],[Ticker]],[1]!Table1[[Symbol]:[Industry]],2,FALSE),"-")</f>
        <v>-</v>
      </c>
      <c r="D79" t="s">
        <v>216</v>
      </c>
      <c r="E79">
        <v>119761.80802303999</v>
      </c>
      <c r="F79">
        <v>1256.9000000000001</v>
      </c>
      <c r="G79">
        <v>21.6502877509119</v>
      </c>
      <c r="H79">
        <v>7.3632819288253399</v>
      </c>
      <c r="I79">
        <v>-5.5456316369000804</v>
      </c>
      <c r="J79">
        <v>5.4919597883954401</v>
      </c>
      <c r="K79">
        <v>1134.15804826571</v>
      </c>
      <c r="L79">
        <v>1065.6861907595601</v>
      </c>
      <c r="M79">
        <v>84.740802258361299</v>
      </c>
      <c r="N79">
        <v>0.97217376119658105</v>
      </c>
      <c r="O79">
        <v>0.96268597342668005</v>
      </c>
      <c r="P79">
        <v>51.753697555085999</v>
      </c>
      <c r="Q79">
        <v>3.2158452091565003E-2</v>
      </c>
    </row>
    <row r="80" spans="1:17" x14ac:dyDescent="0.3">
      <c r="A80" t="s">
        <v>217</v>
      </c>
      <c r="B80" t="s">
        <v>218</v>
      </c>
      <c r="C80" t="str">
        <f>IFERROR(VLOOKUP(Table1[[#This Row],[Ticker]],[1]!Table1[[Symbol]:[Industry]],2,FALSE),"-")</f>
        <v>-</v>
      </c>
      <c r="D80" t="s">
        <v>109</v>
      </c>
      <c r="E80">
        <v>117451.03632308</v>
      </c>
      <c r="F80">
        <v>2472.1999999999998</v>
      </c>
      <c r="G80">
        <v>65.160312556745595</v>
      </c>
      <c r="H80">
        <v>-4.71058746558748</v>
      </c>
      <c r="I80">
        <v>9.1405335729959791</v>
      </c>
      <c r="J80">
        <v>-0.67722404132695402</v>
      </c>
      <c r="K80">
        <v>2335.1697019854801</v>
      </c>
      <c r="L80">
        <v>2030.9323879257099</v>
      </c>
      <c r="M80">
        <v>63.204233014747601</v>
      </c>
      <c r="N80">
        <v>0.83275103263040196</v>
      </c>
      <c r="O80">
        <v>1.89305072405145</v>
      </c>
      <c r="P80">
        <v>90.903474903474802</v>
      </c>
      <c r="Q80">
        <v>0.207786547732565</v>
      </c>
    </row>
    <row r="81" spans="1:17" x14ac:dyDescent="0.3">
      <c r="A81" t="s">
        <v>219</v>
      </c>
      <c r="B81" t="s">
        <v>220</v>
      </c>
      <c r="C81" t="str">
        <f>IFERROR(VLOOKUP(Table1[[#This Row],[Ticker]],[1]!Table1[[Symbol]:[Industry]],2,FALSE),"-")</f>
        <v>-</v>
      </c>
      <c r="D81" t="s">
        <v>51</v>
      </c>
      <c r="E81">
        <v>117268.26196148001</v>
      </c>
      <c r="F81">
        <v>1395.65</v>
      </c>
      <c r="G81">
        <v>-2.1223614022427402</v>
      </c>
      <c r="H81">
        <v>-3.5627282694568998</v>
      </c>
      <c r="I81">
        <v>-0.88217258184765301</v>
      </c>
      <c r="J81">
        <v>-0.27909695801251</v>
      </c>
      <c r="K81">
        <v>1360.4601610251</v>
      </c>
      <c r="L81">
        <v>1221.8730940770299</v>
      </c>
      <c r="M81">
        <v>43.662823700112199</v>
      </c>
      <c r="N81">
        <v>0.85090186340289697</v>
      </c>
      <c r="O81">
        <v>5.7715043169849203</v>
      </c>
      <c r="P81">
        <v>39.949862120832201</v>
      </c>
      <c r="Q81">
        <v>0.12547934454701801</v>
      </c>
    </row>
    <row r="82" spans="1:17" x14ac:dyDescent="0.3">
      <c r="A82" t="s">
        <v>221</v>
      </c>
      <c r="B82" t="s">
        <v>222</v>
      </c>
      <c r="C82" t="str">
        <f>IFERROR(VLOOKUP(Table1[[#This Row],[Ticker]],[1]!Table1[[Symbol]:[Industry]],2,FALSE),"-")</f>
        <v>-</v>
      </c>
      <c r="D82" t="s">
        <v>223</v>
      </c>
      <c r="E82">
        <v>117068.029730535</v>
      </c>
      <c r="F82">
        <v>434.55</v>
      </c>
      <c r="G82">
        <v>132.47138631897201</v>
      </c>
      <c r="H82">
        <v>21.6403459890406</v>
      </c>
      <c r="I82">
        <v>84.904939780350503</v>
      </c>
      <c r="J82">
        <v>5.7450228007987203</v>
      </c>
      <c r="K82">
        <v>366.46697261958798</v>
      </c>
      <c r="L82">
        <v>287.085159155849</v>
      </c>
      <c r="M82">
        <v>77.874963483280993</v>
      </c>
      <c r="N82">
        <v>0.57565930339990801</v>
      </c>
      <c r="O82">
        <v>1.1160971119548799</v>
      </c>
      <c r="P82">
        <v>176.167778836987</v>
      </c>
      <c r="Q82">
        <v>5.6715166310550999E-2</v>
      </c>
    </row>
    <row r="83" spans="1:17" x14ac:dyDescent="0.3">
      <c r="A83" t="s">
        <v>224</v>
      </c>
      <c r="B83" t="s">
        <v>225</v>
      </c>
      <c r="C83" t="str">
        <f>IFERROR(VLOOKUP(Table1[[#This Row],[Ticker]],[1]!Table1[[Symbol]:[Industry]],2,FALSE),"-")</f>
        <v>-</v>
      </c>
      <c r="D83" t="s">
        <v>173</v>
      </c>
      <c r="E83">
        <v>115607.87138262999</v>
      </c>
      <c r="F83">
        <v>652.29999999999995</v>
      </c>
      <c r="G83">
        <v>-8.5858849006954294</v>
      </c>
      <c r="H83">
        <v>3.49914340319055</v>
      </c>
      <c r="I83">
        <v>9.03869326306617</v>
      </c>
      <c r="J83">
        <v>1.0731998059793499</v>
      </c>
      <c r="K83">
        <v>598.16385891508298</v>
      </c>
      <c r="L83">
        <v>561.05669277015295</v>
      </c>
      <c r="M83">
        <v>73.986595508812499</v>
      </c>
      <c r="N83">
        <v>0.67803048950040601</v>
      </c>
      <c r="O83">
        <v>1.54070213092136</v>
      </c>
      <c r="P83">
        <v>33.340147179067799</v>
      </c>
      <c r="Q83">
        <v>-7.7824823053319003E-2</v>
      </c>
    </row>
    <row r="84" spans="1:17" x14ac:dyDescent="0.3">
      <c r="A84" t="s">
        <v>226</v>
      </c>
      <c r="B84" t="s">
        <v>227</v>
      </c>
      <c r="C84" t="str">
        <f>IFERROR(VLOOKUP(Table1[[#This Row],[Ticker]],[1]!Table1[[Symbol]:[Industry]],2,FALSE),"-")</f>
        <v>-</v>
      </c>
      <c r="D84" t="s">
        <v>62</v>
      </c>
      <c r="E84">
        <v>115601.19194115</v>
      </c>
      <c r="F84">
        <v>1148.8499999999999</v>
      </c>
      <c r="G84">
        <v>64.122785950982504</v>
      </c>
      <c r="H84">
        <v>2.8504766707932001</v>
      </c>
      <c r="I84">
        <v>42.303896554820803</v>
      </c>
      <c r="J84">
        <v>-2.5934909114430398</v>
      </c>
      <c r="K84">
        <v>1087.7769212144799</v>
      </c>
      <c r="L84">
        <v>895.73192256129005</v>
      </c>
      <c r="M84">
        <v>49.070607840032899</v>
      </c>
      <c r="N84">
        <v>0.86133701542796903</v>
      </c>
      <c r="O84">
        <v>4.7134090612351596</v>
      </c>
      <c r="P84">
        <v>102.35138705416099</v>
      </c>
      <c r="Q84">
        <v>5.8830443498708002E-2</v>
      </c>
    </row>
    <row r="85" spans="1:17" x14ac:dyDescent="0.3">
      <c r="A85" t="s">
        <v>228</v>
      </c>
      <c r="B85" t="s">
        <v>229</v>
      </c>
      <c r="C85" t="str">
        <f>IFERROR(VLOOKUP(Table1[[#This Row],[Ticker]],[1]!Table1[[Symbol]:[Industry]],2,FALSE),"-")</f>
        <v>-</v>
      </c>
      <c r="D85" t="s">
        <v>62</v>
      </c>
      <c r="E85">
        <v>114333.40817549999</v>
      </c>
      <c r="F85">
        <v>6865</v>
      </c>
      <c r="G85">
        <v>3.3493901060131401</v>
      </c>
      <c r="H85">
        <v>8.9273521298863301</v>
      </c>
      <c r="I85">
        <v>5.7256777900646201</v>
      </c>
      <c r="J85">
        <v>0.84642443380691601</v>
      </c>
      <c r="K85">
        <v>6310.3874982482603</v>
      </c>
      <c r="L85">
        <v>5947.3730001297999</v>
      </c>
      <c r="M85">
        <v>77.016038899103506</v>
      </c>
      <c r="N85">
        <v>0.82606912098540097</v>
      </c>
      <c r="O85">
        <v>0.29060451565914303</v>
      </c>
      <c r="P85">
        <v>31.878475857498199</v>
      </c>
      <c r="Q85">
        <v>-1.032103086812E-3</v>
      </c>
    </row>
    <row r="86" spans="1:17" x14ac:dyDescent="0.3">
      <c r="A86" t="s">
        <v>230</v>
      </c>
      <c r="B86" t="s">
        <v>231</v>
      </c>
      <c r="C86" t="str">
        <f>IFERROR(VLOOKUP(Table1[[#This Row],[Ticker]],[1]!Table1[[Symbol]:[Industry]],2,FALSE),"-")</f>
        <v>-</v>
      </c>
      <c r="D86" t="s">
        <v>232</v>
      </c>
      <c r="E86">
        <v>114204.14088553999</v>
      </c>
      <c r="F86">
        <v>1023.8</v>
      </c>
      <c r="G86">
        <v>8.4262552359918299</v>
      </c>
      <c r="H86">
        <v>-3.6293267940673402</v>
      </c>
      <c r="I86">
        <v>-18.319288131910699</v>
      </c>
      <c r="J86">
        <v>-0.45455141303411201</v>
      </c>
      <c r="K86">
        <v>1025.2381295018099</v>
      </c>
      <c r="L86">
        <v>1049.83380845025</v>
      </c>
      <c r="M86">
        <v>60.538243028526601</v>
      </c>
      <c r="N86">
        <v>0.388970073417158</v>
      </c>
      <c r="O86">
        <v>22.094159015432702</v>
      </c>
      <c r="P86">
        <v>49.241982507288597</v>
      </c>
      <c r="Q86">
        <v>1.9889862585304001E-2</v>
      </c>
    </row>
    <row r="87" spans="1:17" x14ac:dyDescent="0.3">
      <c r="A87" t="s">
        <v>233</v>
      </c>
      <c r="B87" t="s">
        <v>234</v>
      </c>
      <c r="C87" t="str">
        <f>IFERROR(VLOOKUP(Table1[[#This Row],[Ticker]],[1]!Table1[[Symbol]:[Industry]],2,FALSE),"-")</f>
        <v>-</v>
      </c>
      <c r="D87" t="s">
        <v>235</v>
      </c>
      <c r="E87">
        <v>110472.54392005</v>
      </c>
      <c r="F87">
        <v>1762.15</v>
      </c>
      <c r="G87">
        <v>11.9190208629604</v>
      </c>
      <c r="H87">
        <v>-10.7547301880621</v>
      </c>
      <c r="I87">
        <v>18.9363140870854</v>
      </c>
      <c r="J87">
        <v>-6.1723704297446398</v>
      </c>
      <c r="K87">
        <v>1809.8745776753799</v>
      </c>
      <c r="L87">
        <v>1583.10599975369</v>
      </c>
      <c r="M87">
        <v>20.771299134755701</v>
      </c>
      <c r="N87">
        <v>0.85393727937231501</v>
      </c>
      <c r="O87">
        <v>12.6691825327015</v>
      </c>
      <c r="P87">
        <v>42.933041327006499</v>
      </c>
      <c r="Q87">
        <v>1.2709926020080999E-2</v>
      </c>
    </row>
    <row r="88" spans="1:17" x14ac:dyDescent="0.3">
      <c r="A88" t="s">
        <v>236</v>
      </c>
      <c r="B88" t="s">
        <v>237</v>
      </c>
      <c r="C88" t="str">
        <f>IFERROR(VLOOKUP(Table1[[#This Row],[Ticker]],[1]!Table1[[Symbol]:[Industry]],2,FALSE),"-")</f>
        <v>-</v>
      </c>
      <c r="D88" t="s">
        <v>109</v>
      </c>
      <c r="E88">
        <v>110233.01715405</v>
      </c>
      <c r="F88">
        <v>5513.55</v>
      </c>
      <c r="G88">
        <v>51.948180460876799</v>
      </c>
      <c r="H88">
        <v>-3.0396020436194999</v>
      </c>
      <c r="I88">
        <v>8.8054221442826908</v>
      </c>
      <c r="J88">
        <v>-1.54898412375043</v>
      </c>
      <c r="K88">
        <v>5360.0970499245204</v>
      </c>
      <c r="L88">
        <v>4539.7553644657</v>
      </c>
      <c r="M88">
        <v>48.754950319191501</v>
      </c>
      <c r="N88">
        <v>0.62320332882669005</v>
      </c>
      <c r="O88">
        <v>6.9102483880621302</v>
      </c>
      <c r="P88">
        <v>90.780276816609003</v>
      </c>
      <c r="Q88">
        <v>6.6019003040893004E-2</v>
      </c>
    </row>
    <row r="89" spans="1:17" x14ac:dyDescent="0.3">
      <c r="A89" t="s">
        <v>238</v>
      </c>
      <c r="B89" t="s">
        <v>239</v>
      </c>
      <c r="C89" t="str">
        <f>IFERROR(VLOOKUP(Table1[[#This Row],[Ticker]],[1]!Table1[[Symbol]:[Industry]],2,FALSE),"-")</f>
        <v>-</v>
      </c>
      <c r="D89" t="s">
        <v>24</v>
      </c>
      <c r="E89">
        <v>110049.4177066</v>
      </c>
      <c r="F89">
        <v>1413.2</v>
      </c>
      <c r="G89">
        <v>-25.543123049711902</v>
      </c>
      <c r="H89">
        <v>-9.8276740594422805</v>
      </c>
      <c r="I89">
        <v>-17.233109154726499</v>
      </c>
      <c r="J89">
        <v>-1.1275079260385199</v>
      </c>
      <c r="K89">
        <v>1461.12869378088</v>
      </c>
      <c r="L89">
        <v>1458.21531748762</v>
      </c>
      <c r="M89">
        <v>31.328144010927002</v>
      </c>
      <c r="N89">
        <v>0.80648529352974996</v>
      </c>
      <c r="O89">
        <v>19.9051797339371</v>
      </c>
      <c r="P89">
        <v>4.3683763524242103</v>
      </c>
      <c r="Q89">
        <v>9.0119003660960005E-3</v>
      </c>
    </row>
    <row r="90" spans="1:17" x14ac:dyDescent="0.3">
      <c r="A90" t="s">
        <v>240</v>
      </c>
      <c r="B90" t="s">
        <v>241</v>
      </c>
      <c r="C90" t="str">
        <f>IFERROR(VLOOKUP(Table1[[#This Row],[Ticker]],[1]!Table1[[Symbol]:[Industry]],2,FALSE),"-")</f>
        <v>-</v>
      </c>
      <c r="D90" t="s">
        <v>242</v>
      </c>
      <c r="E90">
        <v>108379.28944065</v>
      </c>
      <c r="F90">
        <v>9738.15</v>
      </c>
      <c r="G90">
        <v>7.12285722402207</v>
      </c>
      <c r="H90">
        <v>15.9236638155508</v>
      </c>
      <c r="I90">
        <v>4.6391954211081696</v>
      </c>
      <c r="J90">
        <v>2.0599926537262698</v>
      </c>
      <c r="K90">
        <v>8949.7982649067708</v>
      </c>
      <c r="L90">
        <v>8187.5208480149604</v>
      </c>
      <c r="M90">
        <v>55.658441702107503</v>
      </c>
      <c r="N90">
        <v>0.71318597662180105</v>
      </c>
      <c r="O90">
        <v>3.4590759025071498</v>
      </c>
      <c r="P90">
        <v>46.926628343819303</v>
      </c>
      <c r="Q90">
        <v>9.4368313256841002E-2</v>
      </c>
    </row>
    <row r="91" spans="1:17" x14ac:dyDescent="0.3">
      <c r="A91" t="s">
        <v>243</v>
      </c>
      <c r="B91" t="s">
        <v>244</v>
      </c>
      <c r="C91" t="str">
        <f>IFERROR(VLOOKUP(Table1[[#This Row],[Ticker]],[1]!Table1[[Symbol]:[Industry]],2,FALSE),"-")</f>
        <v>-</v>
      </c>
      <c r="D91" t="s">
        <v>168</v>
      </c>
      <c r="E91">
        <v>107021.217215925</v>
      </c>
      <c r="F91">
        <v>307.35000000000002</v>
      </c>
      <c r="G91">
        <v>189.48657584611701</v>
      </c>
      <c r="H91">
        <v>0.20290189671320699</v>
      </c>
      <c r="I91">
        <v>36.184965436015098</v>
      </c>
      <c r="J91">
        <v>-5.7845004416446502</v>
      </c>
      <c r="K91">
        <v>298.874351189479</v>
      </c>
      <c r="L91">
        <v>235.713099773967</v>
      </c>
      <c r="M91">
        <v>45.021607060847501</v>
      </c>
      <c r="N91">
        <v>0.82873042622364801</v>
      </c>
      <c r="O91">
        <v>9.1101350252155502</v>
      </c>
      <c r="P91">
        <v>224.20886075949301</v>
      </c>
      <c r="Q91">
        <v>0.16547027685439</v>
      </c>
    </row>
    <row r="92" spans="1:17" x14ac:dyDescent="0.3">
      <c r="A92" t="s">
        <v>245</v>
      </c>
      <c r="B92" t="s">
        <v>246</v>
      </c>
      <c r="C92" t="str">
        <f>IFERROR(VLOOKUP(Table1[[#This Row],[Ticker]],[1]!Table1[[Symbol]:[Industry]],2,FALSE),"-")</f>
        <v>-</v>
      </c>
      <c r="D92" t="s">
        <v>27</v>
      </c>
      <c r="E92">
        <v>106501.133312128</v>
      </c>
      <c r="F92">
        <v>15.28</v>
      </c>
      <c r="G92">
        <v>69.441778242208301</v>
      </c>
      <c r="H92">
        <v>-10.964813639284101</v>
      </c>
      <c r="I92">
        <v>-9.14516513801785</v>
      </c>
      <c r="J92">
        <v>-6.9106385366143499</v>
      </c>
      <c r="K92">
        <v>15.885575506672</v>
      </c>
      <c r="L92">
        <v>13.911997099535499</v>
      </c>
      <c r="M92">
        <v>27.457587167634799</v>
      </c>
      <c r="N92">
        <v>0.53707911617350901</v>
      </c>
      <c r="O92">
        <v>25.523560209424001</v>
      </c>
      <c r="P92">
        <v>103.73333333333299</v>
      </c>
      <c r="Q92">
        <v>5.2789856991165E-2</v>
      </c>
    </row>
    <row r="93" spans="1:17" x14ac:dyDescent="0.3">
      <c r="A93" t="s">
        <v>247</v>
      </c>
      <c r="B93" t="s">
        <v>248</v>
      </c>
      <c r="C93" t="str">
        <f>IFERROR(VLOOKUP(Table1[[#This Row],[Ticker]],[1]!Table1[[Symbol]:[Industry]],2,FALSE),"-")</f>
        <v>-</v>
      </c>
      <c r="D93" t="s">
        <v>62</v>
      </c>
      <c r="E93">
        <v>106227.8702528</v>
      </c>
      <c r="F93">
        <v>3138.7</v>
      </c>
      <c r="G93">
        <v>37.7293632662401</v>
      </c>
      <c r="H93">
        <v>3.2403360497364599</v>
      </c>
      <c r="I93">
        <v>10.626572127553001</v>
      </c>
      <c r="J93">
        <v>3.1171814658755599</v>
      </c>
      <c r="K93">
        <v>2834.6004068808102</v>
      </c>
      <c r="L93">
        <v>2506.0182904809099</v>
      </c>
      <c r="M93">
        <v>74.636729998634493</v>
      </c>
      <c r="N93">
        <v>1.0301570623907299</v>
      </c>
      <c r="O93">
        <v>1.20591327619716</v>
      </c>
      <c r="P93">
        <v>77.122541689004194</v>
      </c>
      <c r="Q93">
        <v>6.8414343107732006E-2</v>
      </c>
    </row>
    <row r="94" spans="1:17" x14ac:dyDescent="0.3">
      <c r="A94" t="s">
        <v>249</v>
      </c>
      <c r="B94" t="s">
        <v>250</v>
      </c>
      <c r="C94" t="str">
        <f>IFERROR(VLOOKUP(Table1[[#This Row],[Ticker]],[1]!Table1[[Symbol]:[Industry]],2,FALSE),"-")</f>
        <v>-</v>
      </c>
      <c r="D94" t="s">
        <v>101</v>
      </c>
      <c r="E94">
        <v>104217.23610187499</v>
      </c>
      <c r="F94">
        <v>103.75</v>
      </c>
      <c r="G94">
        <v>83.939888386547693</v>
      </c>
      <c r="H94">
        <v>2.9352220407243701</v>
      </c>
      <c r="I94">
        <v>21.346752058968399</v>
      </c>
      <c r="J94">
        <v>-7.6679225375450102</v>
      </c>
      <c r="K94">
        <v>102.628681374563</v>
      </c>
      <c r="L94">
        <v>84.942350750029703</v>
      </c>
      <c r="M94">
        <v>39.160141351568598</v>
      </c>
      <c r="N94">
        <v>1.15993290830004</v>
      </c>
      <c r="O94">
        <v>14.1204819277108</v>
      </c>
      <c r="P94">
        <v>118.881856540084</v>
      </c>
      <c r="Q94">
        <v>0.15571695474703001</v>
      </c>
    </row>
    <row r="95" spans="1:17" x14ac:dyDescent="0.3">
      <c r="A95" t="s">
        <v>251</v>
      </c>
      <c r="B95" t="s">
        <v>252</v>
      </c>
      <c r="C95" t="str">
        <f>IFERROR(VLOOKUP(Table1[[#This Row],[Ticker]],[1]!Table1[[Symbol]:[Industry]],2,FALSE),"-")</f>
        <v>-</v>
      </c>
      <c r="D95" t="s">
        <v>168</v>
      </c>
      <c r="E95">
        <v>103376.92395816</v>
      </c>
      <c r="F95">
        <v>676.4</v>
      </c>
      <c r="G95">
        <v>44.345569725585101</v>
      </c>
      <c r="H95">
        <v>-1.81690701185746</v>
      </c>
      <c r="I95">
        <v>35.928346012829003</v>
      </c>
      <c r="J95">
        <v>-4.7164031073833703</v>
      </c>
      <c r="K95">
        <v>671.94821913103397</v>
      </c>
      <c r="L95">
        <v>541.71534572765995</v>
      </c>
      <c r="M95">
        <v>32.354207684968102</v>
      </c>
      <c r="N95">
        <v>0.77630692854899697</v>
      </c>
      <c r="O95">
        <v>15.870786516853901</v>
      </c>
      <c r="P95">
        <v>88.307349665924207</v>
      </c>
      <c r="Q95">
        <v>0.23524311656466301</v>
      </c>
    </row>
    <row r="96" spans="1:17" x14ac:dyDescent="0.3">
      <c r="A96" t="s">
        <v>253</v>
      </c>
      <c r="B96" t="s">
        <v>254</v>
      </c>
      <c r="C96" t="str">
        <f>IFERROR(VLOOKUP(Table1[[#This Row],[Ticker]],[1]!Table1[[Symbol]:[Industry]],2,FALSE),"-")</f>
        <v>-</v>
      </c>
      <c r="D96" t="s">
        <v>51</v>
      </c>
      <c r="E96">
        <v>102975.06033408</v>
      </c>
      <c r="F96">
        <v>2739.2</v>
      </c>
      <c r="G96">
        <v>28.5152887000623</v>
      </c>
      <c r="H96">
        <v>-3.5349154759852</v>
      </c>
      <c r="I96">
        <v>4.9104269752623502</v>
      </c>
      <c r="J96">
        <v>-1.7469597001630699</v>
      </c>
      <c r="K96">
        <v>2690.12082793226</v>
      </c>
      <c r="L96">
        <v>2342.8990125800501</v>
      </c>
      <c r="M96">
        <v>39.556364308225703</v>
      </c>
      <c r="N96">
        <v>0.81079641728570295</v>
      </c>
      <c r="O96">
        <v>11.6913697429906</v>
      </c>
      <c r="P96">
        <v>55.627521163570201</v>
      </c>
      <c r="Q96">
        <v>6.1561642400958003E-2</v>
      </c>
    </row>
    <row r="97" spans="1:17" x14ac:dyDescent="0.3">
      <c r="A97" t="s">
        <v>255</v>
      </c>
      <c r="B97" t="s">
        <v>256</v>
      </c>
      <c r="C97" t="str">
        <f>IFERROR(VLOOKUP(Table1[[#This Row],[Ticker]],[1]!Table1[[Symbol]:[Industry]],2,FALSE),"-")</f>
        <v>-</v>
      </c>
      <c r="D97" t="s">
        <v>32</v>
      </c>
      <c r="E97">
        <v>102847.62753</v>
      </c>
      <c r="F97">
        <v>134.72999999999999</v>
      </c>
      <c r="G97">
        <v>29.6281176369266</v>
      </c>
      <c r="H97">
        <v>-8.3209229560790092</v>
      </c>
      <c r="I97">
        <v>-18.986179786106401</v>
      </c>
      <c r="J97">
        <v>-2.2678516290647699</v>
      </c>
      <c r="K97">
        <v>141.725632914306</v>
      </c>
      <c r="L97">
        <v>130.98001956741399</v>
      </c>
      <c r="M97">
        <v>37.6386757264358</v>
      </c>
      <c r="N97">
        <v>0.75743626751154403</v>
      </c>
      <c r="O97">
        <v>28.033845468715199</v>
      </c>
      <c r="P97">
        <v>58.786093105480198</v>
      </c>
      <c r="Q97">
        <v>0.13403460361411701</v>
      </c>
    </row>
    <row r="98" spans="1:17" x14ac:dyDescent="0.3">
      <c r="A98" t="s">
        <v>257</v>
      </c>
      <c r="B98" t="s">
        <v>258</v>
      </c>
      <c r="C98" t="str">
        <f>IFERROR(VLOOKUP(Table1[[#This Row],[Ticker]],[1]!Table1[[Symbol]:[Industry]],2,FALSE),"-")</f>
        <v>-</v>
      </c>
      <c r="D98" t="s">
        <v>32</v>
      </c>
      <c r="E98">
        <v>102371.370120359</v>
      </c>
      <c r="F98">
        <v>112.86</v>
      </c>
      <c r="G98">
        <v>42.141218925163898</v>
      </c>
      <c r="H98">
        <v>-6.5596616469300697</v>
      </c>
      <c r="I98">
        <v>8.5208678614215891</v>
      </c>
      <c r="J98">
        <v>-2.2591971022342898</v>
      </c>
      <c r="K98">
        <v>116.605376710271</v>
      </c>
      <c r="L98">
        <v>103.79972807605</v>
      </c>
      <c r="M98">
        <v>38.890719115002199</v>
      </c>
      <c r="N98">
        <v>0.76802440671730399</v>
      </c>
      <c r="O98">
        <v>14.2122984228247</v>
      </c>
      <c r="P98">
        <v>76.758026624902101</v>
      </c>
      <c r="Q98">
        <v>0.15282305412725999</v>
      </c>
    </row>
    <row r="99" spans="1:17" x14ac:dyDescent="0.3">
      <c r="A99" t="s">
        <v>259</v>
      </c>
      <c r="B99" t="s">
        <v>260</v>
      </c>
      <c r="C99" t="str">
        <f>IFERROR(VLOOKUP(Table1[[#This Row],[Ticker]],[1]!Table1[[Symbol]:[Industry]],2,FALSE),"-")</f>
        <v>-</v>
      </c>
      <c r="D99" t="s">
        <v>261</v>
      </c>
      <c r="E99">
        <v>102080.35125000001</v>
      </c>
      <c r="F99">
        <v>5061.25</v>
      </c>
      <c r="G99">
        <v>134.91152475391101</v>
      </c>
      <c r="H99">
        <v>31.7537130792672</v>
      </c>
      <c r="I99">
        <v>107.006200970202</v>
      </c>
      <c r="J99">
        <v>-0.56627782202045096</v>
      </c>
      <c r="K99">
        <v>4152.8874398257703</v>
      </c>
      <c r="L99">
        <v>2780.0203259751001</v>
      </c>
      <c r="M99">
        <v>46.661687344733501</v>
      </c>
      <c r="N99">
        <v>0.69387727938451005</v>
      </c>
      <c r="O99">
        <v>15.781674487527701</v>
      </c>
      <c r="P99">
        <v>195.28018435868199</v>
      </c>
      <c r="Q99">
        <v>0.26069023959082399</v>
      </c>
    </row>
    <row r="100" spans="1:17" x14ac:dyDescent="0.3">
      <c r="A100" t="s">
        <v>262</v>
      </c>
      <c r="B100" t="s">
        <v>263</v>
      </c>
      <c r="C100" t="str">
        <f>IFERROR(VLOOKUP(Table1[[#This Row],[Ticker]],[1]!Table1[[Symbol]:[Industry]],2,FALSE),"-")</f>
        <v>-</v>
      </c>
      <c r="D100" t="s">
        <v>77</v>
      </c>
      <c r="E100">
        <v>101611.32413256</v>
      </c>
      <c r="F100">
        <v>28162.2</v>
      </c>
      <c r="G100">
        <v>-2.7804361114821901</v>
      </c>
      <c r="H100">
        <v>-2.2642142857298202</v>
      </c>
      <c r="I100">
        <v>-12.8249964128025</v>
      </c>
      <c r="J100">
        <v>1.1561164886497</v>
      </c>
      <c r="K100">
        <v>27017.7965603308</v>
      </c>
      <c r="L100">
        <v>26258.0422546546</v>
      </c>
      <c r="M100">
        <v>60.2090281223226</v>
      </c>
      <c r="N100">
        <v>0.94692557430586399</v>
      </c>
      <c r="O100">
        <v>9.1454147758342792</v>
      </c>
      <c r="P100">
        <v>21.9660288780521</v>
      </c>
      <c r="Q100">
        <v>-6.4722627871242E-2</v>
      </c>
    </row>
    <row r="101" spans="1:17" x14ac:dyDescent="0.3">
      <c r="A101" t="s">
        <v>264</v>
      </c>
      <c r="B101" t="s">
        <v>265</v>
      </c>
      <c r="C101" t="str">
        <f>IFERROR(VLOOKUP(Table1[[#This Row],[Ticker]],[1]!Table1[[Symbol]:[Industry]],2,FALSE),"-")</f>
        <v>-</v>
      </c>
      <c r="D101" t="s">
        <v>198</v>
      </c>
      <c r="E101">
        <v>100470.3795964</v>
      </c>
      <c r="F101">
        <v>34065.1</v>
      </c>
      <c r="G101">
        <v>55.085517753222199</v>
      </c>
      <c r="H101">
        <v>0.87067445633608398</v>
      </c>
      <c r="I101">
        <v>34.317375330687298</v>
      </c>
      <c r="J101">
        <v>-3.0248027768968102</v>
      </c>
      <c r="K101">
        <v>32953.083204401402</v>
      </c>
      <c r="L101">
        <v>27836.065369918299</v>
      </c>
      <c r="M101">
        <v>38.970921238621102</v>
      </c>
      <c r="N101">
        <v>0.45250125189006801</v>
      </c>
      <c r="O101">
        <v>7.6703136054202004</v>
      </c>
      <c r="P101">
        <v>89.977218415996703</v>
      </c>
      <c r="Q101">
        <v>0.106003009412222</v>
      </c>
    </row>
    <row r="102" spans="1:17" x14ac:dyDescent="0.3">
      <c r="A102" t="s">
        <v>266</v>
      </c>
      <c r="B102" t="s">
        <v>267</v>
      </c>
      <c r="C102" t="str">
        <f>IFERROR(VLOOKUP(Table1[[#This Row],[Ticker]],[1]!Table1[[Symbol]:[Industry]],2,FALSE),"-")</f>
        <v>-</v>
      </c>
      <c r="D102" t="s">
        <v>268</v>
      </c>
      <c r="E102">
        <v>99150.282000000007</v>
      </c>
      <c r="F102">
        <v>3576.85</v>
      </c>
      <c r="G102">
        <v>64.071477994447605</v>
      </c>
      <c r="H102">
        <v>-10.230136335285</v>
      </c>
      <c r="I102">
        <v>55.252602311233296</v>
      </c>
      <c r="J102">
        <v>-7.4894889905308402</v>
      </c>
      <c r="K102">
        <v>3716.9667417780402</v>
      </c>
      <c r="L102">
        <v>2925.4843858868999</v>
      </c>
      <c r="M102">
        <v>25.130590692697499</v>
      </c>
      <c r="N102">
        <v>0.82972142700969198</v>
      </c>
      <c r="O102">
        <v>16.636146329871199</v>
      </c>
      <c r="P102">
        <v>116.346095687413</v>
      </c>
      <c r="Q102">
        <v>0.203672352212346</v>
      </c>
    </row>
    <row r="103" spans="1:17" x14ac:dyDescent="0.3">
      <c r="A103" t="s">
        <v>269</v>
      </c>
      <c r="B103" t="s">
        <v>270</v>
      </c>
      <c r="C103" t="str">
        <f>IFERROR(VLOOKUP(Table1[[#This Row],[Ticker]],[1]!Table1[[Symbol]:[Industry]],2,FALSE),"-")</f>
        <v>-</v>
      </c>
      <c r="D103" t="s">
        <v>271</v>
      </c>
      <c r="E103">
        <v>97022.984520725004</v>
      </c>
      <c r="F103">
        <v>10721.95</v>
      </c>
      <c r="G103">
        <v>160.852778813356</v>
      </c>
      <c r="H103">
        <v>5.0624753110375398</v>
      </c>
      <c r="I103">
        <v>41.416064860382903</v>
      </c>
      <c r="J103">
        <v>-8.4368023425692602</v>
      </c>
      <c r="K103">
        <v>10352.624639803</v>
      </c>
      <c r="L103">
        <v>8099.7285781748797</v>
      </c>
      <c r="M103">
        <v>31.635900454324201</v>
      </c>
      <c r="N103">
        <v>0.461715845638275</v>
      </c>
      <c r="O103">
        <v>24.025946772741801</v>
      </c>
      <c r="P103">
        <v>189.23132949380201</v>
      </c>
      <c r="Q103">
        <v>0.186301739494518</v>
      </c>
    </row>
    <row r="104" spans="1:17" hidden="1" x14ac:dyDescent="0.3">
      <c r="A104" t="s">
        <v>272</v>
      </c>
      <c r="B104" t="s">
        <v>273</v>
      </c>
      <c r="C104" t="str">
        <f>IFERROR(VLOOKUP(Table1[[#This Row],[Ticker]],[1]!Table1[[Symbol]:[Industry]],2,FALSE),"-")</f>
        <v>-</v>
      </c>
      <c r="D104" t="s">
        <v>274</v>
      </c>
      <c r="E104">
        <v>96883.133619600005</v>
      </c>
      <c r="F104">
        <v>1332</v>
      </c>
      <c r="G104">
        <v>9.8244965534261492</v>
      </c>
      <c r="H104">
        <v>-0.39736327242161301</v>
      </c>
      <c r="I104">
        <v>4.9549055567462297</v>
      </c>
      <c r="J104">
        <v>1.3223447816576499</v>
      </c>
      <c r="K104">
        <v>1254.0116382515</v>
      </c>
      <c r="L104">
        <v>1143.3111600335601</v>
      </c>
      <c r="M104">
        <v>78.223703968295595</v>
      </c>
      <c r="N104">
        <v>0.92761041208006001</v>
      </c>
      <c r="O104">
        <v>0.27402402402403297</v>
      </c>
      <c r="P104">
        <v>36.861032622655998</v>
      </c>
      <c r="Q104">
        <v>7.3952646361524002E-2</v>
      </c>
    </row>
    <row r="105" spans="1:17" x14ac:dyDescent="0.3">
      <c r="A105" t="s">
        <v>275</v>
      </c>
      <c r="B105" t="s">
        <v>276</v>
      </c>
      <c r="C105" t="str">
        <f>IFERROR(VLOOKUP(Table1[[#This Row],[Ticker]],[1]!Table1[[Symbol]:[Industry]],2,FALSE),"-")</f>
        <v>-</v>
      </c>
      <c r="D105" t="s">
        <v>182</v>
      </c>
      <c r="E105">
        <v>96689.803446944905</v>
      </c>
      <c r="F105">
        <v>879.15</v>
      </c>
      <c r="G105">
        <v>15.328445885001999</v>
      </c>
      <c r="H105">
        <v>-7.8460771863962702</v>
      </c>
      <c r="I105">
        <v>-27.019210960826602</v>
      </c>
      <c r="J105">
        <v>-1.4954636460148201</v>
      </c>
      <c r="K105">
        <v>916.67127610375405</v>
      </c>
      <c r="L105">
        <v>956.712252439081</v>
      </c>
      <c r="M105">
        <v>33.091150502835603</v>
      </c>
      <c r="N105">
        <v>1.1680283028330301</v>
      </c>
      <c r="O105">
        <v>43.252004777341703</v>
      </c>
      <c r="P105">
        <v>68.419540229885001</v>
      </c>
      <c r="Q105">
        <v>1.8330832197705999E-2</v>
      </c>
    </row>
    <row r="106" spans="1:17" x14ac:dyDescent="0.3">
      <c r="A106" t="s">
        <v>277</v>
      </c>
      <c r="B106" t="s">
        <v>278</v>
      </c>
      <c r="C106" t="str">
        <f>IFERROR(VLOOKUP(Table1[[#This Row],[Ticker]],[1]!Table1[[Symbol]:[Industry]],2,FALSE),"-")</f>
        <v>-</v>
      </c>
      <c r="D106" t="s">
        <v>130</v>
      </c>
      <c r="E106">
        <v>95511.308397600005</v>
      </c>
      <c r="F106">
        <v>952.8</v>
      </c>
      <c r="G106">
        <v>27.418352425135701</v>
      </c>
      <c r="H106">
        <v>-14.517479586875799</v>
      </c>
      <c r="I106">
        <v>21.906323621309301</v>
      </c>
      <c r="J106">
        <v>-5.14828109574787</v>
      </c>
      <c r="K106">
        <v>1001.37416624841</v>
      </c>
      <c r="L106">
        <v>859.523690869907</v>
      </c>
      <c r="M106">
        <v>19.7748740320392</v>
      </c>
      <c r="N106">
        <v>0.96047976482655595</v>
      </c>
      <c r="O106">
        <v>15.134340890008399</v>
      </c>
      <c r="P106">
        <v>63.823933975240699</v>
      </c>
      <c r="Q106">
        <v>7.4639478039148999E-2</v>
      </c>
    </row>
    <row r="107" spans="1:17" x14ac:dyDescent="0.3">
      <c r="A107" t="s">
        <v>279</v>
      </c>
      <c r="B107" t="s">
        <v>280</v>
      </c>
      <c r="C107" t="str">
        <f>IFERROR(VLOOKUP(Table1[[#This Row],[Ticker]],[1]!Table1[[Symbol]:[Industry]],2,FALSE),"-")</f>
        <v>-</v>
      </c>
      <c r="D107" t="s">
        <v>281</v>
      </c>
      <c r="E107">
        <v>95302.517791120001</v>
      </c>
      <c r="F107">
        <v>10990.45</v>
      </c>
      <c r="G107">
        <v>161.42727938834599</v>
      </c>
      <c r="H107">
        <v>7.78965198576108</v>
      </c>
      <c r="I107">
        <v>54.101147281189199</v>
      </c>
      <c r="J107">
        <v>-1.93221604449002</v>
      </c>
      <c r="K107">
        <v>9487.6164759772691</v>
      </c>
      <c r="L107">
        <v>7295.5234451431998</v>
      </c>
      <c r="M107">
        <v>70.830086717388596</v>
      </c>
      <c r="N107">
        <v>1.15407564689549</v>
      </c>
      <c r="O107">
        <v>2.2706076639263899</v>
      </c>
      <c r="P107">
        <v>190.810345968115</v>
      </c>
      <c r="Q107">
        <v>8.8155805023871006E-2</v>
      </c>
    </row>
    <row r="108" spans="1:17" x14ac:dyDescent="0.3">
      <c r="A108" t="s">
        <v>282</v>
      </c>
      <c r="B108" t="s">
        <v>283</v>
      </c>
      <c r="C108" t="str">
        <f>IFERROR(VLOOKUP(Table1[[#This Row],[Ticker]],[1]!Table1[[Symbol]:[Industry]],2,FALSE),"-")</f>
        <v>-</v>
      </c>
      <c r="D108" t="s">
        <v>235</v>
      </c>
      <c r="E108">
        <v>93331.621134025001</v>
      </c>
      <c r="F108">
        <v>6206.65</v>
      </c>
      <c r="G108">
        <v>8.1240045783647794</v>
      </c>
      <c r="H108">
        <v>-14.5775902936651</v>
      </c>
      <c r="I108">
        <v>33.586036008811703</v>
      </c>
      <c r="J108">
        <v>-5.3013165780395104</v>
      </c>
      <c r="K108">
        <v>6499.7756301856498</v>
      </c>
      <c r="L108">
        <v>5564.2218830247602</v>
      </c>
      <c r="M108">
        <v>25.2100035757467</v>
      </c>
      <c r="N108">
        <v>0.98309036007303396</v>
      </c>
      <c r="O108">
        <v>18.122497643656398</v>
      </c>
      <c r="P108">
        <v>63.289923704288299</v>
      </c>
      <c r="Q108">
        <v>0.138970155347304</v>
      </c>
    </row>
    <row r="109" spans="1:17" x14ac:dyDescent="0.3">
      <c r="A109" t="s">
        <v>284</v>
      </c>
      <c r="B109" t="s">
        <v>285</v>
      </c>
      <c r="C109" t="str">
        <f>IFERROR(VLOOKUP(Table1[[#This Row],[Ticker]],[1]!Table1[[Symbol]:[Industry]],2,FALSE),"-")</f>
        <v>-</v>
      </c>
      <c r="D109" t="s">
        <v>286</v>
      </c>
      <c r="E109">
        <v>92922.259596350006</v>
      </c>
      <c r="F109">
        <v>86.42</v>
      </c>
      <c r="G109">
        <v>25.281396965017201</v>
      </c>
      <c r="H109">
        <v>0.92961451320847299</v>
      </c>
      <c r="I109">
        <v>-2.1410930030556599</v>
      </c>
      <c r="J109">
        <v>-1.24266424340881</v>
      </c>
      <c r="K109">
        <v>86.132091703858904</v>
      </c>
      <c r="L109">
        <v>78.967374891861795</v>
      </c>
      <c r="M109">
        <v>46.250701959460599</v>
      </c>
      <c r="N109">
        <v>2.2057372086259499</v>
      </c>
      <c r="O109">
        <v>14.2096736866466</v>
      </c>
      <c r="P109">
        <v>52.820512820512803</v>
      </c>
      <c r="Q109">
        <v>7.1197053331953003E-2</v>
      </c>
    </row>
    <row r="110" spans="1:17" x14ac:dyDescent="0.3">
      <c r="A110" t="s">
        <v>287</v>
      </c>
      <c r="B110" t="s">
        <v>288</v>
      </c>
      <c r="C110" t="str">
        <f>IFERROR(VLOOKUP(Table1[[#This Row],[Ticker]],[1]!Table1[[Symbol]:[Industry]],2,FALSE),"-")</f>
        <v>-</v>
      </c>
      <c r="D110" t="s">
        <v>37</v>
      </c>
      <c r="E110">
        <v>92784.716591169999</v>
      </c>
      <c r="F110">
        <v>1880.35</v>
      </c>
      <c r="G110">
        <v>11.544777443941699</v>
      </c>
      <c r="H110">
        <v>4.5746210162097398</v>
      </c>
      <c r="I110">
        <v>11.8631126097136</v>
      </c>
      <c r="J110">
        <v>1.62631414899661</v>
      </c>
      <c r="K110">
        <v>1771.83694261561</v>
      </c>
      <c r="L110">
        <v>1600.7367823814</v>
      </c>
      <c r="M110">
        <v>57.658928080626197</v>
      </c>
      <c r="N110">
        <v>0.91449358669552705</v>
      </c>
      <c r="O110">
        <v>2.3745579280453</v>
      </c>
      <c r="P110">
        <v>48.5268562401263</v>
      </c>
      <c r="Q110">
        <v>-3.1356051604465002E-2</v>
      </c>
    </row>
    <row r="111" spans="1:17" x14ac:dyDescent="0.3">
      <c r="A111" t="s">
        <v>289</v>
      </c>
      <c r="B111" t="s">
        <v>290</v>
      </c>
      <c r="C111" t="str">
        <f>IFERROR(VLOOKUP(Table1[[#This Row],[Ticker]],[1]!Table1[[Symbol]:[Industry]],2,FALSE),"-")</f>
        <v>-</v>
      </c>
      <c r="D111" t="s">
        <v>291</v>
      </c>
      <c r="E111">
        <v>92073.942956519997</v>
      </c>
      <c r="F111">
        <v>6403.6</v>
      </c>
      <c r="G111">
        <v>-0.37341084935458801</v>
      </c>
      <c r="H111">
        <v>-0.31373701437894203</v>
      </c>
      <c r="I111">
        <v>-11.1961503096611</v>
      </c>
      <c r="J111">
        <v>0.19788875216532201</v>
      </c>
      <c r="K111">
        <v>6212.6992690494399</v>
      </c>
      <c r="L111">
        <v>5885.8534854632599</v>
      </c>
      <c r="M111">
        <v>56.956365990148001</v>
      </c>
      <c r="N111">
        <v>0.66013745337783603</v>
      </c>
      <c r="O111">
        <v>7.3528952464238797</v>
      </c>
      <c r="P111">
        <v>35.497249259415902</v>
      </c>
      <c r="Q111">
        <v>2.1863599431078001E-2</v>
      </c>
    </row>
    <row r="112" spans="1:17" x14ac:dyDescent="0.3">
      <c r="A112" t="s">
        <v>292</v>
      </c>
      <c r="B112" t="s">
        <v>293</v>
      </c>
      <c r="C112" t="str">
        <f>IFERROR(VLOOKUP(Table1[[#This Row],[Ticker]],[1]!Table1[[Symbol]:[Industry]],2,FALSE),"-")</f>
        <v>-</v>
      </c>
      <c r="D112" t="s">
        <v>37</v>
      </c>
      <c r="E112">
        <v>92053.679487839996</v>
      </c>
      <c r="F112">
        <v>638.4</v>
      </c>
      <c r="G112">
        <v>-12.0152277383713</v>
      </c>
      <c r="H112">
        <v>0.67701490869421799</v>
      </c>
      <c r="I112">
        <v>17.896294404745198</v>
      </c>
      <c r="J112">
        <v>-1.6848536909398399</v>
      </c>
      <c r="K112">
        <v>612.20904861911902</v>
      </c>
      <c r="L112">
        <v>570.18196501938405</v>
      </c>
      <c r="M112">
        <v>48.4523460024215</v>
      </c>
      <c r="N112">
        <v>1.0199125177684301</v>
      </c>
      <c r="O112">
        <v>5.5294486215538896</v>
      </c>
      <c r="P112">
        <v>37.749487539108799</v>
      </c>
      <c r="Q112">
        <v>-6.3128725132058999E-2</v>
      </c>
    </row>
    <row r="113" spans="1:17" x14ac:dyDescent="0.3">
      <c r="A113" t="s">
        <v>294</v>
      </c>
      <c r="B113" t="s">
        <v>295</v>
      </c>
      <c r="C113" t="str">
        <f>IFERROR(VLOOKUP(Table1[[#This Row],[Ticker]],[1]!Table1[[Symbol]:[Industry]],2,FALSE),"-")</f>
        <v>-</v>
      </c>
      <c r="D113" t="s">
        <v>291</v>
      </c>
      <c r="E113">
        <v>90883.529272080006</v>
      </c>
      <c r="F113">
        <v>935.1</v>
      </c>
      <c r="G113">
        <v>28.905606629213001</v>
      </c>
      <c r="H113">
        <v>-2.0315328036310198</v>
      </c>
      <c r="I113">
        <v>5.23853722938403</v>
      </c>
      <c r="J113">
        <v>1.12263424052233</v>
      </c>
      <c r="K113">
        <v>879.98231144176805</v>
      </c>
      <c r="L113">
        <v>768.94716999400396</v>
      </c>
      <c r="M113">
        <v>60.779837747134998</v>
      </c>
      <c r="N113">
        <v>0.69331316765371398</v>
      </c>
      <c r="O113">
        <v>4.7909314511816703</v>
      </c>
      <c r="P113">
        <v>83.893805309734503</v>
      </c>
      <c r="Q113">
        <v>0.11790504473118001</v>
      </c>
    </row>
    <row r="114" spans="1:17" x14ac:dyDescent="0.3">
      <c r="A114" t="s">
        <v>296</v>
      </c>
      <c r="B114" t="s">
        <v>297</v>
      </c>
      <c r="C114" t="str">
        <f>IFERROR(VLOOKUP(Table1[[#This Row],[Ticker]],[1]!Table1[[Symbol]:[Industry]],2,FALSE),"-")</f>
        <v>-</v>
      </c>
      <c r="D114" t="s">
        <v>57</v>
      </c>
      <c r="E114">
        <v>89195.038219484995</v>
      </c>
      <c r="F114">
        <v>548.35</v>
      </c>
      <c r="G114">
        <v>193.785308413389</v>
      </c>
      <c r="H114">
        <v>15.136134341586001</v>
      </c>
      <c r="I114">
        <v>92.321010817117099</v>
      </c>
      <c r="J114">
        <v>-12.5893799088742</v>
      </c>
      <c r="K114">
        <v>485.764185434718</v>
      </c>
      <c r="L114">
        <v>368.17750664132501</v>
      </c>
      <c r="M114">
        <v>49.422113074466601</v>
      </c>
      <c r="N114">
        <v>1.70425601814102</v>
      </c>
      <c r="O114">
        <v>19.0845263061913</v>
      </c>
      <c r="P114">
        <v>218.746366983142</v>
      </c>
      <c r="Q114">
        <v>0.148071580360602</v>
      </c>
    </row>
    <row r="115" spans="1:17" x14ac:dyDescent="0.3">
      <c r="A115" t="s">
        <v>298</v>
      </c>
      <c r="B115" t="s">
        <v>299</v>
      </c>
      <c r="C115" t="str">
        <f>IFERROR(VLOOKUP(Table1[[#This Row],[Ticker]],[1]!Table1[[Symbol]:[Industry]],2,FALSE),"-")</f>
        <v>-</v>
      </c>
      <c r="D115" t="s">
        <v>143</v>
      </c>
      <c r="E115">
        <v>89068.196238649994</v>
      </c>
      <c r="F115">
        <v>6895.25</v>
      </c>
      <c r="G115">
        <v>26.969208374363198</v>
      </c>
      <c r="H115">
        <v>5.4252444160448796</v>
      </c>
      <c r="I115">
        <v>24.151540010146</v>
      </c>
      <c r="J115">
        <v>0.97466249848173603</v>
      </c>
      <c r="K115">
        <v>6460.77012088623</v>
      </c>
      <c r="L115">
        <v>5592.5565440860901</v>
      </c>
      <c r="M115">
        <v>56.891988468879099</v>
      </c>
      <c r="N115">
        <v>0.86376749677811704</v>
      </c>
      <c r="O115">
        <v>2.5336282223269602</v>
      </c>
      <c r="P115">
        <v>73.5942397502549</v>
      </c>
      <c r="Q115">
        <v>1.9758103133599999E-4</v>
      </c>
    </row>
    <row r="116" spans="1:17" x14ac:dyDescent="0.3">
      <c r="A116" t="s">
        <v>300</v>
      </c>
      <c r="B116" t="s">
        <v>301</v>
      </c>
      <c r="C116" t="str">
        <f>IFERROR(VLOOKUP(Table1[[#This Row],[Ticker]],[1]!Table1[[Symbol]:[Industry]],2,FALSE),"-")</f>
        <v>-</v>
      </c>
      <c r="D116" t="s">
        <v>302</v>
      </c>
      <c r="E116">
        <v>88750.999353449995</v>
      </c>
      <c r="F116">
        <v>623.5</v>
      </c>
      <c r="G116">
        <v>35.2426471215867</v>
      </c>
      <c r="H116">
        <v>-7.1558215518992103</v>
      </c>
      <c r="I116">
        <v>17.037379596404602</v>
      </c>
      <c r="J116">
        <v>5.3507797581026404</v>
      </c>
      <c r="K116">
        <v>596.84643669364903</v>
      </c>
      <c r="L116">
        <v>529.43083410504005</v>
      </c>
      <c r="M116">
        <v>65.442755459280804</v>
      </c>
      <c r="N116">
        <v>1.19281054584943</v>
      </c>
      <c r="O116">
        <v>6.3271852445870103</v>
      </c>
      <c r="P116">
        <v>67.787944025834193</v>
      </c>
      <c r="Q116">
        <v>0.18980967600957699</v>
      </c>
    </row>
    <row r="117" spans="1:17" x14ac:dyDescent="0.3">
      <c r="A117" t="s">
        <v>303</v>
      </c>
      <c r="B117" t="s">
        <v>304</v>
      </c>
      <c r="C117" t="str">
        <f>IFERROR(VLOOKUP(Table1[[#This Row],[Ticker]],[1]!Table1[[Symbol]:[Industry]],2,FALSE),"-")</f>
        <v>-</v>
      </c>
      <c r="D117" t="s">
        <v>138</v>
      </c>
      <c r="E117">
        <v>87636.603943875001</v>
      </c>
      <c r="F117">
        <v>3151.75</v>
      </c>
      <c r="G117">
        <v>67.224614840182895</v>
      </c>
      <c r="H117">
        <v>4.1270869917978699</v>
      </c>
      <c r="I117">
        <v>23.651588622287299</v>
      </c>
      <c r="J117">
        <v>-1.64601886418887</v>
      </c>
      <c r="K117">
        <v>3039.2841933250902</v>
      </c>
      <c r="L117">
        <v>2470.0264011270701</v>
      </c>
      <c r="M117">
        <v>36.00520746702</v>
      </c>
      <c r="N117">
        <v>0.63679890264737604</v>
      </c>
      <c r="O117">
        <v>7.9622431982231996</v>
      </c>
      <c r="P117">
        <v>110.777101584966</v>
      </c>
      <c r="Q117">
        <v>5.9998004428983003E-2</v>
      </c>
    </row>
    <row r="118" spans="1:17" x14ac:dyDescent="0.3">
      <c r="A118" t="s">
        <v>305</v>
      </c>
      <c r="B118" t="s">
        <v>306</v>
      </c>
      <c r="C118" t="str">
        <f>IFERROR(VLOOKUP(Table1[[#This Row],[Ticker]],[1]!Table1[[Symbol]:[Industry]],2,FALSE),"-")</f>
        <v>-</v>
      </c>
      <c r="D118" t="s">
        <v>173</v>
      </c>
      <c r="E118">
        <v>87070.654260064999</v>
      </c>
      <c r="F118">
        <v>672.55</v>
      </c>
      <c r="G118">
        <v>1.6404183220257</v>
      </c>
      <c r="H118">
        <v>5.3910176558185601</v>
      </c>
      <c r="I118">
        <v>13.8444051982268</v>
      </c>
      <c r="J118">
        <v>2.6925426395712599</v>
      </c>
      <c r="K118">
        <v>618.50592392455201</v>
      </c>
      <c r="L118">
        <v>565.69799588382102</v>
      </c>
      <c r="M118">
        <v>68.436643607921994</v>
      </c>
      <c r="N118">
        <v>0.831592161380456</v>
      </c>
      <c r="O118">
        <v>2.0370232696453798</v>
      </c>
      <c r="P118">
        <v>38.299403660291901</v>
      </c>
      <c r="Q118">
        <v>-3.5404700644638E-2</v>
      </c>
    </row>
    <row r="119" spans="1:17" x14ac:dyDescent="0.3">
      <c r="A119" t="s">
        <v>307</v>
      </c>
      <c r="B119" t="s">
        <v>308</v>
      </c>
      <c r="C119" t="str">
        <f>IFERROR(VLOOKUP(Table1[[#This Row],[Ticker]],[1]!Table1[[Symbol]:[Industry]],2,FALSE),"-")</f>
        <v>-</v>
      </c>
      <c r="D119" t="s">
        <v>173</v>
      </c>
      <c r="E119">
        <v>86188.16763009</v>
      </c>
      <c r="F119">
        <v>3168.85</v>
      </c>
      <c r="G119">
        <v>43.812365523390497</v>
      </c>
      <c r="H119">
        <v>7.1980269148737799</v>
      </c>
      <c r="I119">
        <v>14.699842517275201</v>
      </c>
      <c r="J119">
        <v>1.21793852499123</v>
      </c>
      <c r="K119">
        <v>2906.4703013923399</v>
      </c>
      <c r="L119">
        <v>2568.5169596087699</v>
      </c>
      <c r="M119">
        <v>86.017679311321999</v>
      </c>
      <c r="N119">
        <v>0.97804103953510402</v>
      </c>
      <c r="O119">
        <v>1.14079240102875</v>
      </c>
      <c r="P119">
        <v>73.616589962743802</v>
      </c>
      <c r="Q119">
        <v>5.1674854466201001E-2</v>
      </c>
    </row>
    <row r="120" spans="1:17" x14ac:dyDescent="0.3">
      <c r="A120" t="s">
        <v>309</v>
      </c>
      <c r="B120" t="s">
        <v>310</v>
      </c>
      <c r="C120" t="str">
        <f>IFERROR(VLOOKUP(Table1[[#This Row],[Ticker]],[1]!Table1[[Symbol]:[Industry]],2,FALSE),"-")</f>
        <v>-</v>
      </c>
      <c r="D120" t="s">
        <v>242</v>
      </c>
      <c r="E120">
        <v>84510.955803000004</v>
      </c>
      <c r="F120">
        <v>3956.9</v>
      </c>
      <c r="G120">
        <v>34.455319360605699</v>
      </c>
      <c r="H120">
        <v>0.65083462467248498</v>
      </c>
      <c r="I120">
        <v>2.2602810256772599</v>
      </c>
      <c r="J120">
        <v>-3.8691002494123499</v>
      </c>
      <c r="K120">
        <v>3981.7032466584401</v>
      </c>
      <c r="L120">
        <v>3511.7504411359901</v>
      </c>
      <c r="M120">
        <v>32.327777166443298</v>
      </c>
      <c r="N120">
        <v>1.3741354690494101</v>
      </c>
      <c r="O120">
        <v>8.5799489499355399</v>
      </c>
      <c r="P120">
        <v>66.8486854588771</v>
      </c>
      <c r="Q120">
        <v>-2.457706873808E-3</v>
      </c>
    </row>
    <row r="121" spans="1:17" x14ac:dyDescent="0.3">
      <c r="A121" t="s">
        <v>311</v>
      </c>
      <c r="B121" t="s">
        <v>312</v>
      </c>
      <c r="C121" t="str">
        <f>IFERROR(VLOOKUP(Table1[[#This Row],[Ticker]],[1]!Table1[[Symbol]:[Industry]],2,FALSE),"-")</f>
        <v>-</v>
      </c>
      <c r="D121" t="s">
        <v>62</v>
      </c>
      <c r="E121">
        <v>83380.184920560001</v>
      </c>
      <c r="F121">
        <v>2081.1999999999998</v>
      </c>
      <c r="G121">
        <v>-14.5427746996414</v>
      </c>
      <c r="H121">
        <v>-7.1052467010749902</v>
      </c>
      <c r="I121">
        <v>-18.133285839160902</v>
      </c>
      <c r="J121">
        <v>-1.7588337906379099</v>
      </c>
      <c r="K121">
        <v>2154.90105704401</v>
      </c>
      <c r="L121">
        <v>2053.8834021092698</v>
      </c>
      <c r="M121">
        <v>37.004254401582102</v>
      </c>
      <c r="N121">
        <v>0.78848855206484503</v>
      </c>
      <c r="O121">
        <v>19.642513934268699</v>
      </c>
      <c r="P121">
        <v>23.656457027420402</v>
      </c>
    </row>
    <row r="122" spans="1:17" x14ac:dyDescent="0.3">
      <c r="A122" t="s">
        <v>313</v>
      </c>
      <c r="B122" t="s">
        <v>314</v>
      </c>
      <c r="C122" t="str">
        <f>IFERROR(VLOOKUP(Table1[[#This Row],[Ticker]],[1]!Table1[[Symbol]:[Industry]],2,FALSE),"-")</f>
        <v>-</v>
      </c>
      <c r="D122" t="s">
        <v>62</v>
      </c>
      <c r="E122">
        <v>82072.599300000002</v>
      </c>
      <c r="F122">
        <v>1800</v>
      </c>
      <c r="G122">
        <v>68.167523845338906</v>
      </c>
      <c r="H122">
        <v>10.760088069189599</v>
      </c>
      <c r="I122">
        <v>9.8088618436276906</v>
      </c>
      <c r="J122">
        <v>-0.77854118624300805</v>
      </c>
      <c r="K122">
        <v>1685.54128913776</v>
      </c>
      <c r="L122">
        <v>1481.0101686697201</v>
      </c>
      <c r="M122">
        <v>59.145509003357702</v>
      </c>
      <c r="N122">
        <v>0.70474426460605</v>
      </c>
      <c r="O122">
        <v>2.6666666666666599</v>
      </c>
      <c r="P122">
        <v>93.236714975845402</v>
      </c>
      <c r="Q122">
        <v>2.4461650205193999E-2</v>
      </c>
    </row>
    <row r="123" spans="1:17" x14ac:dyDescent="0.3">
      <c r="A123" t="s">
        <v>315</v>
      </c>
      <c r="B123" t="s">
        <v>316</v>
      </c>
      <c r="C123" t="str">
        <f>IFERROR(VLOOKUP(Table1[[#This Row],[Ticker]],[1]!Table1[[Symbol]:[Industry]],2,FALSE),"-")</f>
        <v>-</v>
      </c>
      <c r="D123" t="s">
        <v>62</v>
      </c>
      <c r="E123">
        <v>79555.814636975003</v>
      </c>
      <c r="F123">
        <v>1357.75</v>
      </c>
      <c r="G123">
        <v>48.919765369598203</v>
      </c>
      <c r="H123">
        <v>5.5307307129377596</v>
      </c>
      <c r="I123">
        <v>4.51701238883859</v>
      </c>
      <c r="J123">
        <v>-1.85487528709816</v>
      </c>
      <c r="K123">
        <v>1250.2813470072001</v>
      </c>
      <c r="L123">
        <v>1087.1494068572599</v>
      </c>
      <c r="M123">
        <v>66.545677292492599</v>
      </c>
      <c r="N123">
        <v>1.0169420964428799</v>
      </c>
      <c r="O123">
        <v>3.8409132756398399</v>
      </c>
      <c r="P123">
        <v>76.102464332036305</v>
      </c>
      <c r="Q123">
        <v>1.3974762396117999E-2</v>
      </c>
    </row>
    <row r="124" spans="1:17" x14ac:dyDescent="0.3">
      <c r="A124" t="s">
        <v>317</v>
      </c>
      <c r="B124" t="s">
        <v>318</v>
      </c>
      <c r="C124" t="str">
        <f>IFERROR(VLOOKUP(Table1[[#This Row],[Ticker]],[1]!Table1[[Symbol]:[Industry]],2,FALSE),"-")</f>
        <v>-</v>
      </c>
      <c r="D124" t="s">
        <v>319</v>
      </c>
      <c r="E124">
        <v>78851.604223621995</v>
      </c>
      <c r="F124">
        <v>57.83</v>
      </c>
      <c r="G124">
        <v>165.17405672322101</v>
      </c>
      <c r="H124">
        <v>-4.5411100958775004</v>
      </c>
      <c r="I124">
        <v>25.278353155488301</v>
      </c>
      <c r="J124">
        <v>0.96355002975689596</v>
      </c>
      <c r="K124">
        <v>50.792234040052001</v>
      </c>
      <c r="L124">
        <v>41.100342399493201</v>
      </c>
      <c r="M124">
        <v>75.586886284141599</v>
      </c>
      <c r="N124">
        <v>1.2860016658148601</v>
      </c>
      <c r="O124">
        <v>0</v>
      </c>
      <c r="P124">
        <v>231.40401146131799</v>
      </c>
      <c r="Q124">
        <v>0.193149337787409</v>
      </c>
    </row>
    <row r="125" spans="1:17" x14ac:dyDescent="0.3">
      <c r="A125" t="s">
        <v>320</v>
      </c>
      <c r="B125" t="s">
        <v>321</v>
      </c>
      <c r="C125" t="str">
        <f>IFERROR(VLOOKUP(Table1[[#This Row],[Ticker]],[1]!Table1[[Symbol]:[Industry]],2,FALSE),"-")</f>
        <v>-</v>
      </c>
      <c r="D125" t="s">
        <v>24</v>
      </c>
      <c r="E125">
        <v>78223.00531968</v>
      </c>
      <c r="F125">
        <v>24.96</v>
      </c>
      <c r="G125">
        <v>23.552792355405</v>
      </c>
      <c r="H125">
        <v>3.6958482794422398</v>
      </c>
      <c r="I125">
        <v>-11.4724924653451</v>
      </c>
      <c r="J125">
        <v>-1.77693217645375</v>
      </c>
      <c r="K125">
        <v>24.440572174416801</v>
      </c>
      <c r="L125">
        <v>22.7083438216596</v>
      </c>
      <c r="M125">
        <v>46.522969089972399</v>
      </c>
      <c r="N125">
        <v>1.2095113540153399</v>
      </c>
      <c r="O125">
        <v>31.610576923076898</v>
      </c>
      <c r="P125">
        <v>58.980891719745202</v>
      </c>
      <c r="Q125">
        <v>5.4812290143633001E-2</v>
      </c>
    </row>
    <row r="126" spans="1:17" x14ac:dyDescent="0.3">
      <c r="A126" t="s">
        <v>322</v>
      </c>
      <c r="B126" t="s">
        <v>323</v>
      </c>
      <c r="C126" t="str">
        <f>IFERROR(VLOOKUP(Table1[[#This Row],[Ticker]],[1]!Table1[[Symbol]:[Industry]],2,FALSE),"-")</f>
        <v>-</v>
      </c>
      <c r="D126" t="s">
        <v>143</v>
      </c>
      <c r="E126">
        <v>77832</v>
      </c>
      <c r="F126">
        <v>972.9</v>
      </c>
      <c r="G126">
        <v>32.867519563781997</v>
      </c>
      <c r="H126">
        <v>-5.3688936155485303</v>
      </c>
      <c r="I126">
        <v>-11.241736237368601</v>
      </c>
      <c r="J126">
        <v>-2.8866775145665602</v>
      </c>
      <c r="K126">
        <v>1012.15533145282</v>
      </c>
      <c r="L126">
        <v>920.23596543911299</v>
      </c>
      <c r="M126">
        <v>31.793337688820099</v>
      </c>
      <c r="N126">
        <v>0.90277740273983798</v>
      </c>
      <c r="O126">
        <v>17.062390790420402</v>
      </c>
      <c r="P126">
        <v>58.0409356725146</v>
      </c>
      <c r="Q126">
        <v>6.8625626899558007E-2</v>
      </c>
    </row>
    <row r="127" spans="1:17" x14ac:dyDescent="0.3">
      <c r="A127" t="s">
        <v>324</v>
      </c>
      <c r="B127" t="s">
        <v>325</v>
      </c>
      <c r="C127" t="str">
        <f>IFERROR(VLOOKUP(Table1[[#This Row],[Ticker]],[1]!Table1[[Symbol]:[Industry]],2,FALSE),"-")</f>
        <v>-</v>
      </c>
      <c r="D127" t="s">
        <v>326</v>
      </c>
      <c r="E127">
        <v>77629.395991359997</v>
      </c>
      <c r="F127">
        <v>4013.6</v>
      </c>
      <c r="G127">
        <v>2.46652344764416</v>
      </c>
      <c r="H127">
        <v>-1.0217422267917899</v>
      </c>
      <c r="I127">
        <v>-13.188783941827801</v>
      </c>
      <c r="J127">
        <v>1.0308515039328301</v>
      </c>
      <c r="K127">
        <v>4055.6804890918402</v>
      </c>
      <c r="L127">
        <v>3674.88466281193</v>
      </c>
      <c r="M127">
        <v>39.036544372346398</v>
      </c>
      <c r="N127">
        <v>1.3708726771225499</v>
      </c>
      <c r="O127">
        <v>16.6459039266493</v>
      </c>
      <c r="P127">
        <v>45.525743292240698</v>
      </c>
      <c r="Q127">
        <v>0.136045075740721</v>
      </c>
    </row>
    <row r="128" spans="1:17" x14ac:dyDescent="0.3">
      <c r="A128" t="s">
        <v>327</v>
      </c>
      <c r="B128" t="s">
        <v>328</v>
      </c>
      <c r="C128" t="str">
        <f>IFERROR(VLOOKUP(Table1[[#This Row],[Ticker]],[1]!Table1[[Symbol]:[Industry]],2,FALSE),"-")</f>
        <v>-</v>
      </c>
      <c r="D128" t="s">
        <v>130</v>
      </c>
      <c r="E128">
        <v>74433.654597839995</v>
      </c>
      <c r="F128">
        <v>1598.7</v>
      </c>
      <c r="G128">
        <v>63.6208649841926</v>
      </c>
      <c r="H128">
        <v>-11.073644604903301</v>
      </c>
      <c r="I128">
        <v>18.699901219554199</v>
      </c>
      <c r="J128">
        <v>-0.46369257742001502</v>
      </c>
      <c r="K128">
        <v>1574.8239941848301</v>
      </c>
      <c r="L128">
        <v>1312.79731457858</v>
      </c>
      <c r="M128">
        <v>39.251639610693097</v>
      </c>
      <c r="N128">
        <v>0.64155303867095204</v>
      </c>
      <c r="O128">
        <v>12.8729592794145</v>
      </c>
      <c r="P128">
        <v>90.253480899678706</v>
      </c>
      <c r="Q128">
        <v>7.3776337441188E-2</v>
      </c>
    </row>
    <row r="129" spans="1:17" x14ac:dyDescent="0.3">
      <c r="A129" t="s">
        <v>329</v>
      </c>
      <c r="B129" t="s">
        <v>330</v>
      </c>
      <c r="C129" t="str">
        <f>IFERROR(VLOOKUP(Table1[[#This Row],[Ticker]],[1]!Table1[[Symbol]:[Industry]],2,FALSE),"-")</f>
        <v>-</v>
      </c>
      <c r="D129" t="s">
        <v>32</v>
      </c>
      <c r="E129">
        <v>74406.290310440003</v>
      </c>
      <c r="F129">
        <v>552.4</v>
      </c>
      <c r="G129">
        <v>40.477763183477101</v>
      </c>
      <c r="H129">
        <v>0.980402089889155</v>
      </c>
      <c r="I129">
        <v>8.8506660110372906</v>
      </c>
      <c r="J129">
        <v>-1.1644395385545701</v>
      </c>
      <c r="K129">
        <v>546.57831613401504</v>
      </c>
      <c r="L129">
        <v>489.72955095248301</v>
      </c>
      <c r="M129">
        <v>46.352003715228904</v>
      </c>
      <c r="N129">
        <v>0.811420026480829</v>
      </c>
      <c r="O129">
        <v>14.5365677045619</v>
      </c>
      <c r="P129">
        <v>69.916948631190294</v>
      </c>
      <c r="Q129">
        <v>0.150320995204383</v>
      </c>
    </row>
    <row r="130" spans="1:17" x14ac:dyDescent="0.3">
      <c r="A130" t="s">
        <v>331</v>
      </c>
      <c r="B130" t="s">
        <v>332</v>
      </c>
      <c r="C130" t="str">
        <f>IFERROR(VLOOKUP(Table1[[#This Row],[Ticker]],[1]!Table1[[Symbol]:[Industry]],2,FALSE),"-")</f>
        <v>-</v>
      </c>
      <c r="D130" t="s">
        <v>18</v>
      </c>
      <c r="E130">
        <v>73729.050214050003</v>
      </c>
      <c r="F130">
        <v>346.5</v>
      </c>
      <c r="G130">
        <v>48.727163551597798</v>
      </c>
      <c r="H130">
        <v>-2.6683203388247501</v>
      </c>
      <c r="I130">
        <v>2.7480375208789898</v>
      </c>
      <c r="J130">
        <v>0.28530629986482298</v>
      </c>
      <c r="K130">
        <v>341.10103918791401</v>
      </c>
      <c r="L130">
        <v>299.775287374887</v>
      </c>
      <c r="M130">
        <v>53.376298974028401</v>
      </c>
      <c r="N130">
        <v>1.00523318300377</v>
      </c>
      <c r="O130">
        <v>14.4396344396344</v>
      </c>
      <c r="P130">
        <v>117.286789297658</v>
      </c>
      <c r="Q130">
        <v>5.8457931074680003E-2</v>
      </c>
    </row>
    <row r="131" spans="1:17" x14ac:dyDescent="0.3">
      <c r="A131" t="s">
        <v>333</v>
      </c>
      <c r="B131" t="s">
        <v>334</v>
      </c>
      <c r="C131" t="str">
        <f>IFERROR(VLOOKUP(Table1[[#This Row],[Ticker]],[1]!Table1[[Symbol]:[Industry]],2,FALSE),"-")</f>
        <v>-</v>
      </c>
      <c r="D131" t="s">
        <v>281</v>
      </c>
      <c r="E131">
        <v>73592.702810165007</v>
      </c>
      <c r="F131">
        <v>4810.1499999999996</v>
      </c>
      <c r="G131">
        <v>77.542731182258706</v>
      </c>
      <c r="H131">
        <v>17.818994801889001</v>
      </c>
      <c r="I131">
        <v>1.29126203348395</v>
      </c>
      <c r="J131">
        <v>-0.394556860747241</v>
      </c>
      <c r="K131">
        <v>4204.5959468487699</v>
      </c>
      <c r="L131">
        <v>3700.4996971977098</v>
      </c>
      <c r="M131">
        <v>61.423882370946998</v>
      </c>
      <c r="N131">
        <v>1.2072145897929201</v>
      </c>
      <c r="O131">
        <v>2.4697774497676801</v>
      </c>
      <c r="P131">
        <v>107.586824473766</v>
      </c>
      <c r="Q131">
        <v>0.12633745069710201</v>
      </c>
    </row>
    <row r="132" spans="1:17" x14ac:dyDescent="0.3">
      <c r="A132" t="s">
        <v>335</v>
      </c>
      <c r="B132" t="s">
        <v>336</v>
      </c>
      <c r="C132" t="str">
        <f>IFERROR(VLOOKUP(Table1[[#This Row],[Ticker]],[1]!Table1[[Symbol]:[Industry]],2,FALSE),"-")</f>
        <v>-</v>
      </c>
      <c r="D132" t="s">
        <v>89</v>
      </c>
      <c r="E132">
        <v>71756.085851199998</v>
      </c>
      <c r="F132">
        <v>1493</v>
      </c>
      <c r="G132">
        <v>123.270889545941</v>
      </c>
      <c r="H132">
        <v>-3.69196728016043</v>
      </c>
      <c r="I132">
        <v>36.455948118313302</v>
      </c>
      <c r="J132">
        <v>-0.29677408918173598</v>
      </c>
      <c r="K132">
        <v>1484.48282895388</v>
      </c>
      <c r="L132">
        <v>1213.9561216795901</v>
      </c>
      <c r="M132">
        <v>40.222670549071502</v>
      </c>
      <c r="N132">
        <v>0.66438808374946601</v>
      </c>
      <c r="O132">
        <v>12.9939718687206</v>
      </c>
      <c r="P132">
        <v>148.419301164725</v>
      </c>
      <c r="Q132">
        <v>0.133943804550158</v>
      </c>
    </row>
    <row r="133" spans="1:17" x14ac:dyDescent="0.3">
      <c r="A133" t="s">
        <v>337</v>
      </c>
      <c r="B133" t="s">
        <v>338</v>
      </c>
      <c r="C133" t="str">
        <f>IFERROR(VLOOKUP(Table1[[#This Row],[Ticker]],[1]!Table1[[Symbol]:[Industry]],2,FALSE),"-")</f>
        <v>-</v>
      </c>
      <c r="D133" t="s">
        <v>138</v>
      </c>
      <c r="E133">
        <v>70641.844976149994</v>
      </c>
      <c r="F133">
        <v>1762.25</v>
      </c>
      <c r="G133">
        <v>197.54385238094699</v>
      </c>
      <c r="H133">
        <v>-16.106704006981001</v>
      </c>
      <c r="I133">
        <v>39.809938718533402</v>
      </c>
      <c r="J133">
        <v>1.4169043204566001</v>
      </c>
      <c r="K133">
        <v>1719.71408074687</v>
      </c>
      <c r="L133">
        <v>1319.2076085767901</v>
      </c>
      <c r="M133">
        <v>42.036209428093002</v>
      </c>
      <c r="N133">
        <v>0.90572306865869001</v>
      </c>
      <c r="O133">
        <v>17.735849056603701</v>
      </c>
      <c r="P133">
        <v>225.588914549653</v>
      </c>
      <c r="Q133">
        <v>0.17691265400946601</v>
      </c>
    </row>
    <row r="134" spans="1:17" x14ac:dyDescent="0.3">
      <c r="A134" t="s">
        <v>339</v>
      </c>
      <c r="B134" t="s">
        <v>340</v>
      </c>
      <c r="C134" t="str">
        <f>IFERROR(VLOOKUP(Table1[[#This Row],[Ticker]],[1]!Table1[[Symbol]:[Industry]],2,FALSE),"-")</f>
        <v>-</v>
      </c>
      <c r="D134" t="s">
        <v>163</v>
      </c>
      <c r="E134">
        <v>69987.383306624994</v>
      </c>
      <c r="F134">
        <v>2361.0500000000002</v>
      </c>
      <c r="G134">
        <v>-13.8703168631803</v>
      </c>
      <c r="H134">
        <v>-7.6683861981766404</v>
      </c>
      <c r="I134">
        <v>-10.509265313257901</v>
      </c>
      <c r="J134">
        <v>-0.88999688534042998</v>
      </c>
      <c r="K134">
        <v>2389.2076275137902</v>
      </c>
      <c r="L134">
        <v>2387.7296524711001</v>
      </c>
      <c r="M134">
        <v>41.227509484712201</v>
      </c>
      <c r="N134">
        <v>0.84976412653885103</v>
      </c>
      <c r="O134">
        <v>14.0996590499989</v>
      </c>
      <c r="P134">
        <v>15.7377450980392</v>
      </c>
      <c r="Q134">
        <v>-8.7271496788949993E-3</v>
      </c>
    </row>
    <row r="135" spans="1:17" x14ac:dyDescent="0.3">
      <c r="A135" t="s">
        <v>341</v>
      </c>
      <c r="B135" t="s">
        <v>342</v>
      </c>
      <c r="C135" t="str">
        <f>IFERROR(VLOOKUP(Table1[[#This Row],[Ticker]],[1]!Table1[[Symbol]:[Industry]],2,FALSE),"-")</f>
        <v>-</v>
      </c>
      <c r="D135" t="s">
        <v>343</v>
      </c>
      <c r="E135">
        <v>69980.372951700003</v>
      </c>
      <c r="F135">
        <v>5509.1</v>
      </c>
      <c r="G135">
        <v>27.451999880363498</v>
      </c>
      <c r="H135">
        <v>-7.0717805112044498</v>
      </c>
      <c r="I135">
        <v>17.089705277062301</v>
      </c>
      <c r="J135">
        <v>-2.6945730038811</v>
      </c>
      <c r="K135">
        <v>5633.4260662074703</v>
      </c>
      <c r="L135">
        <v>4731.2257541905501</v>
      </c>
      <c r="M135">
        <v>26.6342468120069</v>
      </c>
      <c r="N135">
        <v>0.76132743332854202</v>
      </c>
      <c r="O135">
        <v>17.260532573378502</v>
      </c>
      <c r="P135">
        <v>73.119648047764898</v>
      </c>
      <c r="Q135">
        <v>9.8554520498878001E-2</v>
      </c>
    </row>
    <row r="136" spans="1:17" x14ac:dyDescent="0.3">
      <c r="A136" t="s">
        <v>344</v>
      </c>
      <c r="B136" t="s">
        <v>345</v>
      </c>
      <c r="C136" t="str">
        <f>IFERROR(VLOOKUP(Table1[[#This Row],[Ticker]],[1]!Table1[[Symbol]:[Industry]],2,FALSE),"-")</f>
        <v>-</v>
      </c>
      <c r="D136" t="s">
        <v>51</v>
      </c>
      <c r="E136">
        <v>69611.831379944997</v>
      </c>
      <c r="F136">
        <v>1733.95</v>
      </c>
      <c r="G136">
        <v>9.7391135961726807</v>
      </c>
      <c r="H136">
        <v>0.90335434675000204</v>
      </c>
      <c r="I136">
        <v>11.870817852560901</v>
      </c>
      <c r="J136">
        <v>-0.54474920236882596</v>
      </c>
      <c r="K136">
        <v>1751.8978055105799</v>
      </c>
      <c r="L136">
        <v>1542.9633761058401</v>
      </c>
      <c r="M136">
        <v>26.092325499187201</v>
      </c>
      <c r="N136">
        <v>1.1159577583876701</v>
      </c>
      <c r="O136">
        <v>8.7661120562876498</v>
      </c>
      <c r="P136">
        <v>46.652852370279497</v>
      </c>
      <c r="Q136">
        <v>-4.8338310292706001E-2</v>
      </c>
    </row>
    <row r="137" spans="1:17" hidden="1" x14ac:dyDescent="0.3">
      <c r="A137" t="s">
        <v>346</v>
      </c>
      <c r="B137" t="s">
        <v>347</v>
      </c>
      <c r="C137" t="str">
        <f>IFERROR(VLOOKUP(Table1[[#This Row],[Ticker]],[1]!Table1[[Symbol]:[Industry]],2,FALSE),"-")</f>
        <v>-</v>
      </c>
      <c r="D137" t="s">
        <v>116</v>
      </c>
      <c r="E137">
        <v>69519.034120690005</v>
      </c>
      <c r="F137">
        <v>258.64999999999998</v>
      </c>
      <c r="G137">
        <v>307.10739005655398</v>
      </c>
      <c r="H137">
        <v>36.144429958253198</v>
      </c>
      <c r="I137">
        <v>52.643756207865501</v>
      </c>
      <c r="J137">
        <v>-5.6699345107387904</v>
      </c>
      <c r="K137">
        <v>212.994028539981</v>
      </c>
      <c r="M137">
        <v>53.786684889312099</v>
      </c>
      <c r="N137">
        <v>2.2381358069426498</v>
      </c>
      <c r="O137">
        <v>19.853083317224002</v>
      </c>
      <c r="P137">
        <v>452.67094017094001</v>
      </c>
    </row>
    <row r="138" spans="1:17" x14ac:dyDescent="0.3">
      <c r="A138" t="s">
        <v>348</v>
      </c>
      <c r="B138" t="s">
        <v>349</v>
      </c>
      <c r="C138" t="str">
        <f>IFERROR(VLOOKUP(Table1[[#This Row],[Ticker]],[1]!Table1[[Symbol]:[Industry]],2,FALSE),"-")</f>
        <v>-</v>
      </c>
      <c r="D138" t="s">
        <v>350</v>
      </c>
      <c r="E138">
        <v>69507.674447390003</v>
      </c>
      <c r="F138">
        <v>730.85</v>
      </c>
      <c r="G138">
        <v>-38.973617154424801</v>
      </c>
      <c r="H138">
        <v>-3.55996751107081</v>
      </c>
      <c r="I138">
        <v>-15.1261214334007</v>
      </c>
      <c r="J138">
        <v>-0.92477079993864097</v>
      </c>
      <c r="K138">
        <v>723.99671099635498</v>
      </c>
      <c r="L138">
        <v>741.78500175004899</v>
      </c>
      <c r="M138">
        <v>51.3707371886955</v>
      </c>
      <c r="N138">
        <v>0.99893556557751095</v>
      </c>
      <c r="O138">
        <v>22.165971129506701</v>
      </c>
      <c r="P138">
        <v>12.7941970831082</v>
      </c>
      <c r="Q138">
        <v>-0.145363005102049</v>
      </c>
    </row>
    <row r="139" spans="1:17" x14ac:dyDescent="0.3">
      <c r="A139" t="s">
        <v>351</v>
      </c>
      <c r="B139" t="s">
        <v>352</v>
      </c>
      <c r="C139" t="str">
        <f>IFERROR(VLOOKUP(Table1[[#This Row],[Ticker]],[1]!Table1[[Symbol]:[Industry]],2,FALSE),"-")</f>
        <v>-</v>
      </c>
      <c r="D139" t="s">
        <v>353</v>
      </c>
      <c r="E139">
        <v>68772.527481950005</v>
      </c>
      <c r="F139">
        <v>234.67</v>
      </c>
      <c r="G139">
        <v>87.438471137635403</v>
      </c>
      <c r="H139">
        <v>-16.2327231491292</v>
      </c>
      <c r="I139">
        <v>0.65876450167371303</v>
      </c>
      <c r="J139">
        <v>-5.1452915322744497</v>
      </c>
      <c r="K139">
        <v>249.33940578484501</v>
      </c>
      <c r="L139">
        <v>219.15101205650399</v>
      </c>
      <c r="M139">
        <v>33.341579208366497</v>
      </c>
      <c r="N139">
        <v>0.64350115779124195</v>
      </c>
      <c r="O139">
        <v>22.022414454340101</v>
      </c>
      <c r="P139">
        <v>112.65971907566799</v>
      </c>
      <c r="Q139">
        <v>4.9269258637249E-2</v>
      </c>
    </row>
    <row r="140" spans="1:17" x14ac:dyDescent="0.3">
      <c r="A140" t="s">
        <v>354</v>
      </c>
      <c r="B140" t="s">
        <v>355</v>
      </c>
      <c r="C140" t="str">
        <f>IFERROR(VLOOKUP(Table1[[#This Row],[Ticker]],[1]!Table1[[Symbol]:[Industry]],2,FALSE),"-")</f>
        <v>-</v>
      </c>
      <c r="D140" t="s">
        <v>261</v>
      </c>
      <c r="E140">
        <v>68352.332855700006</v>
      </c>
      <c r="F140">
        <v>2598.15</v>
      </c>
      <c r="G140">
        <v>639.39999325914005</v>
      </c>
      <c r="H140">
        <v>20.825833903460101</v>
      </c>
      <c r="I140">
        <v>190.91270796015601</v>
      </c>
      <c r="J140">
        <v>-2.34684218870321</v>
      </c>
      <c r="K140">
        <v>2180.2848355537699</v>
      </c>
      <c r="L140">
        <v>1321.1772083071</v>
      </c>
      <c r="M140">
        <v>48.454615920685598</v>
      </c>
      <c r="N140">
        <v>0.46455739599072199</v>
      </c>
      <c r="O140">
        <v>14.675827030771799</v>
      </c>
      <c r="P140">
        <v>721.93925972793397</v>
      </c>
      <c r="Q140">
        <v>0.23250811689735501</v>
      </c>
    </row>
    <row r="141" spans="1:17" x14ac:dyDescent="0.3">
      <c r="A141" t="s">
        <v>356</v>
      </c>
      <c r="B141" t="s">
        <v>357</v>
      </c>
      <c r="C141" t="str">
        <f>IFERROR(VLOOKUP(Table1[[#This Row],[Ticker]],[1]!Table1[[Symbol]:[Industry]],2,FALSE),"-")</f>
        <v>-</v>
      </c>
      <c r="D141" t="s">
        <v>271</v>
      </c>
      <c r="E141">
        <v>67831.233184165001</v>
      </c>
      <c r="F141">
        <v>7953.55</v>
      </c>
      <c r="G141">
        <v>49.155022449883297</v>
      </c>
      <c r="H141">
        <v>-7.3971154732229998</v>
      </c>
      <c r="I141">
        <v>25.787871257986598</v>
      </c>
      <c r="J141">
        <v>-6.5737861882806596</v>
      </c>
      <c r="K141">
        <v>8420.0262957169507</v>
      </c>
      <c r="L141">
        <v>7033.9837466842</v>
      </c>
      <c r="M141">
        <v>25.040297443964398</v>
      </c>
      <c r="N141">
        <v>0.55932046351060405</v>
      </c>
      <c r="O141">
        <v>24.9134034487744</v>
      </c>
      <c r="P141">
        <v>74.368333936225</v>
      </c>
      <c r="Q141">
        <v>0.15737049423494101</v>
      </c>
    </row>
    <row r="142" spans="1:17" x14ac:dyDescent="0.3">
      <c r="A142" t="s">
        <v>358</v>
      </c>
      <c r="B142" t="s">
        <v>359</v>
      </c>
      <c r="C142" t="str">
        <f>IFERROR(VLOOKUP(Table1[[#This Row],[Ticker]],[1]!Table1[[Symbol]:[Industry]],2,FALSE),"-")</f>
        <v>-</v>
      </c>
      <c r="D142" t="s">
        <v>138</v>
      </c>
      <c r="E142">
        <v>67585.988662200005</v>
      </c>
      <c r="F142">
        <v>3781.5</v>
      </c>
      <c r="G142">
        <v>107.95389204475801</v>
      </c>
      <c r="H142">
        <v>0.55560694959664703</v>
      </c>
      <c r="I142">
        <v>42.552800433187102</v>
      </c>
      <c r="J142">
        <v>-7.3011695294071099</v>
      </c>
      <c r="K142">
        <v>3548.8347179166999</v>
      </c>
      <c r="L142">
        <v>2837.1727540494398</v>
      </c>
      <c r="M142">
        <v>43.982913972664299</v>
      </c>
      <c r="N142">
        <v>0.63985766424467805</v>
      </c>
      <c r="O142">
        <v>9.4010313367711191</v>
      </c>
      <c r="P142">
        <v>134.21386764113799</v>
      </c>
      <c r="Q142">
        <v>0.187718947783205</v>
      </c>
    </row>
    <row r="143" spans="1:17" x14ac:dyDescent="0.3">
      <c r="A143" t="s">
        <v>360</v>
      </c>
      <c r="B143" t="s">
        <v>361</v>
      </c>
      <c r="C143" t="str">
        <f>IFERROR(VLOOKUP(Table1[[#This Row],[Ticker]],[1]!Table1[[Symbol]:[Industry]],2,FALSE),"-")</f>
        <v>-</v>
      </c>
      <c r="D143" t="s">
        <v>191</v>
      </c>
      <c r="E143">
        <v>67429.179538787997</v>
      </c>
      <c r="F143">
        <v>229.63</v>
      </c>
      <c r="G143">
        <v>1.8831962134923801</v>
      </c>
      <c r="H143">
        <v>-5.3011643068744396</v>
      </c>
      <c r="I143">
        <v>19.621844162031099</v>
      </c>
      <c r="J143">
        <v>1.1591663735470299</v>
      </c>
      <c r="K143">
        <v>222.48276169593899</v>
      </c>
      <c r="L143">
        <v>194.28144776727899</v>
      </c>
      <c r="M143">
        <v>51.675488093632602</v>
      </c>
      <c r="N143">
        <v>0.64416217309726398</v>
      </c>
      <c r="O143">
        <v>6.9851500239515696</v>
      </c>
      <c r="P143">
        <v>45.750555379244602</v>
      </c>
      <c r="Q143">
        <v>3.9675147908617002E-2</v>
      </c>
    </row>
    <row r="144" spans="1:17" x14ac:dyDescent="0.3">
      <c r="A144" t="s">
        <v>362</v>
      </c>
      <c r="B144" t="s">
        <v>363</v>
      </c>
      <c r="C144" t="str">
        <f>IFERROR(VLOOKUP(Table1[[#This Row],[Ticker]],[1]!Table1[[Symbol]:[Industry]],2,FALSE),"-")</f>
        <v>-</v>
      </c>
      <c r="D144" t="s">
        <v>83</v>
      </c>
      <c r="E144">
        <v>67350.807563625</v>
      </c>
      <c r="F144">
        <v>326.25</v>
      </c>
      <c r="G144">
        <v>83.430286856723896</v>
      </c>
      <c r="H144">
        <v>-1.2267939291921801</v>
      </c>
      <c r="I144">
        <v>43.079079247109803</v>
      </c>
      <c r="J144">
        <v>-6.7696440163808704</v>
      </c>
      <c r="K144">
        <v>308.933682975625</v>
      </c>
      <c r="L144">
        <v>241.397552378358</v>
      </c>
      <c r="M144">
        <v>42.959268746215898</v>
      </c>
      <c r="N144">
        <v>0.59567830388215304</v>
      </c>
      <c r="O144">
        <v>10.6360153256704</v>
      </c>
      <c r="P144">
        <v>129.430379746835</v>
      </c>
    </row>
    <row r="145" spans="1:17" x14ac:dyDescent="0.3">
      <c r="A145" t="s">
        <v>364</v>
      </c>
      <c r="B145" t="s">
        <v>365</v>
      </c>
      <c r="C145" t="str">
        <f>IFERROR(VLOOKUP(Table1[[#This Row],[Ticker]],[1]!Table1[[Symbol]:[Industry]],2,FALSE),"-")</f>
        <v>-</v>
      </c>
      <c r="D145" t="s">
        <v>46</v>
      </c>
      <c r="E145">
        <v>67287.530950632994</v>
      </c>
      <c r="F145">
        <v>94.13</v>
      </c>
      <c r="G145">
        <v>78.454164250102707</v>
      </c>
      <c r="H145">
        <v>-7.2440866181171497</v>
      </c>
      <c r="I145">
        <v>9.4192204396127597</v>
      </c>
      <c r="J145">
        <v>-3.6058722728251298</v>
      </c>
      <c r="K145">
        <v>92.395676209170503</v>
      </c>
      <c r="L145">
        <v>79.667260878307303</v>
      </c>
      <c r="M145">
        <v>41.1656405841888</v>
      </c>
      <c r="N145">
        <v>0.59815543716722597</v>
      </c>
      <c r="O145">
        <v>7.5640072240518297</v>
      </c>
      <c r="P145">
        <v>111.05381165919199</v>
      </c>
      <c r="Q145">
        <v>0.14503337635567901</v>
      </c>
    </row>
    <row r="146" spans="1:17" x14ac:dyDescent="0.3">
      <c r="A146" t="s">
        <v>366</v>
      </c>
      <c r="B146" t="s">
        <v>367</v>
      </c>
      <c r="C146" t="str">
        <f>IFERROR(VLOOKUP(Table1[[#This Row],[Ticker]],[1]!Table1[[Symbol]:[Industry]],2,FALSE),"-")</f>
        <v>-</v>
      </c>
      <c r="D146" t="s">
        <v>37</v>
      </c>
      <c r="E146">
        <v>65939.123999999996</v>
      </c>
      <c r="F146">
        <v>375.85</v>
      </c>
      <c r="G146">
        <v>65.416850877919998</v>
      </c>
      <c r="H146">
        <v>-6.4694667548684297</v>
      </c>
      <c r="I146">
        <v>-2.7768508413779198</v>
      </c>
      <c r="J146">
        <v>-4.2003009506874402</v>
      </c>
      <c r="K146">
        <v>381.27508304229298</v>
      </c>
      <c r="L146">
        <v>330.122983134175</v>
      </c>
      <c r="M146">
        <v>33.650119703962702</v>
      </c>
      <c r="N146">
        <v>1.2794227912896801</v>
      </c>
      <c r="O146">
        <v>24.4645470267393</v>
      </c>
      <c r="P146">
        <v>93.239074550128507</v>
      </c>
      <c r="Q146">
        <v>6.1880915311232E-2</v>
      </c>
    </row>
    <row r="147" spans="1:17" x14ac:dyDescent="0.3">
      <c r="A147" t="s">
        <v>368</v>
      </c>
      <c r="B147" t="s">
        <v>369</v>
      </c>
      <c r="C147" t="str">
        <f>IFERROR(VLOOKUP(Table1[[#This Row],[Ticker]],[1]!Table1[[Symbol]:[Industry]],2,FALSE),"-")</f>
        <v>-</v>
      </c>
      <c r="D147" t="s">
        <v>143</v>
      </c>
      <c r="E147">
        <v>65773.736714379993</v>
      </c>
      <c r="F147">
        <v>1450.3</v>
      </c>
      <c r="G147">
        <v>70.734401087858203</v>
      </c>
      <c r="H147">
        <v>5.1492688288395101</v>
      </c>
      <c r="I147">
        <v>53.344049256567303</v>
      </c>
      <c r="J147">
        <v>1.7211012145317499</v>
      </c>
      <c r="K147">
        <v>1354.6659935248899</v>
      </c>
      <c r="L147">
        <v>1103.19796270387</v>
      </c>
      <c r="M147">
        <v>54.573643898907299</v>
      </c>
      <c r="N147">
        <v>0.31600846590655901</v>
      </c>
      <c r="O147">
        <v>6.3917810108253503</v>
      </c>
      <c r="P147">
        <v>119.31044911537801</v>
      </c>
      <c r="Q147">
        <v>7.5089754154469999E-3</v>
      </c>
    </row>
    <row r="148" spans="1:17" x14ac:dyDescent="0.3">
      <c r="A148" t="s">
        <v>370</v>
      </c>
      <c r="B148" t="s">
        <v>371</v>
      </c>
      <c r="C148" t="str">
        <f>IFERROR(VLOOKUP(Table1[[#This Row],[Ticker]],[1]!Table1[[Symbol]:[Industry]],2,FALSE),"-")</f>
        <v>-</v>
      </c>
      <c r="D148" t="s">
        <v>372</v>
      </c>
      <c r="E148">
        <v>65651.922482039998</v>
      </c>
      <c r="F148">
        <v>1014.6</v>
      </c>
      <c r="G148">
        <v>85.219933011880798</v>
      </c>
      <c r="H148">
        <v>-3.5899721753596001</v>
      </c>
      <c r="I148">
        <v>9.67907653993643</v>
      </c>
      <c r="J148">
        <v>0.19903197927725899</v>
      </c>
      <c r="K148">
        <v>918.44242476011595</v>
      </c>
      <c r="L148">
        <v>743.91542064496002</v>
      </c>
      <c r="M148">
        <v>44.632156985299503</v>
      </c>
      <c r="N148">
        <v>0.92033264655514702</v>
      </c>
      <c r="O148">
        <v>16.991917997240201</v>
      </c>
      <c r="P148">
        <v>145.57666707007101</v>
      </c>
      <c r="Q148">
        <v>0.13907635852387101</v>
      </c>
    </row>
    <row r="149" spans="1:17" x14ac:dyDescent="0.3">
      <c r="A149" t="s">
        <v>373</v>
      </c>
      <c r="B149" t="s">
        <v>374</v>
      </c>
      <c r="C149" t="str">
        <f>IFERROR(VLOOKUP(Table1[[#This Row],[Ticker]],[1]!Table1[[Symbol]:[Industry]],2,FALSE),"-")</f>
        <v>-</v>
      </c>
      <c r="D149" t="s">
        <v>375</v>
      </c>
      <c r="E149">
        <v>65478.142809450001</v>
      </c>
      <c r="F149">
        <v>10943.1</v>
      </c>
      <c r="G149">
        <v>148.589656932444</v>
      </c>
      <c r="H149">
        <v>-5.0101546860787298</v>
      </c>
      <c r="I149">
        <v>71.682234303754996</v>
      </c>
      <c r="J149">
        <v>-10.408410325868999</v>
      </c>
      <c r="K149">
        <v>10862.433160409701</v>
      </c>
      <c r="L149">
        <v>8058.91013952087</v>
      </c>
      <c r="M149">
        <v>24.4351305426521</v>
      </c>
      <c r="N149">
        <v>0.90193225560991297</v>
      </c>
      <c r="O149">
        <v>17.6905995558845</v>
      </c>
      <c r="P149">
        <v>176.83025550215001</v>
      </c>
      <c r="Q149">
        <v>9.3460160230964998E-2</v>
      </c>
    </row>
    <row r="150" spans="1:17" x14ac:dyDescent="0.3">
      <c r="A150" t="s">
        <v>376</v>
      </c>
      <c r="B150" t="s">
        <v>377</v>
      </c>
      <c r="C150" t="str">
        <f>IFERROR(VLOOKUP(Table1[[#This Row],[Ticker]],[1]!Table1[[Symbol]:[Industry]],2,FALSE),"-")</f>
        <v>-</v>
      </c>
      <c r="D150" t="s">
        <v>32</v>
      </c>
      <c r="E150">
        <v>65100.192268319901</v>
      </c>
      <c r="F150">
        <v>54.45</v>
      </c>
      <c r="G150">
        <v>66.408672107836395</v>
      </c>
      <c r="H150">
        <v>-4.7991400773462596</v>
      </c>
      <c r="I150">
        <v>15.162885427517701</v>
      </c>
      <c r="J150">
        <v>-0.25181290545340601</v>
      </c>
      <c r="K150">
        <v>55.233962654797999</v>
      </c>
      <c r="L150">
        <v>48.955206787825198</v>
      </c>
      <c r="M150">
        <v>43.132357139328903</v>
      </c>
      <c r="N150">
        <v>1.0643938330113101</v>
      </c>
      <c r="O150">
        <v>29.752066115702402</v>
      </c>
      <c r="P150">
        <v>101.666666666666</v>
      </c>
      <c r="Q150">
        <v>0.11561833382131299</v>
      </c>
    </row>
    <row r="151" spans="1:17" x14ac:dyDescent="0.3">
      <c r="A151" t="s">
        <v>378</v>
      </c>
      <c r="B151" t="s">
        <v>379</v>
      </c>
      <c r="C151" t="str">
        <f>IFERROR(VLOOKUP(Table1[[#This Row],[Ticker]],[1]!Table1[[Symbol]:[Industry]],2,FALSE),"-")</f>
        <v>-</v>
      </c>
      <c r="D151" t="s">
        <v>380</v>
      </c>
      <c r="E151">
        <v>62772.550202699997</v>
      </c>
      <c r="F151">
        <v>1030.25</v>
      </c>
      <c r="G151">
        <v>27.408965987786502</v>
      </c>
      <c r="H151">
        <v>-7.5773570428428396</v>
      </c>
      <c r="I151">
        <v>9.5771176682344308</v>
      </c>
      <c r="J151">
        <v>-2.7504843240854102</v>
      </c>
      <c r="K151">
        <v>1042.9131494600799</v>
      </c>
      <c r="L151">
        <v>932.11874893213405</v>
      </c>
      <c r="M151">
        <v>42.949070147831698</v>
      </c>
      <c r="N151">
        <v>1.06470866920288</v>
      </c>
      <c r="O151">
        <v>14.535306964328999</v>
      </c>
      <c r="P151">
        <v>59.506115497754998</v>
      </c>
      <c r="Q151">
        <v>2.6995312284787E-2</v>
      </c>
    </row>
    <row r="152" spans="1:17" x14ac:dyDescent="0.3">
      <c r="A152" t="s">
        <v>381</v>
      </c>
      <c r="B152" t="s">
        <v>382</v>
      </c>
      <c r="C152" t="str">
        <f>IFERROR(VLOOKUP(Table1[[#This Row],[Ticker]],[1]!Table1[[Symbol]:[Industry]],2,FALSE),"-")</f>
        <v>-</v>
      </c>
      <c r="D152" t="s">
        <v>62</v>
      </c>
      <c r="E152">
        <v>61942.441724999997</v>
      </c>
      <c r="F152">
        <v>5180.6499999999996</v>
      </c>
      <c r="G152">
        <v>13.0130566703361</v>
      </c>
      <c r="H152">
        <v>-1.6459173693762901</v>
      </c>
      <c r="I152">
        <v>-7.6779387281039702</v>
      </c>
      <c r="J152">
        <v>-3.4696856307553698</v>
      </c>
      <c r="K152">
        <v>5109.6361427245702</v>
      </c>
      <c r="L152">
        <v>4774.0292156140003</v>
      </c>
      <c r="M152">
        <v>49.436960780816797</v>
      </c>
      <c r="N152">
        <v>0.93033058687026704</v>
      </c>
      <c r="O152">
        <v>7.6853290610251701</v>
      </c>
      <c r="P152">
        <v>50.2944589498114</v>
      </c>
      <c r="Q152">
        <v>8.8924658776159994E-3</v>
      </c>
    </row>
    <row r="153" spans="1:17" x14ac:dyDescent="0.3">
      <c r="A153" t="s">
        <v>383</v>
      </c>
      <c r="B153" t="s">
        <v>384</v>
      </c>
      <c r="C153" t="str">
        <f>IFERROR(VLOOKUP(Table1[[#This Row],[Ticker]],[1]!Table1[[Symbol]:[Industry]],2,FALSE),"-")</f>
        <v>-</v>
      </c>
      <c r="D153" t="s">
        <v>116</v>
      </c>
      <c r="E153">
        <v>61518.387000000002</v>
      </c>
      <c r="F153">
        <v>307.3</v>
      </c>
      <c r="G153">
        <v>366.91862541331602</v>
      </c>
      <c r="H153">
        <v>13.704303673983899</v>
      </c>
      <c r="I153">
        <v>89.747059307908998</v>
      </c>
      <c r="J153">
        <v>-2.84434086077315</v>
      </c>
      <c r="K153">
        <v>284.08524989830403</v>
      </c>
      <c r="L153">
        <v>198.57838231105899</v>
      </c>
      <c r="M153">
        <v>39.013570343922197</v>
      </c>
      <c r="N153">
        <v>1.1138700894338001</v>
      </c>
      <c r="O153">
        <v>15.099251545720699</v>
      </c>
      <c r="P153">
        <v>408.35401157981801</v>
      </c>
      <c r="Q153">
        <v>0.17780738981642599</v>
      </c>
    </row>
    <row r="154" spans="1:17" x14ac:dyDescent="0.3">
      <c r="A154" t="s">
        <v>385</v>
      </c>
      <c r="B154" t="s">
        <v>386</v>
      </c>
      <c r="C154" t="str">
        <f>IFERROR(VLOOKUP(Table1[[#This Row],[Ticker]],[1]!Table1[[Symbol]:[Industry]],2,FALSE),"-")</f>
        <v>-</v>
      </c>
      <c r="D154" t="s">
        <v>387</v>
      </c>
      <c r="E154">
        <v>61373.374895250003</v>
      </c>
      <c r="F154">
        <v>3174.75</v>
      </c>
      <c r="G154">
        <v>9.7624984950263691</v>
      </c>
      <c r="H154">
        <v>-5.0866985611654698</v>
      </c>
      <c r="I154">
        <v>5.8272684408918396</v>
      </c>
      <c r="J154">
        <v>0.59798888778076698</v>
      </c>
      <c r="K154">
        <v>3038.2873529457102</v>
      </c>
      <c r="L154">
        <v>2675.9548399794498</v>
      </c>
      <c r="M154">
        <v>53.8375801670119</v>
      </c>
      <c r="N154">
        <v>0.92431968429447697</v>
      </c>
      <c r="O154">
        <v>5.9595243719977802</v>
      </c>
      <c r="P154">
        <v>44.714650378338902</v>
      </c>
      <c r="Q154">
        <v>-5.787670589691E-3</v>
      </c>
    </row>
    <row r="155" spans="1:17" x14ac:dyDescent="0.3">
      <c r="A155" t="s">
        <v>388</v>
      </c>
      <c r="B155" t="s">
        <v>389</v>
      </c>
      <c r="C155" t="str">
        <f>IFERROR(VLOOKUP(Table1[[#This Row],[Ticker]],[1]!Table1[[Symbol]:[Industry]],2,FALSE),"-")</f>
        <v>-</v>
      </c>
      <c r="D155" t="s">
        <v>138</v>
      </c>
      <c r="E155">
        <v>61343.333404269899</v>
      </c>
      <c r="F155">
        <v>1687.1</v>
      </c>
      <c r="G155">
        <v>34.095826609850803</v>
      </c>
      <c r="H155">
        <v>-10.360030627182899</v>
      </c>
      <c r="I155">
        <v>7.9121851489363797</v>
      </c>
      <c r="J155">
        <v>1.7630290076690101</v>
      </c>
      <c r="K155">
        <v>1731.39555176059</v>
      </c>
      <c r="L155">
        <v>1497.5169271141999</v>
      </c>
      <c r="M155">
        <v>39.150557284461101</v>
      </c>
      <c r="N155">
        <v>1.2987317307540001</v>
      </c>
      <c r="O155">
        <v>15.7637365894137</v>
      </c>
      <c r="P155">
        <v>60.8216958200276</v>
      </c>
      <c r="Q155">
        <v>9.6122929274495006E-2</v>
      </c>
    </row>
    <row r="156" spans="1:17" x14ac:dyDescent="0.3">
      <c r="A156" t="s">
        <v>390</v>
      </c>
      <c r="B156" t="s">
        <v>391</v>
      </c>
      <c r="C156" t="str">
        <f>IFERROR(VLOOKUP(Table1[[#This Row],[Ticker]],[1]!Table1[[Symbol]:[Industry]],2,FALSE),"-")</f>
        <v>-</v>
      </c>
      <c r="D156" t="s">
        <v>98</v>
      </c>
      <c r="E156">
        <v>61280.069315684901</v>
      </c>
      <c r="F156">
        <v>525.65</v>
      </c>
      <c r="G156">
        <v>-32.005395780970801</v>
      </c>
      <c r="H156">
        <v>0.84169525686185898</v>
      </c>
      <c r="I156">
        <v>-19.159384110189201</v>
      </c>
      <c r="J156">
        <v>1.4347732896621399</v>
      </c>
      <c r="K156">
        <v>511.29611966100998</v>
      </c>
      <c r="L156">
        <v>534.446310686017</v>
      </c>
      <c r="M156">
        <v>66.346721477569503</v>
      </c>
      <c r="N156">
        <v>0.87260281305692</v>
      </c>
      <c r="O156">
        <v>29.316084847331801</v>
      </c>
      <c r="P156">
        <v>19.7380410022778</v>
      </c>
      <c r="Q156">
        <v>-0.12783186734437299</v>
      </c>
    </row>
    <row r="157" spans="1:17" x14ac:dyDescent="0.3">
      <c r="A157" t="s">
        <v>392</v>
      </c>
      <c r="B157" t="s">
        <v>393</v>
      </c>
      <c r="C157" t="str">
        <f>IFERROR(VLOOKUP(Table1[[#This Row],[Ticker]],[1]!Table1[[Symbol]:[Industry]],2,FALSE),"-")</f>
        <v>-</v>
      </c>
      <c r="D157" t="s">
        <v>163</v>
      </c>
      <c r="E157">
        <v>61064.943518389999</v>
      </c>
      <c r="F157">
        <v>4025.35</v>
      </c>
      <c r="G157">
        <v>-13.121404832187601</v>
      </c>
      <c r="H157">
        <v>2.8998072586933601</v>
      </c>
      <c r="I157">
        <v>7.5089803918176896</v>
      </c>
      <c r="J157">
        <v>4.1675909794669996</v>
      </c>
      <c r="K157">
        <v>3768.10480054868</v>
      </c>
      <c r="L157">
        <v>3639.0465691401901</v>
      </c>
      <c r="M157">
        <v>72.756446268107595</v>
      </c>
      <c r="N157">
        <v>0.92303568062320895</v>
      </c>
      <c r="O157">
        <v>0.81856236103694502</v>
      </c>
      <c r="P157">
        <v>25.010869565217298</v>
      </c>
      <c r="Q157">
        <v>-5.0822577433780004E-3</v>
      </c>
    </row>
    <row r="158" spans="1:17" x14ac:dyDescent="0.3">
      <c r="A158" t="s">
        <v>394</v>
      </c>
      <c r="B158" t="s">
        <v>395</v>
      </c>
      <c r="C158" t="str">
        <f>IFERROR(VLOOKUP(Table1[[#This Row],[Ticker]],[1]!Table1[[Symbol]:[Industry]],2,FALSE),"-")</f>
        <v>-</v>
      </c>
      <c r="D158" t="s">
        <v>198</v>
      </c>
      <c r="E158">
        <v>60899.0359054</v>
      </c>
      <c r="F158">
        <v>3896.2</v>
      </c>
      <c r="G158">
        <v>-1.1429856324276599</v>
      </c>
      <c r="H158">
        <v>-22.865086171857602</v>
      </c>
      <c r="I158">
        <v>9.9409410192311203</v>
      </c>
      <c r="J158">
        <v>-3.5838848559784999</v>
      </c>
      <c r="K158">
        <v>4192.1453067513803</v>
      </c>
      <c r="L158">
        <v>3593.3919748439598</v>
      </c>
      <c r="M158">
        <v>25.005348483182502</v>
      </c>
      <c r="N158">
        <v>1.5534132187222101</v>
      </c>
      <c r="O158">
        <v>27.072532210872101</v>
      </c>
      <c r="P158">
        <v>49.1539698338565</v>
      </c>
      <c r="Q158">
        <v>0.103833723168477</v>
      </c>
    </row>
    <row r="159" spans="1:17" x14ac:dyDescent="0.3">
      <c r="A159" t="s">
        <v>396</v>
      </c>
      <c r="B159" t="s">
        <v>397</v>
      </c>
      <c r="C159" t="str">
        <f>IFERROR(VLOOKUP(Table1[[#This Row],[Ticker]],[1]!Table1[[Symbol]:[Industry]],2,FALSE),"-")</f>
        <v>-</v>
      </c>
      <c r="D159" t="s">
        <v>130</v>
      </c>
      <c r="E159">
        <v>60435.981586260001</v>
      </c>
      <c r="F159">
        <v>733.95</v>
      </c>
      <c r="G159">
        <v>79.814144186777895</v>
      </c>
      <c r="H159">
        <v>-9.3417885612345</v>
      </c>
      <c r="I159">
        <v>23.237921316679099</v>
      </c>
      <c r="J159">
        <v>-5.6462515937183699</v>
      </c>
      <c r="K159">
        <v>770.903088917888</v>
      </c>
      <c r="L159">
        <v>644.50986740723795</v>
      </c>
      <c r="M159">
        <v>21.608062066004599</v>
      </c>
      <c r="N159">
        <v>0.43052124497564898</v>
      </c>
      <c r="O159">
        <v>15.539205667960999</v>
      </c>
      <c r="P159">
        <v>106.397637795275</v>
      </c>
      <c r="Q159">
        <v>0.15664595382834801</v>
      </c>
    </row>
    <row r="160" spans="1:17" x14ac:dyDescent="0.3">
      <c r="A160" t="s">
        <v>398</v>
      </c>
      <c r="B160" t="s">
        <v>399</v>
      </c>
      <c r="C160" t="str">
        <f>IFERROR(VLOOKUP(Table1[[#This Row],[Ticker]],[1]!Table1[[Symbol]:[Industry]],2,FALSE),"-")</f>
        <v>-</v>
      </c>
      <c r="D160" t="s">
        <v>400</v>
      </c>
      <c r="E160">
        <v>60079.773697894998</v>
      </c>
      <c r="F160">
        <v>2236.5500000000002</v>
      </c>
      <c r="G160">
        <v>-5.6869045355386696</v>
      </c>
      <c r="H160">
        <v>-4.5776583342269701</v>
      </c>
      <c r="I160">
        <v>10.7891475561009</v>
      </c>
      <c r="J160">
        <v>0.341116154511241</v>
      </c>
      <c r="K160">
        <v>2242.1391695674802</v>
      </c>
      <c r="L160">
        <v>2047.9886862997901</v>
      </c>
      <c r="M160">
        <v>31.809552661988999</v>
      </c>
      <c r="N160">
        <v>0.63488892110639294</v>
      </c>
      <c r="O160">
        <v>9.7225637700923198</v>
      </c>
      <c r="P160">
        <v>28.537356321838999</v>
      </c>
      <c r="Q160">
        <v>1.0089002082337E-2</v>
      </c>
    </row>
    <row r="161" spans="1:17" x14ac:dyDescent="0.3">
      <c r="A161" t="s">
        <v>401</v>
      </c>
      <c r="B161" t="s">
        <v>402</v>
      </c>
      <c r="C161" t="str">
        <f>IFERROR(VLOOKUP(Table1[[#This Row],[Ticker]],[1]!Table1[[Symbol]:[Industry]],2,FALSE),"-")</f>
        <v>-</v>
      </c>
      <c r="D161" t="s">
        <v>62</v>
      </c>
      <c r="E161">
        <v>58921.764529759901</v>
      </c>
      <c r="F161">
        <v>27728.799999999999</v>
      </c>
      <c r="G161">
        <v>-4.3069569251578397</v>
      </c>
      <c r="H161">
        <v>0.30618205781339403</v>
      </c>
      <c r="I161">
        <v>-6.4365096742939798</v>
      </c>
      <c r="J161">
        <v>-1.5017816250359901</v>
      </c>
      <c r="K161">
        <v>27381.402865286698</v>
      </c>
      <c r="L161">
        <v>25916.941663260099</v>
      </c>
      <c r="M161">
        <v>46.5848318921078</v>
      </c>
      <c r="N161">
        <v>1.118401067073</v>
      </c>
      <c r="O161">
        <v>6.8886861313868604</v>
      </c>
      <c r="P161">
        <v>26.0399999999999</v>
      </c>
      <c r="Q161">
        <v>3.3133398071220001E-3</v>
      </c>
    </row>
    <row r="162" spans="1:17" x14ac:dyDescent="0.3">
      <c r="A162" t="s">
        <v>403</v>
      </c>
      <c r="B162" t="s">
        <v>404</v>
      </c>
      <c r="C162" t="str">
        <f>IFERROR(VLOOKUP(Table1[[#This Row],[Ticker]],[1]!Table1[[Symbol]:[Industry]],2,FALSE),"-")</f>
        <v>-</v>
      </c>
      <c r="D162" t="s">
        <v>130</v>
      </c>
      <c r="E162">
        <v>58401.4970611709</v>
      </c>
      <c r="F162">
        <v>141.38999999999999</v>
      </c>
      <c r="G162">
        <v>33.298806445134197</v>
      </c>
      <c r="H162">
        <v>-8.1612945777006196</v>
      </c>
      <c r="I162">
        <v>14.697767868518</v>
      </c>
      <c r="J162">
        <v>-5.7229479794557196</v>
      </c>
      <c r="K162">
        <v>150.66498652500101</v>
      </c>
      <c r="L162">
        <v>132.431905263191</v>
      </c>
      <c r="M162">
        <v>29.919120248803299</v>
      </c>
      <c r="N162">
        <v>0.72509112170119105</v>
      </c>
      <c r="O162">
        <v>24.018671758964501</v>
      </c>
      <c r="P162">
        <v>72.848410757946198</v>
      </c>
      <c r="Q162">
        <v>-3.8552262134412998E-2</v>
      </c>
    </row>
    <row r="163" spans="1:17" x14ac:dyDescent="0.3">
      <c r="A163" t="s">
        <v>405</v>
      </c>
      <c r="B163" t="s">
        <v>406</v>
      </c>
      <c r="C163" t="str">
        <f>IFERROR(VLOOKUP(Table1[[#This Row],[Ticker]],[1]!Table1[[Symbol]:[Industry]],2,FALSE),"-")</f>
        <v>-</v>
      </c>
      <c r="D163" t="s">
        <v>407</v>
      </c>
      <c r="E163">
        <v>58313.750869769901</v>
      </c>
      <c r="F163">
        <v>1610.9</v>
      </c>
      <c r="G163">
        <v>0.163847884165853</v>
      </c>
      <c r="H163">
        <v>6.4538256972134702</v>
      </c>
      <c r="I163">
        <v>-11.0077727707273</v>
      </c>
      <c r="J163">
        <v>3.4502348269368399</v>
      </c>
      <c r="K163">
        <v>1531.8232265860399</v>
      </c>
      <c r="L163">
        <v>1448.7161549662801</v>
      </c>
      <c r="M163">
        <v>55.6196026728379</v>
      </c>
      <c r="N163">
        <v>1.1109631946521099</v>
      </c>
      <c r="O163">
        <v>9.52883481283755</v>
      </c>
      <c r="P163">
        <v>37.689644856617797</v>
      </c>
      <c r="Q163">
        <v>2.1613889184793001E-2</v>
      </c>
    </row>
    <row r="164" spans="1:17" x14ac:dyDescent="0.3">
      <c r="A164" t="s">
        <v>408</v>
      </c>
      <c r="B164" t="s">
        <v>409</v>
      </c>
      <c r="C164" t="str">
        <f>IFERROR(VLOOKUP(Table1[[#This Row],[Ticker]],[1]!Table1[[Symbol]:[Industry]],2,FALSE),"-")</f>
        <v>-</v>
      </c>
      <c r="D164" t="s">
        <v>198</v>
      </c>
      <c r="E164">
        <v>58068.060464075003</v>
      </c>
      <c r="F164">
        <v>1011.35</v>
      </c>
      <c r="G164">
        <v>48.075383845738202</v>
      </c>
      <c r="H164">
        <v>-12.500480792993001</v>
      </c>
      <c r="I164">
        <v>34.617760502501099</v>
      </c>
      <c r="J164">
        <v>-4.40357826801519</v>
      </c>
      <c r="K164">
        <v>963.40519977144402</v>
      </c>
      <c r="L164">
        <v>772.448830074169</v>
      </c>
      <c r="M164">
        <v>43.398935703251503</v>
      </c>
      <c r="N164">
        <v>1.23717028478547</v>
      </c>
      <c r="O164">
        <v>19.375092697879001</v>
      </c>
      <c r="P164">
        <v>84.351075464819502</v>
      </c>
      <c r="Q164">
        <v>0.100921380324833</v>
      </c>
    </row>
    <row r="165" spans="1:17" x14ac:dyDescent="0.3">
      <c r="A165" t="s">
        <v>410</v>
      </c>
      <c r="B165" t="s">
        <v>411</v>
      </c>
      <c r="C165" t="str">
        <f>IFERROR(VLOOKUP(Table1[[#This Row],[Ticker]],[1]!Table1[[Symbol]:[Industry]],2,FALSE),"-")</f>
        <v>-</v>
      </c>
      <c r="D165" t="s">
        <v>101</v>
      </c>
      <c r="E165">
        <v>57606.867470325</v>
      </c>
      <c r="F165">
        <v>146.59</v>
      </c>
      <c r="G165">
        <v>132.749100506058</v>
      </c>
      <c r="H165">
        <v>5.3646853676047703</v>
      </c>
      <c r="I165">
        <v>25.831307966462902</v>
      </c>
      <c r="J165">
        <v>-6.1957495300209597</v>
      </c>
      <c r="K165">
        <v>137.69457340222601</v>
      </c>
      <c r="L165">
        <v>113.81686051787599</v>
      </c>
      <c r="M165">
        <v>55.953898319427999</v>
      </c>
      <c r="N165">
        <v>1.63064317162093</v>
      </c>
      <c r="O165">
        <v>16.310798826659301</v>
      </c>
      <c r="P165">
        <v>177.89573459715601</v>
      </c>
      <c r="Q165">
        <v>0.18257410394634599</v>
      </c>
    </row>
    <row r="166" spans="1:17" x14ac:dyDescent="0.3">
      <c r="A166" t="s">
        <v>412</v>
      </c>
      <c r="B166" t="s">
        <v>413</v>
      </c>
      <c r="C166" t="str">
        <f>IFERROR(VLOOKUP(Table1[[#This Row],[Ticker]],[1]!Table1[[Symbol]:[Industry]],2,FALSE),"-")</f>
        <v>-</v>
      </c>
      <c r="D166" t="s">
        <v>24</v>
      </c>
      <c r="E166">
        <v>57280.269972419897</v>
      </c>
      <c r="F166">
        <v>76.59</v>
      </c>
      <c r="G166">
        <v>-32.470566932692897</v>
      </c>
      <c r="H166">
        <v>-11.083079606491401</v>
      </c>
      <c r="I166">
        <v>-21.625469403163098</v>
      </c>
      <c r="J166">
        <v>-0.76587461463877804</v>
      </c>
      <c r="K166">
        <v>79.237613977125093</v>
      </c>
      <c r="L166">
        <v>80.084686770263701</v>
      </c>
      <c r="M166">
        <v>33.834622451776703</v>
      </c>
      <c r="N166">
        <v>0.55458431948490094</v>
      </c>
      <c r="O166">
        <v>31.479305392348799</v>
      </c>
      <c r="P166">
        <v>8.1779661016949206</v>
      </c>
      <c r="Q166">
        <v>1.3444304180916E-2</v>
      </c>
    </row>
    <row r="167" spans="1:17" x14ac:dyDescent="0.3">
      <c r="A167" t="s">
        <v>414</v>
      </c>
      <c r="B167" t="s">
        <v>415</v>
      </c>
      <c r="C167" t="str">
        <f>IFERROR(VLOOKUP(Table1[[#This Row],[Ticker]],[1]!Table1[[Symbol]:[Industry]],2,FALSE),"-")</f>
        <v>-</v>
      </c>
      <c r="D167" t="s">
        <v>92</v>
      </c>
      <c r="E167">
        <v>56967.15557445</v>
      </c>
      <c r="F167">
        <v>552.75</v>
      </c>
      <c r="G167">
        <v>195.90252894544301</v>
      </c>
      <c r="H167">
        <v>12.8110811129071</v>
      </c>
      <c r="I167">
        <v>41.708085528522602</v>
      </c>
      <c r="J167">
        <v>2.92333484820848</v>
      </c>
      <c r="K167">
        <v>461.47758545224002</v>
      </c>
      <c r="L167">
        <v>373.86448765656303</v>
      </c>
      <c r="M167">
        <v>86.487586280955497</v>
      </c>
      <c r="N167">
        <v>1.08544197938283</v>
      </c>
      <c r="O167">
        <v>1.6101311623699599</v>
      </c>
      <c r="P167">
        <v>239.84014755610201</v>
      </c>
      <c r="Q167">
        <v>0.206583970710538</v>
      </c>
    </row>
    <row r="168" spans="1:17" x14ac:dyDescent="0.3">
      <c r="A168" t="s">
        <v>416</v>
      </c>
      <c r="B168" t="s">
        <v>417</v>
      </c>
      <c r="C168" t="str">
        <f>IFERROR(VLOOKUP(Table1[[#This Row],[Ticker]],[1]!Table1[[Symbol]:[Industry]],2,FALSE),"-")</f>
        <v>-</v>
      </c>
      <c r="D168" t="s">
        <v>268</v>
      </c>
      <c r="E168">
        <v>56015.197645125001</v>
      </c>
      <c r="F168">
        <v>4973.75</v>
      </c>
      <c r="G168">
        <v>79.262385459557706</v>
      </c>
      <c r="H168">
        <v>-6.68342193729959</v>
      </c>
      <c r="I168">
        <v>50.900936285112998</v>
      </c>
      <c r="J168">
        <v>-2.7937042950653201</v>
      </c>
      <c r="K168">
        <v>5076.8507513012701</v>
      </c>
      <c r="L168">
        <v>4096.3370504666</v>
      </c>
      <c r="M168">
        <v>30.854899157103201</v>
      </c>
      <c r="N168">
        <v>0.43237247872871798</v>
      </c>
      <c r="O168">
        <v>17.415431012817201</v>
      </c>
      <c r="P168">
        <v>104.26078028747401</v>
      </c>
      <c r="Q168">
        <v>0.129162272945889</v>
      </c>
    </row>
    <row r="169" spans="1:17" x14ac:dyDescent="0.3">
      <c r="A169" t="s">
        <v>418</v>
      </c>
      <c r="B169" t="s">
        <v>419</v>
      </c>
      <c r="C169" t="str">
        <f>IFERROR(VLOOKUP(Table1[[#This Row],[Ticker]],[1]!Table1[[Symbol]:[Industry]],2,FALSE),"-")</f>
        <v>-</v>
      </c>
      <c r="D169" t="s">
        <v>420</v>
      </c>
      <c r="E169">
        <v>55999.428379919998</v>
      </c>
      <c r="F169">
        <v>215.2</v>
      </c>
      <c r="G169">
        <v>-10.023070626527399</v>
      </c>
      <c r="H169">
        <v>-13.1098966202253</v>
      </c>
      <c r="I169">
        <v>16.364518857904599</v>
      </c>
      <c r="J169">
        <v>-3.7622901615230999</v>
      </c>
      <c r="K169">
        <v>225.57355648391101</v>
      </c>
      <c r="L169">
        <v>200.900791367457</v>
      </c>
      <c r="M169">
        <v>20.973709117030499</v>
      </c>
      <c r="N169">
        <v>0.43042236012336199</v>
      </c>
      <c r="O169">
        <v>14.7304832713754</v>
      </c>
      <c r="P169">
        <v>38.838709677419303</v>
      </c>
      <c r="Q169">
        <v>5.3390706470625E-2</v>
      </c>
    </row>
    <row r="170" spans="1:17" x14ac:dyDescent="0.3">
      <c r="A170" t="s">
        <v>421</v>
      </c>
      <c r="B170" t="s">
        <v>422</v>
      </c>
      <c r="C170" t="str">
        <f>IFERROR(VLOOKUP(Table1[[#This Row],[Ticker]],[1]!Table1[[Symbol]:[Industry]],2,FALSE),"-")</f>
        <v>-</v>
      </c>
      <c r="D170" t="s">
        <v>387</v>
      </c>
      <c r="E170">
        <v>55985.080937209998</v>
      </c>
      <c r="F170">
        <v>132004.70000000001</v>
      </c>
      <c r="G170">
        <v>4.5289265923357398</v>
      </c>
      <c r="H170">
        <v>0.117765931853519</v>
      </c>
      <c r="I170">
        <v>-21.634095674685099</v>
      </c>
      <c r="J170">
        <v>-8.1914678923664996E-2</v>
      </c>
      <c r="K170">
        <v>129336.89449754699</v>
      </c>
      <c r="L170">
        <v>125378.103898477</v>
      </c>
      <c r="M170">
        <v>58.263339878260503</v>
      </c>
      <c r="N170">
        <v>1.1801598689985799</v>
      </c>
      <c r="O170">
        <v>14.726975630413101</v>
      </c>
      <c r="P170">
        <v>30.182085709030702</v>
      </c>
      <c r="Q170">
        <v>2.7705323008414998E-2</v>
      </c>
    </row>
    <row r="171" spans="1:17" hidden="1" x14ac:dyDescent="0.3">
      <c r="A171" t="s">
        <v>423</v>
      </c>
      <c r="B171" t="s">
        <v>424</v>
      </c>
      <c r="C171" t="str">
        <f>IFERROR(VLOOKUP(Table1[[#This Row],[Ticker]],[1]!Table1[[Symbol]:[Industry]],2,FALSE),"-")</f>
        <v>-</v>
      </c>
      <c r="D171" t="s">
        <v>27</v>
      </c>
      <c r="E171">
        <v>55752.5</v>
      </c>
      <c r="F171">
        <v>1115.05</v>
      </c>
      <c r="G171">
        <v>13.1259871302049</v>
      </c>
      <c r="H171">
        <v>-4.2152805413500802</v>
      </c>
      <c r="I171">
        <v>21.845654157854899</v>
      </c>
      <c r="J171">
        <v>-2.4384384016263998</v>
      </c>
      <c r="K171">
        <v>1047.0196306211101</v>
      </c>
      <c r="M171">
        <v>53.294868724484601</v>
      </c>
      <c r="N171">
        <v>1.1402454551264201</v>
      </c>
      <c r="O171">
        <v>22.738890632707001</v>
      </c>
      <c r="P171">
        <v>47.6887417218542</v>
      </c>
    </row>
    <row r="172" spans="1:17" x14ac:dyDescent="0.3">
      <c r="A172" t="s">
        <v>425</v>
      </c>
      <c r="B172" t="s">
        <v>426</v>
      </c>
      <c r="C172" t="str">
        <f>IFERROR(VLOOKUP(Table1[[#This Row],[Ticker]],[1]!Table1[[Symbol]:[Industry]],2,FALSE),"-")</f>
        <v>-</v>
      </c>
      <c r="D172" t="s">
        <v>21</v>
      </c>
      <c r="E172">
        <v>55538.558482544999</v>
      </c>
      <c r="F172">
        <v>2937.15</v>
      </c>
      <c r="G172">
        <v>5.26589426612348</v>
      </c>
      <c r="H172">
        <v>17.938279748315502</v>
      </c>
      <c r="I172">
        <v>0.68995776318749602</v>
      </c>
      <c r="J172">
        <v>7.3585066602093097</v>
      </c>
      <c r="K172">
        <v>2540.9716673184898</v>
      </c>
      <c r="L172">
        <v>2432.32714988411</v>
      </c>
      <c r="M172">
        <v>90.032372338945393</v>
      </c>
      <c r="N172">
        <v>1.02022452719374</v>
      </c>
      <c r="O172">
        <v>1.0094819808317701</v>
      </c>
      <c r="P172">
        <v>41.953023053501497</v>
      </c>
      <c r="Q172">
        <v>-3.0896985421579998E-2</v>
      </c>
    </row>
    <row r="173" spans="1:17" x14ac:dyDescent="0.3">
      <c r="A173" t="s">
        <v>427</v>
      </c>
      <c r="B173" t="s">
        <v>428</v>
      </c>
      <c r="C173" t="str">
        <f>IFERROR(VLOOKUP(Table1[[#This Row],[Ticker]],[1]!Table1[[Symbol]:[Industry]],2,FALSE),"-")</f>
        <v>-</v>
      </c>
      <c r="D173" t="s">
        <v>173</v>
      </c>
      <c r="E173">
        <v>54806.382055039998</v>
      </c>
      <c r="F173">
        <v>16883.900000000001</v>
      </c>
      <c r="G173">
        <v>-15.712850347842201</v>
      </c>
      <c r="H173">
        <v>-1.5207835551275499</v>
      </c>
      <c r="I173">
        <v>-16.219723895941002</v>
      </c>
      <c r="J173">
        <v>-1.3687053376577001</v>
      </c>
      <c r="K173">
        <v>16506.225602900598</v>
      </c>
      <c r="L173">
        <v>16328.741834652899</v>
      </c>
      <c r="M173">
        <v>55.453460129918803</v>
      </c>
      <c r="N173">
        <v>0.99265089972090004</v>
      </c>
      <c r="O173">
        <v>14.013942276369701</v>
      </c>
      <c r="P173">
        <v>11.518494055482099</v>
      </c>
      <c r="Q173">
        <v>-2.9177567447334001E-2</v>
      </c>
    </row>
    <row r="174" spans="1:17" x14ac:dyDescent="0.3">
      <c r="A174" t="s">
        <v>429</v>
      </c>
      <c r="B174" t="s">
        <v>430</v>
      </c>
      <c r="C174" t="str">
        <f>IFERROR(VLOOKUP(Table1[[#This Row],[Ticker]],[1]!Table1[[Symbol]:[Industry]],2,FALSE),"-")</f>
        <v>-</v>
      </c>
      <c r="D174" t="s">
        <v>32</v>
      </c>
      <c r="E174">
        <v>54308.774973514002</v>
      </c>
      <c r="F174">
        <v>119.29</v>
      </c>
      <c r="G174">
        <v>17.446700469516198</v>
      </c>
      <c r="H174">
        <v>-2.76513401923639</v>
      </c>
      <c r="I174">
        <v>-24.7479302703732</v>
      </c>
      <c r="J174">
        <v>-1.0606141129196001</v>
      </c>
      <c r="K174">
        <v>124.875112895291</v>
      </c>
      <c r="L174">
        <v>121.13334576850799</v>
      </c>
      <c r="M174">
        <v>39.510363473259098</v>
      </c>
      <c r="N174">
        <v>0.75503996311264499</v>
      </c>
      <c r="O174">
        <v>32.408416464079103</v>
      </c>
      <c r="P174">
        <v>45.831295843520699</v>
      </c>
      <c r="Q174">
        <v>3.3764617927696E-2</v>
      </c>
    </row>
    <row r="175" spans="1:17" x14ac:dyDescent="0.3">
      <c r="A175" t="s">
        <v>431</v>
      </c>
      <c r="B175" t="s">
        <v>432</v>
      </c>
      <c r="C175" t="str">
        <f>IFERROR(VLOOKUP(Table1[[#This Row],[Ticker]],[1]!Table1[[Symbol]:[Industry]],2,FALSE),"-")</f>
        <v>-</v>
      </c>
      <c r="D175" t="s">
        <v>281</v>
      </c>
      <c r="E175">
        <v>54216.3544884</v>
      </c>
      <c r="F175">
        <v>5123</v>
      </c>
      <c r="G175">
        <v>4.2994870831584704</v>
      </c>
      <c r="H175">
        <v>-1.33422876360846</v>
      </c>
      <c r="I175">
        <v>-19.700202572281199</v>
      </c>
      <c r="J175">
        <v>0.66534208071725798</v>
      </c>
      <c r="K175">
        <v>4915.6136064462498</v>
      </c>
      <c r="L175">
        <v>4854.34103748493</v>
      </c>
      <c r="M175">
        <v>65.619373476961499</v>
      </c>
      <c r="N175">
        <v>1.0931292408450599</v>
      </c>
      <c r="O175">
        <v>14.6466913917626</v>
      </c>
      <c r="P175">
        <v>30.687108582798601</v>
      </c>
      <c r="Q175">
        <v>2.751152906025E-3</v>
      </c>
    </row>
    <row r="176" spans="1:17" x14ac:dyDescent="0.3">
      <c r="A176" t="s">
        <v>433</v>
      </c>
      <c r="B176" t="s">
        <v>434</v>
      </c>
      <c r="C176" t="str">
        <f>IFERROR(VLOOKUP(Table1[[#This Row],[Ticker]],[1]!Table1[[Symbol]:[Industry]],2,FALSE),"-")</f>
        <v>-</v>
      </c>
      <c r="D176" t="s">
        <v>86</v>
      </c>
      <c r="E176">
        <v>53807.709374999999</v>
      </c>
      <c r="F176">
        <v>1467.9</v>
      </c>
      <c r="G176">
        <v>125.13733631592299</v>
      </c>
      <c r="H176">
        <v>-6.5273849728115696</v>
      </c>
      <c r="I176">
        <v>60.576982218214503</v>
      </c>
      <c r="J176">
        <v>-8.0837421270004395</v>
      </c>
      <c r="K176">
        <v>1456.0268794106801</v>
      </c>
      <c r="L176">
        <v>1047.3416886114701</v>
      </c>
      <c r="M176">
        <v>28.5816205444997</v>
      </c>
      <c r="N176">
        <v>0.73847097109347604</v>
      </c>
      <c r="O176">
        <v>22.263096941208499</v>
      </c>
      <c r="P176">
        <v>226.2</v>
      </c>
      <c r="Q176">
        <v>0.18429146256946199</v>
      </c>
    </row>
    <row r="177" spans="1:17" x14ac:dyDescent="0.3">
      <c r="A177" t="s">
        <v>435</v>
      </c>
      <c r="B177" t="s">
        <v>436</v>
      </c>
      <c r="C177" t="str">
        <f>IFERROR(VLOOKUP(Table1[[#This Row],[Ticker]],[1]!Table1[[Symbol]:[Industry]],2,FALSE),"-")</f>
        <v>-</v>
      </c>
      <c r="D177" t="s">
        <v>32</v>
      </c>
      <c r="E177">
        <v>53752.376962943999</v>
      </c>
      <c r="F177">
        <v>61.92</v>
      </c>
      <c r="G177">
        <v>76.412406237784197</v>
      </c>
      <c r="H177">
        <v>-6.38110209089528</v>
      </c>
      <c r="I177">
        <v>1.6842336658852</v>
      </c>
      <c r="J177">
        <v>-3.8425392162354899</v>
      </c>
      <c r="K177">
        <v>63.4830938572319</v>
      </c>
      <c r="L177">
        <v>56.627686239863202</v>
      </c>
      <c r="M177">
        <v>37.536584676955698</v>
      </c>
      <c r="N177">
        <v>1.1062154416071599</v>
      </c>
      <c r="O177">
        <v>24.192506459948302</v>
      </c>
      <c r="P177">
        <v>109.18918918918899</v>
      </c>
      <c r="Q177">
        <v>8.4651216074752997E-2</v>
      </c>
    </row>
    <row r="178" spans="1:17" x14ac:dyDescent="0.3">
      <c r="A178" t="s">
        <v>437</v>
      </c>
      <c r="B178" t="s">
        <v>438</v>
      </c>
      <c r="C178" t="str">
        <f>IFERROR(VLOOKUP(Table1[[#This Row],[Ticker]],[1]!Table1[[Symbol]:[Industry]],2,FALSE),"-")</f>
        <v>-</v>
      </c>
      <c r="D178" t="s">
        <v>274</v>
      </c>
      <c r="E178">
        <v>53498.415822914998</v>
      </c>
      <c r="F178">
        <v>2023.35</v>
      </c>
      <c r="G178">
        <v>11.2205019991799</v>
      </c>
      <c r="H178">
        <v>-5.9574536730408303</v>
      </c>
      <c r="I178">
        <v>-5.3811744299597999</v>
      </c>
      <c r="J178">
        <v>-2.3359875025432202</v>
      </c>
      <c r="K178">
        <v>2005.26752527491</v>
      </c>
      <c r="L178">
        <v>1831.4676449809899</v>
      </c>
      <c r="M178">
        <v>38.878318801271</v>
      </c>
      <c r="N178">
        <v>0.77464177699746894</v>
      </c>
      <c r="O178">
        <v>7.86319717300516</v>
      </c>
      <c r="P178">
        <v>37.628813386389098</v>
      </c>
      <c r="Q178">
        <v>-2.5725062933380002E-3</v>
      </c>
    </row>
    <row r="179" spans="1:17" x14ac:dyDescent="0.3">
      <c r="A179" t="s">
        <v>439</v>
      </c>
      <c r="B179" t="s">
        <v>440</v>
      </c>
      <c r="C179" t="str">
        <f>IFERROR(VLOOKUP(Table1[[#This Row],[Ticker]],[1]!Table1[[Symbol]:[Industry]],2,FALSE),"-")</f>
        <v>-</v>
      </c>
      <c r="D179" t="s">
        <v>51</v>
      </c>
      <c r="E179">
        <v>51202.480165624998</v>
      </c>
      <c r="F179">
        <v>4646.75</v>
      </c>
      <c r="G179">
        <v>55.414474821510801</v>
      </c>
      <c r="H179">
        <v>-13.4293619016472</v>
      </c>
      <c r="I179">
        <v>13.879299778772699</v>
      </c>
      <c r="J179">
        <v>1.8917880753246299</v>
      </c>
      <c r="K179">
        <v>4496.77214048114</v>
      </c>
      <c r="L179">
        <v>3987.6961281149702</v>
      </c>
      <c r="M179">
        <v>66.423458109714304</v>
      </c>
      <c r="N179">
        <v>0.32297151549512598</v>
      </c>
      <c r="O179">
        <v>7.5590466455049299</v>
      </c>
      <c r="P179">
        <v>86.384421001965407</v>
      </c>
      <c r="Q179">
        <v>4.2600688028813997E-2</v>
      </c>
    </row>
    <row r="180" spans="1:17" x14ac:dyDescent="0.3">
      <c r="A180" t="s">
        <v>441</v>
      </c>
      <c r="B180" t="s">
        <v>442</v>
      </c>
      <c r="C180" t="str">
        <f>IFERROR(VLOOKUP(Table1[[#This Row],[Ticker]],[1]!Table1[[Symbol]:[Industry]],2,FALSE),"-")</f>
        <v>-</v>
      </c>
      <c r="D180" t="s">
        <v>27</v>
      </c>
      <c r="E180">
        <v>50888.175000000003</v>
      </c>
      <c r="F180">
        <v>1785.55</v>
      </c>
      <c r="G180">
        <v>-14.0011958020314</v>
      </c>
      <c r="H180">
        <v>-7.3228997837743703</v>
      </c>
      <c r="I180">
        <v>-10.476627167502199</v>
      </c>
      <c r="J180">
        <v>-3.65641918006621</v>
      </c>
      <c r="K180">
        <v>1837.6103305209001</v>
      </c>
      <c r="L180">
        <v>1778.22364447054</v>
      </c>
      <c r="M180">
        <v>29.6297894062917</v>
      </c>
      <c r="N180">
        <v>1.1167569658752099</v>
      </c>
      <c r="O180">
        <v>16.751141104981599</v>
      </c>
      <c r="P180">
        <v>15.6893870675132</v>
      </c>
      <c r="Q180">
        <v>-1.9415588578885E-2</v>
      </c>
    </row>
    <row r="181" spans="1:17" x14ac:dyDescent="0.3">
      <c r="A181" t="s">
        <v>443</v>
      </c>
      <c r="B181" t="s">
        <v>444</v>
      </c>
      <c r="C181" t="str">
        <f>IFERROR(VLOOKUP(Table1[[#This Row],[Ticker]],[1]!Table1[[Symbol]:[Industry]],2,FALSE),"-")</f>
        <v>-</v>
      </c>
      <c r="D181" t="s">
        <v>445</v>
      </c>
      <c r="E181">
        <v>50854.710306599998</v>
      </c>
      <c r="F181">
        <v>178</v>
      </c>
      <c r="G181">
        <v>-1.2173225871237501</v>
      </c>
      <c r="H181">
        <v>-2.72040574024907</v>
      </c>
      <c r="I181">
        <v>-6.4210576615410604</v>
      </c>
      <c r="J181">
        <v>-2.3474217582166998</v>
      </c>
      <c r="K181">
        <v>173.68728670341599</v>
      </c>
      <c r="L181">
        <v>166.24990969111201</v>
      </c>
      <c r="M181">
        <v>52.549735341724997</v>
      </c>
      <c r="N181">
        <v>1.0799192873649699</v>
      </c>
      <c r="O181">
        <v>9.8314606741572899</v>
      </c>
      <c r="P181">
        <v>36.817832436587203</v>
      </c>
      <c r="Q181">
        <v>-9.3772244281111999E-2</v>
      </c>
    </row>
    <row r="182" spans="1:17" x14ac:dyDescent="0.3">
      <c r="A182" t="s">
        <v>446</v>
      </c>
      <c r="B182" t="s">
        <v>447</v>
      </c>
      <c r="C182" t="str">
        <f>IFERROR(VLOOKUP(Table1[[#This Row],[Ticker]],[1]!Table1[[Symbol]:[Industry]],2,FALSE),"-")</f>
        <v>-</v>
      </c>
      <c r="D182" t="s">
        <v>448</v>
      </c>
      <c r="E182">
        <v>50032.502935240002</v>
      </c>
      <c r="F182">
        <v>333.55</v>
      </c>
      <c r="G182">
        <v>25.030087547433698</v>
      </c>
      <c r="H182">
        <v>2.9793206137620198</v>
      </c>
      <c r="I182">
        <v>13.081545990193799</v>
      </c>
      <c r="J182">
        <v>-2.53641140551361</v>
      </c>
      <c r="K182">
        <v>321.54103720024102</v>
      </c>
      <c r="L182">
        <v>279.94547070658899</v>
      </c>
      <c r="M182">
        <v>42.042995527041398</v>
      </c>
      <c r="N182">
        <v>0.84046092099908698</v>
      </c>
      <c r="O182">
        <v>6.6556738120221803</v>
      </c>
      <c r="P182">
        <v>73.995826812728197</v>
      </c>
      <c r="Q182">
        <v>2.3450060175962999E-2</v>
      </c>
    </row>
    <row r="183" spans="1:17" x14ac:dyDescent="0.3">
      <c r="A183" t="s">
        <v>449</v>
      </c>
      <c r="B183" t="s">
        <v>450</v>
      </c>
      <c r="C183" t="str">
        <f>IFERROR(VLOOKUP(Table1[[#This Row],[Ticker]],[1]!Table1[[Symbol]:[Industry]],2,FALSE),"-")</f>
        <v>-</v>
      </c>
      <c r="D183" t="s">
        <v>77</v>
      </c>
      <c r="E183">
        <v>49698.838089265002</v>
      </c>
      <c r="F183">
        <v>2646.55</v>
      </c>
      <c r="G183">
        <v>22.679825314598599</v>
      </c>
      <c r="H183">
        <v>-1.1451485203879701</v>
      </c>
      <c r="I183">
        <v>4.6083040176343504</v>
      </c>
      <c r="J183">
        <v>-2.4684000857847801</v>
      </c>
      <c r="K183">
        <v>2611.8071627735599</v>
      </c>
      <c r="L183">
        <v>2413.1623538734202</v>
      </c>
      <c r="M183">
        <v>45.057488677561501</v>
      </c>
      <c r="N183">
        <v>0.74142546297122802</v>
      </c>
      <c r="O183">
        <v>7.4606563261604597</v>
      </c>
      <c r="P183">
        <v>49.219102390617898</v>
      </c>
      <c r="Q183">
        <v>-3.8863212040505003E-2</v>
      </c>
    </row>
    <row r="184" spans="1:17" x14ac:dyDescent="0.3">
      <c r="A184" t="s">
        <v>451</v>
      </c>
      <c r="B184" t="s">
        <v>452</v>
      </c>
      <c r="C184" t="str">
        <f>IFERROR(VLOOKUP(Table1[[#This Row],[Ticker]],[1]!Table1[[Symbol]:[Industry]],2,FALSE),"-")</f>
        <v>-</v>
      </c>
      <c r="D184" t="s">
        <v>375</v>
      </c>
      <c r="E184">
        <v>49086.751178999999</v>
      </c>
      <c r="F184">
        <v>1483.5</v>
      </c>
      <c r="G184">
        <v>69.741812878122104</v>
      </c>
      <c r="H184">
        <v>-4.0127462995101997</v>
      </c>
      <c r="I184">
        <v>32.0259277717198</v>
      </c>
      <c r="J184">
        <v>-2.32732512329064</v>
      </c>
      <c r="K184">
        <v>1429.89839396101</v>
      </c>
      <c r="L184">
        <v>1193.56257787916</v>
      </c>
      <c r="M184">
        <v>47.315125693966003</v>
      </c>
      <c r="N184">
        <v>0.70210204051043101</v>
      </c>
      <c r="O184">
        <v>5.1567239635995801</v>
      </c>
      <c r="P184">
        <v>95.983882687099495</v>
      </c>
      <c r="Q184">
        <v>5.8396424422919998E-3</v>
      </c>
    </row>
    <row r="185" spans="1:17" x14ac:dyDescent="0.3">
      <c r="A185" t="s">
        <v>453</v>
      </c>
      <c r="B185" t="s">
        <v>454</v>
      </c>
      <c r="C185" t="str">
        <f>IFERROR(VLOOKUP(Table1[[#This Row],[Ticker]],[1]!Table1[[Symbol]:[Industry]],2,FALSE),"-")</f>
        <v>-</v>
      </c>
      <c r="D185" t="s">
        <v>51</v>
      </c>
      <c r="E185">
        <v>48769.819546874998</v>
      </c>
      <c r="F185">
        <v>656.25</v>
      </c>
      <c r="G185">
        <v>-35.191528746575301</v>
      </c>
      <c r="H185">
        <v>-5.7528861692922098</v>
      </c>
      <c r="I185">
        <v>-23.665208558968398</v>
      </c>
      <c r="J185">
        <v>2.3144109321615298</v>
      </c>
      <c r="K185">
        <v>648.03332378597895</v>
      </c>
      <c r="L185">
        <v>657.42558745817905</v>
      </c>
      <c r="M185">
        <v>58.806589318050797</v>
      </c>
      <c r="N185">
        <v>0.68463627738884902</v>
      </c>
      <c r="O185">
        <v>23.946666666666601</v>
      </c>
      <c r="P185">
        <v>18.520859671302102</v>
      </c>
      <c r="Q185">
        <v>-3.5611996453806E-2</v>
      </c>
    </row>
    <row r="186" spans="1:17" x14ac:dyDescent="0.3">
      <c r="A186" t="s">
        <v>455</v>
      </c>
      <c r="B186" t="s">
        <v>456</v>
      </c>
      <c r="C186" t="str">
        <f>IFERROR(VLOOKUP(Table1[[#This Row],[Ticker]],[1]!Table1[[Symbol]:[Industry]],2,FALSE),"-")</f>
        <v>-</v>
      </c>
      <c r="D186" t="s">
        <v>21</v>
      </c>
      <c r="E186">
        <v>48694.44820305</v>
      </c>
      <c r="F186">
        <v>1794.5</v>
      </c>
      <c r="G186">
        <v>45.829128638436799</v>
      </c>
      <c r="H186">
        <v>10.831775851932701</v>
      </c>
      <c r="I186">
        <v>4.2575432646905504</v>
      </c>
      <c r="J186">
        <v>-1.0514627347785599</v>
      </c>
      <c r="K186">
        <v>1633.3545113955799</v>
      </c>
      <c r="L186">
        <v>1456.6621319912199</v>
      </c>
      <c r="M186">
        <v>55.977918260102399</v>
      </c>
      <c r="N186">
        <v>1.3655220192805799</v>
      </c>
      <c r="O186">
        <v>7.4784062412928298</v>
      </c>
      <c r="P186">
        <v>86.732570239333995</v>
      </c>
      <c r="Q186">
        <v>0.19653391287946101</v>
      </c>
    </row>
    <row r="187" spans="1:17" x14ac:dyDescent="0.3">
      <c r="A187" t="s">
        <v>457</v>
      </c>
      <c r="B187" t="s">
        <v>458</v>
      </c>
      <c r="C187" t="str">
        <f>IFERROR(VLOOKUP(Table1[[#This Row],[Ticker]],[1]!Table1[[Symbol]:[Industry]],2,FALSE),"-")</f>
        <v>-</v>
      </c>
      <c r="D187" t="s">
        <v>24</v>
      </c>
      <c r="E187">
        <v>48465.540648504</v>
      </c>
      <c r="F187">
        <v>197.96</v>
      </c>
      <c r="G187">
        <v>23.810544218555101</v>
      </c>
      <c r="H187">
        <v>5.6139543554430498</v>
      </c>
      <c r="I187">
        <v>25.891673839997601</v>
      </c>
      <c r="J187">
        <v>-0.66423461774368897</v>
      </c>
      <c r="K187">
        <v>177.345545330162</v>
      </c>
      <c r="L187">
        <v>158.81047067265601</v>
      </c>
      <c r="M187">
        <v>72.865586172566296</v>
      </c>
      <c r="N187">
        <v>1.1318280980900699</v>
      </c>
      <c r="O187">
        <v>2.7682360072741798</v>
      </c>
      <c r="P187">
        <v>51.693486590038297</v>
      </c>
      <c r="Q187">
        <v>9.0269890162187005E-2</v>
      </c>
    </row>
    <row r="188" spans="1:17" x14ac:dyDescent="0.3">
      <c r="A188" t="s">
        <v>459</v>
      </c>
      <c r="B188" t="s">
        <v>460</v>
      </c>
      <c r="C188" t="str">
        <f>IFERROR(VLOOKUP(Table1[[#This Row],[Ticker]],[1]!Table1[[Symbol]:[Industry]],2,FALSE),"-")</f>
        <v>-</v>
      </c>
      <c r="D188" t="s">
        <v>168</v>
      </c>
      <c r="E188">
        <v>48301.547363999998</v>
      </c>
      <c r="F188">
        <v>11396.8</v>
      </c>
      <c r="G188">
        <v>152.53132314241699</v>
      </c>
      <c r="H188">
        <v>-2.3653769478059901</v>
      </c>
      <c r="I188">
        <v>81.153922715119407</v>
      </c>
      <c r="J188">
        <v>-7.4778794506173201</v>
      </c>
      <c r="K188">
        <v>11323.1105773204</v>
      </c>
      <c r="L188">
        <v>8119.6525676425599</v>
      </c>
      <c r="M188">
        <v>30.248503747984799</v>
      </c>
      <c r="N188">
        <v>0.45927002904506498</v>
      </c>
      <c r="O188">
        <v>26.193317422434301</v>
      </c>
      <c r="P188">
        <v>192.53317590287199</v>
      </c>
      <c r="Q188">
        <v>0.16441806596814901</v>
      </c>
    </row>
    <row r="189" spans="1:17" x14ac:dyDescent="0.3">
      <c r="A189" t="s">
        <v>461</v>
      </c>
      <c r="B189" t="s">
        <v>462</v>
      </c>
      <c r="C189" t="str">
        <f>IFERROR(VLOOKUP(Table1[[#This Row],[Ticker]],[1]!Table1[[Symbol]:[Industry]],2,FALSE),"-")</f>
        <v>-</v>
      </c>
      <c r="D189" t="s">
        <v>127</v>
      </c>
      <c r="E189">
        <v>47303.032202299997</v>
      </c>
      <c r="F189">
        <v>53501</v>
      </c>
      <c r="G189">
        <v>3.3151040472444899</v>
      </c>
      <c r="H189">
        <v>-7.3871500801254903</v>
      </c>
      <c r="I189">
        <v>26.1038736162511</v>
      </c>
      <c r="J189">
        <v>-3.5397293039514</v>
      </c>
      <c r="K189">
        <v>53416.9459426537</v>
      </c>
      <c r="L189">
        <v>45427.077595856201</v>
      </c>
      <c r="M189">
        <v>28.6058780823587</v>
      </c>
      <c r="N189">
        <v>0.42722541539467401</v>
      </c>
      <c r="O189">
        <v>12.136221752864399</v>
      </c>
      <c r="P189">
        <v>52.957455750378102</v>
      </c>
      <c r="Q189">
        <v>-2.4431989036963999E-2</v>
      </c>
    </row>
    <row r="190" spans="1:17" x14ac:dyDescent="0.3">
      <c r="A190" t="s">
        <v>463</v>
      </c>
      <c r="B190" t="s">
        <v>464</v>
      </c>
      <c r="C190" t="str">
        <f>IFERROR(VLOOKUP(Table1[[#This Row],[Ticker]],[1]!Table1[[Symbol]:[Industry]],2,FALSE),"-")</f>
        <v>-</v>
      </c>
      <c r="D190" t="s">
        <v>372</v>
      </c>
      <c r="E190">
        <v>46659.199233865002</v>
      </c>
      <c r="F190">
        <v>1584.35</v>
      </c>
      <c r="G190">
        <v>39.333854177223003</v>
      </c>
      <c r="H190">
        <v>2.1562997245942799</v>
      </c>
      <c r="I190">
        <v>25.218964252710801</v>
      </c>
      <c r="J190">
        <v>1.1275605296273901</v>
      </c>
      <c r="K190">
        <v>1471.5474623313601</v>
      </c>
      <c r="L190">
        <v>1249.2644884849501</v>
      </c>
      <c r="M190">
        <v>47.485243883133599</v>
      </c>
      <c r="N190">
        <v>0.86450520394333596</v>
      </c>
      <c r="O190">
        <v>6.5705178779941402</v>
      </c>
      <c r="P190">
        <v>66.248688352570795</v>
      </c>
      <c r="Q190">
        <v>3.7277735861923997E-2</v>
      </c>
    </row>
    <row r="191" spans="1:17" x14ac:dyDescent="0.3">
      <c r="A191" t="s">
        <v>465</v>
      </c>
      <c r="B191" t="s">
        <v>466</v>
      </c>
      <c r="C191" t="str">
        <f>IFERROR(VLOOKUP(Table1[[#This Row],[Ticker]],[1]!Table1[[Symbol]:[Industry]],2,FALSE),"-")</f>
        <v>-</v>
      </c>
      <c r="D191" t="s">
        <v>467</v>
      </c>
      <c r="E191">
        <v>46473.75</v>
      </c>
      <c r="F191">
        <v>546.75</v>
      </c>
      <c r="G191">
        <v>93.419682965765801</v>
      </c>
      <c r="H191">
        <v>-7.4931549400514799</v>
      </c>
      <c r="I191">
        <v>58.4806160292313</v>
      </c>
      <c r="J191">
        <v>-2.4876902968592098</v>
      </c>
      <c r="K191">
        <v>525.33731575030595</v>
      </c>
      <c r="L191">
        <v>401.82884895188198</v>
      </c>
      <c r="M191">
        <v>36.927783927634799</v>
      </c>
      <c r="N191">
        <v>0.59242084741893797</v>
      </c>
      <c r="O191">
        <v>13.461362597164999</v>
      </c>
      <c r="P191">
        <v>126.21017790649501</v>
      </c>
      <c r="Q191">
        <v>0.13443107737246901</v>
      </c>
    </row>
    <row r="192" spans="1:17" x14ac:dyDescent="0.3">
      <c r="A192" t="s">
        <v>468</v>
      </c>
      <c r="B192" t="s">
        <v>469</v>
      </c>
      <c r="C192" t="str">
        <f>IFERROR(VLOOKUP(Table1[[#This Row],[Ticker]],[1]!Table1[[Symbol]:[Industry]],2,FALSE),"-")</f>
        <v>-</v>
      </c>
      <c r="D192" t="s">
        <v>32</v>
      </c>
      <c r="E192">
        <v>46163.474752640999</v>
      </c>
      <c r="F192">
        <v>65.19</v>
      </c>
      <c r="G192">
        <v>69.466193221737299</v>
      </c>
      <c r="H192">
        <v>-1.73015132489249</v>
      </c>
      <c r="I192">
        <v>12.317109269462</v>
      </c>
      <c r="J192">
        <v>-3.8641613883082502</v>
      </c>
      <c r="K192">
        <v>65.265380136816503</v>
      </c>
      <c r="L192">
        <v>57.0333601244714</v>
      </c>
      <c r="M192">
        <v>46.899776962035801</v>
      </c>
      <c r="N192">
        <v>1.29689854984683</v>
      </c>
      <c r="O192">
        <v>12.747353888633199</v>
      </c>
      <c r="P192">
        <v>99.357798165137595</v>
      </c>
      <c r="Q192">
        <v>0.112437020228672</v>
      </c>
    </row>
    <row r="193" spans="1:17" x14ac:dyDescent="0.3">
      <c r="A193" t="s">
        <v>470</v>
      </c>
      <c r="B193" t="s">
        <v>471</v>
      </c>
      <c r="C193" t="str">
        <f>IFERROR(VLOOKUP(Table1[[#This Row],[Ticker]],[1]!Table1[[Symbol]:[Industry]],2,FALSE),"-")</f>
        <v>-</v>
      </c>
      <c r="D193" t="s">
        <v>472</v>
      </c>
      <c r="E193">
        <v>45619.790814959997</v>
      </c>
      <c r="F193">
        <v>40900.400000000001</v>
      </c>
      <c r="G193">
        <v>-14.7844595952732</v>
      </c>
      <c r="H193">
        <v>-2.54620813600941</v>
      </c>
      <c r="I193">
        <v>-3.62291048147965</v>
      </c>
      <c r="J193">
        <v>-0.19822620692603801</v>
      </c>
      <c r="K193">
        <v>38563.223527662798</v>
      </c>
      <c r="L193">
        <v>37630.848583517603</v>
      </c>
      <c r="M193">
        <v>65.456249714208695</v>
      </c>
      <c r="N193">
        <v>0.91105942845166699</v>
      </c>
      <c r="O193">
        <v>4.8522752833713101</v>
      </c>
      <c r="P193">
        <v>23.678071245734401</v>
      </c>
      <c r="Q193">
        <v>-2.2032239555846E-2</v>
      </c>
    </row>
    <row r="194" spans="1:17" x14ac:dyDescent="0.3">
      <c r="A194" t="s">
        <v>473</v>
      </c>
      <c r="B194" t="s">
        <v>474</v>
      </c>
      <c r="C194" t="str">
        <f>IFERROR(VLOOKUP(Table1[[#This Row],[Ticker]],[1]!Table1[[Symbol]:[Industry]],2,FALSE),"-")</f>
        <v>-</v>
      </c>
      <c r="D194" t="s">
        <v>62</v>
      </c>
      <c r="E194">
        <v>45564.293934809997</v>
      </c>
      <c r="F194">
        <v>2689.65</v>
      </c>
      <c r="G194">
        <v>69.259921368669694</v>
      </c>
      <c r="H194">
        <v>-0.74852727714037504</v>
      </c>
      <c r="I194">
        <v>5.5752788172472103</v>
      </c>
      <c r="J194">
        <v>3.2116746555122102</v>
      </c>
      <c r="K194">
        <v>2484.09095842854</v>
      </c>
      <c r="L194">
        <v>2108.7100982175102</v>
      </c>
      <c r="M194">
        <v>68.108891177928598</v>
      </c>
      <c r="N194">
        <v>1.19288100226476</v>
      </c>
      <c r="O194">
        <v>5.0322532671536999</v>
      </c>
      <c r="P194">
        <v>94.8880515904644</v>
      </c>
      <c r="Q194">
        <v>3.5287797974982001E-2</v>
      </c>
    </row>
    <row r="195" spans="1:17" x14ac:dyDescent="0.3">
      <c r="A195" t="s">
        <v>475</v>
      </c>
      <c r="B195" t="s">
        <v>476</v>
      </c>
      <c r="C195" t="str">
        <f>IFERROR(VLOOKUP(Table1[[#This Row],[Ticker]],[1]!Table1[[Symbol]:[Industry]],2,FALSE),"-")</f>
        <v>-</v>
      </c>
      <c r="D195" t="s">
        <v>477</v>
      </c>
      <c r="E195">
        <v>44748.824844164999</v>
      </c>
      <c r="F195">
        <v>4120.8500000000004</v>
      </c>
      <c r="G195">
        <v>50.728879192749403</v>
      </c>
      <c r="H195">
        <v>-11.3300807048682</v>
      </c>
      <c r="I195">
        <v>30.007753643708</v>
      </c>
      <c r="J195">
        <v>0.63396994433406395</v>
      </c>
      <c r="K195">
        <v>3925.0341695442098</v>
      </c>
      <c r="L195">
        <v>3340.8903877453399</v>
      </c>
      <c r="M195">
        <v>58.963215630663498</v>
      </c>
      <c r="N195">
        <v>1.14892222364532</v>
      </c>
      <c r="O195">
        <v>7.0058361745756104</v>
      </c>
      <c r="P195">
        <v>76.686103845988896</v>
      </c>
      <c r="Q195">
        <v>0.141972898117777</v>
      </c>
    </row>
    <row r="196" spans="1:17" x14ac:dyDescent="0.3">
      <c r="A196" t="s">
        <v>478</v>
      </c>
      <c r="B196" t="s">
        <v>479</v>
      </c>
      <c r="C196" t="str">
        <f>IFERROR(VLOOKUP(Table1[[#This Row],[Ticker]],[1]!Table1[[Symbol]:[Industry]],2,FALSE),"-")</f>
        <v>-</v>
      </c>
      <c r="D196" t="s">
        <v>182</v>
      </c>
      <c r="E196">
        <v>43674.911480625</v>
      </c>
      <c r="F196">
        <v>634.45000000000005</v>
      </c>
      <c r="G196">
        <v>11.895134997126201</v>
      </c>
      <c r="H196">
        <v>4.0718229061106701</v>
      </c>
      <c r="I196">
        <v>-0.62080782379694599</v>
      </c>
      <c r="J196">
        <v>0.69986662010411704</v>
      </c>
      <c r="K196">
        <v>608.17169220181495</v>
      </c>
      <c r="L196">
        <v>548.02076894304503</v>
      </c>
      <c r="M196">
        <v>49.156791325405301</v>
      </c>
      <c r="N196">
        <v>0.84682274086822495</v>
      </c>
      <c r="O196">
        <v>4.5630073291827502</v>
      </c>
      <c r="P196">
        <v>59.790958317592199</v>
      </c>
      <c r="Q196">
        <v>-7.2315073539242006E-2</v>
      </c>
    </row>
    <row r="197" spans="1:17" x14ac:dyDescent="0.3">
      <c r="A197" t="s">
        <v>480</v>
      </c>
      <c r="B197" t="s">
        <v>481</v>
      </c>
      <c r="C197" t="str">
        <f>IFERROR(VLOOKUP(Table1[[#This Row],[Ticker]],[1]!Table1[[Symbol]:[Industry]],2,FALSE),"-")</f>
        <v>-</v>
      </c>
      <c r="D197" t="s">
        <v>281</v>
      </c>
      <c r="E197">
        <v>43557.076282599999</v>
      </c>
      <c r="F197">
        <v>6994.15</v>
      </c>
      <c r="G197">
        <v>-27.5939790230547</v>
      </c>
      <c r="H197">
        <v>-6.8952331251866497</v>
      </c>
      <c r="I197">
        <v>-29.9170129769252</v>
      </c>
      <c r="J197">
        <v>-0.38189232728210898</v>
      </c>
      <c r="K197">
        <v>7137.6823446086901</v>
      </c>
      <c r="L197">
        <v>7442.4075830627698</v>
      </c>
      <c r="M197">
        <v>45.169547773977101</v>
      </c>
      <c r="N197">
        <v>1.1292289451183199</v>
      </c>
      <c r="O197">
        <v>31.538500032169701</v>
      </c>
      <c r="P197">
        <v>9.0926815572747604</v>
      </c>
      <c r="Q197">
        <v>3.0840631420177001E-2</v>
      </c>
    </row>
    <row r="198" spans="1:17" x14ac:dyDescent="0.3">
      <c r="A198" t="s">
        <v>482</v>
      </c>
      <c r="B198" t="s">
        <v>483</v>
      </c>
      <c r="C198" t="str">
        <f>IFERROR(VLOOKUP(Table1[[#This Row],[Ticker]],[1]!Table1[[Symbol]:[Industry]],2,FALSE),"-")</f>
        <v>-</v>
      </c>
      <c r="D198" t="s">
        <v>51</v>
      </c>
      <c r="E198">
        <v>43499.984705351999</v>
      </c>
      <c r="F198">
        <v>174.51</v>
      </c>
      <c r="G198">
        <v>8.5297514840411193</v>
      </c>
      <c r="H198">
        <v>-9.4752252513435202</v>
      </c>
      <c r="I198">
        <v>-5.8799052055689502</v>
      </c>
      <c r="J198">
        <v>-6.2679837388105</v>
      </c>
      <c r="K198">
        <v>175.00841865932799</v>
      </c>
      <c r="L198">
        <v>158.43162219162301</v>
      </c>
      <c r="M198">
        <v>33.995242904056703</v>
      </c>
      <c r="N198">
        <v>1.2049235922839401</v>
      </c>
      <c r="O198">
        <v>11.3116726835138</v>
      </c>
      <c r="P198">
        <v>49.793991416308998</v>
      </c>
      <c r="Q198">
        <v>6.5045109942644994E-2</v>
      </c>
    </row>
    <row r="199" spans="1:17" x14ac:dyDescent="0.3">
      <c r="A199" t="s">
        <v>484</v>
      </c>
      <c r="B199" t="s">
        <v>485</v>
      </c>
      <c r="C199" t="str">
        <f>IFERROR(VLOOKUP(Table1[[#This Row],[Ticker]],[1]!Table1[[Symbol]:[Industry]],2,FALSE),"-")</f>
        <v>-</v>
      </c>
      <c r="D199" t="s">
        <v>486</v>
      </c>
      <c r="E199">
        <v>43360.09931025</v>
      </c>
      <c r="F199">
        <v>38490.75</v>
      </c>
      <c r="G199">
        <v>12.125871201922999</v>
      </c>
      <c r="H199">
        <v>-2.8591978471228998</v>
      </c>
      <c r="I199">
        <v>-0.45344157809573798</v>
      </c>
      <c r="J199">
        <v>-0.97210052058296703</v>
      </c>
      <c r="K199">
        <v>36114.075562281403</v>
      </c>
      <c r="L199">
        <v>32395.072522498402</v>
      </c>
      <c r="M199">
        <v>52.322915907166603</v>
      </c>
      <c r="N199">
        <v>0.402876612244012</v>
      </c>
      <c r="O199">
        <v>6.1462818988977803</v>
      </c>
      <c r="P199">
        <v>44.549909869310497</v>
      </c>
      <c r="Q199">
        <v>2.6964813158563E-2</v>
      </c>
    </row>
    <row r="200" spans="1:17" x14ac:dyDescent="0.3">
      <c r="A200" t="s">
        <v>487</v>
      </c>
      <c r="B200" t="s">
        <v>488</v>
      </c>
      <c r="C200" t="str">
        <f>IFERROR(VLOOKUP(Table1[[#This Row],[Ticker]],[1]!Table1[[Symbol]:[Industry]],2,FALSE),"-")</f>
        <v>-</v>
      </c>
      <c r="D200" t="s">
        <v>489</v>
      </c>
      <c r="E200">
        <v>42365.85226</v>
      </c>
      <c r="F200">
        <v>770.2</v>
      </c>
      <c r="G200">
        <v>73.308892788794793</v>
      </c>
      <c r="H200">
        <v>5.0791072387298097</v>
      </c>
      <c r="I200">
        <v>22.0954847852</v>
      </c>
      <c r="J200">
        <v>-0.797973874627254</v>
      </c>
      <c r="K200">
        <v>733.50139445302102</v>
      </c>
      <c r="L200">
        <v>618.73664846269503</v>
      </c>
      <c r="M200">
        <v>43.881663140669403</v>
      </c>
      <c r="N200">
        <v>0.93670933949483703</v>
      </c>
      <c r="O200">
        <v>7.3422487665541301</v>
      </c>
      <c r="P200">
        <v>100.051948051948</v>
      </c>
      <c r="Q200">
        <v>5.7780113722309998E-2</v>
      </c>
    </row>
    <row r="201" spans="1:17" x14ac:dyDescent="0.3">
      <c r="A201" t="s">
        <v>490</v>
      </c>
      <c r="B201" t="s">
        <v>491</v>
      </c>
      <c r="C201" t="str">
        <f>IFERROR(VLOOKUP(Table1[[#This Row],[Ticker]],[1]!Table1[[Symbol]:[Industry]],2,FALSE),"-")</f>
        <v>-</v>
      </c>
      <c r="D201" t="s">
        <v>37</v>
      </c>
      <c r="E201">
        <v>42093.216</v>
      </c>
      <c r="F201">
        <v>255.42</v>
      </c>
      <c r="G201">
        <v>83.093371680659203</v>
      </c>
      <c r="H201">
        <v>3.1153938754584201</v>
      </c>
      <c r="I201">
        <v>-2.7364524605826999</v>
      </c>
      <c r="J201">
        <v>-4.9946662298902398</v>
      </c>
      <c r="K201">
        <v>252.00763016124799</v>
      </c>
      <c r="L201">
        <v>220.52440727853701</v>
      </c>
      <c r="M201">
        <v>37.5180444107013</v>
      </c>
      <c r="N201">
        <v>1.5916749962816901</v>
      </c>
      <c r="O201">
        <v>27.123952705348</v>
      </c>
      <c r="P201">
        <v>113.830054416073</v>
      </c>
      <c r="Q201">
        <v>3.2389842601011999E-2</v>
      </c>
    </row>
    <row r="202" spans="1:17" x14ac:dyDescent="0.3">
      <c r="A202" t="s">
        <v>492</v>
      </c>
      <c r="B202" t="s">
        <v>493</v>
      </c>
      <c r="C202" t="str">
        <f>IFERROR(VLOOKUP(Table1[[#This Row],[Ticker]],[1]!Table1[[Symbol]:[Industry]],2,FALSE),"-")</f>
        <v>-</v>
      </c>
      <c r="D202" t="s">
        <v>119</v>
      </c>
      <c r="E202">
        <v>41895.139832175002</v>
      </c>
      <c r="F202">
        <v>322.35000000000002</v>
      </c>
      <c r="G202">
        <v>-43.095250766428897</v>
      </c>
      <c r="H202">
        <v>-8.3187143143480498</v>
      </c>
      <c r="I202">
        <v>-23.601456800735399</v>
      </c>
      <c r="J202">
        <v>-2.8845172040770102</v>
      </c>
      <c r="K202">
        <v>336.623087260597</v>
      </c>
      <c r="L202">
        <v>355.35317220846298</v>
      </c>
      <c r="M202">
        <v>30.598866617872801</v>
      </c>
      <c r="N202">
        <v>0.82848432514753201</v>
      </c>
      <c r="O202">
        <v>31.130758492321998</v>
      </c>
      <c r="P202">
        <v>12.788663400979701</v>
      </c>
      <c r="Q202">
        <v>-1.8671291328814999E-2</v>
      </c>
    </row>
    <row r="203" spans="1:17" hidden="1" x14ac:dyDescent="0.3">
      <c r="A203" t="s">
        <v>494</v>
      </c>
      <c r="B203" t="s">
        <v>495</v>
      </c>
      <c r="C203" t="str">
        <f>IFERROR(VLOOKUP(Table1[[#This Row],[Ticker]],[1]!Table1[[Symbol]:[Industry]],2,FALSE),"-")</f>
        <v>-</v>
      </c>
      <c r="D203" t="s">
        <v>32</v>
      </c>
      <c r="E203">
        <v>41595.275425239</v>
      </c>
      <c r="F203">
        <v>61.37</v>
      </c>
      <c r="G203">
        <v>53.650684798474302</v>
      </c>
      <c r="H203">
        <v>1.3622008880866801</v>
      </c>
      <c r="I203">
        <v>21.8833885553403</v>
      </c>
      <c r="J203">
        <v>2.4550526222355198</v>
      </c>
      <c r="K203">
        <v>60.705828274200002</v>
      </c>
      <c r="L203">
        <v>54.149373030256001</v>
      </c>
      <c r="M203">
        <v>48.1117879012846</v>
      </c>
      <c r="N203">
        <v>1.8235569300876699</v>
      </c>
      <c r="O203">
        <v>26.283200260713699</v>
      </c>
      <c r="P203">
        <v>99.902280130293093</v>
      </c>
      <c r="Q203">
        <v>9.7026782937000997E-2</v>
      </c>
    </row>
    <row r="204" spans="1:17" x14ac:dyDescent="0.3">
      <c r="A204" t="s">
        <v>496</v>
      </c>
      <c r="B204" t="s">
        <v>497</v>
      </c>
      <c r="C204" t="str">
        <f>IFERROR(VLOOKUP(Table1[[#This Row],[Ticker]],[1]!Table1[[Symbol]:[Industry]],2,FALSE),"-")</f>
        <v>-</v>
      </c>
      <c r="D204" t="s">
        <v>400</v>
      </c>
      <c r="E204">
        <v>41560.691081819998</v>
      </c>
      <c r="F204">
        <v>1497.55</v>
      </c>
      <c r="G204">
        <v>-19.602511439589001</v>
      </c>
      <c r="H204">
        <v>-13.3053050979</v>
      </c>
      <c r="I204">
        <v>-15.482799451101</v>
      </c>
      <c r="J204">
        <v>-3.6017391381586199</v>
      </c>
      <c r="K204">
        <v>1562.8964907022</v>
      </c>
      <c r="L204">
        <v>1532.17230256071</v>
      </c>
      <c r="M204">
        <v>32.336524095971797</v>
      </c>
      <c r="N204">
        <v>0.88409152823062298</v>
      </c>
      <c r="O204">
        <v>20.196320657073201</v>
      </c>
      <c r="P204">
        <v>14.7547892720306</v>
      </c>
      <c r="Q204">
        <v>3.8624566897120002E-2</v>
      </c>
    </row>
    <row r="205" spans="1:17" x14ac:dyDescent="0.3">
      <c r="A205" t="s">
        <v>498</v>
      </c>
      <c r="B205" t="s">
        <v>499</v>
      </c>
      <c r="C205" t="str">
        <f>IFERROR(VLOOKUP(Table1[[#This Row],[Ticker]],[1]!Table1[[Symbol]:[Industry]],2,FALSE),"-")</f>
        <v>-</v>
      </c>
      <c r="D205" t="s">
        <v>21</v>
      </c>
      <c r="E205">
        <v>41212.419708429901</v>
      </c>
      <c r="F205">
        <v>6179.35</v>
      </c>
      <c r="G205">
        <v>6.7845789738929403</v>
      </c>
      <c r="H205">
        <v>8.9116346889126898</v>
      </c>
      <c r="I205">
        <v>-15.6150546289019</v>
      </c>
      <c r="J205">
        <v>2.7812161417878798</v>
      </c>
      <c r="K205">
        <v>5538.19388852882</v>
      </c>
      <c r="L205">
        <v>5453.7273515287898</v>
      </c>
      <c r="M205">
        <v>75.492288534588795</v>
      </c>
      <c r="N205">
        <v>1.10330565929957</v>
      </c>
      <c r="O205">
        <v>10.811816776845401</v>
      </c>
      <c r="P205">
        <v>44.133185608490201</v>
      </c>
      <c r="Q205">
        <v>-1.2122397978426999E-2</v>
      </c>
    </row>
    <row r="206" spans="1:17" x14ac:dyDescent="0.3">
      <c r="A206" t="s">
        <v>500</v>
      </c>
      <c r="B206" t="s">
        <v>501</v>
      </c>
      <c r="C206" t="str">
        <f>IFERROR(VLOOKUP(Table1[[#This Row],[Ticker]],[1]!Table1[[Symbol]:[Industry]],2,FALSE),"-")</f>
        <v>-</v>
      </c>
      <c r="D206" t="s">
        <v>198</v>
      </c>
      <c r="E206">
        <v>40938.7116060099</v>
      </c>
      <c r="F206">
        <v>698.05</v>
      </c>
      <c r="G206">
        <v>-3.78827110047038</v>
      </c>
      <c r="H206">
        <v>8.1572586070380098</v>
      </c>
      <c r="I206">
        <v>5.1075482184975503</v>
      </c>
      <c r="J206">
        <v>-2.29645057821131</v>
      </c>
      <c r="K206">
        <v>666.13868361341599</v>
      </c>
      <c r="L206">
        <v>624.699191889698</v>
      </c>
      <c r="M206">
        <v>52.492044650379299</v>
      </c>
      <c r="N206">
        <v>1.51806220840387</v>
      </c>
      <c r="O206">
        <v>9.5193754029080999</v>
      </c>
      <c r="P206">
        <v>43.013726695349298</v>
      </c>
      <c r="Q206">
        <v>2.924106221482E-2</v>
      </c>
    </row>
    <row r="207" spans="1:17" x14ac:dyDescent="0.3">
      <c r="A207" t="s">
        <v>502</v>
      </c>
      <c r="B207" t="s">
        <v>503</v>
      </c>
      <c r="C207" t="str">
        <f>IFERROR(VLOOKUP(Table1[[#This Row],[Ticker]],[1]!Table1[[Symbol]:[Industry]],2,FALSE),"-")</f>
        <v>-</v>
      </c>
      <c r="D207" t="s">
        <v>268</v>
      </c>
      <c r="E207">
        <v>40609.635303499999</v>
      </c>
      <c r="F207">
        <v>4305.5</v>
      </c>
      <c r="G207">
        <v>-2.89718795119785</v>
      </c>
      <c r="H207">
        <v>-0.55469858241203696</v>
      </c>
      <c r="I207">
        <v>3.1600718352518</v>
      </c>
      <c r="J207">
        <v>4.8387467689181198</v>
      </c>
      <c r="K207">
        <v>4079.0321193208902</v>
      </c>
      <c r="L207">
        <v>3781.8662549317401</v>
      </c>
      <c r="M207">
        <v>55.1611252285064</v>
      </c>
      <c r="N207">
        <v>1.2134615455661599</v>
      </c>
      <c r="O207">
        <v>9.1615375682266809</v>
      </c>
      <c r="P207">
        <v>29.449789536981299</v>
      </c>
      <c r="Q207">
        <v>7.1295999878911998E-2</v>
      </c>
    </row>
    <row r="208" spans="1:17" x14ac:dyDescent="0.3">
      <c r="A208" t="s">
        <v>504</v>
      </c>
      <c r="B208" t="s">
        <v>505</v>
      </c>
      <c r="C208" t="str">
        <f>IFERROR(VLOOKUP(Table1[[#This Row],[Ticker]],[1]!Table1[[Symbol]:[Industry]],2,FALSE),"-")</f>
        <v>-</v>
      </c>
      <c r="D208" t="s">
        <v>372</v>
      </c>
      <c r="E208">
        <v>40562.836919640002</v>
      </c>
      <c r="F208">
        <v>540.4</v>
      </c>
      <c r="G208">
        <v>-37.691042541194001</v>
      </c>
      <c r="H208">
        <v>-7.0629412176650099</v>
      </c>
      <c r="I208">
        <v>-14.2658071779273</v>
      </c>
      <c r="J208">
        <v>-3.08651745271214</v>
      </c>
      <c r="K208">
        <v>542.80458217921</v>
      </c>
      <c r="L208">
        <v>548.68472474108</v>
      </c>
      <c r="M208">
        <v>27.530455993157101</v>
      </c>
      <c r="N208">
        <v>0.59650778340973398</v>
      </c>
      <c r="O208">
        <v>18.2549962990377</v>
      </c>
      <c r="P208">
        <v>20.6788744975435</v>
      </c>
      <c r="Q208">
        <v>-0.15121151376147501</v>
      </c>
    </row>
    <row r="209" spans="1:17" hidden="1" x14ac:dyDescent="0.3">
      <c r="A209" t="s">
        <v>506</v>
      </c>
      <c r="B209" t="s">
        <v>507</v>
      </c>
      <c r="C209" t="str">
        <f>IFERROR(VLOOKUP(Table1[[#This Row],[Ticker]],[1]!Table1[[Symbol]:[Industry]],2,FALSE),"-")</f>
        <v>-</v>
      </c>
      <c r="D209" t="s">
        <v>21</v>
      </c>
      <c r="E209">
        <v>40430.954042450001</v>
      </c>
      <c r="F209">
        <v>996.65</v>
      </c>
      <c r="G209">
        <v>-48.069621875407996</v>
      </c>
      <c r="H209">
        <v>-3.9644739872388399</v>
      </c>
      <c r="I209">
        <v>-28.014504540445401</v>
      </c>
      <c r="J209">
        <v>-2.9037158788537201</v>
      </c>
      <c r="K209">
        <v>1028.33771555358</v>
      </c>
      <c r="M209">
        <v>36.228611568894003</v>
      </c>
      <c r="N209">
        <v>1.0985322615634601</v>
      </c>
      <c r="O209">
        <v>40.470576431043902</v>
      </c>
      <c r="P209">
        <v>1.4660218885212499</v>
      </c>
    </row>
    <row r="210" spans="1:17" x14ac:dyDescent="0.3">
      <c r="A210" t="s">
        <v>508</v>
      </c>
      <c r="B210" t="s">
        <v>509</v>
      </c>
      <c r="C210" t="str">
        <f>IFERROR(VLOOKUP(Table1[[#This Row],[Ticker]],[1]!Table1[[Symbol]:[Industry]],2,FALSE),"-")</f>
        <v>-</v>
      </c>
      <c r="D210" t="s">
        <v>510</v>
      </c>
      <c r="E210">
        <v>40353.433599149997</v>
      </c>
      <c r="F210">
        <v>337.05</v>
      </c>
      <c r="G210">
        <v>11.1142370839425</v>
      </c>
      <c r="H210">
        <v>-6.87379820404235</v>
      </c>
      <c r="I210">
        <v>13.143723750871001</v>
      </c>
      <c r="J210">
        <v>-6.0825330254056098</v>
      </c>
      <c r="K210">
        <v>333.73443788192702</v>
      </c>
      <c r="L210">
        <v>293.51329322016699</v>
      </c>
      <c r="M210">
        <v>33.858070045351901</v>
      </c>
      <c r="N210">
        <v>0.39031451852153498</v>
      </c>
      <c r="O210">
        <v>10.918261385551</v>
      </c>
      <c r="P210">
        <v>54.965517241379303</v>
      </c>
      <c r="Q210">
        <v>-6.5911363141090001E-2</v>
      </c>
    </row>
    <row r="211" spans="1:17" x14ac:dyDescent="0.3">
      <c r="A211" t="s">
        <v>511</v>
      </c>
      <c r="B211" t="s">
        <v>512</v>
      </c>
      <c r="C211" t="str">
        <f>IFERROR(VLOOKUP(Table1[[#This Row],[Ticker]],[1]!Table1[[Symbol]:[Industry]],2,FALSE),"-")</f>
        <v>-</v>
      </c>
      <c r="D211" t="s">
        <v>62</v>
      </c>
      <c r="E211">
        <v>40208.990348439998</v>
      </c>
      <c r="F211">
        <v>1424.9</v>
      </c>
      <c r="G211">
        <v>56.780114061797697</v>
      </c>
      <c r="H211">
        <v>12.02318327683</v>
      </c>
      <c r="I211">
        <v>50.786956285975599</v>
      </c>
      <c r="J211">
        <v>2.0458220408472698</v>
      </c>
      <c r="K211">
        <v>1243.8785938153301</v>
      </c>
      <c r="L211">
        <v>1002.85739799076</v>
      </c>
      <c r="M211">
        <v>85.072571292108407</v>
      </c>
      <c r="N211">
        <v>1.1610949819424801</v>
      </c>
      <c r="O211">
        <v>0.824619271527815</v>
      </c>
      <c r="P211">
        <v>97.327239994460598</v>
      </c>
      <c r="Q211">
        <v>8.6813342764465007E-2</v>
      </c>
    </row>
    <row r="212" spans="1:17" x14ac:dyDescent="0.3">
      <c r="A212" t="s">
        <v>513</v>
      </c>
      <c r="B212" t="s">
        <v>514</v>
      </c>
      <c r="C212" t="str">
        <f>IFERROR(VLOOKUP(Table1[[#This Row],[Ticker]],[1]!Table1[[Symbol]:[Industry]],2,FALSE),"-")</f>
        <v>-</v>
      </c>
      <c r="D212" t="s">
        <v>46</v>
      </c>
      <c r="E212">
        <v>40014.413999999997</v>
      </c>
      <c r="F212">
        <v>66.260000000000005</v>
      </c>
      <c r="G212">
        <v>134.85218172322101</v>
      </c>
      <c r="H212">
        <v>-0.87111940633733598</v>
      </c>
      <c r="I212">
        <v>23.073577613084002</v>
      </c>
      <c r="J212">
        <v>3.0726944175662501E-2</v>
      </c>
      <c r="K212">
        <v>67.094835568994398</v>
      </c>
      <c r="L212">
        <v>56.697872723918501</v>
      </c>
      <c r="M212">
        <v>41.059578741327002</v>
      </c>
      <c r="N212">
        <v>1.1867966056411301</v>
      </c>
      <c r="O212">
        <v>17.944461213401699</v>
      </c>
      <c r="P212">
        <v>165.57114228456899</v>
      </c>
      <c r="Q212">
        <v>0.12554591464694501</v>
      </c>
    </row>
    <row r="213" spans="1:17" x14ac:dyDescent="0.3">
      <c r="A213" t="s">
        <v>515</v>
      </c>
      <c r="B213" t="s">
        <v>516</v>
      </c>
      <c r="C213" t="str">
        <f>IFERROR(VLOOKUP(Table1[[#This Row],[Ticker]],[1]!Table1[[Symbol]:[Industry]],2,FALSE),"-")</f>
        <v>-</v>
      </c>
      <c r="D213" t="s">
        <v>242</v>
      </c>
      <c r="E213">
        <v>39700.021356320001</v>
      </c>
      <c r="F213">
        <v>628.4</v>
      </c>
      <c r="G213">
        <v>74.884816216891906</v>
      </c>
      <c r="H213">
        <v>-7.3809915473975902</v>
      </c>
      <c r="I213">
        <v>13.951084704916401</v>
      </c>
      <c r="J213">
        <v>-4.4107638713621098</v>
      </c>
      <c r="K213">
        <v>627.04642311999896</v>
      </c>
      <c r="L213">
        <v>518.29984077330005</v>
      </c>
      <c r="M213">
        <v>30.9115417056158</v>
      </c>
      <c r="N213">
        <v>1.0364744080180399</v>
      </c>
      <c r="O213">
        <v>9.1502227880330995</v>
      </c>
      <c r="P213">
        <v>105.325927136088</v>
      </c>
      <c r="Q213">
        <v>2.2702244873367E-2</v>
      </c>
    </row>
    <row r="214" spans="1:17" x14ac:dyDescent="0.3">
      <c r="A214" t="s">
        <v>517</v>
      </c>
      <c r="B214" t="s">
        <v>518</v>
      </c>
      <c r="C214" t="str">
        <f>IFERROR(VLOOKUP(Table1[[#This Row],[Ticker]],[1]!Table1[[Symbol]:[Industry]],2,FALSE),"-")</f>
        <v>-</v>
      </c>
      <c r="D214" t="s">
        <v>130</v>
      </c>
      <c r="E214">
        <v>38667.019069034999</v>
      </c>
      <c r="F214">
        <v>711.5</v>
      </c>
      <c r="G214">
        <v>-0.25832894883596602</v>
      </c>
      <c r="H214">
        <v>-9.0176557268114195</v>
      </c>
      <c r="I214">
        <v>5.4801907456105701</v>
      </c>
      <c r="J214">
        <v>-5.9683098477613097</v>
      </c>
      <c r="K214">
        <v>716.11099200733895</v>
      </c>
      <c r="L214">
        <v>625.59984803268196</v>
      </c>
      <c r="M214">
        <v>46.269097100841698</v>
      </c>
      <c r="N214">
        <v>1.4573402376159901</v>
      </c>
      <c r="O214">
        <v>10.4708362614195</v>
      </c>
      <c r="P214">
        <v>44.6138211382113</v>
      </c>
    </row>
    <row r="215" spans="1:17" x14ac:dyDescent="0.3">
      <c r="A215" t="s">
        <v>519</v>
      </c>
      <c r="B215" t="s">
        <v>520</v>
      </c>
      <c r="C215" t="str">
        <f>IFERROR(VLOOKUP(Table1[[#This Row],[Ticker]],[1]!Table1[[Symbol]:[Industry]],2,FALSE),"-")</f>
        <v>-</v>
      </c>
      <c r="D215" t="s">
        <v>271</v>
      </c>
      <c r="E215">
        <v>38625.827245995002</v>
      </c>
      <c r="F215">
        <v>2831.95</v>
      </c>
      <c r="G215">
        <v>18.354558808962601</v>
      </c>
      <c r="H215">
        <v>8.4987338718014893</v>
      </c>
      <c r="I215">
        <v>10.8014567192002</v>
      </c>
      <c r="J215">
        <v>1.7223651219529801</v>
      </c>
      <c r="K215">
        <v>2559.7946809903701</v>
      </c>
      <c r="L215">
        <v>2339.3344414505</v>
      </c>
      <c r="M215">
        <v>71.064450620286195</v>
      </c>
      <c r="N215">
        <v>1.063006118785</v>
      </c>
      <c r="O215">
        <v>1.3435971680290899</v>
      </c>
      <c r="P215">
        <v>47.355412753336601</v>
      </c>
      <c r="Q215">
        <v>7.7609675871719999E-3</v>
      </c>
    </row>
    <row r="216" spans="1:17" x14ac:dyDescent="0.3">
      <c r="A216" t="s">
        <v>521</v>
      </c>
      <c r="B216" t="s">
        <v>522</v>
      </c>
      <c r="C216" t="str">
        <f>IFERROR(VLOOKUP(Table1[[#This Row],[Ticker]],[1]!Table1[[Symbol]:[Industry]],2,FALSE),"-")</f>
        <v>-</v>
      </c>
      <c r="D216" t="s">
        <v>523</v>
      </c>
      <c r="E216">
        <v>37697.007102930002</v>
      </c>
      <c r="F216">
        <v>4177.3500000000004</v>
      </c>
      <c r="G216">
        <v>35.282539376671302</v>
      </c>
      <c r="H216">
        <v>-14.367732836865001</v>
      </c>
      <c r="I216">
        <v>23.3304368635856</v>
      </c>
      <c r="J216">
        <v>-10.8275738591893</v>
      </c>
      <c r="K216">
        <v>4303.7956931301796</v>
      </c>
      <c r="L216">
        <v>3566.6425254064502</v>
      </c>
      <c r="M216">
        <v>35.962454095468701</v>
      </c>
      <c r="N216">
        <v>0.93393006325473105</v>
      </c>
      <c r="O216">
        <v>20.643470142554399</v>
      </c>
      <c r="P216">
        <v>87.914979757085007</v>
      </c>
      <c r="Q216">
        <v>0.223700897902393</v>
      </c>
    </row>
    <row r="217" spans="1:17" x14ac:dyDescent="0.3">
      <c r="A217" t="s">
        <v>524</v>
      </c>
      <c r="B217" t="s">
        <v>525</v>
      </c>
      <c r="C217" t="str">
        <f>IFERROR(VLOOKUP(Table1[[#This Row],[Ticker]],[1]!Table1[[Symbol]:[Industry]],2,FALSE),"-")</f>
        <v>-</v>
      </c>
      <c r="D217" t="s">
        <v>182</v>
      </c>
      <c r="E217">
        <v>37387.042728</v>
      </c>
      <c r="F217">
        <v>534.1</v>
      </c>
      <c r="G217">
        <v>-10.4704709571529</v>
      </c>
      <c r="H217">
        <v>10.288053888041199</v>
      </c>
      <c r="I217">
        <v>7.2858827505268797</v>
      </c>
      <c r="J217">
        <v>2.35781719281277</v>
      </c>
      <c r="K217">
        <v>493.50194506356303</v>
      </c>
      <c r="L217">
        <v>456.712849659646</v>
      </c>
      <c r="M217">
        <v>57.838049632027499</v>
      </c>
      <c r="N217">
        <v>0.60365163218465301</v>
      </c>
      <c r="O217">
        <v>3.1454783748361601</v>
      </c>
      <c r="P217">
        <v>42.161298908703699</v>
      </c>
      <c r="Q217">
        <v>-5.8386269355745E-2</v>
      </c>
    </row>
    <row r="218" spans="1:17" x14ac:dyDescent="0.3">
      <c r="A218" t="s">
        <v>526</v>
      </c>
      <c r="B218" t="s">
        <v>527</v>
      </c>
      <c r="C218" t="str">
        <f>IFERROR(VLOOKUP(Table1[[#This Row],[Ticker]],[1]!Table1[[Symbol]:[Industry]],2,FALSE),"-")</f>
        <v>-</v>
      </c>
      <c r="D218" t="s">
        <v>528</v>
      </c>
      <c r="E218">
        <v>36902.221399499998</v>
      </c>
      <c r="F218">
        <v>561.25</v>
      </c>
      <c r="G218">
        <v>-3.7939304288131899</v>
      </c>
      <c r="H218">
        <v>-8.3490965443955203E-3</v>
      </c>
      <c r="I218">
        <v>-7.4479781315722899</v>
      </c>
      <c r="J218">
        <v>-1.12258600864854</v>
      </c>
      <c r="K218">
        <v>539.01593317080199</v>
      </c>
      <c r="L218">
        <v>509.86775959629898</v>
      </c>
      <c r="M218">
        <v>41.715209141920297</v>
      </c>
      <c r="N218">
        <v>0.62426466903807398</v>
      </c>
      <c r="O218">
        <v>5.8351893095768199</v>
      </c>
      <c r="P218">
        <v>33.2977081106756</v>
      </c>
      <c r="Q218">
        <v>-0.102510940828431</v>
      </c>
    </row>
    <row r="219" spans="1:17" hidden="1" x14ac:dyDescent="0.3">
      <c r="A219" t="s">
        <v>529</v>
      </c>
      <c r="B219" t="s">
        <v>530</v>
      </c>
      <c r="C219" t="str">
        <f>IFERROR(VLOOKUP(Table1[[#This Row],[Ticker]],[1]!Table1[[Symbol]:[Industry]],2,FALSE),"-")</f>
        <v>-</v>
      </c>
      <c r="D219" t="s">
        <v>168</v>
      </c>
      <c r="E219">
        <v>36820.771965674998</v>
      </c>
      <c r="F219">
        <v>1438.05</v>
      </c>
      <c r="G219">
        <v>451.24405672322098</v>
      </c>
      <c r="H219">
        <v>-12.731285457343301</v>
      </c>
      <c r="I219">
        <v>113.84201911489799</v>
      </c>
      <c r="J219">
        <v>-13.326724031552899</v>
      </c>
      <c r="K219">
        <v>1449.6390345927</v>
      </c>
      <c r="L219">
        <v>975.233953923782</v>
      </c>
      <c r="M219">
        <v>20.269485886832701</v>
      </c>
      <c r="N219">
        <v>0.93015193649634298</v>
      </c>
      <c r="O219">
        <v>22.527033135148301</v>
      </c>
      <c r="P219">
        <v>511.28586609989298</v>
      </c>
      <c r="Q219">
        <v>0.20316875843037799</v>
      </c>
    </row>
    <row r="220" spans="1:17" x14ac:dyDescent="0.3">
      <c r="A220" t="s">
        <v>531</v>
      </c>
      <c r="B220" t="s">
        <v>532</v>
      </c>
      <c r="C220" t="str">
        <f>IFERROR(VLOOKUP(Table1[[#This Row],[Ticker]],[1]!Table1[[Symbol]:[Industry]],2,FALSE),"-")</f>
        <v>-</v>
      </c>
      <c r="D220" t="s">
        <v>155</v>
      </c>
      <c r="E220">
        <v>36813.815332341001</v>
      </c>
      <c r="F220">
        <v>265.49</v>
      </c>
      <c r="G220">
        <v>101.49327116058799</v>
      </c>
      <c r="H220">
        <v>11.264237337192901</v>
      </c>
      <c r="I220">
        <v>2.81799548758441</v>
      </c>
      <c r="J220">
        <v>-10.264884090968</v>
      </c>
      <c r="K220">
        <v>250.399941158345</v>
      </c>
      <c r="L220">
        <v>213.63984982054899</v>
      </c>
      <c r="M220">
        <v>45.014542123210802</v>
      </c>
      <c r="N220">
        <v>1.6769790521049801</v>
      </c>
      <c r="O220">
        <v>17.443218200308799</v>
      </c>
      <c r="P220">
        <v>150.46226415094301</v>
      </c>
      <c r="Q220">
        <v>0.14805720886147</v>
      </c>
    </row>
    <row r="221" spans="1:17" x14ac:dyDescent="0.3">
      <c r="A221" t="s">
        <v>533</v>
      </c>
      <c r="B221" t="s">
        <v>534</v>
      </c>
      <c r="C221" t="str">
        <f>IFERROR(VLOOKUP(Table1[[#This Row],[Ticker]],[1]!Table1[[Symbol]:[Industry]],2,FALSE),"-")</f>
        <v>-</v>
      </c>
      <c r="D221" t="s">
        <v>291</v>
      </c>
      <c r="E221">
        <v>36781.56097056</v>
      </c>
      <c r="F221">
        <v>487.2</v>
      </c>
      <c r="G221">
        <v>21.002482552710699</v>
      </c>
      <c r="H221">
        <v>-3.1372290375060401</v>
      </c>
      <c r="I221">
        <v>0.72991587085675702</v>
      </c>
      <c r="J221">
        <v>1.6822192656116099</v>
      </c>
      <c r="K221">
        <v>468.28891478795299</v>
      </c>
      <c r="L221">
        <v>420.76209260165899</v>
      </c>
      <c r="M221">
        <v>58.586148651038997</v>
      </c>
      <c r="N221">
        <v>0.93411144000257496</v>
      </c>
      <c r="O221">
        <v>4.6490147783251299</v>
      </c>
      <c r="P221">
        <v>57.925445705024302</v>
      </c>
      <c r="Q221">
        <v>5.4399629840987E-2</v>
      </c>
    </row>
    <row r="222" spans="1:17" x14ac:dyDescent="0.3">
      <c r="A222" t="s">
        <v>535</v>
      </c>
      <c r="B222" t="s">
        <v>536</v>
      </c>
      <c r="C222" t="str">
        <f>IFERROR(VLOOKUP(Table1[[#This Row],[Ticker]],[1]!Table1[[Symbol]:[Industry]],2,FALSE),"-")</f>
        <v>-</v>
      </c>
      <c r="D222" t="s">
        <v>51</v>
      </c>
      <c r="E222">
        <v>36520.311321419998</v>
      </c>
      <c r="F222">
        <v>295.85000000000002</v>
      </c>
      <c r="G222">
        <v>-31.8825580627711</v>
      </c>
      <c r="H222">
        <v>-8.4336795834298695</v>
      </c>
      <c r="I222">
        <v>-5.9049548667596996</v>
      </c>
      <c r="J222">
        <v>-0.77200895032285899</v>
      </c>
      <c r="K222">
        <v>290.99852143546201</v>
      </c>
      <c r="L222">
        <v>281.51900837958101</v>
      </c>
      <c r="M222">
        <v>46.685419160082098</v>
      </c>
      <c r="N222">
        <v>0.62955769554797503</v>
      </c>
      <c r="O222">
        <v>9.9712692242690508</v>
      </c>
      <c r="P222">
        <v>24.647145565620399</v>
      </c>
      <c r="Q222">
        <v>6.1434522213231001E-2</v>
      </c>
    </row>
    <row r="223" spans="1:17" x14ac:dyDescent="0.3">
      <c r="A223" t="s">
        <v>537</v>
      </c>
      <c r="B223" t="s">
        <v>538</v>
      </c>
      <c r="C223" t="str">
        <f>IFERROR(VLOOKUP(Table1[[#This Row],[Ticker]],[1]!Table1[[Symbol]:[Industry]],2,FALSE),"-")</f>
        <v>-</v>
      </c>
      <c r="D223" t="s">
        <v>539</v>
      </c>
      <c r="E223">
        <v>36363.326626269998</v>
      </c>
      <c r="F223">
        <v>1000.3</v>
      </c>
      <c r="G223">
        <v>67.872925154367906</v>
      </c>
      <c r="H223">
        <v>14.420436191530101</v>
      </c>
      <c r="I223">
        <v>46.343077547316902</v>
      </c>
      <c r="J223">
        <v>2.2555648029433799</v>
      </c>
      <c r="K223">
        <v>882.06827023936705</v>
      </c>
      <c r="L223">
        <v>726.99624964051202</v>
      </c>
      <c r="M223">
        <v>62.926752394515198</v>
      </c>
      <c r="N223">
        <v>0.70329243250659901</v>
      </c>
      <c r="O223">
        <v>6.4680595821253704</v>
      </c>
      <c r="P223">
        <v>110.58947368421001</v>
      </c>
      <c r="Q223">
        <v>0.12239871352401201</v>
      </c>
    </row>
    <row r="224" spans="1:17" x14ac:dyDescent="0.3">
      <c r="A224" t="s">
        <v>540</v>
      </c>
      <c r="B224" t="s">
        <v>541</v>
      </c>
      <c r="C224" t="str">
        <f>IFERROR(VLOOKUP(Table1[[#This Row],[Ticker]],[1]!Table1[[Symbol]:[Industry]],2,FALSE),"-")</f>
        <v>-</v>
      </c>
      <c r="D224" t="s">
        <v>542</v>
      </c>
      <c r="E224">
        <v>36194.254117379998</v>
      </c>
      <c r="F224">
        <v>1330.95</v>
      </c>
      <c r="G224">
        <v>-1.21722717273908</v>
      </c>
      <c r="H224">
        <v>1.19470542229938</v>
      </c>
      <c r="I224">
        <v>8.0483374251345197</v>
      </c>
      <c r="J224">
        <v>-1.4684242127659899</v>
      </c>
      <c r="K224">
        <v>1224.6658830839899</v>
      </c>
      <c r="L224">
        <v>1149.0265354486401</v>
      </c>
      <c r="M224">
        <v>64.953151859479803</v>
      </c>
      <c r="N224">
        <v>0.89410413398538402</v>
      </c>
      <c r="O224">
        <v>8.2835568578834593</v>
      </c>
      <c r="P224">
        <v>35.4587552796295</v>
      </c>
      <c r="Q224">
        <v>0.126990480844975</v>
      </c>
    </row>
    <row r="225" spans="1:17" x14ac:dyDescent="0.3">
      <c r="A225" t="s">
        <v>543</v>
      </c>
      <c r="B225" t="s">
        <v>544</v>
      </c>
      <c r="C225" t="str">
        <f>IFERROR(VLOOKUP(Table1[[#This Row],[Ticker]],[1]!Table1[[Symbol]:[Industry]],2,FALSE),"-")</f>
        <v>-</v>
      </c>
      <c r="D225" t="s">
        <v>198</v>
      </c>
      <c r="E225">
        <v>35762.122475520002</v>
      </c>
      <c r="F225">
        <v>2542.4</v>
      </c>
      <c r="G225">
        <v>25.651811777218601</v>
      </c>
      <c r="H225">
        <v>-7.7884901088457603</v>
      </c>
      <c r="I225">
        <v>8.4885827224219899</v>
      </c>
      <c r="J225">
        <v>-0.42085158839812697</v>
      </c>
      <c r="K225">
        <v>2465.9840466840701</v>
      </c>
      <c r="L225">
        <v>2052.8413768680198</v>
      </c>
      <c r="M225">
        <v>33.998103595386901</v>
      </c>
      <c r="N225">
        <v>0.60648673902500005</v>
      </c>
      <c r="O225">
        <v>20.409848961611001</v>
      </c>
      <c r="P225">
        <v>65.0855491704814</v>
      </c>
      <c r="Q225">
        <v>1.0935290082079999E-2</v>
      </c>
    </row>
    <row r="226" spans="1:17" x14ac:dyDescent="0.3">
      <c r="A226" t="s">
        <v>545</v>
      </c>
      <c r="B226" t="s">
        <v>546</v>
      </c>
      <c r="C226" t="str">
        <f>IFERROR(VLOOKUP(Table1[[#This Row],[Ticker]],[1]!Table1[[Symbol]:[Industry]],2,FALSE),"-")</f>
        <v>-</v>
      </c>
      <c r="D226" t="s">
        <v>18</v>
      </c>
      <c r="E226">
        <v>35644.353926625998</v>
      </c>
      <c r="F226">
        <v>203.38</v>
      </c>
      <c r="G226">
        <v>108.857485458195</v>
      </c>
      <c r="H226">
        <v>-1.91367553008157</v>
      </c>
      <c r="I226">
        <v>3.74898998843687</v>
      </c>
      <c r="J226">
        <v>-10.8383589773239</v>
      </c>
      <c r="K226">
        <v>219.60034190476699</v>
      </c>
      <c r="L226">
        <v>185.497323169699</v>
      </c>
      <c r="M226">
        <v>25.2573229235804</v>
      </c>
      <c r="N226">
        <v>2.43007644855658</v>
      </c>
      <c r="O226">
        <v>42.221457370439502</v>
      </c>
      <c r="P226">
        <v>153.43302180685299</v>
      </c>
      <c r="Q226">
        <v>0.12270282928989</v>
      </c>
    </row>
    <row r="227" spans="1:17" x14ac:dyDescent="0.3">
      <c r="A227" t="s">
        <v>547</v>
      </c>
      <c r="B227" t="s">
        <v>548</v>
      </c>
      <c r="C227" t="str">
        <f>IFERROR(VLOOKUP(Table1[[#This Row],[Ticker]],[1]!Table1[[Symbol]:[Industry]],2,FALSE),"-")</f>
        <v>-</v>
      </c>
      <c r="D227" t="s">
        <v>37</v>
      </c>
      <c r="E227">
        <v>35605.49092407</v>
      </c>
      <c r="F227">
        <v>1031.7</v>
      </c>
      <c r="G227">
        <v>3.8996144822691701</v>
      </c>
      <c r="H227">
        <v>-0.289249226685802</v>
      </c>
      <c r="I227">
        <v>4.0154000514490802</v>
      </c>
      <c r="J227">
        <v>-1.1185287694792001</v>
      </c>
      <c r="K227">
        <v>995.62490297156</v>
      </c>
      <c r="L227">
        <v>951.75898515505003</v>
      </c>
      <c r="M227">
        <v>58.997529444945897</v>
      </c>
      <c r="N227">
        <v>0.75110025864866203</v>
      </c>
      <c r="O227">
        <v>5.8447223029950397</v>
      </c>
      <c r="P227">
        <v>35.216251638270002</v>
      </c>
      <c r="Q227">
        <v>-7.3897178557447998E-2</v>
      </c>
    </row>
    <row r="228" spans="1:17" x14ac:dyDescent="0.3">
      <c r="A228" t="s">
        <v>549</v>
      </c>
      <c r="B228" t="s">
        <v>550</v>
      </c>
      <c r="C228" t="str">
        <f>IFERROR(VLOOKUP(Table1[[#This Row],[Ticker]],[1]!Table1[[Symbol]:[Industry]],2,FALSE),"-")</f>
        <v>-</v>
      </c>
      <c r="D228" t="s">
        <v>551</v>
      </c>
      <c r="E228">
        <v>35165.182000000001</v>
      </c>
      <c r="F228">
        <v>3201.2</v>
      </c>
      <c r="G228">
        <v>-6.2739486081512998</v>
      </c>
      <c r="H228">
        <v>-7.7216982583180096</v>
      </c>
      <c r="I228">
        <v>-27.291888471595399</v>
      </c>
      <c r="J228">
        <v>-0.99971479718157397</v>
      </c>
      <c r="K228">
        <v>3255.1112672927102</v>
      </c>
      <c r="L228">
        <v>3254.4443189153699</v>
      </c>
      <c r="M228">
        <v>38.600284370320097</v>
      </c>
      <c r="N228">
        <v>0.76416395198898601</v>
      </c>
      <c r="O228">
        <v>22.4540797201049</v>
      </c>
      <c r="P228">
        <v>29.289176090468398</v>
      </c>
      <c r="Q228">
        <v>5.0888066224841003E-2</v>
      </c>
    </row>
    <row r="229" spans="1:17" x14ac:dyDescent="0.3">
      <c r="A229" t="s">
        <v>552</v>
      </c>
      <c r="B229" t="s">
        <v>553</v>
      </c>
      <c r="C229" t="str">
        <f>IFERROR(VLOOKUP(Table1[[#This Row],[Ticker]],[1]!Table1[[Symbol]:[Industry]],2,FALSE),"-")</f>
        <v>-</v>
      </c>
      <c r="D229" t="s">
        <v>173</v>
      </c>
      <c r="E229">
        <v>34915.635000000002</v>
      </c>
      <c r="F229">
        <v>799.9</v>
      </c>
      <c r="G229">
        <v>66.136950365526403</v>
      </c>
      <c r="H229">
        <v>9.4744237641506093</v>
      </c>
      <c r="I229">
        <v>45.0764557612939</v>
      </c>
      <c r="J229">
        <v>4.4987700513032696</v>
      </c>
      <c r="K229">
        <v>684.54069281634099</v>
      </c>
      <c r="L229">
        <v>557.84523725389295</v>
      </c>
      <c r="M229">
        <v>78.507324371607993</v>
      </c>
      <c r="N229">
        <v>0.83843441691912401</v>
      </c>
      <c r="O229">
        <v>5.5944493061632601</v>
      </c>
      <c r="P229">
        <v>91.776552385518997</v>
      </c>
      <c r="Q229">
        <v>5.8324327017990002E-3</v>
      </c>
    </row>
    <row r="230" spans="1:17" x14ac:dyDescent="0.3">
      <c r="A230" t="s">
        <v>554</v>
      </c>
      <c r="B230" t="s">
        <v>555</v>
      </c>
      <c r="C230" t="str">
        <f>IFERROR(VLOOKUP(Table1[[#This Row],[Ticker]],[1]!Table1[[Symbol]:[Industry]],2,FALSE),"-")</f>
        <v>-</v>
      </c>
      <c r="D230" t="s">
        <v>37</v>
      </c>
      <c r="E230">
        <v>34879.657278049999</v>
      </c>
      <c r="F230">
        <v>595.75</v>
      </c>
      <c r="G230">
        <v>-32.0392148817172</v>
      </c>
      <c r="H230">
        <v>7.6293919321409396</v>
      </c>
      <c r="I230">
        <v>-9.66428759262417</v>
      </c>
      <c r="J230">
        <v>-0.29890263880683299</v>
      </c>
      <c r="K230">
        <v>556.87318827885497</v>
      </c>
      <c r="L230">
        <v>560.607786953762</v>
      </c>
      <c r="M230">
        <v>72.728094576090399</v>
      </c>
      <c r="N230">
        <v>1.0228497169966</v>
      </c>
      <c r="O230">
        <v>13.302559798573199</v>
      </c>
      <c r="P230">
        <v>30.9916446789797</v>
      </c>
      <c r="Q230">
        <v>-8.9423899765129003E-2</v>
      </c>
    </row>
    <row r="231" spans="1:17" x14ac:dyDescent="0.3">
      <c r="A231" t="s">
        <v>556</v>
      </c>
      <c r="B231" t="s">
        <v>557</v>
      </c>
      <c r="C231" t="str">
        <f>IFERROR(VLOOKUP(Table1[[#This Row],[Ticker]],[1]!Table1[[Symbol]:[Industry]],2,FALSE),"-")</f>
        <v>-</v>
      </c>
      <c r="D231" t="s">
        <v>77</v>
      </c>
      <c r="E231">
        <v>34619.267178039998</v>
      </c>
      <c r="F231">
        <v>4480.3999999999996</v>
      </c>
      <c r="G231">
        <v>18.353863896257</v>
      </c>
      <c r="H231">
        <v>0.93741282535460302</v>
      </c>
      <c r="I231">
        <v>-1.7752788199532701</v>
      </c>
      <c r="J231">
        <v>3.1719082190598402</v>
      </c>
      <c r="K231">
        <v>4246.4102996327701</v>
      </c>
      <c r="L231">
        <v>3959.7291237530599</v>
      </c>
      <c r="M231">
        <v>63.820042577232797</v>
      </c>
      <c r="N231">
        <v>0.83690048313562304</v>
      </c>
      <c r="O231">
        <v>2.6682885456655598</v>
      </c>
      <c r="P231">
        <v>47.855787476280803</v>
      </c>
      <c r="Q231">
        <v>3.3990107273839999E-3</v>
      </c>
    </row>
    <row r="232" spans="1:17" x14ac:dyDescent="0.3">
      <c r="A232" t="s">
        <v>558</v>
      </c>
      <c r="B232" t="s">
        <v>559</v>
      </c>
      <c r="C232" t="str">
        <f>IFERROR(VLOOKUP(Table1[[#This Row],[Ticker]],[1]!Table1[[Symbol]:[Industry]],2,FALSE),"-")</f>
        <v>-</v>
      </c>
      <c r="D232" t="s">
        <v>375</v>
      </c>
      <c r="E232">
        <v>34571.04238038</v>
      </c>
      <c r="F232">
        <v>1681.35</v>
      </c>
      <c r="G232">
        <v>90.126947338272601</v>
      </c>
      <c r="H232">
        <v>-6.9651713968120301</v>
      </c>
      <c r="I232">
        <v>42.158759796185102</v>
      </c>
      <c r="J232">
        <v>-2.1760364533756702</v>
      </c>
      <c r="K232">
        <v>1612.3417208163801</v>
      </c>
      <c r="L232">
        <v>1305.62341914729</v>
      </c>
      <c r="M232">
        <v>49.913793060794703</v>
      </c>
      <c r="N232">
        <v>1.3155419343305901</v>
      </c>
      <c r="O232">
        <v>12.8735837273619</v>
      </c>
      <c r="P232">
        <v>139.61094484822499</v>
      </c>
      <c r="Q232">
        <v>0.15886543943637299</v>
      </c>
    </row>
    <row r="233" spans="1:17" x14ac:dyDescent="0.3">
      <c r="A233" t="s">
        <v>560</v>
      </c>
      <c r="B233" t="s">
        <v>561</v>
      </c>
      <c r="C233" t="str">
        <f>IFERROR(VLOOKUP(Table1[[#This Row],[Ticker]],[1]!Table1[[Symbol]:[Industry]],2,FALSE),"-")</f>
        <v>-</v>
      </c>
      <c r="D233" t="s">
        <v>177</v>
      </c>
      <c r="E233">
        <v>34008.910799878999</v>
      </c>
      <c r="F233">
        <v>185.17</v>
      </c>
      <c r="G233">
        <v>76.968169582689299</v>
      </c>
      <c r="H233">
        <v>-3.0748565046707701</v>
      </c>
      <c r="I233">
        <v>30.834453533908501</v>
      </c>
      <c r="J233">
        <v>-4.0428395821226699</v>
      </c>
      <c r="K233">
        <v>188.82848420570701</v>
      </c>
      <c r="L233">
        <v>155.849206432427</v>
      </c>
      <c r="M233">
        <v>34.200137747924799</v>
      </c>
      <c r="N233">
        <v>0.810578651095758</v>
      </c>
      <c r="O233">
        <v>12.869255278932799</v>
      </c>
      <c r="P233">
        <v>114.814385150812</v>
      </c>
      <c r="Q233">
        <v>5.9761268035955002E-2</v>
      </c>
    </row>
    <row r="234" spans="1:17" x14ac:dyDescent="0.3">
      <c r="A234" t="s">
        <v>562</v>
      </c>
      <c r="B234" t="s">
        <v>563</v>
      </c>
      <c r="C234" t="str">
        <f>IFERROR(VLOOKUP(Table1[[#This Row],[Ticker]],[1]!Table1[[Symbol]:[Industry]],2,FALSE),"-")</f>
        <v>-</v>
      </c>
      <c r="D234" t="s">
        <v>77</v>
      </c>
      <c r="E234">
        <v>33354.408079504901</v>
      </c>
      <c r="F234">
        <v>1778.45</v>
      </c>
      <c r="G234">
        <v>-30.385626213234598</v>
      </c>
      <c r="H234">
        <v>-6.6954130016495501</v>
      </c>
      <c r="I234">
        <v>-30.9255825225416</v>
      </c>
      <c r="J234">
        <v>-8.2979998557499606</v>
      </c>
      <c r="K234">
        <v>1853.9370600565601</v>
      </c>
      <c r="L234">
        <v>1965.1476961365599</v>
      </c>
      <c r="M234">
        <v>29.2093219183465</v>
      </c>
      <c r="N234">
        <v>1.3633286405746501</v>
      </c>
      <c r="O234">
        <v>36.675194692006997</v>
      </c>
      <c r="P234">
        <v>7.6934722054014602</v>
      </c>
      <c r="Q234">
        <v>-7.0346522555903998E-2</v>
      </c>
    </row>
    <row r="235" spans="1:17" x14ac:dyDescent="0.3">
      <c r="A235" t="s">
        <v>564</v>
      </c>
      <c r="B235" t="s">
        <v>565</v>
      </c>
      <c r="C235" t="str">
        <f>IFERROR(VLOOKUP(Table1[[#This Row],[Ticker]],[1]!Table1[[Symbol]:[Industry]],2,FALSE),"-")</f>
        <v>-</v>
      </c>
      <c r="D235" t="s">
        <v>387</v>
      </c>
      <c r="E235">
        <v>32936.335059559999</v>
      </c>
      <c r="F235">
        <v>518.6</v>
      </c>
      <c r="G235">
        <v>1.0783128119599199</v>
      </c>
      <c r="H235">
        <v>1.2877771734283201</v>
      </c>
      <c r="I235">
        <v>-13.649693177028601</v>
      </c>
      <c r="J235">
        <v>-2.58999369232773</v>
      </c>
      <c r="K235">
        <v>509.20855853113898</v>
      </c>
      <c r="L235">
        <v>471.08562454877398</v>
      </c>
      <c r="M235">
        <v>41.396537053616001</v>
      </c>
      <c r="N235">
        <v>1.31227834494353</v>
      </c>
      <c r="O235">
        <v>7.5780948708059999</v>
      </c>
      <c r="P235">
        <v>42.082191780821901</v>
      </c>
      <c r="Q235">
        <v>9.7090931250686005E-2</v>
      </c>
    </row>
    <row r="236" spans="1:17" x14ac:dyDescent="0.3">
      <c r="A236" t="s">
        <v>566</v>
      </c>
      <c r="B236" t="s">
        <v>567</v>
      </c>
      <c r="C236" t="str">
        <f>IFERROR(VLOOKUP(Table1[[#This Row],[Ticker]],[1]!Table1[[Symbol]:[Industry]],2,FALSE),"-")</f>
        <v>-</v>
      </c>
      <c r="D236" t="s">
        <v>62</v>
      </c>
      <c r="E236">
        <v>32649.672705525001</v>
      </c>
      <c r="F236">
        <v>1981.75</v>
      </c>
      <c r="G236">
        <v>35.926424900087902</v>
      </c>
      <c r="H236">
        <v>6.4277560113499597</v>
      </c>
      <c r="I236">
        <v>-10.137591724529999</v>
      </c>
      <c r="J236">
        <v>-0.460738182398513</v>
      </c>
      <c r="K236">
        <v>1882.16630343262</v>
      </c>
      <c r="L236">
        <v>1789.0703197011701</v>
      </c>
      <c r="M236">
        <v>54.326176513360998</v>
      </c>
      <c r="N236">
        <v>1.1540869169842201</v>
      </c>
      <c r="O236">
        <v>10.710230856566101</v>
      </c>
      <c r="P236">
        <v>66.533613445378094</v>
      </c>
      <c r="Q236">
        <v>-0.1159221534091</v>
      </c>
    </row>
    <row r="237" spans="1:17" x14ac:dyDescent="0.3">
      <c r="A237" t="s">
        <v>568</v>
      </c>
      <c r="B237" t="s">
        <v>569</v>
      </c>
      <c r="C237" t="str">
        <f>IFERROR(VLOOKUP(Table1[[#This Row],[Ticker]],[1]!Table1[[Symbol]:[Industry]],2,FALSE),"-")</f>
        <v>-</v>
      </c>
      <c r="D237" t="s">
        <v>420</v>
      </c>
      <c r="E237">
        <v>32523.950763699999</v>
      </c>
      <c r="F237">
        <v>544.75</v>
      </c>
      <c r="G237">
        <v>169.39329267071301</v>
      </c>
      <c r="H237">
        <v>-21.602345988601201</v>
      </c>
      <c r="I237">
        <v>25.279034940809701</v>
      </c>
      <c r="J237">
        <v>-0.75891773226251003</v>
      </c>
      <c r="K237">
        <v>568.008007531001</v>
      </c>
      <c r="L237">
        <v>453.19916325929103</v>
      </c>
      <c r="M237">
        <v>44.201211389399901</v>
      </c>
      <c r="N237">
        <v>0.62433005841252198</v>
      </c>
      <c r="O237">
        <v>32.537861404313801</v>
      </c>
      <c r="P237">
        <v>200.055081244836</v>
      </c>
      <c r="Q237">
        <v>7.3698191451152001E-2</v>
      </c>
    </row>
    <row r="238" spans="1:17" x14ac:dyDescent="0.3">
      <c r="A238" t="s">
        <v>570</v>
      </c>
      <c r="B238" t="s">
        <v>571</v>
      </c>
      <c r="C238" t="str">
        <f>IFERROR(VLOOKUP(Table1[[#This Row],[Ticker]],[1]!Table1[[Symbol]:[Industry]],2,FALSE),"-")</f>
        <v>-</v>
      </c>
      <c r="D238" t="s">
        <v>235</v>
      </c>
      <c r="E238">
        <v>32508.016487925001</v>
      </c>
      <c r="F238">
        <v>8092.95</v>
      </c>
      <c r="G238">
        <v>88.309291358480607</v>
      </c>
      <c r="H238">
        <v>-5.7442177572487996</v>
      </c>
      <c r="I238">
        <v>35.965765345130798</v>
      </c>
      <c r="J238">
        <v>-7.4016785077429397</v>
      </c>
      <c r="K238">
        <v>8209.9704467785305</v>
      </c>
      <c r="L238">
        <v>6696.6460541838796</v>
      </c>
      <c r="M238">
        <v>34.8606467180173</v>
      </c>
      <c r="N238">
        <v>0.94832948788569704</v>
      </c>
      <c r="O238">
        <v>12.4311901099104</v>
      </c>
      <c r="P238">
        <v>144.99962158480199</v>
      </c>
      <c r="Q238">
        <v>0.25704532486928999</v>
      </c>
    </row>
    <row r="239" spans="1:17" hidden="1" x14ac:dyDescent="0.3">
      <c r="A239" t="s">
        <v>572</v>
      </c>
      <c r="B239" t="s">
        <v>573</v>
      </c>
      <c r="C239" t="str">
        <f>IFERROR(VLOOKUP(Table1[[#This Row],[Ticker]],[1]!Table1[[Symbol]:[Industry]],2,FALSE),"-")</f>
        <v>-</v>
      </c>
      <c r="D239" t="s">
        <v>138</v>
      </c>
      <c r="E239">
        <v>32216.064643341</v>
      </c>
      <c r="F239">
        <v>369.92</v>
      </c>
      <c r="G239">
        <v>-4.3497750524798597</v>
      </c>
      <c r="H239">
        <v>-2.3679984883151399</v>
      </c>
      <c r="I239">
        <v>-10.623137141814301</v>
      </c>
      <c r="J239">
        <v>1.21273288405063</v>
      </c>
      <c r="K239">
        <v>357.86172374658298</v>
      </c>
      <c r="L239">
        <v>347.984953798795</v>
      </c>
      <c r="M239">
        <v>56.330526885428</v>
      </c>
      <c r="N239">
        <v>0.89851490348621799</v>
      </c>
      <c r="O239">
        <v>7.8611591695501604</v>
      </c>
      <c r="P239">
        <v>30.2535211267605</v>
      </c>
      <c r="Q239">
        <v>-0.123824141917355</v>
      </c>
    </row>
    <row r="240" spans="1:17" x14ac:dyDescent="0.3">
      <c r="A240" t="s">
        <v>574</v>
      </c>
      <c r="B240" t="s">
        <v>575</v>
      </c>
      <c r="C240" t="str">
        <f>IFERROR(VLOOKUP(Table1[[#This Row],[Ticker]],[1]!Table1[[Symbol]:[Industry]],2,FALSE),"-")</f>
        <v>-</v>
      </c>
      <c r="D240" t="s">
        <v>46</v>
      </c>
      <c r="E240">
        <v>31906.799999999999</v>
      </c>
      <c r="F240">
        <v>177.26</v>
      </c>
      <c r="G240">
        <v>299.58439125129701</v>
      </c>
      <c r="H240">
        <v>8.4109685513689296</v>
      </c>
      <c r="I240">
        <v>64.520600018619504</v>
      </c>
      <c r="J240">
        <v>-1.2657541718196701</v>
      </c>
      <c r="K240">
        <v>162.581898550587</v>
      </c>
      <c r="L240">
        <v>122.439720262199</v>
      </c>
      <c r="M240">
        <v>46.945326725885202</v>
      </c>
      <c r="N240">
        <v>1.1394818040731001</v>
      </c>
      <c r="O240">
        <v>11.869570122983101</v>
      </c>
      <c r="P240">
        <v>328.16425120772902</v>
      </c>
      <c r="Q240">
        <v>0.113726531456777</v>
      </c>
    </row>
    <row r="241" spans="1:17" x14ac:dyDescent="0.3">
      <c r="A241" t="s">
        <v>576</v>
      </c>
      <c r="B241" t="s">
        <v>577</v>
      </c>
      <c r="C241" t="str">
        <f>IFERROR(VLOOKUP(Table1[[#This Row],[Ticker]],[1]!Table1[[Symbol]:[Industry]],2,FALSE),"-")</f>
        <v>-</v>
      </c>
      <c r="D241" t="s">
        <v>268</v>
      </c>
      <c r="E241">
        <v>31838.798321679998</v>
      </c>
      <c r="F241">
        <v>1673.35</v>
      </c>
      <c r="G241">
        <v>16.706725183433701</v>
      </c>
      <c r="H241">
        <v>-5.6709599400787001</v>
      </c>
      <c r="I241">
        <v>33.419867686899401</v>
      </c>
      <c r="J241">
        <v>-1.7217195949491699</v>
      </c>
      <c r="K241">
        <v>1633.9201687329801</v>
      </c>
      <c r="L241">
        <v>1370.21161115776</v>
      </c>
      <c r="M241">
        <v>38.148369764685903</v>
      </c>
      <c r="N241">
        <v>1.1302708739190099</v>
      </c>
      <c r="O241">
        <v>10.027788567842901</v>
      </c>
      <c r="P241">
        <v>63.158151326053002</v>
      </c>
      <c r="Q241">
        <v>9.1236940322109994E-2</v>
      </c>
    </row>
    <row r="242" spans="1:17" x14ac:dyDescent="0.3">
      <c r="A242" t="s">
        <v>578</v>
      </c>
      <c r="B242" t="s">
        <v>579</v>
      </c>
      <c r="C242" t="str">
        <f>IFERROR(VLOOKUP(Table1[[#This Row],[Ticker]],[1]!Table1[[Symbol]:[Industry]],2,FALSE),"-")</f>
        <v>-</v>
      </c>
      <c r="D242" t="s">
        <v>148</v>
      </c>
      <c r="E242">
        <v>31767.914201039999</v>
      </c>
      <c r="F242">
        <v>314.39999999999998</v>
      </c>
      <c r="G242">
        <v>22.7000539240608</v>
      </c>
      <c r="H242">
        <v>-3.2915893111520602</v>
      </c>
      <c r="I242">
        <v>25.920194339106299</v>
      </c>
      <c r="J242">
        <v>-4.5618360093027901</v>
      </c>
      <c r="K242">
        <v>305.39750912839003</v>
      </c>
      <c r="L242">
        <v>262.53819050876598</v>
      </c>
      <c r="M242">
        <v>37.229054517084101</v>
      </c>
      <c r="N242">
        <v>0.77802357989062798</v>
      </c>
      <c r="O242">
        <v>7.9516539440203502</v>
      </c>
      <c r="P242">
        <v>62.943767815496201</v>
      </c>
      <c r="Q242">
        <v>6.9374635548509998E-3</v>
      </c>
    </row>
    <row r="243" spans="1:17" x14ac:dyDescent="0.3">
      <c r="A243" t="s">
        <v>580</v>
      </c>
      <c r="B243" t="s">
        <v>581</v>
      </c>
      <c r="C243" t="str">
        <f>IFERROR(VLOOKUP(Table1[[#This Row],[Ticker]],[1]!Table1[[Symbol]:[Industry]],2,FALSE),"-")</f>
        <v>-</v>
      </c>
      <c r="D243" t="s">
        <v>523</v>
      </c>
      <c r="E243">
        <v>31734.712735895999</v>
      </c>
      <c r="F243">
        <v>71.78</v>
      </c>
      <c r="G243">
        <v>-0.110542068841056</v>
      </c>
      <c r="H243">
        <v>-8.5858402716695394</v>
      </c>
      <c r="I243">
        <v>1.5541387223926</v>
      </c>
      <c r="J243">
        <v>-4.0812681759097202</v>
      </c>
      <c r="K243">
        <v>71.883968380149994</v>
      </c>
      <c r="L243">
        <v>67.042386743862707</v>
      </c>
      <c r="M243">
        <v>35.563218856569797</v>
      </c>
      <c r="N243">
        <v>0.91933492193782695</v>
      </c>
      <c r="O243">
        <v>11.4516578434104</v>
      </c>
      <c r="P243">
        <v>24.6180555555555</v>
      </c>
      <c r="Q243">
        <v>4.6615491659951998E-2</v>
      </c>
    </row>
    <row r="244" spans="1:17" x14ac:dyDescent="0.3">
      <c r="A244" t="s">
        <v>582</v>
      </c>
      <c r="B244" t="s">
        <v>583</v>
      </c>
      <c r="C244" t="str">
        <f>IFERROR(VLOOKUP(Table1[[#This Row],[Ticker]],[1]!Table1[[Symbol]:[Industry]],2,FALSE),"-")</f>
        <v>-</v>
      </c>
      <c r="D244" t="s">
        <v>291</v>
      </c>
      <c r="E244">
        <v>31589.228544659902</v>
      </c>
      <c r="F244">
        <v>1176.3</v>
      </c>
      <c r="G244">
        <v>42.391357479885997</v>
      </c>
      <c r="H244">
        <v>-13.230080463095501</v>
      </c>
      <c r="I244">
        <v>-11.2049715167096</v>
      </c>
      <c r="J244">
        <v>-0.89417955771608004</v>
      </c>
      <c r="K244">
        <v>1263.0320209839699</v>
      </c>
      <c r="L244">
        <v>1136.56793441898</v>
      </c>
      <c r="M244">
        <v>16.4366210532495</v>
      </c>
      <c r="N244">
        <v>0.57378437307475905</v>
      </c>
      <c r="O244">
        <v>28.700161523420899</v>
      </c>
      <c r="P244">
        <v>79.409746053534604</v>
      </c>
    </row>
    <row r="245" spans="1:17" x14ac:dyDescent="0.3">
      <c r="A245" t="s">
        <v>584</v>
      </c>
      <c r="B245" t="s">
        <v>585</v>
      </c>
      <c r="C245" t="str">
        <f>IFERROR(VLOOKUP(Table1[[#This Row],[Ticker]],[1]!Table1[[Symbol]:[Industry]],2,FALSE),"-")</f>
        <v>-</v>
      </c>
      <c r="D245" t="s">
        <v>24</v>
      </c>
      <c r="E245">
        <v>31497.688744288</v>
      </c>
      <c r="F245">
        <v>195.52</v>
      </c>
      <c r="G245">
        <v>-34.554493471153499</v>
      </c>
      <c r="H245">
        <v>-8.4456272662886303</v>
      </c>
      <c r="I245">
        <v>-27.8535046800632</v>
      </c>
      <c r="J245">
        <v>1.13882743255594</v>
      </c>
      <c r="K245">
        <v>196.45464487294399</v>
      </c>
      <c r="L245">
        <v>206.51490251502099</v>
      </c>
      <c r="M245">
        <v>45.517542031126403</v>
      </c>
      <c r="N245">
        <v>0.92759414163072795</v>
      </c>
      <c r="O245">
        <v>34.564238952536797</v>
      </c>
      <c r="P245">
        <v>15.5897132722435</v>
      </c>
      <c r="Q245">
        <v>-9.5639672759648006E-2</v>
      </c>
    </row>
    <row r="246" spans="1:17" x14ac:dyDescent="0.3">
      <c r="A246" t="s">
        <v>586</v>
      </c>
      <c r="B246" t="s">
        <v>587</v>
      </c>
      <c r="C246" t="str">
        <f>IFERROR(VLOOKUP(Table1[[#This Row],[Ticker]],[1]!Table1[[Symbol]:[Industry]],2,FALSE),"-")</f>
        <v>-</v>
      </c>
      <c r="D246" t="s">
        <v>62</v>
      </c>
      <c r="E246">
        <v>31489.767538159998</v>
      </c>
      <c r="F246">
        <v>1241.2</v>
      </c>
      <c r="G246">
        <v>32.642353253189498</v>
      </c>
      <c r="H246">
        <v>2.5557794507853799</v>
      </c>
      <c r="I246">
        <v>-0.54278271862987404</v>
      </c>
      <c r="J246">
        <v>-1.0329089933496201</v>
      </c>
      <c r="K246">
        <v>1204.54441926144</v>
      </c>
      <c r="L246">
        <v>1144.11063644409</v>
      </c>
      <c r="M246">
        <v>66.525161097913298</v>
      </c>
      <c r="N246">
        <v>0.64583624685145002</v>
      </c>
      <c r="O246">
        <v>10.7476635514018</v>
      </c>
      <c r="P246">
        <v>57.853236678112602</v>
      </c>
      <c r="Q246">
        <v>-3.2709680663354002E-2</v>
      </c>
    </row>
    <row r="247" spans="1:17" x14ac:dyDescent="0.3">
      <c r="A247" t="s">
        <v>588</v>
      </c>
      <c r="B247" t="s">
        <v>589</v>
      </c>
      <c r="C247" t="str">
        <f>IFERROR(VLOOKUP(Table1[[#This Row],[Ticker]],[1]!Table1[[Symbol]:[Industry]],2,FALSE),"-")</f>
        <v>-</v>
      </c>
      <c r="D247" t="s">
        <v>242</v>
      </c>
      <c r="E247">
        <v>31391.345450240002</v>
      </c>
      <c r="F247">
        <v>6204.4</v>
      </c>
      <c r="G247">
        <v>139.491719893631</v>
      </c>
      <c r="H247">
        <v>-9.3188703352763707</v>
      </c>
      <c r="I247">
        <v>25.991973628504699</v>
      </c>
      <c r="J247">
        <v>-3.4349133078287699</v>
      </c>
      <c r="K247">
        <v>6517.8518089504296</v>
      </c>
      <c r="L247">
        <v>5603.9907513881599</v>
      </c>
      <c r="M247">
        <v>22.890013744147499</v>
      </c>
      <c r="N247">
        <v>0.89830885858866505</v>
      </c>
      <c r="O247">
        <v>57.2569466829991</v>
      </c>
      <c r="P247">
        <v>164.800153645888</v>
      </c>
      <c r="Q247">
        <v>0.14336126693902801</v>
      </c>
    </row>
    <row r="248" spans="1:17" x14ac:dyDescent="0.3">
      <c r="A248" t="s">
        <v>590</v>
      </c>
      <c r="B248" t="s">
        <v>591</v>
      </c>
      <c r="C248" t="str">
        <f>IFERROR(VLOOKUP(Table1[[#This Row],[Ticker]],[1]!Table1[[Symbol]:[Industry]],2,FALSE),"-")</f>
        <v>-</v>
      </c>
      <c r="D248" t="s">
        <v>592</v>
      </c>
      <c r="E248">
        <v>31221.241474499999</v>
      </c>
      <c r="F248">
        <v>4269.3</v>
      </c>
      <c r="G248">
        <v>-12.526338765854</v>
      </c>
      <c r="H248">
        <v>-2.3174407571026099</v>
      </c>
      <c r="I248">
        <v>-6.8447527793913903</v>
      </c>
      <c r="J248">
        <v>-5.7505352285697002</v>
      </c>
      <c r="K248">
        <v>4304.3993022017703</v>
      </c>
      <c r="L248">
        <v>4272.8081395140598</v>
      </c>
      <c r="M248">
        <v>45.082924341396101</v>
      </c>
      <c r="N248">
        <v>1.9827611452648799</v>
      </c>
      <c r="O248">
        <v>23.404305155411802</v>
      </c>
      <c r="P248">
        <v>16.625235610675499</v>
      </c>
      <c r="Q248">
        <v>1.8219141710705999E-2</v>
      </c>
    </row>
    <row r="249" spans="1:17" hidden="1" x14ac:dyDescent="0.3">
      <c r="A249" t="s">
        <v>593</v>
      </c>
      <c r="B249" t="s">
        <v>594</v>
      </c>
      <c r="C249" t="str">
        <f>IFERROR(VLOOKUP(Table1[[#This Row],[Ticker]],[1]!Table1[[Symbol]:[Industry]],2,FALSE),"-")</f>
        <v>-</v>
      </c>
      <c r="D249" t="s">
        <v>37</v>
      </c>
      <c r="E249">
        <v>31074.8152792</v>
      </c>
      <c r="F249">
        <v>338.8</v>
      </c>
      <c r="G249">
        <v>-13.2569890284129</v>
      </c>
      <c r="H249">
        <v>-1.13598380939151</v>
      </c>
      <c r="I249">
        <v>-4.5373220007629298</v>
      </c>
      <c r="J249">
        <v>1.4389151218384799</v>
      </c>
      <c r="M249">
        <v>43.343425319057403</v>
      </c>
      <c r="O249">
        <v>10.6847697756788</v>
      </c>
      <c r="P249">
        <v>21.629868964279201</v>
      </c>
    </row>
    <row r="250" spans="1:17" x14ac:dyDescent="0.3">
      <c r="A250" t="s">
        <v>595</v>
      </c>
      <c r="B250" t="s">
        <v>596</v>
      </c>
      <c r="C250" t="str">
        <f>IFERROR(VLOOKUP(Table1[[#This Row],[Ticker]],[1]!Table1[[Symbol]:[Industry]],2,FALSE),"-")</f>
        <v>-</v>
      </c>
      <c r="D250" t="s">
        <v>597</v>
      </c>
      <c r="E250">
        <v>31018.400440199999</v>
      </c>
      <c r="F250">
        <v>787.1</v>
      </c>
      <c r="G250">
        <v>21.433256797117199</v>
      </c>
      <c r="H250">
        <v>-2.5423088819919002</v>
      </c>
      <c r="I250">
        <v>11.746547470112599</v>
      </c>
      <c r="J250">
        <v>-3.6252523791450599</v>
      </c>
      <c r="K250">
        <v>744.45987000057801</v>
      </c>
      <c r="L250">
        <v>663.06424246005599</v>
      </c>
      <c r="M250">
        <v>48.434039184738097</v>
      </c>
      <c r="N250">
        <v>0.974295454072717</v>
      </c>
      <c r="O250">
        <v>4.6182187777918902</v>
      </c>
      <c r="P250">
        <v>51.642423658607001</v>
      </c>
      <c r="Q250">
        <v>-6.6473885727280002E-3</v>
      </c>
    </row>
    <row r="251" spans="1:17" x14ac:dyDescent="0.3">
      <c r="A251" t="s">
        <v>598</v>
      </c>
      <c r="B251" t="s">
        <v>599</v>
      </c>
      <c r="C251" t="str">
        <f>IFERROR(VLOOKUP(Table1[[#This Row],[Ticker]],[1]!Table1[[Symbol]:[Industry]],2,FALSE),"-")</f>
        <v>-</v>
      </c>
      <c r="D251" t="s">
        <v>213</v>
      </c>
      <c r="E251">
        <v>30407.998595100002</v>
      </c>
      <c r="F251">
        <v>757.75</v>
      </c>
      <c r="G251">
        <v>-25.980469626601099</v>
      </c>
      <c r="H251">
        <v>1.8871493034428599</v>
      </c>
      <c r="I251">
        <v>-4.0024221895194998</v>
      </c>
      <c r="J251">
        <v>1.3069194519126801</v>
      </c>
      <c r="K251">
        <v>717.78457878424797</v>
      </c>
      <c r="L251">
        <v>711.323804029798</v>
      </c>
      <c r="M251">
        <v>65.866235185177402</v>
      </c>
      <c r="N251">
        <v>1.2376222949723501</v>
      </c>
      <c r="O251">
        <v>13.5268888155724</v>
      </c>
      <c r="P251">
        <v>24.701719739981801</v>
      </c>
      <c r="Q251">
        <v>-3.7436550820282001E-2</v>
      </c>
    </row>
    <row r="252" spans="1:17" x14ac:dyDescent="0.3">
      <c r="A252" t="s">
        <v>600</v>
      </c>
      <c r="B252" t="s">
        <v>601</v>
      </c>
      <c r="C252" t="str">
        <f>IFERROR(VLOOKUP(Table1[[#This Row],[Ticker]],[1]!Table1[[Symbol]:[Industry]],2,FALSE),"-")</f>
        <v>-</v>
      </c>
      <c r="D252" t="s">
        <v>51</v>
      </c>
      <c r="E252">
        <v>30322.441803875001</v>
      </c>
      <c r="F252">
        <v>391.25</v>
      </c>
      <c r="G252">
        <v>-17.787858054903499</v>
      </c>
      <c r="H252">
        <v>-7.7293136707793701</v>
      </c>
      <c r="I252">
        <v>-34.210186140376997</v>
      </c>
      <c r="J252">
        <v>0.43297614187524502</v>
      </c>
      <c r="K252">
        <v>429.84766670558901</v>
      </c>
      <c r="L252">
        <v>431.33199220049102</v>
      </c>
      <c r="M252">
        <v>28.431153910561601</v>
      </c>
      <c r="N252">
        <v>1.6250511963269301</v>
      </c>
      <c r="O252">
        <v>32.830670926517499</v>
      </c>
      <c r="P252">
        <v>16.339577757954199</v>
      </c>
      <c r="Q252">
        <v>7.4149005168397994E-2</v>
      </c>
    </row>
    <row r="253" spans="1:17" x14ac:dyDescent="0.3">
      <c r="A253" t="s">
        <v>602</v>
      </c>
      <c r="B253" t="s">
        <v>603</v>
      </c>
      <c r="C253" t="str">
        <f>IFERROR(VLOOKUP(Table1[[#This Row],[Ticker]],[1]!Table1[[Symbol]:[Industry]],2,FALSE),"-")</f>
        <v>-</v>
      </c>
      <c r="D253" t="s">
        <v>604</v>
      </c>
      <c r="E253">
        <v>30243.676225499999</v>
      </c>
      <c r="F253">
        <v>312.75</v>
      </c>
      <c r="G253">
        <v>140.729939076162</v>
      </c>
      <c r="H253">
        <v>-4.6705538369598703</v>
      </c>
      <c r="I253">
        <v>5.6366499201791296</v>
      </c>
      <c r="J253">
        <v>-2.36240190926627</v>
      </c>
      <c r="K253">
        <v>333.38185775348802</v>
      </c>
      <c r="L253">
        <v>280.37047385517599</v>
      </c>
      <c r="M253">
        <v>37.799304376076101</v>
      </c>
      <c r="N253">
        <v>0.70752893169012199</v>
      </c>
      <c r="O253">
        <v>32.949640287769697</v>
      </c>
      <c r="P253">
        <v>165.15472657905801</v>
      </c>
      <c r="Q253">
        <v>6.1024613072671999E-2</v>
      </c>
    </row>
    <row r="254" spans="1:17" x14ac:dyDescent="0.3">
      <c r="A254" t="s">
        <v>605</v>
      </c>
      <c r="B254" t="s">
        <v>606</v>
      </c>
      <c r="C254" t="str">
        <f>IFERROR(VLOOKUP(Table1[[#This Row],[Ticker]],[1]!Table1[[Symbol]:[Industry]],2,FALSE),"-")</f>
        <v>-</v>
      </c>
      <c r="D254" t="s">
        <v>592</v>
      </c>
      <c r="E254">
        <v>30138.838804169998</v>
      </c>
      <c r="F254">
        <v>2226.3000000000002</v>
      </c>
      <c r="G254">
        <v>181.62460579665901</v>
      </c>
      <c r="H254">
        <v>-17.491357372049102</v>
      </c>
      <c r="I254">
        <v>-9.80689791875594</v>
      </c>
      <c r="J254">
        <v>-6.4099339942929996</v>
      </c>
      <c r="K254">
        <v>2506.0311967579401</v>
      </c>
      <c r="L254">
        <v>2242.6448575046102</v>
      </c>
      <c r="M254">
        <v>26.7984425436753</v>
      </c>
      <c r="N254">
        <v>0.95561548459735601</v>
      </c>
      <c r="O254">
        <v>46.642411175492903</v>
      </c>
      <c r="P254">
        <v>206.80079928340101</v>
      </c>
      <c r="Q254">
        <v>0.15060871667956799</v>
      </c>
    </row>
    <row r="255" spans="1:17" x14ac:dyDescent="0.3">
      <c r="A255" t="s">
        <v>607</v>
      </c>
      <c r="B255" t="s">
        <v>608</v>
      </c>
      <c r="C255" t="str">
        <f>IFERROR(VLOOKUP(Table1[[#This Row],[Ticker]],[1]!Table1[[Symbol]:[Industry]],2,FALSE),"-")</f>
        <v>-</v>
      </c>
      <c r="D255" t="s">
        <v>372</v>
      </c>
      <c r="E255">
        <v>30075.023255939999</v>
      </c>
      <c r="F255">
        <v>6691.95</v>
      </c>
      <c r="G255">
        <v>21.359055094379698</v>
      </c>
      <c r="H255">
        <v>-0.33788811529989099</v>
      </c>
      <c r="I255">
        <v>-7.8396350332042106E-2</v>
      </c>
      <c r="J255">
        <v>2.3222688239953602</v>
      </c>
      <c r="K255">
        <v>6178.5910459884899</v>
      </c>
      <c r="L255">
        <v>5618.8692103122203</v>
      </c>
      <c r="M255">
        <v>62.735916885311298</v>
      </c>
      <c r="N255">
        <v>1.62591407239703</v>
      </c>
      <c r="O255">
        <v>4.2581011513833804</v>
      </c>
      <c r="P255">
        <v>53.807876621809498</v>
      </c>
      <c r="Q255">
        <v>-4.1725927472656001E-2</v>
      </c>
    </row>
    <row r="256" spans="1:17" x14ac:dyDescent="0.3">
      <c r="A256" t="s">
        <v>609</v>
      </c>
      <c r="B256" t="s">
        <v>610</v>
      </c>
      <c r="C256" t="str">
        <f>IFERROR(VLOOKUP(Table1[[#This Row],[Ticker]],[1]!Table1[[Symbol]:[Industry]],2,FALSE),"-")</f>
        <v>-</v>
      </c>
      <c r="D256" t="s">
        <v>163</v>
      </c>
      <c r="E256">
        <v>30063.116263889999</v>
      </c>
      <c r="F256">
        <v>892.9</v>
      </c>
      <c r="G256">
        <v>61.561719060883398</v>
      </c>
      <c r="H256">
        <v>6.48360642161661</v>
      </c>
      <c r="I256">
        <v>-7.1111784473969797</v>
      </c>
      <c r="J256">
        <v>-1.22466282265036</v>
      </c>
      <c r="K256">
        <v>858.26961677941802</v>
      </c>
      <c r="L256">
        <v>770.84013271516199</v>
      </c>
      <c r="M256">
        <v>54.163805755537403</v>
      </c>
      <c r="N256">
        <v>0.61894206605533097</v>
      </c>
      <c r="O256">
        <v>10.874678015455199</v>
      </c>
      <c r="P256">
        <v>90.586979722518606</v>
      </c>
      <c r="Q256">
        <v>2.8424012388033999E-2</v>
      </c>
    </row>
    <row r="257" spans="1:17" x14ac:dyDescent="0.3">
      <c r="A257" t="s">
        <v>611</v>
      </c>
      <c r="B257" t="s">
        <v>612</v>
      </c>
      <c r="C257" t="str">
        <f>IFERROR(VLOOKUP(Table1[[#This Row],[Ticker]],[1]!Table1[[Symbol]:[Industry]],2,FALSE),"-")</f>
        <v>-</v>
      </c>
      <c r="D257" t="s">
        <v>198</v>
      </c>
      <c r="E257">
        <v>29309.755689450001</v>
      </c>
      <c r="F257">
        <v>1394.85</v>
      </c>
      <c r="G257">
        <v>-7.5735398719554201</v>
      </c>
      <c r="H257">
        <v>2.4916074640520698</v>
      </c>
      <c r="I257">
        <v>-4.95221551606185</v>
      </c>
      <c r="J257">
        <v>0.99436684170721701</v>
      </c>
      <c r="K257">
        <v>1301.8520161582501</v>
      </c>
      <c r="L257">
        <v>1205.8605907344399</v>
      </c>
      <c r="M257">
        <v>57.702023628854</v>
      </c>
      <c r="N257">
        <v>0.919651070003078</v>
      </c>
      <c r="O257">
        <v>7.9650141592286099</v>
      </c>
      <c r="P257">
        <v>39.060864363690698</v>
      </c>
      <c r="Q257">
        <v>4.9072455413855999E-2</v>
      </c>
    </row>
    <row r="258" spans="1:17" hidden="1" x14ac:dyDescent="0.3">
      <c r="A258" t="s">
        <v>613</v>
      </c>
      <c r="B258" t="s">
        <v>614</v>
      </c>
      <c r="C258" t="str">
        <f>IFERROR(VLOOKUP(Table1[[#This Row],[Ticker]],[1]!Table1[[Symbol]:[Industry]],2,FALSE),"-")</f>
        <v>-</v>
      </c>
      <c r="D258" t="s">
        <v>448</v>
      </c>
      <c r="E258">
        <v>29280.42</v>
      </c>
      <c r="F258">
        <v>834.2</v>
      </c>
      <c r="G258">
        <v>102.678043953216</v>
      </c>
      <c r="H258">
        <v>1.62031677300879</v>
      </c>
      <c r="I258">
        <v>101.926749004711</v>
      </c>
      <c r="J258">
        <v>-1.04326159269383</v>
      </c>
      <c r="K258">
        <v>782.91131641133904</v>
      </c>
      <c r="L258">
        <v>560.62655161703401</v>
      </c>
      <c r="M258">
        <v>37.924628121816497</v>
      </c>
      <c r="N258">
        <v>0.38168101615724698</v>
      </c>
      <c r="O258">
        <v>16.279069767441801</v>
      </c>
      <c r="P258">
        <v>197.92857142857099</v>
      </c>
      <c r="Q258">
        <v>8.4396742022116E-2</v>
      </c>
    </row>
    <row r="259" spans="1:17" x14ac:dyDescent="0.3">
      <c r="A259" t="s">
        <v>615</v>
      </c>
      <c r="B259" t="s">
        <v>616</v>
      </c>
      <c r="C259" t="str">
        <f>IFERROR(VLOOKUP(Table1[[#This Row],[Ticker]],[1]!Table1[[Symbol]:[Industry]],2,FALSE),"-")</f>
        <v>-</v>
      </c>
      <c r="D259" t="s">
        <v>198</v>
      </c>
      <c r="E259">
        <v>29219.847665759899</v>
      </c>
      <c r="F259">
        <v>15405.15</v>
      </c>
      <c r="G259">
        <v>5.2087306840515897</v>
      </c>
      <c r="H259">
        <v>-5.2812945777006099</v>
      </c>
      <c r="I259">
        <v>-26.0149504736696</v>
      </c>
      <c r="J259">
        <v>-1.0726880760597799</v>
      </c>
      <c r="K259">
        <v>15613.849692800801</v>
      </c>
      <c r="L259">
        <v>14846.2029494417</v>
      </c>
      <c r="M259">
        <v>37.5655808047687</v>
      </c>
      <c r="N259">
        <v>0.26720603642353302</v>
      </c>
      <c r="O259">
        <v>18.466876336809399</v>
      </c>
      <c r="P259">
        <v>31.847689799341801</v>
      </c>
      <c r="Q259">
        <v>6.1308591808000003E-2</v>
      </c>
    </row>
    <row r="260" spans="1:17" x14ac:dyDescent="0.3">
      <c r="A260" t="s">
        <v>617</v>
      </c>
      <c r="B260" t="s">
        <v>618</v>
      </c>
      <c r="C260" t="str">
        <f>IFERROR(VLOOKUP(Table1[[#This Row],[Ticker]],[1]!Table1[[Symbol]:[Industry]],2,FALSE),"-")</f>
        <v>-</v>
      </c>
      <c r="D260" t="s">
        <v>619</v>
      </c>
      <c r="E260">
        <v>29190.9156</v>
      </c>
      <c r="F260">
        <v>854</v>
      </c>
      <c r="G260">
        <v>12.5875811495423</v>
      </c>
      <c r="H260">
        <v>-7.0123852057420599</v>
      </c>
      <c r="I260">
        <v>-6.6136310452833396E-3</v>
      </c>
      <c r="J260">
        <v>1.7852006721709801</v>
      </c>
      <c r="K260">
        <v>851.49562971390503</v>
      </c>
      <c r="L260">
        <v>798.62726829453095</v>
      </c>
      <c r="M260">
        <v>47.379711124251898</v>
      </c>
      <c r="N260">
        <v>1.2067516279991</v>
      </c>
      <c r="O260">
        <v>9.3676814988290502</v>
      </c>
      <c r="P260">
        <v>38.861788617886099</v>
      </c>
      <c r="Q260">
        <v>7.439295341247E-2</v>
      </c>
    </row>
    <row r="261" spans="1:17" x14ac:dyDescent="0.3">
      <c r="A261" t="s">
        <v>620</v>
      </c>
      <c r="B261" t="s">
        <v>621</v>
      </c>
      <c r="C261" t="str">
        <f>IFERROR(VLOOKUP(Table1[[#This Row],[Ticker]],[1]!Table1[[Symbol]:[Industry]],2,FALSE),"-")</f>
        <v>-</v>
      </c>
      <c r="D261" t="s">
        <v>62</v>
      </c>
      <c r="E261">
        <v>29162.544106739999</v>
      </c>
      <c r="F261">
        <v>2335.1</v>
      </c>
      <c r="G261">
        <v>39.890723389887697</v>
      </c>
      <c r="H261">
        <v>-6.1035607685939901</v>
      </c>
      <c r="I261">
        <v>-8.9655939240345095</v>
      </c>
      <c r="J261">
        <v>2.15162839607587</v>
      </c>
      <c r="K261">
        <v>2292.1832691825198</v>
      </c>
      <c r="L261">
        <v>2107.6676601194199</v>
      </c>
      <c r="M261">
        <v>65.959017180338293</v>
      </c>
      <c r="N261">
        <v>1.22770101319318</v>
      </c>
      <c r="O261">
        <v>8.7747848057898992</v>
      </c>
      <c r="P261">
        <v>66.924011723497003</v>
      </c>
      <c r="Q261">
        <v>1.2338978177426E-2</v>
      </c>
    </row>
    <row r="262" spans="1:17" x14ac:dyDescent="0.3">
      <c r="A262" t="s">
        <v>622</v>
      </c>
      <c r="B262" t="s">
        <v>623</v>
      </c>
      <c r="C262" t="str">
        <f>IFERROR(VLOOKUP(Table1[[#This Row],[Ticker]],[1]!Table1[[Symbol]:[Industry]],2,FALSE),"-")</f>
        <v>-</v>
      </c>
      <c r="D262" t="s">
        <v>268</v>
      </c>
      <c r="E262">
        <v>29140.113645270001</v>
      </c>
      <c r="F262">
        <v>3874.05</v>
      </c>
      <c r="G262">
        <v>-3.2420126184228599</v>
      </c>
      <c r="H262">
        <v>-16.271271901963601</v>
      </c>
      <c r="I262">
        <v>1.69264604755643</v>
      </c>
      <c r="J262">
        <v>-1.30561080460962</v>
      </c>
      <c r="K262">
        <v>4013.33818385421</v>
      </c>
      <c r="L262">
        <v>3487.3600413609302</v>
      </c>
      <c r="M262">
        <v>17.358683546274499</v>
      </c>
      <c r="N262">
        <v>0.58065292053686401</v>
      </c>
      <c r="O262">
        <v>24.3633923155354</v>
      </c>
      <c r="P262">
        <v>53.458110516933999</v>
      </c>
      <c r="Q262">
        <v>8.4878829923961993E-2</v>
      </c>
    </row>
    <row r="263" spans="1:17" x14ac:dyDescent="0.3">
      <c r="A263" t="s">
        <v>624</v>
      </c>
      <c r="B263" t="s">
        <v>625</v>
      </c>
      <c r="C263" t="str">
        <f>IFERROR(VLOOKUP(Table1[[#This Row],[Ticker]],[1]!Table1[[Symbol]:[Industry]],2,FALSE),"-")</f>
        <v>-</v>
      </c>
      <c r="D263" t="s">
        <v>626</v>
      </c>
      <c r="E263">
        <v>29093.63276525</v>
      </c>
      <c r="F263">
        <v>457.25</v>
      </c>
      <c r="G263">
        <v>-66.962227566055702</v>
      </c>
      <c r="H263">
        <v>6.7333132654366299</v>
      </c>
      <c r="I263">
        <v>-54.765470587004302</v>
      </c>
      <c r="J263">
        <v>-3.1898179564336702</v>
      </c>
      <c r="K263">
        <v>419.77455040999098</v>
      </c>
      <c r="L263">
        <v>516.54874424045499</v>
      </c>
      <c r="M263">
        <v>55.514300126770003</v>
      </c>
      <c r="N263">
        <v>0.96693792667216705</v>
      </c>
      <c r="O263">
        <v>118.32695462001</v>
      </c>
      <c r="P263">
        <v>47.5</v>
      </c>
      <c r="Q263">
        <v>-9.3691253643572003E-2</v>
      </c>
    </row>
    <row r="264" spans="1:17" x14ac:dyDescent="0.3">
      <c r="A264" t="s">
        <v>627</v>
      </c>
      <c r="B264" t="s">
        <v>628</v>
      </c>
      <c r="C264" t="str">
        <f>IFERROR(VLOOKUP(Table1[[#This Row],[Ticker]],[1]!Table1[[Symbol]:[Industry]],2,FALSE),"-")</f>
        <v>-</v>
      </c>
      <c r="D264" t="s">
        <v>198</v>
      </c>
      <c r="E264">
        <v>28569.347002940001</v>
      </c>
      <c r="F264">
        <v>12850.6</v>
      </c>
      <c r="G264">
        <v>186.42454444269001</v>
      </c>
      <c r="H264">
        <v>2.5341309261717599</v>
      </c>
      <c r="I264">
        <v>46.3631121412296</v>
      </c>
      <c r="J264">
        <v>-1.8835914019565301</v>
      </c>
      <c r="K264">
        <v>12135.460741655401</v>
      </c>
      <c r="L264">
        <v>9170.6134107420803</v>
      </c>
      <c r="M264">
        <v>39.679929081873098</v>
      </c>
      <c r="N264">
        <v>0.423650458160512</v>
      </c>
      <c r="O264">
        <v>13.658506217608499</v>
      </c>
      <c r="P264">
        <v>227.101881980944</v>
      </c>
      <c r="Q264">
        <v>0.17622196702201001</v>
      </c>
    </row>
    <row r="265" spans="1:17" x14ac:dyDescent="0.3">
      <c r="A265" t="s">
        <v>629</v>
      </c>
      <c r="B265" t="s">
        <v>630</v>
      </c>
      <c r="C265" t="str">
        <f>IFERROR(VLOOKUP(Table1[[#This Row],[Ticker]],[1]!Table1[[Symbol]:[Industry]],2,FALSE),"-")</f>
        <v>-</v>
      </c>
      <c r="D265" t="s">
        <v>631</v>
      </c>
      <c r="E265">
        <v>28346.164670999999</v>
      </c>
      <c r="F265">
        <v>295</v>
      </c>
      <c r="G265">
        <v>145.06190442043899</v>
      </c>
      <c r="H265">
        <v>-4.4411760396696502</v>
      </c>
      <c r="I265">
        <v>-26.1054754029518</v>
      </c>
      <c r="J265">
        <v>-4.8447163591934501</v>
      </c>
      <c r="K265">
        <v>302.52186346485001</v>
      </c>
      <c r="L265">
        <v>272.23024507039099</v>
      </c>
      <c r="M265">
        <v>37.132350322631098</v>
      </c>
      <c r="N265">
        <v>0.99156768867462897</v>
      </c>
      <c r="O265">
        <v>30.271186440677901</v>
      </c>
      <c r="P265">
        <v>172.140221402214</v>
      </c>
      <c r="Q265">
        <v>6.7087015205891998E-2</v>
      </c>
    </row>
    <row r="266" spans="1:17" x14ac:dyDescent="0.3">
      <c r="A266" t="s">
        <v>632</v>
      </c>
      <c r="B266" t="s">
        <v>633</v>
      </c>
      <c r="C266" t="str">
        <f>IFERROR(VLOOKUP(Table1[[#This Row],[Ticker]],[1]!Table1[[Symbol]:[Industry]],2,FALSE),"-")</f>
        <v>-</v>
      </c>
      <c r="D266" t="s">
        <v>62</v>
      </c>
      <c r="E266">
        <v>28329.487346159902</v>
      </c>
      <c r="F266">
        <v>1825.2</v>
      </c>
      <c r="G266">
        <v>25.787128786237702</v>
      </c>
      <c r="H266">
        <v>-0.89881452299353204</v>
      </c>
      <c r="I266">
        <v>-5.1851147487068001</v>
      </c>
      <c r="J266">
        <v>1.33686004007742</v>
      </c>
      <c r="K266">
        <v>1774.16021627186</v>
      </c>
      <c r="L266">
        <v>1632.9621750408101</v>
      </c>
      <c r="M266">
        <v>67.444499274225507</v>
      </c>
      <c r="N266">
        <v>0.96602922096558896</v>
      </c>
      <c r="O266">
        <v>6.2897216743370503</v>
      </c>
      <c r="P266">
        <v>54.181449569183997</v>
      </c>
      <c r="Q266">
        <v>5.8414330398134998E-2</v>
      </c>
    </row>
    <row r="267" spans="1:17" x14ac:dyDescent="0.3">
      <c r="A267" t="s">
        <v>634</v>
      </c>
      <c r="B267" t="s">
        <v>635</v>
      </c>
      <c r="C267" t="str">
        <f>IFERROR(VLOOKUP(Table1[[#This Row],[Ticker]],[1]!Table1[[Symbol]:[Industry]],2,FALSE),"-")</f>
        <v>-</v>
      </c>
      <c r="D267" t="s">
        <v>467</v>
      </c>
      <c r="E267">
        <v>28294.806147579999</v>
      </c>
      <c r="F267">
        <v>1545.95</v>
      </c>
      <c r="G267">
        <v>123.356270146147</v>
      </c>
      <c r="H267">
        <v>5.0716701029986302</v>
      </c>
      <c r="I267">
        <v>80.421212517404797</v>
      </c>
      <c r="J267">
        <v>-4.0636826842964702</v>
      </c>
      <c r="K267">
        <v>1426.1458069131299</v>
      </c>
      <c r="L267">
        <v>1045.8549278451501</v>
      </c>
      <c r="M267">
        <v>37.220592014808602</v>
      </c>
      <c r="N267">
        <v>0.32015401405712002</v>
      </c>
      <c r="O267">
        <v>14.8775833629806</v>
      </c>
      <c r="P267">
        <v>158.08848080133501</v>
      </c>
      <c r="Q267">
        <v>7.4489643689645002E-2</v>
      </c>
    </row>
    <row r="268" spans="1:17" x14ac:dyDescent="0.3">
      <c r="A268" t="s">
        <v>636</v>
      </c>
      <c r="B268" t="s">
        <v>637</v>
      </c>
      <c r="C268" t="str">
        <f>IFERROR(VLOOKUP(Table1[[#This Row],[Ticker]],[1]!Table1[[Symbol]:[Industry]],2,FALSE),"-")</f>
        <v>-</v>
      </c>
      <c r="D268" t="s">
        <v>420</v>
      </c>
      <c r="E268">
        <v>28222.013651289999</v>
      </c>
      <c r="F268">
        <v>1502.95</v>
      </c>
      <c r="G268">
        <v>39.193093744174199</v>
      </c>
      <c r="H268">
        <v>12.7890407846069</v>
      </c>
      <c r="I268">
        <v>29.383315705447099</v>
      </c>
      <c r="J268">
        <v>3.02078391188215</v>
      </c>
      <c r="K268">
        <v>1329.22577211773</v>
      </c>
      <c r="L268">
        <v>1136.0836257426899</v>
      </c>
      <c r="M268">
        <v>65.900075349402599</v>
      </c>
      <c r="N268">
        <v>1.4861617482207801</v>
      </c>
      <c r="O268">
        <v>9.7707841245550302</v>
      </c>
      <c r="P268">
        <v>69.805671675516905</v>
      </c>
      <c r="Q268">
        <v>8.1924718214644004E-2</v>
      </c>
    </row>
    <row r="269" spans="1:17" x14ac:dyDescent="0.3">
      <c r="A269" t="s">
        <v>638</v>
      </c>
      <c r="B269" t="s">
        <v>639</v>
      </c>
      <c r="C269" t="str">
        <f>IFERROR(VLOOKUP(Table1[[#This Row],[Ticker]],[1]!Table1[[Symbol]:[Industry]],2,FALSE),"-")</f>
        <v>-</v>
      </c>
      <c r="D269" t="s">
        <v>268</v>
      </c>
      <c r="E269">
        <v>28221.4208</v>
      </c>
      <c r="F269">
        <v>2548.9</v>
      </c>
      <c r="G269">
        <v>-5.4169405324652402</v>
      </c>
      <c r="H269">
        <v>-9.5820320501241998</v>
      </c>
      <c r="I269">
        <v>-2.1025871787214099</v>
      </c>
      <c r="J269">
        <v>-3.9397864868938002</v>
      </c>
      <c r="K269">
        <v>2592.4221790075899</v>
      </c>
      <c r="L269">
        <v>2316.5971414904302</v>
      </c>
      <c r="M269">
        <v>23.705817579008698</v>
      </c>
      <c r="N269">
        <v>1.1932374782678099</v>
      </c>
      <c r="O269">
        <v>16.128526030836799</v>
      </c>
      <c r="P269">
        <v>35.926834470989697</v>
      </c>
      <c r="Q269">
        <v>6.3429741503410006E-2</v>
      </c>
    </row>
    <row r="270" spans="1:17" x14ac:dyDescent="0.3">
      <c r="A270" t="s">
        <v>640</v>
      </c>
      <c r="B270" t="s">
        <v>641</v>
      </c>
      <c r="C270" t="str">
        <f>IFERROR(VLOOKUP(Table1[[#This Row],[Ticker]],[1]!Table1[[Symbol]:[Industry]],2,FALSE),"-")</f>
        <v>-</v>
      </c>
      <c r="D270" t="s">
        <v>380</v>
      </c>
      <c r="E270">
        <v>28122.846765614999</v>
      </c>
      <c r="F270">
        <v>380.45</v>
      </c>
      <c r="G270">
        <v>-28.469479112099599</v>
      </c>
      <c r="H270">
        <v>-8.93159036121226</v>
      </c>
      <c r="I270">
        <v>-17.767487011460702</v>
      </c>
      <c r="J270">
        <v>-0.79884490382895801</v>
      </c>
      <c r="K270">
        <v>400.09068219154301</v>
      </c>
      <c r="L270">
        <v>416.55998795643097</v>
      </c>
      <c r="M270">
        <v>41.416598242239097</v>
      </c>
      <c r="N270">
        <v>1.12230141808607</v>
      </c>
      <c r="O270">
        <v>28.269154948087699</v>
      </c>
      <c r="P270">
        <v>7.4110671936758798</v>
      </c>
      <c r="Q270">
        <v>-8.4959605587211995E-2</v>
      </c>
    </row>
    <row r="271" spans="1:17" x14ac:dyDescent="0.3">
      <c r="A271" t="s">
        <v>642</v>
      </c>
      <c r="B271" t="s">
        <v>643</v>
      </c>
      <c r="C271" t="str">
        <f>IFERROR(VLOOKUP(Table1[[#This Row],[Ticker]],[1]!Table1[[Symbol]:[Industry]],2,FALSE),"-")</f>
        <v>-</v>
      </c>
      <c r="D271" t="s">
        <v>261</v>
      </c>
      <c r="E271">
        <v>27964.434239999999</v>
      </c>
      <c r="F271">
        <v>2441.1999999999998</v>
      </c>
      <c r="G271">
        <v>277.27323489547598</v>
      </c>
      <c r="H271">
        <v>44.899908591282802</v>
      </c>
      <c r="I271">
        <v>157.07750331356601</v>
      </c>
      <c r="J271">
        <v>2.9873837511255799</v>
      </c>
      <c r="K271">
        <v>1925.6647922109901</v>
      </c>
      <c r="L271">
        <v>1215.97220232477</v>
      </c>
      <c r="M271">
        <v>49.386174025763403</v>
      </c>
      <c r="N271">
        <v>0.53653491980360601</v>
      </c>
      <c r="O271">
        <v>16.082254628870999</v>
      </c>
      <c r="P271">
        <v>323.04826271553497</v>
      </c>
      <c r="Q271">
        <v>0.21183356575868001</v>
      </c>
    </row>
    <row r="272" spans="1:17" x14ac:dyDescent="0.3">
      <c r="A272" t="s">
        <v>644</v>
      </c>
      <c r="B272" t="s">
        <v>645</v>
      </c>
      <c r="C272" t="str">
        <f>IFERROR(VLOOKUP(Table1[[#This Row],[Ticker]],[1]!Table1[[Symbol]:[Industry]],2,FALSE),"-")</f>
        <v>-</v>
      </c>
      <c r="D272" t="s">
        <v>138</v>
      </c>
      <c r="E272">
        <v>27839.151551445</v>
      </c>
      <c r="F272">
        <v>1204.45</v>
      </c>
      <c r="G272">
        <v>86.997957581514996</v>
      </c>
      <c r="H272">
        <v>-10.878766696659699</v>
      </c>
      <c r="I272">
        <v>15.102509399445101</v>
      </c>
      <c r="J272">
        <v>-0.94368369469945801</v>
      </c>
      <c r="K272">
        <v>1261.6549303844799</v>
      </c>
      <c r="L272">
        <v>1017.3324454055301</v>
      </c>
      <c r="M272">
        <v>27.529866979457399</v>
      </c>
      <c r="N272">
        <v>0.79440967892107495</v>
      </c>
      <c r="O272">
        <v>20.644277471044798</v>
      </c>
      <c r="P272">
        <v>117.92111452867699</v>
      </c>
      <c r="Q272">
        <v>0.15133341694980401</v>
      </c>
    </row>
    <row r="273" spans="1:17" x14ac:dyDescent="0.3">
      <c r="A273" t="s">
        <v>646</v>
      </c>
      <c r="B273" t="s">
        <v>647</v>
      </c>
      <c r="C273" t="str">
        <f>IFERROR(VLOOKUP(Table1[[#This Row],[Ticker]],[1]!Table1[[Symbol]:[Industry]],2,FALSE),"-")</f>
        <v>-</v>
      </c>
      <c r="D273" t="s">
        <v>268</v>
      </c>
      <c r="E273">
        <v>27750.764580974999</v>
      </c>
      <c r="F273">
        <v>5613.25</v>
      </c>
      <c r="G273">
        <v>-16.7996726081265</v>
      </c>
      <c r="H273">
        <v>-21.969783780030902</v>
      </c>
      <c r="I273">
        <v>7.2823632898161996</v>
      </c>
      <c r="J273">
        <v>-3.7081631189445501</v>
      </c>
      <c r="K273">
        <v>5922.8196358485802</v>
      </c>
      <c r="L273">
        <v>5221.6968582359896</v>
      </c>
      <c r="M273">
        <v>16.642965974213102</v>
      </c>
      <c r="N273">
        <v>0.62756843325295597</v>
      </c>
      <c r="O273">
        <v>30.940186166659199</v>
      </c>
      <c r="P273">
        <v>39.476953658839598</v>
      </c>
      <c r="Q273">
        <v>5.7109887135669002E-2</v>
      </c>
    </row>
    <row r="274" spans="1:17" x14ac:dyDescent="0.3">
      <c r="A274" t="s">
        <v>648</v>
      </c>
      <c r="B274" t="s">
        <v>649</v>
      </c>
      <c r="C274" t="str">
        <f>IFERROR(VLOOKUP(Table1[[#This Row],[Ticker]],[1]!Table1[[Symbol]:[Industry]],2,FALSE),"-")</f>
        <v>-</v>
      </c>
      <c r="D274" t="s">
        <v>375</v>
      </c>
      <c r="E274">
        <v>27680.2986402799</v>
      </c>
      <c r="F274">
        <v>430.3</v>
      </c>
      <c r="G274">
        <v>24.4545499967636</v>
      </c>
      <c r="H274">
        <v>-1.6317437502774499</v>
      </c>
      <c r="I274">
        <v>28.057628829971801</v>
      </c>
      <c r="J274">
        <v>0.93774311527632903</v>
      </c>
      <c r="K274">
        <v>400.99309548644499</v>
      </c>
      <c r="L274">
        <v>342.32044326616</v>
      </c>
      <c r="M274">
        <v>57.702805702420498</v>
      </c>
      <c r="N274">
        <v>0.95283168661475504</v>
      </c>
      <c r="O274">
        <v>2.7074134324889401</v>
      </c>
      <c r="P274">
        <v>64.708133971291801</v>
      </c>
      <c r="Q274">
        <v>-7.1768436793316001E-2</v>
      </c>
    </row>
    <row r="275" spans="1:17" x14ac:dyDescent="0.3">
      <c r="A275" t="s">
        <v>650</v>
      </c>
      <c r="B275" t="s">
        <v>651</v>
      </c>
      <c r="C275" t="str">
        <f>IFERROR(VLOOKUP(Table1[[#This Row],[Ticker]],[1]!Table1[[Symbol]:[Industry]],2,FALSE),"-")</f>
        <v>-</v>
      </c>
      <c r="D275" t="s">
        <v>46</v>
      </c>
      <c r="E275">
        <v>27580.6240755</v>
      </c>
      <c r="F275">
        <v>293.25</v>
      </c>
      <c r="G275">
        <v>192.02621189563399</v>
      </c>
      <c r="H275">
        <v>11.757295282375701</v>
      </c>
      <c r="I275">
        <v>12.438041190452999</v>
      </c>
      <c r="J275">
        <v>-4.1045048501779098</v>
      </c>
      <c r="K275">
        <v>282.083659079705</v>
      </c>
      <c r="L275">
        <v>221.16977729913</v>
      </c>
      <c r="M275">
        <v>38.033609004279597</v>
      </c>
      <c r="N275">
        <v>1.64100310481336</v>
      </c>
      <c r="O275">
        <v>19.897698209718602</v>
      </c>
      <c r="P275">
        <v>225.11086474501101</v>
      </c>
      <c r="Q275">
        <v>0.179947966918308</v>
      </c>
    </row>
    <row r="276" spans="1:17" hidden="1" x14ac:dyDescent="0.3">
      <c r="A276" t="s">
        <v>652</v>
      </c>
      <c r="B276" t="s">
        <v>653</v>
      </c>
      <c r="C276" t="str">
        <f>IFERROR(VLOOKUP(Table1[[#This Row],[Ticker]],[1]!Table1[[Symbol]:[Industry]],2,FALSE),"-")</f>
        <v>-</v>
      </c>
      <c r="D276" t="s">
        <v>119</v>
      </c>
      <c r="E276">
        <v>26708.631074540001</v>
      </c>
      <c r="F276">
        <v>1199.05</v>
      </c>
      <c r="G276">
        <v>-6.80684179634701</v>
      </c>
      <c r="H276">
        <v>6.1676679251749196</v>
      </c>
      <c r="I276">
        <v>-6.74496403193438</v>
      </c>
      <c r="J276">
        <v>-11.6265991222474</v>
      </c>
      <c r="K276">
        <v>1103.0817195560501</v>
      </c>
      <c r="L276">
        <v>1076.50602035317</v>
      </c>
      <c r="M276">
        <v>61.628988388996603</v>
      </c>
      <c r="N276">
        <v>2.2673251585577199</v>
      </c>
      <c r="O276">
        <v>16.759100954922602</v>
      </c>
      <c r="P276">
        <v>24.907547268086802</v>
      </c>
      <c r="Q276">
        <v>-4.5515815974180003E-3</v>
      </c>
    </row>
    <row r="277" spans="1:17" x14ac:dyDescent="0.3">
      <c r="A277" t="s">
        <v>654</v>
      </c>
      <c r="B277" t="s">
        <v>655</v>
      </c>
      <c r="C277" t="str">
        <f>IFERROR(VLOOKUP(Table1[[#This Row],[Ticker]],[1]!Table1[[Symbol]:[Industry]],2,FALSE),"-")</f>
        <v>-</v>
      </c>
      <c r="D277" t="s">
        <v>163</v>
      </c>
      <c r="E277">
        <v>26618.209706829999</v>
      </c>
      <c r="F277">
        <v>1044.8499999999999</v>
      </c>
      <c r="G277">
        <v>-18.488815563502801</v>
      </c>
      <c r="H277">
        <v>-9.3079612443672897</v>
      </c>
      <c r="I277">
        <v>-11.182368185978399</v>
      </c>
      <c r="J277">
        <v>0.194035494642671</v>
      </c>
      <c r="K277">
        <v>1080.9219308202701</v>
      </c>
      <c r="L277">
        <v>1057.89124346878</v>
      </c>
      <c r="M277">
        <v>34.877415431525598</v>
      </c>
      <c r="N277">
        <v>0.81465872107394399</v>
      </c>
      <c r="O277">
        <v>29.109441546633501</v>
      </c>
      <c r="P277">
        <v>11.9882100750267</v>
      </c>
      <c r="Q277">
        <v>9.0167497541850002E-3</v>
      </c>
    </row>
    <row r="278" spans="1:17" hidden="1" x14ac:dyDescent="0.3">
      <c r="A278" t="s">
        <v>656</v>
      </c>
      <c r="B278" t="s">
        <v>657</v>
      </c>
      <c r="C278" t="str">
        <f>IFERROR(VLOOKUP(Table1[[#This Row],[Ticker]],[1]!Table1[[Symbol]:[Industry]],2,FALSE),"-")</f>
        <v>-</v>
      </c>
      <c r="D278" t="s">
        <v>130</v>
      </c>
      <c r="E278">
        <v>26561.76165068</v>
      </c>
      <c r="F278">
        <v>437.05</v>
      </c>
      <c r="G278">
        <v>105.206017918816</v>
      </c>
      <c r="H278">
        <v>-6.7335711523955801</v>
      </c>
      <c r="I278">
        <v>2.0883337656381298</v>
      </c>
      <c r="J278">
        <v>-4.5221850005001203</v>
      </c>
      <c r="K278">
        <v>450.23508752516199</v>
      </c>
      <c r="L278">
        <v>398.37270316356597</v>
      </c>
      <c r="M278">
        <v>28.531786475111598</v>
      </c>
      <c r="N278">
        <v>0.65328460896090501</v>
      </c>
      <c r="O278">
        <v>32.101590207070103</v>
      </c>
      <c r="P278">
        <v>130.02631578947299</v>
      </c>
      <c r="Q278">
        <v>2.5894722023300999E-2</v>
      </c>
    </row>
    <row r="279" spans="1:17" x14ac:dyDescent="0.3">
      <c r="A279" t="s">
        <v>658</v>
      </c>
      <c r="B279" t="s">
        <v>659</v>
      </c>
      <c r="C279" t="str">
        <f>IFERROR(VLOOKUP(Table1[[#This Row],[Ticker]],[1]!Table1[[Symbol]:[Industry]],2,FALSE),"-")</f>
        <v>-</v>
      </c>
      <c r="D279" t="s">
        <v>660</v>
      </c>
      <c r="E279">
        <v>26350.716391675</v>
      </c>
      <c r="F279">
        <v>620.75</v>
      </c>
      <c r="G279">
        <v>170.98723087385</v>
      </c>
      <c r="H279">
        <v>-11.393953537238099</v>
      </c>
      <c r="I279">
        <v>40.671882504952897</v>
      </c>
      <c r="J279">
        <v>-2.1906238880906601</v>
      </c>
      <c r="K279">
        <v>617.64416280982505</v>
      </c>
      <c r="L279">
        <v>446.87522469856498</v>
      </c>
      <c r="M279">
        <v>31.557600660667099</v>
      </c>
      <c r="N279">
        <v>0.59362333111068899</v>
      </c>
      <c r="O279">
        <v>20.515505436971399</v>
      </c>
      <c r="P279">
        <v>218.25173032555699</v>
      </c>
      <c r="Q279">
        <v>0.23608319719284901</v>
      </c>
    </row>
    <row r="280" spans="1:17" x14ac:dyDescent="0.3">
      <c r="A280" t="s">
        <v>661</v>
      </c>
      <c r="B280" t="s">
        <v>662</v>
      </c>
      <c r="C280" t="str">
        <f>IFERROR(VLOOKUP(Table1[[#This Row],[Ticker]],[1]!Table1[[Symbol]:[Industry]],2,FALSE),"-")</f>
        <v>-</v>
      </c>
      <c r="D280" t="s">
        <v>375</v>
      </c>
      <c r="E280">
        <v>25975.104115049999</v>
      </c>
      <c r="F280">
        <v>2047.35</v>
      </c>
      <c r="G280">
        <v>17.521765374797202</v>
      </c>
      <c r="H280">
        <v>5.61595647948148</v>
      </c>
      <c r="I280">
        <v>41.215121205875</v>
      </c>
      <c r="J280">
        <v>1.9878366135833601</v>
      </c>
      <c r="K280">
        <v>1799.98397384484</v>
      </c>
      <c r="L280">
        <v>1560.9373856372399</v>
      </c>
      <c r="M280">
        <v>63.799993502179902</v>
      </c>
      <c r="N280">
        <v>0.54366309959647496</v>
      </c>
      <c r="O280">
        <v>7.4071360539233799</v>
      </c>
      <c r="P280">
        <v>72.6119214231515</v>
      </c>
      <c r="Q280">
        <v>-7.7424865902054996E-2</v>
      </c>
    </row>
    <row r="281" spans="1:17" x14ac:dyDescent="0.3">
      <c r="A281" t="s">
        <v>663</v>
      </c>
      <c r="B281" t="s">
        <v>664</v>
      </c>
      <c r="C281" t="str">
        <f>IFERROR(VLOOKUP(Table1[[#This Row],[Ticker]],[1]!Table1[[Symbol]:[Industry]],2,FALSE),"-")</f>
        <v>-</v>
      </c>
      <c r="D281" t="s">
        <v>235</v>
      </c>
      <c r="E281">
        <v>25893.5309626649</v>
      </c>
      <c r="F281">
        <v>4051.05</v>
      </c>
      <c r="G281">
        <v>100.38438016141301</v>
      </c>
      <c r="H281">
        <v>-3.15095925978006</v>
      </c>
      <c r="I281">
        <v>34.295185652820201</v>
      </c>
      <c r="J281">
        <v>-3.8703018782062202</v>
      </c>
      <c r="K281">
        <v>3671.13992335584</v>
      </c>
      <c r="L281">
        <v>2882.9147572315001</v>
      </c>
      <c r="M281">
        <v>52.125688146224398</v>
      </c>
      <c r="N281">
        <v>0.83255086536281198</v>
      </c>
      <c r="O281">
        <v>12.912701645252399</v>
      </c>
      <c r="P281">
        <v>140.41839762611201</v>
      </c>
    </row>
    <row r="282" spans="1:17" x14ac:dyDescent="0.3">
      <c r="A282" t="s">
        <v>665</v>
      </c>
      <c r="B282" t="s">
        <v>666</v>
      </c>
      <c r="C282" t="str">
        <f>IFERROR(VLOOKUP(Table1[[#This Row],[Ticker]],[1]!Table1[[Symbol]:[Industry]],2,FALSE),"-")</f>
        <v>-</v>
      </c>
      <c r="D282" t="s">
        <v>271</v>
      </c>
      <c r="E282">
        <v>25840.774752720001</v>
      </c>
      <c r="F282">
        <v>517.70000000000005</v>
      </c>
      <c r="G282">
        <v>1.93917286088374</v>
      </c>
      <c r="H282">
        <v>1.35292415637337</v>
      </c>
      <c r="I282">
        <v>15.3935660221644</v>
      </c>
      <c r="J282">
        <v>3.2630180081489701</v>
      </c>
      <c r="K282">
        <v>472.99759091725798</v>
      </c>
      <c r="L282">
        <v>428.52392899801498</v>
      </c>
      <c r="M282">
        <v>68.214581644983696</v>
      </c>
      <c r="N282">
        <v>0.81186222210598402</v>
      </c>
      <c r="O282">
        <v>1.1203399652308199</v>
      </c>
      <c r="P282">
        <v>54.031538232668801</v>
      </c>
      <c r="Q282">
        <v>-2.4811099763424001E-2</v>
      </c>
    </row>
    <row r="283" spans="1:17" x14ac:dyDescent="0.3">
      <c r="A283" t="s">
        <v>667</v>
      </c>
      <c r="B283" t="s">
        <v>668</v>
      </c>
      <c r="C283" t="str">
        <f>IFERROR(VLOOKUP(Table1[[#This Row],[Ticker]],[1]!Table1[[Symbol]:[Industry]],2,FALSE),"-")</f>
        <v>-</v>
      </c>
      <c r="D283" t="s">
        <v>619</v>
      </c>
      <c r="E283">
        <v>25588.183701779999</v>
      </c>
      <c r="F283">
        <v>1053.55</v>
      </c>
      <c r="G283">
        <v>-42.118206592112401</v>
      </c>
      <c r="H283">
        <v>-10.849798849313199</v>
      </c>
      <c r="I283">
        <v>-15.949084242342201</v>
      </c>
      <c r="J283">
        <v>2.07586894701309</v>
      </c>
      <c r="K283">
        <v>1057.2912203414301</v>
      </c>
      <c r="L283">
        <v>1094.1163730800999</v>
      </c>
      <c r="M283">
        <v>47.203067875695403</v>
      </c>
      <c r="N283">
        <v>0.437076875373546</v>
      </c>
      <c r="O283">
        <v>41.227279198898898</v>
      </c>
      <c r="P283">
        <v>18.9041250493764</v>
      </c>
      <c r="Q283">
        <v>-1.6275708599185999E-2</v>
      </c>
    </row>
    <row r="284" spans="1:17" x14ac:dyDescent="0.3">
      <c r="A284" t="s">
        <v>669</v>
      </c>
      <c r="B284" t="s">
        <v>670</v>
      </c>
      <c r="C284" t="str">
        <f>IFERROR(VLOOKUP(Table1[[#This Row],[Ticker]],[1]!Table1[[Symbol]:[Industry]],2,FALSE),"-")</f>
        <v>-</v>
      </c>
      <c r="D284" t="s">
        <v>291</v>
      </c>
      <c r="E284">
        <v>25512.108737499999</v>
      </c>
      <c r="F284">
        <v>3065.3</v>
      </c>
      <c r="G284">
        <v>6.6652654090522701</v>
      </c>
      <c r="H284">
        <v>11.550026177016299</v>
      </c>
      <c r="I284">
        <v>14.0267267032118</v>
      </c>
      <c r="J284">
        <v>2.6792899643987398</v>
      </c>
      <c r="K284">
        <v>2762.5882971016399</v>
      </c>
      <c r="L284">
        <v>2519.6992410911398</v>
      </c>
      <c r="M284">
        <v>85.753540237495301</v>
      </c>
      <c r="N284">
        <v>1.33630336179691</v>
      </c>
      <c r="O284">
        <v>0.96891005774311001</v>
      </c>
      <c r="P284">
        <v>57.704378247671897</v>
      </c>
      <c r="Q284">
        <v>-5.5305204329935999E-2</v>
      </c>
    </row>
    <row r="285" spans="1:17" x14ac:dyDescent="0.3">
      <c r="A285" t="s">
        <v>671</v>
      </c>
      <c r="B285" t="s">
        <v>672</v>
      </c>
      <c r="C285" t="str">
        <f>IFERROR(VLOOKUP(Table1[[#This Row],[Ticker]],[1]!Table1[[Symbol]:[Industry]],2,FALSE),"-")</f>
        <v>-</v>
      </c>
      <c r="D285" t="s">
        <v>291</v>
      </c>
      <c r="E285">
        <v>25499.184284250001</v>
      </c>
      <c r="F285">
        <v>1255.5</v>
      </c>
      <c r="G285">
        <v>-2.8237672659712398</v>
      </c>
      <c r="H285">
        <v>0.45165170191232101</v>
      </c>
      <c r="I285">
        <v>-13.2743089028532</v>
      </c>
      <c r="J285">
        <v>1.7629493748046099</v>
      </c>
      <c r="K285">
        <v>1236.7596235118499</v>
      </c>
      <c r="L285">
        <v>1193.8767988670099</v>
      </c>
      <c r="M285">
        <v>64.959338925721497</v>
      </c>
      <c r="N285">
        <v>1.2417692332539101</v>
      </c>
      <c r="O285">
        <v>15.085623257666199</v>
      </c>
      <c r="P285">
        <v>28.980891719745198</v>
      </c>
      <c r="Q285">
        <v>0.100869997963195</v>
      </c>
    </row>
    <row r="286" spans="1:17" hidden="1" x14ac:dyDescent="0.3">
      <c r="A286" t="s">
        <v>673</v>
      </c>
      <c r="B286" t="s">
        <v>674</v>
      </c>
      <c r="C286" t="str">
        <f>IFERROR(VLOOKUP(Table1[[#This Row],[Ticker]],[1]!Table1[[Symbol]:[Industry]],2,FALSE),"-")</f>
        <v>-</v>
      </c>
      <c r="D286" t="s">
        <v>675</v>
      </c>
      <c r="E286">
        <v>25383.828860040001</v>
      </c>
      <c r="F286">
        <v>1116.1500000000001</v>
      </c>
      <c r="G286">
        <v>133.08301572828699</v>
      </c>
      <c r="H286">
        <v>-17.205269884460701</v>
      </c>
      <c r="I286">
        <v>150.02001608598599</v>
      </c>
      <c r="J286">
        <v>-12.3603555559139</v>
      </c>
      <c r="K286">
        <v>1124.8411013765899</v>
      </c>
      <c r="M286">
        <v>28.569552839308599</v>
      </c>
      <c r="N286">
        <v>1.2016630487497499</v>
      </c>
      <c r="O286">
        <v>29.906374591228701</v>
      </c>
      <c r="P286">
        <v>203.301630434782</v>
      </c>
    </row>
    <row r="287" spans="1:17" x14ac:dyDescent="0.3">
      <c r="A287" t="s">
        <v>676</v>
      </c>
      <c r="B287" t="s">
        <v>677</v>
      </c>
      <c r="C287" t="str">
        <f>IFERROR(VLOOKUP(Table1[[#This Row],[Ticker]],[1]!Table1[[Symbol]:[Industry]],2,FALSE),"-")</f>
        <v>-</v>
      </c>
      <c r="D287" t="s">
        <v>302</v>
      </c>
      <c r="E287">
        <v>25302.234803719999</v>
      </c>
      <c r="F287">
        <v>404.6</v>
      </c>
      <c r="G287">
        <v>61.5352901024049</v>
      </c>
      <c r="H287">
        <v>-13.9066753798637</v>
      </c>
      <c r="I287">
        <v>21.687369037721599</v>
      </c>
      <c r="J287">
        <v>-4.6510416754315296</v>
      </c>
      <c r="K287">
        <v>431.06979776762302</v>
      </c>
      <c r="L287">
        <v>373.07836728851203</v>
      </c>
      <c r="M287">
        <v>31.819833187489301</v>
      </c>
      <c r="N287">
        <v>0.736125358154611</v>
      </c>
      <c r="O287">
        <v>24.1225902125556</v>
      </c>
      <c r="P287">
        <v>97.3177273835649</v>
      </c>
      <c r="Q287">
        <v>0.13724006069248601</v>
      </c>
    </row>
    <row r="288" spans="1:17" x14ac:dyDescent="0.3">
      <c r="A288" t="s">
        <v>678</v>
      </c>
      <c r="B288" t="s">
        <v>679</v>
      </c>
      <c r="C288" t="str">
        <f>IFERROR(VLOOKUP(Table1[[#This Row],[Ticker]],[1]!Table1[[Symbol]:[Industry]],2,FALSE),"-")</f>
        <v>-</v>
      </c>
      <c r="D288" t="s">
        <v>539</v>
      </c>
      <c r="E288">
        <v>25177.763730825001</v>
      </c>
      <c r="F288">
        <v>777.45</v>
      </c>
      <c r="G288">
        <v>-1.34976031147923</v>
      </c>
      <c r="H288">
        <v>0.38722749005481699</v>
      </c>
      <c r="I288">
        <v>-12.7106058672783</v>
      </c>
      <c r="J288">
        <v>0.67996242883073299</v>
      </c>
      <c r="K288">
        <v>754.57319900360199</v>
      </c>
      <c r="L288">
        <v>718.40023208806701</v>
      </c>
      <c r="M288">
        <v>56.2437128797486</v>
      </c>
      <c r="N288">
        <v>0.75339242680471896</v>
      </c>
      <c r="O288">
        <v>11.4476815229275</v>
      </c>
      <c r="P288">
        <v>27.901620465575299</v>
      </c>
      <c r="Q288">
        <v>-4.8281209941439002E-2</v>
      </c>
    </row>
    <row r="289" spans="1:17" x14ac:dyDescent="0.3">
      <c r="A289" t="s">
        <v>680</v>
      </c>
      <c r="B289" t="s">
        <v>681</v>
      </c>
      <c r="C289" t="str">
        <f>IFERROR(VLOOKUP(Table1[[#This Row],[Ticker]],[1]!Table1[[Symbol]:[Industry]],2,FALSE),"-")</f>
        <v>-</v>
      </c>
      <c r="D289" t="s">
        <v>173</v>
      </c>
      <c r="E289">
        <v>25087.684420469999</v>
      </c>
      <c r="F289">
        <v>7699.1</v>
      </c>
      <c r="G289">
        <v>15.806914073572401</v>
      </c>
      <c r="H289">
        <v>-3.2268813023153999</v>
      </c>
      <c r="I289">
        <v>2.7764855037857901</v>
      </c>
      <c r="J289">
        <v>-0.18181167267223999</v>
      </c>
      <c r="K289">
        <v>7324.1253709602197</v>
      </c>
      <c r="L289">
        <v>6669.6630085798697</v>
      </c>
      <c r="M289">
        <v>58.960200463450498</v>
      </c>
      <c r="N289">
        <v>0.64590590761572397</v>
      </c>
      <c r="O289">
        <v>5.1941135976932298</v>
      </c>
      <c r="P289">
        <v>42.509949097639897</v>
      </c>
      <c r="Q289">
        <v>-2.9756736902005001E-2</v>
      </c>
    </row>
    <row r="290" spans="1:17" x14ac:dyDescent="0.3">
      <c r="A290" t="s">
        <v>682</v>
      </c>
      <c r="B290" t="s">
        <v>683</v>
      </c>
      <c r="C290" t="str">
        <f>IFERROR(VLOOKUP(Table1[[#This Row],[Ticker]],[1]!Table1[[Symbol]:[Industry]],2,FALSE),"-")</f>
        <v>-</v>
      </c>
      <c r="D290" t="s">
        <v>400</v>
      </c>
      <c r="E290">
        <v>25045.273440000001</v>
      </c>
      <c r="F290">
        <v>3573.2</v>
      </c>
      <c r="G290">
        <v>15.3463946184914</v>
      </c>
      <c r="H290">
        <v>-4.4869218683687899</v>
      </c>
      <c r="I290">
        <v>-8.2005192907444293</v>
      </c>
      <c r="J290">
        <v>-1.97049284220101</v>
      </c>
      <c r="K290">
        <v>3458.9994024490202</v>
      </c>
      <c r="L290">
        <v>3139.69849160078</v>
      </c>
      <c r="M290">
        <v>47.074062828723498</v>
      </c>
      <c r="N290">
        <v>0.83964925072544205</v>
      </c>
      <c r="O290">
        <v>10.231725064368</v>
      </c>
      <c r="P290">
        <v>43.366702108451797</v>
      </c>
      <c r="Q290">
        <v>9.2338308844345005E-2</v>
      </c>
    </row>
    <row r="291" spans="1:17" x14ac:dyDescent="0.3">
      <c r="A291" t="s">
        <v>684</v>
      </c>
      <c r="B291" t="s">
        <v>685</v>
      </c>
      <c r="C291" t="str">
        <f>IFERROR(VLOOKUP(Table1[[#This Row],[Ticker]],[1]!Table1[[Symbol]:[Industry]],2,FALSE),"-")</f>
        <v>-</v>
      </c>
      <c r="D291" t="s">
        <v>551</v>
      </c>
      <c r="E291">
        <v>24901.30736097</v>
      </c>
      <c r="F291">
        <v>686.9</v>
      </c>
      <c r="G291">
        <v>23.8080498385394</v>
      </c>
      <c r="H291">
        <v>-4.8021832766965602</v>
      </c>
      <c r="I291">
        <v>-8.3291280548574704</v>
      </c>
      <c r="J291">
        <v>-1.3334125340438701</v>
      </c>
      <c r="K291">
        <v>685.813902246152</v>
      </c>
      <c r="L291">
        <v>642.19106262367904</v>
      </c>
      <c r="M291">
        <v>42.723965508440401</v>
      </c>
      <c r="N291">
        <v>0.53177911741391604</v>
      </c>
      <c r="O291">
        <v>11.988644635318099</v>
      </c>
      <c r="P291">
        <v>56.8264840182648</v>
      </c>
      <c r="Q291">
        <v>-8.3118623911816E-2</v>
      </c>
    </row>
    <row r="292" spans="1:17" x14ac:dyDescent="0.3">
      <c r="A292" t="s">
        <v>686</v>
      </c>
      <c r="B292" t="s">
        <v>687</v>
      </c>
      <c r="C292" t="str">
        <f>IFERROR(VLOOKUP(Table1[[#This Row],[Ticker]],[1]!Table1[[Symbol]:[Industry]],2,FALSE),"-")</f>
        <v>-</v>
      </c>
      <c r="D292" t="s">
        <v>163</v>
      </c>
      <c r="E292">
        <v>24529.539331600001</v>
      </c>
      <c r="F292">
        <v>5666.9</v>
      </c>
      <c r="G292">
        <v>88.721575771376195</v>
      </c>
      <c r="H292">
        <v>4.8897651525498498</v>
      </c>
      <c r="I292">
        <v>76.0896178621622</v>
      </c>
      <c r="J292">
        <v>1.6662642790847899</v>
      </c>
      <c r="K292">
        <v>4951.6053526606302</v>
      </c>
      <c r="L292">
        <v>3854.83336002347</v>
      </c>
      <c r="M292">
        <v>63.444448109767698</v>
      </c>
      <c r="N292">
        <v>0.72078530290452103</v>
      </c>
      <c r="O292">
        <v>4.1133600381160802</v>
      </c>
      <c r="P292">
        <v>133.20576131687201</v>
      </c>
      <c r="Q292">
        <v>5.7181057422094998E-2</v>
      </c>
    </row>
    <row r="293" spans="1:17" x14ac:dyDescent="0.3">
      <c r="A293" t="s">
        <v>688</v>
      </c>
      <c r="B293" t="s">
        <v>689</v>
      </c>
      <c r="C293" t="str">
        <f>IFERROR(VLOOKUP(Table1[[#This Row],[Ticker]],[1]!Table1[[Symbol]:[Industry]],2,FALSE),"-")</f>
        <v>-</v>
      </c>
      <c r="D293" t="s">
        <v>271</v>
      </c>
      <c r="E293">
        <v>24391.757989440001</v>
      </c>
      <c r="F293">
        <v>246.6</v>
      </c>
      <c r="G293">
        <v>58.690723389887701</v>
      </c>
      <c r="H293">
        <v>15.526833232497401</v>
      </c>
      <c r="I293">
        <v>28.240959712465401</v>
      </c>
      <c r="J293">
        <v>-8.1612628521621993</v>
      </c>
      <c r="K293">
        <v>223.340855888596</v>
      </c>
      <c r="L293">
        <v>190.45208041534099</v>
      </c>
      <c r="M293">
        <v>49.258908965649297</v>
      </c>
      <c r="N293">
        <v>1.43170996189032</v>
      </c>
      <c r="O293">
        <v>12.607461476074601</v>
      </c>
      <c r="P293">
        <v>86.253776435045296</v>
      </c>
      <c r="Q293">
        <v>3.9833283722010997E-2</v>
      </c>
    </row>
    <row r="294" spans="1:17" x14ac:dyDescent="0.3">
      <c r="A294" t="s">
        <v>690</v>
      </c>
      <c r="B294" t="s">
        <v>691</v>
      </c>
      <c r="C294" t="str">
        <f>IFERROR(VLOOKUP(Table1[[#This Row],[Ticker]],[1]!Table1[[Symbol]:[Industry]],2,FALSE),"-")</f>
        <v>-</v>
      </c>
      <c r="D294" t="s">
        <v>592</v>
      </c>
      <c r="E294">
        <v>24277.962500000001</v>
      </c>
      <c r="F294">
        <v>2323.25</v>
      </c>
      <c r="G294">
        <v>71.732084690536396</v>
      </c>
      <c r="H294">
        <v>9.1473107635456596</v>
      </c>
      <c r="I294">
        <v>18.7760888242838</v>
      </c>
      <c r="J294">
        <v>-4.1521148375183898</v>
      </c>
      <c r="K294">
        <v>2190.3928347591</v>
      </c>
      <c r="L294">
        <v>1888.07262378427</v>
      </c>
      <c r="M294">
        <v>52.1621347576368</v>
      </c>
      <c r="N294">
        <v>0.80683009919200599</v>
      </c>
      <c r="O294">
        <v>9.2714946734100998</v>
      </c>
      <c r="P294">
        <v>109.802682078836</v>
      </c>
      <c r="Q294">
        <v>4.2071826536516997E-2</v>
      </c>
    </row>
    <row r="295" spans="1:17" hidden="1" x14ac:dyDescent="0.3">
      <c r="A295" t="s">
        <v>692</v>
      </c>
      <c r="B295" t="s">
        <v>693</v>
      </c>
      <c r="C295" t="str">
        <f>IFERROR(VLOOKUP(Table1[[#This Row],[Ticker]],[1]!Table1[[Symbol]:[Industry]],2,FALSE),"-")</f>
        <v>-</v>
      </c>
      <c r="D295" t="s">
        <v>62</v>
      </c>
      <c r="E295">
        <v>24264.154395304999</v>
      </c>
      <c r="F295">
        <v>1283.1500000000001</v>
      </c>
      <c r="G295">
        <v>-29.567673402224901</v>
      </c>
      <c r="H295">
        <v>-4.28204473807192</v>
      </c>
      <c r="I295">
        <v>-20.848006374575</v>
      </c>
      <c r="J295">
        <v>-3.7339469640696001</v>
      </c>
      <c r="O295">
        <v>9.7845146709270008</v>
      </c>
      <c r="P295">
        <v>1.7525078307759601</v>
      </c>
    </row>
    <row r="296" spans="1:17" x14ac:dyDescent="0.3">
      <c r="A296" t="s">
        <v>694</v>
      </c>
      <c r="B296" t="s">
        <v>695</v>
      </c>
      <c r="C296" t="str">
        <f>IFERROR(VLOOKUP(Table1[[#This Row],[Ticker]],[1]!Table1[[Symbol]:[Industry]],2,FALSE),"-")</f>
        <v>-</v>
      </c>
      <c r="D296" t="s">
        <v>696</v>
      </c>
      <c r="E296">
        <v>24175.464263999998</v>
      </c>
      <c r="F296">
        <v>2188.9499999999998</v>
      </c>
      <c r="G296">
        <v>102.225358779643</v>
      </c>
      <c r="H296">
        <v>-4.87909001732202</v>
      </c>
      <c r="I296">
        <v>44.137155630285498</v>
      </c>
      <c r="J296">
        <v>2.30341509063082</v>
      </c>
      <c r="K296">
        <v>2140.55842866391</v>
      </c>
      <c r="L296">
        <v>1690.4327315963601</v>
      </c>
      <c r="M296">
        <v>45.667397866758499</v>
      </c>
      <c r="N296">
        <v>1.1551547940760001</v>
      </c>
      <c r="O296">
        <v>10.555289065533699</v>
      </c>
      <c r="P296">
        <v>133.89966340759699</v>
      </c>
      <c r="Q296">
        <v>0.107256666498282</v>
      </c>
    </row>
    <row r="297" spans="1:17" hidden="1" x14ac:dyDescent="0.3">
      <c r="A297" t="s">
        <v>697</v>
      </c>
      <c r="B297" t="s">
        <v>698</v>
      </c>
      <c r="C297" t="str">
        <f>IFERROR(VLOOKUP(Table1[[#This Row],[Ticker]],[1]!Table1[[Symbol]:[Industry]],2,FALSE),"-")</f>
        <v>-</v>
      </c>
      <c r="D297" t="s">
        <v>62</v>
      </c>
      <c r="E297">
        <v>23749.477590479899</v>
      </c>
      <c r="F297">
        <v>5191.3999999999996</v>
      </c>
      <c r="G297">
        <v>10.6575452279993</v>
      </c>
      <c r="H297">
        <v>4.54152537891542</v>
      </c>
      <c r="I297">
        <v>8.6819384714287295</v>
      </c>
      <c r="J297">
        <v>1.3742128260156501</v>
      </c>
      <c r="K297">
        <v>4713.7375344719903</v>
      </c>
      <c r="L297">
        <v>4402.4357059229496</v>
      </c>
      <c r="M297">
        <v>74.249676731870906</v>
      </c>
      <c r="N297">
        <v>1.9859697853881999</v>
      </c>
      <c r="O297">
        <v>0.74353738875834097</v>
      </c>
      <c r="P297">
        <v>36.612194415936401</v>
      </c>
      <c r="Q297">
        <v>-0.12300429431903</v>
      </c>
    </row>
    <row r="298" spans="1:17" x14ac:dyDescent="0.3">
      <c r="A298" t="s">
        <v>699</v>
      </c>
      <c r="B298" t="s">
        <v>700</v>
      </c>
      <c r="C298" t="str">
        <f>IFERROR(VLOOKUP(Table1[[#This Row],[Ticker]],[1]!Table1[[Symbol]:[Industry]],2,FALSE),"-")</f>
        <v>-</v>
      </c>
      <c r="D298" t="s">
        <v>62</v>
      </c>
      <c r="E298">
        <v>23208.112671129998</v>
      </c>
      <c r="F298">
        <v>430.45</v>
      </c>
      <c r="G298">
        <v>-0.51401871059506998</v>
      </c>
      <c r="H298">
        <v>-0.62001878032725699</v>
      </c>
      <c r="I298">
        <v>-7.3605499676400399</v>
      </c>
      <c r="J298">
        <v>-4.5503583783066697</v>
      </c>
      <c r="K298">
        <v>442.67230433588003</v>
      </c>
      <c r="L298">
        <v>418.23089459259597</v>
      </c>
      <c r="M298">
        <v>27.387083140394601</v>
      </c>
      <c r="N298">
        <v>0.97164153008641296</v>
      </c>
      <c r="O298">
        <v>12.510163782088499</v>
      </c>
      <c r="P298">
        <v>31.174767636751401</v>
      </c>
      <c r="Q298">
        <v>-0.10458603958693</v>
      </c>
    </row>
    <row r="299" spans="1:17" hidden="1" x14ac:dyDescent="0.3">
      <c r="A299" t="s">
        <v>701</v>
      </c>
      <c r="B299" t="s">
        <v>702</v>
      </c>
      <c r="C299" t="str">
        <f>IFERROR(VLOOKUP(Table1[[#This Row],[Ticker]],[1]!Table1[[Symbol]:[Industry]],2,FALSE),"-")</f>
        <v>-</v>
      </c>
      <c r="D299" t="s">
        <v>703</v>
      </c>
      <c r="E299">
        <v>23025.673136879999</v>
      </c>
      <c r="F299">
        <v>98.3</v>
      </c>
      <c r="G299">
        <v>92.830408730278805</v>
      </c>
      <c r="H299">
        <v>4.2116014084884004</v>
      </c>
      <c r="I299">
        <v>27.642400884175199</v>
      </c>
      <c r="J299">
        <v>-2.3653935762726399</v>
      </c>
      <c r="K299">
        <v>94.178000841027696</v>
      </c>
      <c r="L299">
        <v>78.358414416401303</v>
      </c>
      <c r="M299">
        <v>50.681017208567297</v>
      </c>
      <c r="N299">
        <v>1.10872564761395</v>
      </c>
      <c r="O299">
        <v>7.3245167853509701</v>
      </c>
      <c r="P299">
        <v>136.01440576230399</v>
      </c>
      <c r="Q299">
        <v>2.0612820630179999E-2</v>
      </c>
    </row>
    <row r="300" spans="1:17" x14ac:dyDescent="0.3">
      <c r="A300" t="s">
        <v>704</v>
      </c>
      <c r="B300" t="s">
        <v>705</v>
      </c>
      <c r="C300" t="str">
        <f>IFERROR(VLOOKUP(Table1[[#This Row],[Ticker]],[1]!Table1[[Symbol]:[Industry]],2,FALSE),"-")</f>
        <v>-</v>
      </c>
      <c r="D300" t="s">
        <v>523</v>
      </c>
      <c r="E300">
        <v>22985.254160050001</v>
      </c>
      <c r="F300">
        <v>1502.9</v>
      </c>
      <c r="G300">
        <v>22.5698126590603</v>
      </c>
      <c r="H300">
        <v>-5.4048843212903703</v>
      </c>
      <c r="I300">
        <v>23.894688983962102</v>
      </c>
      <c r="J300">
        <v>-3.1652663248334898</v>
      </c>
      <c r="K300">
        <v>1465.60555285331</v>
      </c>
      <c r="L300">
        <v>1171.3650544873699</v>
      </c>
      <c r="M300">
        <v>32.522215896911298</v>
      </c>
      <c r="N300">
        <v>0.36095386882367297</v>
      </c>
      <c r="O300">
        <v>13.1146450196287</v>
      </c>
      <c r="P300">
        <v>80.8</v>
      </c>
      <c r="Q300">
        <v>0.1066630763097</v>
      </c>
    </row>
    <row r="301" spans="1:17" x14ac:dyDescent="0.3">
      <c r="A301" t="s">
        <v>706</v>
      </c>
      <c r="B301" t="s">
        <v>707</v>
      </c>
      <c r="C301" t="str">
        <f>IFERROR(VLOOKUP(Table1[[#This Row],[Ticker]],[1]!Table1[[Symbol]:[Industry]],2,FALSE),"-")</f>
        <v>-</v>
      </c>
      <c r="D301" t="s">
        <v>708</v>
      </c>
      <c r="E301">
        <v>22969.824608999999</v>
      </c>
      <c r="F301">
        <v>1442.3</v>
      </c>
      <c r="G301">
        <v>-22.591154861201801</v>
      </c>
      <c r="H301">
        <v>-2.6414933209418701</v>
      </c>
      <c r="I301">
        <v>-7.3118089363272496</v>
      </c>
      <c r="J301">
        <v>1.5033875091252</v>
      </c>
      <c r="K301">
        <v>1350.65572472439</v>
      </c>
      <c r="L301">
        <v>1295.14804268237</v>
      </c>
      <c r="M301">
        <v>62.726799091236799</v>
      </c>
      <c r="N301">
        <v>0.82073784414001205</v>
      </c>
      <c r="O301">
        <v>5.6506968037162801</v>
      </c>
      <c r="P301">
        <v>29.895978745440601</v>
      </c>
      <c r="Q301">
        <v>1.0139931684339999E-2</v>
      </c>
    </row>
    <row r="302" spans="1:17" x14ac:dyDescent="0.3">
      <c r="A302" t="s">
        <v>709</v>
      </c>
      <c r="B302" t="s">
        <v>710</v>
      </c>
      <c r="C302" t="str">
        <f>IFERROR(VLOOKUP(Table1[[#This Row],[Ticker]],[1]!Table1[[Symbol]:[Industry]],2,FALSE),"-")</f>
        <v>-</v>
      </c>
      <c r="D302" t="s">
        <v>198</v>
      </c>
      <c r="E302">
        <v>22957.680677799999</v>
      </c>
      <c r="F302">
        <v>1941.5</v>
      </c>
      <c r="G302">
        <v>19.318764819759501</v>
      </c>
      <c r="H302">
        <v>-6.0122323861902496</v>
      </c>
      <c r="I302">
        <v>-7.4939472729127097</v>
      </c>
      <c r="J302">
        <v>-6.2280860528120199</v>
      </c>
      <c r="K302">
        <v>2044.2357034290801</v>
      </c>
      <c r="L302">
        <v>1770.6714271425701</v>
      </c>
      <c r="M302">
        <v>28.860155637398901</v>
      </c>
      <c r="N302">
        <v>0.67344700265881496</v>
      </c>
      <c r="O302">
        <v>25.075972186453701</v>
      </c>
      <c r="P302">
        <v>74.383617011721398</v>
      </c>
      <c r="Q302">
        <v>0.20817552456389599</v>
      </c>
    </row>
    <row r="303" spans="1:17" x14ac:dyDescent="0.3">
      <c r="A303" t="s">
        <v>711</v>
      </c>
      <c r="B303" t="s">
        <v>712</v>
      </c>
      <c r="C303" t="str">
        <f>IFERROR(VLOOKUP(Table1[[#This Row],[Ticker]],[1]!Table1[[Symbol]:[Industry]],2,FALSE),"-")</f>
        <v>-</v>
      </c>
      <c r="D303" t="s">
        <v>274</v>
      </c>
      <c r="E303">
        <v>22806.575473000001</v>
      </c>
      <c r="F303">
        <v>1705</v>
      </c>
      <c r="G303">
        <v>-2.51556927855987</v>
      </c>
      <c r="H303">
        <v>-7.6768099808766399</v>
      </c>
      <c r="I303">
        <v>-9.5329551106655099</v>
      </c>
      <c r="J303">
        <v>2.9290048754287601</v>
      </c>
      <c r="K303">
        <v>1705.25377904221</v>
      </c>
      <c r="L303">
        <v>1593.9066950164799</v>
      </c>
      <c r="M303">
        <v>51.193213894695297</v>
      </c>
      <c r="N303">
        <v>0.64576168527558098</v>
      </c>
      <c r="O303">
        <v>10.5630498533724</v>
      </c>
      <c r="P303">
        <v>49.397590361445701</v>
      </c>
      <c r="Q303">
        <v>5.1997552463963002E-2</v>
      </c>
    </row>
    <row r="304" spans="1:17" x14ac:dyDescent="0.3">
      <c r="A304" t="s">
        <v>713</v>
      </c>
      <c r="B304" t="s">
        <v>714</v>
      </c>
      <c r="C304" t="str">
        <f>IFERROR(VLOOKUP(Table1[[#This Row],[Ticker]],[1]!Table1[[Symbol]:[Industry]],2,FALSE),"-")</f>
        <v>-</v>
      </c>
      <c r="D304" t="s">
        <v>46</v>
      </c>
      <c r="E304">
        <v>22636.630978500001</v>
      </c>
      <c r="F304">
        <v>880.5</v>
      </c>
      <c r="G304">
        <v>14.217574733108799</v>
      </c>
      <c r="H304">
        <v>-4.5589992535713098</v>
      </c>
      <c r="I304">
        <v>27.196401311136299</v>
      </c>
      <c r="J304">
        <v>-0.63390392635380299</v>
      </c>
      <c r="K304">
        <v>840.15073157363702</v>
      </c>
      <c r="L304">
        <v>723.79281551598797</v>
      </c>
      <c r="M304">
        <v>49.148327446717801</v>
      </c>
      <c r="N304">
        <v>0.95619751176957402</v>
      </c>
      <c r="O304">
        <v>10.028392958546201</v>
      </c>
      <c r="P304">
        <v>60.076356694845899</v>
      </c>
      <c r="Q304">
        <v>6.0389526736750999E-2</v>
      </c>
    </row>
    <row r="305" spans="1:17" x14ac:dyDescent="0.3">
      <c r="A305" t="s">
        <v>715</v>
      </c>
      <c r="B305" t="s">
        <v>716</v>
      </c>
      <c r="C305" t="str">
        <f>IFERROR(VLOOKUP(Table1[[#This Row],[Ticker]],[1]!Table1[[Symbol]:[Industry]],2,FALSE),"-")</f>
        <v>-</v>
      </c>
      <c r="D305" t="s">
        <v>62</v>
      </c>
      <c r="E305">
        <v>22564.261422600001</v>
      </c>
      <c r="F305">
        <v>1259.8</v>
      </c>
      <c r="G305">
        <v>39.687583842415599</v>
      </c>
      <c r="H305">
        <v>-2.6428204993357798</v>
      </c>
      <c r="I305">
        <v>34.684214110309199</v>
      </c>
      <c r="J305">
        <v>1.7319514195885499</v>
      </c>
      <c r="K305">
        <v>1142.73779632999</v>
      </c>
      <c r="L305">
        <v>974.71628334536399</v>
      </c>
      <c r="M305">
        <v>63.693763477023303</v>
      </c>
      <c r="N305">
        <v>1.2373651985415299</v>
      </c>
      <c r="O305">
        <v>4.0641371646293001</v>
      </c>
      <c r="P305">
        <v>73.957470312068395</v>
      </c>
      <c r="Q305">
        <v>-1.7340688279098002E-2</v>
      </c>
    </row>
    <row r="306" spans="1:17" x14ac:dyDescent="0.3">
      <c r="A306" t="s">
        <v>717</v>
      </c>
      <c r="B306" t="s">
        <v>718</v>
      </c>
      <c r="C306" t="str">
        <f>IFERROR(VLOOKUP(Table1[[#This Row],[Ticker]],[1]!Table1[[Symbol]:[Industry]],2,FALSE),"-")</f>
        <v>-</v>
      </c>
      <c r="D306" t="s">
        <v>198</v>
      </c>
      <c r="E306">
        <v>22215.460797119998</v>
      </c>
      <c r="F306">
        <v>585.6</v>
      </c>
      <c r="G306">
        <v>-4.8789329046007603</v>
      </c>
      <c r="H306">
        <v>0.44700035317495401</v>
      </c>
      <c r="I306">
        <v>6.7437237508710499</v>
      </c>
      <c r="J306">
        <v>-0.13730674526994399</v>
      </c>
      <c r="K306">
        <v>564.80240735507596</v>
      </c>
      <c r="L306">
        <v>505.21087446238499</v>
      </c>
      <c r="M306">
        <v>41.964261331335997</v>
      </c>
      <c r="N306">
        <v>0.53886605132057597</v>
      </c>
      <c r="O306">
        <v>6.2841530054644696</v>
      </c>
      <c r="P306">
        <v>43.952802359882</v>
      </c>
      <c r="Q306">
        <v>6.8125443300234997E-2</v>
      </c>
    </row>
    <row r="307" spans="1:17" x14ac:dyDescent="0.3">
      <c r="A307" t="s">
        <v>719</v>
      </c>
      <c r="B307" t="s">
        <v>720</v>
      </c>
      <c r="C307" t="str">
        <f>IFERROR(VLOOKUP(Table1[[#This Row],[Ticker]],[1]!Table1[[Symbol]:[Industry]],2,FALSE),"-")</f>
        <v>-</v>
      </c>
      <c r="D307" t="s">
        <v>51</v>
      </c>
      <c r="E307">
        <v>22215.4564374</v>
      </c>
      <c r="F307">
        <v>759.6</v>
      </c>
      <c r="G307">
        <v>-9.0591505385035802</v>
      </c>
      <c r="H307">
        <v>-11.7509881879826</v>
      </c>
      <c r="I307">
        <v>-14.800017570295299</v>
      </c>
      <c r="J307">
        <v>-5.1087604778690503</v>
      </c>
      <c r="K307">
        <v>776.75830549818295</v>
      </c>
      <c r="L307">
        <v>732.79201673461102</v>
      </c>
      <c r="M307">
        <v>33.111150871164099</v>
      </c>
      <c r="N307">
        <v>1.08144009172033</v>
      </c>
      <c r="O307">
        <v>15.396261190100001</v>
      </c>
      <c r="P307">
        <v>26.589450879093398</v>
      </c>
    </row>
    <row r="308" spans="1:17" x14ac:dyDescent="0.3">
      <c r="A308" t="s">
        <v>721</v>
      </c>
      <c r="B308" t="s">
        <v>722</v>
      </c>
      <c r="C308" t="str">
        <f>IFERROR(VLOOKUP(Table1[[#This Row],[Ticker]],[1]!Table1[[Symbol]:[Industry]],2,FALSE),"-")</f>
        <v>-</v>
      </c>
      <c r="D308" t="s">
        <v>62</v>
      </c>
      <c r="E308">
        <v>22073.327334760001</v>
      </c>
      <c r="F308">
        <v>867.1</v>
      </c>
      <c r="G308">
        <v>55.362215978650198</v>
      </c>
      <c r="H308">
        <v>14.543187215016401</v>
      </c>
      <c r="I308">
        <v>10.9959077928046</v>
      </c>
      <c r="J308">
        <v>1.29311018368202</v>
      </c>
      <c r="K308">
        <v>753.10590833754202</v>
      </c>
      <c r="L308">
        <v>663.13876332016605</v>
      </c>
      <c r="M308">
        <v>63.680780444501004</v>
      </c>
      <c r="N308">
        <v>1.01566628688654</v>
      </c>
      <c r="O308">
        <v>2.6063891131357302</v>
      </c>
      <c r="P308">
        <v>80.6458333333333</v>
      </c>
      <c r="Q308">
        <v>3.840854479802E-2</v>
      </c>
    </row>
    <row r="309" spans="1:17" x14ac:dyDescent="0.3">
      <c r="A309" t="s">
        <v>723</v>
      </c>
      <c r="B309" t="s">
        <v>724</v>
      </c>
      <c r="C309" t="str">
        <f>IFERROR(VLOOKUP(Table1[[#This Row],[Ticker]],[1]!Table1[[Symbol]:[Industry]],2,FALSE),"-")</f>
        <v>-</v>
      </c>
      <c r="D309" t="s">
        <v>98</v>
      </c>
      <c r="E309">
        <v>22072.8044319</v>
      </c>
      <c r="F309">
        <v>273.05</v>
      </c>
      <c r="G309">
        <v>-39.427251528830297</v>
      </c>
      <c r="H309">
        <v>-6.6797331457883997</v>
      </c>
      <c r="I309">
        <v>-34.232537376725297</v>
      </c>
      <c r="J309">
        <v>-2.9464254477657801</v>
      </c>
      <c r="K309">
        <v>276.02633566606102</v>
      </c>
      <c r="L309">
        <v>291.30199466874097</v>
      </c>
      <c r="M309">
        <v>45.899199835866497</v>
      </c>
      <c r="N309">
        <v>1.4983815181029501</v>
      </c>
      <c r="O309">
        <v>30.8551547335652</v>
      </c>
      <c r="P309">
        <v>8.41770895374232</v>
      </c>
      <c r="Q309">
        <v>-0.14371883670424301</v>
      </c>
    </row>
    <row r="310" spans="1:17" x14ac:dyDescent="0.3">
      <c r="A310" t="s">
        <v>725</v>
      </c>
      <c r="B310" t="s">
        <v>726</v>
      </c>
      <c r="C310" t="str">
        <f>IFERROR(VLOOKUP(Table1[[#This Row],[Ticker]],[1]!Table1[[Symbol]:[Industry]],2,FALSE),"-")</f>
        <v>-</v>
      </c>
      <c r="D310" t="s">
        <v>65</v>
      </c>
      <c r="E310">
        <v>21879.865517579899</v>
      </c>
      <c r="F310">
        <v>165.06</v>
      </c>
      <c r="G310">
        <v>96.692505921082002</v>
      </c>
      <c r="H310">
        <v>7.1210974488774399</v>
      </c>
      <c r="I310">
        <v>11.1296349300441</v>
      </c>
      <c r="J310">
        <v>-8.7053012769891396</v>
      </c>
      <c r="K310">
        <v>159.066115348392</v>
      </c>
      <c r="L310">
        <v>132.13648316765199</v>
      </c>
      <c r="M310">
        <v>37.079321835371204</v>
      </c>
      <c r="N310">
        <v>1.4844783736963001</v>
      </c>
      <c r="O310">
        <v>16.745425905731199</v>
      </c>
      <c r="P310">
        <v>120.96385542168601</v>
      </c>
      <c r="Q310">
        <v>5.8528576372691002E-2</v>
      </c>
    </row>
    <row r="311" spans="1:17" x14ac:dyDescent="0.3">
      <c r="A311" t="s">
        <v>727</v>
      </c>
      <c r="B311" t="s">
        <v>728</v>
      </c>
      <c r="C311" t="str">
        <f>IFERROR(VLOOKUP(Table1[[#This Row],[Ticker]],[1]!Table1[[Symbol]:[Industry]],2,FALSE),"-")</f>
        <v>-</v>
      </c>
      <c r="D311" t="s">
        <v>631</v>
      </c>
      <c r="E311">
        <v>21745.597265339999</v>
      </c>
      <c r="F311">
        <v>1271.4000000000001</v>
      </c>
      <c r="G311">
        <v>39.737680210215601</v>
      </c>
      <c r="H311">
        <v>-10.7304558175141</v>
      </c>
      <c r="I311">
        <v>55.745741235739899</v>
      </c>
      <c r="J311">
        <v>-8.0545569524153802</v>
      </c>
      <c r="K311">
        <v>1289.4338838541801</v>
      </c>
      <c r="L311">
        <v>1008.63702320685</v>
      </c>
      <c r="M311">
        <v>23.890915086352202</v>
      </c>
      <c r="N311">
        <v>0.60358155469921204</v>
      </c>
      <c r="O311">
        <v>17.586912065439599</v>
      </c>
      <c r="P311">
        <v>95.224568138195707</v>
      </c>
      <c r="Q311">
        <v>0.13803045383319401</v>
      </c>
    </row>
    <row r="312" spans="1:17" x14ac:dyDescent="0.3">
      <c r="A312" t="s">
        <v>729</v>
      </c>
      <c r="B312" t="s">
        <v>730</v>
      </c>
      <c r="C312" t="str">
        <f>IFERROR(VLOOKUP(Table1[[#This Row],[Ticker]],[1]!Table1[[Symbol]:[Industry]],2,FALSE),"-")</f>
        <v>-</v>
      </c>
      <c r="D312" t="s">
        <v>43</v>
      </c>
      <c r="E312">
        <v>21441.805561500001</v>
      </c>
      <c r="F312">
        <v>4140.75</v>
      </c>
      <c r="G312">
        <v>127.30603020381599</v>
      </c>
      <c r="H312">
        <v>-3.5379045119506101</v>
      </c>
      <c r="I312">
        <v>73.814749526538193</v>
      </c>
      <c r="J312">
        <v>-7.2415297256670597</v>
      </c>
      <c r="K312">
        <v>4002.50732909208</v>
      </c>
      <c r="L312">
        <v>3124.2076006012699</v>
      </c>
      <c r="M312">
        <v>44.615551902508102</v>
      </c>
      <c r="N312">
        <v>2.26517973742608</v>
      </c>
      <c r="O312">
        <v>16.435428364426699</v>
      </c>
      <c r="P312">
        <v>153.256880733944</v>
      </c>
      <c r="Q312">
        <v>0.132383050994058</v>
      </c>
    </row>
    <row r="313" spans="1:17" x14ac:dyDescent="0.3">
      <c r="A313" t="s">
        <v>731</v>
      </c>
      <c r="B313" t="s">
        <v>732</v>
      </c>
      <c r="C313" t="str">
        <f>IFERROR(VLOOKUP(Table1[[#This Row],[Ticker]],[1]!Table1[[Symbol]:[Industry]],2,FALSE),"-")</f>
        <v>-</v>
      </c>
      <c r="D313" t="s">
        <v>163</v>
      </c>
      <c r="E313">
        <v>21434.333683875</v>
      </c>
      <c r="F313">
        <v>7280.25</v>
      </c>
      <c r="G313">
        <v>-15.382758458420099</v>
      </c>
      <c r="H313">
        <v>9.4785491722993704</v>
      </c>
      <c r="I313">
        <v>2.6587403928379598</v>
      </c>
      <c r="J313">
        <v>3.6335229667081999</v>
      </c>
      <c r="K313">
        <v>6489.3609208081898</v>
      </c>
      <c r="L313">
        <v>6457.5815156070503</v>
      </c>
      <c r="M313">
        <v>75.809076168431702</v>
      </c>
      <c r="N313">
        <v>2.05860330273853</v>
      </c>
      <c r="O313">
        <v>4.2532880052196003</v>
      </c>
      <c r="P313">
        <v>40.685237253253703</v>
      </c>
      <c r="Q313">
        <v>-0.113818659575726</v>
      </c>
    </row>
    <row r="314" spans="1:17" x14ac:dyDescent="0.3">
      <c r="A314" t="s">
        <v>733</v>
      </c>
      <c r="B314" t="s">
        <v>734</v>
      </c>
      <c r="C314" t="str">
        <f>IFERROR(VLOOKUP(Table1[[#This Row],[Ticker]],[1]!Table1[[Symbol]:[Industry]],2,FALSE),"-")</f>
        <v>-</v>
      </c>
      <c r="D314" t="s">
        <v>660</v>
      </c>
      <c r="E314">
        <v>21388.88783376</v>
      </c>
      <c r="F314">
        <v>1588.2</v>
      </c>
      <c r="G314">
        <v>126.370841086398</v>
      </c>
      <c r="H314">
        <v>-2.3290227488799999</v>
      </c>
      <c r="I314">
        <v>31.731229535230099</v>
      </c>
      <c r="J314">
        <v>-4.7958360658646804</v>
      </c>
      <c r="K314">
        <v>1509.78650903176</v>
      </c>
      <c r="L314">
        <v>1116.30163269727</v>
      </c>
      <c r="M314">
        <v>32.418199822032904</v>
      </c>
      <c r="N314">
        <v>0.47648308258481298</v>
      </c>
      <c r="O314">
        <v>19.440246820299699</v>
      </c>
      <c r="P314">
        <v>160.317980658908</v>
      </c>
      <c r="Q314">
        <v>0.26037422845053698</v>
      </c>
    </row>
    <row r="315" spans="1:17" x14ac:dyDescent="0.3">
      <c r="A315" t="s">
        <v>735</v>
      </c>
      <c r="B315" t="s">
        <v>736</v>
      </c>
      <c r="C315" t="str">
        <f>IFERROR(VLOOKUP(Table1[[#This Row],[Ticker]],[1]!Table1[[Symbol]:[Industry]],2,FALSE),"-")</f>
        <v>-</v>
      </c>
      <c r="D315" t="s">
        <v>62</v>
      </c>
      <c r="E315">
        <v>21326.116138379999</v>
      </c>
      <c r="F315">
        <v>1084.95</v>
      </c>
      <c r="G315">
        <v>33.834965814130101</v>
      </c>
      <c r="H315">
        <v>24.589280663900801</v>
      </c>
      <c r="I315">
        <v>-0.20325397977582099</v>
      </c>
      <c r="J315">
        <v>13.481957970458399</v>
      </c>
      <c r="K315">
        <v>968.86366600416795</v>
      </c>
      <c r="L315">
        <v>897.049314669404</v>
      </c>
      <c r="M315">
        <v>67.993510427874497</v>
      </c>
      <c r="N315">
        <v>3.4104685765024101</v>
      </c>
      <c r="O315">
        <v>7.3782201944789998</v>
      </c>
      <c r="P315">
        <v>59.013630367873297</v>
      </c>
      <c r="Q315">
        <v>-4.1762333577139996E-3</v>
      </c>
    </row>
    <row r="316" spans="1:17" x14ac:dyDescent="0.3">
      <c r="A316" t="s">
        <v>737</v>
      </c>
      <c r="B316" t="s">
        <v>738</v>
      </c>
      <c r="C316" t="str">
        <f>IFERROR(VLOOKUP(Table1[[#This Row],[Ticker]],[1]!Table1[[Symbol]:[Industry]],2,FALSE),"-")</f>
        <v>-</v>
      </c>
      <c r="D316" t="s">
        <v>46</v>
      </c>
      <c r="E316">
        <v>21205.518509699999</v>
      </c>
      <c r="F316">
        <v>337.75</v>
      </c>
      <c r="G316">
        <v>119.974941519176</v>
      </c>
      <c r="H316">
        <v>-5.42474801710165</v>
      </c>
      <c r="I316">
        <v>59.970701701584403</v>
      </c>
      <c r="J316">
        <v>-5.0486165665531404</v>
      </c>
      <c r="K316">
        <v>308.68491809785701</v>
      </c>
      <c r="L316">
        <v>241.39456116650999</v>
      </c>
      <c r="M316">
        <v>60.543339835833102</v>
      </c>
      <c r="N316">
        <v>1.08364265158274</v>
      </c>
      <c r="O316">
        <v>3.53811991117689</v>
      </c>
      <c r="P316">
        <v>148.89462048636699</v>
      </c>
      <c r="Q316">
        <v>0.14506023938668</v>
      </c>
    </row>
    <row r="317" spans="1:17" x14ac:dyDescent="0.3">
      <c r="A317" t="s">
        <v>739</v>
      </c>
      <c r="B317" t="s">
        <v>740</v>
      </c>
      <c r="C317" t="str">
        <f>IFERROR(VLOOKUP(Table1[[#This Row],[Ticker]],[1]!Table1[[Symbol]:[Industry]],2,FALSE),"-")</f>
        <v>-</v>
      </c>
      <c r="D317" t="s">
        <v>528</v>
      </c>
      <c r="E317">
        <v>21180.436253802</v>
      </c>
      <c r="F317">
        <v>175.59</v>
      </c>
      <c r="G317">
        <v>-34.160086499285299</v>
      </c>
      <c r="H317">
        <v>-1.1203589051859999</v>
      </c>
      <c r="I317">
        <v>-15.489230794583399</v>
      </c>
      <c r="J317">
        <v>3.6152980100365499</v>
      </c>
      <c r="K317">
        <v>166.70591995944099</v>
      </c>
      <c r="L317">
        <v>170.020213402633</v>
      </c>
      <c r="M317">
        <v>69.399944537666599</v>
      </c>
      <c r="N317">
        <v>1.2322595934631499</v>
      </c>
      <c r="O317">
        <v>29.563186969645098</v>
      </c>
      <c r="P317">
        <v>23.437609841827701</v>
      </c>
      <c r="Q317">
        <v>2.6453591111456998E-2</v>
      </c>
    </row>
    <row r="318" spans="1:17" x14ac:dyDescent="0.3">
      <c r="A318" t="s">
        <v>741</v>
      </c>
      <c r="B318" t="s">
        <v>742</v>
      </c>
      <c r="C318" t="str">
        <f>IFERROR(VLOOKUP(Table1[[#This Row],[Ticker]],[1]!Table1[[Symbol]:[Industry]],2,FALSE),"-")</f>
        <v>-</v>
      </c>
      <c r="D318" t="s">
        <v>268</v>
      </c>
      <c r="E318">
        <v>21177.858035679899</v>
      </c>
      <c r="F318">
        <v>669.8</v>
      </c>
      <c r="G318">
        <v>-3.3455965860990502</v>
      </c>
      <c r="H318">
        <v>-11.8692465809546</v>
      </c>
      <c r="I318">
        <v>5.6244312043992704</v>
      </c>
      <c r="J318">
        <v>-2.3100639718164602</v>
      </c>
      <c r="K318">
        <v>679.26613389954696</v>
      </c>
      <c r="L318">
        <v>612.18422856846405</v>
      </c>
      <c r="M318">
        <v>32.5036872573178</v>
      </c>
      <c r="N318">
        <v>1.2089147797281501</v>
      </c>
      <c r="O318">
        <v>19.281875186622798</v>
      </c>
      <c r="P318">
        <v>44.665226781857399</v>
      </c>
      <c r="Q318">
        <v>9.6374020987952003E-2</v>
      </c>
    </row>
    <row r="319" spans="1:17" x14ac:dyDescent="0.3">
      <c r="A319" t="s">
        <v>743</v>
      </c>
      <c r="B319" t="s">
        <v>744</v>
      </c>
      <c r="C319" t="str">
        <f>IFERROR(VLOOKUP(Table1[[#This Row],[Ticker]],[1]!Table1[[Symbol]:[Industry]],2,FALSE),"-")</f>
        <v>-</v>
      </c>
      <c r="D319" t="s">
        <v>619</v>
      </c>
      <c r="E319">
        <v>20973.400242259999</v>
      </c>
      <c r="F319">
        <v>669.1</v>
      </c>
      <c r="G319">
        <v>169.746620375547</v>
      </c>
      <c r="H319">
        <v>3.9431877455316999</v>
      </c>
      <c r="I319">
        <v>-0.63529123842231106</v>
      </c>
      <c r="J319">
        <v>-2.6977587342211198</v>
      </c>
      <c r="K319">
        <v>646.97607976099505</v>
      </c>
      <c r="L319">
        <v>558.57854933304304</v>
      </c>
      <c r="M319">
        <v>42.103547142501903</v>
      </c>
      <c r="N319">
        <v>1.4593332228785001</v>
      </c>
      <c r="O319">
        <v>16.9107756688088</v>
      </c>
      <c r="P319">
        <v>212.29871645274201</v>
      </c>
      <c r="Q319">
        <v>0.12813222948382799</v>
      </c>
    </row>
    <row r="320" spans="1:17" hidden="1" x14ac:dyDescent="0.3">
      <c r="A320" t="s">
        <v>745</v>
      </c>
      <c r="B320" t="s">
        <v>746</v>
      </c>
      <c r="C320" t="str">
        <f>IFERROR(VLOOKUP(Table1[[#This Row],[Ticker]],[1]!Table1[[Symbol]:[Industry]],2,FALSE),"-")</f>
        <v>-</v>
      </c>
      <c r="D320" t="s">
        <v>40</v>
      </c>
      <c r="E320">
        <v>20952.04990007</v>
      </c>
      <c r="F320">
        <v>948.55</v>
      </c>
      <c r="G320">
        <v>-4.1641458787746402</v>
      </c>
      <c r="H320">
        <v>1.0878601254754701</v>
      </c>
      <c r="I320">
        <v>-4.4831827071459998</v>
      </c>
      <c r="J320">
        <v>-2.2956669245029899</v>
      </c>
      <c r="K320">
        <v>914.86124270335699</v>
      </c>
      <c r="M320">
        <v>48.2711719095117</v>
      </c>
      <c r="N320">
        <v>0.57763407282485502</v>
      </c>
      <c r="O320">
        <v>8.0596700226661806</v>
      </c>
      <c r="P320">
        <v>33.373172103487001</v>
      </c>
    </row>
    <row r="321" spans="1:17" x14ac:dyDescent="0.3">
      <c r="A321" t="s">
        <v>747</v>
      </c>
      <c r="B321" t="s">
        <v>748</v>
      </c>
      <c r="C321" t="str">
        <f>IFERROR(VLOOKUP(Table1[[#This Row],[Ticker]],[1]!Table1[[Symbol]:[Industry]],2,FALSE),"-")</f>
        <v>-</v>
      </c>
      <c r="D321" t="s">
        <v>420</v>
      </c>
      <c r="E321">
        <v>20888.850910199999</v>
      </c>
      <c r="F321">
        <v>931</v>
      </c>
      <c r="G321">
        <v>-30.1062114760126</v>
      </c>
      <c r="H321">
        <v>2.2687727795190402</v>
      </c>
      <c r="I321">
        <v>-6.2909204438854998</v>
      </c>
      <c r="J321">
        <v>-0.17911225646288501</v>
      </c>
      <c r="K321">
        <v>898.02917741340605</v>
      </c>
      <c r="L321">
        <v>905.762923804921</v>
      </c>
      <c r="M321">
        <v>48.612074002921602</v>
      </c>
      <c r="N321">
        <v>1.0288348576519499</v>
      </c>
      <c r="O321">
        <v>22.443609022556299</v>
      </c>
      <c r="P321">
        <v>26.391528645126201</v>
      </c>
      <c r="Q321">
        <v>-8.5577516852303998E-2</v>
      </c>
    </row>
    <row r="322" spans="1:17" x14ac:dyDescent="0.3">
      <c r="A322" t="s">
        <v>749</v>
      </c>
      <c r="B322" t="s">
        <v>750</v>
      </c>
      <c r="C322" t="str">
        <f>IFERROR(VLOOKUP(Table1[[#This Row],[Ticker]],[1]!Table1[[Symbol]:[Industry]],2,FALSE),"-")</f>
        <v>-</v>
      </c>
      <c r="D322" t="s">
        <v>232</v>
      </c>
      <c r="E322">
        <v>20809.352071199999</v>
      </c>
      <c r="F322">
        <v>1281</v>
      </c>
      <c r="G322">
        <v>98.748563373660005</v>
      </c>
      <c r="H322">
        <v>9.5958908828171694</v>
      </c>
      <c r="I322">
        <v>62.142975932009399</v>
      </c>
      <c r="J322">
        <v>-0.504687016460731</v>
      </c>
      <c r="K322">
        <v>1230.72507312018</v>
      </c>
      <c r="L322">
        <v>1000.27614596378</v>
      </c>
      <c r="M322">
        <v>44.813781772369502</v>
      </c>
      <c r="N322">
        <v>1.43537322250417</v>
      </c>
      <c r="O322">
        <v>11.463700234192</v>
      </c>
      <c r="P322">
        <v>126.98679897226801</v>
      </c>
      <c r="Q322">
        <v>0.111275142769514</v>
      </c>
    </row>
    <row r="323" spans="1:17" x14ac:dyDescent="0.3">
      <c r="A323" t="s">
        <v>751</v>
      </c>
      <c r="B323" t="s">
        <v>752</v>
      </c>
      <c r="C323" t="str">
        <f>IFERROR(VLOOKUP(Table1[[#This Row],[Ticker]],[1]!Table1[[Symbol]:[Industry]],2,FALSE),"-")</f>
        <v>-</v>
      </c>
      <c r="D323" t="s">
        <v>51</v>
      </c>
      <c r="E323">
        <v>20777.047431610001</v>
      </c>
      <c r="F323">
        <v>1303.0999999999999</v>
      </c>
      <c r="G323">
        <v>-29.0669847917097</v>
      </c>
      <c r="H323">
        <v>-18.1128089060993</v>
      </c>
      <c r="I323">
        <v>-35.040825341157202</v>
      </c>
      <c r="J323">
        <v>-1.69694188989547</v>
      </c>
      <c r="K323">
        <v>1364.80331306326</v>
      </c>
      <c r="L323">
        <v>1417.22804490718</v>
      </c>
      <c r="M323">
        <v>50.229061669577703</v>
      </c>
      <c r="N323">
        <v>1.5969693694907501</v>
      </c>
      <c r="O323">
        <v>37.825186094697202</v>
      </c>
      <c r="P323">
        <v>9.4950004201327598</v>
      </c>
      <c r="Q323">
        <v>5.2753206158988E-2</v>
      </c>
    </row>
    <row r="324" spans="1:17" hidden="1" x14ac:dyDescent="0.3">
      <c r="A324" t="s">
        <v>753</v>
      </c>
      <c r="B324" t="s">
        <v>754</v>
      </c>
      <c r="C324" t="str">
        <f>IFERROR(VLOOKUP(Table1[[#This Row],[Ticker]],[1]!Table1[[Symbol]:[Industry]],2,FALSE),"-")</f>
        <v>-</v>
      </c>
      <c r="D324" t="s">
        <v>542</v>
      </c>
      <c r="E324">
        <v>20758.98868654</v>
      </c>
      <c r="F324">
        <v>833.9</v>
      </c>
      <c r="G324">
        <v>-36.058178384844297</v>
      </c>
      <c r="H324">
        <v>-4.7597711827060598</v>
      </c>
      <c r="I324">
        <v>-17.701292627229002</v>
      </c>
      <c r="J324">
        <v>0.84923283198016397</v>
      </c>
      <c r="K324">
        <v>827.61248494612505</v>
      </c>
      <c r="L324">
        <v>851.53735997651097</v>
      </c>
      <c r="M324">
        <v>56.464802691495201</v>
      </c>
      <c r="N324">
        <v>1.6222698316244999</v>
      </c>
      <c r="O324">
        <v>16.800575608586101</v>
      </c>
      <c r="P324">
        <v>9.9769205407187407</v>
      </c>
      <c r="Q324">
        <v>-0.16049227758374601</v>
      </c>
    </row>
    <row r="325" spans="1:17" x14ac:dyDescent="0.3">
      <c r="A325" t="s">
        <v>755</v>
      </c>
      <c r="B325" t="s">
        <v>756</v>
      </c>
      <c r="C325" t="str">
        <f>IFERROR(VLOOKUP(Table1[[#This Row],[Ticker]],[1]!Table1[[Symbol]:[Industry]],2,FALSE),"-")</f>
        <v>-</v>
      </c>
      <c r="D325" t="s">
        <v>62</v>
      </c>
      <c r="E325">
        <v>20607.701611775999</v>
      </c>
      <c r="F325">
        <v>156.18</v>
      </c>
      <c r="G325">
        <v>28.2645050982571</v>
      </c>
      <c r="H325">
        <v>-6.8163894025158003</v>
      </c>
      <c r="I325">
        <v>-6.1920304390730703</v>
      </c>
      <c r="J325">
        <v>-0.29402032793111899</v>
      </c>
      <c r="K325">
        <v>151.46711052484699</v>
      </c>
      <c r="L325">
        <v>135.989350727448</v>
      </c>
      <c r="M325">
        <v>59.997709605760697</v>
      </c>
      <c r="N325">
        <v>0.509219134602381</v>
      </c>
      <c r="O325">
        <v>6.7358176463055299</v>
      </c>
      <c r="P325">
        <v>78.4914285714285</v>
      </c>
    </row>
    <row r="326" spans="1:17" x14ac:dyDescent="0.3">
      <c r="A326" t="s">
        <v>757</v>
      </c>
      <c r="B326" t="s">
        <v>758</v>
      </c>
      <c r="C326" t="str">
        <f>IFERROR(VLOOKUP(Table1[[#This Row],[Ticker]],[1]!Table1[[Symbol]:[Industry]],2,FALSE),"-")</f>
        <v>-</v>
      </c>
      <c r="D326" t="s">
        <v>138</v>
      </c>
      <c r="E326">
        <v>20593.9494264149</v>
      </c>
      <c r="F326">
        <v>1465.65</v>
      </c>
      <c r="G326">
        <v>195.65114210104201</v>
      </c>
      <c r="H326">
        <v>1.97197234748348</v>
      </c>
      <c r="I326">
        <v>16.736699255193798</v>
      </c>
      <c r="J326">
        <v>-0.49405577211366902</v>
      </c>
      <c r="K326">
        <v>1393.6729763859</v>
      </c>
      <c r="L326">
        <v>1099.24008860915</v>
      </c>
      <c r="M326">
        <v>46.143669760006702</v>
      </c>
      <c r="N326">
        <v>0.89548807852370005</v>
      </c>
      <c r="O326">
        <v>6.7103332992187701</v>
      </c>
      <c r="P326">
        <v>230.10135135135101</v>
      </c>
    </row>
    <row r="327" spans="1:17" hidden="1" x14ac:dyDescent="0.3">
      <c r="A327" t="s">
        <v>759</v>
      </c>
      <c r="B327" t="s">
        <v>760</v>
      </c>
      <c r="C327" t="str">
        <f>IFERROR(VLOOKUP(Table1[[#This Row],[Ticker]],[1]!Table1[[Symbol]:[Industry]],2,FALSE),"-")</f>
        <v>-</v>
      </c>
      <c r="D327" t="s">
        <v>551</v>
      </c>
      <c r="E327">
        <v>20420.05619136</v>
      </c>
      <c r="F327">
        <v>1969.8</v>
      </c>
      <c r="G327">
        <v>-14.8360394572001</v>
      </c>
      <c r="H327">
        <v>-1.3253570777006101</v>
      </c>
      <c r="I327">
        <v>1.5937904867452799</v>
      </c>
      <c r="J327">
        <v>3.1877055699331098</v>
      </c>
      <c r="K327">
        <v>1836.4683376508699</v>
      </c>
      <c r="L327">
        <v>1757.73057358595</v>
      </c>
      <c r="M327">
        <v>68.533266420697601</v>
      </c>
      <c r="N327">
        <v>0.80868126534314499</v>
      </c>
      <c r="O327">
        <v>1.53061224489796</v>
      </c>
      <c r="P327">
        <v>34.714813295034801</v>
      </c>
      <c r="Q327">
        <v>-6.0859917226821998E-2</v>
      </c>
    </row>
    <row r="328" spans="1:17" x14ac:dyDescent="0.3">
      <c r="A328" t="s">
        <v>761</v>
      </c>
      <c r="B328" t="s">
        <v>762</v>
      </c>
      <c r="C328" t="str">
        <f>IFERROR(VLOOKUP(Table1[[#This Row],[Ticker]],[1]!Table1[[Symbol]:[Industry]],2,FALSE),"-")</f>
        <v>-</v>
      </c>
      <c r="D328" t="s">
        <v>281</v>
      </c>
      <c r="E328">
        <v>20418.475284479999</v>
      </c>
      <c r="F328">
        <v>1856.4</v>
      </c>
      <c r="G328">
        <v>1.2576385358833999</v>
      </c>
      <c r="H328">
        <v>-3.6665892616240301</v>
      </c>
      <c r="I328">
        <v>-27.690238513279802</v>
      </c>
      <c r="J328">
        <v>0.65344143213340999</v>
      </c>
      <c r="K328">
        <v>1845.3033056761999</v>
      </c>
      <c r="L328">
        <v>1833.20872763339</v>
      </c>
      <c r="M328">
        <v>55.946571118197603</v>
      </c>
      <c r="N328">
        <v>1.6150170923384499</v>
      </c>
      <c r="O328">
        <v>32.457983193277201</v>
      </c>
      <c r="P328">
        <v>30.7231885078515</v>
      </c>
      <c r="Q328">
        <v>5.1191393722834003E-2</v>
      </c>
    </row>
    <row r="329" spans="1:17" x14ac:dyDescent="0.3">
      <c r="A329" t="s">
        <v>763</v>
      </c>
      <c r="B329" t="s">
        <v>764</v>
      </c>
      <c r="C329" t="str">
        <f>IFERROR(VLOOKUP(Table1[[#This Row],[Ticker]],[1]!Table1[[Symbol]:[Industry]],2,FALSE),"-")</f>
        <v>-</v>
      </c>
      <c r="D329" t="s">
        <v>271</v>
      </c>
      <c r="E329">
        <v>20174.898677919999</v>
      </c>
      <c r="F329">
        <v>408.8</v>
      </c>
      <c r="G329">
        <v>169.80774339228299</v>
      </c>
      <c r="H329">
        <v>-0.57660631755467295</v>
      </c>
      <c r="I329">
        <v>-3.1641457308947798</v>
      </c>
      <c r="J329">
        <v>-3.0654966326917799</v>
      </c>
      <c r="K329">
        <v>384.993220583577</v>
      </c>
      <c r="L329">
        <v>324.65435190277498</v>
      </c>
      <c r="M329">
        <v>48.881651026467097</v>
      </c>
      <c r="N329">
        <v>1.6607089901312899</v>
      </c>
      <c r="O329">
        <v>8.3414872798434292</v>
      </c>
      <c r="P329">
        <v>206.21722846441901</v>
      </c>
      <c r="Q329">
        <v>0.19081248713624999</v>
      </c>
    </row>
    <row r="330" spans="1:17" hidden="1" x14ac:dyDescent="0.3">
      <c r="A330" t="s">
        <v>765</v>
      </c>
      <c r="B330" t="s">
        <v>766</v>
      </c>
      <c r="C330" t="str">
        <f>IFERROR(VLOOKUP(Table1[[#This Row],[Ticker]],[1]!Table1[[Symbol]:[Industry]],2,FALSE),"-")</f>
        <v>-</v>
      </c>
      <c r="D330" t="s">
        <v>138</v>
      </c>
      <c r="E330">
        <v>20173.740000000002</v>
      </c>
      <c r="F330">
        <v>148.24</v>
      </c>
      <c r="G330">
        <v>3.1268604615388398</v>
      </c>
      <c r="H330">
        <v>3.5577495931900298</v>
      </c>
      <c r="I330">
        <v>-1.0057945535605399</v>
      </c>
      <c r="J330">
        <v>-1.55515019758242</v>
      </c>
      <c r="K330">
        <v>139.580085311917</v>
      </c>
      <c r="L330">
        <v>130.247499217392</v>
      </c>
      <c r="M330">
        <v>53.328059728626101</v>
      </c>
      <c r="N330">
        <v>1.5299500256226899</v>
      </c>
      <c r="O330">
        <v>3.6494873178629201</v>
      </c>
      <c r="P330">
        <v>30.607929515418501</v>
      </c>
    </row>
    <row r="331" spans="1:17" hidden="1" x14ac:dyDescent="0.3">
      <c r="A331" t="s">
        <v>767</v>
      </c>
      <c r="B331" t="s">
        <v>768</v>
      </c>
      <c r="C331" t="str">
        <f>IFERROR(VLOOKUP(Table1[[#This Row],[Ticker]],[1]!Table1[[Symbol]:[Industry]],2,FALSE),"-")</f>
        <v>-</v>
      </c>
      <c r="D331" t="s">
        <v>138</v>
      </c>
      <c r="E331">
        <v>20155.501969815999</v>
      </c>
      <c r="F331">
        <v>345.06</v>
      </c>
      <c r="G331">
        <v>-10.072199961270901</v>
      </c>
      <c r="H331">
        <v>-4.7287617435823801</v>
      </c>
      <c r="I331">
        <v>-10.083915006786899</v>
      </c>
      <c r="J331">
        <v>0.62371585271965202</v>
      </c>
      <c r="K331">
        <v>340.18341980481301</v>
      </c>
      <c r="L331">
        <v>334.93812565874998</v>
      </c>
      <c r="M331">
        <v>42.778347382377802</v>
      </c>
      <c r="N331">
        <v>0.69228206666859504</v>
      </c>
      <c r="O331">
        <v>5.7787051527270696</v>
      </c>
      <c r="P331">
        <v>16.574324324324301</v>
      </c>
      <c r="Q331">
        <v>-0.10379904096142301</v>
      </c>
    </row>
    <row r="332" spans="1:17" x14ac:dyDescent="0.3">
      <c r="A332" t="s">
        <v>769</v>
      </c>
      <c r="B332" t="s">
        <v>770</v>
      </c>
      <c r="C332" t="str">
        <f>IFERROR(VLOOKUP(Table1[[#This Row],[Ticker]],[1]!Table1[[Symbol]:[Industry]],2,FALSE),"-")</f>
        <v>-</v>
      </c>
      <c r="D332" t="s">
        <v>138</v>
      </c>
      <c r="E332">
        <v>20145.602172495001</v>
      </c>
      <c r="F332">
        <v>1774</v>
      </c>
      <c r="G332">
        <v>204.036269540208</v>
      </c>
      <c r="H332">
        <v>-17.204667487804802</v>
      </c>
      <c r="I332">
        <v>18.596025041040502</v>
      </c>
      <c r="J332">
        <v>-4.9615945617023502</v>
      </c>
      <c r="K332">
        <v>1887.6141760826999</v>
      </c>
      <c r="L332">
        <v>1460.0416435856</v>
      </c>
      <c r="M332">
        <v>26.589056814739099</v>
      </c>
      <c r="N332">
        <v>0.51877496783840804</v>
      </c>
      <c r="O332">
        <v>21.8040255621193</v>
      </c>
      <c r="P332">
        <v>228.751778592639</v>
      </c>
      <c r="Q332">
        <v>0.103421538508146</v>
      </c>
    </row>
    <row r="333" spans="1:17" x14ac:dyDescent="0.3">
      <c r="A333" t="s">
        <v>771</v>
      </c>
      <c r="B333" t="s">
        <v>772</v>
      </c>
      <c r="C333" t="str">
        <f>IFERROR(VLOOKUP(Table1[[#This Row],[Ticker]],[1]!Table1[[Symbol]:[Industry]],2,FALSE),"-")</f>
        <v>-</v>
      </c>
      <c r="D333" t="s">
        <v>542</v>
      </c>
      <c r="E333">
        <v>20067.0048202</v>
      </c>
      <c r="F333">
        <v>1561.3</v>
      </c>
      <c r="G333">
        <v>-31.3336837384178</v>
      </c>
      <c r="H333">
        <v>1.5548548318022599</v>
      </c>
      <c r="I333">
        <v>-8.6792599687098306</v>
      </c>
      <c r="J333">
        <v>1.17823224406655</v>
      </c>
      <c r="K333">
        <v>1465.9091886275801</v>
      </c>
      <c r="L333">
        <v>1481.1598839052399</v>
      </c>
      <c r="M333">
        <v>72.757167107851103</v>
      </c>
      <c r="N333">
        <v>0.90573148111479695</v>
      </c>
      <c r="O333">
        <v>13.459937231793999</v>
      </c>
      <c r="P333">
        <v>23.0338849487785</v>
      </c>
      <c r="Q333">
        <v>-9.1200611370870002E-2</v>
      </c>
    </row>
    <row r="334" spans="1:17" hidden="1" x14ac:dyDescent="0.3">
      <c r="A334" t="s">
        <v>773</v>
      </c>
      <c r="B334" t="s">
        <v>774</v>
      </c>
      <c r="C334" t="str">
        <f>IFERROR(VLOOKUP(Table1[[#This Row],[Ticker]],[1]!Table1[[Symbol]:[Industry]],2,FALSE),"-")</f>
        <v>-</v>
      </c>
      <c r="D334" t="s">
        <v>130</v>
      </c>
      <c r="E334">
        <v>20041.043549400001</v>
      </c>
      <c r="F334">
        <v>13775.1</v>
      </c>
      <c r="G334">
        <v>228.93313365812199</v>
      </c>
      <c r="H334">
        <v>-0.664801511398876</v>
      </c>
      <c r="I334">
        <v>83.903715654407407</v>
      </c>
      <c r="J334">
        <v>-2.4068243542911301</v>
      </c>
      <c r="K334">
        <v>12239.3253318569</v>
      </c>
      <c r="L334">
        <v>8633.5063155095104</v>
      </c>
      <c r="M334">
        <v>41.723686319208099</v>
      </c>
      <c r="N334">
        <v>0.59312995579328898</v>
      </c>
      <c r="O334">
        <v>13.9890091541985</v>
      </c>
      <c r="P334">
        <v>260.13333333333298</v>
      </c>
    </row>
    <row r="335" spans="1:17" x14ac:dyDescent="0.3">
      <c r="A335" t="s">
        <v>775</v>
      </c>
      <c r="B335" t="s">
        <v>776</v>
      </c>
      <c r="C335" t="str">
        <f>IFERROR(VLOOKUP(Table1[[#This Row],[Ticker]],[1]!Table1[[Symbol]:[Industry]],2,FALSE),"-")</f>
        <v>-</v>
      </c>
      <c r="D335" t="s">
        <v>539</v>
      </c>
      <c r="E335">
        <v>20027.023955249999</v>
      </c>
      <c r="F335">
        <v>2223.0500000000002</v>
      </c>
      <c r="G335">
        <v>15.2082540685754</v>
      </c>
      <c r="H335">
        <v>-23.3083242429183</v>
      </c>
      <c r="I335">
        <v>-40.467802094811802</v>
      </c>
      <c r="J335">
        <v>-7.6594161746874496</v>
      </c>
      <c r="K335">
        <v>2457.8873480796801</v>
      </c>
      <c r="L335">
        <v>2555.42715499427</v>
      </c>
      <c r="M335">
        <v>45.491646893812103</v>
      </c>
      <c r="N335">
        <v>1.6278768821839</v>
      </c>
      <c r="O335">
        <v>75.254717617687405</v>
      </c>
      <c r="P335">
        <v>52.055403556771502</v>
      </c>
      <c r="Q335">
        <v>5.6269776360245001E-2</v>
      </c>
    </row>
    <row r="336" spans="1:17" x14ac:dyDescent="0.3">
      <c r="A336" t="s">
        <v>777</v>
      </c>
      <c r="B336" t="s">
        <v>778</v>
      </c>
      <c r="C336" t="str">
        <f>IFERROR(VLOOKUP(Table1[[#This Row],[Ticker]],[1]!Table1[[Symbol]:[Industry]],2,FALSE),"-")</f>
        <v>-</v>
      </c>
      <c r="D336" t="s">
        <v>21</v>
      </c>
      <c r="E336">
        <v>19975.6288831649</v>
      </c>
      <c r="F336">
        <v>723.65</v>
      </c>
      <c r="G336">
        <v>64.794110199156805</v>
      </c>
      <c r="H336">
        <v>-0.95748226098507505</v>
      </c>
      <c r="I336">
        <v>-24.884749555404301</v>
      </c>
      <c r="J336">
        <v>-3.9537401250875002</v>
      </c>
      <c r="K336">
        <v>691.47832143811695</v>
      </c>
      <c r="L336">
        <v>651.92465389403196</v>
      </c>
      <c r="M336">
        <v>54.2530988859071</v>
      </c>
      <c r="N336">
        <v>1.3209592028644399</v>
      </c>
      <c r="O336">
        <v>19.097630069785101</v>
      </c>
      <c r="P336">
        <v>92.921887496667495</v>
      </c>
      <c r="Q336">
        <v>4.7588934543887997E-2</v>
      </c>
    </row>
    <row r="337" spans="1:17" x14ac:dyDescent="0.3">
      <c r="A337" t="s">
        <v>779</v>
      </c>
      <c r="B337" t="s">
        <v>780</v>
      </c>
      <c r="C337" t="str">
        <f>IFERROR(VLOOKUP(Table1[[#This Row],[Ticker]],[1]!Table1[[Symbol]:[Industry]],2,FALSE),"-")</f>
        <v>-</v>
      </c>
      <c r="D337" t="s">
        <v>420</v>
      </c>
      <c r="E337">
        <v>19940.98291938</v>
      </c>
      <c r="F337">
        <v>4051.35</v>
      </c>
      <c r="G337">
        <v>49.462560083810097</v>
      </c>
      <c r="H337">
        <v>10.3810783036553</v>
      </c>
      <c r="I337">
        <v>32.605911017061999</v>
      </c>
      <c r="J337">
        <v>0.55902406397700299</v>
      </c>
      <c r="K337">
        <v>3680.1374301656901</v>
      </c>
      <c r="L337">
        <v>3131.5464943889101</v>
      </c>
      <c r="M337">
        <v>56.761158132342999</v>
      </c>
      <c r="N337">
        <v>1.80821273292628</v>
      </c>
      <c r="O337">
        <v>6.8224172189517098</v>
      </c>
      <c r="P337">
        <v>81.674887892376603</v>
      </c>
      <c r="Q337">
        <v>-1.9026349364777002E-2</v>
      </c>
    </row>
    <row r="338" spans="1:17" x14ac:dyDescent="0.3">
      <c r="A338" t="s">
        <v>781</v>
      </c>
      <c r="B338" t="s">
        <v>782</v>
      </c>
      <c r="C338" t="str">
        <f>IFERROR(VLOOKUP(Table1[[#This Row],[Ticker]],[1]!Table1[[Symbol]:[Industry]],2,FALSE),"-")</f>
        <v>-</v>
      </c>
      <c r="D338" t="s">
        <v>592</v>
      </c>
      <c r="E338">
        <v>19935.325127429998</v>
      </c>
      <c r="F338">
        <v>3916.35</v>
      </c>
      <c r="G338">
        <v>112.468648747853</v>
      </c>
      <c r="H338">
        <v>-3.0642033305230298</v>
      </c>
      <c r="I338">
        <v>13.900290656634001</v>
      </c>
      <c r="J338">
        <v>-2.34178933572323</v>
      </c>
      <c r="K338">
        <v>3823.0953741626299</v>
      </c>
      <c r="L338">
        <v>3321.7619418408199</v>
      </c>
      <c r="M338">
        <v>53.417444122008497</v>
      </c>
      <c r="N338">
        <v>1.0389859853375301</v>
      </c>
      <c r="O338">
        <v>9.0300917946557409</v>
      </c>
      <c r="P338">
        <v>154.63914174252201</v>
      </c>
      <c r="Q338">
        <v>8.5920389476450004E-2</v>
      </c>
    </row>
    <row r="339" spans="1:17" x14ac:dyDescent="0.3">
      <c r="A339" t="s">
        <v>783</v>
      </c>
      <c r="B339" t="s">
        <v>784</v>
      </c>
      <c r="C339" t="str">
        <f>IFERROR(VLOOKUP(Table1[[#This Row],[Ticker]],[1]!Table1[[Symbol]:[Industry]],2,FALSE),"-")</f>
        <v>-</v>
      </c>
      <c r="D339" t="s">
        <v>400</v>
      </c>
      <c r="E339">
        <v>19792.22809905</v>
      </c>
      <c r="F339">
        <v>320.10000000000002</v>
      </c>
      <c r="G339">
        <v>44.4534174177751</v>
      </c>
      <c r="H339">
        <v>-9.0166819596877303</v>
      </c>
      <c r="I339">
        <v>27.741266748413999</v>
      </c>
      <c r="J339">
        <v>-0.96058458723226403</v>
      </c>
      <c r="K339">
        <v>313.93914496224301</v>
      </c>
      <c r="L339">
        <v>261.69677971317202</v>
      </c>
      <c r="M339">
        <v>46.618069029434203</v>
      </c>
      <c r="N339">
        <v>0.66967008345701595</v>
      </c>
      <c r="O339">
        <v>11.184004998437899</v>
      </c>
      <c r="P339">
        <v>72.282023681377794</v>
      </c>
      <c r="Q339">
        <v>5.1408651251486998E-2</v>
      </c>
    </row>
    <row r="340" spans="1:17" x14ac:dyDescent="0.3">
      <c r="A340" t="s">
        <v>785</v>
      </c>
      <c r="B340" t="s">
        <v>786</v>
      </c>
      <c r="C340" t="str">
        <f>IFERROR(VLOOKUP(Table1[[#This Row],[Ticker]],[1]!Table1[[Symbol]:[Industry]],2,FALSE),"-")</f>
        <v>-</v>
      </c>
      <c r="D340" t="s">
        <v>235</v>
      </c>
      <c r="E340">
        <v>19776.0693096</v>
      </c>
      <c r="F340">
        <v>454.8</v>
      </c>
      <c r="G340">
        <v>35.528188954626003</v>
      </c>
      <c r="H340">
        <v>2.8837844876758298</v>
      </c>
      <c r="I340">
        <v>42.195688438425101</v>
      </c>
      <c r="J340">
        <v>-1.6657797154457199</v>
      </c>
      <c r="K340">
        <v>418.01236806611598</v>
      </c>
      <c r="L340">
        <v>350.07978304888701</v>
      </c>
      <c r="M340">
        <v>49.795951789123698</v>
      </c>
      <c r="N340">
        <v>0.46633900164171099</v>
      </c>
      <c r="O340">
        <v>15.9960422163588</v>
      </c>
      <c r="P340">
        <v>64.633484162895897</v>
      </c>
      <c r="Q340">
        <v>4.8609498797775999E-2</v>
      </c>
    </row>
    <row r="341" spans="1:17" x14ac:dyDescent="0.3">
      <c r="A341" t="s">
        <v>787</v>
      </c>
      <c r="B341" t="s">
        <v>788</v>
      </c>
      <c r="C341" t="str">
        <f>IFERROR(VLOOKUP(Table1[[#This Row],[Ticker]],[1]!Table1[[Symbol]:[Industry]],2,FALSE),"-")</f>
        <v>-</v>
      </c>
      <c r="D341" t="s">
        <v>489</v>
      </c>
      <c r="E341">
        <v>19671.82000294</v>
      </c>
      <c r="F341">
        <v>757.4</v>
      </c>
      <c r="G341">
        <v>-14.096355288965199</v>
      </c>
      <c r="H341">
        <v>-2.0201879093141799</v>
      </c>
      <c r="I341">
        <v>-27.553636137966301</v>
      </c>
      <c r="J341">
        <v>-1.4119472492246099</v>
      </c>
      <c r="K341">
        <v>780.88419843484598</v>
      </c>
      <c r="L341">
        <v>735.04530666189305</v>
      </c>
      <c r="M341">
        <v>29.9861524886973</v>
      </c>
      <c r="N341">
        <v>0.58714814513014502</v>
      </c>
      <c r="O341">
        <v>20.636387641932899</v>
      </c>
      <c r="P341">
        <v>26.634342083263601</v>
      </c>
      <c r="Q341">
        <v>1.4362653413419E-2</v>
      </c>
    </row>
    <row r="342" spans="1:17" hidden="1" x14ac:dyDescent="0.3">
      <c r="A342" t="s">
        <v>789</v>
      </c>
      <c r="B342" t="s">
        <v>790</v>
      </c>
      <c r="C342" t="str">
        <f>IFERROR(VLOOKUP(Table1[[#This Row],[Ticker]],[1]!Table1[[Symbol]:[Industry]],2,FALSE),"-")</f>
        <v>-</v>
      </c>
      <c r="D342" t="s">
        <v>51</v>
      </c>
      <c r="E342">
        <v>19621.983822524999</v>
      </c>
      <c r="F342">
        <v>460.05</v>
      </c>
      <c r="G342">
        <v>15.665884011125099</v>
      </c>
      <c r="H342">
        <v>17.020408090660201</v>
      </c>
      <c r="I342">
        <v>24.385551038775102</v>
      </c>
      <c r="J342">
        <v>6.8652948308715303</v>
      </c>
      <c r="M342">
        <v>60.134387412277299</v>
      </c>
      <c r="O342">
        <v>5.8471905227692504</v>
      </c>
      <c r="P342">
        <v>57.551369863013697</v>
      </c>
    </row>
    <row r="343" spans="1:17" x14ac:dyDescent="0.3">
      <c r="A343" t="s">
        <v>791</v>
      </c>
      <c r="B343" t="s">
        <v>792</v>
      </c>
      <c r="C343" t="str">
        <f>IFERROR(VLOOKUP(Table1[[#This Row],[Ticker]],[1]!Table1[[Symbol]:[Industry]],2,FALSE),"-")</f>
        <v>-</v>
      </c>
      <c r="D343" t="s">
        <v>523</v>
      </c>
      <c r="E343">
        <v>19580.824159160002</v>
      </c>
      <c r="F343">
        <v>1735.6</v>
      </c>
      <c r="G343">
        <v>20.892801767250901</v>
      </c>
      <c r="H343">
        <v>-5.3998790525864599</v>
      </c>
      <c r="I343">
        <v>6.2588116175657103</v>
      </c>
      <c r="J343">
        <v>-2.2451795999892901</v>
      </c>
      <c r="K343">
        <v>1735.3800001079301</v>
      </c>
      <c r="L343">
        <v>1579.9309756852099</v>
      </c>
      <c r="M343">
        <v>33.335979113422802</v>
      </c>
      <c r="N343">
        <v>0.78178687276894399</v>
      </c>
      <c r="O343">
        <v>9.5845817008527394</v>
      </c>
      <c r="P343">
        <v>52.674173117522798</v>
      </c>
    </row>
    <row r="344" spans="1:17" x14ac:dyDescent="0.3">
      <c r="A344" t="s">
        <v>793</v>
      </c>
      <c r="B344" t="s">
        <v>794</v>
      </c>
      <c r="C344" t="str">
        <f>IFERROR(VLOOKUP(Table1[[#This Row],[Ticker]],[1]!Table1[[Symbol]:[Industry]],2,FALSE),"-")</f>
        <v>-</v>
      </c>
      <c r="D344" t="s">
        <v>168</v>
      </c>
      <c r="E344">
        <v>19554.302172031999</v>
      </c>
      <c r="F344">
        <v>149.97999999999999</v>
      </c>
      <c r="G344">
        <v>159.741247548475</v>
      </c>
      <c r="H344">
        <v>2.0203945635343001</v>
      </c>
      <c r="I344">
        <v>24.049424435881999</v>
      </c>
      <c r="J344">
        <v>-11.938957620264601</v>
      </c>
      <c r="K344">
        <v>149.93940173598</v>
      </c>
      <c r="L344">
        <v>121.090203630117</v>
      </c>
      <c r="M344">
        <v>38.1153994067312</v>
      </c>
      <c r="N344">
        <v>1.59211284634145</v>
      </c>
      <c r="O344">
        <v>18.015735431390802</v>
      </c>
      <c r="P344">
        <v>222.537634408602</v>
      </c>
      <c r="Q344">
        <v>0.126945804142825</v>
      </c>
    </row>
    <row r="345" spans="1:17" hidden="1" x14ac:dyDescent="0.3">
      <c r="A345" t="s">
        <v>795</v>
      </c>
      <c r="B345" t="s">
        <v>796</v>
      </c>
      <c r="C345" t="str">
        <f>IFERROR(VLOOKUP(Table1[[#This Row],[Ticker]],[1]!Table1[[Symbol]:[Industry]],2,FALSE),"-")</f>
        <v>-</v>
      </c>
      <c r="D345" t="s">
        <v>242</v>
      </c>
      <c r="E345">
        <v>19551.890823185</v>
      </c>
      <c r="F345">
        <v>678.65</v>
      </c>
      <c r="G345">
        <v>45.390166031930796</v>
      </c>
      <c r="H345">
        <v>7.2960239145022102E-2</v>
      </c>
      <c r="I345">
        <v>28.464604733505499</v>
      </c>
      <c r="J345">
        <v>-2.5360756440012802</v>
      </c>
      <c r="K345">
        <v>623.80671828342201</v>
      </c>
      <c r="L345">
        <v>527.82893968346502</v>
      </c>
      <c r="M345">
        <v>52.680463181456702</v>
      </c>
      <c r="N345">
        <v>0.99925209654990699</v>
      </c>
      <c r="O345">
        <v>7.9201355632505699</v>
      </c>
      <c r="P345">
        <v>77.633817563146096</v>
      </c>
      <c r="Q345">
        <v>-4.0503034223105E-2</v>
      </c>
    </row>
    <row r="346" spans="1:17" x14ac:dyDescent="0.3">
      <c r="A346" t="s">
        <v>797</v>
      </c>
      <c r="B346" t="s">
        <v>798</v>
      </c>
      <c r="C346" t="str">
        <f>IFERROR(VLOOKUP(Table1[[#This Row],[Ticker]],[1]!Table1[[Symbol]:[Industry]],2,FALSE),"-")</f>
        <v>-</v>
      </c>
      <c r="D346" t="s">
        <v>799</v>
      </c>
      <c r="E346">
        <v>19536.421501605</v>
      </c>
      <c r="F346">
        <v>2035.65</v>
      </c>
      <c r="G346">
        <v>53.779034019763102</v>
      </c>
      <c r="H346">
        <v>-4.88461310484933</v>
      </c>
      <c r="I346">
        <v>27.958160221955801</v>
      </c>
      <c r="J346">
        <v>-2.82021722249794</v>
      </c>
      <c r="K346">
        <v>1930.40809081012</v>
      </c>
      <c r="L346">
        <v>1634.1335923192501</v>
      </c>
      <c r="M346">
        <v>39.689676723134198</v>
      </c>
      <c r="N346">
        <v>0.58976197795357499</v>
      </c>
      <c r="O346">
        <v>9.8715398030113199</v>
      </c>
      <c r="P346">
        <v>80.098204016632707</v>
      </c>
      <c r="Q346">
        <v>5.9847170554427002E-2</v>
      </c>
    </row>
    <row r="347" spans="1:17" hidden="1" x14ac:dyDescent="0.3">
      <c r="A347" t="s">
        <v>800</v>
      </c>
      <c r="B347" t="s">
        <v>801</v>
      </c>
      <c r="C347" t="str">
        <f>IFERROR(VLOOKUP(Table1[[#This Row],[Ticker]],[1]!Table1[[Symbol]:[Industry]],2,FALSE),"-")</f>
        <v>-</v>
      </c>
      <c r="E347">
        <v>19526.424948525</v>
      </c>
      <c r="F347">
        <v>1874.85</v>
      </c>
      <c r="G347">
        <v>595.43236799293402</v>
      </c>
      <c r="H347">
        <v>-10.742306006698801</v>
      </c>
      <c r="I347">
        <v>196.304811227605</v>
      </c>
      <c r="J347">
        <v>-3.25577540324218</v>
      </c>
      <c r="K347">
        <v>2009.89231441682</v>
      </c>
      <c r="L347">
        <v>1422.62959704026</v>
      </c>
      <c r="M347">
        <v>37.848684307282198</v>
      </c>
      <c r="N347">
        <v>0.67305546724613097</v>
      </c>
      <c r="O347">
        <v>62.026295436968198</v>
      </c>
      <c r="P347">
        <v>728.40668080593798</v>
      </c>
      <c r="Q347">
        <v>0.30506255149024603</v>
      </c>
    </row>
    <row r="348" spans="1:17" x14ac:dyDescent="0.3">
      <c r="A348" t="s">
        <v>802</v>
      </c>
      <c r="B348" t="s">
        <v>803</v>
      </c>
      <c r="C348" t="str">
        <f>IFERROR(VLOOKUP(Table1[[#This Row],[Ticker]],[1]!Table1[[Symbol]:[Industry]],2,FALSE),"-")</f>
        <v>-</v>
      </c>
      <c r="D348" t="s">
        <v>27</v>
      </c>
      <c r="E348">
        <v>19516.043498641</v>
      </c>
      <c r="F348">
        <v>99.83</v>
      </c>
      <c r="G348">
        <v>1.43862958754268</v>
      </c>
      <c r="H348">
        <v>26.646397729991602</v>
      </c>
      <c r="I348">
        <v>-0.83793814024643398</v>
      </c>
      <c r="J348">
        <v>30.518746889751402</v>
      </c>
      <c r="K348">
        <v>80.985345358910493</v>
      </c>
      <c r="L348">
        <v>82.915346504407196</v>
      </c>
      <c r="M348">
        <v>83.562517984115402</v>
      </c>
      <c r="N348">
        <v>4.9489148497787303</v>
      </c>
      <c r="O348">
        <v>11.5897024942402</v>
      </c>
      <c r="P348">
        <v>53.466564181398901</v>
      </c>
      <c r="Q348">
        <v>8.2779815783840999E-2</v>
      </c>
    </row>
    <row r="349" spans="1:17" x14ac:dyDescent="0.3">
      <c r="A349" t="s">
        <v>804</v>
      </c>
      <c r="B349" t="s">
        <v>805</v>
      </c>
      <c r="C349" t="str">
        <f>IFERROR(VLOOKUP(Table1[[#This Row],[Ticker]],[1]!Table1[[Symbol]:[Industry]],2,FALSE),"-")</f>
        <v>-</v>
      </c>
      <c r="D349" t="s">
        <v>372</v>
      </c>
      <c r="E349">
        <v>19477.711418654999</v>
      </c>
      <c r="F349">
        <v>486.15</v>
      </c>
      <c r="G349">
        <v>56.246484897456398</v>
      </c>
      <c r="H349">
        <v>-4.8625022130726396</v>
      </c>
      <c r="I349">
        <v>22.854519205416398</v>
      </c>
      <c r="J349">
        <v>0.89855530541923301</v>
      </c>
      <c r="K349">
        <v>466.165066222078</v>
      </c>
      <c r="L349">
        <v>389.83224294126001</v>
      </c>
      <c r="M349">
        <v>41.148969609289999</v>
      </c>
      <c r="N349">
        <v>1.0654326381653001</v>
      </c>
      <c r="O349">
        <v>18.142548596112299</v>
      </c>
      <c r="P349">
        <v>94.421115776844601</v>
      </c>
      <c r="Q349">
        <v>3.0114271368493001E-2</v>
      </c>
    </row>
    <row r="350" spans="1:17" x14ac:dyDescent="0.3">
      <c r="A350" t="s">
        <v>806</v>
      </c>
      <c r="B350" t="s">
        <v>807</v>
      </c>
      <c r="C350" t="str">
        <f>IFERROR(VLOOKUP(Table1[[#This Row],[Ticker]],[1]!Table1[[Symbol]:[Industry]],2,FALSE),"-")</f>
        <v>-</v>
      </c>
      <c r="D350" t="s">
        <v>808</v>
      </c>
      <c r="E350">
        <v>19359.414580274999</v>
      </c>
      <c r="F350">
        <v>1381.05</v>
      </c>
      <c r="G350">
        <v>7.4712560760026596</v>
      </c>
      <c r="H350">
        <v>4.8029911365850904</v>
      </c>
      <c r="I350">
        <v>1.0720593303858601</v>
      </c>
      <c r="J350">
        <v>-3.54589066695157</v>
      </c>
      <c r="K350">
        <v>1285.70830737964</v>
      </c>
      <c r="L350">
        <v>1175.27831492319</v>
      </c>
      <c r="M350">
        <v>51.914469833144302</v>
      </c>
      <c r="N350">
        <v>1.1043579902591101</v>
      </c>
      <c r="O350">
        <v>6.0750877955179003</v>
      </c>
      <c r="P350">
        <v>39.761169862875001</v>
      </c>
      <c r="Q350">
        <v>3.4447487014236999E-2</v>
      </c>
    </row>
    <row r="351" spans="1:17" x14ac:dyDescent="0.3">
      <c r="A351" t="s">
        <v>809</v>
      </c>
      <c r="B351" t="s">
        <v>810</v>
      </c>
      <c r="C351" t="str">
        <f>IFERROR(VLOOKUP(Table1[[#This Row],[Ticker]],[1]!Table1[[Symbol]:[Industry]],2,FALSE),"-")</f>
        <v>-</v>
      </c>
      <c r="D351" t="s">
        <v>660</v>
      </c>
      <c r="E351">
        <v>19237.884997500001</v>
      </c>
      <c r="F351">
        <v>4619.55</v>
      </c>
      <c r="G351">
        <v>136.64011832938101</v>
      </c>
      <c r="H351">
        <v>3.5407602168199301</v>
      </c>
      <c r="I351">
        <v>37.365304297983499</v>
      </c>
      <c r="J351">
        <v>-5.52769464343094</v>
      </c>
      <c r="K351">
        <v>4416.6814535030398</v>
      </c>
      <c r="L351">
        <v>3433.40109311371</v>
      </c>
      <c r="M351">
        <v>39.849342527575203</v>
      </c>
      <c r="N351">
        <v>0.81064841550063704</v>
      </c>
      <c r="O351">
        <v>18.799450162894601</v>
      </c>
      <c r="P351">
        <v>173.33806692109701</v>
      </c>
      <c r="Q351">
        <v>0.141564222952104</v>
      </c>
    </row>
    <row r="352" spans="1:17" x14ac:dyDescent="0.3">
      <c r="A352" t="s">
        <v>811</v>
      </c>
      <c r="B352" t="s">
        <v>812</v>
      </c>
      <c r="C352" t="str">
        <f>IFERROR(VLOOKUP(Table1[[#This Row],[Ticker]],[1]!Table1[[Symbol]:[Industry]],2,FALSE),"-")</f>
        <v>-</v>
      </c>
      <c r="D352" t="s">
        <v>539</v>
      </c>
      <c r="E352">
        <v>19103.440378985</v>
      </c>
      <c r="F352">
        <v>450.35</v>
      </c>
      <c r="G352">
        <v>-42.180284738925202</v>
      </c>
      <c r="H352">
        <v>-5.9025356076710702</v>
      </c>
      <c r="I352">
        <v>-41.249433719921001</v>
      </c>
      <c r="J352">
        <v>-3.9387462690607999</v>
      </c>
      <c r="K352">
        <v>465.00072189234299</v>
      </c>
      <c r="L352">
        <v>483.62096340135599</v>
      </c>
      <c r="M352">
        <v>24.623105697665501</v>
      </c>
      <c r="N352">
        <v>0.63830305904352502</v>
      </c>
      <c r="O352">
        <v>52.108931008187099</v>
      </c>
      <c r="P352">
        <v>48.005126856842303</v>
      </c>
      <c r="Q352">
        <v>3.1117988919129001E-2</v>
      </c>
    </row>
    <row r="353" spans="1:17" x14ac:dyDescent="0.3">
      <c r="A353" t="s">
        <v>813</v>
      </c>
      <c r="B353" t="s">
        <v>814</v>
      </c>
      <c r="C353" t="str">
        <f>IFERROR(VLOOKUP(Table1[[#This Row],[Ticker]],[1]!Table1[[Symbol]:[Industry]],2,FALSE),"-")</f>
        <v>-</v>
      </c>
      <c r="D353" t="s">
        <v>130</v>
      </c>
      <c r="E353">
        <v>19002.545861614999</v>
      </c>
      <c r="F353">
        <v>683.45</v>
      </c>
      <c r="G353">
        <v>49.027474012171801</v>
      </c>
      <c r="H353">
        <v>-1.6384287240420901</v>
      </c>
      <c r="I353">
        <v>-13.5221291815493</v>
      </c>
      <c r="J353">
        <v>-2.1328609976275401</v>
      </c>
      <c r="K353">
        <v>661.79636853119803</v>
      </c>
      <c r="L353">
        <v>589.16791487236799</v>
      </c>
      <c r="M353">
        <v>49.420199974166003</v>
      </c>
      <c r="N353">
        <v>0.75277517505856895</v>
      </c>
      <c r="O353">
        <v>9.0496744458263105</v>
      </c>
      <c r="P353">
        <v>78.423182352173299</v>
      </c>
      <c r="Q353">
        <v>2.3874365017127998E-2</v>
      </c>
    </row>
    <row r="354" spans="1:17" x14ac:dyDescent="0.3">
      <c r="A354" t="s">
        <v>815</v>
      </c>
      <c r="B354" t="s">
        <v>816</v>
      </c>
      <c r="C354" t="str">
        <f>IFERROR(VLOOKUP(Table1[[#This Row],[Ticker]],[1]!Table1[[Symbol]:[Industry]],2,FALSE),"-")</f>
        <v>-</v>
      </c>
      <c r="D354" t="s">
        <v>21</v>
      </c>
      <c r="E354">
        <v>18974.8127346</v>
      </c>
      <c r="F354">
        <v>683.5</v>
      </c>
      <c r="G354">
        <v>7.1951933158420802</v>
      </c>
      <c r="H354">
        <v>5.5286599489632904</v>
      </c>
      <c r="I354">
        <v>-22.835209384143401</v>
      </c>
      <c r="J354">
        <v>-3.8032880204015198</v>
      </c>
      <c r="K354">
        <v>623.98281033619696</v>
      </c>
      <c r="L354">
        <v>630.56444654563995</v>
      </c>
      <c r="M354">
        <v>61.610820460579099</v>
      </c>
      <c r="N354">
        <v>1.6842603990279501</v>
      </c>
      <c r="O354">
        <v>27.286027798098001</v>
      </c>
      <c r="P354">
        <v>45.5494037478705</v>
      </c>
      <c r="Q354">
        <v>8.7321190355506006E-2</v>
      </c>
    </row>
    <row r="355" spans="1:17" x14ac:dyDescent="0.3">
      <c r="A355" t="s">
        <v>817</v>
      </c>
      <c r="B355" t="s">
        <v>818</v>
      </c>
      <c r="C355" t="str">
        <f>IFERROR(VLOOKUP(Table1[[#This Row],[Ticker]],[1]!Table1[[Symbol]:[Industry]],2,FALSE),"-")</f>
        <v>-</v>
      </c>
      <c r="D355" t="s">
        <v>448</v>
      </c>
      <c r="E355">
        <v>18885.953892885002</v>
      </c>
      <c r="F355">
        <v>1322.85</v>
      </c>
      <c r="G355">
        <v>46.143655488653103</v>
      </c>
      <c r="H355">
        <v>12.6735207437768</v>
      </c>
      <c r="I355">
        <v>22.792249709650001</v>
      </c>
      <c r="J355">
        <v>-1.79980456067804</v>
      </c>
      <c r="K355">
        <v>1210.0387242914901</v>
      </c>
      <c r="L355">
        <v>1016.25596233391</v>
      </c>
      <c r="M355">
        <v>48.964839271185397</v>
      </c>
      <c r="N355">
        <v>2.2845268812478001</v>
      </c>
      <c r="O355">
        <v>16.695014551914401</v>
      </c>
      <c r="P355">
        <v>82.462068965517204</v>
      </c>
      <c r="Q355">
        <v>0.15080112926779499</v>
      </c>
    </row>
    <row r="356" spans="1:17" hidden="1" x14ac:dyDescent="0.3">
      <c r="A356" t="s">
        <v>819</v>
      </c>
      <c r="B356" t="s">
        <v>820</v>
      </c>
      <c r="C356" t="str">
        <f>IFERROR(VLOOKUP(Table1[[#This Row],[Ticker]],[1]!Table1[[Symbol]:[Industry]],2,FALSE),"-")</f>
        <v>-</v>
      </c>
      <c r="D356" t="s">
        <v>821</v>
      </c>
      <c r="E356">
        <v>18879.615586755001</v>
      </c>
      <c r="F356">
        <v>1738.65</v>
      </c>
      <c r="G356">
        <v>-0.34300578122320102</v>
      </c>
      <c r="H356">
        <v>2.88318087888576</v>
      </c>
      <c r="I356">
        <v>8.3766612464267691</v>
      </c>
      <c r="J356">
        <v>-1.8351468065179699</v>
      </c>
      <c r="M356">
        <v>39.198462838909499</v>
      </c>
      <c r="O356">
        <v>11.4916745751013</v>
      </c>
      <c r="P356">
        <v>41.164291803677997</v>
      </c>
    </row>
    <row r="357" spans="1:17" x14ac:dyDescent="0.3">
      <c r="A357" t="s">
        <v>822</v>
      </c>
      <c r="B357" t="s">
        <v>823</v>
      </c>
      <c r="C357" t="str">
        <f>IFERROR(VLOOKUP(Table1[[#This Row],[Ticker]],[1]!Table1[[Symbol]:[Industry]],2,FALSE),"-")</f>
        <v>-</v>
      </c>
      <c r="D357" t="s">
        <v>77</v>
      </c>
      <c r="E357">
        <v>18788.7885957</v>
      </c>
      <c r="F357">
        <v>795.15</v>
      </c>
      <c r="G357">
        <v>-33.8331023290405</v>
      </c>
      <c r="H357">
        <v>-11.3249763769509</v>
      </c>
      <c r="I357">
        <v>-30.724303676971399</v>
      </c>
      <c r="J357">
        <v>-1.8088638318046799</v>
      </c>
      <c r="K357">
        <v>811.86320982170105</v>
      </c>
      <c r="L357">
        <v>850.28612847665102</v>
      </c>
      <c r="M357">
        <v>45.612447171824002</v>
      </c>
      <c r="N357">
        <v>0.98306594648629897</v>
      </c>
      <c r="O357">
        <v>33.081808463811797</v>
      </c>
      <c r="P357">
        <v>13.592857142857101</v>
      </c>
      <c r="Q357">
        <v>-0.118483868925047</v>
      </c>
    </row>
    <row r="358" spans="1:17" x14ac:dyDescent="0.3">
      <c r="A358" t="s">
        <v>824</v>
      </c>
      <c r="B358" t="s">
        <v>825</v>
      </c>
      <c r="C358" t="str">
        <f>IFERROR(VLOOKUP(Table1[[#This Row],[Ticker]],[1]!Table1[[Symbol]:[Industry]],2,FALSE),"-")</f>
        <v>-</v>
      </c>
      <c r="D358" t="s">
        <v>168</v>
      </c>
      <c r="E358">
        <v>18772.221097214999</v>
      </c>
      <c r="F358">
        <v>590.54999999999995</v>
      </c>
      <c r="G358">
        <v>23.661556723221</v>
      </c>
      <c r="H358">
        <v>-3.4020121413218201</v>
      </c>
      <c r="I358">
        <v>33.759620798562104</v>
      </c>
      <c r="J358">
        <v>-5.6980114280869101</v>
      </c>
      <c r="K358">
        <v>593.05784945651101</v>
      </c>
      <c r="L358">
        <v>503.20038759965701</v>
      </c>
      <c r="M358">
        <v>32.465805125865799</v>
      </c>
      <c r="N358">
        <v>0.33396414836183802</v>
      </c>
      <c r="O358">
        <v>14.4864956396579</v>
      </c>
      <c r="P358">
        <v>89.278846153846104</v>
      </c>
      <c r="Q358">
        <v>0.151601611773512</v>
      </c>
    </row>
    <row r="359" spans="1:17" x14ac:dyDescent="0.3">
      <c r="A359" t="s">
        <v>826</v>
      </c>
      <c r="B359" t="s">
        <v>827</v>
      </c>
      <c r="C359" t="str">
        <f>IFERROR(VLOOKUP(Table1[[#This Row],[Ticker]],[1]!Table1[[Symbol]:[Industry]],2,FALSE),"-")</f>
        <v>-</v>
      </c>
      <c r="D359" t="s">
        <v>380</v>
      </c>
      <c r="E359">
        <v>18616.581097390001</v>
      </c>
      <c r="F359">
        <v>7845.85</v>
      </c>
      <c r="G359">
        <v>-15.3212049477617</v>
      </c>
      <c r="H359">
        <v>-2.8933192000883698</v>
      </c>
      <c r="I359">
        <v>-2.0070466790540999</v>
      </c>
      <c r="J359">
        <v>-7.8668865143532898</v>
      </c>
      <c r="K359">
        <v>7756.3031316186898</v>
      </c>
      <c r="L359">
        <v>7036.3095021263598</v>
      </c>
      <c r="M359">
        <v>34.7373480062369</v>
      </c>
      <c r="N359">
        <v>0.98113308639049501</v>
      </c>
      <c r="O359">
        <v>14.4554127341205</v>
      </c>
      <c r="P359">
        <v>43.000218714686604</v>
      </c>
      <c r="Q359">
        <v>4.5534024032869999E-3</v>
      </c>
    </row>
    <row r="360" spans="1:17" x14ac:dyDescent="0.3">
      <c r="A360" t="s">
        <v>828</v>
      </c>
      <c r="B360" t="s">
        <v>829</v>
      </c>
      <c r="C360" t="str">
        <f>IFERROR(VLOOKUP(Table1[[#This Row],[Ticker]],[1]!Table1[[Symbol]:[Industry]],2,FALSE),"-")</f>
        <v>-</v>
      </c>
      <c r="D360" t="s">
        <v>619</v>
      </c>
      <c r="E360">
        <v>18603.928164510002</v>
      </c>
      <c r="F360">
        <v>36.97</v>
      </c>
      <c r="G360">
        <v>-12.1151263327547</v>
      </c>
      <c r="H360">
        <v>-7.5344134152719597</v>
      </c>
      <c r="I360">
        <v>-29.179442721771501</v>
      </c>
      <c r="J360">
        <v>-1.14532133777228</v>
      </c>
      <c r="K360">
        <v>38.208897655843501</v>
      </c>
      <c r="L360">
        <v>38.506938907394698</v>
      </c>
      <c r="M360">
        <v>31.735426352101602</v>
      </c>
      <c r="N360">
        <v>0.66870646614245599</v>
      </c>
      <c r="O360">
        <v>43.088991073843601</v>
      </c>
      <c r="P360">
        <v>16.9936708860759</v>
      </c>
      <c r="Q360">
        <v>4.6718380533890998E-2</v>
      </c>
    </row>
    <row r="361" spans="1:17" x14ac:dyDescent="0.3">
      <c r="A361" t="s">
        <v>830</v>
      </c>
      <c r="B361" t="s">
        <v>831</v>
      </c>
      <c r="C361" t="str">
        <f>IFERROR(VLOOKUP(Table1[[#This Row],[Ticker]],[1]!Table1[[Symbol]:[Industry]],2,FALSE),"-")</f>
        <v>-</v>
      </c>
      <c r="D361" t="s">
        <v>40</v>
      </c>
      <c r="E361">
        <v>18485.28313896</v>
      </c>
      <c r="F361">
        <v>503.4</v>
      </c>
      <c r="G361">
        <v>83.654495989048996</v>
      </c>
      <c r="H361">
        <v>8.0944379423490798</v>
      </c>
      <c r="I361">
        <v>-20.400425485985899</v>
      </c>
      <c r="J361">
        <v>-1.4478858568910999</v>
      </c>
      <c r="K361">
        <v>460.48718976861198</v>
      </c>
      <c r="L361">
        <v>423.60215908745698</v>
      </c>
      <c r="M361">
        <v>67.868161962455304</v>
      </c>
      <c r="N361">
        <v>0.80364709080923802</v>
      </c>
      <c r="O361">
        <v>10.0516487882399</v>
      </c>
      <c r="P361">
        <v>111.73501577287</v>
      </c>
      <c r="Q361">
        <v>0.11266922807006199</v>
      </c>
    </row>
    <row r="362" spans="1:17" x14ac:dyDescent="0.3">
      <c r="A362" t="s">
        <v>832</v>
      </c>
      <c r="B362" t="s">
        <v>833</v>
      </c>
      <c r="C362" t="str">
        <f>IFERROR(VLOOKUP(Table1[[#This Row],[Ticker]],[1]!Table1[[Symbol]:[Industry]],2,FALSE),"-")</f>
        <v>-</v>
      </c>
      <c r="D362" t="s">
        <v>168</v>
      </c>
      <c r="E362">
        <v>18318.955641525001</v>
      </c>
      <c r="F362">
        <v>766.15</v>
      </c>
      <c r="G362">
        <v>147.756633421217</v>
      </c>
      <c r="H362">
        <v>-16.4762903889265</v>
      </c>
      <c r="I362">
        <v>65.184138258643003</v>
      </c>
      <c r="J362">
        <v>-4.1598725200858802</v>
      </c>
      <c r="K362">
        <v>819.45352260701702</v>
      </c>
      <c r="L362">
        <v>633.82959527591402</v>
      </c>
      <c r="M362">
        <v>32.487374800699101</v>
      </c>
      <c r="N362">
        <v>1.06366946509508</v>
      </c>
      <c r="O362">
        <v>27.912288716308801</v>
      </c>
      <c r="P362">
        <v>181.56927600147</v>
      </c>
      <c r="Q362">
        <v>0.15322966440608299</v>
      </c>
    </row>
    <row r="363" spans="1:17" x14ac:dyDescent="0.3">
      <c r="A363" t="s">
        <v>834</v>
      </c>
      <c r="B363" t="s">
        <v>835</v>
      </c>
      <c r="C363" t="str">
        <f>IFERROR(VLOOKUP(Table1[[#This Row],[Ticker]],[1]!Table1[[Symbol]:[Industry]],2,FALSE),"-")</f>
        <v>-</v>
      </c>
      <c r="D363" t="s">
        <v>116</v>
      </c>
      <c r="E363">
        <v>18284.682992795999</v>
      </c>
      <c r="F363">
        <v>69.959999999999994</v>
      </c>
      <c r="G363">
        <v>424.729939076162</v>
      </c>
      <c r="H363">
        <v>13.5901847122402</v>
      </c>
      <c r="I363">
        <v>59.643723750870997</v>
      </c>
      <c r="J363">
        <v>-6.2958274188468701</v>
      </c>
      <c r="K363">
        <v>61.449862608444498</v>
      </c>
      <c r="L363">
        <v>45.4715365855984</v>
      </c>
      <c r="M363">
        <v>56.586809117482296</v>
      </c>
      <c r="N363">
        <v>1.9688168702039599</v>
      </c>
      <c r="O363">
        <v>12.778730703259001</v>
      </c>
      <c r="P363">
        <v>457.45019920318703</v>
      </c>
      <c r="Q363">
        <v>0.12972471091837401</v>
      </c>
    </row>
    <row r="364" spans="1:17" x14ac:dyDescent="0.3">
      <c r="A364" t="s">
        <v>836</v>
      </c>
      <c r="B364" t="s">
        <v>837</v>
      </c>
      <c r="C364" t="str">
        <f>IFERROR(VLOOKUP(Table1[[#This Row],[Ticker]],[1]!Table1[[Symbol]:[Industry]],2,FALSE),"-")</f>
        <v>-</v>
      </c>
      <c r="D364" t="s">
        <v>420</v>
      </c>
      <c r="E364">
        <v>18206.222897243999</v>
      </c>
      <c r="F364">
        <v>113.79</v>
      </c>
      <c r="G364">
        <v>-23.940778441614</v>
      </c>
      <c r="H364">
        <v>-9.4648820582922699</v>
      </c>
      <c r="I364">
        <v>-16.949580784766098</v>
      </c>
      <c r="J364">
        <v>-0.58205526672342101</v>
      </c>
      <c r="K364">
        <v>117.523964650952</v>
      </c>
      <c r="L364">
        <v>115.690890749502</v>
      </c>
      <c r="M364">
        <v>33.810559702993402</v>
      </c>
      <c r="N364">
        <v>0.56230814295988696</v>
      </c>
      <c r="O364">
        <v>20.3972229545654</v>
      </c>
      <c r="P364">
        <v>8.3714285714285808</v>
      </c>
      <c r="Q364">
        <v>8.0108762857764998E-2</v>
      </c>
    </row>
    <row r="365" spans="1:17" x14ac:dyDescent="0.3">
      <c r="A365" t="s">
        <v>838</v>
      </c>
      <c r="B365" t="s">
        <v>839</v>
      </c>
      <c r="C365" t="str">
        <f>IFERROR(VLOOKUP(Table1[[#This Row],[Ticker]],[1]!Table1[[Symbol]:[Industry]],2,FALSE),"-")</f>
        <v>-</v>
      </c>
      <c r="D365" t="s">
        <v>182</v>
      </c>
      <c r="E365">
        <v>18035.016633839899</v>
      </c>
      <c r="F365">
        <v>319.64999999999998</v>
      </c>
      <c r="G365">
        <v>-13.8657124810503</v>
      </c>
      <c r="H365">
        <v>-0.76451085600714397</v>
      </c>
      <c r="I365">
        <v>-23.310353625800801</v>
      </c>
      <c r="J365">
        <v>-2.7701838733971602</v>
      </c>
      <c r="K365">
        <v>309.91282913997702</v>
      </c>
      <c r="L365">
        <v>312.135627013982</v>
      </c>
      <c r="M365">
        <v>61.8600906961817</v>
      </c>
      <c r="N365">
        <v>0.720259105926634</v>
      </c>
      <c r="O365">
        <v>27.2485531049585</v>
      </c>
      <c r="P365">
        <v>25.599214145383002</v>
      </c>
      <c r="Q365">
        <v>-5.8334418951850001E-2</v>
      </c>
    </row>
    <row r="366" spans="1:17" x14ac:dyDescent="0.3">
      <c r="A366" t="s">
        <v>840</v>
      </c>
      <c r="B366" t="s">
        <v>841</v>
      </c>
      <c r="C366" t="str">
        <f>IFERROR(VLOOKUP(Table1[[#This Row],[Ticker]],[1]!Table1[[Symbol]:[Industry]],2,FALSE),"-")</f>
        <v>-</v>
      </c>
      <c r="D366" t="s">
        <v>62</v>
      </c>
      <c r="E366">
        <v>17994.510169019999</v>
      </c>
      <c r="F366">
        <v>1720.05</v>
      </c>
      <c r="G366">
        <v>58.464659183976202</v>
      </c>
      <c r="H366">
        <v>3.7311373812963602</v>
      </c>
      <c r="I366">
        <v>7.9079498795452796</v>
      </c>
      <c r="J366">
        <v>-3.3536054474503398</v>
      </c>
      <c r="K366">
        <v>1584.7091230082301</v>
      </c>
      <c r="L366">
        <v>1410.39100408897</v>
      </c>
      <c r="M366">
        <v>66.5178445167559</v>
      </c>
      <c r="N366">
        <v>0.38789554711012902</v>
      </c>
      <c r="O366">
        <v>4.5899828493357804</v>
      </c>
      <c r="P366">
        <v>91.106049663907498</v>
      </c>
    </row>
    <row r="367" spans="1:17" x14ac:dyDescent="0.3">
      <c r="A367" t="s">
        <v>842</v>
      </c>
      <c r="B367" t="s">
        <v>843</v>
      </c>
      <c r="C367" t="str">
        <f>IFERROR(VLOOKUP(Table1[[#This Row],[Ticker]],[1]!Table1[[Symbol]:[Industry]],2,FALSE),"-")</f>
        <v>-</v>
      </c>
      <c r="D367" t="s">
        <v>46</v>
      </c>
      <c r="E367">
        <v>17945.024268199999</v>
      </c>
      <c r="F367">
        <v>1543</v>
      </c>
      <c r="G367">
        <v>212.11641133006</v>
      </c>
      <c r="H367">
        <v>3.5299447014410101</v>
      </c>
      <c r="I367">
        <v>78.587944856398593</v>
      </c>
      <c r="J367">
        <v>4.7649383544028101</v>
      </c>
      <c r="K367">
        <v>1360.84803555704</v>
      </c>
      <c r="L367">
        <v>968.45714883762105</v>
      </c>
      <c r="M367">
        <v>60.163164120789602</v>
      </c>
      <c r="N367">
        <v>0.45917023680691499</v>
      </c>
      <c r="O367">
        <v>3.6357744653272701</v>
      </c>
      <c r="P367">
        <v>257.17592592592501</v>
      </c>
      <c r="Q367">
        <v>0.16347952225208001</v>
      </c>
    </row>
    <row r="368" spans="1:17" x14ac:dyDescent="0.3">
      <c r="A368" t="s">
        <v>844</v>
      </c>
      <c r="B368" t="s">
        <v>845</v>
      </c>
      <c r="C368" t="str">
        <f>IFERROR(VLOOKUP(Table1[[#This Row],[Ticker]],[1]!Table1[[Symbol]:[Industry]],2,FALSE),"-")</f>
        <v>-</v>
      </c>
      <c r="D368" t="s">
        <v>119</v>
      </c>
      <c r="E368">
        <v>17783.394334500001</v>
      </c>
      <c r="F368">
        <v>710.25</v>
      </c>
      <c r="G368">
        <v>26.836244853595801</v>
      </c>
      <c r="H368">
        <v>-5.9122673403465296</v>
      </c>
      <c r="I368">
        <v>9.2070550397521504</v>
      </c>
      <c r="J368">
        <v>0.10766636552277301</v>
      </c>
      <c r="K368">
        <v>662.53656278661697</v>
      </c>
      <c r="L368">
        <v>566.48220222765895</v>
      </c>
      <c r="M368">
        <v>55.3716791105306</v>
      </c>
      <c r="N368">
        <v>0.59073739375251899</v>
      </c>
      <c r="O368">
        <v>5.1742344244984197</v>
      </c>
      <c r="P368">
        <v>57.763216348289603</v>
      </c>
    </row>
    <row r="369" spans="1:17" x14ac:dyDescent="0.3">
      <c r="A369" t="s">
        <v>846</v>
      </c>
      <c r="B369" t="s">
        <v>847</v>
      </c>
      <c r="C369" t="str">
        <f>IFERROR(VLOOKUP(Table1[[#This Row],[Ticker]],[1]!Table1[[Symbol]:[Industry]],2,FALSE),"-")</f>
        <v>-</v>
      </c>
      <c r="D369" t="s">
        <v>268</v>
      </c>
      <c r="E369">
        <v>17723.99921446</v>
      </c>
      <c r="F369">
        <v>1221.8499999999999</v>
      </c>
      <c r="G369">
        <v>168.08811791600201</v>
      </c>
      <c r="H369">
        <v>-14.642406740157799</v>
      </c>
      <c r="I369">
        <v>64.295523897821795</v>
      </c>
      <c r="J369">
        <v>-7.3560300086038701</v>
      </c>
      <c r="K369">
        <v>1261.51197825913</v>
      </c>
      <c r="L369">
        <v>941.80356527396998</v>
      </c>
      <c r="M369">
        <v>14.6978570135959</v>
      </c>
      <c r="N369">
        <v>0.42336467694415297</v>
      </c>
      <c r="O369">
        <v>18.6725048082825</v>
      </c>
      <c r="P369">
        <v>199.47303921568599</v>
      </c>
      <c r="Q369">
        <v>0.15332808248847701</v>
      </c>
    </row>
    <row r="370" spans="1:17" x14ac:dyDescent="0.3">
      <c r="A370" t="s">
        <v>848</v>
      </c>
      <c r="B370" t="s">
        <v>849</v>
      </c>
      <c r="C370" t="str">
        <f>IFERROR(VLOOKUP(Table1[[#This Row],[Ticker]],[1]!Table1[[Symbol]:[Industry]],2,FALSE),"-")</f>
        <v>-</v>
      </c>
      <c r="D370" t="s">
        <v>62</v>
      </c>
      <c r="E370">
        <v>17669</v>
      </c>
      <c r="F370">
        <v>7067.6</v>
      </c>
      <c r="G370">
        <v>63.491066444577498</v>
      </c>
      <c r="H370">
        <v>-5.4561278847001402</v>
      </c>
      <c r="I370">
        <v>-3.5014297863352302</v>
      </c>
      <c r="J370">
        <v>-4.9488428828001298</v>
      </c>
      <c r="K370">
        <v>6297.5877711621097</v>
      </c>
      <c r="L370">
        <v>5511.2196299770403</v>
      </c>
      <c r="M370">
        <v>66.122658480502096</v>
      </c>
      <c r="N370">
        <v>1.4547729816993</v>
      </c>
      <c r="O370">
        <v>7.1396230686513</v>
      </c>
      <c r="P370">
        <v>88.479385567230196</v>
      </c>
      <c r="Q370">
        <v>6.6972321608304006E-2</v>
      </c>
    </row>
    <row r="371" spans="1:17" x14ac:dyDescent="0.3">
      <c r="A371" t="s">
        <v>850</v>
      </c>
      <c r="B371" t="s">
        <v>851</v>
      </c>
      <c r="C371" t="str">
        <f>IFERROR(VLOOKUP(Table1[[#This Row],[Ticker]],[1]!Table1[[Symbol]:[Industry]],2,FALSE),"-")</f>
        <v>-</v>
      </c>
      <c r="D371" t="s">
        <v>551</v>
      </c>
      <c r="E371">
        <v>17636.81538</v>
      </c>
      <c r="F371">
        <v>3557</v>
      </c>
      <c r="G371">
        <v>-43.546322021832601</v>
      </c>
      <c r="H371">
        <v>-6.4764368596528499</v>
      </c>
      <c r="I371">
        <v>-9.4671704154114593</v>
      </c>
      <c r="J371">
        <v>-2.01479846972794</v>
      </c>
      <c r="K371">
        <v>3518.9671900756998</v>
      </c>
      <c r="L371">
        <v>3557.12747170789</v>
      </c>
      <c r="M371">
        <v>36.943026863944802</v>
      </c>
      <c r="N371">
        <v>0.66602982200347605</v>
      </c>
      <c r="O371">
        <v>32.815574922687603</v>
      </c>
      <c r="P371">
        <v>23.680870668822401</v>
      </c>
      <c r="Q371">
        <v>-6.0987667406623002E-2</v>
      </c>
    </row>
    <row r="372" spans="1:17" x14ac:dyDescent="0.3">
      <c r="A372" t="s">
        <v>852</v>
      </c>
      <c r="B372" t="s">
        <v>853</v>
      </c>
      <c r="C372" t="str">
        <f>IFERROR(VLOOKUP(Table1[[#This Row],[Ticker]],[1]!Table1[[Symbol]:[Industry]],2,FALSE),"-")</f>
        <v>-</v>
      </c>
      <c r="D372" t="s">
        <v>51</v>
      </c>
      <c r="E372">
        <v>17632.266961527999</v>
      </c>
      <c r="F372">
        <v>213.74</v>
      </c>
      <c r="G372">
        <v>-17.192704658156501</v>
      </c>
      <c r="H372">
        <v>-7.86129457770061</v>
      </c>
      <c r="I372">
        <v>-25.792560453597101</v>
      </c>
      <c r="J372">
        <v>-3.2607154686254001</v>
      </c>
      <c r="K372">
        <v>217.731230731962</v>
      </c>
      <c r="L372">
        <v>212.79771279324899</v>
      </c>
      <c r="M372">
        <v>44.099786662438298</v>
      </c>
      <c r="N372">
        <v>0.68788866341001897</v>
      </c>
      <c r="O372">
        <v>35.3279685599326</v>
      </c>
      <c r="P372">
        <v>16.7818604015844</v>
      </c>
      <c r="Q372">
        <v>2.9591744435549999E-2</v>
      </c>
    </row>
    <row r="373" spans="1:17" x14ac:dyDescent="0.3">
      <c r="A373" t="s">
        <v>854</v>
      </c>
      <c r="B373" t="s">
        <v>855</v>
      </c>
      <c r="C373" t="str">
        <f>IFERROR(VLOOKUP(Table1[[#This Row],[Ticker]],[1]!Table1[[Symbol]:[Industry]],2,FALSE),"-")</f>
        <v>-</v>
      </c>
      <c r="D373" t="s">
        <v>268</v>
      </c>
      <c r="E373">
        <v>17620.443634769999</v>
      </c>
      <c r="F373">
        <v>2218.9499999999998</v>
      </c>
      <c r="G373">
        <v>190.14495140045699</v>
      </c>
      <c r="H373">
        <v>2.1865840411942998</v>
      </c>
      <c r="I373">
        <v>142.28202458652501</v>
      </c>
      <c r="J373">
        <v>4.1454831132475496</v>
      </c>
      <c r="K373">
        <v>2008.080648502</v>
      </c>
      <c r="L373">
        <v>1375.7798700415201</v>
      </c>
      <c r="M373">
        <v>45.708533829619697</v>
      </c>
      <c r="N373">
        <v>0.61047805494020002</v>
      </c>
      <c r="O373">
        <v>20.958110818179701</v>
      </c>
      <c r="P373">
        <v>225.64572938068599</v>
      </c>
      <c r="Q373">
        <v>0.14475151502575301</v>
      </c>
    </row>
    <row r="374" spans="1:17" x14ac:dyDescent="0.3">
      <c r="A374" t="s">
        <v>856</v>
      </c>
      <c r="B374" t="s">
        <v>857</v>
      </c>
      <c r="C374" t="str">
        <f>IFERROR(VLOOKUP(Table1[[#This Row],[Ticker]],[1]!Table1[[Symbol]:[Industry]],2,FALSE),"-")</f>
        <v>-</v>
      </c>
      <c r="D374" t="s">
        <v>138</v>
      </c>
      <c r="E374">
        <v>17617.63050209</v>
      </c>
      <c r="F374">
        <v>515.29999999999995</v>
      </c>
      <c r="G374">
        <v>147.52036863049099</v>
      </c>
      <c r="H374">
        <v>12.5454224379762</v>
      </c>
      <c r="I374">
        <v>50.089464164796901</v>
      </c>
      <c r="J374">
        <v>5.0421754164299397</v>
      </c>
      <c r="K374">
        <v>441.91317324489</v>
      </c>
      <c r="L374">
        <v>343.88647168376298</v>
      </c>
      <c r="M374">
        <v>66.777646408384598</v>
      </c>
      <c r="N374">
        <v>1.0221317994952599</v>
      </c>
      <c r="O374">
        <v>7.1220648166116796</v>
      </c>
      <c r="P374">
        <v>184.225041367898</v>
      </c>
      <c r="Q374">
        <v>0.20685957357224599</v>
      </c>
    </row>
    <row r="375" spans="1:17" x14ac:dyDescent="0.3">
      <c r="A375" t="s">
        <v>858</v>
      </c>
      <c r="B375" t="s">
        <v>859</v>
      </c>
      <c r="C375" t="str">
        <f>IFERROR(VLOOKUP(Table1[[#This Row],[Ticker]],[1]!Table1[[Symbol]:[Industry]],2,FALSE),"-")</f>
        <v>-</v>
      </c>
      <c r="D375" t="s">
        <v>302</v>
      </c>
      <c r="E375">
        <v>17569.067330405</v>
      </c>
      <c r="F375">
        <v>805.55</v>
      </c>
      <c r="G375">
        <v>49.260615863006002</v>
      </c>
      <c r="H375">
        <v>-8.3623802515264405</v>
      </c>
      <c r="I375">
        <v>-8.1423875449204495</v>
      </c>
      <c r="J375">
        <v>2.5419630061057101</v>
      </c>
      <c r="K375">
        <v>815.85949109429998</v>
      </c>
      <c r="L375">
        <v>738.35820115514605</v>
      </c>
      <c r="M375">
        <v>48.093848246833197</v>
      </c>
      <c r="N375">
        <v>0.89352954360855796</v>
      </c>
      <c r="O375">
        <v>18.924958103159302</v>
      </c>
      <c r="P375">
        <v>78.574595433384999</v>
      </c>
      <c r="Q375">
        <v>0.17467699996095101</v>
      </c>
    </row>
    <row r="376" spans="1:17" x14ac:dyDescent="0.3">
      <c r="A376" t="s">
        <v>860</v>
      </c>
      <c r="B376" t="s">
        <v>861</v>
      </c>
      <c r="C376" t="str">
        <f>IFERROR(VLOOKUP(Table1[[#This Row],[Ticker]],[1]!Table1[[Symbol]:[Industry]],2,FALSE),"-")</f>
        <v>-</v>
      </c>
      <c r="D376" t="s">
        <v>400</v>
      </c>
      <c r="E376">
        <v>17357.139068165001</v>
      </c>
      <c r="F376">
        <v>545.35</v>
      </c>
      <c r="G376">
        <v>27.889832273207102</v>
      </c>
      <c r="H376">
        <v>-7.7189868853929298</v>
      </c>
      <c r="I376">
        <v>-0.57853468672752195</v>
      </c>
      <c r="J376">
        <v>0.102066141605306</v>
      </c>
      <c r="K376">
        <v>546.64985750576</v>
      </c>
      <c r="L376">
        <v>475.36735569629298</v>
      </c>
      <c r="M376">
        <v>38.169261623441699</v>
      </c>
      <c r="N376">
        <v>0.93382004511354</v>
      </c>
      <c r="O376">
        <v>9.6543504171632897</v>
      </c>
      <c r="P376">
        <v>81.601731601731601</v>
      </c>
      <c r="Q376">
        <v>0.124975161717595</v>
      </c>
    </row>
    <row r="377" spans="1:17" x14ac:dyDescent="0.3">
      <c r="A377" t="s">
        <v>862</v>
      </c>
      <c r="B377" t="s">
        <v>863</v>
      </c>
      <c r="C377" t="str">
        <f>IFERROR(VLOOKUP(Table1[[#This Row],[Ticker]],[1]!Table1[[Symbol]:[Industry]],2,FALSE),"-")</f>
        <v>-</v>
      </c>
      <c r="D377" t="s">
        <v>86</v>
      </c>
      <c r="E377">
        <v>17334.036401624999</v>
      </c>
      <c r="F377">
        <v>3096.25</v>
      </c>
      <c r="G377">
        <v>29.894102691664301</v>
      </c>
      <c r="H377">
        <v>4.7708105058886003</v>
      </c>
      <c r="I377">
        <v>51.195353995743702</v>
      </c>
      <c r="J377">
        <v>-4.4319658794326502</v>
      </c>
      <c r="K377">
        <v>3022.6588930308999</v>
      </c>
      <c r="L377">
        <v>2519.5223046850601</v>
      </c>
      <c r="M377">
        <v>38.877331936974599</v>
      </c>
      <c r="N377">
        <v>0.85668857056519199</v>
      </c>
      <c r="O377">
        <v>18.0460234154218</v>
      </c>
      <c r="P377">
        <v>78.4582132564841</v>
      </c>
      <c r="Q377">
        <v>0.159275991650525</v>
      </c>
    </row>
    <row r="378" spans="1:17" x14ac:dyDescent="0.3">
      <c r="A378" t="s">
        <v>864</v>
      </c>
      <c r="B378" t="s">
        <v>865</v>
      </c>
      <c r="C378" t="str">
        <f>IFERROR(VLOOKUP(Table1[[#This Row],[Ticker]],[1]!Table1[[Symbol]:[Industry]],2,FALSE),"-")</f>
        <v>-</v>
      </c>
      <c r="D378" t="s">
        <v>420</v>
      </c>
      <c r="E378">
        <v>17332.265462399999</v>
      </c>
      <c r="F378">
        <v>4896</v>
      </c>
      <c r="G378">
        <v>63.4307552878143</v>
      </c>
      <c r="H378">
        <v>-10.812677494666501</v>
      </c>
      <c r="I378">
        <v>32.938956440995902</v>
      </c>
      <c r="J378">
        <v>-1.14687949111328</v>
      </c>
      <c r="K378">
        <v>4891.1839127475896</v>
      </c>
      <c r="L378">
        <v>4008.5606697489102</v>
      </c>
      <c r="M378">
        <v>53.117728087628997</v>
      </c>
      <c r="N378">
        <v>0.90997582246266295</v>
      </c>
      <c r="O378">
        <v>12.3366013071895</v>
      </c>
      <c r="P378">
        <v>133.142857142857</v>
      </c>
    </row>
    <row r="379" spans="1:17" x14ac:dyDescent="0.3">
      <c r="A379" t="s">
        <v>866</v>
      </c>
      <c r="B379" t="s">
        <v>867</v>
      </c>
      <c r="C379" t="str">
        <f>IFERROR(VLOOKUP(Table1[[#This Row],[Ticker]],[1]!Table1[[Symbol]:[Industry]],2,FALSE),"-")</f>
        <v>-</v>
      </c>
      <c r="D379" t="s">
        <v>143</v>
      </c>
      <c r="E379">
        <v>17313.555349529899</v>
      </c>
      <c r="F379">
        <v>2888.05</v>
      </c>
      <c r="G379">
        <v>-29.180105293453199</v>
      </c>
      <c r="H379">
        <v>3.1977279786903501</v>
      </c>
      <c r="I379">
        <v>3.15253045840061</v>
      </c>
      <c r="J379">
        <v>-1.1511282431733301</v>
      </c>
      <c r="K379">
        <v>2690.7234316262402</v>
      </c>
      <c r="L379">
        <v>2670.3129268465</v>
      </c>
      <c r="M379">
        <v>64.280948555773307</v>
      </c>
      <c r="N379">
        <v>1.3723284016692301</v>
      </c>
      <c r="O379">
        <v>13.986946209379999</v>
      </c>
      <c r="P379">
        <v>29.508968609865398</v>
      </c>
      <c r="Q379">
        <v>-7.6599199294493006E-2</v>
      </c>
    </row>
    <row r="380" spans="1:17" x14ac:dyDescent="0.3">
      <c r="A380" t="s">
        <v>868</v>
      </c>
      <c r="B380" t="s">
        <v>869</v>
      </c>
      <c r="C380" t="str">
        <f>IFERROR(VLOOKUP(Table1[[#This Row],[Ticker]],[1]!Table1[[Symbol]:[Industry]],2,FALSE),"-")</f>
        <v>-</v>
      </c>
      <c r="D380" t="s">
        <v>21</v>
      </c>
      <c r="E380">
        <v>17203.2365283</v>
      </c>
      <c r="F380">
        <v>758.95</v>
      </c>
      <c r="G380">
        <v>35.612586730682899</v>
      </c>
      <c r="H380">
        <v>-4.54058656598915</v>
      </c>
      <c r="I380">
        <v>24.2053187527086</v>
      </c>
      <c r="J380">
        <v>-4.2204064464991804</v>
      </c>
      <c r="K380">
        <v>700.51315352769495</v>
      </c>
      <c r="L380">
        <v>593.19825301213905</v>
      </c>
      <c r="M380">
        <v>53.062394763244001</v>
      </c>
      <c r="N380">
        <v>1.58759619778686</v>
      </c>
      <c r="O380">
        <v>10.613347387838401</v>
      </c>
      <c r="P380">
        <v>66.326977865439403</v>
      </c>
      <c r="Q380">
        <v>4.7545998904016999E-2</v>
      </c>
    </row>
    <row r="381" spans="1:17" x14ac:dyDescent="0.3">
      <c r="A381" t="s">
        <v>870</v>
      </c>
      <c r="B381" t="s">
        <v>871</v>
      </c>
      <c r="C381" t="str">
        <f>IFERROR(VLOOKUP(Table1[[#This Row],[Ticker]],[1]!Table1[[Symbol]:[Industry]],2,FALSE),"-")</f>
        <v>-</v>
      </c>
      <c r="D381" t="s">
        <v>51</v>
      </c>
      <c r="E381">
        <v>17159.771261016998</v>
      </c>
      <c r="F381">
        <v>202.73</v>
      </c>
      <c r="G381">
        <v>36.793287492451803</v>
      </c>
      <c r="H381">
        <v>10.5575969757233</v>
      </c>
      <c r="I381">
        <v>5.2012400907403098</v>
      </c>
      <c r="J381">
        <v>-2.5745872844302902</v>
      </c>
      <c r="K381">
        <v>198.65915100567599</v>
      </c>
      <c r="L381">
        <v>176.37322902639701</v>
      </c>
      <c r="M381">
        <v>36.646679461604897</v>
      </c>
      <c r="N381">
        <v>1.3990190185937801</v>
      </c>
      <c r="O381">
        <v>13.6486953090317</v>
      </c>
      <c r="P381">
        <v>61.731152772237699</v>
      </c>
      <c r="Q381">
        <v>-3.2031085456370997E-2</v>
      </c>
    </row>
    <row r="382" spans="1:17" hidden="1" x14ac:dyDescent="0.3">
      <c r="A382" t="s">
        <v>872</v>
      </c>
      <c r="B382" t="s">
        <v>873</v>
      </c>
      <c r="C382" t="str">
        <f>IFERROR(VLOOKUP(Table1[[#This Row],[Ticker]],[1]!Table1[[Symbol]:[Industry]],2,FALSE),"-")</f>
        <v>-</v>
      </c>
      <c r="D382" t="s">
        <v>268</v>
      </c>
      <c r="E382">
        <v>17148.67209</v>
      </c>
      <c r="F382">
        <v>16052.3</v>
      </c>
      <c r="G382">
        <v>-6.1250015220426297</v>
      </c>
      <c r="H382">
        <v>-7.6078995159722203</v>
      </c>
      <c r="I382">
        <v>4.9208566829226603</v>
      </c>
      <c r="J382">
        <v>-1.6526740463985601</v>
      </c>
      <c r="K382">
        <v>16164.8401400404</v>
      </c>
      <c r="L382">
        <v>15074.3498154925</v>
      </c>
      <c r="M382">
        <v>51.993637616692403</v>
      </c>
      <c r="N382">
        <v>0.72631042837599502</v>
      </c>
      <c r="O382">
        <v>10.851092989789599</v>
      </c>
      <c r="P382">
        <v>26.174512470229399</v>
      </c>
      <c r="Q382">
        <v>5.1010496338022002E-2</v>
      </c>
    </row>
    <row r="383" spans="1:17" hidden="1" x14ac:dyDescent="0.3">
      <c r="A383" t="s">
        <v>874</v>
      </c>
      <c r="B383" t="s">
        <v>875</v>
      </c>
      <c r="C383" t="str">
        <f>IFERROR(VLOOKUP(Table1[[#This Row],[Ticker]],[1]!Table1[[Symbol]:[Industry]],2,FALSE),"-")</f>
        <v>-</v>
      </c>
      <c r="D383" t="s">
        <v>116</v>
      </c>
      <c r="E383">
        <v>17004.042186499999</v>
      </c>
      <c r="F383">
        <v>996.85</v>
      </c>
      <c r="G383">
        <v>138.733241068984</v>
      </c>
      <c r="H383">
        <v>-16.344970732255199</v>
      </c>
      <c r="I383">
        <v>-7.9584989497370904</v>
      </c>
      <c r="J383">
        <v>-8.44213903960582</v>
      </c>
      <c r="K383">
        <v>1019.6287922487199</v>
      </c>
      <c r="L383">
        <v>827.66777376325695</v>
      </c>
      <c r="M383">
        <v>18.5546084753075</v>
      </c>
      <c r="N383">
        <v>0.48152613581214898</v>
      </c>
      <c r="O383">
        <v>18.372874554847701</v>
      </c>
      <c r="P383">
        <v>176.86432439938801</v>
      </c>
    </row>
    <row r="384" spans="1:17" x14ac:dyDescent="0.3">
      <c r="A384" t="s">
        <v>876</v>
      </c>
      <c r="B384" t="s">
        <v>877</v>
      </c>
      <c r="C384" t="str">
        <f>IFERROR(VLOOKUP(Table1[[#This Row],[Ticker]],[1]!Table1[[Symbol]:[Industry]],2,FALSE),"-")</f>
        <v>-</v>
      </c>
      <c r="D384" t="s">
        <v>182</v>
      </c>
      <c r="E384">
        <v>16950.2667048</v>
      </c>
      <c r="F384">
        <v>1716</v>
      </c>
      <c r="G384">
        <v>39.639617363953299</v>
      </c>
      <c r="H384">
        <v>12.5582357232846</v>
      </c>
      <c r="I384">
        <v>15.501524642401501</v>
      </c>
      <c r="J384">
        <v>-0.13341057135887399</v>
      </c>
      <c r="K384">
        <v>1549.6546971913101</v>
      </c>
      <c r="L384">
        <v>1351.32226827002</v>
      </c>
      <c r="M384">
        <v>58.448332266550601</v>
      </c>
      <c r="N384">
        <v>1.1563630474622499</v>
      </c>
      <c r="O384">
        <v>8.2954545454545503</v>
      </c>
      <c r="P384">
        <v>76.806965122868405</v>
      </c>
      <c r="Q384">
        <v>9.9816195334809996E-3</v>
      </c>
    </row>
    <row r="385" spans="1:17" x14ac:dyDescent="0.3">
      <c r="A385" t="s">
        <v>878</v>
      </c>
      <c r="B385" t="s">
        <v>879</v>
      </c>
      <c r="C385" t="str">
        <f>IFERROR(VLOOKUP(Table1[[#This Row],[Ticker]],[1]!Table1[[Symbol]:[Industry]],2,FALSE),"-")</f>
        <v>-</v>
      </c>
      <c r="D385" t="s">
        <v>291</v>
      </c>
      <c r="E385">
        <v>16926.677228370001</v>
      </c>
      <c r="F385">
        <v>2115.1</v>
      </c>
      <c r="G385">
        <v>-13.0344274100073</v>
      </c>
      <c r="H385">
        <v>-0.84984237047251099</v>
      </c>
      <c r="I385">
        <v>-10.403014301875301</v>
      </c>
      <c r="J385">
        <v>-0.55144179735501497</v>
      </c>
      <c r="K385">
        <v>2055.87036895345</v>
      </c>
      <c r="L385">
        <v>1981.2180139960899</v>
      </c>
      <c r="M385">
        <v>48.448220009901299</v>
      </c>
      <c r="N385">
        <v>1.25980429450378</v>
      </c>
      <c r="O385">
        <v>11.408444045198801</v>
      </c>
      <c r="P385">
        <v>20.862857142857099</v>
      </c>
      <c r="Q385">
        <v>3.6552460116828001E-2</v>
      </c>
    </row>
    <row r="386" spans="1:17" x14ac:dyDescent="0.3">
      <c r="A386" t="s">
        <v>880</v>
      </c>
      <c r="B386" t="s">
        <v>881</v>
      </c>
      <c r="C386" t="str">
        <f>IFERROR(VLOOKUP(Table1[[#This Row],[Ticker]],[1]!Table1[[Symbol]:[Industry]],2,FALSE),"-")</f>
        <v>-</v>
      </c>
      <c r="D386" t="s">
        <v>130</v>
      </c>
      <c r="E386">
        <v>16905.291099220001</v>
      </c>
      <c r="F386">
        <v>644.9</v>
      </c>
      <c r="G386">
        <v>81.017794982457104</v>
      </c>
      <c r="H386">
        <v>21.788498631879001</v>
      </c>
      <c r="I386">
        <v>-5.7563186975541303</v>
      </c>
      <c r="J386">
        <v>3.3307238118284501</v>
      </c>
      <c r="K386">
        <v>591.51403622818304</v>
      </c>
      <c r="L386">
        <v>521.94251938495097</v>
      </c>
      <c r="M386">
        <v>58.009083472420798</v>
      </c>
      <c r="N386">
        <v>1.00993276366243</v>
      </c>
      <c r="O386">
        <v>4.0393859513102797</v>
      </c>
      <c r="P386">
        <v>108.032258064516</v>
      </c>
      <c r="Q386">
        <v>0.14000801981268099</v>
      </c>
    </row>
    <row r="387" spans="1:17" x14ac:dyDescent="0.3">
      <c r="A387" t="s">
        <v>882</v>
      </c>
      <c r="B387" t="s">
        <v>883</v>
      </c>
      <c r="C387" t="str">
        <f>IFERROR(VLOOKUP(Table1[[#This Row],[Ticker]],[1]!Table1[[Symbol]:[Industry]],2,FALSE),"-")</f>
        <v>-</v>
      </c>
      <c r="D387" t="s">
        <v>198</v>
      </c>
      <c r="E387">
        <v>16899.612003120001</v>
      </c>
      <c r="F387">
        <v>695.2</v>
      </c>
      <c r="G387">
        <v>-0.90991389104692599</v>
      </c>
      <c r="H387">
        <v>-10.7650681626062</v>
      </c>
      <c r="I387">
        <v>9.3762085124343404</v>
      </c>
      <c r="J387">
        <v>-1.77817977482687</v>
      </c>
      <c r="K387">
        <v>640.36870007760206</v>
      </c>
      <c r="L387">
        <v>588.743423657873</v>
      </c>
      <c r="M387">
        <v>66.265000710787902</v>
      </c>
      <c r="N387">
        <v>1.2489048657245401</v>
      </c>
      <c r="O387">
        <v>3.8550057537399098</v>
      </c>
      <c r="P387">
        <v>41.415785191212301</v>
      </c>
      <c r="Q387">
        <v>4.5015738582903003E-2</v>
      </c>
    </row>
    <row r="388" spans="1:17" x14ac:dyDescent="0.3">
      <c r="A388" t="s">
        <v>884</v>
      </c>
      <c r="B388" t="s">
        <v>885</v>
      </c>
      <c r="C388" t="str">
        <f>IFERROR(VLOOKUP(Table1[[#This Row],[Ticker]],[1]!Table1[[Symbol]:[Industry]],2,FALSE),"-")</f>
        <v>-</v>
      </c>
      <c r="D388" t="s">
        <v>24</v>
      </c>
      <c r="E388">
        <v>16748.757222067001</v>
      </c>
      <c r="F388">
        <v>208.13</v>
      </c>
      <c r="G388">
        <v>36.928579336286397</v>
      </c>
      <c r="H388">
        <v>-3.3128675042973699</v>
      </c>
      <c r="I388">
        <v>-1.3060983131858901</v>
      </c>
      <c r="J388">
        <v>6.0862009523222396</v>
      </c>
      <c r="K388">
        <v>201.05705608138001</v>
      </c>
      <c r="L388">
        <v>178.043359271512</v>
      </c>
      <c r="M388">
        <v>59.467064509381103</v>
      </c>
      <c r="N388">
        <v>1.1185325638853001</v>
      </c>
      <c r="O388">
        <v>5.6551193965310196</v>
      </c>
      <c r="P388">
        <v>80.043252595155707</v>
      </c>
      <c r="Q388">
        <v>0.15929743764203</v>
      </c>
    </row>
    <row r="389" spans="1:17" x14ac:dyDescent="0.3">
      <c r="A389" t="s">
        <v>886</v>
      </c>
      <c r="B389" t="s">
        <v>887</v>
      </c>
      <c r="C389" t="str">
        <f>IFERROR(VLOOKUP(Table1[[#This Row],[Ticker]],[1]!Table1[[Symbol]:[Industry]],2,FALSE),"-")</f>
        <v>-</v>
      </c>
      <c r="D389" t="s">
        <v>551</v>
      </c>
      <c r="E389">
        <v>16716.8753038</v>
      </c>
      <c r="F389">
        <v>889</v>
      </c>
      <c r="G389">
        <v>73.360349730990194</v>
      </c>
      <c r="H389">
        <v>7.1179961126096902</v>
      </c>
      <c r="I389">
        <v>49.114621411960002</v>
      </c>
      <c r="J389">
        <v>2.2282523745355798</v>
      </c>
      <c r="K389">
        <v>780.44655997494999</v>
      </c>
      <c r="L389">
        <v>653.36242719165398</v>
      </c>
      <c r="M389">
        <v>65.394595406594803</v>
      </c>
      <c r="N389">
        <v>1.5015478453462601</v>
      </c>
      <c r="O389">
        <v>4.2294713160854798</v>
      </c>
      <c r="P389">
        <v>117.35941320293399</v>
      </c>
      <c r="Q389">
        <v>0.107707554567109</v>
      </c>
    </row>
    <row r="390" spans="1:17" x14ac:dyDescent="0.3">
      <c r="A390" t="s">
        <v>888</v>
      </c>
      <c r="B390" t="s">
        <v>889</v>
      </c>
      <c r="C390" t="str">
        <f>IFERROR(VLOOKUP(Table1[[#This Row],[Ticker]],[1]!Table1[[Symbol]:[Industry]],2,FALSE),"-")</f>
        <v>-</v>
      </c>
      <c r="D390" t="s">
        <v>619</v>
      </c>
      <c r="E390">
        <v>16703.899096233999</v>
      </c>
      <c r="F390">
        <v>173.63</v>
      </c>
      <c r="G390">
        <v>52.244294818459103</v>
      </c>
      <c r="H390">
        <v>18.851170796260501</v>
      </c>
      <c r="I390">
        <v>6.7177314783034303</v>
      </c>
      <c r="J390">
        <v>4.7871823432366796</v>
      </c>
      <c r="K390">
        <v>154.62940032822999</v>
      </c>
      <c r="L390">
        <v>142.76905871613801</v>
      </c>
      <c r="M390">
        <v>63.146353560620298</v>
      </c>
      <c r="N390">
        <v>2.9707727962482799</v>
      </c>
      <c r="O390">
        <v>4.8205955192075001</v>
      </c>
      <c r="P390">
        <v>75.295305401312405</v>
      </c>
      <c r="Q390">
        <v>5.7129528139710003E-3</v>
      </c>
    </row>
    <row r="391" spans="1:17" x14ac:dyDescent="0.3">
      <c r="A391" t="s">
        <v>890</v>
      </c>
      <c r="B391" t="s">
        <v>891</v>
      </c>
      <c r="C391" t="str">
        <f>IFERROR(VLOOKUP(Table1[[#This Row],[Ticker]],[1]!Table1[[Symbol]:[Industry]],2,FALSE),"-")</f>
        <v>-</v>
      </c>
      <c r="D391" t="s">
        <v>626</v>
      </c>
      <c r="E391">
        <v>16700.981146499998</v>
      </c>
      <c r="F391">
        <v>695</v>
      </c>
      <c r="G391">
        <v>19.057602720339801</v>
      </c>
      <c r="H391">
        <v>-1.14937386104688</v>
      </c>
      <c r="I391">
        <v>7.9160764314204402</v>
      </c>
      <c r="J391">
        <v>-4.0546779378645903</v>
      </c>
      <c r="K391">
        <v>708.68255920282297</v>
      </c>
      <c r="L391">
        <v>629.32529447269803</v>
      </c>
      <c r="M391">
        <v>35.163766128804397</v>
      </c>
      <c r="N391">
        <v>1.61594633460538</v>
      </c>
      <c r="O391">
        <v>18.841726618705</v>
      </c>
      <c r="P391">
        <v>60.767985195466103</v>
      </c>
      <c r="Q391">
        <v>8.6769000175329999E-2</v>
      </c>
    </row>
    <row r="392" spans="1:17" x14ac:dyDescent="0.3">
      <c r="A392" t="s">
        <v>892</v>
      </c>
      <c r="B392" t="s">
        <v>893</v>
      </c>
      <c r="C392" t="str">
        <f>IFERROR(VLOOKUP(Table1[[#This Row],[Ticker]],[1]!Table1[[Symbol]:[Industry]],2,FALSE),"-")</f>
        <v>-</v>
      </c>
      <c r="D392" t="s">
        <v>46</v>
      </c>
      <c r="E392">
        <v>16666.2846537</v>
      </c>
      <c r="F392">
        <v>1723.7</v>
      </c>
      <c r="G392">
        <v>11.030910061776</v>
      </c>
      <c r="H392">
        <v>-8.5516079680140091</v>
      </c>
      <c r="I392">
        <v>37.391616064013</v>
      </c>
      <c r="J392">
        <v>-3.7588437276405</v>
      </c>
      <c r="K392">
        <v>1649.68214342188</v>
      </c>
      <c r="L392">
        <v>1409.59999767153</v>
      </c>
      <c r="M392">
        <v>47.944144363849198</v>
      </c>
      <c r="N392">
        <v>0.54991857688754697</v>
      </c>
      <c r="O392">
        <v>7.9074084817543504</v>
      </c>
      <c r="P392">
        <v>68.174057271086298</v>
      </c>
      <c r="Q392">
        <v>-3.8305556779403997E-2</v>
      </c>
    </row>
    <row r="393" spans="1:17" x14ac:dyDescent="0.3">
      <c r="A393" t="s">
        <v>894</v>
      </c>
      <c r="B393" t="s">
        <v>895</v>
      </c>
      <c r="C393" t="str">
        <f>IFERROR(VLOOKUP(Table1[[#This Row],[Ticker]],[1]!Table1[[Symbol]:[Industry]],2,FALSE),"-")</f>
        <v>-</v>
      </c>
      <c r="D393" t="s">
        <v>268</v>
      </c>
      <c r="E393">
        <v>16641.282137959999</v>
      </c>
      <c r="F393">
        <v>4780.8999999999996</v>
      </c>
      <c r="G393">
        <v>95.376675383036101</v>
      </c>
      <c r="H393">
        <v>-6.57533323487253</v>
      </c>
      <c r="I393">
        <v>33.410483705470902</v>
      </c>
      <c r="J393">
        <v>-4.6531347217249701</v>
      </c>
      <c r="K393">
        <v>4698.74509575507</v>
      </c>
      <c r="L393">
        <v>3962.1826817102201</v>
      </c>
      <c r="M393">
        <v>45.337367885975603</v>
      </c>
      <c r="N393">
        <v>1.38349344396322</v>
      </c>
      <c r="O393">
        <v>10.8577882825409</v>
      </c>
      <c r="P393">
        <v>121.954503249767</v>
      </c>
      <c r="Q393">
        <v>0.16057241021069099</v>
      </c>
    </row>
    <row r="394" spans="1:17" x14ac:dyDescent="0.3">
      <c r="A394" t="s">
        <v>896</v>
      </c>
      <c r="B394" t="s">
        <v>897</v>
      </c>
      <c r="C394" t="str">
        <f>IFERROR(VLOOKUP(Table1[[#This Row],[Ticker]],[1]!Table1[[Symbol]:[Industry]],2,FALSE),"-")</f>
        <v>-</v>
      </c>
      <c r="D394" t="s">
        <v>898</v>
      </c>
      <c r="E394">
        <v>16562.882985519998</v>
      </c>
      <c r="F394">
        <v>240.4</v>
      </c>
      <c r="G394">
        <v>49.660748669772197</v>
      </c>
      <c r="H394">
        <v>15.1760724565533</v>
      </c>
      <c r="I394">
        <v>10.904836319750499</v>
      </c>
      <c r="J394">
        <v>-2.6002053268095602</v>
      </c>
      <c r="K394">
        <v>219.39433598452001</v>
      </c>
      <c r="L394">
        <v>193.14415608793701</v>
      </c>
      <c r="M394">
        <v>51.212594604476699</v>
      </c>
      <c r="N394">
        <v>1.2912721928233699</v>
      </c>
      <c r="O394">
        <v>7.7163061564059703</v>
      </c>
      <c r="P394">
        <v>76.117216117216103</v>
      </c>
      <c r="Q394">
        <v>-1.0673963248826E-2</v>
      </c>
    </row>
    <row r="395" spans="1:17" x14ac:dyDescent="0.3">
      <c r="A395" t="s">
        <v>899</v>
      </c>
      <c r="B395" t="s">
        <v>900</v>
      </c>
      <c r="C395" t="str">
        <f>IFERROR(VLOOKUP(Table1[[#This Row],[Ticker]],[1]!Table1[[Symbol]:[Industry]],2,FALSE),"-")</f>
        <v>-</v>
      </c>
      <c r="D395" t="s">
        <v>901</v>
      </c>
      <c r="E395">
        <v>16481.8932305649</v>
      </c>
      <c r="F395">
        <v>1384.85</v>
      </c>
      <c r="G395">
        <v>83.523307547314502</v>
      </c>
      <c r="H395">
        <v>-8.8780199775379707</v>
      </c>
      <c r="I395">
        <v>43.284078644975203</v>
      </c>
      <c r="J395">
        <v>-3.13791275552853</v>
      </c>
      <c r="K395">
        <v>1438.9842257646801</v>
      </c>
      <c r="L395">
        <v>1191.9625159273901</v>
      </c>
      <c r="M395">
        <v>37.161121979611103</v>
      </c>
      <c r="N395">
        <v>0.73884555619387504</v>
      </c>
      <c r="O395">
        <v>22.395927356753401</v>
      </c>
      <c r="P395">
        <v>124.795065335605</v>
      </c>
      <c r="Q395">
        <v>0.16870075944598101</v>
      </c>
    </row>
    <row r="396" spans="1:17" x14ac:dyDescent="0.3">
      <c r="A396" t="s">
        <v>902</v>
      </c>
      <c r="B396" t="s">
        <v>903</v>
      </c>
      <c r="C396" t="str">
        <f>IFERROR(VLOOKUP(Table1[[#This Row],[Ticker]],[1]!Table1[[Symbol]:[Industry]],2,FALSE),"-")</f>
        <v>-</v>
      </c>
      <c r="D396" t="s">
        <v>467</v>
      </c>
      <c r="E396">
        <v>16455.6779692899</v>
      </c>
      <c r="F396">
        <v>593.65</v>
      </c>
      <c r="G396">
        <v>226.363389859839</v>
      </c>
      <c r="H396">
        <v>18.3337744558299</v>
      </c>
      <c r="I396">
        <v>15.3023338234463</v>
      </c>
      <c r="J396">
        <v>-3.6960036046144702</v>
      </c>
      <c r="K396">
        <v>537.78221418759802</v>
      </c>
      <c r="L396">
        <v>446.60366164012601</v>
      </c>
      <c r="M396">
        <v>52.770356097134702</v>
      </c>
      <c r="N396">
        <v>2.1809002744576298</v>
      </c>
      <c r="O396">
        <v>15.328897498526</v>
      </c>
      <c r="P396">
        <v>257.40517760385302</v>
      </c>
      <c r="Q396">
        <v>0.219300981189883</v>
      </c>
    </row>
    <row r="397" spans="1:17" x14ac:dyDescent="0.3">
      <c r="A397" t="s">
        <v>904</v>
      </c>
      <c r="B397" t="s">
        <v>905</v>
      </c>
      <c r="C397" t="str">
        <f>IFERROR(VLOOKUP(Table1[[#This Row],[Ticker]],[1]!Table1[[Symbol]:[Industry]],2,FALSE),"-")</f>
        <v>-</v>
      </c>
      <c r="D397" t="s">
        <v>130</v>
      </c>
      <c r="E397">
        <v>16443.629424350001</v>
      </c>
      <c r="F397">
        <v>56.11</v>
      </c>
      <c r="G397">
        <v>0.71294561210996199</v>
      </c>
      <c r="H397">
        <v>-6.5676197753630401</v>
      </c>
      <c r="I397">
        <v>-5.9865586249809501</v>
      </c>
      <c r="J397">
        <v>-4.2512147057237399</v>
      </c>
      <c r="K397">
        <v>59.086637120041701</v>
      </c>
      <c r="L397">
        <v>55.938275733483202</v>
      </c>
      <c r="M397">
        <v>30.9250739356319</v>
      </c>
      <c r="N397">
        <v>1.0719502964940999</v>
      </c>
      <c r="O397">
        <v>31.349135626448</v>
      </c>
      <c r="P397">
        <v>43.320561941251597</v>
      </c>
    </row>
    <row r="398" spans="1:17" x14ac:dyDescent="0.3">
      <c r="A398" t="s">
        <v>906</v>
      </c>
      <c r="B398" t="s">
        <v>907</v>
      </c>
      <c r="C398" t="str">
        <f>IFERROR(VLOOKUP(Table1[[#This Row],[Ticker]],[1]!Table1[[Symbol]:[Industry]],2,FALSE),"-")</f>
        <v>-</v>
      </c>
      <c r="D398" t="s">
        <v>291</v>
      </c>
      <c r="E398">
        <v>16227.8219722799</v>
      </c>
      <c r="F398">
        <v>325.89999999999998</v>
      </c>
      <c r="G398">
        <v>-17.193505531038401</v>
      </c>
      <c r="H398">
        <v>-17.010085436058301</v>
      </c>
      <c r="I398">
        <v>-38.843615053349303</v>
      </c>
      <c r="J398">
        <v>-1.03140565534302</v>
      </c>
      <c r="K398">
        <v>354.79259647092198</v>
      </c>
      <c r="L398">
        <v>369.75141987241801</v>
      </c>
      <c r="M398">
        <v>29.087431031904899</v>
      </c>
      <c r="N398">
        <v>0.55596466456932903</v>
      </c>
      <c r="O398">
        <v>71.218165081313202</v>
      </c>
      <c r="P398">
        <v>10.718532359436001</v>
      </c>
      <c r="Q398">
        <v>9.0520583669926005E-2</v>
      </c>
    </row>
    <row r="399" spans="1:17" x14ac:dyDescent="0.3">
      <c r="A399" t="s">
        <v>908</v>
      </c>
      <c r="B399" t="s">
        <v>909</v>
      </c>
      <c r="C399" t="str">
        <f>IFERROR(VLOOKUP(Table1[[#This Row],[Ticker]],[1]!Table1[[Symbol]:[Industry]],2,FALSE),"-")</f>
        <v>-</v>
      </c>
      <c r="D399" t="s">
        <v>631</v>
      </c>
      <c r="E399">
        <v>16224.4123665359</v>
      </c>
      <c r="F399">
        <v>112.53</v>
      </c>
      <c r="G399">
        <v>50.354033485420899</v>
      </c>
      <c r="H399">
        <v>-2.4729828893889301</v>
      </c>
      <c r="I399">
        <v>4.9038945997765397</v>
      </c>
      <c r="J399">
        <v>-4.1229831954499696</v>
      </c>
      <c r="K399">
        <v>112.545415409687</v>
      </c>
      <c r="L399">
        <v>96.272030788122606</v>
      </c>
      <c r="M399">
        <v>34.3563605973292</v>
      </c>
      <c r="N399">
        <v>0.73807529051876397</v>
      </c>
      <c r="O399">
        <v>20.323469297076301</v>
      </c>
      <c r="P399">
        <v>82.975609756097498</v>
      </c>
      <c r="Q399">
        <v>2.7746490539581999E-2</v>
      </c>
    </row>
    <row r="400" spans="1:17" x14ac:dyDescent="0.3">
      <c r="A400" t="s">
        <v>910</v>
      </c>
      <c r="B400" t="s">
        <v>911</v>
      </c>
      <c r="C400" t="str">
        <f>IFERROR(VLOOKUP(Table1[[#This Row],[Ticker]],[1]!Table1[[Symbol]:[Industry]],2,FALSE),"-")</f>
        <v>-</v>
      </c>
      <c r="D400" t="s">
        <v>660</v>
      </c>
      <c r="E400">
        <v>16056.5281659799</v>
      </c>
      <c r="F400">
        <v>888.95</v>
      </c>
      <c r="G400">
        <v>46.729769637287298</v>
      </c>
      <c r="H400">
        <v>-4.5756282843075597</v>
      </c>
      <c r="I400">
        <v>5.3692750094367501</v>
      </c>
      <c r="J400">
        <v>-2.6032378297287999</v>
      </c>
      <c r="K400">
        <v>834.77592152024795</v>
      </c>
      <c r="L400">
        <v>722.05788932880898</v>
      </c>
      <c r="M400">
        <v>46.096015267512797</v>
      </c>
      <c r="N400">
        <v>0.77193672525440005</v>
      </c>
      <c r="O400">
        <v>12.3179031441588</v>
      </c>
      <c r="P400">
        <v>74.303921568627402</v>
      </c>
      <c r="Q400">
        <v>0.183023133069701</v>
      </c>
    </row>
    <row r="401" spans="1:17" x14ac:dyDescent="0.3">
      <c r="A401" t="s">
        <v>912</v>
      </c>
      <c r="B401" t="s">
        <v>913</v>
      </c>
      <c r="C401" t="str">
        <f>IFERROR(VLOOKUP(Table1[[#This Row],[Ticker]],[1]!Table1[[Symbol]:[Industry]],2,FALSE),"-")</f>
        <v>-</v>
      </c>
      <c r="D401" t="s">
        <v>489</v>
      </c>
      <c r="E401">
        <v>15967.168032</v>
      </c>
      <c r="F401">
        <v>320</v>
      </c>
      <c r="G401">
        <v>-6.1556192708879101</v>
      </c>
      <c r="H401">
        <v>-6.9071534047413499</v>
      </c>
      <c r="I401">
        <v>-26.846274867722599</v>
      </c>
      <c r="J401">
        <v>0.207781715583332</v>
      </c>
      <c r="K401">
        <v>327.37081045203502</v>
      </c>
      <c r="L401">
        <v>319.17439854575201</v>
      </c>
      <c r="M401">
        <v>36.8484717868769</v>
      </c>
      <c r="N401">
        <v>0.49236319034159498</v>
      </c>
      <c r="O401">
        <v>22.5</v>
      </c>
      <c r="P401">
        <v>24.5136186770428</v>
      </c>
      <c r="Q401">
        <v>-4.8180816379480997E-2</v>
      </c>
    </row>
    <row r="402" spans="1:17" x14ac:dyDescent="0.3">
      <c r="A402" t="s">
        <v>914</v>
      </c>
      <c r="B402" t="s">
        <v>915</v>
      </c>
      <c r="C402" t="str">
        <f>IFERROR(VLOOKUP(Table1[[#This Row],[Ticker]],[1]!Table1[[Symbol]:[Industry]],2,FALSE),"-")</f>
        <v>-</v>
      </c>
      <c r="D402" t="s">
        <v>916</v>
      </c>
      <c r="E402">
        <v>15954.753193679901</v>
      </c>
      <c r="F402">
        <v>829.85</v>
      </c>
      <c r="G402">
        <v>47.729001891853301</v>
      </c>
      <c r="H402">
        <v>30.016124777138</v>
      </c>
      <c r="I402">
        <v>41.304425571453997</v>
      </c>
      <c r="J402">
        <v>-3.2990395770848702</v>
      </c>
      <c r="K402">
        <v>691.16793043343705</v>
      </c>
      <c r="L402">
        <v>574.13835119149905</v>
      </c>
      <c r="M402">
        <v>61.183373013075602</v>
      </c>
      <c r="N402">
        <v>1.2408775951575699</v>
      </c>
      <c r="O402">
        <v>5.6455986021570004</v>
      </c>
      <c r="P402">
        <v>85.919121765430702</v>
      </c>
      <c r="Q402">
        <v>-3.5778681858220002E-2</v>
      </c>
    </row>
    <row r="403" spans="1:17" x14ac:dyDescent="0.3">
      <c r="A403" t="s">
        <v>917</v>
      </c>
      <c r="B403" t="s">
        <v>918</v>
      </c>
      <c r="C403" t="str">
        <f>IFERROR(VLOOKUP(Table1[[#This Row],[Ticker]],[1]!Table1[[Symbol]:[Industry]],2,FALSE),"-")</f>
        <v>-</v>
      </c>
      <c r="D403" t="s">
        <v>551</v>
      </c>
      <c r="E403">
        <v>15880.641168960001</v>
      </c>
      <c r="F403">
        <v>5179.6000000000004</v>
      </c>
      <c r="G403">
        <v>-13.5331785828121</v>
      </c>
      <c r="H403">
        <v>6.7518410378567397</v>
      </c>
      <c r="I403">
        <v>0.94860114301427401</v>
      </c>
      <c r="J403">
        <v>-0.78760808003828398</v>
      </c>
      <c r="K403">
        <v>4883.3417333600701</v>
      </c>
      <c r="L403">
        <v>4628.8414286755597</v>
      </c>
      <c r="M403">
        <v>47.167794933724998</v>
      </c>
      <c r="N403">
        <v>0.90584470474087198</v>
      </c>
      <c r="O403">
        <v>6.1858058537338696</v>
      </c>
      <c r="P403">
        <v>28.813727928376</v>
      </c>
      <c r="Q403">
        <v>3.4384776329251E-2</v>
      </c>
    </row>
    <row r="404" spans="1:17" x14ac:dyDescent="0.3">
      <c r="A404" t="s">
        <v>919</v>
      </c>
      <c r="B404" t="s">
        <v>920</v>
      </c>
      <c r="C404" t="str">
        <f>IFERROR(VLOOKUP(Table1[[#This Row],[Ticker]],[1]!Table1[[Symbol]:[Industry]],2,FALSE),"-")</f>
        <v>-</v>
      </c>
      <c r="D404" t="s">
        <v>921</v>
      </c>
      <c r="E404">
        <v>15819.987385716</v>
      </c>
      <c r="F404">
        <v>202.36</v>
      </c>
      <c r="G404">
        <v>-12.0821086071632</v>
      </c>
      <c r="H404">
        <v>-10.738054230388499</v>
      </c>
      <c r="I404">
        <v>0.41105727473502301</v>
      </c>
      <c r="J404">
        <v>-2.98956337596382</v>
      </c>
      <c r="K404">
        <v>210.45036033786701</v>
      </c>
      <c r="L404">
        <v>196.91291855821399</v>
      </c>
      <c r="M404">
        <v>32.623696580415199</v>
      </c>
      <c r="N404">
        <v>0.81780834080093801</v>
      </c>
      <c r="O404">
        <v>17.389800355801501</v>
      </c>
      <c r="P404">
        <v>48.575624082231997</v>
      </c>
      <c r="Q404">
        <v>-1.2279017543595E-2</v>
      </c>
    </row>
    <row r="405" spans="1:17" x14ac:dyDescent="0.3">
      <c r="A405" t="s">
        <v>922</v>
      </c>
      <c r="B405" t="s">
        <v>923</v>
      </c>
      <c r="C405" t="str">
        <f>IFERROR(VLOOKUP(Table1[[#This Row],[Ticker]],[1]!Table1[[Symbol]:[Industry]],2,FALSE),"-")</f>
        <v>-</v>
      </c>
      <c r="D405" t="s">
        <v>924</v>
      </c>
      <c r="E405">
        <v>15764.49455184</v>
      </c>
      <c r="F405">
        <v>491.2</v>
      </c>
      <c r="G405">
        <v>184.760700343585</v>
      </c>
      <c r="H405">
        <v>4.7047276653094601</v>
      </c>
      <c r="I405">
        <v>11.586848347384899</v>
      </c>
      <c r="J405">
        <v>-8.3378980652691403</v>
      </c>
      <c r="K405">
        <v>466.243236336574</v>
      </c>
      <c r="L405">
        <v>369.518301030506</v>
      </c>
      <c r="M405">
        <v>40.185533147436097</v>
      </c>
      <c r="N405">
        <v>2.1471715232670099</v>
      </c>
      <c r="O405">
        <v>25.773615635179102</v>
      </c>
      <c r="P405">
        <v>213.66538952745799</v>
      </c>
      <c r="Q405">
        <v>0.108396539882239</v>
      </c>
    </row>
    <row r="406" spans="1:17" x14ac:dyDescent="0.3">
      <c r="A406" t="s">
        <v>925</v>
      </c>
      <c r="B406" t="s">
        <v>926</v>
      </c>
      <c r="C406" t="str">
        <f>IFERROR(VLOOKUP(Table1[[#This Row],[Ticker]],[1]!Table1[[Symbol]:[Industry]],2,FALSE),"-")</f>
        <v>-</v>
      </c>
      <c r="D406" t="s">
        <v>242</v>
      </c>
      <c r="E406">
        <v>15674.918353954999</v>
      </c>
      <c r="F406">
        <v>3776.15</v>
      </c>
      <c r="G406">
        <v>232.73575141432201</v>
      </c>
      <c r="H406">
        <v>-5.1885673049733496</v>
      </c>
      <c r="I406">
        <v>19.493130498778999</v>
      </c>
      <c r="J406">
        <v>-2.5359854984972401</v>
      </c>
      <c r="K406">
        <v>3926.4597968019898</v>
      </c>
      <c r="L406">
        <v>3249.7058525842199</v>
      </c>
      <c r="M406">
        <v>25.051027200151999</v>
      </c>
      <c r="N406">
        <v>1.7312265134835301</v>
      </c>
      <c r="O406">
        <v>13.8712710035353</v>
      </c>
      <c r="P406">
        <v>260.81888108547099</v>
      </c>
      <c r="Q406">
        <v>0.27642339143753702</v>
      </c>
    </row>
    <row r="407" spans="1:17" x14ac:dyDescent="0.3">
      <c r="A407" t="s">
        <v>927</v>
      </c>
      <c r="B407" t="s">
        <v>928</v>
      </c>
      <c r="C407" t="str">
        <f>IFERROR(VLOOKUP(Table1[[#This Row],[Ticker]],[1]!Table1[[Symbol]:[Industry]],2,FALSE),"-")</f>
        <v>-</v>
      </c>
      <c r="D407" t="s">
        <v>163</v>
      </c>
      <c r="E407">
        <v>15648.687531165</v>
      </c>
      <c r="F407">
        <v>1012.35</v>
      </c>
      <c r="G407">
        <v>-11.996517360070699</v>
      </c>
      <c r="H407">
        <v>-6.3497563040451999</v>
      </c>
      <c r="I407">
        <v>-13.2100084198864</v>
      </c>
      <c r="J407">
        <v>0.56920211698960499</v>
      </c>
      <c r="K407">
        <v>991.95839915023998</v>
      </c>
      <c r="L407">
        <v>969.66570402577202</v>
      </c>
      <c r="M407">
        <v>56.454299989655297</v>
      </c>
      <c r="N407">
        <v>0.59836592087475204</v>
      </c>
      <c r="O407">
        <v>16.066577764607</v>
      </c>
      <c r="P407">
        <v>22.516035338254799</v>
      </c>
      <c r="Q407">
        <v>-2.6256696166887999E-2</v>
      </c>
    </row>
    <row r="408" spans="1:17" x14ac:dyDescent="0.3">
      <c r="A408" t="s">
        <v>929</v>
      </c>
      <c r="B408" t="s">
        <v>930</v>
      </c>
      <c r="C408" t="str">
        <f>IFERROR(VLOOKUP(Table1[[#This Row],[Ticker]],[1]!Table1[[Symbol]:[Industry]],2,FALSE),"-")</f>
        <v>-</v>
      </c>
      <c r="D408" t="s">
        <v>551</v>
      </c>
      <c r="E408">
        <v>15533.511724779901</v>
      </c>
      <c r="F408">
        <v>1461.95</v>
      </c>
      <c r="G408">
        <v>-12.4150290869967</v>
      </c>
      <c r="H408">
        <v>-3.4467611056229202</v>
      </c>
      <c r="I408">
        <v>-14.0762637915194</v>
      </c>
      <c r="J408">
        <v>-1.1619365406829401</v>
      </c>
      <c r="K408">
        <v>1420.6315630352201</v>
      </c>
      <c r="L408">
        <v>1402.0451206656201</v>
      </c>
      <c r="M408">
        <v>46.735228704219899</v>
      </c>
      <c r="N408">
        <v>0.84146589141811501</v>
      </c>
      <c r="O408">
        <v>10.9477068299189</v>
      </c>
      <c r="P408">
        <v>17.614641995172899</v>
      </c>
      <c r="Q408">
        <v>-6.6768806652750007E-2</v>
      </c>
    </row>
    <row r="409" spans="1:17" hidden="1" x14ac:dyDescent="0.3">
      <c r="A409" t="s">
        <v>931</v>
      </c>
      <c r="B409" t="s">
        <v>932</v>
      </c>
      <c r="C409" t="str">
        <f>IFERROR(VLOOKUP(Table1[[#This Row],[Ticker]],[1]!Table1[[Symbol]:[Industry]],2,FALSE),"-")</f>
        <v>-</v>
      </c>
      <c r="D409" t="s">
        <v>703</v>
      </c>
      <c r="E409">
        <v>15502.9956089399</v>
      </c>
      <c r="F409">
        <v>871.75</v>
      </c>
      <c r="G409">
        <v>-1.5583793467654701</v>
      </c>
      <c r="H409">
        <v>0.19017386338222</v>
      </c>
      <c r="I409">
        <v>-0.106882541893059</v>
      </c>
      <c r="J409">
        <v>3.1918993343976403E-2</v>
      </c>
      <c r="K409">
        <v>841.11429684126801</v>
      </c>
      <c r="L409">
        <v>784.03965565783301</v>
      </c>
      <c r="M409">
        <v>63.673105172010501</v>
      </c>
      <c r="N409">
        <v>3.3609877900716998</v>
      </c>
      <c r="O409">
        <v>3.011184399197</v>
      </c>
      <c r="P409">
        <v>29.528097233366001</v>
      </c>
      <c r="Q409">
        <v>-2.790653939747E-3</v>
      </c>
    </row>
    <row r="410" spans="1:17" x14ac:dyDescent="0.3">
      <c r="A410" t="s">
        <v>933</v>
      </c>
      <c r="B410" t="s">
        <v>934</v>
      </c>
      <c r="C410" t="str">
        <f>IFERROR(VLOOKUP(Table1[[#This Row],[Ticker]],[1]!Table1[[Symbol]:[Industry]],2,FALSE),"-")</f>
        <v>-</v>
      </c>
      <c r="D410" t="s">
        <v>319</v>
      </c>
      <c r="E410">
        <v>15366.732470875</v>
      </c>
      <c r="F410">
        <v>658.55</v>
      </c>
      <c r="G410">
        <v>56.597130482475201</v>
      </c>
      <c r="H410">
        <v>-15.0424021790179</v>
      </c>
      <c r="I410">
        <v>10.4331979373392</v>
      </c>
      <c r="J410">
        <v>-4.7414896889564702</v>
      </c>
      <c r="K410">
        <v>694.33148037901299</v>
      </c>
      <c r="L410">
        <v>570.61907636879903</v>
      </c>
      <c r="M410">
        <v>36.581903607507698</v>
      </c>
      <c r="N410">
        <v>0.84395280329456102</v>
      </c>
      <c r="O410">
        <v>25.7307721509376</v>
      </c>
      <c r="P410">
        <v>160.296442687747</v>
      </c>
      <c r="Q410">
        <v>7.1421108572370995E-2</v>
      </c>
    </row>
    <row r="411" spans="1:17" hidden="1" x14ac:dyDescent="0.3">
      <c r="A411" t="s">
        <v>935</v>
      </c>
      <c r="B411" t="s">
        <v>936</v>
      </c>
      <c r="C411" t="str">
        <f>IFERROR(VLOOKUP(Table1[[#This Row],[Ticker]],[1]!Table1[[Symbol]:[Industry]],2,FALSE),"-")</f>
        <v>-</v>
      </c>
      <c r="D411" t="s">
        <v>173</v>
      </c>
      <c r="E411">
        <v>15148.687015039999</v>
      </c>
      <c r="F411">
        <v>467.2</v>
      </c>
      <c r="G411">
        <v>14.617945776914301</v>
      </c>
      <c r="H411">
        <v>-0.93980310517805099</v>
      </c>
      <c r="I411">
        <v>-19.124589006330599</v>
      </c>
      <c r="J411">
        <v>-4.1686792929314098</v>
      </c>
      <c r="K411">
        <v>447.28841270747699</v>
      </c>
      <c r="M411">
        <v>50.844059352506399</v>
      </c>
      <c r="N411">
        <v>0.49887179078349297</v>
      </c>
      <c r="O411">
        <v>9.375</v>
      </c>
      <c r="P411">
        <v>82.286383144752193</v>
      </c>
    </row>
    <row r="412" spans="1:17" x14ac:dyDescent="0.3">
      <c r="A412" t="s">
        <v>937</v>
      </c>
      <c r="B412" t="s">
        <v>938</v>
      </c>
      <c r="C412" t="str">
        <f>IFERROR(VLOOKUP(Table1[[#This Row],[Ticker]],[1]!Table1[[Symbol]:[Industry]],2,FALSE),"-")</f>
        <v>-</v>
      </c>
      <c r="D412" t="s">
        <v>619</v>
      </c>
      <c r="E412">
        <v>15096.370434</v>
      </c>
      <c r="F412">
        <v>522.04999999999995</v>
      </c>
      <c r="G412">
        <v>19.458535778000801</v>
      </c>
      <c r="H412">
        <v>8.3387054222993697</v>
      </c>
      <c r="I412">
        <v>17.885779348932701</v>
      </c>
      <c r="J412">
        <v>-2.1961250026595298</v>
      </c>
      <c r="K412">
        <v>489.46621301496998</v>
      </c>
      <c r="L412">
        <v>436.519464520638</v>
      </c>
      <c r="M412">
        <v>49.755246373514801</v>
      </c>
      <c r="N412">
        <v>1.91591028164966</v>
      </c>
      <c r="O412">
        <v>12.0582319701178</v>
      </c>
      <c r="P412">
        <v>56.115430622009498</v>
      </c>
      <c r="Q412">
        <v>1.2079465269061999E-2</v>
      </c>
    </row>
    <row r="413" spans="1:17" x14ac:dyDescent="0.3">
      <c r="A413" t="s">
        <v>939</v>
      </c>
      <c r="B413" t="s">
        <v>940</v>
      </c>
      <c r="C413" t="str">
        <f>IFERROR(VLOOKUP(Table1[[#This Row],[Ticker]],[1]!Table1[[Symbol]:[Industry]],2,FALSE),"-")</f>
        <v>-</v>
      </c>
      <c r="D413" t="s">
        <v>941</v>
      </c>
      <c r="E413">
        <v>15030.0027735</v>
      </c>
      <c r="F413">
        <v>676.5</v>
      </c>
      <c r="G413">
        <v>-22.055039321976601</v>
      </c>
      <c r="H413">
        <v>-6.6084502026119498</v>
      </c>
      <c r="I413">
        <v>-28.581068049256999</v>
      </c>
      <c r="J413">
        <v>-2.4807366216881102</v>
      </c>
      <c r="K413">
        <v>696.05623050415602</v>
      </c>
      <c r="L413">
        <v>679.56061663240803</v>
      </c>
      <c r="M413">
        <v>24.888234329790901</v>
      </c>
      <c r="N413">
        <v>0.68245867831578899</v>
      </c>
      <c r="O413">
        <v>25.5728011825572</v>
      </c>
      <c r="P413">
        <v>13.8888888888888</v>
      </c>
      <c r="Q413">
        <v>2.8397944433565001E-2</v>
      </c>
    </row>
    <row r="414" spans="1:17" x14ac:dyDescent="0.3">
      <c r="A414" t="s">
        <v>942</v>
      </c>
      <c r="B414" t="s">
        <v>943</v>
      </c>
      <c r="C414" t="str">
        <f>IFERROR(VLOOKUP(Table1[[#This Row],[Ticker]],[1]!Table1[[Symbol]:[Industry]],2,FALSE),"-")</f>
        <v>-</v>
      </c>
      <c r="D414" t="s">
        <v>216</v>
      </c>
      <c r="E414">
        <v>15019.099194</v>
      </c>
      <c r="F414">
        <v>2152.6</v>
      </c>
      <c r="G414">
        <v>67.818060376270495</v>
      </c>
      <c r="H414">
        <v>20.448218047079099</v>
      </c>
      <c r="I414">
        <v>24.759334522303298</v>
      </c>
      <c r="J414">
        <v>-7.59196293165067</v>
      </c>
      <c r="K414">
        <v>1900.3735923736899</v>
      </c>
      <c r="L414">
        <v>1597.7764314926101</v>
      </c>
      <c r="M414">
        <v>50.270398241715498</v>
      </c>
      <c r="N414">
        <v>2.0584086210264001</v>
      </c>
      <c r="O414">
        <v>11.864721731859101</v>
      </c>
      <c r="P414">
        <v>121.906087315086</v>
      </c>
      <c r="Q414">
        <v>3.9533389099958002E-2</v>
      </c>
    </row>
    <row r="415" spans="1:17" x14ac:dyDescent="0.3">
      <c r="A415" t="s">
        <v>944</v>
      </c>
      <c r="B415" t="s">
        <v>945</v>
      </c>
      <c r="C415" t="str">
        <f>IFERROR(VLOOKUP(Table1[[#This Row],[Ticker]],[1]!Table1[[Symbol]:[Industry]],2,FALSE),"-")</f>
        <v>-</v>
      </c>
      <c r="D415" t="s">
        <v>946</v>
      </c>
      <c r="E415">
        <v>14960.3621982</v>
      </c>
      <c r="F415">
        <v>168.24</v>
      </c>
      <c r="G415">
        <v>12.305952227473799</v>
      </c>
      <c r="H415">
        <v>-9.2094513362526005</v>
      </c>
      <c r="I415">
        <v>8.0416350736999291</v>
      </c>
      <c r="J415">
        <v>-3.59123980471754</v>
      </c>
      <c r="K415">
        <v>170.176703739652</v>
      </c>
      <c r="L415">
        <v>154.66499122729999</v>
      </c>
      <c r="M415">
        <v>29.289601082439901</v>
      </c>
      <c r="N415">
        <v>0.79342045441050302</v>
      </c>
      <c r="O415">
        <v>13.647170708511601</v>
      </c>
      <c r="P415">
        <v>41.378151260504197</v>
      </c>
      <c r="Q415">
        <v>-6.8291532454670002E-3</v>
      </c>
    </row>
    <row r="416" spans="1:17" x14ac:dyDescent="0.3">
      <c r="A416" t="s">
        <v>947</v>
      </c>
      <c r="B416" t="s">
        <v>948</v>
      </c>
      <c r="C416" t="str">
        <f>IFERROR(VLOOKUP(Table1[[#This Row],[Ticker]],[1]!Table1[[Symbol]:[Industry]],2,FALSE),"-")</f>
        <v>-</v>
      </c>
      <c r="D416" t="s">
        <v>281</v>
      </c>
      <c r="E416">
        <v>14796.384802614901</v>
      </c>
      <c r="F416">
        <v>1057.8499999999999</v>
      </c>
      <c r="G416">
        <v>137.916734819402</v>
      </c>
      <c r="H416">
        <v>-3.9012356964444899</v>
      </c>
      <c r="I416">
        <v>14.5810971783027</v>
      </c>
      <c r="J416">
        <v>-1.9654371237441199</v>
      </c>
      <c r="K416">
        <v>954.95018602411699</v>
      </c>
      <c r="L416">
        <v>785.90805679915695</v>
      </c>
      <c r="M416">
        <v>67.184774379376606</v>
      </c>
      <c r="N416">
        <v>1.34714883001956</v>
      </c>
      <c r="O416">
        <v>3.6819965023396399</v>
      </c>
      <c r="P416">
        <v>168.26856019780601</v>
      </c>
      <c r="Q416">
        <v>0.12278676946092</v>
      </c>
    </row>
    <row r="417" spans="1:17" x14ac:dyDescent="0.3">
      <c r="A417" t="s">
        <v>949</v>
      </c>
      <c r="B417" t="s">
        <v>950</v>
      </c>
      <c r="C417" t="str">
        <f>IFERROR(VLOOKUP(Table1[[#This Row],[Ticker]],[1]!Table1[[Symbol]:[Industry]],2,FALSE),"-")</f>
        <v>-</v>
      </c>
      <c r="D417" t="s">
        <v>62</v>
      </c>
      <c r="E417">
        <v>14715.7613862299</v>
      </c>
      <c r="F417">
        <v>6389.65</v>
      </c>
      <c r="G417">
        <v>23.836533241655399</v>
      </c>
      <c r="H417">
        <v>-12.6189095202293</v>
      </c>
      <c r="I417">
        <v>7.4531042373770902</v>
      </c>
      <c r="J417">
        <v>-1.13247293410637</v>
      </c>
      <c r="K417">
        <v>6177.5922776410398</v>
      </c>
      <c r="L417">
        <v>5431.6749240097397</v>
      </c>
      <c r="M417">
        <v>43.211566804645798</v>
      </c>
      <c r="N417">
        <v>0.32552055302285698</v>
      </c>
      <c r="O417">
        <v>17.9970733921263</v>
      </c>
      <c r="P417">
        <v>49.006868507862798</v>
      </c>
      <c r="Q417">
        <v>-1.1658236633564001E-2</v>
      </c>
    </row>
    <row r="418" spans="1:17" x14ac:dyDescent="0.3">
      <c r="A418" t="s">
        <v>951</v>
      </c>
      <c r="B418" t="s">
        <v>952</v>
      </c>
      <c r="C418" t="str">
        <f>IFERROR(VLOOKUP(Table1[[#This Row],[Ticker]],[1]!Table1[[Symbol]:[Industry]],2,FALSE),"-")</f>
        <v>-</v>
      </c>
      <c r="D418" t="s">
        <v>18</v>
      </c>
      <c r="E418">
        <v>14715.424548000001</v>
      </c>
      <c r="F418">
        <v>988.2</v>
      </c>
      <c r="G418">
        <v>99.144399915815299</v>
      </c>
      <c r="H418">
        <v>2.4825871477408401</v>
      </c>
      <c r="I418">
        <v>13.4323550830757</v>
      </c>
      <c r="J418">
        <v>-8.1541261746555396</v>
      </c>
      <c r="K418">
        <v>988.64804229722301</v>
      </c>
      <c r="L418">
        <v>826.36901685128203</v>
      </c>
      <c r="M418">
        <v>40.497281595792899</v>
      </c>
      <c r="N418">
        <v>2.60051753951891</v>
      </c>
      <c r="O418">
        <v>29.0224650880388</v>
      </c>
      <c r="P418">
        <v>184.04713998275301</v>
      </c>
      <c r="Q418">
        <v>0.18651520064472901</v>
      </c>
    </row>
    <row r="419" spans="1:17" x14ac:dyDescent="0.3">
      <c r="A419" t="s">
        <v>953</v>
      </c>
      <c r="B419" t="s">
        <v>954</v>
      </c>
      <c r="C419" t="str">
        <f>IFERROR(VLOOKUP(Table1[[#This Row],[Ticker]],[1]!Table1[[Symbol]:[Industry]],2,FALSE),"-")</f>
        <v>-</v>
      </c>
      <c r="D419" t="s">
        <v>46</v>
      </c>
      <c r="E419">
        <v>14635.58339292</v>
      </c>
      <c r="F419">
        <v>260.39999999999998</v>
      </c>
      <c r="G419">
        <v>60.117375917282502</v>
      </c>
      <c r="H419">
        <v>1.2071223471258501</v>
      </c>
      <c r="I419">
        <v>1.9618196320324099</v>
      </c>
      <c r="J419">
        <v>-4.3912079169517098</v>
      </c>
      <c r="K419">
        <v>256.147419279887</v>
      </c>
      <c r="L419">
        <v>212.14518400239999</v>
      </c>
      <c r="M419">
        <v>41.408534022763703</v>
      </c>
      <c r="N419">
        <v>1.4080239449930101</v>
      </c>
      <c r="O419">
        <v>16.7050691244239</v>
      </c>
      <c r="P419">
        <v>123.61528553027</v>
      </c>
      <c r="Q419">
        <v>0.12274688262516199</v>
      </c>
    </row>
    <row r="420" spans="1:17" x14ac:dyDescent="0.3">
      <c r="A420" t="s">
        <v>955</v>
      </c>
      <c r="B420" t="s">
        <v>956</v>
      </c>
      <c r="C420" t="str">
        <f>IFERROR(VLOOKUP(Table1[[#This Row],[Ticker]],[1]!Table1[[Symbol]:[Industry]],2,FALSE),"-")</f>
        <v>-</v>
      </c>
      <c r="D420" t="s">
        <v>130</v>
      </c>
      <c r="E420">
        <v>14534.952926260001</v>
      </c>
      <c r="F420">
        <v>819.1</v>
      </c>
      <c r="G420">
        <v>541.68842080286299</v>
      </c>
      <c r="H420">
        <v>-14.8228160771493</v>
      </c>
      <c r="I420">
        <v>-30.899942572506902</v>
      </c>
      <c r="J420">
        <v>-5.8768401913239501</v>
      </c>
      <c r="K420">
        <v>900.43427538786398</v>
      </c>
      <c r="L420">
        <v>808.194881319312</v>
      </c>
      <c r="M420">
        <v>25.8163849863157</v>
      </c>
      <c r="N420">
        <v>0.595098874100215</v>
      </c>
      <c r="O420">
        <v>60.419973141252498</v>
      </c>
      <c r="P420">
        <v>582.299042065805</v>
      </c>
      <c r="Q420">
        <v>0.19695290823204101</v>
      </c>
    </row>
    <row r="421" spans="1:17" x14ac:dyDescent="0.3">
      <c r="A421" t="s">
        <v>957</v>
      </c>
      <c r="B421" t="s">
        <v>958</v>
      </c>
      <c r="C421" t="str">
        <f>IFERROR(VLOOKUP(Table1[[#This Row],[Ticker]],[1]!Table1[[Symbol]:[Industry]],2,FALSE),"-")</f>
        <v>-</v>
      </c>
      <c r="D421" t="s">
        <v>119</v>
      </c>
      <c r="E421">
        <v>14489.993670960001</v>
      </c>
      <c r="F421">
        <v>2277.15</v>
      </c>
      <c r="G421">
        <v>29.218576527887301</v>
      </c>
      <c r="H421">
        <v>17.490022274779498</v>
      </c>
      <c r="I421">
        <v>28.666742332592602</v>
      </c>
      <c r="J421">
        <v>6.0736940760485796</v>
      </c>
      <c r="K421">
        <v>1934.3015884674801</v>
      </c>
      <c r="L421">
        <v>1710.8633869103801</v>
      </c>
      <c r="M421">
        <v>82.834469241793798</v>
      </c>
      <c r="N421">
        <v>1.3779092617970801</v>
      </c>
      <c r="O421">
        <v>0.966119930615017</v>
      </c>
      <c r="P421">
        <v>59.794393179186699</v>
      </c>
      <c r="Q421">
        <v>-5.8538087715268E-2</v>
      </c>
    </row>
    <row r="422" spans="1:17" x14ac:dyDescent="0.3">
      <c r="A422" t="s">
        <v>959</v>
      </c>
      <c r="B422" t="s">
        <v>960</v>
      </c>
      <c r="C422" t="str">
        <f>IFERROR(VLOOKUP(Table1[[#This Row],[Ticker]],[1]!Table1[[Symbol]:[Industry]],2,FALSE),"-")</f>
        <v>-</v>
      </c>
      <c r="D422" t="s">
        <v>130</v>
      </c>
      <c r="E422">
        <v>14476.1020471799</v>
      </c>
      <c r="F422">
        <v>1064.8499999999999</v>
      </c>
      <c r="G422">
        <v>73.878014359787301</v>
      </c>
      <c r="H422">
        <v>-9.3555271276366891</v>
      </c>
      <c r="I422">
        <v>33.569719557998901</v>
      </c>
      <c r="J422">
        <v>-3.91700624083383</v>
      </c>
      <c r="K422">
        <v>1036.58511912724</v>
      </c>
      <c r="L422">
        <v>829.54063014272106</v>
      </c>
      <c r="M422">
        <v>34.853090050973101</v>
      </c>
      <c r="N422">
        <v>1.3061557154721399</v>
      </c>
      <c r="O422">
        <v>14.941071512419599</v>
      </c>
      <c r="P422">
        <v>100.668990860265</v>
      </c>
      <c r="Q422">
        <v>8.2109025077431994E-2</v>
      </c>
    </row>
    <row r="423" spans="1:17" x14ac:dyDescent="0.3">
      <c r="A423" t="s">
        <v>961</v>
      </c>
      <c r="B423" t="s">
        <v>962</v>
      </c>
      <c r="C423" t="str">
        <f>IFERROR(VLOOKUP(Table1[[#This Row],[Ticker]],[1]!Table1[[Symbol]:[Industry]],2,FALSE),"-")</f>
        <v>-</v>
      </c>
      <c r="D423" t="s">
        <v>24</v>
      </c>
      <c r="E423">
        <v>14296.304868650001</v>
      </c>
      <c r="F423">
        <v>235.75</v>
      </c>
      <c r="G423">
        <v>-17.7822495830852</v>
      </c>
      <c r="H423">
        <v>-10.6054388956631</v>
      </c>
      <c r="I423">
        <v>-22.203187636537599</v>
      </c>
      <c r="J423">
        <v>-1.25812453244429</v>
      </c>
      <c r="K423">
        <v>251.91437417892999</v>
      </c>
      <c r="L423">
        <v>244.87525149022599</v>
      </c>
      <c r="M423">
        <v>25.629387525862999</v>
      </c>
      <c r="N423">
        <v>0.862434151605456</v>
      </c>
      <c r="O423">
        <v>27.550371155885401</v>
      </c>
      <c r="P423">
        <v>12.772064099497699</v>
      </c>
      <c r="Q423">
        <v>1.1672701609061E-2</v>
      </c>
    </row>
    <row r="424" spans="1:17" x14ac:dyDescent="0.3">
      <c r="A424" t="s">
        <v>963</v>
      </c>
      <c r="B424" t="s">
        <v>964</v>
      </c>
      <c r="C424" t="str">
        <f>IFERROR(VLOOKUP(Table1[[#This Row],[Ticker]],[1]!Table1[[Symbol]:[Industry]],2,FALSE),"-")</f>
        <v>-</v>
      </c>
      <c r="D424" t="s">
        <v>375</v>
      </c>
      <c r="E424">
        <v>14189.07565205</v>
      </c>
      <c r="F424">
        <v>4205.5</v>
      </c>
      <c r="G424">
        <v>63.197210249268601</v>
      </c>
      <c r="H424">
        <v>3.6723075186509102</v>
      </c>
      <c r="I424">
        <v>-0.45541363891412501</v>
      </c>
      <c r="J424">
        <v>-8.5298809526600508</v>
      </c>
      <c r="K424">
        <v>4157.1160987872399</v>
      </c>
      <c r="L424">
        <v>3634.19154708428</v>
      </c>
      <c r="M424">
        <v>35.678938864521797</v>
      </c>
      <c r="N424">
        <v>0.95235114182508596</v>
      </c>
      <c r="O424">
        <v>16.228748068006102</v>
      </c>
      <c r="P424">
        <v>91.773638249846101</v>
      </c>
      <c r="Q424">
        <v>1.1523251799697E-2</v>
      </c>
    </row>
    <row r="425" spans="1:17" x14ac:dyDescent="0.3">
      <c r="A425" t="s">
        <v>965</v>
      </c>
      <c r="B425" t="s">
        <v>966</v>
      </c>
      <c r="C425" t="str">
        <f>IFERROR(VLOOKUP(Table1[[#This Row],[Ticker]],[1]!Table1[[Symbol]:[Industry]],2,FALSE),"-")</f>
        <v>-</v>
      </c>
      <c r="D425" t="s">
        <v>168</v>
      </c>
      <c r="E425">
        <v>14132.7075914</v>
      </c>
      <c r="F425">
        <v>629.79999999999995</v>
      </c>
      <c r="G425">
        <v>47.456516743636101</v>
      </c>
      <c r="H425">
        <v>-8.4979132281934202</v>
      </c>
      <c r="I425">
        <v>9.3887190504603701</v>
      </c>
      <c r="J425">
        <v>-4.9389214706579203</v>
      </c>
      <c r="K425">
        <v>615.51796216063497</v>
      </c>
      <c r="L425">
        <v>514.58463185390099</v>
      </c>
      <c r="M425">
        <v>37.096761067777102</v>
      </c>
      <c r="N425">
        <v>1.2620391111023599</v>
      </c>
      <c r="O425">
        <v>13.805970149253699</v>
      </c>
      <c r="P425">
        <v>81.9836740590912</v>
      </c>
      <c r="Q425">
        <v>0.21148365072293901</v>
      </c>
    </row>
    <row r="426" spans="1:17" x14ac:dyDescent="0.3">
      <c r="A426" t="s">
        <v>967</v>
      </c>
      <c r="B426" t="s">
        <v>968</v>
      </c>
      <c r="C426" t="str">
        <f>IFERROR(VLOOKUP(Table1[[#This Row],[Ticker]],[1]!Table1[[Symbol]:[Industry]],2,FALSE),"-")</f>
        <v>-</v>
      </c>
      <c r="D426" t="s">
        <v>62</v>
      </c>
      <c r="E426">
        <v>14115.060579839999</v>
      </c>
      <c r="F426">
        <v>1037.3</v>
      </c>
      <c r="G426">
        <v>13.615249189065301</v>
      </c>
      <c r="H426">
        <v>-6.8972792446867199</v>
      </c>
      <c r="I426">
        <v>2.6187237508710401</v>
      </c>
      <c r="J426">
        <v>-0.22812716547515999</v>
      </c>
      <c r="K426">
        <v>987.44624869161305</v>
      </c>
      <c r="L426">
        <v>900.60568858255294</v>
      </c>
      <c r="M426">
        <v>57.386883458086302</v>
      </c>
      <c r="N426">
        <v>1.68278364230309</v>
      </c>
      <c r="O426">
        <v>5.0804974452906597</v>
      </c>
      <c r="P426">
        <v>39.234899328859001</v>
      </c>
      <c r="Q426">
        <v>-2.3389233935413999E-2</v>
      </c>
    </row>
    <row r="427" spans="1:17" x14ac:dyDescent="0.3">
      <c r="A427" t="s">
        <v>969</v>
      </c>
      <c r="B427" t="s">
        <v>970</v>
      </c>
      <c r="C427" t="str">
        <f>IFERROR(VLOOKUP(Table1[[#This Row],[Ticker]],[1]!Table1[[Symbol]:[Industry]],2,FALSE),"-")</f>
        <v>-</v>
      </c>
      <c r="D427" t="s">
        <v>489</v>
      </c>
      <c r="E427">
        <v>14064.7083726</v>
      </c>
      <c r="F427">
        <v>1777.2</v>
      </c>
      <c r="G427">
        <v>-13.143389488191399</v>
      </c>
      <c r="H427">
        <v>-10.2687650888408</v>
      </c>
      <c r="I427">
        <v>3.0541454797263401</v>
      </c>
      <c r="J427">
        <v>1.0041752362013801</v>
      </c>
      <c r="K427">
        <v>1741.1893071664001</v>
      </c>
      <c r="L427">
        <v>1622.9765348087501</v>
      </c>
      <c r="M427">
        <v>45.256809936107601</v>
      </c>
      <c r="N427">
        <v>0.60350676600586595</v>
      </c>
      <c r="O427">
        <v>11.3521269412559</v>
      </c>
      <c r="P427">
        <v>35.975516449885198</v>
      </c>
      <c r="Q427">
        <v>-9.2631076957415001E-2</v>
      </c>
    </row>
    <row r="428" spans="1:17" x14ac:dyDescent="0.3">
      <c r="A428" t="s">
        <v>971</v>
      </c>
      <c r="B428" t="s">
        <v>972</v>
      </c>
      <c r="C428" t="str">
        <f>IFERROR(VLOOKUP(Table1[[#This Row],[Ticker]],[1]!Table1[[Symbol]:[Industry]],2,FALSE),"-")</f>
        <v>-</v>
      </c>
      <c r="D428" t="s">
        <v>973</v>
      </c>
      <c r="E428">
        <v>14045.18081152</v>
      </c>
      <c r="F428">
        <v>1431.2</v>
      </c>
      <c r="G428">
        <v>-28.208269550658901</v>
      </c>
      <c r="H428">
        <v>-4.3358572980860499</v>
      </c>
      <c r="I428">
        <v>-18.0841270146515</v>
      </c>
      <c r="J428">
        <v>-1.6919021854762399</v>
      </c>
      <c r="K428">
        <v>1410.8231966211699</v>
      </c>
      <c r="L428">
        <v>1460.5240104508</v>
      </c>
      <c r="M428">
        <v>46.817574692951801</v>
      </c>
      <c r="N428">
        <v>0.95958353982639799</v>
      </c>
      <c r="O428">
        <v>31.0403856903297</v>
      </c>
      <c r="P428">
        <v>18.850689254276599</v>
      </c>
      <c r="Q428">
        <v>-4.5114353995766E-2</v>
      </c>
    </row>
    <row r="429" spans="1:17" x14ac:dyDescent="0.3">
      <c r="A429" t="s">
        <v>974</v>
      </c>
      <c r="B429" t="s">
        <v>975</v>
      </c>
      <c r="C429" t="str">
        <f>IFERROR(VLOOKUP(Table1[[#This Row],[Ticker]],[1]!Table1[[Symbol]:[Industry]],2,FALSE),"-")</f>
        <v>-</v>
      </c>
      <c r="D429" t="s">
        <v>235</v>
      </c>
      <c r="E429">
        <v>14043.603697015</v>
      </c>
      <c r="F429">
        <v>1710.95</v>
      </c>
      <c r="G429">
        <v>19.922290533145301</v>
      </c>
      <c r="H429">
        <v>-4.5164082140642501</v>
      </c>
      <c r="I429">
        <v>-8.9101283795326491</v>
      </c>
      <c r="J429">
        <v>-2.93944398693553</v>
      </c>
      <c r="K429">
        <v>1780.78292382824</v>
      </c>
      <c r="L429">
        <v>1599.1231599970699</v>
      </c>
      <c r="M429">
        <v>26.0887704117185</v>
      </c>
      <c r="N429">
        <v>0.82205571877549999</v>
      </c>
      <c r="O429">
        <v>29.866448464303399</v>
      </c>
      <c r="P429">
        <v>68.899308983218106</v>
      </c>
      <c r="Q429">
        <v>0.15444402712756899</v>
      </c>
    </row>
    <row r="430" spans="1:17" hidden="1" x14ac:dyDescent="0.3">
      <c r="A430" t="s">
        <v>976</v>
      </c>
      <c r="B430" t="s">
        <v>977</v>
      </c>
      <c r="C430" t="str">
        <f>IFERROR(VLOOKUP(Table1[[#This Row],[Ticker]],[1]!Table1[[Symbol]:[Industry]],2,FALSE),"-")</f>
        <v>-</v>
      </c>
      <c r="D430" t="s">
        <v>978</v>
      </c>
      <c r="E430">
        <v>13950.478375500001</v>
      </c>
      <c r="F430">
        <v>2298.75</v>
      </c>
      <c r="G430">
        <v>49.377248533484597</v>
      </c>
      <c r="H430">
        <v>6.8108656128606304</v>
      </c>
      <c r="I430">
        <v>47.412230278840397</v>
      </c>
      <c r="J430">
        <v>-4.7015381151066</v>
      </c>
      <c r="K430">
        <v>2044.82135629345</v>
      </c>
      <c r="M430">
        <v>62.118681001633497</v>
      </c>
      <c r="N430">
        <v>0.58306382053374495</v>
      </c>
      <c r="O430">
        <v>2.8820010875475699</v>
      </c>
      <c r="P430">
        <v>87.561194516971199</v>
      </c>
    </row>
    <row r="431" spans="1:17" x14ac:dyDescent="0.3">
      <c r="A431" t="s">
        <v>979</v>
      </c>
      <c r="B431" t="s">
        <v>980</v>
      </c>
      <c r="C431" t="str">
        <f>IFERROR(VLOOKUP(Table1[[#This Row],[Ticker]],[1]!Table1[[Symbol]:[Industry]],2,FALSE),"-")</f>
        <v>-</v>
      </c>
      <c r="D431" t="s">
        <v>898</v>
      </c>
      <c r="E431">
        <v>13774.7681352</v>
      </c>
      <c r="F431">
        <v>334.8</v>
      </c>
      <c r="G431">
        <v>31.024056723221001</v>
      </c>
      <c r="H431">
        <v>-7.5482547809182297</v>
      </c>
      <c r="I431">
        <v>-26.555786117985701</v>
      </c>
      <c r="J431">
        <v>-6.4394710554160897</v>
      </c>
      <c r="K431">
        <v>349.58655684410002</v>
      </c>
      <c r="L431">
        <v>320.66458415993901</v>
      </c>
      <c r="M431">
        <v>24.6504070501895</v>
      </c>
      <c r="N431">
        <v>0.99300555863838902</v>
      </c>
      <c r="O431">
        <v>28.419952210274701</v>
      </c>
      <c r="P431">
        <v>57.924528301886703</v>
      </c>
      <c r="Q431">
        <v>0.18943133615281599</v>
      </c>
    </row>
    <row r="432" spans="1:17" x14ac:dyDescent="0.3">
      <c r="A432" t="s">
        <v>981</v>
      </c>
      <c r="B432" t="s">
        <v>982</v>
      </c>
      <c r="C432" t="str">
        <f>IFERROR(VLOOKUP(Table1[[#This Row],[Ticker]],[1]!Table1[[Symbol]:[Industry]],2,FALSE),"-")</f>
        <v>-</v>
      </c>
      <c r="D432" t="s">
        <v>380</v>
      </c>
      <c r="E432">
        <v>13724.76782965</v>
      </c>
      <c r="F432">
        <v>294.64999999999998</v>
      </c>
      <c r="G432">
        <v>176.07497322016599</v>
      </c>
      <c r="H432">
        <v>18.632879730691101</v>
      </c>
      <c r="I432">
        <v>43.499111681905497</v>
      </c>
      <c r="J432">
        <v>-3.9937415557058702</v>
      </c>
      <c r="K432">
        <v>268.34448295029301</v>
      </c>
      <c r="L432">
        <v>212.91975276070499</v>
      </c>
      <c r="M432">
        <v>47.117855079547702</v>
      </c>
      <c r="N432">
        <v>2.6562150209772799</v>
      </c>
      <c r="O432">
        <v>30.391990497199998</v>
      </c>
      <c r="P432">
        <v>204.39049586776801</v>
      </c>
      <c r="Q432">
        <v>0.111934897876108</v>
      </c>
    </row>
    <row r="433" spans="1:17" x14ac:dyDescent="0.3">
      <c r="A433" t="s">
        <v>983</v>
      </c>
      <c r="B433" t="s">
        <v>984</v>
      </c>
      <c r="C433" t="str">
        <f>IFERROR(VLOOKUP(Table1[[#This Row],[Ticker]],[1]!Table1[[Symbol]:[Industry]],2,FALSE),"-")</f>
        <v>-</v>
      </c>
      <c r="D433" t="s">
        <v>268</v>
      </c>
      <c r="E433">
        <v>13643.37392</v>
      </c>
      <c r="F433">
        <v>4321.8999999999996</v>
      </c>
      <c r="G433">
        <v>27.266357955023899</v>
      </c>
      <c r="H433">
        <v>-17.759037105529899</v>
      </c>
      <c r="I433">
        <v>27.3383326129252</v>
      </c>
      <c r="J433">
        <v>-2.8139410603704502</v>
      </c>
      <c r="K433">
        <v>4386.2516497916704</v>
      </c>
      <c r="L433">
        <v>3766.0378199193701</v>
      </c>
      <c r="M433">
        <v>46.074442510710099</v>
      </c>
      <c r="N433">
        <v>0.95368730967156001</v>
      </c>
      <c r="O433">
        <v>15.689858626992701</v>
      </c>
      <c r="P433">
        <v>56.590579710144901</v>
      </c>
      <c r="Q433">
        <v>0.17528201900969201</v>
      </c>
    </row>
    <row r="434" spans="1:17" x14ac:dyDescent="0.3">
      <c r="A434" t="s">
        <v>985</v>
      </c>
      <c r="B434" t="s">
        <v>986</v>
      </c>
      <c r="C434" t="str">
        <f>IFERROR(VLOOKUP(Table1[[#This Row],[Ticker]],[1]!Table1[[Symbol]:[Industry]],2,FALSE),"-")</f>
        <v>-</v>
      </c>
      <c r="D434" t="s">
        <v>281</v>
      </c>
      <c r="E434">
        <v>13607.811780120001</v>
      </c>
      <c r="F434">
        <v>991.6</v>
      </c>
      <c r="G434">
        <v>33.271123009297803</v>
      </c>
      <c r="H434">
        <v>-6.2952658695666397</v>
      </c>
      <c r="I434">
        <v>-4.1961877684211002</v>
      </c>
      <c r="J434">
        <v>-5.5439296732146301</v>
      </c>
      <c r="K434">
        <v>1030.7982133702201</v>
      </c>
      <c r="L434">
        <v>917.770566277635</v>
      </c>
      <c r="M434">
        <v>21.8864224253178</v>
      </c>
      <c r="N434">
        <v>0.75935190418696996</v>
      </c>
      <c r="O434">
        <v>20.915691811214199</v>
      </c>
      <c r="P434">
        <v>73.356643356643303</v>
      </c>
      <c r="Q434">
        <v>8.5138011111159997E-3</v>
      </c>
    </row>
    <row r="435" spans="1:17" hidden="1" x14ac:dyDescent="0.3">
      <c r="A435" t="s">
        <v>987</v>
      </c>
      <c r="B435" t="s">
        <v>988</v>
      </c>
      <c r="C435" t="str">
        <f>IFERROR(VLOOKUP(Table1[[#This Row],[Ticker]],[1]!Table1[[Symbol]:[Industry]],2,FALSE),"-")</f>
        <v>-</v>
      </c>
      <c r="D435" t="s">
        <v>626</v>
      </c>
      <c r="E435">
        <v>13568.109735795</v>
      </c>
      <c r="F435">
        <v>567.95000000000005</v>
      </c>
      <c r="G435">
        <v>-24.492671250154199</v>
      </c>
      <c r="H435">
        <v>-2.6447914554883099</v>
      </c>
      <c r="I435">
        <v>-15.7730042225043</v>
      </c>
      <c r="J435">
        <v>-1.0128688288477199</v>
      </c>
      <c r="K435">
        <v>555.32000000000005</v>
      </c>
      <c r="M435">
        <v>48.143031195759001</v>
      </c>
      <c r="O435">
        <v>16.207412624350699</v>
      </c>
      <c r="P435">
        <v>20.8147202722825</v>
      </c>
    </row>
    <row r="436" spans="1:17" x14ac:dyDescent="0.3">
      <c r="A436" t="s">
        <v>989</v>
      </c>
      <c r="B436" t="s">
        <v>990</v>
      </c>
      <c r="C436" t="str">
        <f>IFERROR(VLOOKUP(Table1[[#This Row],[Ticker]],[1]!Table1[[Symbol]:[Industry]],2,FALSE),"-")</f>
        <v>-</v>
      </c>
      <c r="D436" t="s">
        <v>21</v>
      </c>
      <c r="E436">
        <v>13469.41148384</v>
      </c>
      <c r="F436">
        <v>2389.6</v>
      </c>
      <c r="G436">
        <v>138.50208835766699</v>
      </c>
      <c r="H436">
        <v>-7.80993522213583</v>
      </c>
      <c r="I436">
        <v>60.333407048688599</v>
      </c>
      <c r="J436">
        <v>2.2807989796797599</v>
      </c>
      <c r="K436">
        <v>2366.3515498451602</v>
      </c>
      <c r="L436">
        <v>1665.17166649667</v>
      </c>
      <c r="M436">
        <v>35.422054590589802</v>
      </c>
      <c r="N436">
        <v>0.86136222336389801</v>
      </c>
      <c r="O436">
        <v>16.000585872112399</v>
      </c>
      <c r="P436">
        <v>223.53100460330299</v>
      </c>
    </row>
    <row r="437" spans="1:17" x14ac:dyDescent="0.3">
      <c r="A437" t="s">
        <v>991</v>
      </c>
      <c r="B437" t="s">
        <v>992</v>
      </c>
      <c r="C437" t="str">
        <f>IFERROR(VLOOKUP(Table1[[#This Row],[Ticker]],[1]!Table1[[Symbol]:[Industry]],2,FALSE),"-")</f>
        <v>-</v>
      </c>
      <c r="D437" t="s">
        <v>993</v>
      </c>
      <c r="E437">
        <v>13442.519578474999</v>
      </c>
      <c r="F437">
        <v>757.25</v>
      </c>
      <c r="G437">
        <v>33.554741141777299</v>
      </c>
      <c r="H437">
        <v>-3.59978360271338</v>
      </c>
      <c r="I437">
        <v>15.337842919621499</v>
      </c>
      <c r="J437">
        <v>-2.3598747090766502E-2</v>
      </c>
      <c r="K437">
        <v>728.71329796808197</v>
      </c>
      <c r="L437">
        <v>628.06153288901203</v>
      </c>
      <c r="M437">
        <v>37.809238294882697</v>
      </c>
      <c r="N437">
        <v>0.84406781893055605</v>
      </c>
      <c r="O437">
        <v>10.0033014196104</v>
      </c>
      <c r="P437">
        <v>67.274132979898397</v>
      </c>
      <c r="Q437">
        <v>3.9006425791112E-2</v>
      </c>
    </row>
    <row r="438" spans="1:17" x14ac:dyDescent="0.3">
      <c r="A438" t="s">
        <v>994</v>
      </c>
      <c r="B438" t="s">
        <v>995</v>
      </c>
      <c r="C438" t="str">
        <f>IFERROR(VLOOKUP(Table1[[#This Row],[Ticker]],[1]!Table1[[Symbol]:[Industry]],2,FALSE),"-")</f>
        <v>-</v>
      </c>
      <c r="D438" t="s">
        <v>281</v>
      </c>
      <c r="E438">
        <v>13283.86480062</v>
      </c>
      <c r="F438">
        <v>2456.6999999999998</v>
      </c>
      <c r="G438">
        <v>45.212445552806798</v>
      </c>
      <c r="H438">
        <v>-12.508313209981701</v>
      </c>
      <c r="I438">
        <v>4.7965006463190303</v>
      </c>
      <c r="J438">
        <v>-10.3360119729809</v>
      </c>
      <c r="K438">
        <v>2209.6254119269702</v>
      </c>
      <c r="L438">
        <v>1959.89024695542</v>
      </c>
      <c r="M438">
        <v>59.254741293090298</v>
      </c>
      <c r="N438">
        <v>1.25757432844145</v>
      </c>
      <c r="O438">
        <v>11.851263890584899</v>
      </c>
      <c r="P438">
        <v>70.013840830449794</v>
      </c>
      <c r="Q438">
        <v>5.1574235276960999E-2</v>
      </c>
    </row>
    <row r="439" spans="1:17" x14ac:dyDescent="0.3">
      <c r="A439" t="s">
        <v>996</v>
      </c>
      <c r="B439" t="s">
        <v>997</v>
      </c>
      <c r="C439" t="str">
        <f>IFERROR(VLOOKUP(Table1[[#This Row],[Ticker]],[1]!Table1[[Symbol]:[Industry]],2,FALSE),"-")</f>
        <v>-</v>
      </c>
      <c r="D439" t="s">
        <v>46</v>
      </c>
      <c r="E439">
        <v>13138.653335475001</v>
      </c>
      <c r="F439">
        <v>512.15</v>
      </c>
      <c r="G439">
        <v>22.835006988378002</v>
      </c>
      <c r="H439">
        <v>4.0949028901151001</v>
      </c>
      <c r="I439">
        <v>17.528271326707099</v>
      </c>
      <c r="J439">
        <v>-3.94277437066919</v>
      </c>
      <c r="K439">
        <v>490.622397949201</v>
      </c>
      <c r="L439">
        <v>429.18535860447201</v>
      </c>
      <c r="M439">
        <v>52.073890749490097</v>
      </c>
      <c r="N439">
        <v>0.82315447529808905</v>
      </c>
      <c r="O439">
        <v>12.2327443131894</v>
      </c>
      <c r="P439">
        <v>65.156401160915806</v>
      </c>
      <c r="Q439">
        <v>3.1723045702934001E-2</v>
      </c>
    </row>
    <row r="440" spans="1:17" x14ac:dyDescent="0.3">
      <c r="A440" t="s">
        <v>998</v>
      </c>
      <c r="B440" t="s">
        <v>999</v>
      </c>
      <c r="C440" t="str">
        <f>IFERROR(VLOOKUP(Table1[[#This Row],[Ticker]],[1]!Table1[[Symbol]:[Industry]],2,FALSE),"-")</f>
        <v>-</v>
      </c>
      <c r="D440" t="s">
        <v>62</v>
      </c>
      <c r="E440">
        <v>13134.18814032</v>
      </c>
      <c r="F440">
        <v>856.2</v>
      </c>
      <c r="G440">
        <v>215.37070674402801</v>
      </c>
      <c r="H440">
        <v>36.397181678439999</v>
      </c>
      <c r="I440">
        <v>87.226873804081393</v>
      </c>
      <c r="J440">
        <v>-2.38417252246126</v>
      </c>
      <c r="K440">
        <v>702.32983908672497</v>
      </c>
      <c r="L440">
        <v>520.72620737535897</v>
      </c>
      <c r="M440">
        <v>59.9479701905856</v>
      </c>
      <c r="N440">
        <v>0.84773087342750697</v>
      </c>
      <c r="O440">
        <v>16.2111656155103</v>
      </c>
      <c r="P440">
        <v>301.50058616647101</v>
      </c>
      <c r="Q440">
        <v>4.6156793836634999E-2</v>
      </c>
    </row>
    <row r="441" spans="1:17" x14ac:dyDescent="0.3">
      <c r="A441" t="s">
        <v>1000</v>
      </c>
      <c r="B441" t="s">
        <v>1001</v>
      </c>
      <c r="C441" t="str">
        <f>IFERROR(VLOOKUP(Table1[[#This Row],[Ticker]],[1]!Table1[[Symbol]:[Industry]],2,FALSE),"-")</f>
        <v>-</v>
      </c>
      <c r="D441" t="s">
        <v>528</v>
      </c>
      <c r="E441">
        <v>12995.229747289901</v>
      </c>
      <c r="F441">
        <v>836.15</v>
      </c>
      <c r="G441">
        <v>-29.307770444245701</v>
      </c>
      <c r="H441">
        <v>-1.45908869534768</v>
      </c>
      <c r="I441">
        <v>-14.23537495639</v>
      </c>
      <c r="J441">
        <v>-1.6669772702200201</v>
      </c>
      <c r="K441">
        <v>835.90511257575497</v>
      </c>
      <c r="L441">
        <v>827.00804187937797</v>
      </c>
      <c r="M441">
        <v>41.181724680825702</v>
      </c>
      <c r="N441">
        <v>0.54588118964987098</v>
      </c>
      <c r="O441">
        <v>22.579680679303902</v>
      </c>
      <c r="P441">
        <v>17.9420269412511</v>
      </c>
      <c r="Q441">
        <v>9.4853388221859992E-3</v>
      </c>
    </row>
    <row r="442" spans="1:17" x14ac:dyDescent="0.3">
      <c r="A442" t="s">
        <v>1002</v>
      </c>
      <c r="B442" t="s">
        <v>1003</v>
      </c>
      <c r="C442" t="str">
        <f>IFERROR(VLOOKUP(Table1[[#This Row],[Ticker]],[1]!Table1[[Symbol]:[Industry]],2,FALSE),"-")</f>
        <v>-</v>
      </c>
      <c r="D442" t="s">
        <v>597</v>
      </c>
      <c r="E442">
        <v>12940.1176262399</v>
      </c>
      <c r="F442">
        <v>134.72</v>
      </c>
      <c r="G442">
        <v>-63.222842938560198</v>
      </c>
      <c r="H442">
        <v>-16.917588374741801</v>
      </c>
      <c r="I442">
        <v>-28.869613857336699</v>
      </c>
      <c r="J442">
        <v>-16.342906074524102</v>
      </c>
      <c r="K442">
        <v>150.04527204221799</v>
      </c>
      <c r="L442">
        <v>180.281807132864</v>
      </c>
      <c r="M442">
        <v>27.395219339667701</v>
      </c>
      <c r="N442">
        <v>1.1569158744589201</v>
      </c>
      <c r="O442">
        <v>122.461401425178</v>
      </c>
      <c r="P442">
        <v>7.3466135458167301</v>
      </c>
      <c r="Q442">
        <v>-4.7279236753866999E-2</v>
      </c>
    </row>
    <row r="443" spans="1:17" x14ac:dyDescent="0.3">
      <c r="A443" t="s">
        <v>1004</v>
      </c>
      <c r="B443" t="s">
        <v>1005</v>
      </c>
      <c r="C443" t="str">
        <f>IFERROR(VLOOKUP(Table1[[#This Row],[Ticker]],[1]!Table1[[Symbol]:[Industry]],2,FALSE),"-")</f>
        <v>-</v>
      </c>
      <c r="D443" t="s">
        <v>46</v>
      </c>
      <c r="E443">
        <v>12915.62662832</v>
      </c>
      <c r="F443">
        <v>702.65</v>
      </c>
      <c r="G443">
        <v>42.017442029150601</v>
      </c>
      <c r="H443">
        <v>-0.842581127408216</v>
      </c>
      <c r="I443">
        <v>22.235162944687598</v>
      </c>
      <c r="J443">
        <v>-2.34157999304567</v>
      </c>
      <c r="K443">
        <v>652.28307072458199</v>
      </c>
      <c r="L443">
        <v>559.95386314959603</v>
      </c>
      <c r="M443">
        <v>44.830715476749099</v>
      </c>
      <c r="N443">
        <v>0.69743696179647696</v>
      </c>
      <c r="O443">
        <v>7.87020565003915</v>
      </c>
      <c r="P443">
        <v>76.545226130653205</v>
      </c>
      <c r="Q443">
        <v>5.3832765158086E-2</v>
      </c>
    </row>
    <row r="444" spans="1:17" hidden="1" x14ac:dyDescent="0.3">
      <c r="A444" t="s">
        <v>1006</v>
      </c>
      <c r="B444" t="s">
        <v>1007</v>
      </c>
      <c r="C444" t="str">
        <f>IFERROR(VLOOKUP(Table1[[#This Row],[Ticker]],[1]!Table1[[Symbol]:[Industry]],2,FALSE),"-")</f>
        <v>-</v>
      </c>
      <c r="D444" t="s">
        <v>1008</v>
      </c>
      <c r="E444">
        <v>12906.893384999599</v>
      </c>
      <c r="F444">
        <v>100</v>
      </c>
      <c r="G444">
        <v>-23.975943276778899</v>
      </c>
      <c r="I444">
        <v>-15.2562762491289</v>
      </c>
      <c r="M444">
        <v>50</v>
      </c>
      <c r="N444">
        <v>1.8823529411764699</v>
      </c>
      <c r="O444">
        <v>0</v>
      </c>
      <c r="P444">
        <v>0</v>
      </c>
    </row>
    <row r="445" spans="1:17" x14ac:dyDescent="0.3">
      <c r="A445" t="s">
        <v>1009</v>
      </c>
      <c r="B445" t="s">
        <v>1010</v>
      </c>
      <c r="C445" t="str">
        <f>IFERROR(VLOOKUP(Table1[[#This Row],[Ticker]],[1]!Table1[[Symbol]:[Industry]],2,FALSE),"-")</f>
        <v>-</v>
      </c>
      <c r="D445" t="s">
        <v>72</v>
      </c>
      <c r="E445">
        <v>12825</v>
      </c>
      <c r="F445">
        <v>85.5</v>
      </c>
      <c r="G445">
        <v>129.733255536277</v>
      </c>
      <c r="H445">
        <v>4.5758475712645499</v>
      </c>
      <c r="I445">
        <v>8.7466244035178793</v>
      </c>
      <c r="J445">
        <v>-7.8978081695992799</v>
      </c>
      <c r="K445">
        <v>80.626009616541694</v>
      </c>
      <c r="L445">
        <v>69.580592832233194</v>
      </c>
      <c r="M445">
        <v>47.291707196600299</v>
      </c>
      <c r="N445">
        <v>2.22924526866381</v>
      </c>
      <c r="O445">
        <v>19.1812865497076</v>
      </c>
      <c r="P445">
        <v>158.69894099848699</v>
      </c>
      <c r="Q445">
        <v>4.4189762964004002E-2</v>
      </c>
    </row>
    <row r="446" spans="1:17" hidden="1" x14ac:dyDescent="0.3">
      <c r="A446" t="s">
        <v>1011</v>
      </c>
      <c r="B446" t="s">
        <v>1012</v>
      </c>
      <c r="C446" t="str">
        <f>IFERROR(VLOOKUP(Table1[[#This Row],[Ticker]],[1]!Table1[[Symbol]:[Industry]],2,FALSE),"-")</f>
        <v>-</v>
      </c>
      <c r="D446" t="s">
        <v>551</v>
      </c>
      <c r="E446">
        <v>12767.68243304</v>
      </c>
      <c r="F446">
        <v>2803.6</v>
      </c>
      <c r="G446">
        <v>-18.541773820947999</v>
      </c>
      <c r="H446">
        <v>-7.9374920545374401</v>
      </c>
      <c r="I446">
        <v>-8.4606035384783294</v>
      </c>
      <c r="J446">
        <v>-2.3722983421866499</v>
      </c>
      <c r="K446">
        <v>2771.7390471084</v>
      </c>
      <c r="L446">
        <v>2614.7233490889498</v>
      </c>
      <c r="M446">
        <v>37.398080343120597</v>
      </c>
      <c r="N446">
        <v>1.1186316636277001</v>
      </c>
      <c r="O446">
        <v>9.0740476530175496</v>
      </c>
      <c r="P446">
        <v>23.670048522276101</v>
      </c>
      <c r="Q446">
        <v>-3.8661452751066999E-2</v>
      </c>
    </row>
    <row r="447" spans="1:17" x14ac:dyDescent="0.3">
      <c r="A447" t="s">
        <v>1013</v>
      </c>
      <c r="B447" t="s">
        <v>1014</v>
      </c>
      <c r="C447" t="str">
        <f>IFERROR(VLOOKUP(Table1[[#This Row],[Ticker]],[1]!Table1[[Symbol]:[Industry]],2,FALSE),"-")</f>
        <v>-</v>
      </c>
      <c r="D447" t="s">
        <v>62</v>
      </c>
      <c r="E447">
        <v>12766.7721153</v>
      </c>
      <c r="F447">
        <v>526.75</v>
      </c>
      <c r="G447">
        <v>47.6318104290363</v>
      </c>
      <c r="H447">
        <v>0.65651918748155502</v>
      </c>
      <c r="I447">
        <v>12.6267050570133</v>
      </c>
      <c r="J447">
        <v>-0.26037310439161998</v>
      </c>
      <c r="K447">
        <v>480.62069956909698</v>
      </c>
      <c r="L447">
        <v>423.69592490225699</v>
      </c>
      <c r="M447">
        <v>64.298473083878307</v>
      </c>
      <c r="N447">
        <v>0.64508882554482405</v>
      </c>
      <c r="O447">
        <v>0.74038917892737999</v>
      </c>
      <c r="P447">
        <v>83.090024330900206</v>
      </c>
      <c r="Q447">
        <v>4.0589512882979999E-3</v>
      </c>
    </row>
    <row r="448" spans="1:17" x14ac:dyDescent="0.3">
      <c r="A448" t="s">
        <v>1015</v>
      </c>
      <c r="B448" t="s">
        <v>1016</v>
      </c>
      <c r="C448" t="str">
        <f>IFERROR(VLOOKUP(Table1[[#This Row],[Ticker]],[1]!Table1[[Symbol]:[Industry]],2,FALSE),"-")</f>
        <v>-</v>
      </c>
      <c r="D448" t="s">
        <v>281</v>
      </c>
      <c r="E448">
        <v>12680.9093966</v>
      </c>
      <c r="F448">
        <v>943.1</v>
      </c>
      <c r="G448">
        <v>-49.9812000340658</v>
      </c>
      <c r="H448">
        <v>-1.3128065084015801</v>
      </c>
      <c r="I448">
        <v>-32.035451188462702</v>
      </c>
      <c r="J448">
        <v>-4.3924096502212597</v>
      </c>
      <c r="K448">
        <v>943.18423693568002</v>
      </c>
      <c r="L448">
        <v>948.27184133964101</v>
      </c>
      <c r="M448">
        <v>39.058124141881898</v>
      </c>
      <c r="N448">
        <v>2.6641299009109001</v>
      </c>
      <c r="O448">
        <v>39.7465804262538</v>
      </c>
      <c r="P448">
        <v>20.593312448053201</v>
      </c>
      <c r="Q448">
        <v>-9.1167161257440007E-3</v>
      </c>
    </row>
    <row r="449" spans="1:17" x14ac:dyDescent="0.3">
      <c r="A449" t="s">
        <v>1017</v>
      </c>
      <c r="B449" t="s">
        <v>1018</v>
      </c>
      <c r="C449" t="str">
        <f>IFERROR(VLOOKUP(Table1[[#This Row],[Ticker]],[1]!Table1[[Symbol]:[Industry]],2,FALSE),"-")</f>
        <v>-</v>
      </c>
      <c r="D449" t="s">
        <v>375</v>
      </c>
      <c r="E449">
        <v>12680.410549599999</v>
      </c>
      <c r="F449">
        <v>914.8</v>
      </c>
      <c r="G449">
        <v>-7.35920543497895</v>
      </c>
      <c r="H449">
        <v>7.5981990931854497</v>
      </c>
      <c r="I449">
        <v>4.1771071309872196</v>
      </c>
      <c r="J449">
        <v>0.22809046556214099</v>
      </c>
      <c r="K449">
        <v>800.505702447148</v>
      </c>
      <c r="L449">
        <v>762.01421782243995</v>
      </c>
      <c r="M449">
        <v>82.901318373377507</v>
      </c>
      <c r="N449">
        <v>0.88523038614745997</v>
      </c>
      <c r="O449">
        <v>0.36073458679492998</v>
      </c>
      <c r="P449">
        <v>41.358263153828297</v>
      </c>
      <c r="Q449">
        <v>-5.5163822658238E-2</v>
      </c>
    </row>
    <row r="450" spans="1:17" x14ac:dyDescent="0.3">
      <c r="A450" t="s">
        <v>1019</v>
      </c>
      <c r="B450" t="s">
        <v>1020</v>
      </c>
      <c r="C450" t="str">
        <f>IFERROR(VLOOKUP(Table1[[#This Row],[Ticker]],[1]!Table1[[Symbol]:[Industry]],2,FALSE),"-")</f>
        <v>-</v>
      </c>
      <c r="D450" t="s">
        <v>106</v>
      </c>
      <c r="E450">
        <v>12648.45</v>
      </c>
      <c r="F450">
        <v>397.75</v>
      </c>
      <c r="G450">
        <v>90.618068053137407</v>
      </c>
      <c r="H450">
        <v>-5.2763033474325196</v>
      </c>
      <c r="I450">
        <v>-24.8893558810726</v>
      </c>
      <c r="J450">
        <v>-7.4949225545878697</v>
      </c>
      <c r="K450">
        <v>402.01177471923199</v>
      </c>
      <c r="L450">
        <v>373.14263973520701</v>
      </c>
      <c r="M450">
        <v>39.387171095434603</v>
      </c>
      <c r="N450">
        <v>1.03704607389149</v>
      </c>
      <c r="O450">
        <v>27.215587680703901</v>
      </c>
      <c r="P450">
        <v>138.17365269461001</v>
      </c>
      <c r="Q450">
        <v>0.14638615321176199</v>
      </c>
    </row>
    <row r="451" spans="1:17" x14ac:dyDescent="0.3">
      <c r="A451" t="s">
        <v>1021</v>
      </c>
      <c r="B451" t="s">
        <v>1022</v>
      </c>
      <c r="C451" t="str">
        <f>IFERROR(VLOOKUP(Table1[[#This Row],[Ticker]],[1]!Table1[[Symbol]:[Industry]],2,FALSE),"-")</f>
        <v>-</v>
      </c>
      <c r="D451" t="s">
        <v>619</v>
      </c>
      <c r="E451">
        <v>12596.814897336901</v>
      </c>
      <c r="F451">
        <v>25.37</v>
      </c>
      <c r="G451">
        <v>46.292513099059903</v>
      </c>
      <c r="H451">
        <v>-13.1974391560138</v>
      </c>
      <c r="I451">
        <v>-30.9705619634146</v>
      </c>
      <c r="J451">
        <v>-5.8379781749416697</v>
      </c>
      <c r="K451">
        <v>27.1697019147426</v>
      </c>
      <c r="L451">
        <v>25.405638404768698</v>
      </c>
      <c r="M451">
        <v>26.788275964499</v>
      </c>
      <c r="N451">
        <v>0.97109407156574901</v>
      </c>
      <c r="O451">
        <v>53.921955065037402</v>
      </c>
      <c r="P451">
        <v>74.3642611683848</v>
      </c>
      <c r="Q451">
        <v>-5.8222587636240003E-3</v>
      </c>
    </row>
    <row r="452" spans="1:17" x14ac:dyDescent="0.3">
      <c r="A452" t="s">
        <v>1023</v>
      </c>
      <c r="B452" t="s">
        <v>1024</v>
      </c>
      <c r="C452" t="str">
        <f>IFERROR(VLOOKUP(Table1[[#This Row],[Ticker]],[1]!Table1[[Symbol]:[Industry]],2,FALSE),"-")</f>
        <v>-</v>
      </c>
      <c r="D452" t="s">
        <v>472</v>
      </c>
      <c r="E452">
        <v>12593.527288130001</v>
      </c>
      <c r="F452">
        <v>1892.3</v>
      </c>
      <c r="G452">
        <v>51.708197696414203</v>
      </c>
      <c r="H452">
        <v>25.9750849939049</v>
      </c>
      <c r="I452">
        <v>61.7028075215485</v>
      </c>
      <c r="J452">
        <v>-12.7177841368666</v>
      </c>
      <c r="K452">
        <v>1687.92126592969</v>
      </c>
      <c r="L452">
        <v>1305.8021892039301</v>
      </c>
      <c r="M452">
        <v>41.9494673301202</v>
      </c>
      <c r="N452">
        <v>0.661624944799169</v>
      </c>
      <c r="O452">
        <v>25.772868995402401</v>
      </c>
      <c r="P452">
        <v>110.63555366545999</v>
      </c>
      <c r="Q452">
        <v>0.19859241999020599</v>
      </c>
    </row>
    <row r="453" spans="1:17" x14ac:dyDescent="0.3">
      <c r="A453" t="s">
        <v>1025</v>
      </c>
      <c r="B453" t="s">
        <v>1026</v>
      </c>
      <c r="C453" t="str">
        <f>IFERROR(VLOOKUP(Table1[[#This Row],[Ticker]],[1]!Table1[[Symbol]:[Industry]],2,FALSE),"-")</f>
        <v>-</v>
      </c>
      <c r="D453" t="s">
        <v>268</v>
      </c>
      <c r="E453">
        <v>12497.104988294999</v>
      </c>
      <c r="F453">
        <v>5238.6499999999996</v>
      </c>
      <c r="G453">
        <v>-13.8277094668546</v>
      </c>
      <c r="H453">
        <v>4.4739549537199403</v>
      </c>
      <c r="I453">
        <v>-3.4328064801978502</v>
      </c>
      <c r="J453">
        <v>0.90194167679701398</v>
      </c>
      <c r="K453">
        <v>4970.5826903002198</v>
      </c>
      <c r="L453">
        <v>4587.4639593156799</v>
      </c>
      <c r="M453">
        <v>46.325965298574602</v>
      </c>
      <c r="N453">
        <v>0.41395989210277301</v>
      </c>
      <c r="O453">
        <v>11.4791024405142</v>
      </c>
      <c r="P453">
        <v>38.513504580848902</v>
      </c>
      <c r="Q453">
        <v>0.104836816850242</v>
      </c>
    </row>
    <row r="454" spans="1:17" x14ac:dyDescent="0.3">
      <c r="A454" t="s">
        <v>1027</v>
      </c>
      <c r="B454" t="s">
        <v>1028</v>
      </c>
      <c r="C454" t="str">
        <f>IFERROR(VLOOKUP(Table1[[#This Row],[Ticker]],[1]!Table1[[Symbol]:[Industry]],2,FALSE),"-")</f>
        <v>-</v>
      </c>
      <c r="D454" t="s">
        <v>626</v>
      </c>
      <c r="E454">
        <v>12493.31391013</v>
      </c>
      <c r="F454">
        <v>729.1</v>
      </c>
      <c r="G454">
        <v>71.336138159063495</v>
      </c>
      <c r="H454">
        <v>-3.6631791955900703E-2</v>
      </c>
      <c r="I454">
        <v>17.730499856662199</v>
      </c>
      <c r="J454">
        <v>-3.0004288295212702</v>
      </c>
      <c r="K454">
        <v>724.26620096867202</v>
      </c>
      <c r="L454">
        <v>618.30668853940404</v>
      </c>
      <c r="M454">
        <v>41.114697923911599</v>
      </c>
      <c r="N454">
        <v>0.682465210756934</v>
      </c>
      <c r="O454">
        <v>12.741736387326799</v>
      </c>
      <c r="P454">
        <v>98.044275431210096</v>
      </c>
    </row>
    <row r="455" spans="1:17" x14ac:dyDescent="0.3">
      <c r="A455" t="s">
        <v>1029</v>
      </c>
      <c r="B455" t="s">
        <v>1030</v>
      </c>
      <c r="C455" t="str">
        <f>IFERROR(VLOOKUP(Table1[[#This Row],[Ticker]],[1]!Table1[[Symbol]:[Industry]],2,FALSE),"-")</f>
        <v>-</v>
      </c>
      <c r="D455" t="s">
        <v>242</v>
      </c>
      <c r="E455">
        <v>12357.17134133</v>
      </c>
      <c r="F455">
        <v>970.15</v>
      </c>
      <c r="G455">
        <v>-3.74894941174824</v>
      </c>
      <c r="H455">
        <v>-8.0975690875045405</v>
      </c>
      <c r="I455">
        <v>1.4605187460587099</v>
      </c>
      <c r="J455">
        <v>-8.8966256805064994</v>
      </c>
      <c r="K455">
        <v>990.35018961242099</v>
      </c>
      <c r="L455">
        <v>899.936017297837</v>
      </c>
      <c r="M455">
        <v>32.5319499701639</v>
      </c>
      <c r="N455">
        <v>1.65470263840069</v>
      </c>
      <c r="O455">
        <v>14.621450291192</v>
      </c>
      <c r="P455">
        <v>32.679157549234098</v>
      </c>
      <c r="Q455">
        <v>-4.7778789657646002E-2</v>
      </c>
    </row>
    <row r="456" spans="1:17" x14ac:dyDescent="0.3">
      <c r="A456" t="s">
        <v>1031</v>
      </c>
      <c r="B456" t="s">
        <v>1032</v>
      </c>
      <c r="C456" t="str">
        <f>IFERROR(VLOOKUP(Table1[[#This Row],[Ticker]],[1]!Table1[[Symbol]:[Industry]],2,FALSE),"-")</f>
        <v>-</v>
      </c>
      <c r="D456" t="s">
        <v>101</v>
      </c>
      <c r="E456">
        <v>12274.544759156999</v>
      </c>
      <c r="F456">
        <v>17.91</v>
      </c>
      <c r="G456">
        <v>174.52405672322101</v>
      </c>
      <c r="H456">
        <v>-11.593727010133</v>
      </c>
      <c r="I456">
        <v>-2.6147668151666901</v>
      </c>
      <c r="J456">
        <v>-4.06209570318864</v>
      </c>
      <c r="K456">
        <v>18.788866734661699</v>
      </c>
      <c r="L456">
        <v>16.291757835136799</v>
      </c>
      <c r="M456">
        <v>31.013126534792399</v>
      </c>
      <c r="N456">
        <v>0.66554681035609498</v>
      </c>
      <c r="O456">
        <v>34.003350083751997</v>
      </c>
      <c r="P456">
        <v>201.00840336134399</v>
      </c>
      <c r="Q456">
        <v>0.109176191722651</v>
      </c>
    </row>
    <row r="457" spans="1:17" x14ac:dyDescent="0.3">
      <c r="A457" t="s">
        <v>1033</v>
      </c>
      <c r="B457" t="s">
        <v>1034</v>
      </c>
      <c r="C457" t="str">
        <f>IFERROR(VLOOKUP(Table1[[#This Row],[Ticker]],[1]!Table1[[Symbol]:[Industry]],2,FALSE),"-")</f>
        <v>-</v>
      </c>
      <c r="D457" t="s">
        <v>77</v>
      </c>
      <c r="E457">
        <v>12229.02667872</v>
      </c>
      <c r="F457">
        <v>342.4</v>
      </c>
      <c r="G457">
        <v>-26.203241963243801</v>
      </c>
      <c r="H457">
        <v>-5.4869429926862097</v>
      </c>
      <c r="I457">
        <v>-12.046027567893001</v>
      </c>
      <c r="J457">
        <v>-2.4311225270732999</v>
      </c>
      <c r="K457">
        <v>344.59722884817501</v>
      </c>
      <c r="L457">
        <v>342.69855979719301</v>
      </c>
      <c r="M457">
        <v>38.872693716755499</v>
      </c>
      <c r="N457">
        <v>0.99602808429856304</v>
      </c>
      <c r="O457">
        <v>16.238317757009298</v>
      </c>
      <c r="P457">
        <v>17.542052866460601</v>
      </c>
      <c r="Q457">
        <v>-0.112682278466327</v>
      </c>
    </row>
    <row r="458" spans="1:17" x14ac:dyDescent="0.3">
      <c r="A458" t="s">
        <v>1035</v>
      </c>
      <c r="B458" t="s">
        <v>1036</v>
      </c>
      <c r="C458" t="str">
        <f>IFERROR(VLOOKUP(Table1[[#This Row],[Ticker]],[1]!Table1[[Symbol]:[Industry]],2,FALSE),"-")</f>
        <v>-</v>
      </c>
      <c r="D458" t="s">
        <v>21</v>
      </c>
      <c r="E458">
        <v>12149.548749359999</v>
      </c>
      <c r="F458">
        <v>812.4</v>
      </c>
      <c r="G458">
        <v>-36.761772584347298</v>
      </c>
      <c r="H458">
        <v>-16.099389294970599</v>
      </c>
      <c r="I458">
        <v>-20.382984178592899</v>
      </c>
      <c r="J458">
        <v>-2.20956488328325</v>
      </c>
      <c r="K458">
        <v>829.48463339701402</v>
      </c>
      <c r="L458">
        <v>845.18731253796295</v>
      </c>
      <c r="M458">
        <v>39.865998296668401</v>
      </c>
      <c r="N458">
        <v>0.73410623302536704</v>
      </c>
      <c r="O458">
        <v>19.399310684391899</v>
      </c>
      <c r="P458">
        <v>9.6356275303643706</v>
      </c>
      <c r="Q458">
        <v>-0.15258763362462199</v>
      </c>
    </row>
    <row r="459" spans="1:17" x14ac:dyDescent="0.3">
      <c r="A459" t="s">
        <v>1037</v>
      </c>
      <c r="B459" t="s">
        <v>1038</v>
      </c>
      <c r="C459" t="str">
        <f>IFERROR(VLOOKUP(Table1[[#This Row],[Ticker]],[1]!Table1[[Symbol]:[Industry]],2,FALSE),"-")</f>
        <v>-</v>
      </c>
      <c r="D459" t="s">
        <v>400</v>
      </c>
      <c r="E459">
        <v>12042.854017271</v>
      </c>
      <c r="F459">
        <v>194.81</v>
      </c>
      <c r="G459">
        <v>226.71712603015101</v>
      </c>
      <c r="H459">
        <v>4.9903908155577996</v>
      </c>
      <c r="I459">
        <v>20.4525360114074</v>
      </c>
      <c r="J459">
        <v>-4.6755422211357498</v>
      </c>
      <c r="K459">
        <v>181.18062169344799</v>
      </c>
      <c r="L459">
        <v>149.52891273938701</v>
      </c>
      <c r="M459">
        <v>55.092465413541099</v>
      </c>
      <c r="N459">
        <v>2.0764448985592199</v>
      </c>
      <c r="O459">
        <v>6.7706996560751502</v>
      </c>
      <c r="P459">
        <v>256.468435498627</v>
      </c>
      <c r="Q459">
        <v>0.166272346595773</v>
      </c>
    </row>
    <row r="460" spans="1:17" x14ac:dyDescent="0.3">
      <c r="A460" t="s">
        <v>1039</v>
      </c>
      <c r="B460" t="s">
        <v>1040</v>
      </c>
      <c r="C460" t="str">
        <f>IFERROR(VLOOKUP(Table1[[#This Row],[Ticker]],[1]!Table1[[Symbol]:[Industry]],2,FALSE),"-")</f>
        <v>-</v>
      </c>
      <c r="D460" t="s">
        <v>77</v>
      </c>
      <c r="E460">
        <v>12005.9929076399</v>
      </c>
      <c r="F460">
        <v>581.4</v>
      </c>
      <c r="G460">
        <v>-30.360292363003801</v>
      </c>
      <c r="H460">
        <v>-16.9349632167538</v>
      </c>
      <c r="I460">
        <v>-35.459405538176398</v>
      </c>
      <c r="J460">
        <v>-3.7877296500175599</v>
      </c>
      <c r="K460">
        <v>631.21028012186696</v>
      </c>
      <c r="L460">
        <v>656.40215606234005</v>
      </c>
      <c r="M460">
        <v>30.4899804385837</v>
      </c>
      <c r="N460">
        <v>1.1182650144194399</v>
      </c>
      <c r="O460">
        <v>41.726866185070499</v>
      </c>
      <c r="P460">
        <v>15.299950421417901</v>
      </c>
      <c r="Q460">
        <v>3.2219745940321003E-2</v>
      </c>
    </row>
    <row r="461" spans="1:17" x14ac:dyDescent="0.3">
      <c r="A461" t="s">
        <v>1041</v>
      </c>
      <c r="B461" t="s">
        <v>1042</v>
      </c>
      <c r="C461" t="str">
        <f>IFERROR(VLOOKUP(Table1[[#This Row],[Ticker]],[1]!Table1[[Symbol]:[Industry]],2,FALSE),"-")</f>
        <v>-</v>
      </c>
      <c r="D461" t="s">
        <v>372</v>
      </c>
      <c r="E461">
        <v>11999.216175</v>
      </c>
      <c r="F461">
        <v>217.5</v>
      </c>
      <c r="G461">
        <v>68.2467699357707</v>
      </c>
      <c r="H461">
        <v>11.988940164083401</v>
      </c>
      <c r="I461">
        <v>12.6096849501655</v>
      </c>
      <c r="J461">
        <v>1.5021283768265301</v>
      </c>
      <c r="K461">
        <v>190.326514727172</v>
      </c>
      <c r="L461">
        <v>157.035342963635</v>
      </c>
      <c r="M461">
        <v>49.303391210903499</v>
      </c>
      <c r="N461">
        <v>1.8236875348736601</v>
      </c>
      <c r="O461">
        <v>12.643678160919499</v>
      </c>
      <c r="P461">
        <v>106.650831353919</v>
      </c>
      <c r="Q461">
        <v>8.6803221325416999E-2</v>
      </c>
    </row>
    <row r="462" spans="1:17" hidden="1" x14ac:dyDescent="0.3">
      <c r="A462" t="s">
        <v>1043</v>
      </c>
      <c r="B462" t="s">
        <v>1044</v>
      </c>
      <c r="C462" t="str">
        <f>IFERROR(VLOOKUP(Table1[[#This Row],[Ticker]],[1]!Table1[[Symbol]:[Industry]],2,FALSE),"-")</f>
        <v>-</v>
      </c>
      <c r="D462" t="s">
        <v>1045</v>
      </c>
      <c r="E462">
        <v>11938.123154999999</v>
      </c>
      <c r="F462">
        <v>1315.3</v>
      </c>
      <c r="G462">
        <v>15.9570318814741</v>
      </c>
      <c r="H462">
        <v>-3.4063450360628198</v>
      </c>
      <c r="I462">
        <v>45.6071738823454</v>
      </c>
      <c r="J462">
        <v>-0.94336625926598705</v>
      </c>
      <c r="K462">
        <v>1319.05210813432</v>
      </c>
      <c r="M462">
        <v>44.797336365727404</v>
      </c>
      <c r="N462">
        <v>0.69172648770943401</v>
      </c>
      <c r="O462">
        <v>14.5670189310423</v>
      </c>
      <c r="P462">
        <v>64.094566776869797</v>
      </c>
    </row>
    <row r="463" spans="1:17" x14ac:dyDescent="0.3">
      <c r="A463" t="s">
        <v>1046</v>
      </c>
      <c r="B463" t="s">
        <v>1047</v>
      </c>
      <c r="C463" t="str">
        <f>IFERROR(VLOOKUP(Table1[[#This Row],[Ticker]],[1]!Table1[[Symbol]:[Industry]],2,FALSE),"-")</f>
        <v>-</v>
      </c>
      <c r="D463" t="s">
        <v>24</v>
      </c>
      <c r="E463">
        <v>11932.413169067901</v>
      </c>
      <c r="F463">
        <v>108.36</v>
      </c>
      <c r="G463">
        <v>28.859035566662499</v>
      </c>
      <c r="H463">
        <v>-12.787122392270099</v>
      </c>
      <c r="I463">
        <v>-30.467543854762699</v>
      </c>
      <c r="J463">
        <v>-2.6651756136946601</v>
      </c>
      <c r="K463">
        <v>118.50972336133</v>
      </c>
      <c r="L463">
        <v>117.211393928589</v>
      </c>
      <c r="M463">
        <v>36.361374675838</v>
      </c>
      <c r="N463">
        <v>0.91600620715146996</v>
      </c>
      <c r="O463">
        <v>40.734588409007003</v>
      </c>
      <c r="P463">
        <v>64.181818181818102</v>
      </c>
      <c r="Q463">
        <v>0.10129143676181</v>
      </c>
    </row>
    <row r="464" spans="1:17" x14ac:dyDescent="0.3">
      <c r="A464" t="s">
        <v>1048</v>
      </c>
      <c r="B464" t="s">
        <v>1049</v>
      </c>
      <c r="C464" t="str">
        <f>IFERROR(VLOOKUP(Table1[[#This Row],[Ticker]],[1]!Table1[[Symbol]:[Industry]],2,FALSE),"-")</f>
        <v>-</v>
      </c>
      <c r="D464" t="s">
        <v>127</v>
      </c>
      <c r="E464">
        <v>11898.364728</v>
      </c>
      <c r="F464">
        <v>1423.2</v>
      </c>
      <c r="G464">
        <v>110.08551242458201</v>
      </c>
      <c r="H464">
        <v>21.240452147190201</v>
      </c>
      <c r="I464">
        <v>84.673484234118902</v>
      </c>
      <c r="J464">
        <v>2.7435911222569298</v>
      </c>
      <c r="K464">
        <v>1187.0007022967</v>
      </c>
      <c r="L464">
        <v>924.71414092969303</v>
      </c>
      <c r="M464">
        <v>66.959342045196195</v>
      </c>
      <c r="N464">
        <v>0.99716935851517197</v>
      </c>
      <c r="O464">
        <v>4.4371838111298301</v>
      </c>
      <c r="P464">
        <v>145.442786927653</v>
      </c>
      <c r="Q464">
        <v>0.214598957651189</v>
      </c>
    </row>
    <row r="465" spans="1:17" x14ac:dyDescent="0.3">
      <c r="A465" t="s">
        <v>1050</v>
      </c>
      <c r="B465" t="s">
        <v>1051</v>
      </c>
      <c r="C465" t="str">
        <f>IFERROR(VLOOKUP(Table1[[#This Row],[Ticker]],[1]!Table1[[Symbol]:[Industry]],2,FALSE),"-")</f>
        <v>-</v>
      </c>
      <c r="D465" t="s">
        <v>168</v>
      </c>
      <c r="E465">
        <v>11882.000998400001</v>
      </c>
      <c r="F465">
        <v>11744.45</v>
      </c>
      <c r="G465">
        <v>135.528389402426</v>
      </c>
      <c r="H465">
        <v>-0.465651022939995</v>
      </c>
      <c r="I465">
        <v>52.1401561655832</v>
      </c>
      <c r="J465">
        <v>-5.6316363726299397</v>
      </c>
      <c r="K465">
        <v>11328.823974028401</v>
      </c>
      <c r="L465">
        <v>8739.9403101303305</v>
      </c>
      <c r="M465">
        <v>45.615209066360997</v>
      </c>
      <c r="N465">
        <v>0.73793507805060998</v>
      </c>
      <c r="O465">
        <v>14.6831056371307</v>
      </c>
      <c r="P465">
        <v>178.82978597120101</v>
      </c>
      <c r="Q465">
        <v>0.19711942772989399</v>
      </c>
    </row>
    <row r="466" spans="1:17" x14ac:dyDescent="0.3">
      <c r="A466" t="s">
        <v>1052</v>
      </c>
      <c r="B466" t="s">
        <v>1053</v>
      </c>
      <c r="C466" t="str">
        <f>IFERROR(VLOOKUP(Table1[[#This Row],[Ticker]],[1]!Table1[[Symbol]:[Industry]],2,FALSE),"-")</f>
        <v>-</v>
      </c>
      <c r="D466" t="s">
        <v>551</v>
      </c>
      <c r="E466">
        <v>11812.217578395001</v>
      </c>
      <c r="F466">
        <v>891.15</v>
      </c>
      <c r="G466">
        <v>-40.166105977804001</v>
      </c>
      <c r="H466">
        <v>-1.93652393549878</v>
      </c>
      <c r="I466">
        <v>-10.587495417557401</v>
      </c>
      <c r="J466">
        <v>0.55544416368253302</v>
      </c>
      <c r="K466">
        <v>870.340851147943</v>
      </c>
      <c r="L466">
        <v>871.34869389346795</v>
      </c>
      <c r="M466">
        <v>49.5216674184488</v>
      </c>
      <c r="N466">
        <v>0.763079272159634</v>
      </c>
      <c r="O466">
        <v>24.4178869999438</v>
      </c>
      <c r="P466">
        <v>17.017923970848901</v>
      </c>
      <c r="Q466">
        <v>-2.6726945580166001E-2</v>
      </c>
    </row>
    <row r="467" spans="1:17" x14ac:dyDescent="0.3">
      <c r="A467" t="s">
        <v>1054</v>
      </c>
      <c r="B467" t="s">
        <v>1055</v>
      </c>
      <c r="C467" t="str">
        <f>IFERROR(VLOOKUP(Table1[[#This Row],[Ticker]],[1]!Table1[[Symbol]:[Industry]],2,FALSE),"-")</f>
        <v>-</v>
      </c>
      <c r="D467" t="s">
        <v>130</v>
      </c>
      <c r="E467">
        <v>11779.99529603</v>
      </c>
      <c r="F467">
        <v>811.85</v>
      </c>
      <c r="G467">
        <v>122.824482319816</v>
      </c>
      <c r="H467">
        <v>6.17382606573101</v>
      </c>
      <c r="I467">
        <v>63.762466860022002</v>
      </c>
      <c r="J467">
        <v>4.1700586644904103</v>
      </c>
      <c r="K467">
        <v>677.69026991975102</v>
      </c>
      <c r="L467">
        <v>526.23242477355302</v>
      </c>
      <c r="M467">
        <v>60.277909170982703</v>
      </c>
      <c r="N467">
        <v>1.0332395762264499</v>
      </c>
      <c r="O467">
        <v>4.6991439305290301</v>
      </c>
      <c r="P467">
        <v>149.80000000000001</v>
      </c>
      <c r="Q467">
        <v>0.16276061302504899</v>
      </c>
    </row>
    <row r="468" spans="1:17" x14ac:dyDescent="0.3">
      <c r="A468" t="s">
        <v>1056</v>
      </c>
      <c r="B468" t="s">
        <v>1057</v>
      </c>
      <c r="C468" t="str">
        <f>IFERROR(VLOOKUP(Table1[[#This Row],[Ticker]],[1]!Table1[[Symbol]:[Industry]],2,FALSE),"-")</f>
        <v>-</v>
      </c>
      <c r="D468" t="s">
        <v>1058</v>
      </c>
      <c r="E468">
        <v>11760.693624469999</v>
      </c>
      <c r="F468">
        <v>1728.55</v>
      </c>
      <c r="G468">
        <v>146.363437392598</v>
      </c>
      <c r="H468">
        <v>-7.6770756404253397</v>
      </c>
      <c r="I468">
        <v>63.423690672516599</v>
      </c>
      <c r="J468">
        <v>2.3320086577321399</v>
      </c>
      <c r="K468">
        <v>1293.7653526433501</v>
      </c>
      <c r="L468">
        <v>1044.24663663671</v>
      </c>
      <c r="M468">
        <v>80.839986095430106</v>
      </c>
      <c r="N468">
        <v>0.98436659435522</v>
      </c>
      <c r="O468">
        <v>0.59298255763500196</v>
      </c>
      <c r="P468">
        <v>183.36885245901601</v>
      </c>
      <c r="Q468">
        <v>0.21992052465923501</v>
      </c>
    </row>
    <row r="469" spans="1:17" x14ac:dyDescent="0.3">
      <c r="A469" t="s">
        <v>1059</v>
      </c>
      <c r="B469" t="s">
        <v>1060</v>
      </c>
      <c r="C469" t="str">
        <f>IFERROR(VLOOKUP(Table1[[#This Row],[Ticker]],[1]!Table1[[Symbol]:[Industry]],2,FALSE),"-")</f>
        <v>-</v>
      </c>
      <c r="D469" t="s">
        <v>821</v>
      </c>
      <c r="E469">
        <v>11742.474064288001</v>
      </c>
      <c r="F469">
        <v>252.32</v>
      </c>
      <c r="G469">
        <v>178.56602315007899</v>
      </c>
      <c r="H469">
        <v>-2.3446634476366501</v>
      </c>
      <c r="I469">
        <v>46.435489210659497</v>
      </c>
      <c r="J469">
        <v>-5.1252471744088801</v>
      </c>
      <c r="K469">
        <v>230.110361676167</v>
      </c>
      <c r="L469">
        <v>181.13069157414901</v>
      </c>
      <c r="M469">
        <v>57.933771628749803</v>
      </c>
      <c r="N469">
        <v>0.74225734894411599</v>
      </c>
      <c r="O469">
        <v>3.34099556119213</v>
      </c>
      <c r="P469">
        <v>212.27722772277201</v>
      </c>
      <c r="Q469">
        <v>0.14415396149441601</v>
      </c>
    </row>
    <row r="470" spans="1:17" x14ac:dyDescent="0.3">
      <c r="A470" t="s">
        <v>1061</v>
      </c>
      <c r="B470" t="s">
        <v>1062</v>
      </c>
      <c r="C470" t="str">
        <f>IFERROR(VLOOKUP(Table1[[#This Row],[Ticker]],[1]!Table1[[Symbol]:[Industry]],2,FALSE),"-")</f>
        <v>-</v>
      </c>
      <c r="D470" t="s">
        <v>708</v>
      </c>
      <c r="E470">
        <v>11727.98185013</v>
      </c>
      <c r="F470">
        <v>9017.4500000000007</v>
      </c>
      <c r="G470">
        <v>-6.2707984206560603</v>
      </c>
      <c r="H470">
        <v>-4.9518433245262798</v>
      </c>
      <c r="I470">
        <v>-4.7157986576804802</v>
      </c>
      <c r="J470">
        <v>-1.2460958684194801</v>
      </c>
      <c r="K470">
        <v>8289.9562723077906</v>
      </c>
      <c r="L470">
        <v>7790.7216623243703</v>
      </c>
      <c r="M470">
        <v>55.605380745146199</v>
      </c>
      <c r="N470">
        <v>1.00965166216001</v>
      </c>
      <c r="O470">
        <v>8.0127974094671792</v>
      </c>
      <c r="P470">
        <v>36.810444228668501</v>
      </c>
      <c r="Q470">
        <v>6.1475820279623998E-2</v>
      </c>
    </row>
    <row r="471" spans="1:17" x14ac:dyDescent="0.3">
      <c r="A471" t="s">
        <v>1063</v>
      </c>
      <c r="B471" t="s">
        <v>1064</v>
      </c>
      <c r="C471" t="str">
        <f>IFERROR(VLOOKUP(Table1[[#This Row],[Ticker]],[1]!Table1[[Symbol]:[Industry]],2,FALSE),"-")</f>
        <v>-</v>
      </c>
      <c r="D471" t="s">
        <v>77</v>
      </c>
      <c r="E471">
        <v>11719.828786664901</v>
      </c>
      <c r="F471">
        <v>1521.95</v>
      </c>
      <c r="G471">
        <v>4.3665958301907697</v>
      </c>
      <c r="H471">
        <v>-5.9959484288501201</v>
      </c>
      <c r="I471">
        <v>-5.7989063329147701</v>
      </c>
      <c r="J471">
        <v>-4.6074711959193797</v>
      </c>
      <c r="K471">
        <v>1534.54556404397</v>
      </c>
      <c r="L471">
        <v>1442.83692607941</v>
      </c>
      <c r="M471">
        <v>36.081869050765903</v>
      </c>
      <c r="N471">
        <v>0.60187283556368198</v>
      </c>
      <c r="O471">
        <v>18.400735898025498</v>
      </c>
      <c r="P471">
        <v>43.505728159916998</v>
      </c>
      <c r="Q471">
        <v>-3.0914540543584001E-2</v>
      </c>
    </row>
    <row r="472" spans="1:17" x14ac:dyDescent="0.3">
      <c r="A472" t="s">
        <v>1065</v>
      </c>
      <c r="B472" t="s">
        <v>1066</v>
      </c>
      <c r="C472" t="str">
        <f>IFERROR(VLOOKUP(Table1[[#This Row],[Ticker]],[1]!Table1[[Symbol]:[Industry]],2,FALSE),"-")</f>
        <v>-</v>
      </c>
      <c r="D472" t="s">
        <v>24</v>
      </c>
      <c r="E472">
        <v>11621.882845664</v>
      </c>
      <c r="F472">
        <v>156.91</v>
      </c>
      <c r="G472">
        <v>-3.6461886755519402</v>
      </c>
      <c r="H472">
        <v>-6.2161741406506996</v>
      </c>
      <c r="I472">
        <v>-2.5740500372797599</v>
      </c>
      <c r="J472">
        <v>-2.3247035569083701</v>
      </c>
      <c r="K472">
        <v>157.34125862485899</v>
      </c>
      <c r="L472">
        <v>148.39961302902501</v>
      </c>
      <c r="M472">
        <v>36.282533527152303</v>
      </c>
      <c r="N472">
        <v>0.49934701408527998</v>
      </c>
      <c r="O472">
        <v>11.369574915556701</v>
      </c>
      <c r="P472">
        <v>30.7038733860891</v>
      </c>
      <c r="Q472">
        <v>-4.0099199853358997E-2</v>
      </c>
    </row>
    <row r="473" spans="1:17" hidden="1" x14ac:dyDescent="0.3">
      <c r="A473" t="s">
        <v>1067</v>
      </c>
      <c r="B473" t="s">
        <v>1068</v>
      </c>
      <c r="C473" t="str">
        <f>IFERROR(VLOOKUP(Table1[[#This Row],[Ticker]],[1]!Table1[[Symbol]:[Industry]],2,FALSE),"-")</f>
        <v>-</v>
      </c>
      <c r="D473" t="s">
        <v>89</v>
      </c>
      <c r="E473">
        <v>11516.9498752</v>
      </c>
      <c r="F473">
        <v>95.96</v>
      </c>
      <c r="G473">
        <v>-41.951838652451997</v>
      </c>
      <c r="H473">
        <v>-4.6612945777006196</v>
      </c>
      <c r="I473">
        <v>-19.420862287279299</v>
      </c>
      <c r="J473">
        <v>-0.16263611010289999</v>
      </c>
      <c r="K473">
        <v>96.209894834101206</v>
      </c>
      <c r="L473">
        <v>99.786564738567904</v>
      </c>
      <c r="M473">
        <v>13.715137464591701</v>
      </c>
      <c r="N473">
        <v>1.58180929046982</v>
      </c>
      <c r="O473">
        <v>24.322634431012901</v>
      </c>
      <c r="P473">
        <v>5.5665566556655399</v>
      </c>
    </row>
    <row r="474" spans="1:17" x14ac:dyDescent="0.3">
      <c r="A474" t="s">
        <v>1069</v>
      </c>
      <c r="B474" t="s">
        <v>1070</v>
      </c>
      <c r="C474" t="str">
        <f>IFERROR(VLOOKUP(Table1[[#This Row],[Ticker]],[1]!Table1[[Symbol]:[Industry]],2,FALSE),"-")</f>
        <v>-</v>
      </c>
      <c r="D474" t="s">
        <v>898</v>
      </c>
      <c r="E474">
        <v>11511.278301655</v>
      </c>
      <c r="F474">
        <v>2382.0500000000002</v>
      </c>
      <c r="G474">
        <v>10.2127168364509</v>
      </c>
      <c r="H474">
        <v>-2.9536454403071399</v>
      </c>
      <c r="I474">
        <v>-24.120934307474201</v>
      </c>
      <c r="J474">
        <v>-3.15427820184189</v>
      </c>
      <c r="K474">
        <v>2415.0380973633801</v>
      </c>
      <c r="L474">
        <v>2299.7872048944801</v>
      </c>
      <c r="M474">
        <v>27.418758007268199</v>
      </c>
      <c r="N474">
        <v>0.72416160337998203</v>
      </c>
      <c r="O474">
        <v>18.7212694947629</v>
      </c>
      <c r="P474">
        <v>50.572060682680103</v>
      </c>
      <c r="Q474">
        <v>2.7718159799479999E-2</v>
      </c>
    </row>
    <row r="475" spans="1:17" hidden="1" x14ac:dyDescent="0.3">
      <c r="A475" t="s">
        <v>1071</v>
      </c>
      <c r="B475" t="s">
        <v>1072</v>
      </c>
      <c r="C475" t="str">
        <f>IFERROR(VLOOKUP(Table1[[#This Row],[Ticker]],[1]!Table1[[Symbol]:[Industry]],2,FALSE),"-")</f>
        <v>-</v>
      </c>
      <c r="D475" t="s">
        <v>1073</v>
      </c>
      <c r="E475">
        <v>11480.74896934</v>
      </c>
      <c r="F475">
        <v>1218.7</v>
      </c>
      <c r="G475">
        <v>-5.74738293529657</v>
      </c>
      <c r="H475">
        <v>-4.5472187207830403</v>
      </c>
      <c r="I475">
        <v>15.1487315086154</v>
      </c>
      <c r="J475">
        <v>-2.0170678208424402</v>
      </c>
      <c r="K475">
        <v>1163.10088796119</v>
      </c>
      <c r="M475">
        <v>44.9685816305158</v>
      </c>
      <c r="N475">
        <v>0.504521589036796</v>
      </c>
      <c r="O475">
        <v>6.6669401821613103</v>
      </c>
      <c r="P475">
        <v>49.864731923266099</v>
      </c>
    </row>
    <row r="476" spans="1:17" x14ac:dyDescent="0.3">
      <c r="A476" t="s">
        <v>1074</v>
      </c>
      <c r="B476" t="s">
        <v>1075</v>
      </c>
      <c r="C476" t="str">
        <f>IFERROR(VLOOKUP(Table1[[#This Row],[Ticker]],[1]!Table1[[Symbol]:[Industry]],2,FALSE),"-")</f>
        <v>-</v>
      </c>
      <c r="D476" t="s">
        <v>62</v>
      </c>
      <c r="E476">
        <v>11468.552127225001</v>
      </c>
      <c r="F476">
        <v>724.25</v>
      </c>
      <c r="G476">
        <v>70.479688351627502</v>
      </c>
      <c r="H476">
        <v>-3.6199286698716402</v>
      </c>
      <c r="I476">
        <v>20.054326273056901</v>
      </c>
      <c r="J476">
        <v>0.234541849527753</v>
      </c>
      <c r="K476">
        <v>715.87280678879995</v>
      </c>
      <c r="L476">
        <v>606.26045152848201</v>
      </c>
      <c r="M476">
        <v>44.3482179468864</v>
      </c>
      <c r="N476">
        <v>1.5510890894045799</v>
      </c>
      <c r="O476">
        <v>10.459095616154601</v>
      </c>
      <c r="P476">
        <v>127.215686274509</v>
      </c>
      <c r="Q476">
        <v>-3.1493315173376002E-2</v>
      </c>
    </row>
    <row r="477" spans="1:17" x14ac:dyDescent="0.3">
      <c r="A477" t="s">
        <v>1076</v>
      </c>
      <c r="B477" t="s">
        <v>1077</v>
      </c>
      <c r="C477" t="str">
        <f>IFERROR(VLOOKUP(Table1[[#This Row],[Ticker]],[1]!Table1[[Symbol]:[Industry]],2,FALSE),"-")</f>
        <v>-</v>
      </c>
      <c r="D477" t="s">
        <v>291</v>
      </c>
      <c r="E477">
        <v>11394.949266705</v>
      </c>
      <c r="F477">
        <v>1122.1500000000001</v>
      </c>
      <c r="G477">
        <v>-23.058635843890698</v>
      </c>
      <c r="H477">
        <v>-16.229598491745101</v>
      </c>
      <c r="I477">
        <v>-24.4233476430094</v>
      </c>
      <c r="J477">
        <v>-4.1988748378946603</v>
      </c>
      <c r="K477">
        <v>1262.0686293051299</v>
      </c>
      <c r="L477">
        <v>1205.8992632328</v>
      </c>
      <c r="M477">
        <v>12.936841362119599</v>
      </c>
      <c r="N477">
        <v>0.79965475280571996</v>
      </c>
      <c r="O477">
        <v>46.950051240921397</v>
      </c>
      <c r="P477">
        <v>13.0117327156453</v>
      </c>
      <c r="Q477">
        <v>0.10523339835508801</v>
      </c>
    </row>
    <row r="478" spans="1:17" x14ac:dyDescent="0.3">
      <c r="A478" t="s">
        <v>1078</v>
      </c>
      <c r="B478" t="s">
        <v>1079</v>
      </c>
      <c r="C478" t="str">
        <f>IFERROR(VLOOKUP(Table1[[#This Row],[Ticker]],[1]!Table1[[Symbol]:[Industry]],2,FALSE),"-")</f>
        <v>-</v>
      </c>
      <c r="D478" t="s">
        <v>268</v>
      </c>
      <c r="E478">
        <v>11283.421410819999</v>
      </c>
      <c r="F478">
        <v>1695.85</v>
      </c>
      <c r="G478">
        <v>47.373960734537597</v>
      </c>
      <c r="H478">
        <v>1.5602741701879601</v>
      </c>
      <c r="I478">
        <v>41.846878135048101</v>
      </c>
      <c r="J478">
        <v>-4.68386779649164</v>
      </c>
      <c r="K478">
        <v>1633.42676375015</v>
      </c>
      <c r="L478">
        <v>1330.5815789190301</v>
      </c>
      <c r="M478">
        <v>39.462806165144997</v>
      </c>
      <c r="N478">
        <v>1.0276185851168</v>
      </c>
      <c r="O478">
        <v>13.0907804345903</v>
      </c>
      <c r="P478">
        <v>101.47914934062</v>
      </c>
      <c r="Q478">
        <v>0.12803628592546301</v>
      </c>
    </row>
    <row r="479" spans="1:17" x14ac:dyDescent="0.3">
      <c r="A479" t="s">
        <v>1080</v>
      </c>
      <c r="B479" t="s">
        <v>1081</v>
      </c>
      <c r="C479" t="str">
        <f>IFERROR(VLOOKUP(Table1[[#This Row],[Ticker]],[1]!Table1[[Symbol]:[Industry]],2,FALSE),"-")</f>
        <v>-</v>
      </c>
      <c r="D479" t="s">
        <v>62</v>
      </c>
      <c r="E479">
        <v>11250.491124960001</v>
      </c>
      <c r="F479">
        <v>1480.1</v>
      </c>
      <c r="G479">
        <v>49.4394052879545</v>
      </c>
      <c r="H479">
        <v>-0.62578177066463203</v>
      </c>
      <c r="I479">
        <v>-16.851914836988801</v>
      </c>
      <c r="J479">
        <v>-2.3893189793401999</v>
      </c>
      <c r="K479">
        <v>1423.5475495682299</v>
      </c>
      <c r="L479">
        <v>1296.9023110595101</v>
      </c>
      <c r="M479">
        <v>46.992234978095901</v>
      </c>
      <c r="N479">
        <v>1.73738077285794</v>
      </c>
      <c r="O479">
        <v>9.3878791973515305</v>
      </c>
      <c r="P479">
        <v>76.202380952380906</v>
      </c>
      <c r="Q479">
        <v>3.4468918622768997E-2</v>
      </c>
    </row>
    <row r="480" spans="1:17" x14ac:dyDescent="0.3">
      <c r="A480" t="s">
        <v>1082</v>
      </c>
      <c r="B480" t="s">
        <v>1083</v>
      </c>
      <c r="C480" t="str">
        <f>IFERROR(VLOOKUP(Table1[[#This Row],[Ticker]],[1]!Table1[[Symbol]:[Industry]],2,FALSE),"-")</f>
        <v>-</v>
      </c>
      <c r="D480" t="s">
        <v>302</v>
      </c>
      <c r="E480">
        <v>11238.060305438999</v>
      </c>
      <c r="F480">
        <v>141.93</v>
      </c>
      <c r="G480">
        <v>31.734424249277001</v>
      </c>
      <c r="H480">
        <v>-5.4674170266801996</v>
      </c>
      <c r="I480">
        <v>-12.7056982144468</v>
      </c>
      <c r="J480">
        <v>-1.4221244808825599</v>
      </c>
      <c r="K480">
        <v>144.597206091365</v>
      </c>
      <c r="L480">
        <v>132.266273020553</v>
      </c>
      <c r="M480">
        <v>37.2137125079051</v>
      </c>
      <c r="N480">
        <v>0.77677138989565198</v>
      </c>
      <c r="O480">
        <v>11.3224829141125</v>
      </c>
      <c r="P480">
        <v>57.350332594234999</v>
      </c>
      <c r="Q480">
        <v>0.13188364914425699</v>
      </c>
    </row>
    <row r="481" spans="1:17" x14ac:dyDescent="0.3">
      <c r="A481" t="s">
        <v>1084</v>
      </c>
      <c r="B481" t="s">
        <v>1085</v>
      </c>
      <c r="C481" t="str">
        <f>IFERROR(VLOOKUP(Table1[[#This Row],[Ticker]],[1]!Table1[[Symbol]:[Industry]],2,FALSE),"-")</f>
        <v>-</v>
      </c>
      <c r="D481" t="s">
        <v>101</v>
      </c>
      <c r="E481">
        <v>11232.458348639901</v>
      </c>
      <c r="F481">
        <v>931.65</v>
      </c>
      <c r="G481">
        <v>208.16309415637599</v>
      </c>
      <c r="H481">
        <v>5.6207891226147497</v>
      </c>
      <c r="I481">
        <v>74.508465577940996</v>
      </c>
      <c r="J481">
        <v>-4.7939757511194001</v>
      </c>
      <c r="K481">
        <v>918.41862320629502</v>
      </c>
      <c r="L481">
        <v>714.76782148262396</v>
      </c>
      <c r="M481">
        <v>44.002154516091302</v>
      </c>
      <c r="N481">
        <v>1.15328727730585</v>
      </c>
      <c r="O481">
        <v>15.9233617774915</v>
      </c>
      <c r="P481">
        <v>274.658176943699</v>
      </c>
      <c r="Q481">
        <v>0.29060296684151898</v>
      </c>
    </row>
    <row r="482" spans="1:17" x14ac:dyDescent="0.3">
      <c r="A482" t="s">
        <v>1086</v>
      </c>
      <c r="B482" t="s">
        <v>1087</v>
      </c>
      <c r="C482" t="str">
        <f>IFERROR(VLOOKUP(Table1[[#This Row],[Ticker]],[1]!Table1[[Symbol]:[Industry]],2,FALSE),"-")</f>
        <v>-</v>
      </c>
      <c r="D482" t="s">
        <v>489</v>
      </c>
      <c r="E482">
        <v>11222.229654999999</v>
      </c>
      <c r="F482">
        <v>842.8</v>
      </c>
      <c r="G482">
        <v>-29.273993729051501</v>
      </c>
      <c r="H482">
        <v>-5.4459661105473298</v>
      </c>
      <c r="I482">
        <v>0.92789799956142105</v>
      </c>
      <c r="J482">
        <v>-3.5245530675254702</v>
      </c>
      <c r="K482">
        <v>836.28911013643801</v>
      </c>
      <c r="L482">
        <v>780.77799092411396</v>
      </c>
      <c r="M482">
        <v>30.574085028736398</v>
      </c>
      <c r="N482">
        <v>1.2488603922171999</v>
      </c>
      <c r="O482">
        <v>11.295681063122901</v>
      </c>
      <c r="P482">
        <v>23.9411764705882</v>
      </c>
      <c r="Q482">
        <v>2.7022000977644001E-2</v>
      </c>
    </row>
    <row r="483" spans="1:17" x14ac:dyDescent="0.3">
      <c r="A483" t="s">
        <v>1088</v>
      </c>
      <c r="B483" t="s">
        <v>1089</v>
      </c>
      <c r="C483" t="str">
        <f>IFERROR(VLOOKUP(Table1[[#This Row],[Ticker]],[1]!Table1[[Symbol]:[Industry]],2,FALSE),"-")</f>
        <v>-</v>
      </c>
      <c r="D483" t="s">
        <v>387</v>
      </c>
      <c r="E483">
        <v>11195.472629260001</v>
      </c>
      <c r="F483">
        <v>429.4</v>
      </c>
      <c r="G483">
        <v>52.913861048658703</v>
      </c>
      <c r="H483">
        <v>7.0748024900445703</v>
      </c>
      <c r="I483">
        <v>-24.358731795276199</v>
      </c>
      <c r="J483">
        <v>-8.4423317631180801</v>
      </c>
      <c r="K483">
        <v>429.77027230374898</v>
      </c>
      <c r="L483">
        <v>393.26261657136303</v>
      </c>
      <c r="M483">
        <v>36.726123840501998</v>
      </c>
      <c r="N483">
        <v>1.9050122686403499</v>
      </c>
      <c r="O483">
        <v>29.005589194224498</v>
      </c>
      <c r="P483">
        <v>78.544698544698505</v>
      </c>
      <c r="Q483">
        <v>0.10125052482326199</v>
      </c>
    </row>
    <row r="484" spans="1:17" hidden="1" x14ac:dyDescent="0.3">
      <c r="A484" t="s">
        <v>1090</v>
      </c>
      <c r="B484" t="s">
        <v>1091</v>
      </c>
      <c r="C484" t="str">
        <f>IFERROR(VLOOKUP(Table1[[#This Row],[Ticker]],[1]!Table1[[Symbol]:[Industry]],2,FALSE),"-")</f>
        <v>-</v>
      </c>
      <c r="D484" t="s">
        <v>375</v>
      </c>
      <c r="E484">
        <v>11163.76848664</v>
      </c>
      <c r="F484">
        <v>968.8</v>
      </c>
      <c r="G484">
        <v>-35.055123929739501</v>
      </c>
      <c r="H484">
        <v>-9.2614854173952796</v>
      </c>
      <c r="I484">
        <v>-20.261914333160899</v>
      </c>
      <c r="J484">
        <v>-6.5939640120190299</v>
      </c>
      <c r="K484">
        <v>1017.45836736154</v>
      </c>
      <c r="L484">
        <v>1005.35477530524</v>
      </c>
      <c r="M484">
        <v>14.408020673834301</v>
      </c>
      <c r="N484">
        <v>0.35465421871518199</v>
      </c>
      <c r="O484">
        <v>18.4971098265896</v>
      </c>
      <c r="P484">
        <v>18.124733280497399</v>
      </c>
      <c r="Q484">
        <v>-5.0709080231641002E-2</v>
      </c>
    </row>
    <row r="485" spans="1:17" hidden="1" x14ac:dyDescent="0.3">
      <c r="A485" t="s">
        <v>1092</v>
      </c>
      <c r="B485" t="s">
        <v>1093</v>
      </c>
      <c r="C485" t="str">
        <f>IFERROR(VLOOKUP(Table1[[#This Row],[Ticker]],[1]!Table1[[Symbol]:[Industry]],2,FALSE),"-")</f>
        <v>-</v>
      </c>
      <c r="D485" t="s">
        <v>127</v>
      </c>
      <c r="E485">
        <v>11138.67813839</v>
      </c>
      <c r="F485">
        <v>366.7</v>
      </c>
      <c r="G485">
        <v>76.133197241638499</v>
      </c>
      <c r="H485">
        <v>9.8615067252309707</v>
      </c>
      <c r="I485">
        <v>36.554942960144402</v>
      </c>
      <c r="J485">
        <v>-5.2803651261369797</v>
      </c>
      <c r="K485">
        <v>326.808444965744</v>
      </c>
      <c r="L485">
        <v>272.01977306655903</v>
      </c>
      <c r="M485">
        <v>62.145158964139199</v>
      </c>
      <c r="N485">
        <v>1.4496340256884701</v>
      </c>
      <c r="O485">
        <v>3.8996454867739199</v>
      </c>
      <c r="P485">
        <v>113.694638694638</v>
      </c>
      <c r="Q485">
        <v>0.14843280611451501</v>
      </c>
    </row>
    <row r="486" spans="1:17" x14ac:dyDescent="0.3">
      <c r="A486" t="s">
        <v>1094</v>
      </c>
      <c r="B486" t="s">
        <v>1095</v>
      </c>
      <c r="C486" t="str">
        <f>IFERROR(VLOOKUP(Table1[[#This Row],[Ticker]],[1]!Table1[[Symbol]:[Industry]],2,FALSE),"-")</f>
        <v>-</v>
      </c>
      <c r="D486" t="s">
        <v>130</v>
      </c>
      <c r="E486">
        <v>11019.471081600001</v>
      </c>
      <c r="F486">
        <v>361.6</v>
      </c>
      <c r="G486">
        <v>-14.3617088270181</v>
      </c>
      <c r="H486">
        <v>-13.4310965578986</v>
      </c>
      <c r="I486">
        <v>-9.6796339133625207</v>
      </c>
      <c r="J486">
        <v>-5.1785120287565896</v>
      </c>
      <c r="K486">
        <v>374.612496749625</v>
      </c>
      <c r="L486">
        <v>336.578519785342</v>
      </c>
      <c r="M486">
        <v>24.231292323744501</v>
      </c>
      <c r="N486">
        <v>0.76904860416487097</v>
      </c>
      <c r="O486">
        <v>18.307522123893701</v>
      </c>
      <c r="P486">
        <v>43.037974683544299</v>
      </c>
      <c r="Q486">
        <v>0.174105832109481</v>
      </c>
    </row>
    <row r="487" spans="1:17" x14ac:dyDescent="0.3">
      <c r="A487" t="s">
        <v>1096</v>
      </c>
      <c r="B487" t="s">
        <v>1097</v>
      </c>
      <c r="C487" t="str">
        <f>IFERROR(VLOOKUP(Table1[[#This Row],[Ticker]],[1]!Table1[[Symbol]:[Industry]],2,FALSE),"-")</f>
        <v>-</v>
      </c>
      <c r="D487" t="s">
        <v>198</v>
      </c>
      <c r="E487">
        <v>10966.443261709999</v>
      </c>
      <c r="F487">
        <v>466.1</v>
      </c>
      <c r="G487">
        <v>29.069533656401099</v>
      </c>
      <c r="H487">
        <v>-4.1080804440267098</v>
      </c>
      <c r="I487">
        <v>1.0941980394381901</v>
      </c>
      <c r="J487">
        <v>-3.0055856012518301</v>
      </c>
      <c r="K487">
        <v>462.19801714000602</v>
      </c>
      <c r="L487">
        <v>405.43796092008398</v>
      </c>
      <c r="M487">
        <v>29.721970919781199</v>
      </c>
      <c r="N487">
        <v>0.40421825426810798</v>
      </c>
      <c r="O487">
        <v>9.9334906672387806</v>
      </c>
      <c r="P487">
        <v>66.464285714285694</v>
      </c>
      <c r="Q487">
        <v>0.11930798878498899</v>
      </c>
    </row>
    <row r="488" spans="1:17" hidden="1" x14ac:dyDescent="0.3">
      <c r="A488" t="s">
        <v>1098</v>
      </c>
      <c r="B488" t="s">
        <v>1099</v>
      </c>
      <c r="C488" t="str">
        <f>IFERROR(VLOOKUP(Table1[[#This Row],[Ticker]],[1]!Table1[[Symbol]:[Industry]],2,FALSE),"-")</f>
        <v>-</v>
      </c>
      <c r="D488" t="s">
        <v>168</v>
      </c>
      <c r="E488">
        <v>10944.046307639999</v>
      </c>
      <c r="F488">
        <v>729.2</v>
      </c>
      <c r="G488">
        <v>719.51740547972702</v>
      </c>
      <c r="H488">
        <v>-8.20910229032609</v>
      </c>
      <c r="I488">
        <v>148.994493817912</v>
      </c>
      <c r="J488">
        <v>-3.56690117861503</v>
      </c>
      <c r="K488">
        <v>706.26835923324404</v>
      </c>
      <c r="L488">
        <v>469.02556706462099</v>
      </c>
      <c r="M488">
        <v>39.731251695650698</v>
      </c>
      <c r="N488">
        <v>0.54612160380937202</v>
      </c>
      <c r="O488">
        <v>15.9764125068568</v>
      </c>
      <c r="P488">
        <v>799.13686806411795</v>
      </c>
      <c r="Q488">
        <v>0.23889424261415401</v>
      </c>
    </row>
    <row r="489" spans="1:17" hidden="1" x14ac:dyDescent="0.3">
      <c r="A489" t="s">
        <v>1100</v>
      </c>
      <c r="B489" t="s">
        <v>1101</v>
      </c>
      <c r="C489" t="str">
        <f>IFERROR(VLOOKUP(Table1[[#This Row],[Ticker]],[1]!Table1[[Symbol]:[Industry]],2,FALSE),"-")</f>
        <v>-</v>
      </c>
      <c r="D489" t="s">
        <v>54</v>
      </c>
      <c r="E489">
        <v>10938.998593709999</v>
      </c>
      <c r="F489">
        <v>8302.0499999999993</v>
      </c>
      <c r="G489">
        <v>193.33825398276099</v>
      </c>
      <c r="H489">
        <v>-11.810934541697</v>
      </c>
      <c r="I489">
        <v>127.575377669586</v>
      </c>
      <c r="J489">
        <v>-1.5094256741187799</v>
      </c>
      <c r="K489">
        <v>8540.2524948483497</v>
      </c>
      <c r="L489">
        <v>6586.8612213566003</v>
      </c>
      <c r="M489">
        <v>39.630204460433298</v>
      </c>
      <c r="N489">
        <v>0.38200853890078401</v>
      </c>
      <c r="O489">
        <v>23.79894122536</v>
      </c>
      <c r="P489">
        <v>245.904337319278</v>
      </c>
      <c r="Q489">
        <v>0.14023217989339701</v>
      </c>
    </row>
    <row r="490" spans="1:17" x14ac:dyDescent="0.3">
      <c r="A490" t="s">
        <v>1102</v>
      </c>
      <c r="B490" t="s">
        <v>1103</v>
      </c>
      <c r="C490" t="str">
        <f>IFERROR(VLOOKUP(Table1[[#This Row],[Ticker]],[1]!Table1[[Symbol]:[Industry]],2,FALSE),"-")</f>
        <v>-</v>
      </c>
      <c r="D490" t="s">
        <v>1104</v>
      </c>
      <c r="E490">
        <v>10870.277586705</v>
      </c>
      <c r="F490">
        <v>1000.05</v>
      </c>
      <c r="G490">
        <v>-40.929107203036999</v>
      </c>
      <c r="H490">
        <v>-0.92244943334366303</v>
      </c>
      <c r="I490">
        <v>-25.898281342280001</v>
      </c>
      <c r="J490">
        <v>-4.5561421278127296</v>
      </c>
      <c r="K490">
        <v>968.075352114515</v>
      </c>
      <c r="L490">
        <v>1027.47901448429</v>
      </c>
      <c r="M490">
        <v>48.805885829604499</v>
      </c>
      <c r="N490">
        <v>1.0097075441940799</v>
      </c>
      <c r="O490">
        <v>29.693515324233701</v>
      </c>
      <c r="P490">
        <v>17.101873536299699</v>
      </c>
      <c r="Q490">
        <v>-7.7453738430180996E-2</v>
      </c>
    </row>
    <row r="491" spans="1:17" x14ac:dyDescent="0.3">
      <c r="A491" t="s">
        <v>1105</v>
      </c>
      <c r="B491" t="s">
        <v>1106</v>
      </c>
      <c r="C491" t="str">
        <f>IFERROR(VLOOKUP(Table1[[#This Row],[Ticker]],[1]!Table1[[Symbol]:[Industry]],2,FALSE),"-")</f>
        <v>-</v>
      </c>
      <c r="D491" t="s">
        <v>77</v>
      </c>
      <c r="E491">
        <v>10863.446381055001</v>
      </c>
      <c r="F491">
        <v>350.55</v>
      </c>
      <c r="G491">
        <v>44.679336973401497</v>
      </c>
      <c r="H491">
        <v>49.266653020552603</v>
      </c>
      <c r="I491">
        <v>33.692098511865296</v>
      </c>
      <c r="J491">
        <v>13.9561032281328</v>
      </c>
      <c r="K491">
        <v>265.970506483397</v>
      </c>
      <c r="L491">
        <v>238.016345472377</v>
      </c>
      <c r="M491">
        <v>85.591335585671104</v>
      </c>
      <c r="N491">
        <v>1.5824388940251399</v>
      </c>
      <c r="O491">
        <v>2.3249179860219602</v>
      </c>
      <c r="P491">
        <v>103.15850478122201</v>
      </c>
      <c r="Q491">
        <v>5.0833118647024E-2</v>
      </c>
    </row>
    <row r="492" spans="1:17" x14ac:dyDescent="0.3">
      <c r="A492" t="s">
        <v>1107</v>
      </c>
      <c r="B492" t="s">
        <v>1108</v>
      </c>
      <c r="C492" t="str">
        <f>IFERROR(VLOOKUP(Table1[[#This Row],[Ticker]],[1]!Table1[[Symbol]:[Industry]],2,FALSE),"-")</f>
        <v>-</v>
      </c>
      <c r="D492" t="s">
        <v>65</v>
      </c>
      <c r="E492">
        <v>10821.719782403999</v>
      </c>
      <c r="F492">
        <v>26.94</v>
      </c>
      <c r="G492">
        <v>48.164631803093201</v>
      </c>
      <c r="H492">
        <v>-13.0688576029107</v>
      </c>
      <c r="I492">
        <v>-20.895505671195501</v>
      </c>
      <c r="J492">
        <v>-6.2325211892758903</v>
      </c>
      <c r="K492">
        <v>27.744740292786101</v>
      </c>
      <c r="L492">
        <v>24.956547130738802</v>
      </c>
      <c r="M492">
        <v>33.600155495054999</v>
      </c>
      <c r="N492">
        <v>0.63547182064206598</v>
      </c>
      <c r="O492">
        <v>27.8767631774313</v>
      </c>
      <c r="P492">
        <v>73.247588424437296</v>
      </c>
      <c r="Q492">
        <v>6.9952557034519997E-2</v>
      </c>
    </row>
    <row r="493" spans="1:17" x14ac:dyDescent="0.3">
      <c r="A493" t="s">
        <v>1109</v>
      </c>
      <c r="B493" t="s">
        <v>1110</v>
      </c>
      <c r="C493" t="str">
        <f>IFERROR(VLOOKUP(Table1[[#This Row],[Ticker]],[1]!Table1[[Symbol]:[Industry]],2,FALSE),"-")</f>
        <v>-</v>
      </c>
      <c r="D493" t="s">
        <v>21</v>
      </c>
      <c r="E493">
        <v>10794.2853488</v>
      </c>
      <c r="F493">
        <v>524</v>
      </c>
      <c r="G493">
        <v>14.832003743088601</v>
      </c>
      <c r="H493">
        <v>-0.77638161831957697</v>
      </c>
      <c r="I493">
        <v>0.98152321848417501</v>
      </c>
      <c r="J493">
        <v>-3.32268187806232</v>
      </c>
      <c r="K493">
        <v>510.47599249284099</v>
      </c>
      <c r="L493">
        <v>477.53686260330898</v>
      </c>
      <c r="M493">
        <v>47.448314465269</v>
      </c>
      <c r="N493">
        <v>2.1704802035409698</v>
      </c>
      <c r="O493">
        <v>9.7328244274809101</v>
      </c>
      <c r="P493">
        <v>44.7513812154696</v>
      </c>
      <c r="Q493">
        <v>-7.2504193651972998E-2</v>
      </c>
    </row>
    <row r="494" spans="1:17" x14ac:dyDescent="0.3">
      <c r="A494" t="s">
        <v>1111</v>
      </c>
      <c r="B494" t="s">
        <v>1112</v>
      </c>
      <c r="C494" t="str">
        <f>IFERROR(VLOOKUP(Table1[[#This Row],[Ticker]],[1]!Table1[[Symbol]:[Industry]],2,FALSE),"-")</f>
        <v>-</v>
      </c>
      <c r="D494" t="s">
        <v>46</v>
      </c>
      <c r="E494">
        <v>10757.469437214901</v>
      </c>
      <c r="F494">
        <v>1650.65</v>
      </c>
      <c r="G494">
        <v>54.6851672330165</v>
      </c>
      <c r="H494">
        <v>-4.2302600949420004</v>
      </c>
      <c r="I494">
        <v>61.8235928706479</v>
      </c>
      <c r="J494">
        <v>1.8788012037861801</v>
      </c>
      <c r="K494">
        <v>1590.02684342006</v>
      </c>
      <c r="L494">
        <v>1209.7606632770801</v>
      </c>
      <c r="M494">
        <v>38.446107702468197</v>
      </c>
      <c r="N494">
        <v>0.95946327624162797</v>
      </c>
      <c r="O494">
        <v>13.8884681792021</v>
      </c>
      <c r="P494">
        <v>105.024220593715</v>
      </c>
      <c r="Q494">
        <v>0.120223221352735</v>
      </c>
    </row>
    <row r="495" spans="1:17" hidden="1" x14ac:dyDescent="0.3">
      <c r="A495" t="s">
        <v>1113</v>
      </c>
      <c r="B495" t="s">
        <v>1114</v>
      </c>
      <c r="C495" t="str">
        <f>IFERROR(VLOOKUP(Table1[[#This Row],[Ticker]],[1]!Table1[[Symbol]:[Industry]],2,FALSE),"-")</f>
        <v>-</v>
      </c>
      <c r="D495" t="s">
        <v>703</v>
      </c>
      <c r="E495">
        <v>10739.054693185</v>
      </c>
      <c r="F495">
        <v>115.82</v>
      </c>
      <c r="G495">
        <v>42.623596424026502</v>
      </c>
      <c r="H495">
        <v>2.8552900769376102</v>
      </c>
      <c r="I495">
        <v>10.8955590629285</v>
      </c>
      <c r="J495">
        <v>-0.12396452613824099</v>
      </c>
      <c r="K495">
        <v>111.579667849302</v>
      </c>
      <c r="L495">
        <v>97.921735030274505</v>
      </c>
      <c r="M495">
        <v>54.041415573722702</v>
      </c>
      <c r="N495">
        <v>1.09193032572933</v>
      </c>
      <c r="O495">
        <v>5.0250388533932</v>
      </c>
      <c r="P495">
        <v>70.700073691967503</v>
      </c>
      <c r="Q495">
        <v>2.1133606920337E-2</v>
      </c>
    </row>
    <row r="496" spans="1:17" x14ac:dyDescent="0.3">
      <c r="A496" t="s">
        <v>1115</v>
      </c>
      <c r="B496" t="s">
        <v>1116</v>
      </c>
      <c r="C496" t="str">
        <f>IFERROR(VLOOKUP(Table1[[#This Row],[Ticker]],[1]!Table1[[Symbol]:[Industry]],2,FALSE),"-")</f>
        <v>-</v>
      </c>
      <c r="D496" t="s">
        <v>21</v>
      </c>
      <c r="E496">
        <v>10738.408685300001</v>
      </c>
      <c r="F496">
        <v>1710.25</v>
      </c>
      <c r="G496">
        <v>-9.2479631332222105</v>
      </c>
      <c r="H496">
        <v>11.311371694255101</v>
      </c>
      <c r="I496">
        <v>-9.9226144377779892</v>
      </c>
      <c r="J496">
        <v>-3.4301729524092899</v>
      </c>
      <c r="K496">
        <v>1661.74253273915</v>
      </c>
      <c r="L496">
        <v>1577.60231324866</v>
      </c>
      <c r="M496">
        <v>36.198371181676002</v>
      </c>
      <c r="N496">
        <v>0.96654941938493899</v>
      </c>
      <c r="O496">
        <v>13.5769624323929</v>
      </c>
      <c r="P496">
        <v>23.390209588398601</v>
      </c>
      <c r="Q496">
        <v>-7.4278598175553004E-2</v>
      </c>
    </row>
    <row r="497" spans="1:17" hidden="1" x14ac:dyDescent="0.3">
      <c r="A497" t="s">
        <v>1117</v>
      </c>
      <c r="B497" t="s">
        <v>1118</v>
      </c>
      <c r="C497" t="str">
        <f>IFERROR(VLOOKUP(Table1[[#This Row],[Ticker]],[1]!Table1[[Symbol]:[Industry]],2,FALSE),"-")</f>
        <v>-</v>
      </c>
      <c r="D497" t="s">
        <v>109</v>
      </c>
      <c r="E497">
        <v>10696.51107676</v>
      </c>
      <c r="F497">
        <v>9359.4500000000007</v>
      </c>
      <c r="G497">
        <v>40.2306955526536</v>
      </c>
      <c r="H497">
        <v>8.1339640429890299</v>
      </c>
      <c r="I497">
        <v>10.607067932038801</v>
      </c>
      <c r="J497">
        <v>7.7805201351957606E-2</v>
      </c>
      <c r="K497">
        <v>8579.44261418727</v>
      </c>
      <c r="L497">
        <v>7659.8846994243604</v>
      </c>
      <c r="M497">
        <v>64.722698020552002</v>
      </c>
      <c r="N497">
        <v>0.77586351068099702</v>
      </c>
      <c r="O497">
        <v>1.50169080448101</v>
      </c>
      <c r="P497">
        <v>72.638986239716701</v>
      </c>
      <c r="Q497">
        <v>9.1425456965583005E-2</v>
      </c>
    </row>
    <row r="498" spans="1:17" hidden="1" x14ac:dyDescent="0.3">
      <c r="A498" t="s">
        <v>1119</v>
      </c>
      <c r="B498" t="s">
        <v>1120</v>
      </c>
      <c r="C498" t="str">
        <f>IFERROR(VLOOKUP(Table1[[#This Row],[Ticker]],[1]!Table1[[Symbol]:[Industry]],2,FALSE),"-")</f>
        <v>-</v>
      </c>
      <c r="D498" t="s">
        <v>703</v>
      </c>
      <c r="E498">
        <v>10625.948094249999</v>
      </c>
      <c r="F498">
        <v>530.1</v>
      </c>
      <c r="G498">
        <v>-10.5928448659817</v>
      </c>
      <c r="H498">
        <v>-2.0877108924287699</v>
      </c>
      <c r="I498">
        <v>9.5698508786400099E-2</v>
      </c>
      <c r="J498">
        <v>0.20617340614894</v>
      </c>
      <c r="K498">
        <v>521.47696674907502</v>
      </c>
      <c r="L498">
        <v>488.76991675094598</v>
      </c>
      <c r="M498">
        <v>77.9215973242584</v>
      </c>
      <c r="N498">
        <v>0.63282534920559896</v>
      </c>
      <c r="O498">
        <v>2.9032258064516099</v>
      </c>
      <c r="P498">
        <v>23.250406882120402</v>
      </c>
      <c r="Q498">
        <v>-1.3416788414562999E-2</v>
      </c>
    </row>
    <row r="499" spans="1:17" hidden="1" x14ac:dyDescent="0.3">
      <c r="A499" t="s">
        <v>1121</v>
      </c>
      <c r="B499" t="s">
        <v>1122</v>
      </c>
      <c r="C499" t="str">
        <f>IFERROR(VLOOKUP(Table1[[#This Row],[Ticker]],[1]!Table1[[Symbol]:[Industry]],2,FALSE),"-")</f>
        <v>-</v>
      </c>
      <c r="D499" t="s">
        <v>268</v>
      </c>
      <c r="E499">
        <v>10544.6254032</v>
      </c>
      <c r="F499">
        <v>5195.3999999999996</v>
      </c>
      <c r="G499">
        <v>73.064142419787501</v>
      </c>
      <c r="H499">
        <v>-7.0807390221450497</v>
      </c>
      <c r="I499">
        <v>32.824099980028798</v>
      </c>
      <c r="J499">
        <v>1.8300161652110001</v>
      </c>
      <c r="K499">
        <v>5035.6980858053303</v>
      </c>
      <c r="L499">
        <v>4065.6966101850498</v>
      </c>
      <c r="M499">
        <v>44.903609287845299</v>
      </c>
      <c r="N499">
        <v>0.74416978859710403</v>
      </c>
      <c r="O499">
        <v>10.5468298879778</v>
      </c>
      <c r="P499">
        <v>100.165668162817</v>
      </c>
      <c r="Q499">
        <v>0.14349388186721801</v>
      </c>
    </row>
    <row r="500" spans="1:17" x14ac:dyDescent="0.3">
      <c r="A500" t="s">
        <v>1123</v>
      </c>
      <c r="B500" t="s">
        <v>1124</v>
      </c>
      <c r="C500" t="str">
        <f>IFERROR(VLOOKUP(Table1[[#This Row],[Ticker]],[1]!Table1[[Symbol]:[Industry]],2,FALSE),"-")</f>
        <v>-</v>
      </c>
      <c r="D500" t="s">
        <v>143</v>
      </c>
      <c r="E500">
        <v>10507.577243919999</v>
      </c>
      <c r="F500">
        <v>1235.5999999999999</v>
      </c>
      <c r="G500">
        <v>30.618989472673601</v>
      </c>
      <c r="H500">
        <v>21.976046649970002</v>
      </c>
      <c r="I500">
        <v>34.813560393853898</v>
      </c>
      <c r="J500">
        <v>18.8675892601965</v>
      </c>
      <c r="K500">
        <v>1034.0350114697301</v>
      </c>
      <c r="L500">
        <v>907.57624789329805</v>
      </c>
      <c r="M500">
        <v>78.790553092099401</v>
      </c>
      <c r="N500">
        <v>3.2581976678215301</v>
      </c>
      <c r="O500">
        <v>5.9889932016834004</v>
      </c>
      <c r="P500">
        <v>78.284395065291093</v>
      </c>
      <c r="Q500">
        <v>-3.4588249575300001E-4</v>
      </c>
    </row>
    <row r="501" spans="1:17" x14ac:dyDescent="0.3">
      <c r="A501" t="s">
        <v>1125</v>
      </c>
      <c r="B501" t="s">
        <v>1126</v>
      </c>
      <c r="C501" t="str">
        <f>IFERROR(VLOOKUP(Table1[[#This Row],[Ticker]],[1]!Table1[[Symbol]:[Industry]],2,FALSE),"-")</f>
        <v>-</v>
      </c>
      <c r="D501" t="s">
        <v>62</v>
      </c>
      <c r="E501">
        <v>10449.729864019901</v>
      </c>
      <c r="F501">
        <v>852.85</v>
      </c>
      <c r="G501">
        <v>10.067278727150301</v>
      </c>
      <c r="H501">
        <v>-2.3047848160525102</v>
      </c>
      <c r="I501">
        <v>-7.3279036852210799</v>
      </c>
      <c r="J501">
        <v>0.850900699612263</v>
      </c>
      <c r="K501">
        <v>849.59082252425605</v>
      </c>
      <c r="L501">
        <v>769.21469002346203</v>
      </c>
      <c r="M501">
        <v>44.610778164773599</v>
      </c>
      <c r="N501">
        <v>2.62083699153807</v>
      </c>
      <c r="O501">
        <v>13.970803775576</v>
      </c>
      <c r="P501">
        <v>43.095637583892596</v>
      </c>
      <c r="Q501">
        <v>-3.3096499692707997E-2</v>
      </c>
    </row>
    <row r="502" spans="1:17" x14ac:dyDescent="0.3">
      <c r="A502" t="s">
        <v>1127</v>
      </c>
      <c r="B502" t="s">
        <v>1128</v>
      </c>
      <c r="C502" t="str">
        <f>IFERROR(VLOOKUP(Table1[[#This Row],[Ticker]],[1]!Table1[[Symbol]:[Industry]],2,FALSE),"-")</f>
        <v>-</v>
      </c>
      <c r="D502" t="s">
        <v>271</v>
      </c>
      <c r="E502">
        <v>10421.74249644</v>
      </c>
      <c r="F502">
        <v>276.10000000000002</v>
      </c>
      <c r="G502">
        <v>54.556226138028698</v>
      </c>
      <c r="H502">
        <v>2.2525895950969601</v>
      </c>
      <c r="I502">
        <v>-24.5979278662689</v>
      </c>
      <c r="J502">
        <v>-0.78514395318096897</v>
      </c>
      <c r="K502">
        <v>264.09234144987403</v>
      </c>
      <c r="L502">
        <v>247.42656026777701</v>
      </c>
      <c r="M502">
        <v>52.334888508697802</v>
      </c>
      <c r="N502">
        <v>2.0489183106498299</v>
      </c>
      <c r="O502">
        <v>24.411445128576599</v>
      </c>
      <c r="P502">
        <v>82.545454545454504</v>
      </c>
      <c r="Q502">
        <v>5.9411445651104997E-2</v>
      </c>
    </row>
    <row r="503" spans="1:17" x14ac:dyDescent="0.3">
      <c r="A503" t="s">
        <v>1129</v>
      </c>
      <c r="B503" t="s">
        <v>1130</v>
      </c>
      <c r="C503" t="str">
        <f>IFERROR(VLOOKUP(Table1[[#This Row],[Ticker]],[1]!Table1[[Symbol]:[Industry]],2,FALSE),"-")</f>
        <v>-</v>
      </c>
      <c r="D503" t="s">
        <v>387</v>
      </c>
      <c r="E503">
        <v>10416.505441380001</v>
      </c>
      <c r="F503">
        <v>2575.15</v>
      </c>
      <c r="G503">
        <v>-18.348264284182601</v>
      </c>
      <c r="H503">
        <v>-1.0706217165643499</v>
      </c>
      <c r="I503">
        <v>-21.7555591494793</v>
      </c>
      <c r="J503">
        <v>-3.09896374503949</v>
      </c>
      <c r="K503">
        <v>2584.9122347141702</v>
      </c>
      <c r="L503">
        <v>2449.5759971276502</v>
      </c>
      <c r="M503">
        <v>38.292099642979402</v>
      </c>
      <c r="N503">
        <v>1.6595093528310101</v>
      </c>
      <c r="O503">
        <v>16.4378774051996</v>
      </c>
      <c r="P503">
        <v>25.2291681863496</v>
      </c>
      <c r="Q503">
        <v>5.0935546498113E-2</v>
      </c>
    </row>
    <row r="504" spans="1:17" x14ac:dyDescent="0.3">
      <c r="A504" t="s">
        <v>1131</v>
      </c>
      <c r="B504" t="s">
        <v>1132</v>
      </c>
      <c r="C504" t="str">
        <f>IFERROR(VLOOKUP(Table1[[#This Row],[Ticker]],[1]!Table1[[Symbol]:[Industry]],2,FALSE),"-")</f>
        <v>-</v>
      </c>
      <c r="D504" t="s">
        <v>291</v>
      </c>
      <c r="E504">
        <v>10389.496487895</v>
      </c>
      <c r="F504">
        <v>2027.55</v>
      </c>
      <c r="G504">
        <v>20.0415301756485</v>
      </c>
      <c r="H504">
        <v>2.0815252656414098</v>
      </c>
      <c r="I504">
        <v>12.8993397043506</v>
      </c>
      <c r="J504">
        <v>-1.4807200242573</v>
      </c>
      <c r="K504">
        <v>1961.50832415839</v>
      </c>
      <c r="L504">
        <v>1758.8217360599699</v>
      </c>
      <c r="M504">
        <v>50.147760728324201</v>
      </c>
      <c r="N504">
        <v>0.62147484028363598</v>
      </c>
      <c r="O504">
        <v>4.4363887450371102</v>
      </c>
      <c r="P504">
        <v>56.446759259259203</v>
      </c>
      <c r="Q504">
        <v>-7.7234120868746994E-2</v>
      </c>
    </row>
    <row r="505" spans="1:17" x14ac:dyDescent="0.3">
      <c r="A505" t="s">
        <v>1133</v>
      </c>
      <c r="B505" t="s">
        <v>1134</v>
      </c>
      <c r="C505" t="str">
        <f>IFERROR(VLOOKUP(Table1[[#This Row],[Ticker]],[1]!Table1[[Symbol]:[Industry]],2,FALSE),"-")</f>
        <v>-</v>
      </c>
      <c r="D505" t="s">
        <v>901</v>
      </c>
      <c r="E505">
        <v>10364.35208205</v>
      </c>
      <c r="F505">
        <v>1409.55</v>
      </c>
      <c r="G505">
        <v>73.966761399530498</v>
      </c>
      <c r="H505">
        <v>7.1859951719678801</v>
      </c>
      <c r="I505">
        <v>30.7656858351971</v>
      </c>
      <c r="J505">
        <v>-5.3926389470303704</v>
      </c>
      <c r="K505">
        <v>1251.973767343</v>
      </c>
      <c r="L505">
        <v>1012.95604528816</v>
      </c>
      <c r="M505">
        <v>55.305816403091598</v>
      </c>
      <c r="N505">
        <v>0.84305630619457705</v>
      </c>
      <c r="O505">
        <v>8.0522152460005003</v>
      </c>
      <c r="P505">
        <v>114.870426829268</v>
      </c>
      <c r="Q505">
        <v>4.500725696446E-2</v>
      </c>
    </row>
    <row r="506" spans="1:17" hidden="1" x14ac:dyDescent="0.3">
      <c r="A506" t="s">
        <v>1135</v>
      </c>
      <c r="B506" t="s">
        <v>1136</v>
      </c>
      <c r="C506" t="str">
        <f>IFERROR(VLOOKUP(Table1[[#This Row],[Ticker]],[1]!Table1[[Symbol]:[Industry]],2,FALSE),"-")</f>
        <v>-</v>
      </c>
      <c r="D506" t="s">
        <v>268</v>
      </c>
      <c r="E506">
        <v>10360.004470559999</v>
      </c>
      <c r="F506">
        <v>86.04</v>
      </c>
      <c r="G506">
        <v>188.896783995948</v>
      </c>
      <c r="H506">
        <v>47.903849814508803</v>
      </c>
      <c r="I506">
        <v>36.757858026489401</v>
      </c>
      <c r="J506">
        <v>-4.7172816793928103</v>
      </c>
      <c r="K506">
        <v>69.4120093855107</v>
      </c>
      <c r="L506">
        <v>56.229434774496603</v>
      </c>
      <c r="M506">
        <v>53.524371643905702</v>
      </c>
      <c r="N506">
        <v>2.6596613913490299</v>
      </c>
      <c r="O506">
        <v>22.036262203626201</v>
      </c>
      <c r="P506">
        <v>221.644859813084</v>
      </c>
      <c r="Q506">
        <v>7.6313557003242993E-2</v>
      </c>
    </row>
    <row r="507" spans="1:17" x14ac:dyDescent="0.3">
      <c r="A507" t="s">
        <v>1137</v>
      </c>
      <c r="B507" t="s">
        <v>1138</v>
      </c>
      <c r="C507" t="str">
        <f>IFERROR(VLOOKUP(Table1[[#This Row],[Ticker]],[1]!Table1[[Symbol]:[Industry]],2,FALSE),"-")</f>
        <v>-</v>
      </c>
      <c r="D507" t="s">
        <v>62</v>
      </c>
      <c r="E507">
        <v>10333.256750045</v>
      </c>
      <c r="F507">
        <v>8054.05</v>
      </c>
      <c r="G507">
        <v>126.772811393208</v>
      </c>
      <c r="H507">
        <v>17.1930456737764</v>
      </c>
      <c r="I507">
        <v>27.422070577209801</v>
      </c>
      <c r="J507">
        <v>-5.2023338218796598</v>
      </c>
      <c r="K507">
        <v>7282.7931658692896</v>
      </c>
      <c r="L507">
        <v>6049.3002207210102</v>
      </c>
      <c r="M507">
        <v>55.390304281884703</v>
      </c>
      <c r="N507">
        <v>1.0627984725481701</v>
      </c>
      <c r="O507">
        <v>7.3993829191524698</v>
      </c>
      <c r="P507">
        <v>153.70282870282799</v>
      </c>
      <c r="Q507">
        <v>0.117527408828524</v>
      </c>
    </row>
    <row r="508" spans="1:17" x14ac:dyDescent="0.3">
      <c r="A508" t="s">
        <v>1139</v>
      </c>
      <c r="B508" t="s">
        <v>1140</v>
      </c>
      <c r="C508" t="str">
        <f>IFERROR(VLOOKUP(Table1[[#This Row],[Ticker]],[1]!Table1[[Symbol]:[Industry]],2,FALSE),"-")</f>
        <v>-</v>
      </c>
      <c r="D508" t="s">
        <v>551</v>
      </c>
      <c r="E508">
        <v>10297.02287932</v>
      </c>
      <c r="F508">
        <v>2013.85</v>
      </c>
      <c r="G508">
        <v>-40.121429619217302</v>
      </c>
      <c r="H508">
        <v>-8.0945201079964306</v>
      </c>
      <c r="I508">
        <v>-27.326747366449801</v>
      </c>
      <c r="J508">
        <v>-1.0632575017369901</v>
      </c>
      <c r="K508">
        <v>2050.2777046106098</v>
      </c>
      <c r="L508">
        <v>2162.2358515873698</v>
      </c>
      <c r="M508">
        <v>34.105045007711396</v>
      </c>
      <c r="N508">
        <v>0.69555041705520604</v>
      </c>
      <c r="O508">
        <v>35.809519080368403</v>
      </c>
      <c r="P508">
        <v>11.3855088495575</v>
      </c>
      <c r="Q508">
        <v>-0.18603833261187699</v>
      </c>
    </row>
    <row r="509" spans="1:17" x14ac:dyDescent="0.3">
      <c r="A509" t="s">
        <v>1141</v>
      </c>
      <c r="B509" t="s">
        <v>1142</v>
      </c>
      <c r="C509" t="str">
        <f>IFERROR(VLOOKUP(Table1[[#This Row],[Ticker]],[1]!Table1[[Symbol]:[Industry]],2,FALSE),"-")</f>
        <v>-</v>
      </c>
      <c r="D509" t="s">
        <v>138</v>
      </c>
      <c r="E509">
        <v>10271.229240825</v>
      </c>
      <c r="F509">
        <v>190.75</v>
      </c>
      <c r="G509">
        <v>129.84973869261501</v>
      </c>
      <c r="H509">
        <v>-7.5785517263010496</v>
      </c>
      <c r="I509">
        <v>-35.477940824620298</v>
      </c>
      <c r="J509">
        <v>-6.7223616517343396</v>
      </c>
      <c r="K509">
        <v>204.32722240978899</v>
      </c>
      <c r="L509">
        <v>197.089725787925</v>
      </c>
      <c r="M509">
        <v>34.862642428144497</v>
      </c>
      <c r="N509">
        <v>0.86851758442085203</v>
      </c>
      <c r="O509">
        <v>49.357798165137602</v>
      </c>
      <c r="P509">
        <v>156.38440860214999</v>
      </c>
      <c r="Q509">
        <v>0.15023575135498099</v>
      </c>
    </row>
    <row r="510" spans="1:17" x14ac:dyDescent="0.3">
      <c r="A510" t="s">
        <v>1143</v>
      </c>
      <c r="B510" t="s">
        <v>1144</v>
      </c>
      <c r="C510" t="str">
        <f>IFERROR(VLOOKUP(Table1[[#This Row],[Ticker]],[1]!Table1[[Symbol]:[Industry]],2,FALSE),"-")</f>
        <v>-</v>
      </c>
      <c r="D510" t="s">
        <v>407</v>
      </c>
      <c r="E510">
        <v>10253.334812569999</v>
      </c>
      <c r="F510">
        <v>295.3</v>
      </c>
      <c r="G510">
        <v>54.993753692917998</v>
      </c>
      <c r="H510">
        <v>-0.18447748941600101</v>
      </c>
      <c r="I510">
        <v>38.7864989204067</v>
      </c>
      <c r="J510">
        <v>-2.43196587943266</v>
      </c>
      <c r="K510">
        <v>253.12174632652699</v>
      </c>
      <c r="L510">
        <v>209.51659237928101</v>
      </c>
      <c r="M510">
        <v>74.880232826131703</v>
      </c>
      <c r="N510">
        <v>1.8823524820141</v>
      </c>
      <c r="O510">
        <v>2.0149001015915902</v>
      </c>
      <c r="P510">
        <v>101.432469304229</v>
      </c>
      <c r="Q510">
        <v>0.135203141123417</v>
      </c>
    </row>
    <row r="511" spans="1:17" x14ac:dyDescent="0.3">
      <c r="A511" t="s">
        <v>1145</v>
      </c>
      <c r="B511" t="s">
        <v>1146</v>
      </c>
      <c r="C511" t="str">
        <f>IFERROR(VLOOKUP(Table1[[#This Row],[Ticker]],[1]!Table1[[Symbol]:[Industry]],2,FALSE),"-")</f>
        <v>-</v>
      </c>
      <c r="D511" t="s">
        <v>1147</v>
      </c>
      <c r="E511">
        <v>10248.0714711</v>
      </c>
      <c r="F511">
        <v>532.9</v>
      </c>
      <c r="G511">
        <v>2.8234001725311701</v>
      </c>
      <c r="H511">
        <v>-8.6567900731961203</v>
      </c>
      <c r="I511">
        <v>43.415749953044603</v>
      </c>
      <c r="J511">
        <v>-0.58429620160071405</v>
      </c>
      <c r="K511">
        <v>512.96194326088801</v>
      </c>
      <c r="L511">
        <v>432.95129191734202</v>
      </c>
      <c r="M511">
        <v>46.424414576450502</v>
      </c>
      <c r="N511">
        <v>0.46764975298867401</v>
      </c>
      <c r="O511">
        <v>9.1011446800525402</v>
      </c>
      <c r="P511">
        <v>72.125322997416006</v>
      </c>
      <c r="Q511">
        <v>3.3912035612937E-2</v>
      </c>
    </row>
    <row r="512" spans="1:17" x14ac:dyDescent="0.3">
      <c r="A512" t="s">
        <v>1148</v>
      </c>
      <c r="B512" t="s">
        <v>1149</v>
      </c>
      <c r="C512" t="str">
        <f>IFERROR(VLOOKUP(Table1[[#This Row],[Ticker]],[1]!Table1[[Symbol]:[Industry]],2,FALSE),"-")</f>
        <v>-</v>
      </c>
      <c r="D512" t="s">
        <v>83</v>
      </c>
      <c r="E512">
        <v>10237.323534159999</v>
      </c>
      <c r="F512">
        <v>211.76</v>
      </c>
      <c r="G512">
        <v>49.030592670933402</v>
      </c>
      <c r="H512">
        <v>-0.38493361644510898</v>
      </c>
      <c r="I512">
        <v>17.675299394311001</v>
      </c>
      <c r="J512">
        <v>-6.3219725863407703</v>
      </c>
      <c r="K512">
        <v>211.29665511877599</v>
      </c>
      <c r="L512">
        <v>183.71045238331499</v>
      </c>
      <c r="M512">
        <v>39.161064694952799</v>
      </c>
      <c r="N512">
        <v>1.3143219854717401</v>
      </c>
      <c r="O512">
        <v>14.516433698526599</v>
      </c>
      <c r="P512">
        <v>83.262656858502794</v>
      </c>
      <c r="Q512">
        <v>5.2934886474180001E-2</v>
      </c>
    </row>
    <row r="513" spans="1:17" hidden="1" x14ac:dyDescent="0.3">
      <c r="A513" t="s">
        <v>1150</v>
      </c>
      <c r="B513" t="s">
        <v>1151</v>
      </c>
      <c r="C513" t="str">
        <f>IFERROR(VLOOKUP(Table1[[#This Row],[Ticker]],[1]!Table1[[Symbol]:[Industry]],2,FALSE),"-")</f>
        <v>-</v>
      </c>
      <c r="E513">
        <v>10222.377918669999</v>
      </c>
      <c r="F513">
        <v>733.3</v>
      </c>
      <c r="G513">
        <v>25.4966733560811</v>
      </c>
      <c r="H513">
        <v>-1.08738092672954</v>
      </c>
      <c r="I513">
        <v>14.6347874299074</v>
      </c>
      <c r="J513">
        <v>-3.8987805845893302</v>
      </c>
      <c r="K513">
        <v>704.36271040036695</v>
      </c>
      <c r="L513">
        <v>601.19279292885994</v>
      </c>
      <c r="M513">
        <v>44.103909198287198</v>
      </c>
      <c r="N513">
        <v>0.68675917716250301</v>
      </c>
      <c r="O513">
        <v>9.6413473339697298</v>
      </c>
      <c r="P513">
        <v>83.324999999999903</v>
      </c>
      <c r="Q513">
        <v>8.0913030714706999E-2</v>
      </c>
    </row>
    <row r="514" spans="1:17" x14ac:dyDescent="0.3">
      <c r="A514" t="s">
        <v>1152</v>
      </c>
      <c r="B514" t="s">
        <v>1153</v>
      </c>
      <c r="C514" t="str">
        <f>IFERROR(VLOOKUP(Table1[[#This Row],[Ticker]],[1]!Table1[[Symbol]:[Industry]],2,FALSE),"-")</f>
        <v>-</v>
      </c>
      <c r="D514" t="s">
        <v>993</v>
      </c>
      <c r="E514">
        <v>10112.454911523</v>
      </c>
      <c r="F514">
        <v>47.51</v>
      </c>
      <c r="G514">
        <v>-23.743875766230399</v>
      </c>
      <c r="H514">
        <v>-9.3634932427968103</v>
      </c>
      <c r="I514">
        <v>-7.40156569294279</v>
      </c>
      <c r="J514">
        <v>-1.76206712891485</v>
      </c>
      <c r="K514">
        <v>46.948269259740101</v>
      </c>
      <c r="L514">
        <v>46.367880413254902</v>
      </c>
      <c r="M514">
        <v>41.0812136409046</v>
      </c>
      <c r="N514">
        <v>1.0426562790199301</v>
      </c>
      <c r="O514">
        <v>20.500947169017</v>
      </c>
      <c r="P514">
        <v>29.986320109439099</v>
      </c>
      <c r="Q514">
        <v>2.3549068951728001E-2</v>
      </c>
    </row>
    <row r="515" spans="1:17" x14ac:dyDescent="0.3">
      <c r="A515" t="s">
        <v>1154</v>
      </c>
      <c r="B515" t="s">
        <v>1155</v>
      </c>
      <c r="C515" t="str">
        <f>IFERROR(VLOOKUP(Table1[[#This Row],[Ticker]],[1]!Table1[[Symbol]:[Industry]],2,FALSE),"-")</f>
        <v>-</v>
      </c>
      <c r="D515" t="s">
        <v>24</v>
      </c>
      <c r="E515">
        <v>10080.924362690999</v>
      </c>
      <c r="F515">
        <v>88.69</v>
      </c>
      <c r="G515">
        <v>-31.0581852883032</v>
      </c>
      <c r="H515">
        <v>-16.9134280144733</v>
      </c>
      <c r="I515">
        <v>-33.211872918879102</v>
      </c>
      <c r="J515">
        <v>-2.1383065011329401</v>
      </c>
      <c r="K515">
        <v>95.194103737404006</v>
      </c>
      <c r="L515">
        <v>95.051382217065694</v>
      </c>
      <c r="M515">
        <v>22.364171325191599</v>
      </c>
      <c r="N515">
        <v>0.81760039494346004</v>
      </c>
      <c r="O515">
        <v>31.356409967301801</v>
      </c>
      <c r="P515">
        <v>8.0267965895249596</v>
      </c>
      <c r="Q515">
        <v>8.9159678807120002E-3</v>
      </c>
    </row>
    <row r="516" spans="1:17" x14ac:dyDescent="0.3">
      <c r="A516" t="s">
        <v>1156</v>
      </c>
      <c r="B516" t="s">
        <v>1157</v>
      </c>
      <c r="C516" t="str">
        <f>IFERROR(VLOOKUP(Table1[[#This Row],[Ticker]],[1]!Table1[[Symbol]:[Industry]],2,FALSE),"-")</f>
        <v>-</v>
      </c>
      <c r="D516" t="s">
        <v>46</v>
      </c>
      <c r="E516">
        <v>10080.854237</v>
      </c>
      <c r="F516">
        <v>358.45</v>
      </c>
      <c r="G516">
        <v>25.253865216143598</v>
      </c>
      <c r="H516">
        <v>-0.38986600627205298</v>
      </c>
      <c r="I516">
        <v>21.5567008501076</v>
      </c>
      <c r="J516">
        <v>0.93117871505520899</v>
      </c>
      <c r="K516">
        <v>335.55199127446502</v>
      </c>
      <c r="L516">
        <v>291.68030382041002</v>
      </c>
      <c r="M516">
        <v>50.655876476058801</v>
      </c>
      <c r="N516">
        <v>0.80675902594335702</v>
      </c>
      <c r="O516">
        <v>13.544427395731599</v>
      </c>
      <c r="P516">
        <v>51.4044350580781</v>
      </c>
      <c r="Q516">
        <v>-3.006076063477E-3</v>
      </c>
    </row>
    <row r="517" spans="1:17" x14ac:dyDescent="0.3">
      <c r="A517" t="s">
        <v>1158</v>
      </c>
      <c r="B517" t="s">
        <v>1159</v>
      </c>
      <c r="C517" t="str">
        <f>IFERROR(VLOOKUP(Table1[[#This Row],[Ticker]],[1]!Table1[[Symbol]:[Industry]],2,FALSE),"-")</f>
        <v>-</v>
      </c>
      <c r="D517" t="s">
        <v>946</v>
      </c>
      <c r="E517">
        <v>10077.717733992</v>
      </c>
      <c r="F517">
        <v>72.98</v>
      </c>
      <c r="G517">
        <v>61.723802270294797</v>
      </c>
      <c r="H517">
        <v>-11.9543043344006</v>
      </c>
      <c r="I517">
        <v>-23.3419185665093</v>
      </c>
      <c r="J517">
        <v>-5.0808544071607802</v>
      </c>
      <c r="K517">
        <v>77.741390188809106</v>
      </c>
      <c r="L517">
        <v>72.230287444367505</v>
      </c>
      <c r="M517">
        <v>22.3106725486975</v>
      </c>
      <c r="N517">
        <v>0.57483137285432695</v>
      </c>
      <c r="O517">
        <v>29.967114277884299</v>
      </c>
      <c r="P517">
        <v>86.411238825031901</v>
      </c>
      <c r="Q517">
        <v>5.6836639099890002E-3</v>
      </c>
    </row>
    <row r="518" spans="1:17" hidden="1" x14ac:dyDescent="0.3">
      <c r="A518" t="s">
        <v>1160</v>
      </c>
      <c r="B518" t="s">
        <v>1161</v>
      </c>
      <c r="C518" t="str">
        <f>IFERROR(VLOOKUP(Table1[[#This Row],[Ticker]],[1]!Table1[[Symbol]:[Industry]],2,FALSE),"-")</f>
        <v>-</v>
      </c>
      <c r="D518" t="s">
        <v>420</v>
      </c>
      <c r="E518">
        <v>10069.207889359999</v>
      </c>
      <c r="F518">
        <v>8913.7000000000007</v>
      </c>
      <c r="G518">
        <v>59.811685589200401</v>
      </c>
      <c r="H518">
        <v>2.3837996228335201</v>
      </c>
      <c r="I518">
        <v>-12.835860417897299</v>
      </c>
      <c r="J518">
        <v>0.71863362285099897</v>
      </c>
      <c r="K518">
        <v>8596.2152823767901</v>
      </c>
      <c r="L518">
        <v>7879.47819076008</v>
      </c>
      <c r="M518">
        <v>60.962958937339998</v>
      </c>
      <c r="N518">
        <v>1.6648201317344999</v>
      </c>
      <c r="O518">
        <v>16.5503662900927</v>
      </c>
      <c r="P518">
        <v>86.785830286139401</v>
      </c>
      <c r="Q518">
        <v>0.15608231919766999</v>
      </c>
    </row>
    <row r="519" spans="1:17" x14ac:dyDescent="0.3">
      <c r="A519" t="s">
        <v>1162</v>
      </c>
      <c r="B519" t="s">
        <v>1163</v>
      </c>
      <c r="C519" t="str">
        <f>IFERROR(VLOOKUP(Table1[[#This Row],[Ticker]],[1]!Table1[[Symbol]:[Industry]],2,FALSE),"-")</f>
        <v>-</v>
      </c>
      <c r="D519" t="s">
        <v>235</v>
      </c>
      <c r="E519">
        <v>10058.9124570899</v>
      </c>
      <c r="F519">
        <v>514.85</v>
      </c>
      <c r="G519">
        <v>1.5819155209286699</v>
      </c>
      <c r="H519">
        <v>-15.069454359196</v>
      </c>
      <c r="I519">
        <v>-16.7957675476563</v>
      </c>
      <c r="J519">
        <v>-6.0257718228626702</v>
      </c>
      <c r="K519">
        <v>572.94567909417799</v>
      </c>
      <c r="L519">
        <v>553.23333614614796</v>
      </c>
      <c r="M519">
        <v>13.7802196215276</v>
      </c>
      <c r="N519">
        <v>0.78102240677957402</v>
      </c>
      <c r="O519">
        <v>37.787705156841703</v>
      </c>
      <c r="P519">
        <v>27.139152981849598</v>
      </c>
      <c r="Q519">
        <v>-7.7732546232835001E-2</v>
      </c>
    </row>
    <row r="520" spans="1:17" x14ac:dyDescent="0.3">
      <c r="A520" t="s">
        <v>1164</v>
      </c>
      <c r="B520" t="s">
        <v>1165</v>
      </c>
      <c r="C520" t="str">
        <f>IFERROR(VLOOKUP(Table1[[#This Row],[Ticker]],[1]!Table1[[Symbol]:[Industry]],2,FALSE),"-")</f>
        <v>-</v>
      </c>
      <c r="D520" t="s">
        <v>472</v>
      </c>
      <c r="E520">
        <v>10051.898149680001</v>
      </c>
      <c r="F520">
        <v>2061.1999999999998</v>
      </c>
      <c r="G520">
        <v>12.324271634776601</v>
      </c>
      <c r="H520">
        <v>-7.1531265496959398</v>
      </c>
      <c r="I520">
        <v>-7.3259188725089803</v>
      </c>
      <c r="J520">
        <v>-3.18898522260299</v>
      </c>
      <c r="K520">
        <v>2072.3596959256001</v>
      </c>
      <c r="L520">
        <v>1939.8904983951199</v>
      </c>
      <c r="M520">
        <v>37.750754442195301</v>
      </c>
      <c r="N520">
        <v>1.14131908274708</v>
      </c>
      <c r="O520">
        <v>14.0112555792742</v>
      </c>
      <c r="P520">
        <v>47.228571428571399</v>
      </c>
      <c r="Q520">
        <v>0.186822116248019</v>
      </c>
    </row>
    <row r="521" spans="1:17" x14ac:dyDescent="0.3">
      <c r="A521" t="s">
        <v>1166</v>
      </c>
      <c r="B521" t="s">
        <v>1167</v>
      </c>
      <c r="C521" t="str">
        <f>IFERROR(VLOOKUP(Table1[[#This Row],[Ticker]],[1]!Table1[[Symbol]:[Industry]],2,FALSE),"-")</f>
        <v>-</v>
      </c>
      <c r="D521" t="s">
        <v>528</v>
      </c>
      <c r="E521">
        <v>9961.3945449599996</v>
      </c>
      <c r="F521">
        <v>1562.2</v>
      </c>
      <c r="G521">
        <v>-14.2516236982012</v>
      </c>
      <c r="H521">
        <v>-7.5975904528822102</v>
      </c>
      <c r="I521">
        <v>-5.7473210775611703</v>
      </c>
      <c r="J521">
        <v>-1.5186878255626399</v>
      </c>
      <c r="K521">
        <v>1517.38685210174</v>
      </c>
      <c r="L521">
        <v>1452.6281053323501</v>
      </c>
      <c r="M521">
        <v>57.968620859834203</v>
      </c>
      <c r="N521">
        <v>0.98196903719649498</v>
      </c>
      <c r="O521">
        <v>7.5406478043784402</v>
      </c>
      <c r="P521">
        <v>28.7881286067601</v>
      </c>
      <c r="Q521">
        <v>1.1977601680907999E-2</v>
      </c>
    </row>
    <row r="522" spans="1:17" x14ac:dyDescent="0.3">
      <c r="A522" t="s">
        <v>1168</v>
      </c>
      <c r="B522" t="s">
        <v>1169</v>
      </c>
      <c r="C522" t="str">
        <f>IFERROR(VLOOKUP(Table1[[#This Row],[Ticker]],[1]!Table1[[Symbol]:[Industry]],2,FALSE),"-")</f>
        <v>-</v>
      </c>
      <c r="D522" t="s">
        <v>148</v>
      </c>
      <c r="E522">
        <v>9941.5536764999997</v>
      </c>
      <c r="F522">
        <v>719.35</v>
      </c>
      <c r="G522">
        <v>21.685694872456601</v>
      </c>
      <c r="H522">
        <v>-13.5723101778279</v>
      </c>
      <c r="I522">
        <v>7.3323399744566098</v>
      </c>
      <c r="J522">
        <v>-1.33853402393183</v>
      </c>
      <c r="K522">
        <v>733.86515293847799</v>
      </c>
      <c r="L522">
        <v>618.64136632147301</v>
      </c>
      <c r="M522">
        <v>41.900652391272303</v>
      </c>
      <c r="N522">
        <v>1.06228361878418</v>
      </c>
      <c r="O522">
        <v>12.608604990616501</v>
      </c>
      <c r="P522">
        <v>75.003040992579898</v>
      </c>
    </row>
    <row r="523" spans="1:17" x14ac:dyDescent="0.3">
      <c r="A523" t="s">
        <v>1170</v>
      </c>
      <c r="B523" t="s">
        <v>1171</v>
      </c>
      <c r="C523" t="str">
        <f>IFERROR(VLOOKUP(Table1[[#This Row],[Ticker]],[1]!Table1[[Symbol]:[Industry]],2,FALSE),"-")</f>
        <v>-</v>
      </c>
      <c r="D523" t="s">
        <v>551</v>
      </c>
      <c r="E523">
        <v>9920.5941571200001</v>
      </c>
      <c r="F523">
        <v>2798.1</v>
      </c>
      <c r="G523">
        <v>-19.436602321835998</v>
      </c>
      <c r="H523">
        <v>0.77256513378926195</v>
      </c>
      <c r="I523">
        <v>-9.6396982851384703</v>
      </c>
      <c r="J523">
        <v>-3.1229630911104</v>
      </c>
      <c r="K523">
        <v>2734.7146702495502</v>
      </c>
      <c r="L523">
        <v>2646.3794878088902</v>
      </c>
      <c r="M523">
        <v>40.6438288506858</v>
      </c>
      <c r="N523">
        <v>0.51116189264702505</v>
      </c>
      <c r="O523">
        <v>14.6510131875201</v>
      </c>
      <c r="P523">
        <v>24.526034712950601</v>
      </c>
      <c r="Q523">
        <v>-8.9270068435599995E-2</v>
      </c>
    </row>
    <row r="524" spans="1:17" hidden="1" x14ac:dyDescent="0.3">
      <c r="A524" t="s">
        <v>1172</v>
      </c>
      <c r="B524" t="s">
        <v>1173</v>
      </c>
      <c r="C524" t="str">
        <f>IFERROR(VLOOKUP(Table1[[#This Row],[Ticker]],[1]!Table1[[Symbol]:[Industry]],2,FALSE),"-")</f>
        <v>-</v>
      </c>
      <c r="D524" t="s">
        <v>268</v>
      </c>
      <c r="E524">
        <v>9901.4061848000001</v>
      </c>
      <c r="F524">
        <v>6432.4</v>
      </c>
      <c r="G524">
        <v>14.8523343193448</v>
      </c>
      <c r="H524">
        <v>-0.62553975363705405</v>
      </c>
      <c r="I524">
        <v>-1.63271919799976</v>
      </c>
      <c r="J524">
        <v>2.9023711032222801</v>
      </c>
      <c r="K524">
        <v>5955.3790768625704</v>
      </c>
      <c r="L524">
        <v>5470.1913738990797</v>
      </c>
      <c r="M524">
        <v>62.635366599711901</v>
      </c>
      <c r="N524">
        <v>1.49281460897181</v>
      </c>
      <c r="O524">
        <v>8.8085318077233996</v>
      </c>
      <c r="P524">
        <v>41.055216876452697</v>
      </c>
      <c r="Q524">
        <v>0.124028183582461</v>
      </c>
    </row>
    <row r="525" spans="1:17" x14ac:dyDescent="0.3">
      <c r="A525" t="s">
        <v>1174</v>
      </c>
      <c r="B525" t="s">
        <v>1175</v>
      </c>
      <c r="C525" t="str">
        <f>IFERROR(VLOOKUP(Table1[[#This Row],[Ticker]],[1]!Table1[[Symbol]:[Industry]],2,FALSE),"-")</f>
        <v>-</v>
      </c>
      <c r="D525" t="s">
        <v>372</v>
      </c>
      <c r="E525">
        <v>9889.4712104999999</v>
      </c>
      <c r="F525">
        <v>783.4</v>
      </c>
      <c r="G525">
        <v>9.3914384052094899</v>
      </c>
      <c r="H525">
        <v>12.1109833914471</v>
      </c>
      <c r="I525">
        <v>9.3104275193557005</v>
      </c>
      <c r="J525">
        <v>-0.425224985485954</v>
      </c>
      <c r="K525">
        <v>674.15033791977999</v>
      </c>
      <c r="L525">
        <v>613.861448857911</v>
      </c>
      <c r="M525">
        <v>66.538116584374393</v>
      </c>
      <c r="N525">
        <v>0.90875108703040097</v>
      </c>
      <c r="O525">
        <v>2.6295634414092501</v>
      </c>
      <c r="P525">
        <v>74.088888888888803</v>
      </c>
      <c r="Q525">
        <v>5.1057015927222997E-2</v>
      </c>
    </row>
    <row r="526" spans="1:17" x14ac:dyDescent="0.3">
      <c r="A526" t="s">
        <v>1176</v>
      </c>
      <c r="B526" t="s">
        <v>1177</v>
      </c>
      <c r="C526" t="str">
        <f>IFERROR(VLOOKUP(Table1[[#This Row],[Ticker]],[1]!Table1[[Symbol]:[Industry]],2,FALSE),"-")</f>
        <v>-</v>
      </c>
      <c r="D526" t="s">
        <v>77</v>
      </c>
      <c r="E526">
        <v>9861.3398811299994</v>
      </c>
      <c r="F526">
        <v>838.05</v>
      </c>
      <c r="G526">
        <v>1.2089099609535201</v>
      </c>
      <c r="H526">
        <v>-2.56587013459405</v>
      </c>
      <c r="I526">
        <v>-18.461404454257099</v>
      </c>
      <c r="J526">
        <v>-4.7959896849497099</v>
      </c>
      <c r="K526">
        <v>845.23301346964104</v>
      </c>
      <c r="L526">
        <v>817.55082947182404</v>
      </c>
      <c r="M526">
        <v>30.064915131917498</v>
      </c>
      <c r="N526">
        <v>0.67532739805595099</v>
      </c>
      <c r="O526">
        <v>19.312690173617298</v>
      </c>
      <c r="P526">
        <v>38.018774703557298</v>
      </c>
      <c r="Q526">
        <v>-5.933511389644E-3</v>
      </c>
    </row>
    <row r="527" spans="1:17" x14ac:dyDescent="0.3">
      <c r="A527" t="s">
        <v>1178</v>
      </c>
      <c r="B527" t="s">
        <v>1179</v>
      </c>
      <c r="C527" t="str">
        <f>IFERROR(VLOOKUP(Table1[[#This Row],[Ticker]],[1]!Table1[[Symbol]:[Industry]],2,FALSE),"-")</f>
        <v>-</v>
      </c>
      <c r="D527" t="s">
        <v>198</v>
      </c>
      <c r="E527">
        <v>9835.6244999999999</v>
      </c>
      <c r="F527">
        <v>643.75</v>
      </c>
      <c r="G527">
        <v>68.946325306129395</v>
      </c>
      <c r="H527">
        <v>-8.9870931596934494</v>
      </c>
      <c r="I527">
        <v>8.5179979289137204</v>
      </c>
      <c r="J527">
        <v>-4.7580586468134403</v>
      </c>
      <c r="K527">
        <v>620.23742337428598</v>
      </c>
      <c r="L527">
        <v>535.90871900862601</v>
      </c>
      <c r="M527">
        <v>45.885632242738303</v>
      </c>
      <c r="N527">
        <v>0.54760979267055898</v>
      </c>
      <c r="O527">
        <v>9.9495145631067992</v>
      </c>
      <c r="P527">
        <v>101.171875</v>
      </c>
      <c r="Q527">
        <v>5.3366375183004001E-2</v>
      </c>
    </row>
    <row r="528" spans="1:17" x14ac:dyDescent="0.3">
      <c r="A528" t="s">
        <v>1180</v>
      </c>
      <c r="B528" t="s">
        <v>1181</v>
      </c>
      <c r="C528" t="str">
        <f>IFERROR(VLOOKUP(Table1[[#This Row],[Ticker]],[1]!Table1[[Symbol]:[Industry]],2,FALSE),"-")</f>
        <v>-</v>
      </c>
      <c r="D528" t="s">
        <v>138</v>
      </c>
      <c r="E528">
        <v>9785.9817927899894</v>
      </c>
      <c r="F528">
        <v>412.65</v>
      </c>
      <c r="G528">
        <v>285.80558601815602</v>
      </c>
      <c r="H528">
        <v>-9.8442798567146497</v>
      </c>
      <c r="I528">
        <v>71.759359372896796</v>
      </c>
      <c r="J528">
        <v>-5.1064603347490296</v>
      </c>
      <c r="K528">
        <v>431.69981268897499</v>
      </c>
      <c r="L528">
        <v>303.52086706128699</v>
      </c>
      <c r="M528">
        <v>26.816020300467699</v>
      </c>
      <c r="N528">
        <v>0.78711727419549404</v>
      </c>
      <c r="O528">
        <v>38.034654065188398</v>
      </c>
      <c r="P528">
        <v>337.82493368700199</v>
      </c>
      <c r="Q528">
        <v>0.117346436034797</v>
      </c>
    </row>
    <row r="529" spans="1:17" x14ac:dyDescent="0.3">
      <c r="A529" t="s">
        <v>1182</v>
      </c>
      <c r="B529" t="s">
        <v>1183</v>
      </c>
      <c r="C529" t="str">
        <f>IFERROR(VLOOKUP(Table1[[#This Row],[Ticker]],[1]!Table1[[Symbol]:[Industry]],2,FALSE),"-")</f>
        <v>-</v>
      </c>
      <c r="D529" t="s">
        <v>372</v>
      </c>
      <c r="E529">
        <v>9731.1467316750004</v>
      </c>
      <c r="F529">
        <v>662.25</v>
      </c>
      <c r="G529">
        <v>-11.815726492969899</v>
      </c>
      <c r="H529">
        <v>-6.5583838264699796</v>
      </c>
      <c r="I529">
        <v>-21.737953859804598</v>
      </c>
      <c r="J529">
        <v>0.719958652553366</v>
      </c>
      <c r="K529">
        <v>685.00208855913695</v>
      </c>
      <c r="L529">
        <v>671.29016271249702</v>
      </c>
      <c r="M529">
        <v>35.534610989523998</v>
      </c>
      <c r="N529">
        <v>0.98994054243253504</v>
      </c>
      <c r="O529">
        <v>23.050207625519</v>
      </c>
      <c r="P529">
        <v>24.483082706766901</v>
      </c>
      <c r="Q529">
        <v>4.1710385763746E-2</v>
      </c>
    </row>
    <row r="530" spans="1:17" x14ac:dyDescent="0.3">
      <c r="A530" t="s">
        <v>1184</v>
      </c>
      <c r="B530" t="s">
        <v>1185</v>
      </c>
      <c r="C530" t="str">
        <f>IFERROR(VLOOKUP(Table1[[#This Row],[Ticker]],[1]!Table1[[Symbol]:[Industry]],2,FALSE),"-")</f>
        <v>-</v>
      </c>
      <c r="D530" t="s">
        <v>1186</v>
      </c>
      <c r="E530">
        <v>9730.6627900200001</v>
      </c>
      <c r="F530">
        <v>478.2</v>
      </c>
      <c r="G530">
        <v>137.979685318126</v>
      </c>
      <c r="H530">
        <v>-12.0197285992018</v>
      </c>
      <c r="I530">
        <v>36.770428567275403</v>
      </c>
      <c r="J530">
        <v>-8.6957716547649895</v>
      </c>
      <c r="K530">
        <v>490.17791962733401</v>
      </c>
      <c r="L530">
        <v>374.01315703605002</v>
      </c>
      <c r="M530">
        <v>27.175987806784001</v>
      </c>
      <c r="N530">
        <v>0.39701037424000002</v>
      </c>
      <c r="O530">
        <v>22.961104140526899</v>
      </c>
      <c r="P530">
        <v>162.675089261191</v>
      </c>
      <c r="Q530">
        <v>8.1818204241768E-2</v>
      </c>
    </row>
    <row r="531" spans="1:17" hidden="1" x14ac:dyDescent="0.3">
      <c r="A531" t="s">
        <v>1187</v>
      </c>
      <c r="B531" t="s">
        <v>1188</v>
      </c>
      <c r="C531" t="str">
        <f>IFERROR(VLOOKUP(Table1[[#This Row],[Ticker]],[1]!Table1[[Symbol]:[Industry]],2,FALSE),"-")</f>
        <v>-</v>
      </c>
      <c r="D531" t="s">
        <v>138</v>
      </c>
      <c r="E531">
        <v>9717.1900299270001</v>
      </c>
      <c r="F531">
        <v>263.49</v>
      </c>
      <c r="G531">
        <v>-24.5382498659554</v>
      </c>
      <c r="H531">
        <v>-6.0643117385037097</v>
      </c>
      <c r="I531">
        <v>-7.81896738062742</v>
      </c>
      <c r="J531">
        <v>-1.1677064764768701</v>
      </c>
      <c r="K531">
        <v>263.17101596357901</v>
      </c>
      <c r="L531">
        <v>257.778060989518</v>
      </c>
      <c r="M531">
        <v>22.227502817667499</v>
      </c>
      <c r="N531">
        <v>1.55223040362512</v>
      </c>
      <c r="O531">
        <v>4.3910584841929401</v>
      </c>
      <c r="P531">
        <v>13.524342955622499</v>
      </c>
    </row>
    <row r="532" spans="1:17" x14ac:dyDescent="0.3">
      <c r="A532" t="s">
        <v>1189</v>
      </c>
      <c r="B532" t="s">
        <v>1190</v>
      </c>
      <c r="C532" t="str">
        <f>IFERROR(VLOOKUP(Table1[[#This Row],[Ticker]],[1]!Table1[[Symbol]:[Industry]],2,FALSE),"-")</f>
        <v>-</v>
      </c>
      <c r="D532" t="s">
        <v>472</v>
      </c>
      <c r="E532">
        <v>9692.1009093299999</v>
      </c>
      <c r="F532">
        <v>370.45</v>
      </c>
      <c r="G532">
        <v>150.63487955494799</v>
      </c>
      <c r="H532">
        <v>-1.61334937222116</v>
      </c>
      <c r="I532">
        <v>12.904941533261599</v>
      </c>
      <c r="J532">
        <v>6.5628478704101698E-2</v>
      </c>
      <c r="K532">
        <v>365.54356153525799</v>
      </c>
      <c r="L532">
        <v>295.06381407919099</v>
      </c>
      <c r="M532">
        <v>40.272108130565996</v>
      </c>
      <c r="N532">
        <v>0.66518807141638103</v>
      </c>
      <c r="O532">
        <v>8.9620731542718204</v>
      </c>
      <c r="P532">
        <v>197.19213798636099</v>
      </c>
      <c r="Q532">
        <v>0.13554332525750901</v>
      </c>
    </row>
    <row r="533" spans="1:17" x14ac:dyDescent="0.3">
      <c r="A533" t="s">
        <v>1191</v>
      </c>
      <c r="B533" t="s">
        <v>1192</v>
      </c>
      <c r="C533" t="str">
        <f>IFERROR(VLOOKUP(Table1[[#This Row],[Ticker]],[1]!Table1[[Symbol]:[Industry]],2,FALSE),"-")</f>
        <v>-</v>
      </c>
      <c r="D533" t="s">
        <v>127</v>
      </c>
      <c r="E533">
        <v>9674.3221200999997</v>
      </c>
      <c r="F533">
        <v>370.7</v>
      </c>
      <c r="G533">
        <v>126.47164649452699</v>
      </c>
      <c r="H533">
        <v>11.9202101244937</v>
      </c>
      <c r="I533">
        <v>64.233386269633399</v>
      </c>
      <c r="J533">
        <v>2.27499382752704</v>
      </c>
      <c r="K533">
        <v>316.10140818318803</v>
      </c>
      <c r="L533">
        <v>236.848524123961</v>
      </c>
      <c r="M533">
        <v>54.691045965152099</v>
      </c>
      <c r="N533">
        <v>0.63273592662834999</v>
      </c>
      <c r="O533">
        <v>10.008092797410299</v>
      </c>
      <c r="P533">
        <v>155.45257209799101</v>
      </c>
      <c r="Q533">
        <v>0.22948238669462601</v>
      </c>
    </row>
    <row r="534" spans="1:17" x14ac:dyDescent="0.3">
      <c r="A534" t="s">
        <v>1193</v>
      </c>
      <c r="B534" t="s">
        <v>1194</v>
      </c>
      <c r="C534" t="str">
        <f>IFERROR(VLOOKUP(Table1[[#This Row],[Ticker]],[1]!Table1[[Symbol]:[Industry]],2,FALSE),"-")</f>
        <v>-</v>
      </c>
      <c r="D534" t="s">
        <v>46</v>
      </c>
      <c r="E534">
        <v>9662.0969166600007</v>
      </c>
      <c r="F534">
        <v>6112.1</v>
      </c>
      <c r="G534">
        <v>32.243865029930298</v>
      </c>
      <c r="H534">
        <v>18.5842770809145</v>
      </c>
      <c r="I534">
        <v>12.6145997106191</v>
      </c>
      <c r="J534">
        <v>3.8913985650655798</v>
      </c>
      <c r="K534">
        <v>5238.3645932815798</v>
      </c>
      <c r="L534">
        <v>4699.3965577149002</v>
      </c>
      <c r="M534">
        <v>88.912150823522396</v>
      </c>
      <c r="N534">
        <v>2.6126186096212001</v>
      </c>
      <c r="O534">
        <v>2.91061991786782</v>
      </c>
      <c r="P534">
        <v>81.640143241355702</v>
      </c>
      <c r="Q534">
        <v>0.215520948307212</v>
      </c>
    </row>
    <row r="535" spans="1:17" x14ac:dyDescent="0.3">
      <c r="A535" t="s">
        <v>1195</v>
      </c>
      <c r="B535" t="s">
        <v>1196</v>
      </c>
      <c r="C535" t="str">
        <f>IFERROR(VLOOKUP(Table1[[#This Row],[Ticker]],[1]!Table1[[Symbol]:[Industry]],2,FALSE),"-")</f>
        <v>-</v>
      </c>
      <c r="D535" t="s">
        <v>489</v>
      </c>
      <c r="E535">
        <v>9633.1375935729993</v>
      </c>
      <c r="F535">
        <v>164.32</v>
      </c>
      <c r="G535">
        <v>27.6212482314033</v>
      </c>
      <c r="H535">
        <v>-8.9207594225625702</v>
      </c>
      <c r="I535">
        <v>-16.200830320085601</v>
      </c>
      <c r="J535">
        <v>0.58010332665077702</v>
      </c>
      <c r="K535">
        <v>168.02198445705301</v>
      </c>
      <c r="L535">
        <v>165.238561299183</v>
      </c>
      <c r="M535">
        <v>38.200098028616701</v>
      </c>
      <c r="N535">
        <v>1.2604879270906</v>
      </c>
      <c r="O535">
        <v>27.371822223194702</v>
      </c>
      <c r="P535">
        <v>53.746609569599201</v>
      </c>
      <c r="Q535">
        <v>-5.7465589985916998E-2</v>
      </c>
    </row>
    <row r="536" spans="1:17" x14ac:dyDescent="0.3">
      <c r="A536" t="s">
        <v>1197</v>
      </c>
      <c r="B536" t="s">
        <v>1198</v>
      </c>
      <c r="C536" t="str">
        <f>IFERROR(VLOOKUP(Table1[[#This Row],[Ticker]],[1]!Table1[[Symbol]:[Industry]],2,FALSE),"-")</f>
        <v>-</v>
      </c>
      <c r="D536" t="s">
        <v>281</v>
      </c>
      <c r="E536">
        <v>9617.5868490299999</v>
      </c>
      <c r="F536">
        <v>816.15</v>
      </c>
      <c r="G536">
        <v>60.8615609696257</v>
      </c>
      <c r="H536">
        <v>-0.66300106234224698</v>
      </c>
      <c r="I536">
        <v>-5.9919345930609502</v>
      </c>
      <c r="J536">
        <v>-4.1863215608062196</v>
      </c>
      <c r="K536">
        <v>761.19340848286402</v>
      </c>
      <c r="L536">
        <v>698.22500306281199</v>
      </c>
      <c r="M536">
        <v>63.047491354069699</v>
      </c>
      <c r="N536">
        <v>0.97661355851548504</v>
      </c>
      <c r="O536">
        <v>12.932671690253001</v>
      </c>
      <c r="P536">
        <v>87.276273519963198</v>
      </c>
      <c r="Q536">
        <v>9.9376342972383E-2</v>
      </c>
    </row>
    <row r="537" spans="1:17" hidden="1" x14ac:dyDescent="0.3">
      <c r="A537" t="s">
        <v>1199</v>
      </c>
      <c r="B537" t="s">
        <v>1200</v>
      </c>
      <c r="C537" t="str">
        <f>IFERROR(VLOOKUP(Table1[[#This Row],[Ticker]],[1]!Table1[[Symbol]:[Industry]],2,FALSE),"-")</f>
        <v>-</v>
      </c>
      <c r="D537" t="s">
        <v>89</v>
      </c>
      <c r="E537">
        <v>9591.9028099999996</v>
      </c>
      <c r="F537">
        <v>140.06</v>
      </c>
      <c r="G537">
        <v>-22.262072543300299</v>
      </c>
      <c r="H537">
        <v>-1.14544485653831</v>
      </c>
      <c r="I537">
        <v>-12.1420893979178</v>
      </c>
      <c r="J537">
        <v>1.12453696242622</v>
      </c>
      <c r="K537">
        <v>136.70471538376901</v>
      </c>
      <c r="L537">
        <v>135.19294184289299</v>
      </c>
      <c r="M537">
        <v>19.599037825510401</v>
      </c>
      <c r="N537">
        <v>0.92192988895508199</v>
      </c>
      <c r="O537">
        <v>1.0995287733828401</v>
      </c>
      <c r="P537">
        <v>11.1587301587301</v>
      </c>
      <c r="Q537">
        <v>-1.3388827299693999E-2</v>
      </c>
    </row>
    <row r="538" spans="1:17" x14ac:dyDescent="0.3">
      <c r="A538" t="s">
        <v>1201</v>
      </c>
      <c r="B538" t="s">
        <v>1202</v>
      </c>
      <c r="C538" t="str">
        <f>IFERROR(VLOOKUP(Table1[[#This Row],[Ticker]],[1]!Table1[[Symbol]:[Industry]],2,FALSE),"-")</f>
        <v>-</v>
      </c>
      <c r="D538" t="s">
        <v>1203</v>
      </c>
      <c r="E538">
        <v>9589.9934718000004</v>
      </c>
      <c r="F538">
        <v>645.75</v>
      </c>
      <c r="G538">
        <v>26.338302533276899</v>
      </c>
      <c r="H538">
        <v>-2.3043767297357598</v>
      </c>
      <c r="I538">
        <v>15.3962275444977</v>
      </c>
      <c r="J538">
        <v>-0.52662886539999199</v>
      </c>
      <c r="K538">
        <v>610.17868824784205</v>
      </c>
      <c r="L538">
        <v>549.17478112908395</v>
      </c>
      <c r="M538">
        <v>65.944836386789007</v>
      </c>
      <c r="N538">
        <v>0.95973180234744004</v>
      </c>
      <c r="O538">
        <v>3.8172667440960102</v>
      </c>
      <c r="P538">
        <v>62.371134020618499</v>
      </c>
      <c r="Q538">
        <v>-9.1315975368183006E-2</v>
      </c>
    </row>
    <row r="539" spans="1:17" x14ac:dyDescent="0.3">
      <c r="A539" t="s">
        <v>1204</v>
      </c>
      <c r="B539" t="s">
        <v>1205</v>
      </c>
      <c r="C539" t="str">
        <f>IFERROR(VLOOKUP(Table1[[#This Row],[Ticker]],[1]!Table1[[Symbol]:[Industry]],2,FALSE),"-")</f>
        <v>-</v>
      </c>
      <c r="D539" t="s">
        <v>130</v>
      </c>
      <c r="E539">
        <v>9498.0847515799996</v>
      </c>
      <c r="F539">
        <v>269.54000000000002</v>
      </c>
      <c r="G539">
        <v>28.2850368107793</v>
      </c>
      <c r="H539">
        <v>16.910434259858501</v>
      </c>
      <c r="I539">
        <v>-2.3126349333945999</v>
      </c>
      <c r="J539">
        <v>1.4886997858373201</v>
      </c>
      <c r="K539">
        <v>248.793996563322</v>
      </c>
      <c r="L539">
        <v>226.31233695391401</v>
      </c>
      <c r="M539">
        <v>55.243125910336197</v>
      </c>
      <c r="N539">
        <v>1.9829759284526001</v>
      </c>
      <c r="O539">
        <v>10.929732136231999</v>
      </c>
      <c r="P539">
        <v>55.668495524111997</v>
      </c>
      <c r="Q539">
        <v>0.11597669989668399</v>
      </c>
    </row>
    <row r="540" spans="1:17" x14ac:dyDescent="0.3">
      <c r="A540" t="s">
        <v>1206</v>
      </c>
      <c r="B540" t="s">
        <v>1207</v>
      </c>
      <c r="C540" t="str">
        <f>IFERROR(VLOOKUP(Table1[[#This Row],[Ticker]],[1]!Table1[[Symbol]:[Industry]],2,FALSE),"-")</f>
        <v>-</v>
      </c>
      <c r="D540" t="s">
        <v>489</v>
      </c>
      <c r="E540">
        <v>9462.7073591099997</v>
      </c>
      <c r="F540">
        <v>1062.9000000000001</v>
      </c>
      <c r="G540">
        <v>3.4395446158127698</v>
      </c>
      <c r="H540">
        <v>4.9160863746803303</v>
      </c>
      <c r="I540">
        <v>-7.9305833122884302</v>
      </c>
      <c r="J540">
        <v>0.42159208551650801</v>
      </c>
      <c r="K540">
        <v>997.38897398143297</v>
      </c>
      <c r="L540">
        <v>921.85075656134597</v>
      </c>
      <c r="M540">
        <v>47.919167089459897</v>
      </c>
      <c r="N540">
        <v>0.64819773241600398</v>
      </c>
      <c r="O540">
        <v>12.4282623012512</v>
      </c>
      <c r="P540">
        <v>36.857014099014997</v>
      </c>
      <c r="Q540">
        <v>3.9142586156189998E-2</v>
      </c>
    </row>
    <row r="541" spans="1:17" x14ac:dyDescent="0.3">
      <c r="A541" t="s">
        <v>1208</v>
      </c>
      <c r="B541" t="s">
        <v>1209</v>
      </c>
      <c r="C541" t="str">
        <f>IFERROR(VLOOKUP(Table1[[#This Row],[Ticker]],[1]!Table1[[Symbol]:[Industry]],2,FALSE),"-")</f>
        <v>-</v>
      </c>
      <c r="D541" t="s">
        <v>372</v>
      </c>
      <c r="E541">
        <v>9462.6459049099994</v>
      </c>
      <c r="F541">
        <v>237.47</v>
      </c>
      <c r="G541">
        <v>17.797191051579201</v>
      </c>
      <c r="H541">
        <v>-2.16673428758275</v>
      </c>
      <c r="I541">
        <v>-33.637441397779902</v>
      </c>
      <c r="J541">
        <v>-2.2940747790518601</v>
      </c>
      <c r="K541">
        <v>238.67843021305001</v>
      </c>
      <c r="L541">
        <v>222.500426440946</v>
      </c>
      <c r="M541">
        <v>36.447086623949701</v>
      </c>
      <c r="N541">
        <v>1.02946289971157</v>
      </c>
      <c r="O541">
        <v>35.701351749694702</v>
      </c>
      <c r="P541">
        <v>62.483749572357098</v>
      </c>
      <c r="Q541">
        <v>5.6773864889117003E-2</v>
      </c>
    </row>
    <row r="542" spans="1:17" x14ac:dyDescent="0.3">
      <c r="A542" t="s">
        <v>1210</v>
      </c>
      <c r="B542" t="s">
        <v>1211</v>
      </c>
      <c r="C542" t="str">
        <f>IFERROR(VLOOKUP(Table1[[#This Row],[Ticker]],[1]!Table1[[Symbol]:[Industry]],2,FALSE),"-")</f>
        <v>-</v>
      </c>
      <c r="D542" t="s">
        <v>138</v>
      </c>
      <c r="E542">
        <v>9429.3767358799996</v>
      </c>
      <c r="F542">
        <v>608.20000000000005</v>
      </c>
      <c r="G542">
        <v>3.0897623536399701</v>
      </c>
      <c r="H542">
        <v>-5.8639052473941504</v>
      </c>
      <c r="I542">
        <v>-6.7072846374923101</v>
      </c>
      <c r="J542">
        <v>0.44534522958577799</v>
      </c>
      <c r="K542">
        <v>605.59875771755105</v>
      </c>
      <c r="L542">
        <v>571.63933849521197</v>
      </c>
      <c r="M542">
        <v>51.640482755465797</v>
      </c>
      <c r="N542">
        <v>0.98472455342239795</v>
      </c>
      <c r="O542">
        <v>11.608023676422199</v>
      </c>
      <c r="P542">
        <v>28.610699936561598</v>
      </c>
      <c r="Q542">
        <v>8.9305071250651E-2</v>
      </c>
    </row>
    <row r="543" spans="1:17" hidden="1" x14ac:dyDescent="0.3">
      <c r="A543" t="s">
        <v>1212</v>
      </c>
      <c r="B543" t="s">
        <v>1213</v>
      </c>
      <c r="C543" t="str">
        <f>IFERROR(VLOOKUP(Table1[[#This Row],[Ticker]],[1]!Table1[[Symbol]:[Industry]],2,FALSE),"-")</f>
        <v>-</v>
      </c>
      <c r="D543" t="s">
        <v>319</v>
      </c>
      <c r="E543">
        <v>9418.1776097250004</v>
      </c>
      <c r="F543">
        <v>1593.25</v>
      </c>
      <c r="G543">
        <v>111.190108383737</v>
      </c>
      <c r="H543">
        <v>-18.815121398515899</v>
      </c>
      <c r="I543">
        <v>122.347183597265</v>
      </c>
      <c r="J543">
        <v>-5.5155872899082601</v>
      </c>
      <c r="K543">
        <v>1639.9144140215301</v>
      </c>
      <c r="M543">
        <v>20.117420156688201</v>
      </c>
      <c r="N543">
        <v>1.4303401064711201</v>
      </c>
      <c r="O543">
        <v>30.550761023065999</v>
      </c>
      <c r="P543">
        <v>148.015255292652</v>
      </c>
    </row>
    <row r="544" spans="1:17" x14ac:dyDescent="0.3">
      <c r="A544" t="s">
        <v>1214</v>
      </c>
      <c r="B544" t="s">
        <v>1215</v>
      </c>
      <c r="C544" t="str">
        <f>IFERROR(VLOOKUP(Table1[[#This Row],[Ticker]],[1]!Table1[[Symbol]:[Industry]],2,FALSE),"-")</f>
        <v>-</v>
      </c>
      <c r="D544" t="s">
        <v>696</v>
      </c>
      <c r="E544">
        <v>9397.5950334000008</v>
      </c>
      <c r="F544">
        <v>554.75</v>
      </c>
      <c r="G544">
        <v>53.090765947606599</v>
      </c>
      <c r="H544">
        <v>2.2637311785979501</v>
      </c>
      <c r="I544">
        <v>21.2303764756834</v>
      </c>
      <c r="J544">
        <v>1.4052222889289501</v>
      </c>
      <c r="K544">
        <v>495.323313153578</v>
      </c>
      <c r="L544">
        <v>416.265137647529</v>
      </c>
      <c r="M544">
        <v>47.6444365698148</v>
      </c>
      <c r="N544">
        <v>0.46979957490035201</v>
      </c>
      <c r="O544">
        <v>15.141955835962101</v>
      </c>
      <c r="P544">
        <v>77.775997436308202</v>
      </c>
      <c r="Q544">
        <v>6.9828876181887004E-2</v>
      </c>
    </row>
    <row r="545" spans="1:17" hidden="1" x14ac:dyDescent="0.3">
      <c r="A545" t="s">
        <v>1216</v>
      </c>
      <c r="B545" t="s">
        <v>1217</v>
      </c>
      <c r="C545" t="str">
        <f>IFERROR(VLOOKUP(Table1[[#This Row],[Ticker]],[1]!Table1[[Symbol]:[Industry]],2,FALSE),"-")</f>
        <v>-</v>
      </c>
      <c r="D545" t="s">
        <v>302</v>
      </c>
      <c r="E545">
        <v>9340.6500803199997</v>
      </c>
      <c r="F545">
        <v>419.8</v>
      </c>
      <c r="G545">
        <v>-19.418035431199801</v>
      </c>
      <c r="H545">
        <v>-13.4897762184548</v>
      </c>
      <c r="I545">
        <v>-10.6983684035498</v>
      </c>
      <c r="J545">
        <v>-6.4985065811757199</v>
      </c>
      <c r="K545">
        <v>443.23134787843702</v>
      </c>
      <c r="M545">
        <v>38.278529720508502</v>
      </c>
      <c r="N545">
        <v>0.70434796205716399</v>
      </c>
      <c r="O545">
        <v>28.2158170557408</v>
      </c>
      <c r="P545">
        <v>15.013698630136901</v>
      </c>
    </row>
    <row r="546" spans="1:17" x14ac:dyDescent="0.3">
      <c r="A546" t="s">
        <v>1218</v>
      </c>
      <c r="B546" t="s">
        <v>1219</v>
      </c>
      <c r="C546" t="str">
        <f>IFERROR(VLOOKUP(Table1[[#This Row],[Ticker]],[1]!Table1[[Symbol]:[Industry]],2,FALSE),"-")</f>
        <v>-</v>
      </c>
      <c r="D546" t="s">
        <v>92</v>
      </c>
      <c r="E546">
        <v>9331.6910041949996</v>
      </c>
      <c r="F546">
        <v>316.05</v>
      </c>
      <c r="G546">
        <v>-62.648689953794502</v>
      </c>
      <c r="H546">
        <v>-0.26949702098160599</v>
      </c>
      <c r="I546">
        <v>-26.4282829944915</v>
      </c>
      <c r="J546">
        <v>-2.0890760247665598</v>
      </c>
      <c r="K546">
        <v>297.18462349484901</v>
      </c>
      <c r="L546">
        <v>353.46325450977798</v>
      </c>
      <c r="M546">
        <v>66.666274209323504</v>
      </c>
      <c r="N546">
        <v>3.7319356417514</v>
      </c>
      <c r="O546">
        <v>77.187153931339907</v>
      </c>
      <c r="P546">
        <v>21.091954022988499</v>
      </c>
      <c r="Q546">
        <v>-9.8162895533031994E-2</v>
      </c>
    </row>
    <row r="547" spans="1:17" hidden="1" x14ac:dyDescent="0.3">
      <c r="A547" t="s">
        <v>1220</v>
      </c>
      <c r="B547" t="s">
        <v>1221</v>
      </c>
      <c r="C547" t="str">
        <f>IFERROR(VLOOKUP(Table1[[#This Row],[Ticker]],[1]!Table1[[Symbol]:[Industry]],2,FALSE),"-")</f>
        <v>-</v>
      </c>
      <c r="D547" t="s">
        <v>138</v>
      </c>
      <c r="E547">
        <v>9246.4</v>
      </c>
      <c r="F547">
        <v>4623.2</v>
      </c>
      <c r="G547">
        <v>-24.814585148816299</v>
      </c>
      <c r="H547">
        <v>-7.7726382361351103</v>
      </c>
      <c r="I547">
        <v>-29.8186653679935</v>
      </c>
      <c r="J547">
        <v>-2.3763066005440399</v>
      </c>
      <c r="K547">
        <v>4730.6608197894402</v>
      </c>
      <c r="L547">
        <v>4835.4019439099702</v>
      </c>
      <c r="M547">
        <v>38.190469932326501</v>
      </c>
      <c r="N547">
        <v>0.84098016336056003</v>
      </c>
      <c r="O547">
        <v>50.8478975601315</v>
      </c>
      <c r="P547">
        <v>19.093250901597099</v>
      </c>
      <c r="Q547">
        <v>9.0226461772256003E-2</v>
      </c>
    </row>
    <row r="548" spans="1:17" hidden="1" x14ac:dyDescent="0.3">
      <c r="A548" t="s">
        <v>1222</v>
      </c>
      <c r="B548" t="s">
        <v>1223</v>
      </c>
      <c r="C548" t="str">
        <f>IFERROR(VLOOKUP(Table1[[#This Row],[Ticker]],[1]!Table1[[Symbol]:[Industry]],2,FALSE),"-")</f>
        <v>-</v>
      </c>
      <c r="E548">
        <v>9210.5792201999993</v>
      </c>
      <c r="F548">
        <v>476.05</v>
      </c>
      <c r="G548">
        <v>-36.875037595688397</v>
      </c>
      <c r="H548">
        <v>8.1875426316016995</v>
      </c>
      <c r="I548">
        <v>-9.67854282708414</v>
      </c>
      <c r="J548">
        <v>-2.8744079502233801</v>
      </c>
      <c r="K548">
        <v>470.87644786290701</v>
      </c>
      <c r="L548">
        <v>474.247067579499</v>
      </c>
      <c r="M548">
        <v>37.416299716339203</v>
      </c>
      <c r="N548">
        <v>0.67052066571668401</v>
      </c>
      <c r="O548">
        <v>23.516437349017899</v>
      </c>
      <c r="P548">
        <v>19.8665491627848</v>
      </c>
      <c r="Q548">
        <v>-1.5671912531845002E-2</v>
      </c>
    </row>
    <row r="549" spans="1:17" x14ac:dyDescent="0.3">
      <c r="A549" t="s">
        <v>1224</v>
      </c>
      <c r="B549" t="s">
        <v>1225</v>
      </c>
      <c r="C549" t="str">
        <f>IFERROR(VLOOKUP(Table1[[#This Row],[Ticker]],[1]!Table1[[Symbol]:[Industry]],2,FALSE),"-")</f>
        <v>-</v>
      </c>
      <c r="D549" t="s">
        <v>539</v>
      </c>
      <c r="E549">
        <v>9187.5213333459997</v>
      </c>
      <c r="F549">
        <v>96.13</v>
      </c>
      <c r="G549">
        <v>7.9801308481352802</v>
      </c>
      <c r="H549">
        <v>9.9408075244014693</v>
      </c>
      <c r="I549">
        <v>-24.7383854770009</v>
      </c>
      <c r="J549">
        <v>-0.61082222946486997</v>
      </c>
      <c r="K549">
        <v>88.271541816083598</v>
      </c>
      <c r="L549">
        <v>86.128987877827697</v>
      </c>
      <c r="M549">
        <v>58.816558912915298</v>
      </c>
      <c r="N549">
        <v>0.97789280513008703</v>
      </c>
      <c r="O549">
        <v>19.4736294601061</v>
      </c>
      <c r="P549">
        <v>39.318840579710098</v>
      </c>
      <c r="Q549">
        <v>-5.1497340059762003E-2</v>
      </c>
    </row>
    <row r="550" spans="1:17" x14ac:dyDescent="0.3">
      <c r="A550" t="s">
        <v>1226</v>
      </c>
      <c r="B550" t="s">
        <v>1227</v>
      </c>
      <c r="C550" t="str">
        <f>IFERROR(VLOOKUP(Table1[[#This Row],[Ticker]],[1]!Table1[[Symbol]:[Industry]],2,FALSE),"-")</f>
        <v>-</v>
      </c>
      <c r="D550" t="s">
        <v>551</v>
      </c>
      <c r="E550">
        <v>9152.5320569399992</v>
      </c>
      <c r="F550">
        <v>579.29999999999995</v>
      </c>
      <c r="G550">
        <v>18.761521303731001</v>
      </c>
      <c r="H550">
        <v>-0.38119377501254897</v>
      </c>
      <c r="I550">
        <v>8.0646391313925907</v>
      </c>
      <c r="J550">
        <v>-5.0589675248144701</v>
      </c>
      <c r="K550">
        <v>538.37786902390599</v>
      </c>
      <c r="L550">
        <v>498.236924669774</v>
      </c>
      <c r="M550">
        <v>58.814630846643396</v>
      </c>
      <c r="N550">
        <v>3.2825227572680502</v>
      </c>
      <c r="O550">
        <v>6.5078543069221499</v>
      </c>
      <c r="P550">
        <v>45.187969924812002</v>
      </c>
      <c r="Q550">
        <v>-3.6967265183548002E-2</v>
      </c>
    </row>
    <row r="551" spans="1:17" x14ac:dyDescent="0.3">
      <c r="A551" t="s">
        <v>1228</v>
      </c>
      <c r="B551" t="s">
        <v>1229</v>
      </c>
      <c r="C551" t="str">
        <f>IFERROR(VLOOKUP(Table1[[#This Row],[Ticker]],[1]!Table1[[Symbol]:[Industry]],2,FALSE),"-")</f>
        <v>-</v>
      </c>
      <c r="D551" t="s">
        <v>268</v>
      </c>
      <c r="E551">
        <v>9146.3323663859992</v>
      </c>
      <c r="F551">
        <v>79.930000000000007</v>
      </c>
      <c r="G551">
        <v>121.142016265731</v>
      </c>
      <c r="H551">
        <v>11.0924539805462</v>
      </c>
      <c r="I551">
        <v>56.636196869150602</v>
      </c>
      <c r="J551">
        <v>-1.3698858326900401</v>
      </c>
      <c r="K551">
        <v>71.585444225125599</v>
      </c>
      <c r="L551">
        <v>56.119307102928303</v>
      </c>
      <c r="M551">
        <v>53.357065666310902</v>
      </c>
      <c r="N551">
        <v>1.1694697339659299</v>
      </c>
      <c r="O551">
        <v>10.784436381834</v>
      </c>
      <c r="P551">
        <v>153.33837891741101</v>
      </c>
      <c r="Q551">
        <v>0.21824791654197501</v>
      </c>
    </row>
    <row r="552" spans="1:17" x14ac:dyDescent="0.3">
      <c r="A552" t="s">
        <v>1230</v>
      </c>
      <c r="B552" t="s">
        <v>1231</v>
      </c>
      <c r="C552" t="str">
        <f>IFERROR(VLOOKUP(Table1[[#This Row],[Ticker]],[1]!Table1[[Symbol]:[Industry]],2,FALSE),"-")</f>
        <v>-</v>
      </c>
      <c r="D552" t="s">
        <v>46</v>
      </c>
      <c r="E552">
        <v>9145.4766290000007</v>
      </c>
      <c r="F552">
        <v>1365.25</v>
      </c>
      <c r="G552">
        <v>76.222018450620396</v>
      </c>
      <c r="H552">
        <v>10.0437463225194</v>
      </c>
      <c r="I552">
        <v>54.7835792745975</v>
      </c>
      <c r="J552">
        <v>-5.2768957977086899</v>
      </c>
      <c r="K552">
        <v>1281.39207221063</v>
      </c>
      <c r="L552">
        <v>1040.8068453855101</v>
      </c>
      <c r="M552">
        <v>43.462402139019098</v>
      </c>
      <c r="N552">
        <v>1.20128944194887</v>
      </c>
      <c r="O552">
        <v>12.979307819080701</v>
      </c>
      <c r="P552">
        <v>110.03846153846099</v>
      </c>
      <c r="Q552">
        <v>0.13087052694930501</v>
      </c>
    </row>
    <row r="553" spans="1:17" hidden="1" x14ac:dyDescent="0.3">
      <c r="A553" t="s">
        <v>1232</v>
      </c>
      <c r="B553" t="s">
        <v>1233</v>
      </c>
      <c r="C553" t="str">
        <f>IFERROR(VLOOKUP(Table1[[#This Row],[Ticker]],[1]!Table1[[Symbol]:[Industry]],2,FALSE),"-")</f>
        <v>-</v>
      </c>
      <c r="D553" t="s">
        <v>168</v>
      </c>
      <c r="E553">
        <v>9089.7131149050001</v>
      </c>
      <c r="F553">
        <v>7544.85</v>
      </c>
      <c r="G553">
        <v>166.04327640417401</v>
      </c>
      <c r="H553">
        <v>7.6229877288371704</v>
      </c>
      <c r="I553">
        <v>35.6482689781324</v>
      </c>
      <c r="J553">
        <v>-7.12219253155481</v>
      </c>
      <c r="K553">
        <v>7258.0356863393299</v>
      </c>
      <c r="L553">
        <v>5743.7595637532704</v>
      </c>
      <c r="M553">
        <v>46.134802940337998</v>
      </c>
      <c r="N553">
        <v>1.2553415078271499</v>
      </c>
      <c r="O553">
        <v>11.332895948892199</v>
      </c>
      <c r="P553">
        <v>220.92088472990201</v>
      </c>
      <c r="Q553">
        <v>0.18874671797544501</v>
      </c>
    </row>
    <row r="554" spans="1:17" x14ac:dyDescent="0.3">
      <c r="A554" t="s">
        <v>1234</v>
      </c>
      <c r="B554" t="s">
        <v>1235</v>
      </c>
      <c r="C554" t="str">
        <f>IFERROR(VLOOKUP(Table1[[#This Row],[Ticker]],[1]!Table1[[Symbol]:[Industry]],2,FALSE),"-")</f>
        <v>-</v>
      </c>
      <c r="D554" t="s">
        <v>62</v>
      </c>
      <c r="E554">
        <v>9053.3367454300005</v>
      </c>
      <c r="F554">
        <v>984.95</v>
      </c>
      <c r="G554">
        <v>97.361135374906397</v>
      </c>
      <c r="H554">
        <v>-3.4840100652925599</v>
      </c>
      <c r="I554">
        <v>35.589883487451097</v>
      </c>
      <c r="J554">
        <v>4.58512573411564</v>
      </c>
      <c r="K554">
        <v>913.29479642239096</v>
      </c>
      <c r="L554">
        <v>757.33826404233105</v>
      </c>
      <c r="M554">
        <v>71.581116554747794</v>
      </c>
      <c r="N554">
        <v>0.88832386733894997</v>
      </c>
      <c r="O554">
        <v>0.90359916747042501</v>
      </c>
      <c r="P554">
        <v>139.00752244600801</v>
      </c>
      <c r="Q554">
        <v>-4.2774137225909999E-3</v>
      </c>
    </row>
    <row r="555" spans="1:17" x14ac:dyDescent="0.3">
      <c r="A555" t="s">
        <v>1236</v>
      </c>
      <c r="B555" t="s">
        <v>1237</v>
      </c>
      <c r="C555" t="str">
        <f>IFERROR(VLOOKUP(Table1[[#This Row],[Ticker]],[1]!Table1[[Symbol]:[Industry]],2,FALSE),"-")</f>
        <v>-</v>
      </c>
      <c r="D555" t="s">
        <v>155</v>
      </c>
      <c r="E555">
        <v>9035.4081999999999</v>
      </c>
      <c r="F555">
        <v>482.3</v>
      </c>
      <c r="G555">
        <v>33.973950287982802</v>
      </c>
      <c r="H555">
        <v>3.3520249830256899</v>
      </c>
      <c r="I555">
        <v>-5.8167482255301204</v>
      </c>
      <c r="J555">
        <v>-2.9309804012898302</v>
      </c>
      <c r="K555">
        <v>467.456653117347</v>
      </c>
      <c r="L555">
        <v>419.003841005146</v>
      </c>
      <c r="M555">
        <v>42.729338107218702</v>
      </c>
      <c r="N555">
        <v>1.03018243284839</v>
      </c>
      <c r="O555">
        <v>13.5185569147833</v>
      </c>
      <c r="P555">
        <v>58.6513157894736</v>
      </c>
      <c r="Q555">
        <v>8.6822605905814004E-2</v>
      </c>
    </row>
    <row r="556" spans="1:17" x14ac:dyDescent="0.3">
      <c r="A556" t="s">
        <v>1238</v>
      </c>
      <c r="B556" t="s">
        <v>1239</v>
      </c>
      <c r="C556" t="str">
        <f>IFERROR(VLOOKUP(Table1[[#This Row],[Ticker]],[1]!Table1[[Symbol]:[Industry]],2,FALSE),"-")</f>
        <v>-</v>
      </c>
      <c r="D556" t="s">
        <v>302</v>
      </c>
      <c r="E556">
        <v>8997.5138544000001</v>
      </c>
      <c r="F556">
        <v>446.4</v>
      </c>
      <c r="G556">
        <v>4.1281337750863401E-2</v>
      </c>
      <c r="H556">
        <v>-12.187211601423</v>
      </c>
      <c r="I556">
        <v>1.19083474604515</v>
      </c>
      <c r="J556">
        <v>-0.166515475444347</v>
      </c>
      <c r="K556">
        <v>435.65836356013102</v>
      </c>
      <c r="L556">
        <v>403.94047491592602</v>
      </c>
      <c r="M556">
        <v>49.2339692760441</v>
      </c>
      <c r="N556">
        <v>0.68264703420157202</v>
      </c>
      <c r="O556">
        <v>13.1272401433691</v>
      </c>
      <c r="P556">
        <v>35.973195248248501</v>
      </c>
      <c r="Q556">
        <v>7.3163437322500996E-2</v>
      </c>
    </row>
    <row r="557" spans="1:17" x14ac:dyDescent="0.3">
      <c r="A557" t="s">
        <v>1240</v>
      </c>
      <c r="B557" t="s">
        <v>1241</v>
      </c>
      <c r="C557" t="str">
        <f>IFERROR(VLOOKUP(Table1[[#This Row],[Ticker]],[1]!Table1[[Symbol]:[Industry]],2,FALSE),"-")</f>
        <v>-</v>
      </c>
      <c r="D557" t="s">
        <v>993</v>
      </c>
      <c r="E557">
        <v>8957.6664779999992</v>
      </c>
      <c r="F557">
        <v>444</v>
      </c>
      <c r="G557">
        <v>-11.9396071677706</v>
      </c>
      <c r="H557">
        <v>-4.2848761977433103</v>
      </c>
      <c r="I557">
        <v>2.0178917381927501</v>
      </c>
      <c r="J557">
        <v>0.241432177782817</v>
      </c>
      <c r="K557">
        <v>419.845050440031</v>
      </c>
      <c r="L557">
        <v>401.423770846693</v>
      </c>
      <c r="M557">
        <v>57.6696549988134</v>
      </c>
      <c r="N557">
        <v>1.18733392447199</v>
      </c>
      <c r="O557">
        <v>9.4369369369369203</v>
      </c>
      <c r="P557">
        <v>29.257641921397301</v>
      </c>
      <c r="Q557">
        <v>-1.5621738515079E-2</v>
      </c>
    </row>
    <row r="558" spans="1:17" x14ac:dyDescent="0.3">
      <c r="A558" t="s">
        <v>1242</v>
      </c>
      <c r="B558" t="s">
        <v>1243</v>
      </c>
      <c r="C558" t="str">
        <f>IFERROR(VLOOKUP(Table1[[#This Row],[Ticker]],[1]!Table1[[Symbol]:[Industry]],2,FALSE),"-")</f>
        <v>-</v>
      </c>
      <c r="D558" t="s">
        <v>1147</v>
      </c>
      <c r="E558">
        <v>8940.9403522600005</v>
      </c>
      <c r="F558">
        <v>85.4</v>
      </c>
      <c r="G558">
        <v>22.633498783306901</v>
      </c>
      <c r="H558">
        <v>-11.068523349881101</v>
      </c>
      <c r="I558">
        <v>-40.930775813967898</v>
      </c>
      <c r="J558">
        <v>-7.6099288517206203</v>
      </c>
      <c r="K558">
        <v>83.510309208208099</v>
      </c>
      <c r="L558">
        <v>85.032929252359907</v>
      </c>
      <c r="M558">
        <v>59.880095132763998</v>
      </c>
      <c r="N558">
        <v>1.38477561132452</v>
      </c>
      <c r="O558">
        <v>58.899297423887496</v>
      </c>
      <c r="P558">
        <v>49.4313210848644</v>
      </c>
      <c r="Q558">
        <v>4.5404353659513001E-2</v>
      </c>
    </row>
    <row r="559" spans="1:17" x14ac:dyDescent="0.3">
      <c r="A559" t="s">
        <v>1244</v>
      </c>
      <c r="B559" t="s">
        <v>1245</v>
      </c>
      <c r="C559" t="str">
        <f>IFERROR(VLOOKUP(Table1[[#This Row],[Ticker]],[1]!Table1[[Symbol]:[Industry]],2,FALSE),"-")</f>
        <v>-</v>
      </c>
      <c r="D559" t="s">
        <v>1186</v>
      </c>
      <c r="E559">
        <v>8937.8471800799998</v>
      </c>
      <c r="F559">
        <v>551.6</v>
      </c>
      <c r="G559">
        <v>147.60326322221499</v>
      </c>
      <c r="H559">
        <v>-13.1181911294247</v>
      </c>
      <c r="I559">
        <v>-7.9376212992278496</v>
      </c>
      <c r="J559">
        <v>-4.7127952292043398</v>
      </c>
      <c r="K559">
        <v>537.87042502403995</v>
      </c>
      <c r="L559">
        <v>438.98211833508202</v>
      </c>
      <c r="M559">
        <v>51.659044424796903</v>
      </c>
      <c r="N559">
        <v>0.56534108488331403</v>
      </c>
      <c r="O559">
        <v>15.0833937635967</v>
      </c>
      <c r="P559">
        <v>179.76331360946699</v>
      </c>
    </row>
    <row r="560" spans="1:17" hidden="1" x14ac:dyDescent="0.3">
      <c r="A560" t="s">
        <v>1246</v>
      </c>
      <c r="B560" t="s">
        <v>1247</v>
      </c>
      <c r="C560" t="str">
        <f>IFERROR(VLOOKUP(Table1[[#This Row],[Ticker]],[1]!Table1[[Symbol]:[Industry]],2,FALSE),"-")</f>
        <v>-</v>
      </c>
      <c r="D560" t="s">
        <v>138</v>
      </c>
      <c r="E560">
        <v>8847.7963629000005</v>
      </c>
      <c r="F560">
        <v>702.15</v>
      </c>
      <c r="G560">
        <v>-8.1955821587972402</v>
      </c>
      <c r="H560">
        <v>-8.02568281014375E-2</v>
      </c>
      <c r="I560">
        <v>-12.482564305335</v>
      </c>
      <c r="J560">
        <v>1.93567710279218</v>
      </c>
      <c r="K560">
        <v>690.023131925141</v>
      </c>
      <c r="L560">
        <v>647.89215257398598</v>
      </c>
      <c r="M560">
        <v>51.034830126367801</v>
      </c>
      <c r="N560">
        <v>1.6328061508873599</v>
      </c>
      <c r="O560">
        <v>6.8147831659901703</v>
      </c>
      <c r="P560">
        <v>35.550193050193002</v>
      </c>
    </row>
    <row r="561" spans="1:17" x14ac:dyDescent="0.3">
      <c r="A561" t="s">
        <v>1248</v>
      </c>
      <c r="B561" t="s">
        <v>1249</v>
      </c>
      <c r="C561" t="str">
        <f>IFERROR(VLOOKUP(Table1[[#This Row],[Ticker]],[1]!Table1[[Symbol]:[Industry]],2,FALSE),"-")</f>
        <v>-</v>
      </c>
      <c r="D561" t="s">
        <v>116</v>
      </c>
      <c r="E561">
        <v>8795.6946374929994</v>
      </c>
      <c r="F561">
        <v>82.01</v>
      </c>
      <c r="G561">
        <v>-35.028004014305999</v>
      </c>
      <c r="H561">
        <v>-9.9072029728495696</v>
      </c>
      <c r="I561">
        <v>-18.830644267941398</v>
      </c>
      <c r="J561">
        <v>-2.4254723729391499</v>
      </c>
      <c r="K561">
        <v>83.263451661793596</v>
      </c>
      <c r="L561">
        <v>85.310168339260102</v>
      </c>
      <c r="M561">
        <v>49.555454010764002</v>
      </c>
      <c r="N561">
        <v>0.487966056726373</v>
      </c>
      <c r="O561">
        <v>19.497622241190001</v>
      </c>
      <c r="P561">
        <v>13.273480662983401</v>
      </c>
    </row>
    <row r="562" spans="1:17" x14ac:dyDescent="0.3">
      <c r="A562" t="s">
        <v>1250</v>
      </c>
      <c r="B562" t="s">
        <v>1251</v>
      </c>
      <c r="C562" t="str">
        <f>IFERROR(VLOOKUP(Table1[[#This Row],[Ticker]],[1]!Table1[[Symbol]:[Industry]],2,FALSE),"-")</f>
        <v>-</v>
      </c>
      <c r="D562" t="s">
        <v>407</v>
      </c>
      <c r="E562">
        <v>8792.6117320499998</v>
      </c>
      <c r="F562">
        <v>645.35</v>
      </c>
      <c r="G562">
        <v>39.776911328651103</v>
      </c>
      <c r="H562">
        <v>-4.7099028875029498</v>
      </c>
      <c r="I562">
        <v>10.7763377534098</v>
      </c>
      <c r="J562">
        <v>4.2370240583998102</v>
      </c>
      <c r="K562">
        <v>585.69772267593601</v>
      </c>
      <c r="L562">
        <v>514.83682968866106</v>
      </c>
      <c r="M562">
        <v>70.650213949489398</v>
      </c>
      <c r="N562">
        <v>1.56200142312121</v>
      </c>
      <c r="O562">
        <v>4.1295421089331201</v>
      </c>
      <c r="P562">
        <v>67.232443638248199</v>
      </c>
      <c r="Q562">
        <v>-3.9067890064364001E-2</v>
      </c>
    </row>
    <row r="563" spans="1:17" hidden="1" x14ac:dyDescent="0.3">
      <c r="A563" t="s">
        <v>1252</v>
      </c>
      <c r="B563" t="s">
        <v>1253</v>
      </c>
      <c r="C563" t="str">
        <f>IFERROR(VLOOKUP(Table1[[#This Row],[Ticker]],[1]!Table1[[Symbol]:[Industry]],2,FALSE),"-")</f>
        <v>-</v>
      </c>
      <c r="D563" t="s">
        <v>62</v>
      </c>
      <c r="E563">
        <v>8760.48984432</v>
      </c>
      <c r="F563">
        <v>5277.6</v>
      </c>
      <c r="G563">
        <v>-21.5619092784865</v>
      </c>
      <c r="H563">
        <v>-3.05531379670651</v>
      </c>
      <c r="I563">
        <v>-14.4117010207879</v>
      </c>
      <c r="J563">
        <v>0.36985922825268303</v>
      </c>
      <c r="K563">
        <v>5028.1074597131101</v>
      </c>
      <c r="L563">
        <v>4975.77585749222</v>
      </c>
      <c r="M563">
        <v>66.005444063723402</v>
      </c>
      <c r="N563">
        <v>0.85164999753658099</v>
      </c>
      <c r="O563">
        <v>6.9207594361073204</v>
      </c>
      <c r="P563">
        <v>13.826012875952999</v>
      </c>
      <c r="Q563">
        <v>-7.4909229266316005E-2</v>
      </c>
    </row>
    <row r="564" spans="1:17" x14ac:dyDescent="0.3">
      <c r="A564" t="s">
        <v>1254</v>
      </c>
      <c r="B564" t="s">
        <v>1255</v>
      </c>
      <c r="C564" t="str">
        <f>IFERROR(VLOOKUP(Table1[[#This Row],[Ticker]],[1]!Table1[[Symbol]:[Industry]],2,FALSE),"-")</f>
        <v>-</v>
      </c>
      <c r="D564" t="s">
        <v>551</v>
      </c>
      <c r="E564">
        <v>8754.3738070399995</v>
      </c>
      <c r="F564">
        <v>797.05</v>
      </c>
      <c r="G564">
        <v>-42.6609055293804</v>
      </c>
      <c r="H564">
        <v>-0.97200747717015401</v>
      </c>
      <c r="I564">
        <v>-31.241308398385801</v>
      </c>
      <c r="J564">
        <v>6.2289791187216297</v>
      </c>
      <c r="K564">
        <v>784.47045039934596</v>
      </c>
      <c r="L564">
        <v>859.11085202351501</v>
      </c>
      <c r="M564">
        <v>80.1295148355766</v>
      </c>
      <c r="N564">
        <v>1.4365533743293499</v>
      </c>
      <c r="O564">
        <v>38.799322501725101</v>
      </c>
      <c r="P564">
        <v>10.639922265408099</v>
      </c>
      <c r="Q564">
        <v>-3.2085713609197999E-2</v>
      </c>
    </row>
    <row r="565" spans="1:17" hidden="1" x14ac:dyDescent="0.3">
      <c r="A565" t="s">
        <v>1256</v>
      </c>
      <c r="B565" t="s">
        <v>1257</v>
      </c>
      <c r="C565" t="str">
        <f>IFERROR(VLOOKUP(Table1[[#This Row],[Ticker]],[1]!Table1[[Symbol]:[Industry]],2,FALSE),"-")</f>
        <v>-</v>
      </c>
      <c r="D565" t="s">
        <v>235</v>
      </c>
      <c r="E565">
        <v>8753.90501803999</v>
      </c>
      <c r="F565">
        <v>11042.2</v>
      </c>
      <c r="G565">
        <v>52.419845793333998</v>
      </c>
      <c r="H565">
        <v>-14.0634206040006</v>
      </c>
      <c r="I565">
        <v>18.048083649222502</v>
      </c>
      <c r="J565">
        <v>-4.2348759323427201</v>
      </c>
      <c r="K565">
        <v>11093.154630175</v>
      </c>
      <c r="L565">
        <v>9412.5784797326505</v>
      </c>
      <c r="M565">
        <v>45.328231062823001</v>
      </c>
      <c r="N565">
        <v>1.4042074549565899</v>
      </c>
      <c r="O565">
        <v>17.258789009436502</v>
      </c>
      <c r="P565">
        <v>80.9825855357508</v>
      </c>
      <c r="Q565">
        <v>0.10545062529225201</v>
      </c>
    </row>
    <row r="566" spans="1:17" x14ac:dyDescent="0.3">
      <c r="A566" t="s">
        <v>1258</v>
      </c>
      <c r="B566" t="s">
        <v>1259</v>
      </c>
      <c r="C566" t="str">
        <f>IFERROR(VLOOKUP(Table1[[#This Row],[Ticker]],[1]!Table1[[Symbol]:[Industry]],2,FALSE),"-")</f>
        <v>-</v>
      </c>
      <c r="D566" t="s">
        <v>281</v>
      </c>
      <c r="E566">
        <v>8753.3560099799997</v>
      </c>
      <c r="F566">
        <v>537.79999999999995</v>
      </c>
      <c r="G566">
        <v>18.1112429847798</v>
      </c>
      <c r="H566">
        <v>8.8876652878173399</v>
      </c>
      <c r="I566">
        <v>30.0165492506009</v>
      </c>
      <c r="J566">
        <v>1.31215866680838</v>
      </c>
      <c r="K566">
        <v>480.741270474788</v>
      </c>
      <c r="L566">
        <v>415.74735584939202</v>
      </c>
      <c r="M566">
        <v>69.4940855423893</v>
      </c>
      <c r="N566">
        <v>0.786568934880574</v>
      </c>
      <c r="O566">
        <v>3.9326887318705999</v>
      </c>
      <c r="P566">
        <v>57.573981834163398</v>
      </c>
      <c r="Q566">
        <v>0.12183969237782399</v>
      </c>
    </row>
    <row r="567" spans="1:17" x14ac:dyDescent="0.3">
      <c r="A567" t="s">
        <v>1260</v>
      </c>
      <c r="B567" t="s">
        <v>1261</v>
      </c>
      <c r="C567" t="str">
        <f>IFERROR(VLOOKUP(Table1[[#This Row],[Ticker]],[1]!Table1[[Symbol]:[Industry]],2,FALSE),"-")</f>
        <v>-</v>
      </c>
      <c r="D567" t="s">
        <v>472</v>
      </c>
      <c r="E567">
        <v>8751.5669363849993</v>
      </c>
      <c r="F567">
        <v>286.64999999999998</v>
      </c>
      <c r="G567">
        <v>-31.163898594894501</v>
      </c>
      <c r="H567">
        <v>-3.6036089729602798</v>
      </c>
      <c r="I567">
        <v>-8.6354839857850898</v>
      </c>
      <c r="J567">
        <v>-3.9259740787388702</v>
      </c>
      <c r="K567">
        <v>280.983240213773</v>
      </c>
      <c r="L567">
        <v>277.77927769677501</v>
      </c>
      <c r="M567">
        <v>37.3315522880253</v>
      </c>
      <c r="N567">
        <v>0.450673977387272</v>
      </c>
      <c r="O567">
        <v>12.855398569684199</v>
      </c>
      <c r="P567">
        <v>34.5774647887323</v>
      </c>
      <c r="Q567">
        <v>-7.7120215145925E-2</v>
      </c>
    </row>
    <row r="568" spans="1:17" hidden="1" x14ac:dyDescent="0.3">
      <c r="A568" t="s">
        <v>1262</v>
      </c>
      <c r="B568" t="s">
        <v>1263</v>
      </c>
      <c r="C568" t="str">
        <f>IFERROR(VLOOKUP(Table1[[#This Row],[Ticker]],[1]!Table1[[Symbol]:[Industry]],2,FALSE),"-")</f>
        <v>-</v>
      </c>
      <c r="D568" t="s">
        <v>122</v>
      </c>
      <c r="E568">
        <v>8683.8700478749997</v>
      </c>
      <c r="F568">
        <v>2706.05</v>
      </c>
      <c r="G568">
        <v>-13.831977271805</v>
      </c>
      <c r="H568">
        <v>-3.6042482188591198</v>
      </c>
      <c r="I568">
        <v>-12.7291388857629</v>
      </c>
      <c r="J568">
        <v>0.50191329596127099</v>
      </c>
      <c r="K568">
        <v>2712.70052734918</v>
      </c>
      <c r="L568">
        <v>2681.5295568368501</v>
      </c>
      <c r="M568">
        <v>37.817849700644601</v>
      </c>
      <c r="N568">
        <v>0.81583981377929204</v>
      </c>
      <c r="O568">
        <v>29.339812642042801</v>
      </c>
      <c r="P568">
        <v>15.2000851426138</v>
      </c>
      <c r="Q568">
        <v>-8.1760711216050004E-3</v>
      </c>
    </row>
    <row r="569" spans="1:17" hidden="1" x14ac:dyDescent="0.3">
      <c r="A569" t="s">
        <v>1264</v>
      </c>
      <c r="B569" t="s">
        <v>1265</v>
      </c>
      <c r="C569" t="str">
        <f>IFERROR(VLOOKUP(Table1[[#This Row],[Ticker]],[1]!Table1[[Symbol]:[Industry]],2,FALSE),"-")</f>
        <v>-</v>
      </c>
      <c r="D569" t="s">
        <v>703</v>
      </c>
      <c r="E569">
        <v>8642.3479203879997</v>
      </c>
      <c r="F569">
        <v>533.03</v>
      </c>
      <c r="G569">
        <v>-9.9173551270774301</v>
      </c>
      <c r="H569">
        <v>-2.5113799181140299</v>
      </c>
      <c r="I569">
        <v>-0.35188081055515602</v>
      </c>
      <c r="J569">
        <v>-0.16341869174577001</v>
      </c>
      <c r="K569">
        <v>522.06465089830999</v>
      </c>
      <c r="L569">
        <v>489.27848493174298</v>
      </c>
      <c r="M569">
        <v>73.886051750125603</v>
      </c>
      <c r="N569">
        <v>0.82022519490829005</v>
      </c>
      <c r="O569">
        <v>3.6339418044012599</v>
      </c>
      <c r="P569">
        <v>24.211777316896899</v>
      </c>
      <c r="Q569">
        <v>-1.0545973830429E-2</v>
      </c>
    </row>
    <row r="570" spans="1:17" x14ac:dyDescent="0.3">
      <c r="A570" t="s">
        <v>1266</v>
      </c>
      <c r="B570" t="s">
        <v>1267</v>
      </c>
      <c r="C570" t="str">
        <f>IFERROR(VLOOKUP(Table1[[#This Row],[Ticker]],[1]!Table1[[Symbol]:[Industry]],2,FALSE),"-")</f>
        <v>-</v>
      </c>
      <c r="D570" t="s">
        <v>271</v>
      </c>
      <c r="E570">
        <v>8632.8519512399998</v>
      </c>
      <c r="F570">
        <v>699.6</v>
      </c>
      <c r="G570">
        <v>8.4112267487674597</v>
      </c>
      <c r="H570">
        <v>-1.21777250128503</v>
      </c>
      <c r="I570">
        <v>-0.12421009262438</v>
      </c>
      <c r="J570">
        <v>1.24635225633228</v>
      </c>
      <c r="K570">
        <v>678.27281770106697</v>
      </c>
      <c r="L570">
        <v>642.79270441233905</v>
      </c>
      <c r="M570">
        <v>47.453833638021798</v>
      </c>
      <c r="N570">
        <v>0.61221896050842495</v>
      </c>
      <c r="O570">
        <v>19.739851343624899</v>
      </c>
      <c r="P570">
        <v>41.5764443994738</v>
      </c>
    </row>
    <row r="571" spans="1:17" x14ac:dyDescent="0.3">
      <c r="A571" t="s">
        <v>1268</v>
      </c>
      <c r="B571" t="s">
        <v>1269</v>
      </c>
      <c r="C571" t="str">
        <f>IFERROR(VLOOKUP(Table1[[#This Row],[Ticker]],[1]!Table1[[Symbol]:[Industry]],2,FALSE),"-")</f>
        <v>-</v>
      </c>
      <c r="D571" t="s">
        <v>46</v>
      </c>
      <c r="E571">
        <v>8632.3260960000007</v>
      </c>
      <c r="F571">
        <v>502.5</v>
      </c>
      <c r="G571">
        <v>161.53542035958401</v>
      </c>
      <c r="H571">
        <v>1.23841012594838</v>
      </c>
      <c r="I571">
        <v>51.714981434871703</v>
      </c>
      <c r="J571">
        <v>-4.2664888967837898E-2</v>
      </c>
      <c r="K571">
        <v>462.16744759938399</v>
      </c>
      <c r="L571">
        <v>353.08893059814801</v>
      </c>
      <c r="M571">
        <v>50.692558700233697</v>
      </c>
      <c r="N571">
        <v>1.27390084326598</v>
      </c>
      <c r="O571">
        <v>17.402985074626798</v>
      </c>
      <c r="P571">
        <v>187.142857142857</v>
      </c>
      <c r="Q571">
        <v>0.19402825257515299</v>
      </c>
    </row>
    <row r="572" spans="1:17" hidden="1" x14ac:dyDescent="0.3">
      <c r="A572" t="s">
        <v>1270</v>
      </c>
      <c r="B572" t="s">
        <v>1271</v>
      </c>
      <c r="C572" t="str">
        <f>IFERROR(VLOOKUP(Table1[[#This Row],[Ticker]],[1]!Table1[[Symbol]:[Industry]],2,FALSE),"-")</f>
        <v>-</v>
      </c>
      <c r="D572" t="s">
        <v>268</v>
      </c>
      <c r="E572">
        <v>8617.1966854999991</v>
      </c>
      <c r="F572">
        <v>4301.05</v>
      </c>
      <c r="G572">
        <v>479.84969198926001</v>
      </c>
      <c r="H572">
        <v>16.3166465987699</v>
      </c>
      <c r="I572">
        <v>287.97346171552601</v>
      </c>
      <c r="J572">
        <v>-2.80051348724407</v>
      </c>
      <c r="K572">
        <v>3319.66997529534</v>
      </c>
      <c r="L572">
        <v>2026.8501833100599</v>
      </c>
      <c r="M572">
        <v>62.5915397413726</v>
      </c>
      <c r="N572">
        <v>0.79759631556940302</v>
      </c>
      <c r="O572">
        <v>9.0431406284511908</v>
      </c>
      <c r="P572">
        <v>604.45499959053302</v>
      </c>
      <c r="Q572">
        <v>0.14613521855763101</v>
      </c>
    </row>
    <row r="573" spans="1:17" x14ac:dyDescent="0.3">
      <c r="A573" t="s">
        <v>1272</v>
      </c>
      <c r="B573" t="s">
        <v>1273</v>
      </c>
      <c r="C573" t="str">
        <f>IFERROR(VLOOKUP(Table1[[#This Row],[Ticker]],[1]!Table1[[Symbol]:[Industry]],2,FALSE),"-")</f>
        <v>-</v>
      </c>
      <c r="D573" t="s">
        <v>993</v>
      </c>
      <c r="E573">
        <v>8569.8554471999996</v>
      </c>
      <c r="F573">
        <v>391.5</v>
      </c>
      <c r="G573">
        <v>-0.61057381088953699</v>
      </c>
      <c r="H573">
        <v>-4.5867732411970499</v>
      </c>
      <c r="I573">
        <v>5.2052622124095</v>
      </c>
      <c r="J573">
        <v>-4.2991143173775601</v>
      </c>
      <c r="K573">
        <v>381.18814944000798</v>
      </c>
      <c r="L573">
        <v>350.74341215809602</v>
      </c>
      <c r="M573">
        <v>37.640157823784797</v>
      </c>
      <c r="N573">
        <v>1.2404314588152501</v>
      </c>
      <c r="O573">
        <v>11.072796934865901</v>
      </c>
      <c r="P573">
        <v>46.355140186915797</v>
      </c>
      <c r="Q573">
        <v>6.3520078508944006E-2</v>
      </c>
    </row>
    <row r="574" spans="1:17" x14ac:dyDescent="0.3">
      <c r="A574" t="s">
        <v>1274</v>
      </c>
      <c r="B574" t="s">
        <v>1275</v>
      </c>
      <c r="C574" t="str">
        <f>IFERROR(VLOOKUP(Table1[[#This Row],[Ticker]],[1]!Table1[[Symbol]:[Industry]],2,FALSE),"-")</f>
        <v>-</v>
      </c>
      <c r="D574" t="s">
        <v>24</v>
      </c>
      <c r="E574">
        <v>8568.8220785579997</v>
      </c>
      <c r="F574">
        <v>44.31</v>
      </c>
      <c r="G574">
        <v>-19.567971412769499</v>
      </c>
      <c r="H574">
        <v>-8.90995767930489</v>
      </c>
      <c r="I574">
        <v>-38.4625154172398</v>
      </c>
      <c r="J574">
        <v>1.3136294394824199</v>
      </c>
      <c r="K574">
        <v>47.397549868662999</v>
      </c>
      <c r="L574">
        <v>49.360129290788599</v>
      </c>
      <c r="M574">
        <v>45.4763710436563</v>
      </c>
      <c r="N574">
        <v>0.96492794222433398</v>
      </c>
      <c r="O574">
        <v>42.180094786729804</v>
      </c>
      <c r="P574">
        <v>10.775</v>
      </c>
      <c r="Q574">
        <v>2.7771130033521999E-2</v>
      </c>
    </row>
    <row r="575" spans="1:17" hidden="1" x14ac:dyDescent="0.3">
      <c r="A575" t="s">
        <v>1276</v>
      </c>
      <c r="B575" t="s">
        <v>1277</v>
      </c>
      <c r="C575" t="str">
        <f>IFERROR(VLOOKUP(Table1[[#This Row],[Ticker]],[1]!Table1[[Symbol]:[Industry]],2,FALSE),"-")</f>
        <v>-</v>
      </c>
      <c r="D575" t="s">
        <v>268</v>
      </c>
      <c r="E575">
        <v>8562.8878037499999</v>
      </c>
      <c r="F575">
        <v>1321.25</v>
      </c>
      <c r="G575">
        <v>82.485499023400706</v>
      </c>
      <c r="H575">
        <v>-5.90039276814856</v>
      </c>
      <c r="I575">
        <v>97.797017308881195</v>
      </c>
      <c r="J575">
        <v>-3.2357318302574298</v>
      </c>
      <c r="K575">
        <v>1239.9624914762401</v>
      </c>
      <c r="L575">
        <v>920.20623138940198</v>
      </c>
      <c r="M575">
        <v>44.4760810154879</v>
      </c>
      <c r="N575">
        <v>0.48608008175828599</v>
      </c>
      <c r="O575">
        <v>10.1040681173131</v>
      </c>
      <c r="P575">
        <v>144.201090472229</v>
      </c>
    </row>
    <row r="576" spans="1:17" x14ac:dyDescent="0.3">
      <c r="A576" t="s">
        <v>1278</v>
      </c>
      <c r="B576" t="s">
        <v>1279</v>
      </c>
      <c r="C576" t="str">
        <f>IFERROR(VLOOKUP(Table1[[#This Row],[Ticker]],[1]!Table1[[Symbol]:[Industry]],2,FALSE),"-")</f>
        <v>-</v>
      </c>
      <c r="D576" t="s">
        <v>660</v>
      </c>
      <c r="E576">
        <v>8558.1986381549996</v>
      </c>
      <c r="F576">
        <v>265.89</v>
      </c>
      <c r="G576">
        <v>152.56071818967899</v>
      </c>
      <c r="H576">
        <v>25.586667569774299</v>
      </c>
      <c r="I576">
        <v>19.405663482448599</v>
      </c>
      <c r="J576">
        <v>-1.1977131759743</v>
      </c>
      <c r="K576">
        <v>232.671319504156</v>
      </c>
      <c r="L576">
        <v>181.89517400646099</v>
      </c>
      <c r="M576">
        <v>48.345764916530698</v>
      </c>
      <c r="N576">
        <v>1.48794900610471</v>
      </c>
      <c r="O576">
        <v>11.5085185603069</v>
      </c>
      <c r="P576">
        <v>210.07580174927099</v>
      </c>
      <c r="Q576">
        <v>0.17919697851295499</v>
      </c>
    </row>
    <row r="577" spans="1:17" x14ac:dyDescent="0.3">
      <c r="A577" t="s">
        <v>1280</v>
      </c>
      <c r="B577" t="s">
        <v>1281</v>
      </c>
      <c r="C577" t="str">
        <f>IFERROR(VLOOKUP(Table1[[#This Row],[Ticker]],[1]!Table1[[Symbol]:[Industry]],2,FALSE),"-")</f>
        <v>-</v>
      </c>
      <c r="D577" t="s">
        <v>924</v>
      </c>
      <c r="E577">
        <v>8557.8682960799997</v>
      </c>
      <c r="F577">
        <v>901.35</v>
      </c>
      <c r="G577">
        <v>121.69045083605801</v>
      </c>
      <c r="H577">
        <v>-10.073211676146199</v>
      </c>
      <c r="I577">
        <v>49.720387061935298</v>
      </c>
      <c r="J577">
        <v>-2.1145800132663002</v>
      </c>
      <c r="K577">
        <v>871.32947704859998</v>
      </c>
      <c r="L577">
        <v>680.43453285284897</v>
      </c>
      <c r="M577">
        <v>37.384802980542602</v>
      </c>
      <c r="N577">
        <v>0.66247117427211999</v>
      </c>
      <c r="O577">
        <v>17.490431020136398</v>
      </c>
      <c r="P577">
        <v>163.899868247694</v>
      </c>
      <c r="Q577">
        <v>0.16074508917754701</v>
      </c>
    </row>
    <row r="578" spans="1:17" x14ac:dyDescent="0.3">
      <c r="A578" t="s">
        <v>1282</v>
      </c>
      <c r="B578" t="s">
        <v>1283</v>
      </c>
      <c r="C578" t="str">
        <f>IFERROR(VLOOKUP(Table1[[#This Row],[Ticker]],[1]!Table1[[Symbol]:[Industry]],2,FALSE),"-")</f>
        <v>-</v>
      </c>
      <c r="D578" t="s">
        <v>138</v>
      </c>
      <c r="E578">
        <v>8537.2284993199992</v>
      </c>
      <c r="F578">
        <v>582.79999999999995</v>
      </c>
      <c r="G578">
        <v>33.814770138680601</v>
      </c>
      <c r="H578">
        <v>-3.7330643215859798</v>
      </c>
      <c r="I578">
        <v>16.852983639797699</v>
      </c>
      <c r="J578">
        <v>1.40451514070797E-2</v>
      </c>
      <c r="K578">
        <v>540.04067952523997</v>
      </c>
      <c r="L578">
        <v>469.74475724411798</v>
      </c>
      <c r="M578">
        <v>47.439943719597402</v>
      </c>
      <c r="N578">
        <v>1.81449134616254</v>
      </c>
      <c r="O578">
        <v>19.938229238160599</v>
      </c>
      <c r="P578">
        <v>66.039886039885999</v>
      </c>
      <c r="Q578">
        <v>2.6462875225721001E-2</v>
      </c>
    </row>
    <row r="579" spans="1:17" x14ac:dyDescent="0.3">
      <c r="A579" t="s">
        <v>1284</v>
      </c>
      <c r="B579" t="s">
        <v>1285</v>
      </c>
      <c r="C579" t="str">
        <f>IFERROR(VLOOKUP(Table1[[#This Row],[Ticker]],[1]!Table1[[Symbol]:[Industry]],2,FALSE),"-")</f>
        <v>-</v>
      </c>
      <c r="D579" t="s">
        <v>77</v>
      </c>
      <c r="E579">
        <v>8503.5517932629991</v>
      </c>
      <c r="F579">
        <v>210.39</v>
      </c>
      <c r="G579">
        <v>20.3739709599277</v>
      </c>
      <c r="H579">
        <v>-6.9276497178875296</v>
      </c>
      <c r="I579">
        <v>4.62406563121292</v>
      </c>
      <c r="J579">
        <v>1.67666688108345</v>
      </c>
      <c r="K579">
        <v>213.21321156538599</v>
      </c>
      <c r="L579">
        <v>196.83897066642501</v>
      </c>
      <c r="M579">
        <v>57.467870351946097</v>
      </c>
      <c r="N579">
        <v>0.57872180405051199</v>
      </c>
      <c r="O579">
        <v>21.678787014591901</v>
      </c>
      <c r="P579">
        <v>49.159872385678803</v>
      </c>
      <c r="Q579">
        <v>5.1288510019394003E-2</v>
      </c>
    </row>
    <row r="580" spans="1:17" x14ac:dyDescent="0.3">
      <c r="A580" t="s">
        <v>1286</v>
      </c>
      <c r="B580" t="s">
        <v>1287</v>
      </c>
      <c r="C580" t="str">
        <f>IFERROR(VLOOKUP(Table1[[#This Row],[Ticker]],[1]!Table1[[Symbol]:[Industry]],2,FALSE),"-")</f>
        <v>-</v>
      </c>
      <c r="D580" t="s">
        <v>62</v>
      </c>
      <c r="E580">
        <v>8484.1316526119899</v>
      </c>
      <c r="F580">
        <v>187.22</v>
      </c>
      <c r="G580">
        <v>53.315723389887701</v>
      </c>
      <c r="H580">
        <v>13.010990066494101</v>
      </c>
      <c r="I580">
        <v>9.4323684395157201</v>
      </c>
      <c r="J580">
        <v>0.27326508129718702</v>
      </c>
      <c r="K580">
        <v>170.93459400143701</v>
      </c>
      <c r="L580">
        <v>150.456200229845</v>
      </c>
      <c r="M580">
        <v>62.094509639795803</v>
      </c>
      <c r="N580">
        <v>1.1410365332888901</v>
      </c>
      <c r="O580">
        <v>5.2505074244204799</v>
      </c>
      <c r="P580">
        <v>92.119035402770606</v>
      </c>
      <c r="Q580">
        <v>7.6357279205100007E-2</v>
      </c>
    </row>
    <row r="581" spans="1:17" x14ac:dyDescent="0.3">
      <c r="A581" t="s">
        <v>1288</v>
      </c>
      <c r="B581" t="s">
        <v>1289</v>
      </c>
      <c r="C581" t="str">
        <f>IFERROR(VLOOKUP(Table1[[#This Row],[Ticker]],[1]!Table1[[Symbol]:[Industry]],2,FALSE),"-")</f>
        <v>-</v>
      </c>
      <c r="D581" t="s">
        <v>400</v>
      </c>
      <c r="E581">
        <v>8458.7027825000005</v>
      </c>
      <c r="F581">
        <v>631.25</v>
      </c>
      <c r="G581">
        <v>8.2922599709947704</v>
      </c>
      <c r="H581">
        <v>-10.737936913466999</v>
      </c>
      <c r="I581">
        <v>-49.8315988381324</v>
      </c>
      <c r="J581">
        <v>1.0152191803201001</v>
      </c>
      <c r="K581">
        <v>696.317257608197</v>
      </c>
      <c r="L581">
        <v>753.15500485443897</v>
      </c>
      <c r="M581">
        <v>34.830662543449499</v>
      </c>
      <c r="N581">
        <v>0.89299527817662205</v>
      </c>
      <c r="O581">
        <v>73.782178217821695</v>
      </c>
      <c r="P581">
        <v>34.294224018721401</v>
      </c>
      <c r="Q581">
        <v>0.14228844382662101</v>
      </c>
    </row>
    <row r="582" spans="1:17" x14ac:dyDescent="0.3">
      <c r="A582" t="s">
        <v>1290</v>
      </c>
      <c r="B582" t="s">
        <v>1291</v>
      </c>
      <c r="C582" t="str">
        <f>IFERROR(VLOOKUP(Table1[[#This Row],[Ticker]],[1]!Table1[[Symbol]:[Industry]],2,FALSE),"-")</f>
        <v>-</v>
      </c>
      <c r="D582" t="s">
        <v>24</v>
      </c>
      <c r="E582">
        <v>8450.8552650500005</v>
      </c>
      <c r="F582">
        <v>223.85</v>
      </c>
      <c r="G582">
        <v>-15.9141523040538</v>
      </c>
      <c r="H582">
        <v>-6.2535458225682596</v>
      </c>
      <c r="I582">
        <v>-31.3230179064217</v>
      </c>
      <c r="J582">
        <v>-0.40146456316970602</v>
      </c>
      <c r="K582">
        <v>223.16480940948301</v>
      </c>
      <c r="L582">
        <v>221.32606041145601</v>
      </c>
      <c r="M582">
        <v>52.329228677820502</v>
      </c>
      <c r="N582">
        <v>1.28157946381057</v>
      </c>
      <c r="O582">
        <v>28.009828009827999</v>
      </c>
      <c r="P582">
        <v>16.5885416666666</v>
      </c>
      <c r="Q582">
        <v>0.123481928589809</v>
      </c>
    </row>
    <row r="583" spans="1:17" x14ac:dyDescent="0.3">
      <c r="A583" t="s">
        <v>1292</v>
      </c>
      <c r="B583" t="s">
        <v>1293</v>
      </c>
      <c r="C583" t="str">
        <f>IFERROR(VLOOKUP(Table1[[#This Row],[Ticker]],[1]!Table1[[Symbol]:[Industry]],2,FALSE),"-")</f>
        <v>-</v>
      </c>
      <c r="D583" t="s">
        <v>291</v>
      </c>
      <c r="E583">
        <v>8400.9743988600003</v>
      </c>
      <c r="F583">
        <v>1281.3</v>
      </c>
      <c r="G583">
        <v>-3.29781754096541</v>
      </c>
      <c r="H583">
        <v>-6.6221532116574098</v>
      </c>
      <c r="I583">
        <v>4.0453997285246697</v>
      </c>
      <c r="J583">
        <v>-1.29591341359296</v>
      </c>
      <c r="K583">
        <v>1263.52607508663</v>
      </c>
      <c r="L583">
        <v>1176.67805794487</v>
      </c>
      <c r="M583">
        <v>42.227240935290702</v>
      </c>
      <c r="N583">
        <v>0.98788664521796998</v>
      </c>
      <c r="O583">
        <v>29.083743073440999</v>
      </c>
      <c r="P583">
        <v>31.159791176169499</v>
      </c>
    </row>
    <row r="584" spans="1:17" hidden="1" x14ac:dyDescent="0.3">
      <c r="A584" t="s">
        <v>1294</v>
      </c>
      <c r="B584" t="s">
        <v>1295</v>
      </c>
      <c r="C584" t="str">
        <f>IFERROR(VLOOKUP(Table1[[#This Row],[Ticker]],[1]!Table1[[Symbol]:[Industry]],2,FALSE),"-")</f>
        <v>-</v>
      </c>
      <c r="D584" t="s">
        <v>703</v>
      </c>
      <c r="E584">
        <v>8375.5088797930002</v>
      </c>
      <c r="F584">
        <v>257.88</v>
      </c>
      <c r="G584">
        <v>1.91743692240091</v>
      </c>
      <c r="H584">
        <v>0.77446733480548202</v>
      </c>
      <c r="I584">
        <v>1.0893136448480301</v>
      </c>
      <c r="J584">
        <v>0.48227152620876701</v>
      </c>
      <c r="K584">
        <v>248.55917773342</v>
      </c>
      <c r="L584">
        <v>230.49801059239999</v>
      </c>
      <c r="M584">
        <v>59.785019392106697</v>
      </c>
      <c r="N584">
        <v>1.3876213478373201</v>
      </c>
      <c r="O584">
        <v>2.6911741895455199</v>
      </c>
      <c r="P584">
        <v>30.9700355510411</v>
      </c>
      <c r="Q584">
        <v>1.1816369177710001E-3</v>
      </c>
    </row>
    <row r="585" spans="1:17" hidden="1" x14ac:dyDescent="0.3">
      <c r="A585" t="s">
        <v>1296</v>
      </c>
      <c r="B585" t="s">
        <v>1297</v>
      </c>
      <c r="C585" t="str">
        <f>IFERROR(VLOOKUP(Table1[[#This Row],[Ticker]],[1]!Table1[[Symbol]:[Industry]],2,FALSE),"-")</f>
        <v>-</v>
      </c>
      <c r="D585" t="s">
        <v>1298</v>
      </c>
      <c r="E585">
        <v>8369.7008711939998</v>
      </c>
      <c r="F585">
        <v>1230.3900000000001</v>
      </c>
      <c r="K585">
        <v>1221.0284065276701</v>
      </c>
      <c r="L585">
        <v>1201.49851616978</v>
      </c>
      <c r="M585">
        <v>68.273684852772604</v>
      </c>
      <c r="N585">
        <v>1</v>
      </c>
      <c r="Q585">
        <v>-6.1080809493942997E-2</v>
      </c>
    </row>
    <row r="586" spans="1:17" hidden="1" x14ac:dyDescent="0.3">
      <c r="A586" t="s">
        <v>1299</v>
      </c>
      <c r="B586" t="s">
        <v>1300</v>
      </c>
      <c r="C586" t="str">
        <f>IFERROR(VLOOKUP(Table1[[#This Row],[Ticker]],[1]!Table1[[Symbol]:[Industry]],2,FALSE),"-")</f>
        <v>-</v>
      </c>
      <c r="D586" t="s">
        <v>138</v>
      </c>
      <c r="E586">
        <v>8364.8821762349999</v>
      </c>
      <c r="F586">
        <v>131.55000000000001</v>
      </c>
      <c r="G586">
        <v>72.220924732169607</v>
      </c>
      <c r="H586">
        <v>-19.455868722433198</v>
      </c>
      <c r="I586">
        <v>23.9500729572202</v>
      </c>
      <c r="J586">
        <v>-6.5555697148955003</v>
      </c>
      <c r="K586">
        <v>137.688727926539</v>
      </c>
      <c r="L586">
        <v>115.767638009588</v>
      </c>
      <c r="M586">
        <v>25.811106784813798</v>
      </c>
      <c r="N586">
        <v>0.40309758010573699</v>
      </c>
      <c r="O586">
        <v>24.941087039148599</v>
      </c>
      <c r="P586">
        <v>111.155698234349</v>
      </c>
      <c r="Q586">
        <v>-1.6117232048400001E-2</v>
      </c>
    </row>
    <row r="587" spans="1:17" x14ac:dyDescent="0.3">
      <c r="A587" t="s">
        <v>1301</v>
      </c>
      <c r="B587" t="s">
        <v>1302</v>
      </c>
      <c r="C587" t="str">
        <f>IFERROR(VLOOKUP(Table1[[#This Row],[Ticker]],[1]!Table1[[Symbol]:[Industry]],2,FALSE),"-")</f>
        <v>-</v>
      </c>
      <c r="D587" t="s">
        <v>400</v>
      </c>
      <c r="E587">
        <v>8332.3745498000008</v>
      </c>
      <c r="F587">
        <v>527</v>
      </c>
      <c r="G587">
        <v>-3.22900777443042</v>
      </c>
      <c r="H587">
        <v>-10.650552821887601</v>
      </c>
      <c r="I587">
        <v>-1.95949026611271</v>
      </c>
      <c r="J587">
        <v>0.60098365455746705</v>
      </c>
      <c r="K587">
        <v>523.52105836926103</v>
      </c>
      <c r="L587">
        <v>489.59715566642399</v>
      </c>
      <c r="M587">
        <v>44.851755737585101</v>
      </c>
      <c r="N587">
        <v>0.69309965614618096</v>
      </c>
      <c r="O587">
        <v>20.284629981024601</v>
      </c>
      <c r="P587">
        <v>30.834160873882801</v>
      </c>
      <c r="Q587">
        <v>-1.280663393389E-2</v>
      </c>
    </row>
    <row r="588" spans="1:17" hidden="1" x14ac:dyDescent="0.3">
      <c r="A588" t="s">
        <v>1303</v>
      </c>
      <c r="B588" t="s">
        <v>1304</v>
      </c>
      <c r="C588" t="str">
        <f>IFERROR(VLOOKUP(Table1[[#This Row],[Ticker]],[1]!Table1[[Symbol]:[Industry]],2,FALSE),"-")</f>
        <v>-</v>
      </c>
      <c r="D588" t="s">
        <v>198</v>
      </c>
      <c r="E588">
        <v>8305.8145643200005</v>
      </c>
      <c r="F588">
        <v>1885.55</v>
      </c>
      <c r="G588">
        <v>36.968958776057001</v>
      </c>
      <c r="H588">
        <v>-6.37735387996592</v>
      </c>
      <c r="I588">
        <v>7.5888602418476401</v>
      </c>
      <c r="J588">
        <v>-1.8236652640154301</v>
      </c>
      <c r="K588">
        <v>1918.87197759331</v>
      </c>
      <c r="L588">
        <v>1653.4246248295999</v>
      </c>
      <c r="M588">
        <v>44.127846748246803</v>
      </c>
      <c r="N588">
        <v>0.64277040511412897</v>
      </c>
      <c r="O588">
        <v>16.995041234653002</v>
      </c>
      <c r="P588">
        <v>98.709031510169595</v>
      </c>
      <c r="Q588">
        <v>0.106516998484828</v>
      </c>
    </row>
    <row r="589" spans="1:17" hidden="1" x14ac:dyDescent="0.3">
      <c r="A589" t="s">
        <v>1305</v>
      </c>
      <c r="B589" t="s">
        <v>1306</v>
      </c>
      <c r="C589" t="str">
        <f>IFERROR(VLOOKUP(Table1[[#This Row],[Ticker]],[1]!Table1[[Symbol]:[Industry]],2,FALSE),"-")</f>
        <v>-</v>
      </c>
      <c r="D589" t="s">
        <v>274</v>
      </c>
      <c r="E589">
        <v>8300.3987309250006</v>
      </c>
      <c r="F589">
        <v>296.75</v>
      </c>
      <c r="G589">
        <v>-30.628978822548</v>
      </c>
      <c r="H589">
        <v>-12.2014955827257</v>
      </c>
      <c r="I589">
        <v>-21.909311794897999</v>
      </c>
      <c r="J589">
        <v>-8.7213471416989492</v>
      </c>
      <c r="M589">
        <v>24.485228065548899</v>
      </c>
      <c r="O589">
        <v>17.051390058972199</v>
      </c>
      <c r="P589">
        <v>5.2118418720085096</v>
      </c>
    </row>
    <row r="590" spans="1:17" hidden="1" x14ac:dyDescent="0.3">
      <c r="A590" t="s">
        <v>1307</v>
      </c>
      <c r="B590" t="s">
        <v>1308</v>
      </c>
      <c r="C590" t="str">
        <f>IFERROR(VLOOKUP(Table1[[#This Row],[Ticker]],[1]!Table1[[Symbol]:[Industry]],2,FALSE),"-")</f>
        <v>-</v>
      </c>
      <c r="D590" t="s">
        <v>21</v>
      </c>
      <c r="E590">
        <v>8259.1389773999999</v>
      </c>
      <c r="F590">
        <v>1495.8</v>
      </c>
      <c r="G590">
        <v>182.023136148373</v>
      </c>
      <c r="H590">
        <v>0.74207102534693403</v>
      </c>
      <c r="I590">
        <v>23.5425267295056</v>
      </c>
      <c r="J590">
        <v>-2.6330922639886101</v>
      </c>
      <c r="K590">
        <v>1378.85430403695</v>
      </c>
      <c r="L590">
        <v>1090.67840534839</v>
      </c>
      <c r="M590">
        <v>47.300279479390397</v>
      </c>
      <c r="N590">
        <v>1.26324944277255</v>
      </c>
      <c r="O590">
        <v>17.5223960422516</v>
      </c>
      <c r="P590">
        <v>209.97824059682901</v>
      </c>
      <c r="Q590">
        <v>0.22321255472726401</v>
      </c>
    </row>
    <row r="591" spans="1:17" hidden="1" x14ac:dyDescent="0.3">
      <c r="A591" t="s">
        <v>1309</v>
      </c>
      <c r="B591" t="s">
        <v>1310</v>
      </c>
      <c r="C591" t="str">
        <f>IFERROR(VLOOKUP(Table1[[#This Row],[Ticker]],[1]!Table1[[Symbol]:[Industry]],2,FALSE),"-")</f>
        <v>-</v>
      </c>
      <c r="D591" t="s">
        <v>242</v>
      </c>
      <c r="E591">
        <v>8231.8550173999993</v>
      </c>
      <c r="F591">
        <v>1988.05</v>
      </c>
      <c r="G591">
        <v>44.324585823750098</v>
      </c>
      <c r="H591">
        <v>5.3524416860356396</v>
      </c>
      <c r="I591">
        <v>48.1204751992829</v>
      </c>
      <c r="J591">
        <v>-2.7431741125439402</v>
      </c>
      <c r="K591">
        <v>1831.8967497169999</v>
      </c>
      <c r="L591">
        <v>1478.76893904554</v>
      </c>
      <c r="M591">
        <v>46.999875412152299</v>
      </c>
      <c r="N591">
        <v>0.41924602937453798</v>
      </c>
      <c r="O591">
        <v>8.4479766605467699</v>
      </c>
      <c r="P591">
        <v>87.764450321118204</v>
      </c>
      <c r="Q591">
        <v>0.161771827031465</v>
      </c>
    </row>
    <row r="592" spans="1:17" x14ac:dyDescent="0.3">
      <c r="A592" t="s">
        <v>1311</v>
      </c>
      <c r="B592" t="s">
        <v>1312</v>
      </c>
      <c r="C592" t="str">
        <f>IFERROR(VLOOKUP(Table1[[#This Row],[Ticker]],[1]!Table1[[Symbol]:[Industry]],2,FALSE),"-")</f>
        <v>-</v>
      </c>
      <c r="D592" t="s">
        <v>21</v>
      </c>
      <c r="E592">
        <v>8220.6567948299999</v>
      </c>
      <c r="F592">
        <v>2664.1</v>
      </c>
      <c r="G592">
        <v>0.78288410919090601</v>
      </c>
      <c r="H592">
        <v>-8.0500521033012902</v>
      </c>
      <c r="I592">
        <v>-15.938501122376699</v>
      </c>
      <c r="J592">
        <v>-7.7179281810199498</v>
      </c>
      <c r="K592">
        <v>2703.42844043882</v>
      </c>
      <c r="L592">
        <v>2575.3195773088801</v>
      </c>
      <c r="M592">
        <v>35.840919995171703</v>
      </c>
      <c r="N592">
        <v>1.38794199821876</v>
      </c>
      <c r="O592">
        <v>18.051124207049199</v>
      </c>
      <c r="P592">
        <v>35.646639511201599</v>
      </c>
      <c r="Q592">
        <v>-2.7245848529751E-2</v>
      </c>
    </row>
    <row r="593" spans="1:17" x14ac:dyDescent="0.3">
      <c r="A593" t="s">
        <v>1313</v>
      </c>
      <c r="B593" t="s">
        <v>1314</v>
      </c>
      <c r="C593" t="str">
        <f>IFERROR(VLOOKUP(Table1[[#This Row],[Ticker]],[1]!Table1[[Symbol]:[Industry]],2,FALSE),"-")</f>
        <v>-</v>
      </c>
      <c r="D593" t="s">
        <v>80</v>
      </c>
      <c r="E593">
        <v>8204.9230887649992</v>
      </c>
      <c r="F593">
        <v>746.05</v>
      </c>
      <c r="G593">
        <v>-26.2550709210254</v>
      </c>
      <c r="H593">
        <v>-3.8624897968241201</v>
      </c>
      <c r="I593">
        <v>-9.8894236257266499</v>
      </c>
      <c r="J593">
        <v>-8.6805350186268004</v>
      </c>
      <c r="K593">
        <v>767.19660518643298</v>
      </c>
      <c r="L593">
        <v>735.21673228322197</v>
      </c>
      <c r="M593">
        <v>34.757560198238203</v>
      </c>
      <c r="N593">
        <v>3.0150754710905199</v>
      </c>
      <c r="O593">
        <v>23.316131626566499</v>
      </c>
      <c r="P593">
        <v>21.1120129870129</v>
      </c>
      <c r="Q593">
        <v>0.106137686933405</v>
      </c>
    </row>
    <row r="594" spans="1:17" x14ac:dyDescent="0.3">
      <c r="A594" t="s">
        <v>1315</v>
      </c>
      <c r="B594" t="s">
        <v>1316</v>
      </c>
      <c r="C594" t="str">
        <f>IFERROR(VLOOKUP(Table1[[#This Row],[Ticker]],[1]!Table1[[Symbol]:[Industry]],2,FALSE),"-")</f>
        <v>-</v>
      </c>
      <c r="D594" t="s">
        <v>375</v>
      </c>
      <c r="E594">
        <v>8198.6113694579999</v>
      </c>
      <c r="F594">
        <v>213.09</v>
      </c>
      <c r="G594">
        <v>77.527602822511795</v>
      </c>
      <c r="H594">
        <v>-10.6753406260207</v>
      </c>
      <c r="I594">
        <v>-15.284425439839699</v>
      </c>
      <c r="J594">
        <v>-5.9902385813674597</v>
      </c>
      <c r="K594">
        <v>223.01068151496099</v>
      </c>
      <c r="L594">
        <v>197.97815262315601</v>
      </c>
      <c r="M594">
        <v>25.682714000487</v>
      </c>
      <c r="N594">
        <v>1.49569238605917</v>
      </c>
      <c r="O594">
        <v>22.952742972452899</v>
      </c>
      <c r="P594">
        <v>106.883495145631</v>
      </c>
    </row>
    <row r="595" spans="1:17" x14ac:dyDescent="0.3">
      <c r="A595" t="s">
        <v>1317</v>
      </c>
      <c r="B595" t="s">
        <v>1318</v>
      </c>
      <c r="C595" t="str">
        <f>IFERROR(VLOOKUP(Table1[[#This Row],[Ticker]],[1]!Table1[[Symbol]:[Industry]],2,FALSE),"-")</f>
        <v>-</v>
      </c>
      <c r="D595" t="s">
        <v>65</v>
      </c>
      <c r="E595">
        <v>8189.4114364999996</v>
      </c>
      <c r="F595">
        <v>15.25</v>
      </c>
      <c r="G595">
        <v>175.04366456635799</v>
      </c>
      <c r="H595">
        <v>-20.074101117210098</v>
      </c>
      <c r="I595">
        <v>38.010055409162497</v>
      </c>
      <c r="J595">
        <v>-4.6186518629840396</v>
      </c>
      <c r="K595">
        <v>15.734941123315499</v>
      </c>
      <c r="L595">
        <v>11.6083328444027</v>
      </c>
      <c r="M595">
        <v>26.947361247973401</v>
      </c>
      <c r="N595">
        <v>0.51634960008731101</v>
      </c>
      <c r="O595">
        <v>38.360655737704903</v>
      </c>
      <c r="P595">
        <v>227.95698924731099</v>
      </c>
      <c r="Q595">
        <v>7.1546584912177996E-2</v>
      </c>
    </row>
    <row r="596" spans="1:17" x14ac:dyDescent="0.3">
      <c r="A596" t="s">
        <v>1319</v>
      </c>
      <c r="B596" t="s">
        <v>1320</v>
      </c>
      <c r="C596" t="str">
        <f>IFERROR(VLOOKUP(Table1[[#This Row],[Ticker]],[1]!Table1[[Symbol]:[Industry]],2,FALSE),"-")</f>
        <v>-</v>
      </c>
      <c r="D596" t="s">
        <v>119</v>
      </c>
      <c r="E596">
        <v>8189.1569050199996</v>
      </c>
      <c r="F596">
        <v>1392.3</v>
      </c>
      <c r="G596">
        <v>46.117514667146303</v>
      </c>
      <c r="H596">
        <v>-6.0762617398160703</v>
      </c>
      <c r="I596">
        <v>4.4805658561342003</v>
      </c>
      <c r="J596">
        <v>-1.60749954117322</v>
      </c>
      <c r="K596">
        <v>1360.24563074968</v>
      </c>
      <c r="L596">
        <v>1178.8852078760101</v>
      </c>
      <c r="M596">
        <v>40.8498922316004</v>
      </c>
      <c r="N596">
        <v>0.87906789187506595</v>
      </c>
      <c r="O596">
        <v>12.4721683545212</v>
      </c>
      <c r="P596">
        <v>74.026623336041496</v>
      </c>
      <c r="Q596">
        <v>0.118980863620026</v>
      </c>
    </row>
    <row r="597" spans="1:17" x14ac:dyDescent="0.3">
      <c r="A597" t="s">
        <v>1321</v>
      </c>
      <c r="B597" t="s">
        <v>1322</v>
      </c>
      <c r="C597" t="str">
        <f>IFERROR(VLOOKUP(Table1[[#This Row],[Ticker]],[1]!Table1[[Symbol]:[Industry]],2,FALSE),"-")</f>
        <v>-</v>
      </c>
      <c r="D597" t="s">
        <v>127</v>
      </c>
      <c r="E597">
        <v>8162.6982481649902</v>
      </c>
      <c r="F597">
        <v>459.65</v>
      </c>
      <c r="G597">
        <v>-26.941955520815199</v>
      </c>
      <c r="H597">
        <v>-10.4336960113923</v>
      </c>
      <c r="I597">
        <v>-37.893657381839503</v>
      </c>
      <c r="J597">
        <v>-2.6039235513903298</v>
      </c>
      <c r="K597">
        <v>478.56508331723899</v>
      </c>
      <c r="L597">
        <v>492.380645311004</v>
      </c>
      <c r="M597">
        <v>35.567500585210603</v>
      </c>
      <c r="N597">
        <v>0.42052261248046602</v>
      </c>
      <c r="O597">
        <v>53.421081257478498</v>
      </c>
      <c r="P597">
        <v>19.049469049469</v>
      </c>
    </row>
    <row r="598" spans="1:17" x14ac:dyDescent="0.3">
      <c r="A598" t="s">
        <v>1323</v>
      </c>
      <c r="B598" t="s">
        <v>1324</v>
      </c>
      <c r="C598" t="str">
        <f>IFERROR(VLOOKUP(Table1[[#This Row],[Ticker]],[1]!Table1[[Symbol]:[Industry]],2,FALSE),"-")</f>
        <v>-</v>
      </c>
      <c r="D598" t="s">
        <v>62</v>
      </c>
      <c r="E598">
        <v>8105.5000319399996</v>
      </c>
      <c r="F598">
        <v>497.85</v>
      </c>
      <c r="G598">
        <v>21.786024224319</v>
      </c>
      <c r="H598">
        <v>1.9582706396906699</v>
      </c>
      <c r="I598">
        <v>3.81810786950295</v>
      </c>
      <c r="J598">
        <v>-1.57127570402422</v>
      </c>
      <c r="K598">
        <v>473.144674199024</v>
      </c>
      <c r="L598">
        <v>430.74564004671799</v>
      </c>
      <c r="M598">
        <v>59.077581843339097</v>
      </c>
      <c r="N598">
        <v>0.70573793800419404</v>
      </c>
      <c r="O598">
        <v>4.7805563924876804</v>
      </c>
      <c r="P598">
        <v>49.280359820089899</v>
      </c>
      <c r="Q598">
        <v>-7.5499258153400002E-3</v>
      </c>
    </row>
    <row r="599" spans="1:17" x14ac:dyDescent="0.3">
      <c r="A599" t="s">
        <v>1325</v>
      </c>
      <c r="B599" t="s">
        <v>1326</v>
      </c>
      <c r="C599" t="str">
        <f>IFERROR(VLOOKUP(Table1[[#This Row],[Ticker]],[1]!Table1[[Symbol]:[Industry]],2,FALSE),"-")</f>
        <v>-</v>
      </c>
      <c r="D599" t="s">
        <v>380</v>
      </c>
      <c r="E599">
        <v>8102.7975690000003</v>
      </c>
      <c r="F599">
        <v>184.05</v>
      </c>
      <c r="G599">
        <v>-32.408779097674397</v>
      </c>
      <c r="H599">
        <v>-0.84245479565427805</v>
      </c>
      <c r="I599">
        <v>-16.965221509475999</v>
      </c>
      <c r="J599">
        <v>-1.9388922863590601</v>
      </c>
      <c r="K599">
        <v>181.261007181146</v>
      </c>
      <c r="L599">
        <v>191.02900449752801</v>
      </c>
      <c r="M599">
        <v>40.788021086701399</v>
      </c>
      <c r="N599">
        <v>1.06353602953286</v>
      </c>
      <c r="O599">
        <v>40.179299103504398</v>
      </c>
      <c r="P599">
        <v>26.931034482758601</v>
      </c>
    </row>
    <row r="600" spans="1:17" x14ac:dyDescent="0.3">
      <c r="A600" t="s">
        <v>1327</v>
      </c>
      <c r="B600" t="s">
        <v>1328</v>
      </c>
      <c r="C600" t="str">
        <f>IFERROR(VLOOKUP(Table1[[#This Row],[Ticker]],[1]!Table1[[Symbol]:[Industry]],2,FALSE),"-")</f>
        <v>-</v>
      </c>
      <c r="D600" t="s">
        <v>77</v>
      </c>
      <c r="E600">
        <v>8065.7858379199997</v>
      </c>
      <c r="F600">
        <v>160.24</v>
      </c>
      <c r="G600">
        <v>5.1457327909084301</v>
      </c>
      <c r="H600">
        <v>-9.9857939887724694</v>
      </c>
      <c r="I600">
        <v>-19.447606592925599</v>
      </c>
      <c r="J600">
        <v>-5.5622870584591402</v>
      </c>
      <c r="K600">
        <v>164.28833932285201</v>
      </c>
      <c r="L600">
        <v>159.865878568303</v>
      </c>
      <c r="M600">
        <v>37.925867116056203</v>
      </c>
      <c r="N600">
        <v>1.07308121958102</v>
      </c>
      <c r="O600">
        <v>24.188716924613001</v>
      </c>
      <c r="P600">
        <v>33.533333333333303</v>
      </c>
      <c r="Q600">
        <v>-2.5737030233042E-2</v>
      </c>
    </row>
    <row r="601" spans="1:17" x14ac:dyDescent="0.3">
      <c r="A601" t="s">
        <v>1329</v>
      </c>
      <c r="B601" t="s">
        <v>1330</v>
      </c>
      <c r="C601" t="str">
        <f>IFERROR(VLOOKUP(Table1[[#This Row],[Ticker]],[1]!Table1[[Symbol]:[Industry]],2,FALSE),"-")</f>
        <v>-</v>
      </c>
      <c r="D601" t="s">
        <v>216</v>
      </c>
      <c r="E601">
        <v>8051.0659364000003</v>
      </c>
      <c r="F601">
        <v>602.95000000000005</v>
      </c>
      <c r="G601">
        <v>-27.062015767335801</v>
      </c>
      <c r="H601">
        <v>-5.3612945777006198</v>
      </c>
      <c r="I601">
        <v>-20.071178767086099</v>
      </c>
      <c r="J601">
        <v>-1.1473176917993999</v>
      </c>
      <c r="K601">
        <v>593.65344764738995</v>
      </c>
      <c r="L601">
        <v>602.38237148483597</v>
      </c>
      <c r="M601">
        <v>55.826815163702904</v>
      </c>
      <c r="N601">
        <v>1.32627144995021</v>
      </c>
      <c r="O601">
        <v>14.188572850153401</v>
      </c>
      <c r="P601">
        <v>9.3092820884698995</v>
      </c>
      <c r="Q601">
        <v>3.6862716427800001E-4</v>
      </c>
    </row>
    <row r="602" spans="1:17" x14ac:dyDescent="0.3">
      <c r="A602" t="s">
        <v>1331</v>
      </c>
      <c r="B602" t="s">
        <v>1332</v>
      </c>
      <c r="C602" t="str">
        <f>IFERROR(VLOOKUP(Table1[[#This Row],[Ticker]],[1]!Table1[[Symbol]:[Industry]],2,FALSE),"-")</f>
        <v>-</v>
      </c>
      <c r="D602" t="s">
        <v>143</v>
      </c>
      <c r="E602">
        <v>8013.5803110500001</v>
      </c>
      <c r="F602">
        <v>670.85</v>
      </c>
      <c r="G602">
        <v>-51.160356605770502</v>
      </c>
      <c r="H602">
        <v>-6.6627489116156902</v>
      </c>
      <c r="I602">
        <v>-23.409343061834299</v>
      </c>
      <c r="J602">
        <v>-0.59859041467033602</v>
      </c>
      <c r="K602">
        <v>685.91807405167697</v>
      </c>
      <c r="L602">
        <v>714.702735985907</v>
      </c>
      <c r="M602">
        <v>39.019088784231101</v>
      </c>
      <c r="N602">
        <v>0.51964304958719998</v>
      </c>
      <c r="O602">
        <v>45.785197883282301</v>
      </c>
      <c r="P602">
        <v>12.0698296024056</v>
      </c>
      <c r="Q602">
        <v>-0.10550144302881299</v>
      </c>
    </row>
    <row r="603" spans="1:17" x14ac:dyDescent="0.3">
      <c r="A603" t="s">
        <v>1333</v>
      </c>
      <c r="B603" t="s">
        <v>1334</v>
      </c>
      <c r="C603" t="str">
        <f>IFERROR(VLOOKUP(Table1[[#This Row],[Ticker]],[1]!Table1[[Symbol]:[Industry]],2,FALSE),"-")</f>
        <v>-</v>
      </c>
      <c r="D603" t="s">
        <v>1335</v>
      </c>
      <c r="E603">
        <v>7995.2014236799996</v>
      </c>
      <c r="F603">
        <v>1285.5999999999999</v>
      </c>
      <c r="G603">
        <v>119.826763136243</v>
      </c>
      <c r="H603">
        <v>3.0946477888927202</v>
      </c>
      <c r="I603">
        <v>91.814674866277301</v>
      </c>
      <c r="J603">
        <v>-0.94943625902664797</v>
      </c>
      <c r="K603">
        <v>1146.16939952641</v>
      </c>
      <c r="L603">
        <v>844.82591878301696</v>
      </c>
      <c r="M603">
        <v>57.615331571885598</v>
      </c>
      <c r="N603">
        <v>0.64305794650255699</v>
      </c>
      <c r="O603">
        <v>7.2650902302426799</v>
      </c>
      <c r="P603">
        <v>195.23481455965</v>
      </c>
      <c r="Q603">
        <v>0.13253514953854301</v>
      </c>
    </row>
    <row r="604" spans="1:17" x14ac:dyDescent="0.3">
      <c r="A604" t="s">
        <v>1336</v>
      </c>
      <c r="B604" t="s">
        <v>1337</v>
      </c>
      <c r="C604" t="str">
        <f>IFERROR(VLOOKUP(Table1[[#This Row],[Ticker]],[1]!Table1[[Symbol]:[Industry]],2,FALSE),"-")</f>
        <v>-</v>
      </c>
      <c r="D604" t="s">
        <v>46</v>
      </c>
      <c r="E604">
        <v>7986.9492970499996</v>
      </c>
      <c r="F604">
        <v>47.55</v>
      </c>
      <c r="G604">
        <v>121.84515249221199</v>
      </c>
      <c r="H604">
        <v>-8.1882774068093607</v>
      </c>
      <c r="I604">
        <v>39.292712198458403</v>
      </c>
      <c r="J604">
        <v>-6.2455312102701601</v>
      </c>
      <c r="K604">
        <v>45.155086565788402</v>
      </c>
      <c r="L604">
        <v>36.507793863293401</v>
      </c>
      <c r="M604">
        <v>43.0760668474258</v>
      </c>
      <c r="N604">
        <v>1.3848796546669699</v>
      </c>
      <c r="O604">
        <v>12.3028391167192</v>
      </c>
      <c r="P604">
        <v>167.02399351726001</v>
      </c>
      <c r="Q604">
        <v>0.11823898145329199</v>
      </c>
    </row>
    <row r="605" spans="1:17" x14ac:dyDescent="0.3">
      <c r="A605" t="s">
        <v>1338</v>
      </c>
      <c r="B605" t="s">
        <v>1339</v>
      </c>
      <c r="C605" t="str">
        <f>IFERROR(VLOOKUP(Table1[[#This Row],[Ticker]],[1]!Table1[[Symbol]:[Industry]],2,FALSE),"-")</f>
        <v>-</v>
      </c>
      <c r="D605" t="s">
        <v>291</v>
      </c>
      <c r="E605">
        <v>7916.9322292500001</v>
      </c>
      <c r="F605">
        <v>771.65</v>
      </c>
      <c r="G605">
        <v>42.239239683352103</v>
      </c>
      <c r="H605">
        <v>-6.6164227828288196</v>
      </c>
      <c r="I605">
        <v>6.00560793410353</v>
      </c>
      <c r="J605">
        <v>-2.3590423761875599</v>
      </c>
      <c r="K605">
        <v>767.41792695348795</v>
      </c>
      <c r="L605">
        <v>670.79682951300697</v>
      </c>
      <c r="M605">
        <v>44.985802365499197</v>
      </c>
      <c r="N605">
        <v>1.03499039925559</v>
      </c>
      <c r="O605">
        <v>14.0413399857448</v>
      </c>
      <c r="P605">
        <v>76.477987421383602</v>
      </c>
      <c r="Q605">
        <v>6.9280064597160001E-3</v>
      </c>
    </row>
    <row r="606" spans="1:17" x14ac:dyDescent="0.3">
      <c r="A606" t="s">
        <v>1340</v>
      </c>
      <c r="B606" t="s">
        <v>1341</v>
      </c>
      <c r="C606" t="str">
        <f>IFERROR(VLOOKUP(Table1[[#This Row],[Ticker]],[1]!Table1[[Symbol]:[Industry]],2,FALSE),"-")</f>
        <v>-</v>
      </c>
      <c r="D606" t="s">
        <v>21</v>
      </c>
      <c r="E606">
        <v>7852.0725334799999</v>
      </c>
      <c r="F606">
        <v>28.35</v>
      </c>
      <c r="G606">
        <v>66.292513099059903</v>
      </c>
      <c r="H606">
        <v>-13.6881084578268</v>
      </c>
      <c r="I606">
        <v>-4.5140887491289501</v>
      </c>
      <c r="J606">
        <v>-3.9194662759936798</v>
      </c>
      <c r="K606">
        <v>30.8601485391506</v>
      </c>
      <c r="L606">
        <v>28.659337663191501</v>
      </c>
      <c r="M606">
        <v>21.155073706358198</v>
      </c>
      <c r="N606">
        <v>0.78308718607747996</v>
      </c>
      <c r="O606">
        <v>49.911816578483197</v>
      </c>
      <c r="P606">
        <v>106.93430656934299</v>
      </c>
      <c r="Q606">
        <v>1.4939634071694E-2</v>
      </c>
    </row>
    <row r="607" spans="1:17" x14ac:dyDescent="0.3">
      <c r="A607" t="s">
        <v>1342</v>
      </c>
      <c r="B607" t="s">
        <v>1343</v>
      </c>
      <c r="C607" t="str">
        <f>IFERROR(VLOOKUP(Table1[[#This Row],[Ticker]],[1]!Table1[[Symbol]:[Industry]],2,FALSE),"-")</f>
        <v>-</v>
      </c>
      <c r="D607" t="s">
        <v>539</v>
      </c>
      <c r="E607">
        <v>7825.3530017960002</v>
      </c>
      <c r="F607">
        <v>236.92</v>
      </c>
      <c r="G607">
        <v>16.047697385159601</v>
      </c>
      <c r="H607">
        <v>-4.7676103671743002</v>
      </c>
      <c r="I607">
        <v>-6.1017035700227602</v>
      </c>
      <c r="J607">
        <v>-1.80944655112222</v>
      </c>
      <c r="K607">
        <v>232.922223144969</v>
      </c>
      <c r="L607">
        <v>221.20474207827399</v>
      </c>
      <c r="M607">
        <v>40.745618728847298</v>
      </c>
      <c r="N607">
        <v>1.1113901057755</v>
      </c>
      <c r="O607">
        <v>18.436603072767198</v>
      </c>
      <c r="P607">
        <v>45.127105666156098</v>
      </c>
      <c r="Q607">
        <v>1.5710070810461E-2</v>
      </c>
    </row>
    <row r="608" spans="1:17" hidden="1" x14ac:dyDescent="0.3">
      <c r="A608" t="s">
        <v>1344</v>
      </c>
      <c r="B608" t="s">
        <v>1345</v>
      </c>
      <c r="C608" t="str">
        <f>IFERROR(VLOOKUP(Table1[[#This Row],[Ticker]],[1]!Table1[[Symbol]:[Industry]],2,FALSE),"-")</f>
        <v>-</v>
      </c>
      <c r="D608" t="s">
        <v>138</v>
      </c>
      <c r="E608">
        <v>7794.9832665599997</v>
      </c>
      <c r="F608">
        <v>528.79999999999995</v>
      </c>
      <c r="G608">
        <v>62.846172957101899</v>
      </c>
      <c r="H608">
        <v>13.938847856834199</v>
      </c>
      <c r="I608">
        <v>69.6711586171063</v>
      </c>
      <c r="J608">
        <v>4.02924763823248</v>
      </c>
      <c r="K608">
        <v>445.35086683246499</v>
      </c>
      <c r="M608">
        <v>57.232034776992101</v>
      </c>
      <c r="N608">
        <v>0.944192877550043</v>
      </c>
      <c r="O608">
        <v>9.8335854765506792</v>
      </c>
      <c r="P608">
        <v>117.83728115344999</v>
      </c>
    </row>
    <row r="609" spans="1:17" x14ac:dyDescent="0.3">
      <c r="A609" t="s">
        <v>1346</v>
      </c>
      <c r="B609" t="s">
        <v>1347</v>
      </c>
      <c r="C609" t="str">
        <f>IFERROR(VLOOKUP(Table1[[#This Row],[Ticker]],[1]!Table1[[Symbol]:[Industry]],2,FALSE),"-")</f>
        <v>-</v>
      </c>
      <c r="D609" t="s">
        <v>235</v>
      </c>
      <c r="E609">
        <v>7760.7843464799998</v>
      </c>
      <c r="F609">
        <v>2010.8</v>
      </c>
      <c r="G609">
        <v>0.96891023550864797</v>
      </c>
      <c r="H609">
        <v>-13.9433300848196</v>
      </c>
      <c r="I609">
        <v>3.1973041356373202E-2</v>
      </c>
      <c r="J609">
        <v>-2.6161527617327498</v>
      </c>
      <c r="K609">
        <v>2181.6142839097802</v>
      </c>
      <c r="L609">
        <v>1975.2966624897899</v>
      </c>
      <c r="M609">
        <v>19.316562893740201</v>
      </c>
      <c r="N609">
        <v>0.29714434819206098</v>
      </c>
      <c r="O609">
        <v>36.413367813805401</v>
      </c>
      <c r="P609">
        <v>37.547027840481498</v>
      </c>
      <c r="Q609">
        <v>-3.8166048316639001E-2</v>
      </c>
    </row>
    <row r="610" spans="1:17" hidden="1" x14ac:dyDescent="0.3">
      <c r="A610" t="s">
        <v>1348</v>
      </c>
      <c r="B610" t="s">
        <v>1349</v>
      </c>
      <c r="C610" t="str">
        <f>IFERROR(VLOOKUP(Table1[[#This Row],[Ticker]],[1]!Table1[[Symbol]:[Industry]],2,FALSE),"-")</f>
        <v>-</v>
      </c>
      <c r="D610" t="s">
        <v>489</v>
      </c>
      <c r="E610">
        <v>7754.4546260500001</v>
      </c>
      <c r="F610">
        <v>723.25</v>
      </c>
      <c r="G610">
        <v>8.8035683810143404</v>
      </c>
      <c r="H610">
        <v>1.9875959018985201</v>
      </c>
      <c r="I610">
        <v>11.496264935588799</v>
      </c>
      <c r="J610">
        <v>0.82825786922687705</v>
      </c>
      <c r="K610">
        <v>680.86210578810596</v>
      </c>
      <c r="M610">
        <v>46.422522218518097</v>
      </c>
      <c r="N610">
        <v>1.1540891362140999</v>
      </c>
      <c r="O610">
        <v>6.1873487729001004</v>
      </c>
      <c r="P610">
        <v>39.314263700279298</v>
      </c>
    </row>
    <row r="611" spans="1:17" x14ac:dyDescent="0.3">
      <c r="A611" t="s">
        <v>1350</v>
      </c>
      <c r="B611" t="s">
        <v>1351</v>
      </c>
      <c r="C611" t="str">
        <f>IFERROR(VLOOKUP(Table1[[#This Row],[Ticker]],[1]!Table1[[Symbol]:[Industry]],2,FALSE),"-")</f>
        <v>-</v>
      </c>
      <c r="D611" t="s">
        <v>92</v>
      </c>
      <c r="E611">
        <v>7690.7705226750004</v>
      </c>
      <c r="F611">
        <v>989.75</v>
      </c>
      <c r="G611">
        <v>142.44397596951899</v>
      </c>
      <c r="H611">
        <v>-13.3433933431327</v>
      </c>
      <c r="I611">
        <v>13.374563961411001</v>
      </c>
      <c r="J611">
        <v>-1.24968445622507</v>
      </c>
      <c r="K611">
        <v>972.30151232834203</v>
      </c>
      <c r="L611">
        <v>795.25432726272197</v>
      </c>
      <c r="M611">
        <v>49.0207411199383</v>
      </c>
      <c r="N611">
        <v>0.99904777396709799</v>
      </c>
      <c r="O611">
        <v>18.918918918918902</v>
      </c>
      <c r="P611">
        <v>171.16438356164301</v>
      </c>
    </row>
    <row r="612" spans="1:17" x14ac:dyDescent="0.3">
      <c r="A612" t="s">
        <v>1352</v>
      </c>
      <c r="B612" t="s">
        <v>1353</v>
      </c>
      <c r="C612" t="str">
        <f>IFERROR(VLOOKUP(Table1[[#This Row],[Ticker]],[1]!Table1[[Symbol]:[Industry]],2,FALSE),"-")</f>
        <v>-</v>
      </c>
      <c r="D612" t="s">
        <v>242</v>
      </c>
      <c r="E612">
        <v>7672.1716067199905</v>
      </c>
      <c r="F612">
        <v>6913.7</v>
      </c>
      <c r="G612">
        <v>32.16882551098</v>
      </c>
      <c r="H612">
        <v>-1.62425754066358</v>
      </c>
      <c r="I612">
        <v>13.861950305856899</v>
      </c>
      <c r="J612">
        <v>-0.76546726561403799</v>
      </c>
      <c r="K612">
        <v>6907.4859932829204</v>
      </c>
      <c r="L612">
        <v>6159.2524532707403</v>
      </c>
      <c r="M612">
        <v>37.568167918411</v>
      </c>
      <c r="N612">
        <v>0.37049178550127398</v>
      </c>
      <c r="O612">
        <v>13.181075256374999</v>
      </c>
      <c r="P612">
        <v>60.332552584587503</v>
      </c>
      <c r="Q612">
        <v>-2.6579114249189999E-3</v>
      </c>
    </row>
    <row r="613" spans="1:17" hidden="1" x14ac:dyDescent="0.3">
      <c r="A613" t="s">
        <v>1354</v>
      </c>
      <c r="B613" t="s">
        <v>1355</v>
      </c>
      <c r="C613" t="str">
        <f>IFERROR(VLOOKUP(Table1[[#This Row],[Ticker]],[1]!Table1[[Symbol]:[Industry]],2,FALSE),"-")</f>
        <v>-</v>
      </c>
      <c r="D613" t="s">
        <v>62</v>
      </c>
      <c r="E613">
        <v>7627.2747372499998</v>
      </c>
      <c r="F613">
        <v>439.7</v>
      </c>
      <c r="G613">
        <v>-17.614066160184802</v>
      </c>
      <c r="H613">
        <v>-3.2802904743938401</v>
      </c>
      <c r="I613">
        <v>9.2164767586558902</v>
      </c>
      <c r="J613">
        <v>-0.81286768551737998</v>
      </c>
      <c r="K613">
        <v>403.139020953846</v>
      </c>
      <c r="M613">
        <v>68.202170831702006</v>
      </c>
      <c r="N613">
        <v>1.6254201791206</v>
      </c>
      <c r="O613">
        <v>3.4796452126449799</v>
      </c>
      <c r="P613">
        <v>37.621283255085999</v>
      </c>
    </row>
    <row r="614" spans="1:17" hidden="1" x14ac:dyDescent="0.3">
      <c r="A614" t="s">
        <v>1356</v>
      </c>
      <c r="B614" t="s">
        <v>1357</v>
      </c>
      <c r="C614" t="str">
        <f>IFERROR(VLOOKUP(Table1[[#This Row],[Ticker]],[1]!Table1[[Symbol]:[Industry]],2,FALSE),"-")</f>
        <v>-</v>
      </c>
      <c r="D614" t="s">
        <v>130</v>
      </c>
      <c r="E614">
        <v>7623.2714572750001</v>
      </c>
      <c r="F614">
        <v>315.95</v>
      </c>
      <c r="G614">
        <v>313.32509478550401</v>
      </c>
      <c r="H614">
        <v>-16.531572701403402</v>
      </c>
      <c r="I614">
        <v>63.7015260731593</v>
      </c>
      <c r="J614">
        <v>-3.7766697981658899</v>
      </c>
      <c r="K614">
        <v>314.38214301108098</v>
      </c>
      <c r="L614">
        <v>226.221816713956</v>
      </c>
      <c r="M614">
        <v>35.764970751376602</v>
      </c>
      <c r="N614">
        <v>0.604771572642821</v>
      </c>
      <c r="O614">
        <v>21.5382180724798</v>
      </c>
      <c r="P614">
        <v>352.97491039426501</v>
      </c>
      <c r="Q614">
        <v>0.115746887902952</v>
      </c>
    </row>
    <row r="615" spans="1:17" x14ac:dyDescent="0.3">
      <c r="A615" t="s">
        <v>1358</v>
      </c>
      <c r="B615" t="s">
        <v>1359</v>
      </c>
      <c r="C615" t="str">
        <f>IFERROR(VLOOKUP(Table1[[#This Row],[Ticker]],[1]!Table1[[Symbol]:[Industry]],2,FALSE),"-")</f>
        <v>-</v>
      </c>
      <c r="D615" t="s">
        <v>343</v>
      </c>
      <c r="E615">
        <v>7618.0087456199999</v>
      </c>
      <c r="F615">
        <v>335.7</v>
      </c>
      <c r="G615">
        <v>120.169511268675</v>
      </c>
      <c r="H615">
        <v>-5.0100140535791198</v>
      </c>
      <c r="I615">
        <v>89.501271783807894</v>
      </c>
      <c r="J615">
        <v>-0.18624648255047099</v>
      </c>
      <c r="K615">
        <v>307.64785528349501</v>
      </c>
      <c r="L615">
        <v>237.61691224078899</v>
      </c>
      <c r="M615">
        <v>54.733922518829601</v>
      </c>
      <c r="N615">
        <v>1.0680942709330701</v>
      </c>
      <c r="O615">
        <v>7.9833184390825096</v>
      </c>
      <c r="P615">
        <v>159.22779922779901</v>
      </c>
      <c r="Q615">
        <v>0.131290724185921</v>
      </c>
    </row>
    <row r="616" spans="1:17" x14ac:dyDescent="0.3">
      <c r="A616" t="s">
        <v>1360</v>
      </c>
      <c r="B616" t="s">
        <v>1361</v>
      </c>
      <c r="C616" t="str">
        <f>IFERROR(VLOOKUP(Table1[[#This Row],[Ticker]],[1]!Table1[[Symbol]:[Industry]],2,FALSE),"-")</f>
        <v>-</v>
      </c>
      <c r="D616" t="s">
        <v>372</v>
      </c>
      <c r="E616">
        <v>7607.0222756000003</v>
      </c>
      <c r="F616">
        <v>1669</v>
      </c>
      <c r="G616">
        <v>91.782572656257003</v>
      </c>
      <c r="H616">
        <v>-0.64165805563676603</v>
      </c>
      <c r="I616">
        <v>26.780232835590802</v>
      </c>
      <c r="J616">
        <v>-0.59403027723172996</v>
      </c>
      <c r="K616">
        <v>1551.31382542966</v>
      </c>
      <c r="L616">
        <v>1227.5394314402599</v>
      </c>
      <c r="M616">
        <v>44.637180445161803</v>
      </c>
      <c r="N616">
        <v>1.3006720381111301</v>
      </c>
      <c r="O616">
        <v>9.2840023966447092</v>
      </c>
      <c r="P616">
        <v>137.29295514324301</v>
      </c>
      <c r="Q616">
        <v>3.7984406142877E-2</v>
      </c>
    </row>
    <row r="617" spans="1:17" x14ac:dyDescent="0.3">
      <c r="A617" t="s">
        <v>1362</v>
      </c>
      <c r="B617" t="s">
        <v>1363</v>
      </c>
      <c r="C617" t="str">
        <f>IFERROR(VLOOKUP(Table1[[#This Row],[Ticker]],[1]!Table1[[Symbol]:[Industry]],2,FALSE),"-")</f>
        <v>-</v>
      </c>
      <c r="D617" t="s">
        <v>1364</v>
      </c>
      <c r="E617">
        <v>7597.1018100000001</v>
      </c>
      <c r="F617">
        <v>618</v>
      </c>
      <c r="G617">
        <v>-15.545379192210101</v>
      </c>
      <c r="H617">
        <v>18.838705422299299</v>
      </c>
      <c r="I617">
        <v>-0.34366933205939998</v>
      </c>
      <c r="J617">
        <v>-4.4678892736237703</v>
      </c>
      <c r="K617">
        <v>582.58004873474295</v>
      </c>
      <c r="L617">
        <v>530.03688692567903</v>
      </c>
      <c r="M617">
        <v>42.4581104974719</v>
      </c>
      <c r="N617">
        <v>1.1940256190624801</v>
      </c>
      <c r="O617">
        <v>14.8867313915857</v>
      </c>
      <c r="P617">
        <v>51.861408035385097</v>
      </c>
      <c r="Q617">
        <v>0.139171978811851</v>
      </c>
    </row>
    <row r="618" spans="1:17" x14ac:dyDescent="0.3">
      <c r="A618" t="s">
        <v>1365</v>
      </c>
      <c r="B618" t="s">
        <v>1366</v>
      </c>
      <c r="C618" t="str">
        <f>IFERROR(VLOOKUP(Table1[[#This Row],[Ticker]],[1]!Table1[[Symbol]:[Industry]],2,FALSE),"-")</f>
        <v>-</v>
      </c>
      <c r="D618" t="s">
        <v>138</v>
      </c>
      <c r="E618">
        <v>7580.7203519000004</v>
      </c>
      <c r="F618">
        <v>909.1</v>
      </c>
      <c r="G618">
        <v>69.841346990783094</v>
      </c>
      <c r="H618">
        <v>-11.345053036836401</v>
      </c>
      <c r="I618">
        <v>27.124303234034699</v>
      </c>
      <c r="J618">
        <v>-4.71613672098926</v>
      </c>
      <c r="K618">
        <v>918.17028172945697</v>
      </c>
      <c r="L618">
        <v>719.42269419839295</v>
      </c>
      <c r="M618">
        <v>35.662727617330198</v>
      </c>
      <c r="N618">
        <v>1.27274673660368</v>
      </c>
      <c r="O618">
        <v>22.0987790122098</v>
      </c>
      <c r="P618">
        <v>151.27142067440499</v>
      </c>
      <c r="Q618">
        <v>0.17951392844709399</v>
      </c>
    </row>
    <row r="619" spans="1:17" x14ac:dyDescent="0.3">
      <c r="A619" t="s">
        <v>1367</v>
      </c>
      <c r="B619" t="s">
        <v>1368</v>
      </c>
      <c r="C619" t="str">
        <f>IFERROR(VLOOKUP(Table1[[#This Row],[Ticker]],[1]!Table1[[Symbol]:[Industry]],2,FALSE),"-")</f>
        <v>-</v>
      </c>
      <c r="D619" t="s">
        <v>1369</v>
      </c>
      <c r="E619">
        <v>7570.3496068799996</v>
      </c>
      <c r="F619">
        <v>283.95</v>
      </c>
      <c r="G619">
        <v>27.706749030913301</v>
      </c>
      <c r="H619">
        <v>-11.8022794863582</v>
      </c>
      <c r="I619">
        <v>-21.4815074248224</v>
      </c>
      <c r="J619">
        <v>2.9033795263352702</v>
      </c>
      <c r="K619">
        <v>301.10336721179198</v>
      </c>
      <c r="L619">
        <v>287.87096712081501</v>
      </c>
      <c r="M619">
        <v>39.1011522956316</v>
      </c>
      <c r="N619">
        <v>1.7226862682001201</v>
      </c>
      <c r="O619">
        <v>28.526148969889</v>
      </c>
      <c r="P619">
        <v>54.572672836145799</v>
      </c>
      <c r="Q619">
        <v>6.2559671558027996E-2</v>
      </c>
    </row>
    <row r="620" spans="1:17" hidden="1" x14ac:dyDescent="0.3">
      <c r="A620" t="s">
        <v>1370</v>
      </c>
      <c r="B620" t="s">
        <v>1371</v>
      </c>
      <c r="C620" t="str">
        <f>IFERROR(VLOOKUP(Table1[[#This Row],[Ticker]],[1]!Table1[[Symbol]:[Industry]],2,FALSE),"-")</f>
        <v>-</v>
      </c>
      <c r="D620" t="s">
        <v>375</v>
      </c>
      <c r="E620">
        <v>7554.2393499999998</v>
      </c>
      <c r="F620">
        <v>1095.5</v>
      </c>
      <c r="G620">
        <v>1.5396387580515001</v>
      </c>
      <c r="H620">
        <v>-7.9123787060614097</v>
      </c>
      <c r="I620">
        <v>4.1572838119131204</v>
      </c>
      <c r="J620">
        <v>-1.3346436614207799</v>
      </c>
      <c r="K620">
        <v>1108.1248367160099</v>
      </c>
      <c r="L620">
        <v>994.52639498515703</v>
      </c>
      <c r="M620">
        <v>35.818337684392397</v>
      </c>
      <c r="N620">
        <v>0.30995386205790998</v>
      </c>
      <c r="O620">
        <v>17.754450022820599</v>
      </c>
      <c r="P620">
        <v>33.597560975609703</v>
      </c>
      <c r="Q620">
        <v>-4.2405111662459E-2</v>
      </c>
    </row>
    <row r="621" spans="1:17" hidden="1" x14ac:dyDescent="0.3">
      <c r="A621" t="s">
        <v>1372</v>
      </c>
      <c r="B621" t="s">
        <v>1373</v>
      </c>
      <c r="C621" t="str">
        <f>IFERROR(VLOOKUP(Table1[[#This Row],[Ticker]],[1]!Table1[[Symbol]:[Industry]],2,FALSE),"-")</f>
        <v>-</v>
      </c>
      <c r="D621" t="s">
        <v>619</v>
      </c>
      <c r="E621">
        <v>7495.0676267250001</v>
      </c>
      <c r="F621">
        <v>3775.25</v>
      </c>
      <c r="G621">
        <v>-1.5916333651167101</v>
      </c>
      <c r="H621">
        <v>-11.405210819919001</v>
      </c>
      <c r="I621">
        <v>-8.9171967606494196</v>
      </c>
      <c r="J621">
        <v>-1.54148968895647</v>
      </c>
      <c r="K621">
        <v>3755.1906725966801</v>
      </c>
      <c r="L621">
        <v>3477.0600246613399</v>
      </c>
      <c r="M621">
        <v>35.796202261152303</v>
      </c>
      <c r="N621">
        <v>0.47268317984722702</v>
      </c>
      <c r="O621">
        <v>13.6030726441957</v>
      </c>
      <c r="P621">
        <v>25.548719654140299</v>
      </c>
      <c r="Q621">
        <v>-4.6758040979678998E-2</v>
      </c>
    </row>
    <row r="622" spans="1:17" x14ac:dyDescent="0.3">
      <c r="A622" t="s">
        <v>1374</v>
      </c>
      <c r="B622" t="s">
        <v>1375</v>
      </c>
      <c r="C622" t="str">
        <f>IFERROR(VLOOKUP(Table1[[#This Row],[Ticker]],[1]!Table1[[Symbol]:[Industry]],2,FALSE),"-")</f>
        <v>-</v>
      </c>
      <c r="D622" t="s">
        <v>119</v>
      </c>
      <c r="E622">
        <v>7488.4909311699903</v>
      </c>
      <c r="F622">
        <v>1241.3</v>
      </c>
      <c r="G622">
        <v>24.062220110221599</v>
      </c>
      <c r="H622">
        <v>14.4387054222993</v>
      </c>
      <c r="I622">
        <v>31.0285625936027</v>
      </c>
      <c r="J622">
        <v>5.52209604038267</v>
      </c>
      <c r="K622">
        <v>1050.5042897738199</v>
      </c>
      <c r="L622">
        <v>905.27159205330497</v>
      </c>
      <c r="M622">
        <v>70.725637301097393</v>
      </c>
      <c r="N622">
        <v>1.52346554384449</v>
      </c>
      <c r="O622">
        <v>8.4427616208813294</v>
      </c>
      <c r="P622">
        <v>90.602687140115094</v>
      </c>
      <c r="Q622">
        <v>5.8046427547623E-2</v>
      </c>
    </row>
    <row r="623" spans="1:17" x14ac:dyDescent="0.3">
      <c r="A623" t="s">
        <v>1376</v>
      </c>
      <c r="B623" t="s">
        <v>1377</v>
      </c>
      <c r="C623" t="str">
        <f>IFERROR(VLOOKUP(Table1[[#This Row],[Ticker]],[1]!Table1[[Symbol]:[Industry]],2,FALSE),"-")</f>
        <v>-</v>
      </c>
      <c r="D623" t="s">
        <v>821</v>
      </c>
      <c r="E623">
        <v>7485.0995704320003</v>
      </c>
      <c r="F623">
        <v>42.24</v>
      </c>
      <c r="G623">
        <v>-22.923311697831501</v>
      </c>
      <c r="H623">
        <v>-10.261716914631601</v>
      </c>
      <c r="I623">
        <v>-20.9705619634146</v>
      </c>
      <c r="J623">
        <v>-2.1545354324179602</v>
      </c>
      <c r="K623">
        <v>42.295413699379999</v>
      </c>
      <c r="L623">
        <v>43.603113548463902</v>
      </c>
      <c r="M623">
        <v>64.475478219865707</v>
      </c>
      <c r="N623">
        <v>1.0798096720931201</v>
      </c>
      <c r="O623">
        <v>27.840909090909001</v>
      </c>
      <c r="P623">
        <v>14.162162162162099</v>
      </c>
      <c r="Q623">
        <v>4.1615111902530998E-2</v>
      </c>
    </row>
    <row r="624" spans="1:17" x14ac:dyDescent="0.3">
      <c r="A624" t="s">
        <v>1378</v>
      </c>
      <c r="B624" t="s">
        <v>1379</v>
      </c>
      <c r="C624" t="str">
        <f>IFERROR(VLOOKUP(Table1[[#This Row],[Ticker]],[1]!Table1[[Symbol]:[Industry]],2,FALSE),"-")</f>
        <v>-</v>
      </c>
      <c r="D624" t="s">
        <v>400</v>
      </c>
      <c r="E624">
        <v>7476.6929673750001</v>
      </c>
      <c r="F624">
        <v>676.25</v>
      </c>
      <c r="G624">
        <v>-16.634673435509001</v>
      </c>
      <c r="H624">
        <v>-6.6213191779466198</v>
      </c>
      <c r="I624">
        <v>-15.4113035634652</v>
      </c>
      <c r="J624">
        <v>-2.4282815209908599</v>
      </c>
      <c r="K624">
        <v>664.42871737511405</v>
      </c>
      <c r="L624">
        <v>649.00496834331204</v>
      </c>
      <c r="M624">
        <v>45.801028075702703</v>
      </c>
      <c r="N624">
        <v>0.83634684706164297</v>
      </c>
      <c r="O624">
        <v>14.750462107208801</v>
      </c>
      <c r="P624">
        <v>29.711326364246599</v>
      </c>
      <c r="Q624">
        <v>-5.6310940406045E-2</v>
      </c>
    </row>
    <row r="625" spans="1:17" x14ac:dyDescent="0.3">
      <c r="A625" t="s">
        <v>1380</v>
      </c>
      <c r="B625" t="s">
        <v>1381</v>
      </c>
      <c r="C625" t="str">
        <f>IFERROR(VLOOKUP(Table1[[#This Row],[Ticker]],[1]!Table1[[Symbol]:[Industry]],2,FALSE),"-")</f>
        <v>-</v>
      </c>
      <c r="D625" t="s">
        <v>619</v>
      </c>
      <c r="E625">
        <v>7440.9015538000003</v>
      </c>
      <c r="F625">
        <v>375.7</v>
      </c>
      <c r="G625">
        <v>62.707286536885597</v>
      </c>
      <c r="H625">
        <v>-5.3393715041439999E-2</v>
      </c>
      <c r="I625">
        <v>24.7735411194882</v>
      </c>
      <c r="J625">
        <v>-3.6759820044011602</v>
      </c>
      <c r="K625">
        <v>382.22104309750301</v>
      </c>
      <c r="L625">
        <v>326.74069802010098</v>
      </c>
      <c r="M625">
        <v>32.399410408030903</v>
      </c>
      <c r="N625">
        <v>0.98909673323706704</v>
      </c>
      <c r="O625">
        <v>19.949427734894801</v>
      </c>
      <c r="P625">
        <v>87.756121939030393</v>
      </c>
      <c r="Q625">
        <v>2.1002277997970002E-2</v>
      </c>
    </row>
    <row r="626" spans="1:17" x14ac:dyDescent="0.3">
      <c r="A626" t="s">
        <v>1382</v>
      </c>
      <c r="B626" t="s">
        <v>1383</v>
      </c>
      <c r="C626" t="str">
        <f>IFERROR(VLOOKUP(Table1[[#This Row],[Ticker]],[1]!Table1[[Symbol]:[Industry]],2,FALSE),"-")</f>
        <v>-</v>
      </c>
      <c r="D626" t="s">
        <v>46</v>
      </c>
      <c r="E626">
        <v>7437.9555747699997</v>
      </c>
      <c r="F626">
        <v>508.7</v>
      </c>
      <c r="G626">
        <v>85.494923513420801</v>
      </c>
      <c r="H626">
        <v>-5.2754481042797803</v>
      </c>
      <c r="I626">
        <v>22.827328528286898</v>
      </c>
      <c r="J626">
        <v>-0.61659080528068699</v>
      </c>
      <c r="K626">
        <v>496.91000795729298</v>
      </c>
      <c r="L626">
        <v>424.05175025623601</v>
      </c>
      <c r="M626">
        <v>38.673059440486597</v>
      </c>
      <c r="N626">
        <v>0.612261359293788</v>
      </c>
      <c r="O626">
        <v>10.870847257715701</v>
      </c>
      <c r="P626">
        <v>109.68672712283499</v>
      </c>
      <c r="Q626">
        <v>-2.9986112828995E-2</v>
      </c>
    </row>
    <row r="627" spans="1:17" x14ac:dyDescent="0.3">
      <c r="A627" t="s">
        <v>1384</v>
      </c>
      <c r="B627" t="s">
        <v>1385</v>
      </c>
      <c r="C627" t="str">
        <f>IFERROR(VLOOKUP(Table1[[#This Row],[Ticker]],[1]!Table1[[Symbol]:[Industry]],2,FALSE),"-")</f>
        <v>-</v>
      </c>
      <c r="D627" t="s">
        <v>539</v>
      </c>
      <c r="E627">
        <v>7436.8366999999998</v>
      </c>
      <c r="F627">
        <v>373</v>
      </c>
      <c r="G627">
        <v>88.106501641486801</v>
      </c>
      <c r="H627">
        <v>-5.6712283525350502</v>
      </c>
      <c r="I627">
        <v>26.3265667950919</v>
      </c>
      <c r="J627">
        <v>-2.07494774478225</v>
      </c>
      <c r="K627">
        <v>365.12456336589202</v>
      </c>
      <c r="L627">
        <v>294.41781970674401</v>
      </c>
      <c r="M627">
        <v>30.224776454076199</v>
      </c>
      <c r="N627">
        <v>0.75547802128602404</v>
      </c>
      <c r="O627">
        <v>20.965147453083102</v>
      </c>
      <c r="P627">
        <v>114.9236531259</v>
      </c>
      <c r="Q627">
        <v>0.315092951416727</v>
      </c>
    </row>
    <row r="628" spans="1:17" x14ac:dyDescent="0.3">
      <c r="A628" t="s">
        <v>1386</v>
      </c>
      <c r="B628" t="s">
        <v>1387</v>
      </c>
      <c r="C628" t="str">
        <f>IFERROR(VLOOKUP(Table1[[#This Row],[Ticker]],[1]!Table1[[Symbol]:[Industry]],2,FALSE),"-")</f>
        <v>-</v>
      </c>
      <c r="D628" t="s">
        <v>551</v>
      </c>
      <c r="E628">
        <v>7408.8126599999996</v>
      </c>
      <c r="F628">
        <v>2286.6</v>
      </c>
      <c r="G628">
        <v>-19.7339611017658</v>
      </c>
      <c r="H628">
        <v>-9.6957841241252698</v>
      </c>
      <c r="I628">
        <v>-18.382864962906201</v>
      </c>
      <c r="J628">
        <v>-4.6799817936960002</v>
      </c>
      <c r="K628">
        <v>2279.3909240221301</v>
      </c>
      <c r="L628">
        <v>2261.42617831598</v>
      </c>
      <c r="M628">
        <v>40.369340168383999</v>
      </c>
      <c r="N628">
        <v>0.71416412999232903</v>
      </c>
      <c r="O628">
        <v>19.609901163299199</v>
      </c>
      <c r="P628">
        <v>16.663265306122401</v>
      </c>
      <c r="Q628">
        <v>-7.1786206643348005E-2</v>
      </c>
    </row>
    <row r="629" spans="1:17" hidden="1" x14ac:dyDescent="0.3">
      <c r="A629" t="s">
        <v>1388</v>
      </c>
      <c r="B629" t="s">
        <v>1389</v>
      </c>
      <c r="C629" t="str">
        <f>IFERROR(VLOOKUP(Table1[[#This Row],[Ticker]],[1]!Table1[[Symbol]:[Industry]],2,FALSE),"-")</f>
        <v>-</v>
      </c>
      <c r="D629" t="s">
        <v>380</v>
      </c>
      <c r="E629">
        <v>7376.8235186250004</v>
      </c>
      <c r="F629">
        <v>947.25</v>
      </c>
      <c r="G629">
        <v>1.4710173906823301</v>
      </c>
      <c r="H629">
        <v>0.116664162798833</v>
      </c>
      <c r="I629">
        <v>-2.68274246815563</v>
      </c>
      <c r="J629">
        <v>2.71443736271525</v>
      </c>
      <c r="K629">
        <v>916.39418261219203</v>
      </c>
      <c r="L629">
        <v>856.67596404583799</v>
      </c>
      <c r="M629">
        <v>51.375126206379498</v>
      </c>
      <c r="N629">
        <v>2.0485276376110599</v>
      </c>
      <c r="O629">
        <v>13.9614674056479</v>
      </c>
      <c r="P629">
        <v>27.825382902638101</v>
      </c>
      <c r="Q629">
        <v>7.2445928697350004E-2</v>
      </c>
    </row>
    <row r="630" spans="1:17" x14ac:dyDescent="0.3">
      <c r="A630" t="s">
        <v>1390</v>
      </c>
      <c r="B630" t="s">
        <v>1391</v>
      </c>
      <c r="C630" t="str">
        <f>IFERROR(VLOOKUP(Table1[[#This Row],[Ticker]],[1]!Table1[[Symbol]:[Industry]],2,FALSE),"-")</f>
        <v>-</v>
      </c>
      <c r="D630" t="s">
        <v>619</v>
      </c>
      <c r="E630">
        <v>7353.0830679999999</v>
      </c>
      <c r="F630">
        <v>366.7</v>
      </c>
      <c r="G630">
        <v>-7.7845617812149301</v>
      </c>
      <c r="H630">
        <v>3.1395276508221999</v>
      </c>
      <c r="I630">
        <v>13.749880303201699</v>
      </c>
      <c r="J630">
        <v>7.99737621515645</v>
      </c>
      <c r="K630">
        <v>349.057485437119</v>
      </c>
      <c r="L630">
        <v>342.15692642637998</v>
      </c>
      <c r="M630">
        <v>60.061774983756798</v>
      </c>
      <c r="N630">
        <v>3.2880590435492199</v>
      </c>
      <c r="O630">
        <v>19.157349331878901</v>
      </c>
      <c r="P630">
        <v>36.956115779645103</v>
      </c>
      <c r="Q630">
        <v>0.13005844442609599</v>
      </c>
    </row>
    <row r="631" spans="1:17" x14ac:dyDescent="0.3">
      <c r="A631" t="s">
        <v>1392</v>
      </c>
      <c r="B631" t="s">
        <v>1393</v>
      </c>
      <c r="C631" t="str">
        <f>IFERROR(VLOOKUP(Table1[[#This Row],[Ticker]],[1]!Table1[[Symbol]:[Industry]],2,FALSE),"-")</f>
        <v>-</v>
      </c>
      <c r="D631" t="s">
        <v>597</v>
      </c>
      <c r="E631">
        <v>7349.4620059199997</v>
      </c>
      <c r="F631">
        <v>42.87</v>
      </c>
      <c r="G631">
        <v>-17.201348009032898</v>
      </c>
      <c r="H631">
        <v>-8.9649897278160893</v>
      </c>
      <c r="I631">
        <v>-44.688375014560997</v>
      </c>
      <c r="J631">
        <v>-5.7739572214240003</v>
      </c>
      <c r="K631">
        <v>43.762402983749503</v>
      </c>
      <c r="L631">
        <v>46.412772839145902</v>
      </c>
      <c r="M631">
        <v>50.652971811837602</v>
      </c>
      <c r="N631">
        <v>1.20644503150906</v>
      </c>
      <c r="O631">
        <v>60.251924422673198</v>
      </c>
      <c r="P631">
        <v>10.9184993531694</v>
      </c>
      <c r="Q631">
        <v>-2.1204332880750002E-3</v>
      </c>
    </row>
    <row r="632" spans="1:17" hidden="1" x14ac:dyDescent="0.3">
      <c r="A632" t="s">
        <v>1394</v>
      </c>
      <c r="B632" t="s">
        <v>1395</v>
      </c>
      <c r="C632" t="str">
        <f>IFERROR(VLOOKUP(Table1[[#This Row],[Ticker]],[1]!Table1[[Symbol]:[Industry]],2,FALSE),"-")</f>
        <v>-</v>
      </c>
      <c r="D632" t="s">
        <v>21</v>
      </c>
      <c r="E632">
        <v>7318.3800877599997</v>
      </c>
      <c r="F632">
        <v>626.15</v>
      </c>
      <c r="G632">
        <v>101.952653910382</v>
      </c>
      <c r="H632">
        <v>-1.3318818453433099</v>
      </c>
      <c r="I632">
        <v>9.8986308066375699</v>
      </c>
      <c r="J632">
        <v>-2.5109863213563099</v>
      </c>
      <c r="K632">
        <v>610.05961570500199</v>
      </c>
      <c r="L632">
        <v>520.79524042082801</v>
      </c>
      <c r="M632">
        <v>47.119160043153897</v>
      </c>
      <c r="N632">
        <v>0.693760454510298</v>
      </c>
      <c r="O632">
        <v>9.8778248023636497</v>
      </c>
      <c r="P632">
        <v>132.46705030629201</v>
      </c>
      <c r="Q632">
        <v>0.25397561865632601</v>
      </c>
    </row>
    <row r="633" spans="1:17" x14ac:dyDescent="0.3">
      <c r="A633" t="s">
        <v>1396</v>
      </c>
      <c r="B633" t="s">
        <v>1397</v>
      </c>
      <c r="C633" t="str">
        <f>IFERROR(VLOOKUP(Table1[[#This Row],[Ticker]],[1]!Table1[[Symbol]:[Industry]],2,FALSE),"-")</f>
        <v>-</v>
      </c>
      <c r="D633" t="s">
        <v>198</v>
      </c>
      <c r="E633">
        <v>7307.2778500750001</v>
      </c>
      <c r="F633">
        <v>527.75</v>
      </c>
      <c r="G633">
        <v>-2.97399440597759</v>
      </c>
      <c r="H633">
        <v>-1.40542740465553</v>
      </c>
      <c r="I633">
        <v>21.0956162712172</v>
      </c>
      <c r="J633">
        <v>2.00576305829627</v>
      </c>
      <c r="K633">
        <v>490.670216609318</v>
      </c>
      <c r="L633">
        <v>433.13682970691599</v>
      </c>
      <c r="M633">
        <v>54.509085225086103</v>
      </c>
      <c r="N633">
        <v>0.73875197898173695</v>
      </c>
      <c r="O633">
        <v>4.9171009000473704</v>
      </c>
      <c r="P633">
        <v>49.1872791519434</v>
      </c>
      <c r="Q633">
        <v>2.3109235904765001E-2</v>
      </c>
    </row>
    <row r="634" spans="1:17" x14ac:dyDescent="0.3">
      <c r="A634" t="s">
        <v>1398</v>
      </c>
      <c r="B634" t="s">
        <v>1399</v>
      </c>
      <c r="C634" t="str">
        <f>IFERROR(VLOOKUP(Table1[[#This Row],[Ticker]],[1]!Table1[[Symbol]:[Industry]],2,FALSE),"-")</f>
        <v>-</v>
      </c>
      <c r="D634" t="s">
        <v>1147</v>
      </c>
      <c r="E634">
        <v>7301.7404207999998</v>
      </c>
      <c r="F634">
        <v>571.20000000000005</v>
      </c>
      <c r="G634">
        <v>72.043274293571102</v>
      </c>
      <c r="H634">
        <v>12.036188894255</v>
      </c>
      <c r="I634">
        <v>34.077057084204299</v>
      </c>
      <c r="J634">
        <v>-4.6332901961415898</v>
      </c>
      <c r="K634">
        <v>477.30363260214602</v>
      </c>
      <c r="L634">
        <v>415.36848184828699</v>
      </c>
      <c r="M634">
        <v>69.333413147435095</v>
      </c>
      <c r="N634">
        <v>1.7596136518551699</v>
      </c>
      <c r="O634">
        <v>4.3329831932773004</v>
      </c>
      <c r="P634">
        <v>103.89077280028501</v>
      </c>
      <c r="Q634">
        <v>0.15116965127887999</v>
      </c>
    </row>
    <row r="635" spans="1:17" x14ac:dyDescent="0.3">
      <c r="A635" t="s">
        <v>1400</v>
      </c>
      <c r="B635" t="s">
        <v>1401</v>
      </c>
      <c r="C635" t="str">
        <f>IFERROR(VLOOKUP(Table1[[#This Row],[Ticker]],[1]!Table1[[Symbol]:[Industry]],2,FALSE),"-")</f>
        <v>-</v>
      </c>
      <c r="D635" t="s">
        <v>372</v>
      </c>
      <c r="E635">
        <v>7292.4479160000001</v>
      </c>
      <c r="F635">
        <v>148.65</v>
      </c>
      <c r="G635">
        <v>86.278653611481303</v>
      </c>
      <c r="H635">
        <v>12.7466001591414</v>
      </c>
      <c r="I635">
        <v>17.4077130413663</v>
      </c>
      <c r="J635">
        <v>3.46590552860672</v>
      </c>
      <c r="K635">
        <v>128.425217640608</v>
      </c>
      <c r="L635">
        <v>103.403061682388</v>
      </c>
      <c r="M635">
        <v>52.147293004323203</v>
      </c>
      <c r="N635">
        <v>2.0166839459799699</v>
      </c>
      <c r="O635">
        <v>14.3289606458123</v>
      </c>
      <c r="P635">
        <v>128.51652574942301</v>
      </c>
      <c r="Q635">
        <v>7.3687685073956996E-2</v>
      </c>
    </row>
    <row r="636" spans="1:17" hidden="1" x14ac:dyDescent="0.3">
      <c r="A636" t="s">
        <v>1402</v>
      </c>
      <c r="B636" t="s">
        <v>1403</v>
      </c>
      <c r="C636" t="str">
        <f>IFERROR(VLOOKUP(Table1[[#This Row],[Ticker]],[1]!Table1[[Symbol]:[Industry]],2,FALSE),"-")</f>
        <v>-</v>
      </c>
      <c r="D636" t="s">
        <v>1404</v>
      </c>
      <c r="E636">
        <v>7290.2077153949904</v>
      </c>
      <c r="F636">
        <v>571.45000000000005</v>
      </c>
      <c r="G636">
        <v>-4.0619783203210398</v>
      </c>
      <c r="H636">
        <v>-10.002830804907299</v>
      </c>
      <c r="I636">
        <v>-4.4779492160767003</v>
      </c>
      <c r="J636">
        <v>1.3214266692966701</v>
      </c>
      <c r="K636">
        <v>584.74532494872096</v>
      </c>
      <c r="L636">
        <v>538.37147948791801</v>
      </c>
      <c r="M636">
        <v>41.981309059554199</v>
      </c>
      <c r="N636">
        <v>0.66844247264618895</v>
      </c>
      <c r="O636">
        <v>15.8456557879079</v>
      </c>
      <c r="P636">
        <v>47.205048943843302</v>
      </c>
      <c r="Q636">
        <v>6.0322950664064998E-2</v>
      </c>
    </row>
    <row r="637" spans="1:17" hidden="1" x14ac:dyDescent="0.3">
      <c r="A637" t="s">
        <v>1405</v>
      </c>
      <c r="B637" t="s">
        <v>1406</v>
      </c>
      <c r="C637" t="str">
        <f>IFERROR(VLOOKUP(Table1[[#This Row],[Ticker]],[1]!Table1[[Symbol]:[Industry]],2,FALSE),"-")</f>
        <v>-</v>
      </c>
      <c r="D637" t="s">
        <v>198</v>
      </c>
      <c r="E637">
        <v>7268.6476620000003</v>
      </c>
      <c r="F637">
        <v>368.7</v>
      </c>
      <c r="G637">
        <v>-5.0788133187008997</v>
      </c>
      <c r="H637">
        <v>-0.421526019981174</v>
      </c>
      <c r="I637">
        <v>11.815927783268</v>
      </c>
      <c r="J637">
        <v>-4.1862056779959396</v>
      </c>
      <c r="K637">
        <v>351.30162370756199</v>
      </c>
      <c r="M637">
        <v>35.760653606924002</v>
      </c>
      <c r="N637">
        <v>0.58849078690603296</v>
      </c>
      <c r="O637">
        <v>10.252237591537799</v>
      </c>
      <c r="P637">
        <v>53.561016243231997</v>
      </c>
    </row>
    <row r="638" spans="1:17" x14ac:dyDescent="0.3">
      <c r="A638" t="s">
        <v>1407</v>
      </c>
      <c r="B638" t="s">
        <v>1408</v>
      </c>
      <c r="C638" t="str">
        <f>IFERROR(VLOOKUP(Table1[[#This Row],[Ticker]],[1]!Table1[[Symbol]:[Industry]],2,FALSE),"-")</f>
        <v>-</v>
      </c>
      <c r="D638" t="s">
        <v>62</v>
      </c>
      <c r="E638">
        <v>7242.6728009839999</v>
      </c>
      <c r="F638">
        <v>223.18</v>
      </c>
      <c r="G638">
        <v>-25.723687058421</v>
      </c>
      <c r="H638">
        <v>-9.6300776464836808</v>
      </c>
      <c r="I638">
        <v>-53.663893194071598</v>
      </c>
      <c r="J638">
        <v>-5.3824813847080604</v>
      </c>
      <c r="K638">
        <v>243.08776878212799</v>
      </c>
      <c r="L638">
        <v>272.28166311826999</v>
      </c>
      <c r="M638">
        <v>28.982822698848398</v>
      </c>
      <c r="N638">
        <v>0.30748747450851899</v>
      </c>
      <c r="O638">
        <v>111.84693968993599</v>
      </c>
      <c r="P638">
        <v>13.8092809790923</v>
      </c>
      <c r="Q638">
        <v>-2.9568429630685001E-2</v>
      </c>
    </row>
    <row r="639" spans="1:17" x14ac:dyDescent="0.3">
      <c r="A639" t="s">
        <v>1409</v>
      </c>
      <c r="B639" t="s">
        <v>1410</v>
      </c>
      <c r="C639" t="str">
        <f>IFERROR(VLOOKUP(Table1[[#This Row],[Ticker]],[1]!Table1[[Symbol]:[Industry]],2,FALSE),"-")</f>
        <v>-</v>
      </c>
      <c r="D639" t="s">
        <v>21</v>
      </c>
      <c r="E639">
        <v>7229.4620211000001</v>
      </c>
      <c r="F639">
        <v>873</v>
      </c>
      <c r="G639">
        <v>50.2929458339107</v>
      </c>
      <c r="H639">
        <v>-3.0246047562412901</v>
      </c>
      <c r="I639">
        <v>83.062669684537497</v>
      </c>
      <c r="J639">
        <v>1.06345317144685</v>
      </c>
      <c r="K639">
        <v>832.84314878267799</v>
      </c>
      <c r="L639">
        <v>657.97301014550999</v>
      </c>
      <c r="M639">
        <v>47.568141478457598</v>
      </c>
      <c r="N639">
        <v>1.2314449863025001</v>
      </c>
      <c r="O639">
        <v>5.4982817869415799</v>
      </c>
      <c r="P639">
        <v>110.361445783132</v>
      </c>
      <c r="Q639">
        <v>0.137464445349926</v>
      </c>
    </row>
    <row r="640" spans="1:17" x14ac:dyDescent="0.3">
      <c r="A640" t="s">
        <v>1411</v>
      </c>
      <c r="B640" t="s">
        <v>1412</v>
      </c>
      <c r="C640" t="str">
        <f>IFERROR(VLOOKUP(Table1[[#This Row],[Ticker]],[1]!Table1[[Symbol]:[Industry]],2,FALSE),"-")</f>
        <v>-</v>
      </c>
      <c r="D640" t="s">
        <v>24</v>
      </c>
      <c r="E640">
        <v>7225.5768460199997</v>
      </c>
      <c r="F640">
        <v>456.3</v>
      </c>
      <c r="G640">
        <v>-20.224237956178602</v>
      </c>
      <c r="H640">
        <v>-8.8773975873189901</v>
      </c>
      <c r="I640">
        <v>-22.831726927678599</v>
      </c>
      <c r="J640">
        <v>-2.46661864989973</v>
      </c>
      <c r="K640">
        <v>473.882719162255</v>
      </c>
      <c r="L640">
        <v>484.75292929062198</v>
      </c>
      <c r="M640">
        <v>19.034561880801299</v>
      </c>
      <c r="N640">
        <v>1.12917025414793</v>
      </c>
      <c r="O640">
        <v>33.979837825991602</v>
      </c>
      <c r="P640">
        <v>5.5883373828531804</v>
      </c>
    </row>
    <row r="641" spans="1:17" x14ac:dyDescent="0.3">
      <c r="A641" t="s">
        <v>1413</v>
      </c>
      <c r="B641" t="s">
        <v>1414</v>
      </c>
      <c r="C641" t="str">
        <f>IFERROR(VLOOKUP(Table1[[#This Row],[Ticker]],[1]!Table1[[Symbol]:[Industry]],2,FALSE),"-")</f>
        <v>-</v>
      </c>
      <c r="D641" t="s">
        <v>198</v>
      </c>
      <c r="E641">
        <v>7220.9258768999998</v>
      </c>
      <c r="F641">
        <v>1337.25</v>
      </c>
      <c r="G641">
        <v>21.519650238616499</v>
      </c>
      <c r="H641">
        <v>4.1452864816894204</v>
      </c>
      <c r="I641">
        <v>16.531444259395698</v>
      </c>
      <c r="J641">
        <v>-2.5750546307808602</v>
      </c>
      <c r="K641">
        <v>1236.94841281812</v>
      </c>
      <c r="L641">
        <v>1058.57096014422</v>
      </c>
      <c r="M641">
        <v>43.098868285741702</v>
      </c>
      <c r="N641">
        <v>0.88548913160185305</v>
      </c>
      <c r="O641">
        <v>8.7081697513553902</v>
      </c>
      <c r="P641">
        <v>62.979890310786097</v>
      </c>
      <c r="Q641">
        <v>5.1246452929140998E-2</v>
      </c>
    </row>
    <row r="642" spans="1:17" x14ac:dyDescent="0.3">
      <c r="A642" t="s">
        <v>1415</v>
      </c>
      <c r="B642" t="s">
        <v>1416</v>
      </c>
      <c r="C642" t="str">
        <f>IFERROR(VLOOKUP(Table1[[#This Row],[Ticker]],[1]!Table1[[Symbol]:[Industry]],2,FALSE),"-")</f>
        <v>-</v>
      </c>
      <c r="D642" t="s">
        <v>46</v>
      </c>
      <c r="E642">
        <v>7200.0303545699999</v>
      </c>
      <c r="F642">
        <v>193.94</v>
      </c>
      <c r="G642">
        <v>35.645455900175797</v>
      </c>
      <c r="H642">
        <v>-4.7973194224211104</v>
      </c>
      <c r="I642">
        <v>-26.190834228463</v>
      </c>
      <c r="J642">
        <v>2.6583031342648198</v>
      </c>
      <c r="K642">
        <v>198.59273501253401</v>
      </c>
      <c r="L642">
        <v>188.77787089973401</v>
      </c>
      <c r="M642">
        <v>43.4064145139738</v>
      </c>
      <c r="N642">
        <v>1.1583436644448799</v>
      </c>
      <c r="O642">
        <v>28.544910797153701</v>
      </c>
      <c r="P642">
        <v>69.899255365746797</v>
      </c>
      <c r="Q642">
        <v>0.15126163984994401</v>
      </c>
    </row>
    <row r="643" spans="1:17" hidden="1" x14ac:dyDescent="0.3">
      <c r="A643" t="s">
        <v>1417</v>
      </c>
      <c r="B643" t="s">
        <v>1418</v>
      </c>
      <c r="C643" t="str">
        <f>IFERROR(VLOOKUP(Table1[[#This Row],[Ticker]],[1]!Table1[[Symbol]:[Industry]],2,FALSE),"-")</f>
        <v>-</v>
      </c>
      <c r="D643" t="s">
        <v>43</v>
      </c>
      <c r="E643">
        <v>7175.5010034999996</v>
      </c>
      <c r="F643">
        <v>4664.05</v>
      </c>
      <c r="G643">
        <v>1.0600240404663701</v>
      </c>
      <c r="H643">
        <v>8.1850468857139997</v>
      </c>
      <c r="I643">
        <v>18.4339235387576</v>
      </c>
      <c r="J643">
        <v>8.9254010673460407</v>
      </c>
      <c r="K643">
        <v>4112.8028079869</v>
      </c>
      <c r="L643">
        <v>3785.4744027176798</v>
      </c>
      <c r="M643">
        <v>85.476101623678701</v>
      </c>
      <c r="N643">
        <v>2.8186092893460399</v>
      </c>
      <c r="O643">
        <v>3.9815182084240002</v>
      </c>
      <c r="P643">
        <v>47.643241532130403</v>
      </c>
      <c r="Q643">
        <v>-1.5713683480255002E-2</v>
      </c>
    </row>
    <row r="644" spans="1:17" x14ac:dyDescent="0.3">
      <c r="A644" t="s">
        <v>1419</v>
      </c>
      <c r="B644" t="s">
        <v>1420</v>
      </c>
      <c r="C644" t="str">
        <f>IFERROR(VLOOKUP(Table1[[#This Row],[Ticker]],[1]!Table1[[Symbol]:[Industry]],2,FALSE),"-")</f>
        <v>-</v>
      </c>
      <c r="D644" t="s">
        <v>98</v>
      </c>
      <c r="E644">
        <v>7127.6712292250004</v>
      </c>
      <c r="F644">
        <v>1496.75</v>
      </c>
      <c r="G644">
        <v>-23.734842248750901</v>
      </c>
      <c r="H644">
        <v>3.2829467385699398</v>
      </c>
      <c r="I644">
        <v>-9.5535926333097407</v>
      </c>
      <c r="J644">
        <v>-0.90786970553267798</v>
      </c>
      <c r="K644">
        <v>1411.07006844586</v>
      </c>
      <c r="L644">
        <v>1408.2771001853</v>
      </c>
      <c r="M644">
        <v>61.163410499390899</v>
      </c>
      <c r="N644">
        <v>3.28425850723595</v>
      </c>
      <c r="O644">
        <v>12.239853014865499</v>
      </c>
      <c r="P644">
        <v>19.739999999999998</v>
      </c>
      <c r="Q644">
        <v>-0.14423473216180499</v>
      </c>
    </row>
    <row r="645" spans="1:17" x14ac:dyDescent="0.3">
      <c r="A645" t="s">
        <v>1421</v>
      </c>
      <c r="B645" t="s">
        <v>1422</v>
      </c>
      <c r="C645" t="str">
        <f>IFERROR(VLOOKUP(Table1[[#This Row],[Ticker]],[1]!Table1[[Symbol]:[Industry]],2,FALSE),"-")</f>
        <v>-</v>
      </c>
      <c r="D645" t="s">
        <v>92</v>
      </c>
      <c r="E645">
        <v>7090.88271716499</v>
      </c>
      <c r="F645">
        <v>2896.55</v>
      </c>
      <c r="G645">
        <v>70.286489237221303</v>
      </c>
      <c r="H645">
        <v>-2.9827410330980002</v>
      </c>
      <c r="I645">
        <v>10.113789540344699</v>
      </c>
      <c r="J645">
        <v>-2.3663140931565501</v>
      </c>
      <c r="K645">
        <v>2685.5425949473602</v>
      </c>
      <c r="L645">
        <v>2317.7030605664499</v>
      </c>
      <c r="M645">
        <v>59.648167753528398</v>
      </c>
      <c r="N645">
        <v>0.99929144120587698</v>
      </c>
      <c r="O645">
        <v>5.0905387443682804</v>
      </c>
      <c r="P645">
        <v>109.122085048011</v>
      </c>
      <c r="Q645">
        <v>0.189372106113748</v>
      </c>
    </row>
    <row r="646" spans="1:17" hidden="1" x14ac:dyDescent="0.3">
      <c r="A646" t="s">
        <v>1423</v>
      </c>
      <c r="B646" t="s">
        <v>1424</v>
      </c>
      <c r="C646" t="str">
        <f>IFERROR(VLOOKUP(Table1[[#This Row],[Ticker]],[1]!Table1[[Symbol]:[Industry]],2,FALSE),"-")</f>
        <v>-</v>
      </c>
      <c r="D646" t="s">
        <v>65</v>
      </c>
      <c r="E646">
        <v>7031.1288041839998</v>
      </c>
      <c r="F646">
        <v>98.36</v>
      </c>
      <c r="G646">
        <v>353.49978487855998</v>
      </c>
      <c r="H646">
        <v>6.8159781495720999</v>
      </c>
      <c r="I646">
        <v>88.598646030663701</v>
      </c>
      <c r="J646">
        <v>-6.4373927001276003</v>
      </c>
      <c r="K646">
        <v>83.296547727055</v>
      </c>
      <c r="L646">
        <v>59.839433524771401</v>
      </c>
      <c r="M646">
        <v>57.756394092400903</v>
      </c>
      <c r="N646">
        <v>1.18897713247248</v>
      </c>
      <c r="O646">
        <v>9.2923952826352103</v>
      </c>
      <c r="P646">
        <v>423.191489361702</v>
      </c>
      <c r="Q646">
        <v>9.3165055579715994E-2</v>
      </c>
    </row>
    <row r="647" spans="1:17" x14ac:dyDescent="0.3">
      <c r="A647" t="s">
        <v>1425</v>
      </c>
      <c r="B647" t="s">
        <v>1426</v>
      </c>
      <c r="C647" t="str">
        <f>IFERROR(VLOOKUP(Table1[[#This Row],[Ticker]],[1]!Table1[[Symbol]:[Industry]],2,FALSE),"-")</f>
        <v>-</v>
      </c>
      <c r="D647" t="s">
        <v>551</v>
      </c>
      <c r="E647">
        <v>7030.1301626599998</v>
      </c>
      <c r="F647">
        <v>254.3</v>
      </c>
      <c r="G647">
        <v>-23.203206997801299</v>
      </c>
      <c r="H647">
        <v>-6.95597138378427</v>
      </c>
      <c r="I647">
        <v>-20.668215992480199</v>
      </c>
      <c r="J647">
        <v>-3.3106080470932402</v>
      </c>
      <c r="K647">
        <v>256.168578233115</v>
      </c>
      <c r="L647">
        <v>260.20572966863199</v>
      </c>
      <c r="M647">
        <v>35.737596468360699</v>
      </c>
      <c r="N647">
        <v>0.93957285194432105</v>
      </c>
      <c r="O647">
        <v>26.209201730239801</v>
      </c>
      <c r="P647">
        <v>15.590909090909101</v>
      </c>
      <c r="Q647">
        <v>-3.1173831217613999E-2</v>
      </c>
    </row>
    <row r="648" spans="1:17" x14ac:dyDescent="0.3">
      <c r="A648" t="s">
        <v>1427</v>
      </c>
      <c r="B648" t="s">
        <v>1428</v>
      </c>
      <c r="C648" t="str">
        <f>IFERROR(VLOOKUP(Table1[[#This Row],[Ticker]],[1]!Table1[[Symbol]:[Industry]],2,FALSE),"-")</f>
        <v>-</v>
      </c>
      <c r="D648" t="s">
        <v>407</v>
      </c>
      <c r="E648">
        <v>6988.0084027599996</v>
      </c>
      <c r="F648">
        <v>305.3</v>
      </c>
      <c r="G648">
        <v>-43.612689789018901</v>
      </c>
      <c r="H648">
        <v>-1.0373442921782701</v>
      </c>
      <c r="I648">
        <v>-31.405685752012701</v>
      </c>
      <c r="J648">
        <v>-3.7873428697426399</v>
      </c>
      <c r="K648">
        <v>301.69507802216799</v>
      </c>
      <c r="L648">
        <v>322.37767962121802</v>
      </c>
      <c r="M648">
        <v>41.635564813324898</v>
      </c>
      <c r="N648">
        <v>1.5425446515871399</v>
      </c>
      <c r="O648">
        <v>54.241729446446001</v>
      </c>
      <c r="P648">
        <v>18.264574859577699</v>
      </c>
      <c r="Q648">
        <v>-1.6702550342374001E-2</v>
      </c>
    </row>
    <row r="649" spans="1:17" x14ac:dyDescent="0.3">
      <c r="A649" t="s">
        <v>1429</v>
      </c>
      <c r="B649" t="s">
        <v>1430</v>
      </c>
      <c r="C649" t="str">
        <f>IFERROR(VLOOKUP(Table1[[#This Row],[Ticker]],[1]!Table1[[Symbol]:[Industry]],2,FALSE),"-")</f>
        <v>-</v>
      </c>
      <c r="D649" t="s">
        <v>24</v>
      </c>
      <c r="E649">
        <v>6979.930285032</v>
      </c>
      <c r="F649">
        <v>26.68</v>
      </c>
      <c r="G649">
        <v>17.0155558799738</v>
      </c>
      <c r="H649">
        <v>-7.2907909805783202</v>
      </c>
      <c r="I649">
        <v>-20.803434537613199</v>
      </c>
      <c r="J649">
        <v>1.2547705952619299</v>
      </c>
      <c r="K649">
        <v>27.297352341372299</v>
      </c>
      <c r="L649">
        <v>26.212411795865201</v>
      </c>
      <c r="M649">
        <v>46.615509586812699</v>
      </c>
      <c r="N649">
        <v>1.0703031202395501</v>
      </c>
      <c r="O649">
        <v>38.237350327531601</v>
      </c>
      <c r="P649">
        <v>48.944865775851703</v>
      </c>
      <c r="Q649">
        <v>9.0634882555453003E-2</v>
      </c>
    </row>
    <row r="650" spans="1:17" hidden="1" x14ac:dyDescent="0.3">
      <c r="A650" t="s">
        <v>1431</v>
      </c>
      <c r="B650" t="s">
        <v>1432</v>
      </c>
      <c r="C650" t="str">
        <f>IFERROR(VLOOKUP(Table1[[#This Row],[Ticker]],[1]!Table1[[Symbol]:[Industry]],2,FALSE),"-")</f>
        <v>-</v>
      </c>
      <c r="D650" t="s">
        <v>62</v>
      </c>
      <c r="E650">
        <v>6978.4409690000002</v>
      </c>
      <c r="F650">
        <v>1375.9</v>
      </c>
      <c r="G650">
        <v>121.064127960977</v>
      </c>
      <c r="H650">
        <v>15.703558580057299</v>
      </c>
      <c r="I650">
        <v>75.575901282077695</v>
      </c>
      <c r="J650">
        <v>24.0633961362837</v>
      </c>
      <c r="K650">
        <v>1133.71737051536</v>
      </c>
      <c r="L650">
        <v>931.74264555068999</v>
      </c>
      <c r="M650">
        <v>84.237621648170602</v>
      </c>
      <c r="N650">
        <v>2.29726694149024</v>
      </c>
      <c r="O650">
        <v>3.56857329747801</v>
      </c>
      <c r="P650">
        <v>218.458511746325</v>
      </c>
      <c r="Q650">
        <v>9.9655577284481003E-2</v>
      </c>
    </row>
    <row r="651" spans="1:17" x14ac:dyDescent="0.3">
      <c r="A651" t="s">
        <v>1433</v>
      </c>
      <c r="B651" t="s">
        <v>1434</v>
      </c>
      <c r="C651" t="str">
        <f>IFERROR(VLOOKUP(Table1[[#This Row],[Ticker]],[1]!Table1[[Symbol]:[Industry]],2,FALSE),"-")</f>
        <v>-</v>
      </c>
      <c r="D651" t="s">
        <v>1435</v>
      </c>
      <c r="E651">
        <v>6976.9548201479902</v>
      </c>
      <c r="F651">
        <v>219.14</v>
      </c>
      <c r="G651">
        <v>-25.086051580027998</v>
      </c>
      <c r="H651">
        <v>9.23981447960068</v>
      </c>
      <c r="I651">
        <v>-3.6778648438336399</v>
      </c>
      <c r="J651">
        <v>-5.8710296405303097</v>
      </c>
      <c r="K651">
        <v>206.92077040932301</v>
      </c>
      <c r="L651">
        <v>195.55239854012299</v>
      </c>
      <c r="M651">
        <v>41.090477604410502</v>
      </c>
      <c r="N651">
        <v>0.95490797982730902</v>
      </c>
      <c r="O651">
        <v>10.3860545769827</v>
      </c>
      <c r="P651">
        <v>29.209905660377299</v>
      </c>
      <c r="Q651">
        <v>-6.5724531950853995E-2</v>
      </c>
    </row>
    <row r="652" spans="1:17" x14ac:dyDescent="0.3">
      <c r="A652" t="s">
        <v>1436</v>
      </c>
      <c r="B652" t="s">
        <v>1437</v>
      </c>
      <c r="C652" t="str">
        <f>IFERROR(VLOOKUP(Table1[[#This Row],[Ticker]],[1]!Table1[[Symbol]:[Industry]],2,FALSE),"-")</f>
        <v>-</v>
      </c>
      <c r="D652" t="s">
        <v>232</v>
      </c>
      <c r="E652">
        <v>6931.1474752979902</v>
      </c>
      <c r="F652">
        <v>175.17</v>
      </c>
      <c r="G652">
        <v>-16.2453159705058</v>
      </c>
      <c r="H652">
        <v>-21.208286971185998</v>
      </c>
      <c r="I652">
        <v>-31.181402239049699</v>
      </c>
      <c r="J652">
        <v>-7.6375935850603698</v>
      </c>
      <c r="K652">
        <v>191.245541929979</v>
      </c>
      <c r="L652">
        <v>194.25998680567801</v>
      </c>
      <c r="M652">
        <v>25.7168223013119</v>
      </c>
      <c r="N652">
        <v>0.63655583796884696</v>
      </c>
      <c r="O652">
        <v>75.829194496774505</v>
      </c>
      <c r="P652">
        <v>21.266874350986502</v>
      </c>
      <c r="Q652">
        <v>7.3771484178862007E-2</v>
      </c>
    </row>
    <row r="653" spans="1:17" x14ac:dyDescent="0.3">
      <c r="A653" t="s">
        <v>1438</v>
      </c>
      <c r="B653" t="s">
        <v>1439</v>
      </c>
      <c r="C653" t="str">
        <f>IFERROR(VLOOKUP(Table1[[#This Row],[Ticker]],[1]!Table1[[Symbol]:[Industry]],2,FALSE),"-")</f>
        <v>-</v>
      </c>
      <c r="D653" t="s">
        <v>472</v>
      </c>
      <c r="E653">
        <v>6913.3779123199902</v>
      </c>
      <c r="F653">
        <v>968.15</v>
      </c>
      <c r="G653">
        <v>58.624962041968601</v>
      </c>
      <c r="H653">
        <v>-5.6749557798864103</v>
      </c>
      <c r="I653">
        <v>-6.7557719344365799</v>
      </c>
      <c r="J653">
        <v>-1.60041651519788</v>
      </c>
      <c r="K653">
        <v>888.891861032061</v>
      </c>
      <c r="L653">
        <v>810.75610103276699</v>
      </c>
      <c r="M653">
        <v>62.7337041538511</v>
      </c>
      <c r="N653">
        <v>2.4559640327301202</v>
      </c>
      <c r="O653">
        <v>5.6602799153023797</v>
      </c>
      <c r="P653">
        <v>100.84016180894</v>
      </c>
      <c r="Q653">
        <v>0.14556703779140601</v>
      </c>
    </row>
    <row r="654" spans="1:17" x14ac:dyDescent="0.3">
      <c r="A654" t="s">
        <v>1440</v>
      </c>
      <c r="B654" t="s">
        <v>1441</v>
      </c>
      <c r="C654" t="str">
        <f>IFERROR(VLOOKUP(Table1[[#This Row],[Ticker]],[1]!Table1[[Symbol]:[Industry]],2,FALSE),"-")</f>
        <v>-</v>
      </c>
      <c r="D654" t="s">
        <v>631</v>
      </c>
      <c r="E654">
        <v>6902.7898883349999</v>
      </c>
      <c r="F654">
        <v>141.55000000000001</v>
      </c>
      <c r="G654">
        <v>-29.261992122546701</v>
      </c>
      <c r="H654">
        <v>-2.2204576368636801</v>
      </c>
      <c r="I654">
        <v>-14.616390006683099</v>
      </c>
      <c r="J654">
        <v>-5.4567068116647803</v>
      </c>
      <c r="K654">
        <v>136.69831701777201</v>
      </c>
      <c r="L654">
        <v>139.47285390796401</v>
      </c>
      <c r="M654">
        <v>50.1457329901557</v>
      </c>
      <c r="N654">
        <v>1.1835615352815201</v>
      </c>
      <c r="O654">
        <v>26.492405510420301</v>
      </c>
      <c r="P654">
        <v>29.269406392693998</v>
      </c>
      <c r="Q654">
        <v>-0.107571044099038</v>
      </c>
    </row>
    <row r="655" spans="1:17" x14ac:dyDescent="0.3">
      <c r="A655" t="s">
        <v>1442</v>
      </c>
      <c r="B655" t="s">
        <v>1443</v>
      </c>
      <c r="C655" t="str">
        <f>IFERROR(VLOOKUP(Table1[[#This Row],[Ticker]],[1]!Table1[[Symbol]:[Industry]],2,FALSE),"-")</f>
        <v>-</v>
      </c>
      <c r="D655" t="s">
        <v>80</v>
      </c>
      <c r="E655">
        <v>6898.07476683</v>
      </c>
      <c r="F655">
        <v>3487.95</v>
      </c>
      <c r="G655">
        <v>32.658265882112197</v>
      </c>
      <c r="H655">
        <v>17.259020658726701</v>
      </c>
      <c r="I655">
        <v>54.841990069663503</v>
      </c>
      <c r="J655">
        <v>7.1958159638413601</v>
      </c>
      <c r="K655">
        <v>2815.92828527454</v>
      </c>
      <c r="L655">
        <v>2347.1611147581498</v>
      </c>
      <c r="M655">
        <v>78.283066816561103</v>
      </c>
      <c r="N655">
        <v>0.914758771435222</v>
      </c>
      <c r="O655">
        <v>3.3816425120772999</v>
      </c>
      <c r="P655">
        <v>118.68025078369899</v>
      </c>
      <c r="Q655">
        <v>-5.4864355915760998E-2</v>
      </c>
    </row>
    <row r="656" spans="1:17" x14ac:dyDescent="0.3">
      <c r="A656" t="s">
        <v>1444</v>
      </c>
      <c r="B656" t="s">
        <v>1445</v>
      </c>
      <c r="C656" t="str">
        <f>IFERROR(VLOOKUP(Table1[[#This Row],[Ticker]],[1]!Table1[[Symbol]:[Industry]],2,FALSE),"-")</f>
        <v>-</v>
      </c>
      <c r="D656" t="s">
        <v>198</v>
      </c>
      <c r="E656">
        <v>6893.6608557449999</v>
      </c>
      <c r="F656">
        <v>2401.65</v>
      </c>
      <c r="G656">
        <v>170.18169038113001</v>
      </c>
      <c r="H656">
        <v>29.008604056058701</v>
      </c>
      <c r="I656">
        <v>67.2745996771488</v>
      </c>
      <c r="J656">
        <v>-8.8540250612321003</v>
      </c>
      <c r="K656">
        <v>2100.4827380144902</v>
      </c>
      <c r="L656">
        <v>1544.07582319566</v>
      </c>
      <c r="M656">
        <v>40.559126551898402</v>
      </c>
      <c r="N656">
        <v>0.98925898916402</v>
      </c>
      <c r="O656">
        <v>22.9196594008285</v>
      </c>
      <c r="P656">
        <v>198.34161490683201</v>
      </c>
      <c r="Q656">
        <v>0.13105696564323399</v>
      </c>
    </row>
    <row r="657" spans="1:17" hidden="1" x14ac:dyDescent="0.3">
      <c r="A657" t="s">
        <v>1446</v>
      </c>
      <c r="B657" t="s">
        <v>1447</v>
      </c>
      <c r="C657" t="str">
        <f>IFERROR(VLOOKUP(Table1[[#This Row],[Ticker]],[1]!Table1[[Symbol]:[Industry]],2,FALSE),"-")</f>
        <v>-</v>
      </c>
      <c r="E657">
        <v>6891.2771519999997</v>
      </c>
      <c r="F657">
        <v>3135.5</v>
      </c>
      <c r="G657">
        <v>-1.99919909073241</v>
      </c>
      <c r="H657">
        <v>-16.056971545288299</v>
      </c>
      <c r="I657">
        <v>6.5036212325711302</v>
      </c>
      <c r="J657">
        <v>0.25317745977585099</v>
      </c>
      <c r="K657">
        <v>3229.9828714533301</v>
      </c>
      <c r="L657">
        <v>2797.30456019545</v>
      </c>
      <c r="M657">
        <v>31.719796139423998</v>
      </c>
      <c r="N657">
        <v>1.2625437497299301</v>
      </c>
      <c r="O657">
        <v>24.063147823313599</v>
      </c>
      <c r="P657">
        <v>49.380657455931299</v>
      </c>
      <c r="Q657">
        <v>8.9297031135306001E-2</v>
      </c>
    </row>
    <row r="658" spans="1:17" x14ac:dyDescent="0.3">
      <c r="A658" t="s">
        <v>1448</v>
      </c>
      <c r="B658" t="s">
        <v>1449</v>
      </c>
      <c r="C658" t="str">
        <f>IFERROR(VLOOKUP(Table1[[#This Row],[Ticker]],[1]!Table1[[Symbol]:[Industry]],2,FALSE),"-")</f>
        <v>-</v>
      </c>
      <c r="D658" t="s">
        <v>77</v>
      </c>
      <c r="E658">
        <v>6864.1278038</v>
      </c>
      <c r="F658">
        <v>335.05</v>
      </c>
      <c r="G658">
        <v>109.752692928313</v>
      </c>
      <c r="H658">
        <v>41.936788308014897</v>
      </c>
      <c r="I658">
        <v>16.187427163974199</v>
      </c>
      <c r="J658">
        <v>7.7889753580977796</v>
      </c>
      <c r="K658">
        <v>268.03267637388598</v>
      </c>
      <c r="L658">
        <v>230.264030345799</v>
      </c>
      <c r="M658">
        <v>78.759096376391994</v>
      </c>
      <c r="N658">
        <v>1.68868825836088</v>
      </c>
      <c r="O658">
        <v>1.17892851813161</v>
      </c>
      <c r="P658">
        <v>141.73881673881601</v>
      </c>
      <c r="Q658">
        <v>6.6415720776691001E-2</v>
      </c>
    </row>
    <row r="659" spans="1:17" hidden="1" x14ac:dyDescent="0.3">
      <c r="A659" t="s">
        <v>1450</v>
      </c>
      <c r="B659" t="s">
        <v>1451</v>
      </c>
      <c r="C659" t="str">
        <f>IFERROR(VLOOKUP(Table1[[#This Row],[Ticker]],[1]!Table1[[Symbol]:[Industry]],2,FALSE),"-")</f>
        <v>-</v>
      </c>
      <c r="D659" t="s">
        <v>24</v>
      </c>
      <c r="E659">
        <v>6847.5253042499999</v>
      </c>
      <c r="F659">
        <v>654.70000000000005</v>
      </c>
      <c r="G659">
        <v>53.859178276935602</v>
      </c>
      <c r="H659">
        <v>-8.6226955538469099</v>
      </c>
      <c r="I659">
        <v>62.578845304585499</v>
      </c>
      <c r="J659">
        <v>0.90528756613967398</v>
      </c>
      <c r="K659">
        <v>646.72652711985302</v>
      </c>
      <c r="M659">
        <v>39.000418488483803</v>
      </c>
      <c r="N659">
        <v>0.406025720324656</v>
      </c>
      <c r="O659">
        <v>16.221170001527401</v>
      </c>
      <c r="P659">
        <v>79.369863013698605</v>
      </c>
    </row>
    <row r="660" spans="1:17" hidden="1" x14ac:dyDescent="0.3">
      <c r="A660" t="s">
        <v>1452</v>
      </c>
      <c r="B660" t="s">
        <v>1453</v>
      </c>
      <c r="C660" t="str">
        <f>IFERROR(VLOOKUP(Table1[[#This Row],[Ticker]],[1]!Table1[[Symbol]:[Industry]],2,FALSE),"-")</f>
        <v>-</v>
      </c>
      <c r="E660">
        <v>6825.1482270199904</v>
      </c>
      <c r="F660">
        <v>1686.7</v>
      </c>
      <c r="G660">
        <v>67.043309271352399</v>
      </c>
      <c r="H660">
        <v>23.299430688693601</v>
      </c>
      <c r="I660">
        <v>16.914706785780702</v>
      </c>
      <c r="J660">
        <v>1.7785860070742601</v>
      </c>
      <c r="K660">
        <v>1307.1598497361899</v>
      </c>
      <c r="M660">
        <v>82.925010596456502</v>
      </c>
      <c r="N660">
        <v>1.47933992241243</v>
      </c>
      <c r="O660">
        <v>1.6778324539040701</v>
      </c>
      <c r="P660">
        <v>117.638709677419</v>
      </c>
    </row>
    <row r="661" spans="1:17" x14ac:dyDescent="0.3">
      <c r="A661" t="s">
        <v>1454</v>
      </c>
      <c r="B661" t="s">
        <v>1455</v>
      </c>
      <c r="C661" t="str">
        <f>IFERROR(VLOOKUP(Table1[[#This Row],[Ticker]],[1]!Table1[[Symbol]:[Industry]],2,FALSE),"-")</f>
        <v>-</v>
      </c>
      <c r="D661" t="s">
        <v>372</v>
      </c>
      <c r="E661">
        <v>6812.3642592059996</v>
      </c>
      <c r="F661">
        <v>83.61</v>
      </c>
      <c r="G661">
        <v>8.4231066044562297</v>
      </c>
      <c r="H661">
        <v>-1.4554122247594401</v>
      </c>
      <c r="I661">
        <v>-7.3027578501618802</v>
      </c>
      <c r="J661">
        <v>-0.78941012295286295</v>
      </c>
      <c r="K661">
        <v>80.447270121490604</v>
      </c>
      <c r="L661">
        <v>73.009483811952805</v>
      </c>
      <c r="M661">
        <v>39.646258991018101</v>
      </c>
      <c r="N661">
        <v>1.4556014366672101</v>
      </c>
      <c r="O661">
        <v>14.507833991149299</v>
      </c>
      <c r="P661">
        <v>42.557544757033199</v>
      </c>
      <c r="Q661">
        <v>6.920090384956E-2</v>
      </c>
    </row>
    <row r="662" spans="1:17" x14ac:dyDescent="0.3">
      <c r="A662" t="s">
        <v>1456</v>
      </c>
      <c r="B662" t="s">
        <v>1457</v>
      </c>
      <c r="C662" t="str">
        <f>IFERROR(VLOOKUP(Table1[[#This Row],[Ticker]],[1]!Table1[[Symbol]:[Industry]],2,FALSE),"-")</f>
        <v>-</v>
      </c>
      <c r="D662" t="s">
        <v>198</v>
      </c>
      <c r="E662">
        <v>6812.3138545000002</v>
      </c>
      <c r="F662">
        <v>474.25</v>
      </c>
      <c r="G662">
        <v>96.093662291666504</v>
      </c>
      <c r="H662">
        <v>9.2320916970415805</v>
      </c>
      <c r="I662">
        <v>10.9915608332615</v>
      </c>
      <c r="J662">
        <v>-1.70365524384707</v>
      </c>
      <c r="K662">
        <v>439.93325072008099</v>
      </c>
      <c r="L662">
        <v>371.32730712690898</v>
      </c>
      <c r="M662">
        <v>43.483270774852997</v>
      </c>
      <c r="N662">
        <v>0.479622085448976</v>
      </c>
      <c r="O662">
        <v>9.0142329994728598</v>
      </c>
      <c r="P662">
        <v>121.61214953271001</v>
      </c>
      <c r="Q662">
        <v>0.13020542664647</v>
      </c>
    </row>
    <row r="663" spans="1:17" hidden="1" x14ac:dyDescent="0.3">
      <c r="A663" t="s">
        <v>1458</v>
      </c>
      <c r="B663" t="s">
        <v>1459</v>
      </c>
      <c r="C663" t="str">
        <f>IFERROR(VLOOKUP(Table1[[#This Row],[Ticker]],[1]!Table1[[Symbol]:[Industry]],2,FALSE),"-")</f>
        <v>-</v>
      </c>
      <c r="D663" t="s">
        <v>821</v>
      </c>
      <c r="E663">
        <v>6792.5076330000002</v>
      </c>
      <c r="F663">
        <v>791.95</v>
      </c>
      <c r="G663">
        <v>115.64584189719901</v>
      </c>
      <c r="H663">
        <v>1.7741467925233501</v>
      </c>
      <c r="I663">
        <v>17.7998393422688</v>
      </c>
      <c r="J663">
        <v>-0.74483070985319799</v>
      </c>
      <c r="K663">
        <v>766.28783896461096</v>
      </c>
      <c r="L663">
        <v>630.70384911116696</v>
      </c>
      <c r="M663">
        <v>44.438641068175798</v>
      </c>
      <c r="N663">
        <v>0.80057812898800695</v>
      </c>
      <c r="O663">
        <v>17.532672517204301</v>
      </c>
      <c r="P663">
        <v>140.67770855493001</v>
      </c>
      <c r="Q663">
        <v>5.6666922047492997E-2</v>
      </c>
    </row>
    <row r="664" spans="1:17" x14ac:dyDescent="0.3">
      <c r="A664" t="s">
        <v>1460</v>
      </c>
      <c r="B664" t="s">
        <v>1461</v>
      </c>
      <c r="C664" t="str">
        <f>IFERROR(VLOOKUP(Table1[[#This Row],[Ticker]],[1]!Table1[[Symbol]:[Industry]],2,FALSE),"-")</f>
        <v>-</v>
      </c>
      <c r="D664" t="s">
        <v>1462</v>
      </c>
      <c r="E664">
        <v>6761.8577809999997</v>
      </c>
      <c r="F664">
        <v>518</v>
      </c>
      <c r="G664">
        <v>-19.31890721253</v>
      </c>
      <c r="H664">
        <v>-6.8091590395044097</v>
      </c>
      <c r="I664">
        <v>-23.8256875985244</v>
      </c>
      <c r="J664">
        <v>-5.3219712046940097</v>
      </c>
      <c r="K664">
        <v>504.169339277137</v>
      </c>
      <c r="L664">
        <v>500.12477130841802</v>
      </c>
      <c r="M664">
        <v>59.367298429053903</v>
      </c>
      <c r="N664">
        <v>3.1471138402132701</v>
      </c>
      <c r="O664">
        <v>29.218146718146699</v>
      </c>
      <c r="P664">
        <v>32.463879299322301</v>
      </c>
      <c r="Q664">
        <v>3.5631014020413999E-2</v>
      </c>
    </row>
    <row r="665" spans="1:17" hidden="1" x14ac:dyDescent="0.3">
      <c r="A665" t="s">
        <v>1463</v>
      </c>
      <c r="B665" t="s">
        <v>1464</v>
      </c>
      <c r="C665" t="str">
        <f>IFERROR(VLOOKUP(Table1[[#This Row],[Ticker]],[1]!Table1[[Symbol]:[Industry]],2,FALSE),"-")</f>
        <v>-</v>
      </c>
      <c r="D665" t="s">
        <v>119</v>
      </c>
      <c r="E665">
        <v>6756.3906264099996</v>
      </c>
      <c r="F665">
        <v>589.70000000000005</v>
      </c>
      <c r="G665">
        <v>-21.6951350207733</v>
      </c>
      <c r="H665">
        <v>13.516073634744799</v>
      </c>
      <c r="I665">
        <v>-7.8721371250280496</v>
      </c>
      <c r="J665">
        <v>5.2708559900558596</v>
      </c>
      <c r="K665">
        <v>532.16174325130805</v>
      </c>
      <c r="L665">
        <v>526.24787443450805</v>
      </c>
      <c r="M665">
        <v>72.879352133269904</v>
      </c>
      <c r="N665">
        <v>1.47296066569841</v>
      </c>
      <c r="O665">
        <v>6.8255044938104001</v>
      </c>
      <c r="P665">
        <v>26.274089935760099</v>
      </c>
      <c r="Q665">
        <v>2.5144816520517001E-2</v>
      </c>
    </row>
    <row r="666" spans="1:17" x14ac:dyDescent="0.3">
      <c r="A666" t="s">
        <v>1465</v>
      </c>
      <c r="B666" t="s">
        <v>1466</v>
      </c>
      <c r="C666" t="str">
        <f>IFERROR(VLOOKUP(Table1[[#This Row],[Ticker]],[1]!Table1[[Symbol]:[Industry]],2,FALSE),"-")</f>
        <v>-</v>
      </c>
      <c r="D666" t="s">
        <v>46</v>
      </c>
      <c r="E666">
        <v>6753.9198778029904</v>
      </c>
      <c r="F666">
        <v>240.59</v>
      </c>
      <c r="G666">
        <v>130.61664931581299</v>
      </c>
      <c r="H666">
        <v>-3.8562098319379099</v>
      </c>
      <c r="I666">
        <v>34.224929094145303</v>
      </c>
      <c r="J666">
        <v>1.7541950957103101</v>
      </c>
      <c r="K666">
        <v>215.445283198574</v>
      </c>
      <c r="L666">
        <v>172.88017716611199</v>
      </c>
      <c r="M666">
        <v>60.368064052700603</v>
      </c>
      <c r="N666">
        <v>0.72436880323214603</v>
      </c>
      <c r="O666">
        <v>3.49557338210233</v>
      </c>
      <c r="P666">
        <v>170.477796514896</v>
      </c>
      <c r="Q666">
        <v>7.3991162815724001E-2</v>
      </c>
    </row>
    <row r="667" spans="1:17" hidden="1" x14ac:dyDescent="0.3">
      <c r="A667" t="s">
        <v>1467</v>
      </c>
      <c r="B667" t="s">
        <v>1468</v>
      </c>
      <c r="C667" t="str">
        <f>IFERROR(VLOOKUP(Table1[[#This Row],[Ticker]],[1]!Table1[[Symbol]:[Industry]],2,FALSE),"-")</f>
        <v>-</v>
      </c>
      <c r="D667" t="s">
        <v>1008</v>
      </c>
      <c r="E667">
        <v>6746.8437323999997</v>
      </c>
      <c r="F667">
        <v>128.5</v>
      </c>
      <c r="G667">
        <v>-13.6281545262422</v>
      </c>
      <c r="H667">
        <v>-7.0775834867365903</v>
      </c>
      <c r="I667">
        <v>-11.333914744883099</v>
      </c>
      <c r="J667">
        <v>0.54422459675781298</v>
      </c>
      <c r="K667">
        <v>120.10837337592</v>
      </c>
      <c r="M667">
        <v>1.05563603616817</v>
      </c>
      <c r="N667">
        <v>0.64257028112449799</v>
      </c>
      <c r="O667">
        <v>3.00389105058367</v>
      </c>
      <c r="P667">
        <v>10.347788750536701</v>
      </c>
    </row>
    <row r="668" spans="1:17" x14ac:dyDescent="0.3">
      <c r="A668" t="s">
        <v>1469</v>
      </c>
      <c r="B668" t="s">
        <v>1470</v>
      </c>
      <c r="C668" t="str">
        <f>IFERROR(VLOOKUP(Table1[[#This Row],[Ticker]],[1]!Table1[[Symbol]:[Industry]],2,FALSE),"-")</f>
        <v>-</v>
      </c>
      <c r="D668" t="s">
        <v>1471</v>
      </c>
      <c r="E668">
        <v>6700.0724573999996</v>
      </c>
      <c r="F668">
        <v>875.35</v>
      </c>
      <c r="G668">
        <v>10.6208123163632</v>
      </c>
      <c r="H668">
        <v>-0.43801666796190097</v>
      </c>
      <c r="I668">
        <v>-16.6641717269686</v>
      </c>
      <c r="J668">
        <v>-3.8928035244808199</v>
      </c>
      <c r="K668">
        <v>826.77960777474198</v>
      </c>
      <c r="L668">
        <v>768.68518045691405</v>
      </c>
      <c r="M668">
        <v>38.704080419395801</v>
      </c>
      <c r="N668">
        <v>0.83736031256806398</v>
      </c>
      <c r="O668">
        <v>13.0290740846518</v>
      </c>
      <c r="P668">
        <v>47.988165680473301</v>
      </c>
      <c r="Q668">
        <v>-1.9518883779335999E-2</v>
      </c>
    </row>
    <row r="669" spans="1:17" x14ac:dyDescent="0.3">
      <c r="A669" t="s">
        <v>1472</v>
      </c>
      <c r="B669" t="s">
        <v>1473</v>
      </c>
      <c r="C669" t="str">
        <f>IFERROR(VLOOKUP(Table1[[#This Row],[Ticker]],[1]!Table1[[Symbol]:[Industry]],2,FALSE),"-")</f>
        <v>-</v>
      </c>
      <c r="D669" t="s">
        <v>619</v>
      </c>
      <c r="E669">
        <v>6693.1378035750004</v>
      </c>
      <c r="F669">
        <v>507.75</v>
      </c>
      <c r="G669">
        <v>19.072373387539901</v>
      </c>
      <c r="H669">
        <v>-8.6149982814043096</v>
      </c>
      <c r="I669">
        <v>-24.065543490508201</v>
      </c>
      <c r="J669">
        <v>0.75787905922261301</v>
      </c>
      <c r="K669">
        <v>504.50766766387602</v>
      </c>
      <c r="L669">
        <v>487.92509217262</v>
      </c>
      <c r="M669">
        <v>35.201861503588702</v>
      </c>
      <c r="N669">
        <v>0.87303333770133495</v>
      </c>
      <c r="O669">
        <v>31.166912850812398</v>
      </c>
      <c r="P669">
        <v>60.705807880993802</v>
      </c>
      <c r="Q669">
        <v>5.8180610196711002E-2</v>
      </c>
    </row>
    <row r="670" spans="1:17" x14ac:dyDescent="0.3">
      <c r="A670" t="s">
        <v>1474</v>
      </c>
      <c r="B670" t="s">
        <v>1475</v>
      </c>
      <c r="C670" t="str">
        <f>IFERROR(VLOOKUP(Table1[[#This Row],[Ticker]],[1]!Table1[[Symbol]:[Industry]],2,FALSE),"-")</f>
        <v>-</v>
      </c>
      <c r="D670" t="s">
        <v>198</v>
      </c>
      <c r="E670">
        <v>6685.8039339799998</v>
      </c>
      <c r="F670">
        <v>1650.05</v>
      </c>
      <c r="G670">
        <v>71.771135434888393</v>
      </c>
      <c r="H670">
        <v>-2.54344503457882</v>
      </c>
      <c r="I670">
        <v>48.366114548629902</v>
      </c>
      <c r="J670">
        <v>-0.66055802516557605</v>
      </c>
      <c r="K670">
        <v>1549.2575251871999</v>
      </c>
      <c r="L670">
        <v>1315.0936520521</v>
      </c>
      <c r="M670">
        <v>56.277612010683299</v>
      </c>
      <c r="N670">
        <v>0.43257032182911498</v>
      </c>
      <c r="O670">
        <v>6.3604133208084503</v>
      </c>
      <c r="P670">
        <v>101.71760391198001</v>
      </c>
      <c r="Q670">
        <v>3.3924784151001003E-2</v>
      </c>
    </row>
    <row r="671" spans="1:17" x14ac:dyDescent="0.3">
      <c r="A671" t="s">
        <v>1476</v>
      </c>
      <c r="B671" t="s">
        <v>1477</v>
      </c>
      <c r="C671" t="str">
        <f>IFERROR(VLOOKUP(Table1[[#This Row],[Ticker]],[1]!Table1[[Symbol]:[Industry]],2,FALSE),"-")</f>
        <v>-</v>
      </c>
      <c r="D671" t="s">
        <v>46</v>
      </c>
      <c r="E671">
        <v>6677.5730161499996</v>
      </c>
      <c r="F671">
        <v>489.15</v>
      </c>
      <c r="G671">
        <v>85.6178337327284</v>
      </c>
      <c r="H671">
        <v>3.5805692454694298</v>
      </c>
      <c r="I671">
        <v>35.785872893992803</v>
      </c>
      <c r="J671">
        <v>-2.2516467330347401</v>
      </c>
      <c r="K671">
        <v>449.36215964426498</v>
      </c>
      <c r="L671">
        <v>359.36696183620103</v>
      </c>
      <c r="M671">
        <v>52.421213654555103</v>
      </c>
      <c r="N671">
        <v>0.82539050869187802</v>
      </c>
      <c r="O671">
        <v>10.5591331902279</v>
      </c>
      <c r="P671">
        <v>114.116874589625</v>
      </c>
      <c r="Q671">
        <v>0.163056765935405</v>
      </c>
    </row>
    <row r="672" spans="1:17" x14ac:dyDescent="0.3">
      <c r="A672" t="s">
        <v>1478</v>
      </c>
      <c r="B672" t="s">
        <v>1479</v>
      </c>
      <c r="C672" t="str">
        <f>IFERROR(VLOOKUP(Table1[[#This Row],[Ticker]],[1]!Table1[[Symbol]:[Industry]],2,FALSE),"-")</f>
        <v>-</v>
      </c>
      <c r="D672" t="s">
        <v>372</v>
      </c>
      <c r="E672">
        <v>6662.5041713999999</v>
      </c>
      <c r="F672">
        <v>342.6</v>
      </c>
      <c r="G672">
        <v>36.755935681700997</v>
      </c>
      <c r="H672">
        <v>-0.91434335818843304</v>
      </c>
      <c r="I672">
        <v>20.025066297761398</v>
      </c>
      <c r="J672">
        <v>-2.1425570124375901</v>
      </c>
      <c r="K672">
        <v>311.38521624240201</v>
      </c>
      <c r="L672">
        <v>270.11054950344999</v>
      </c>
      <c r="M672">
        <v>56.672202081690202</v>
      </c>
      <c r="N672">
        <v>1.2455789288582999</v>
      </c>
      <c r="O672">
        <v>4.4074722708698104</v>
      </c>
      <c r="P672">
        <v>67.040468064358805</v>
      </c>
      <c r="Q672">
        <v>-3.5828191222179999E-2</v>
      </c>
    </row>
    <row r="673" spans="1:17" hidden="1" x14ac:dyDescent="0.3">
      <c r="A673" t="s">
        <v>1480</v>
      </c>
      <c r="B673" t="s">
        <v>1481</v>
      </c>
      <c r="C673" t="str">
        <f>IFERROR(VLOOKUP(Table1[[#This Row],[Ticker]],[1]!Table1[[Symbol]:[Industry]],2,FALSE),"-")</f>
        <v>-</v>
      </c>
      <c r="D673" t="s">
        <v>281</v>
      </c>
      <c r="E673">
        <v>6638.1256795500003</v>
      </c>
      <c r="F673">
        <v>394.95</v>
      </c>
      <c r="G673">
        <v>85.546603142319199</v>
      </c>
      <c r="H673">
        <v>46.464653828976097</v>
      </c>
      <c r="I673">
        <v>28.544925280089998</v>
      </c>
      <c r="J673">
        <v>-2.77936926737658</v>
      </c>
      <c r="K673">
        <v>324.27172042636403</v>
      </c>
      <c r="L673">
        <v>264.28672238234702</v>
      </c>
      <c r="M673">
        <v>60.0464455324095</v>
      </c>
      <c r="N673">
        <v>0.75438108152582795</v>
      </c>
      <c r="O673">
        <v>8.8745410811495091</v>
      </c>
      <c r="P673">
        <v>123.57769600905699</v>
      </c>
      <c r="Q673">
        <v>4.0217270253523001E-2</v>
      </c>
    </row>
    <row r="674" spans="1:17" hidden="1" x14ac:dyDescent="0.3">
      <c r="A674" t="s">
        <v>1482</v>
      </c>
      <c r="B674" t="s">
        <v>1483</v>
      </c>
      <c r="C674" t="str">
        <f>IFERROR(VLOOKUP(Table1[[#This Row],[Ticker]],[1]!Table1[[Symbol]:[Industry]],2,FALSE),"-")</f>
        <v>-</v>
      </c>
      <c r="D674" t="s">
        <v>1298</v>
      </c>
      <c r="E674">
        <v>6636.6662775300001</v>
      </c>
      <c r="F674">
        <v>1385.79</v>
      </c>
      <c r="G674">
        <v>-16.371855875974401</v>
      </c>
      <c r="H674">
        <v>-2.7723250566556201</v>
      </c>
      <c r="I674">
        <v>-10.678612170887501</v>
      </c>
      <c r="J674">
        <v>1.34797640050962</v>
      </c>
      <c r="K674">
        <v>1375.2893511667201</v>
      </c>
      <c r="L674">
        <v>1343.0561778464601</v>
      </c>
      <c r="M674">
        <v>77.088001342421407</v>
      </c>
      <c r="N674">
        <v>1.3223369403575</v>
      </c>
      <c r="O674">
        <v>3.9515366686150002</v>
      </c>
      <c r="P674">
        <v>11.1611117795692</v>
      </c>
      <c r="Q674">
        <v>-5.5078309021881003E-2</v>
      </c>
    </row>
    <row r="675" spans="1:17" hidden="1" x14ac:dyDescent="0.3">
      <c r="A675" t="s">
        <v>1484</v>
      </c>
      <c r="B675" t="s">
        <v>1485</v>
      </c>
      <c r="C675" t="str">
        <f>IFERROR(VLOOKUP(Table1[[#This Row],[Ticker]],[1]!Table1[[Symbol]:[Industry]],2,FALSE),"-")</f>
        <v>-</v>
      </c>
      <c r="D675" t="s">
        <v>143</v>
      </c>
      <c r="E675">
        <v>6622.2242448099996</v>
      </c>
      <c r="F675">
        <v>170.93</v>
      </c>
      <c r="G675">
        <v>-20.832086168403301</v>
      </c>
      <c r="H675">
        <v>-2.3876159682646501</v>
      </c>
      <c r="I675">
        <v>-12.1124191407533</v>
      </c>
      <c r="J675">
        <v>0.34710029249065</v>
      </c>
      <c r="M675">
        <v>54.231037821970702</v>
      </c>
      <c r="O675">
        <v>15.5443748903059</v>
      </c>
      <c r="P675">
        <v>26.6148148148148</v>
      </c>
    </row>
    <row r="676" spans="1:17" x14ac:dyDescent="0.3">
      <c r="A676" t="s">
        <v>1486</v>
      </c>
      <c r="B676" t="s">
        <v>1487</v>
      </c>
      <c r="C676" t="str">
        <f>IFERROR(VLOOKUP(Table1[[#This Row],[Ticker]],[1]!Table1[[Symbol]:[Industry]],2,FALSE),"-")</f>
        <v>-</v>
      </c>
      <c r="D676" t="s">
        <v>472</v>
      </c>
      <c r="E676">
        <v>6618.7626586199904</v>
      </c>
      <c r="F676">
        <v>466.2</v>
      </c>
      <c r="G676">
        <v>-46.8813941516106</v>
      </c>
      <c r="H676">
        <v>-11.585537001943001</v>
      </c>
      <c r="I676">
        <v>-28.650294454590501</v>
      </c>
      <c r="J676">
        <v>-3.5775454628718499</v>
      </c>
      <c r="K676">
        <v>488.02485835863001</v>
      </c>
      <c r="L676">
        <v>540.78186361593202</v>
      </c>
      <c r="M676">
        <v>43.056534053625697</v>
      </c>
      <c r="N676">
        <v>1.0179717032261399</v>
      </c>
      <c r="O676">
        <v>55.051480051479999</v>
      </c>
      <c r="P676">
        <v>8.7981330221703598</v>
      </c>
      <c r="Q676">
        <v>-2.4074514114631001E-2</v>
      </c>
    </row>
    <row r="677" spans="1:17" hidden="1" x14ac:dyDescent="0.3">
      <c r="A677" t="s">
        <v>1488</v>
      </c>
      <c r="B677" t="s">
        <v>1489</v>
      </c>
      <c r="C677" t="str">
        <f>IFERROR(VLOOKUP(Table1[[#This Row],[Ticker]],[1]!Table1[[Symbol]:[Industry]],2,FALSE),"-")</f>
        <v>-</v>
      </c>
      <c r="D677" t="s">
        <v>1298</v>
      </c>
      <c r="E677">
        <v>6496.9056107910001</v>
      </c>
      <c r="F677">
        <v>1159.02</v>
      </c>
      <c r="G677">
        <v>-16.764502653686701</v>
      </c>
      <c r="H677">
        <v>-3.90242236014406</v>
      </c>
      <c r="I677">
        <v>-10.5788379571751</v>
      </c>
      <c r="J677">
        <v>0.45794331979491398</v>
      </c>
      <c r="K677">
        <v>1151.6802760360099</v>
      </c>
      <c r="L677">
        <v>1125.21377206542</v>
      </c>
      <c r="M677">
        <v>63.340787818078198</v>
      </c>
      <c r="N677">
        <v>1.62636420706973</v>
      </c>
      <c r="O677">
        <v>14.3535055477903</v>
      </c>
      <c r="P677">
        <v>33.865397720053998</v>
      </c>
    </row>
    <row r="678" spans="1:17" x14ac:dyDescent="0.3">
      <c r="A678" t="s">
        <v>1490</v>
      </c>
      <c r="B678" t="s">
        <v>1491</v>
      </c>
      <c r="C678" t="str">
        <f>IFERROR(VLOOKUP(Table1[[#This Row],[Ticker]],[1]!Table1[[Symbol]:[Industry]],2,FALSE),"-")</f>
        <v>-</v>
      </c>
      <c r="D678" t="s">
        <v>387</v>
      </c>
      <c r="E678">
        <v>6495.3558660039998</v>
      </c>
      <c r="F678">
        <v>209.08</v>
      </c>
      <c r="G678">
        <v>175.13707532121799</v>
      </c>
      <c r="H678">
        <v>5.1409089899803897</v>
      </c>
      <c r="I678">
        <v>11.3054670922754</v>
      </c>
      <c r="J678">
        <v>-2.93967626031885</v>
      </c>
      <c r="K678">
        <v>198.48993010289399</v>
      </c>
      <c r="L678">
        <v>162.92561528666999</v>
      </c>
      <c r="M678">
        <v>49.854633540268502</v>
      </c>
      <c r="N678">
        <v>0.66743972238245997</v>
      </c>
      <c r="O678">
        <v>4.2519609718767803</v>
      </c>
      <c r="P678">
        <v>207.470588235294</v>
      </c>
      <c r="Q678">
        <v>8.8523031209485001E-2</v>
      </c>
    </row>
    <row r="679" spans="1:17" hidden="1" x14ac:dyDescent="0.3">
      <c r="A679" t="s">
        <v>1492</v>
      </c>
      <c r="B679" t="s">
        <v>1493</v>
      </c>
      <c r="C679" t="str">
        <f>IFERROR(VLOOKUP(Table1[[#This Row],[Ticker]],[1]!Table1[[Symbol]:[Industry]],2,FALSE),"-")</f>
        <v>-</v>
      </c>
      <c r="D679" t="s">
        <v>268</v>
      </c>
      <c r="E679">
        <v>6465.4370170250004</v>
      </c>
      <c r="F679">
        <v>2815.75</v>
      </c>
      <c r="G679">
        <v>37.011449879505903</v>
      </c>
      <c r="H679">
        <v>-15.3642360412739</v>
      </c>
      <c r="I679">
        <v>15.009042619275601</v>
      </c>
      <c r="J679">
        <v>-2.1322612005710502</v>
      </c>
      <c r="K679">
        <v>2689.3185735726902</v>
      </c>
      <c r="L679">
        <v>2296.7296079853099</v>
      </c>
      <c r="M679">
        <v>48.720266991852199</v>
      </c>
      <c r="N679">
        <v>0.82117049556077903</v>
      </c>
      <c r="O679">
        <v>13.2913078220722</v>
      </c>
      <c r="P679">
        <v>83.735725938009793</v>
      </c>
      <c r="Q679">
        <v>0.13614448807507601</v>
      </c>
    </row>
    <row r="680" spans="1:17" hidden="1" x14ac:dyDescent="0.3">
      <c r="A680" t="s">
        <v>1494</v>
      </c>
      <c r="B680" t="s">
        <v>1495</v>
      </c>
      <c r="C680" t="str">
        <f>IFERROR(VLOOKUP(Table1[[#This Row],[Ticker]],[1]!Table1[[Symbol]:[Industry]],2,FALSE),"-")</f>
        <v>-</v>
      </c>
      <c r="D680" t="s">
        <v>235</v>
      </c>
      <c r="E680">
        <v>6429.5739030599998</v>
      </c>
      <c r="F680">
        <v>1220.0999999999999</v>
      </c>
      <c r="G680">
        <v>5112.5047434184999</v>
      </c>
      <c r="H680">
        <v>-1.0762682421099401</v>
      </c>
      <c r="I680">
        <v>430.039813136345</v>
      </c>
      <c r="J680">
        <v>-5.62015896488602</v>
      </c>
      <c r="K680">
        <v>1103.91349693654</v>
      </c>
      <c r="L680">
        <v>516.20895956128595</v>
      </c>
      <c r="M680">
        <v>35.747102378049</v>
      </c>
      <c r="N680">
        <v>1.0979379649915399</v>
      </c>
      <c r="O680">
        <v>10.3884927464961</v>
      </c>
    </row>
    <row r="681" spans="1:17" x14ac:dyDescent="0.3">
      <c r="A681" t="s">
        <v>1496</v>
      </c>
      <c r="B681" t="s">
        <v>1497</v>
      </c>
      <c r="C681" t="str">
        <f>IFERROR(VLOOKUP(Table1[[#This Row],[Ticker]],[1]!Table1[[Symbol]:[Industry]],2,FALSE),"-")</f>
        <v>-</v>
      </c>
      <c r="D681" t="s">
        <v>619</v>
      </c>
      <c r="E681">
        <v>6423.6433502250002</v>
      </c>
      <c r="F681">
        <v>482.25</v>
      </c>
      <c r="G681">
        <v>23.681741965107101</v>
      </c>
      <c r="H681">
        <v>-8.5244674377849403</v>
      </c>
      <c r="I681">
        <v>-12.3762762491289</v>
      </c>
      <c r="J681">
        <v>-4.0154622916961999</v>
      </c>
      <c r="K681">
        <v>490.83559147385301</v>
      </c>
      <c r="L681">
        <v>443.741819514773</v>
      </c>
      <c r="M681">
        <v>33.996187212871398</v>
      </c>
      <c r="N681">
        <v>0.84420994534419203</v>
      </c>
      <c r="O681">
        <v>16.080870917573801</v>
      </c>
      <c r="P681">
        <v>61.937541974479501</v>
      </c>
      <c r="Q681">
        <v>7.6584662292266001E-2</v>
      </c>
    </row>
    <row r="682" spans="1:17" hidden="1" x14ac:dyDescent="0.3">
      <c r="A682" t="s">
        <v>1498</v>
      </c>
      <c r="B682" t="s">
        <v>1499</v>
      </c>
      <c r="C682" t="str">
        <f>IFERROR(VLOOKUP(Table1[[#This Row],[Ticker]],[1]!Table1[[Symbol]:[Industry]],2,FALSE),"-")</f>
        <v>-</v>
      </c>
      <c r="D682" t="s">
        <v>268</v>
      </c>
      <c r="E682">
        <v>6422.9766351999997</v>
      </c>
      <c r="F682">
        <v>2358.5</v>
      </c>
      <c r="G682">
        <v>-14.9022717233404</v>
      </c>
      <c r="H682">
        <v>-9.0388541934323694</v>
      </c>
      <c r="I682">
        <v>-15.404455758019701</v>
      </c>
      <c r="J682">
        <v>-0.69268271848697505</v>
      </c>
      <c r="K682">
        <v>2360.8860269450001</v>
      </c>
      <c r="L682">
        <v>2216.9354543434802</v>
      </c>
      <c r="M682">
        <v>42.608882592312099</v>
      </c>
      <c r="N682">
        <v>1.3174788532289701</v>
      </c>
      <c r="O682">
        <v>17.3245707017171</v>
      </c>
      <c r="P682">
        <v>37.1220930232558</v>
      </c>
      <c r="Q682">
        <v>7.5454264141567001E-2</v>
      </c>
    </row>
    <row r="683" spans="1:17" hidden="1" x14ac:dyDescent="0.3">
      <c r="A683" t="s">
        <v>1500</v>
      </c>
      <c r="B683" t="s">
        <v>1501</v>
      </c>
      <c r="C683" t="str">
        <f>IFERROR(VLOOKUP(Table1[[#This Row],[Ticker]],[1]!Table1[[Symbol]:[Industry]],2,FALSE),"-")</f>
        <v>-</v>
      </c>
      <c r="D683" t="s">
        <v>993</v>
      </c>
      <c r="E683">
        <v>6421.2030931999998</v>
      </c>
      <c r="F683">
        <v>680.65</v>
      </c>
      <c r="G683">
        <v>888.74537795517995</v>
      </c>
      <c r="H683">
        <v>-9.0950105815273297</v>
      </c>
      <c r="I683">
        <v>118.32299622856399</v>
      </c>
      <c r="J683">
        <v>-6.8757527773022096</v>
      </c>
      <c r="K683">
        <v>711.91748201938799</v>
      </c>
      <c r="L683">
        <v>478.62090818430698</v>
      </c>
      <c r="M683">
        <v>22.435072016074599</v>
      </c>
      <c r="N683">
        <v>0.48622398631340202</v>
      </c>
      <c r="O683">
        <v>32.674649232351399</v>
      </c>
      <c r="P683">
        <v>943.14176245210695</v>
      </c>
      <c r="Q683">
        <v>0.235728055890774</v>
      </c>
    </row>
    <row r="684" spans="1:17" x14ac:dyDescent="0.3">
      <c r="A684" t="s">
        <v>1502</v>
      </c>
      <c r="B684" t="s">
        <v>1503</v>
      </c>
      <c r="C684" t="str">
        <f>IFERROR(VLOOKUP(Table1[[#This Row],[Ticker]],[1]!Table1[[Symbol]:[Industry]],2,FALSE),"-")</f>
        <v>-</v>
      </c>
      <c r="D684" t="s">
        <v>619</v>
      </c>
      <c r="E684">
        <v>6419.7175247499999</v>
      </c>
      <c r="F684">
        <v>359.75</v>
      </c>
      <c r="G684">
        <v>78.2444052336201</v>
      </c>
      <c r="H684">
        <v>-6.1596742698421298</v>
      </c>
      <c r="I684">
        <v>-16.260679110989098</v>
      </c>
      <c r="J684">
        <v>-5.9007354444899303</v>
      </c>
      <c r="K684">
        <v>359.21478929426701</v>
      </c>
      <c r="L684">
        <v>314.21254197545898</v>
      </c>
      <c r="M684">
        <v>25.9641137269438</v>
      </c>
      <c r="N684">
        <v>0.77226364788053103</v>
      </c>
      <c r="O684">
        <v>21.8346073662265</v>
      </c>
      <c r="P684">
        <v>109.035444509006</v>
      </c>
      <c r="Q684">
        <v>7.6129887826920997E-2</v>
      </c>
    </row>
    <row r="685" spans="1:17" x14ac:dyDescent="0.3">
      <c r="A685" t="s">
        <v>1504</v>
      </c>
      <c r="B685" t="s">
        <v>1505</v>
      </c>
      <c r="C685" t="str">
        <f>IFERROR(VLOOKUP(Table1[[#This Row],[Ticker]],[1]!Table1[[Symbol]:[Industry]],2,FALSE),"-")</f>
        <v>-</v>
      </c>
      <c r="D685" t="s">
        <v>946</v>
      </c>
      <c r="E685">
        <v>6371.5791095249997</v>
      </c>
      <c r="F685">
        <v>215.25</v>
      </c>
      <c r="G685">
        <v>67.612841769949995</v>
      </c>
      <c r="H685">
        <v>0.98332140822863401</v>
      </c>
      <c r="I685">
        <v>-11.6461679458798</v>
      </c>
      <c r="J685">
        <v>-3.8366346914636198</v>
      </c>
      <c r="K685">
        <v>213.739149660891</v>
      </c>
      <c r="L685">
        <v>191.01409749052499</v>
      </c>
      <c r="M685">
        <v>45.550577340430998</v>
      </c>
      <c r="N685">
        <v>1.2520434004163401</v>
      </c>
      <c r="O685">
        <v>18.281068524970902</v>
      </c>
      <c r="P685">
        <v>93.570143884892005</v>
      </c>
      <c r="Q685">
        <v>6.6799688855098002E-2</v>
      </c>
    </row>
    <row r="686" spans="1:17" x14ac:dyDescent="0.3">
      <c r="A686" t="s">
        <v>1506</v>
      </c>
      <c r="B686" t="s">
        <v>1507</v>
      </c>
      <c r="C686" t="str">
        <f>IFERROR(VLOOKUP(Table1[[#This Row],[Ticker]],[1]!Table1[[Symbol]:[Industry]],2,FALSE),"-")</f>
        <v>-</v>
      </c>
      <c r="D686" t="s">
        <v>1508</v>
      </c>
      <c r="E686">
        <v>6352.0526362500004</v>
      </c>
      <c r="F686">
        <v>468.1</v>
      </c>
      <c r="G686">
        <v>-1.7566221279538501</v>
      </c>
      <c r="H686">
        <v>-4.9043943653863904</v>
      </c>
      <c r="I686">
        <v>-4.3452467502544101</v>
      </c>
      <c r="J686">
        <v>2.6184604046180699</v>
      </c>
      <c r="K686">
        <v>461.37178136040899</v>
      </c>
      <c r="L686">
        <v>444.40349870122202</v>
      </c>
      <c r="M686">
        <v>53.7463542890344</v>
      </c>
      <c r="N686">
        <v>1.0300849870026301</v>
      </c>
      <c r="O686">
        <v>23.242896816919401</v>
      </c>
      <c r="P686">
        <v>36.751387671632997</v>
      </c>
    </row>
    <row r="687" spans="1:17" hidden="1" x14ac:dyDescent="0.3">
      <c r="A687" t="s">
        <v>1509</v>
      </c>
      <c r="B687" t="s">
        <v>1510</v>
      </c>
      <c r="C687" t="str">
        <f>IFERROR(VLOOKUP(Table1[[#This Row],[Ticker]],[1]!Table1[[Symbol]:[Industry]],2,FALSE),"-")</f>
        <v>-</v>
      </c>
      <c r="D687" t="s">
        <v>46</v>
      </c>
      <c r="E687">
        <v>6347.84</v>
      </c>
      <c r="F687">
        <v>90</v>
      </c>
      <c r="G687">
        <v>-34.867032385689797</v>
      </c>
      <c r="H687">
        <v>-6.3352076211788804</v>
      </c>
      <c r="I687">
        <v>-23.8857178734944</v>
      </c>
      <c r="J687">
        <v>0.54422459675781298</v>
      </c>
      <c r="K687">
        <v>91.686826195899101</v>
      </c>
      <c r="L687">
        <v>92.892377208634002</v>
      </c>
      <c r="M687">
        <v>53.081674366169402</v>
      </c>
      <c r="N687">
        <v>3.30666666666666</v>
      </c>
      <c r="O687">
        <v>12.2222222222222</v>
      </c>
      <c r="P687">
        <v>5.8823529411764701</v>
      </c>
    </row>
    <row r="688" spans="1:17" x14ac:dyDescent="0.3">
      <c r="A688" t="s">
        <v>1511</v>
      </c>
      <c r="B688" t="s">
        <v>1512</v>
      </c>
      <c r="C688" t="str">
        <f>IFERROR(VLOOKUP(Table1[[#This Row],[Ticker]],[1]!Table1[[Symbol]:[Industry]],2,FALSE),"-")</f>
        <v>-</v>
      </c>
      <c r="D688" t="s">
        <v>130</v>
      </c>
      <c r="E688">
        <v>6340.10260156</v>
      </c>
      <c r="F688">
        <v>584.35</v>
      </c>
      <c r="G688">
        <v>25.924653144692201</v>
      </c>
      <c r="H688">
        <v>-9.9372945777006194</v>
      </c>
      <c r="I688">
        <v>-38.302302455753001</v>
      </c>
      <c r="J688">
        <v>-5.0807754032421899</v>
      </c>
      <c r="K688">
        <v>611.74966317067697</v>
      </c>
      <c r="L688">
        <v>575.64779618119996</v>
      </c>
      <c r="M688">
        <v>22.8916728359576</v>
      </c>
      <c r="N688">
        <v>0.48663639266377801</v>
      </c>
      <c r="O688">
        <v>44.031830238726698</v>
      </c>
      <c r="P688">
        <v>60.304505863795299</v>
      </c>
      <c r="Q688">
        <v>6.6280244711111005E-2</v>
      </c>
    </row>
    <row r="689" spans="1:17" x14ac:dyDescent="0.3">
      <c r="A689" t="s">
        <v>1513</v>
      </c>
      <c r="B689" t="s">
        <v>1514</v>
      </c>
      <c r="C689" t="str">
        <f>IFERROR(VLOOKUP(Table1[[#This Row],[Ticker]],[1]!Table1[[Symbol]:[Industry]],2,FALSE),"-")</f>
        <v>-</v>
      </c>
      <c r="D689" t="s">
        <v>268</v>
      </c>
      <c r="E689">
        <v>6337.1702950400004</v>
      </c>
      <c r="F689">
        <v>1409.6</v>
      </c>
      <c r="G689">
        <v>-27.8690366155666</v>
      </c>
      <c r="H689">
        <v>1.9586149245618201</v>
      </c>
      <c r="I689">
        <v>-22.887087821488901</v>
      </c>
      <c r="J689">
        <v>-2.7510815677669398</v>
      </c>
      <c r="K689">
        <v>1371.42197620254</v>
      </c>
      <c r="L689">
        <v>1428.8269330124599</v>
      </c>
      <c r="M689">
        <v>49.278647411832303</v>
      </c>
      <c r="N689">
        <v>1.07751961294159</v>
      </c>
      <c r="O689">
        <v>34.644580022701398</v>
      </c>
      <c r="P689">
        <v>23.313795818388499</v>
      </c>
      <c r="Q689">
        <v>-6.6637469808805E-2</v>
      </c>
    </row>
    <row r="690" spans="1:17" hidden="1" x14ac:dyDescent="0.3">
      <c r="A690" t="s">
        <v>1515</v>
      </c>
      <c r="B690" t="s">
        <v>1516</v>
      </c>
      <c r="C690" t="str">
        <f>IFERROR(VLOOKUP(Table1[[#This Row],[Ticker]],[1]!Table1[[Symbol]:[Industry]],2,FALSE),"-")</f>
        <v>-</v>
      </c>
      <c r="E690">
        <v>6325.2201599999999</v>
      </c>
      <c r="F690">
        <v>3036.3</v>
      </c>
      <c r="G690">
        <v>1521.4639708863101</v>
      </c>
      <c r="H690">
        <v>3.2794406191525098</v>
      </c>
      <c r="I690">
        <v>180.06055495254299</v>
      </c>
      <c r="J690">
        <v>-6.2700803109305498</v>
      </c>
      <c r="K690">
        <v>2685.82636147015</v>
      </c>
      <c r="L690">
        <v>1663.9190723577301</v>
      </c>
      <c r="M690">
        <v>43.506925680769903</v>
      </c>
      <c r="N690">
        <v>0.52668302065620298</v>
      </c>
      <c r="O690">
        <v>13.987418898000801</v>
      </c>
      <c r="P690">
        <v>1673.5397196261599</v>
      </c>
    </row>
    <row r="691" spans="1:17" x14ac:dyDescent="0.3">
      <c r="A691" t="s">
        <v>1517</v>
      </c>
      <c r="B691" t="s">
        <v>1518</v>
      </c>
      <c r="C691" t="str">
        <f>IFERROR(VLOOKUP(Table1[[#This Row],[Ticker]],[1]!Table1[[Symbol]:[Industry]],2,FALSE),"-")</f>
        <v>-</v>
      </c>
      <c r="D691" t="s">
        <v>62</v>
      </c>
      <c r="E691">
        <v>6292.3559752599904</v>
      </c>
      <c r="F691">
        <v>643.45000000000005</v>
      </c>
      <c r="G691">
        <v>80.229071004401604</v>
      </c>
      <c r="H691">
        <v>8.2296303786693592</v>
      </c>
      <c r="I691">
        <v>84.046805677462302</v>
      </c>
      <c r="J691">
        <v>-0.96223712993791399</v>
      </c>
      <c r="K691">
        <v>575.47519108605195</v>
      </c>
      <c r="L691">
        <v>464.60634879428</v>
      </c>
      <c r="M691">
        <v>57.047274475162901</v>
      </c>
      <c r="N691">
        <v>0.59846939706556601</v>
      </c>
      <c r="O691">
        <v>6.4573781956639804</v>
      </c>
      <c r="P691">
        <v>116.79582210242501</v>
      </c>
      <c r="Q691">
        <v>-2.7424500873386E-2</v>
      </c>
    </row>
    <row r="692" spans="1:17" x14ac:dyDescent="0.3">
      <c r="A692" t="s">
        <v>1519</v>
      </c>
      <c r="B692" t="s">
        <v>1520</v>
      </c>
      <c r="C692" t="str">
        <f>IFERROR(VLOOKUP(Table1[[#This Row],[Ticker]],[1]!Table1[[Symbol]:[Industry]],2,FALSE),"-")</f>
        <v>-</v>
      </c>
      <c r="D692" t="s">
        <v>51</v>
      </c>
      <c r="E692">
        <v>6284.5117720400003</v>
      </c>
      <c r="F692">
        <v>69.98</v>
      </c>
      <c r="G692">
        <v>136.657203836815</v>
      </c>
      <c r="H692">
        <v>-7.1480050859894098</v>
      </c>
      <c r="I692">
        <v>24.146114189117998</v>
      </c>
      <c r="J692">
        <v>-6.6023791273439398</v>
      </c>
      <c r="K692">
        <v>71.757042292141605</v>
      </c>
      <c r="L692">
        <v>61.463482269015003</v>
      </c>
      <c r="M692">
        <v>35.412097121249303</v>
      </c>
      <c r="N692">
        <v>1.2696806587474201</v>
      </c>
      <c r="O692">
        <v>42.369248356673303</v>
      </c>
      <c r="P692">
        <v>180.20020020019999</v>
      </c>
      <c r="Q692">
        <v>6.4898024323053999E-2</v>
      </c>
    </row>
    <row r="693" spans="1:17" x14ac:dyDescent="0.3">
      <c r="A693" t="s">
        <v>1521</v>
      </c>
      <c r="B693" t="s">
        <v>1522</v>
      </c>
      <c r="C693" t="str">
        <f>IFERROR(VLOOKUP(Table1[[#This Row],[Ticker]],[1]!Table1[[Symbol]:[Industry]],2,FALSE),"-")</f>
        <v>-</v>
      </c>
      <c r="D693" t="s">
        <v>138</v>
      </c>
      <c r="E693">
        <v>6269.5272408000001</v>
      </c>
      <c r="F693">
        <v>889.8</v>
      </c>
      <c r="G693">
        <v>17.531690311007299</v>
      </c>
      <c r="H693">
        <v>-11.173647946329201</v>
      </c>
      <c r="I693">
        <v>-8.4567803600333509</v>
      </c>
      <c r="J693">
        <v>-5.2654494305818202</v>
      </c>
      <c r="K693">
        <v>907.41032785786297</v>
      </c>
      <c r="L693">
        <v>834.12579980050305</v>
      </c>
      <c r="M693">
        <v>31.6066258772988</v>
      </c>
      <c r="N693">
        <v>0.79973495179995402</v>
      </c>
      <c r="O693">
        <v>12.7219599910092</v>
      </c>
      <c r="P693">
        <v>44.436328220112003</v>
      </c>
      <c r="Q693">
        <v>5.7570556533269998E-3</v>
      </c>
    </row>
    <row r="694" spans="1:17" hidden="1" x14ac:dyDescent="0.3">
      <c r="A694" t="s">
        <v>1523</v>
      </c>
      <c r="B694" t="s">
        <v>1524</v>
      </c>
      <c r="C694" t="str">
        <f>IFERROR(VLOOKUP(Table1[[#This Row],[Ticker]],[1]!Table1[[Symbol]:[Industry]],2,FALSE),"-")</f>
        <v>-</v>
      </c>
      <c r="D694" t="s">
        <v>1008</v>
      </c>
      <c r="E694">
        <v>6266.1528877000001</v>
      </c>
      <c r="F694">
        <v>101</v>
      </c>
      <c r="M694">
        <v>50</v>
      </c>
      <c r="N694">
        <v>1</v>
      </c>
    </row>
    <row r="695" spans="1:17" x14ac:dyDescent="0.3">
      <c r="A695" t="s">
        <v>1525</v>
      </c>
      <c r="B695" t="s">
        <v>1526</v>
      </c>
      <c r="C695" t="str">
        <f>IFERROR(VLOOKUP(Table1[[#This Row],[Ticker]],[1]!Table1[[Symbol]:[Industry]],2,FALSE),"-")</f>
        <v>-</v>
      </c>
      <c r="D695" t="s">
        <v>539</v>
      </c>
      <c r="E695">
        <v>6237.3557993750001</v>
      </c>
      <c r="F695">
        <v>305.75</v>
      </c>
      <c r="G695">
        <v>-0.26564588653009402</v>
      </c>
      <c r="H695">
        <v>-6.6514001185977198</v>
      </c>
      <c r="I695">
        <v>-31.979686299516999</v>
      </c>
      <c r="J695">
        <v>-3.5589216893271698</v>
      </c>
      <c r="K695">
        <v>310.31118164849698</v>
      </c>
      <c r="L695">
        <v>318.58278061963802</v>
      </c>
      <c r="M695">
        <v>52.112294126586299</v>
      </c>
      <c r="N695">
        <v>0.82705317069501205</v>
      </c>
      <c r="O695">
        <v>32.552739165985201</v>
      </c>
      <c r="P695">
        <v>30.662393162393101</v>
      </c>
      <c r="Q695">
        <v>9.8598991852690998E-2</v>
      </c>
    </row>
    <row r="696" spans="1:17" hidden="1" x14ac:dyDescent="0.3">
      <c r="A696" t="s">
        <v>1527</v>
      </c>
      <c r="B696" t="s">
        <v>1528</v>
      </c>
      <c r="C696" t="str">
        <f>IFERROR(VLOOKUP(Table1[[#This Row],[Ticker]],[1]!Table1[[Symbol]:[Industry]],2,FALSE),"-")</f>
        <v>-</v>
      </c>
      <c r="D696" t="s">
        <v>626</v>
      </c>
      <c r="E696">
        <v>6217.0410366149999</v>
      </c>
      <c r="F696">
        <v>431.35</v>
      </c>
      <c r="G696">
        <v>-22.613001201817099</v>
      </c>
      <c r="H696">
        <v>-5.5242541470511997</v>
      </c>
      <c r="I696">
        <v>-28.430591869096698</v>
      </c>
      <c r="J696">
        <v>-2.69173045942195</v>
      </c>
      <c r="K696">
        <v>439.56596071492203</v>
      </c>
      <c r="L696">
        <v>441.62153850063203</v>
      </c>
      <c r="M696">
        <v>34.8564394949885</v>
      </c>
      <c r="N696">
        <v>1.3494377544011</v>
      </c>
      <c r="O696">
        <v>30.879795989335701</v>
      </c>
      <c r="P696">
        <v>9.7582697201017794</v>
      </c>
      <c r="Q696">
        <v>-6.5168802100514997E-2</v>
      </c>
    </row>
    <row r="697" spans="1:17" x14ac:dyDescent="0.3">
      <c r="A697" t="s">
        <v>1529</v>
      </c>
      <c r="B697" t="s">
        <v>1530</v>
      </c>
      <c r="C697" t="str">
        <f>IFERROR(VLOOKUP(Table1[[#This Row],[Ticker]],[1]!Table1[[Symbol]:[Industry]],2,FALSE),"-")</f>
        <v>-</v>
      </c>
      <c r="D697" t="s">
        <v>380</v>
      </c>
      <c r="E697">
        <v>6198.4066794720002</v>
      </c>
      <c r="F697">
        <v>63.07</v>
      </c>
      <c r="G697">
        <v>-38.861233425226899</v>
      </c>
      <c r="H697">
        <v>-0.36650630408498802</v>
      </c>
      <c r="I697">
        <v>-33.559385057419099</v>
      </c>
      <c r="J697">
        <v>7.5694220371738105E-2</v>
      </c>
      <c r="K697">
        <v>65.506692510534904</v>
      </c>
      <c r="L697">
        <v>70.133192321693002</v>
      </c>
      <c r="M697">
        <v>42.859266621939</v>
      </c>
      <c r="N697">
        <v>1.0836745089501201</v>
      </c>
      <c r="O697">
        <v>55.382907880133097</v>
      </c>
      <c r="P697">
        <v>6.35750421585161</v>
      </c>
      <c r="Q697">
        <v>3.9571274661272998E-2</v>
      </c>
    </row>
    <row r="698" spans="1:17" x14ac:dyDescent="0.3">
      <c r="A698" t="s">
        <v>1531</v>
      </c>
      <c r="B698" t="s">
        <v>1532</v>
      </c>
      <c r="C698" t="str">
        <f>IFERROR(VLOOKUP(Table1[[#This Row],[Ticker]],[1]!Table1[[Symbol]:[Industry]],2,FALSE),"-")</f>
        <v>-</v>
      </c>
      <c r="D698" t="s">
        <v>163</v>
      </c>
      <c r="E698">
        <v>6181.9934249999997</v>
      </c>
      <c r="F698">
        <v>893</v>
      </c>
      <c r="G698">
        <v>68.3566003372637</v>
      </c>
      <c r="H698">
        <v>-3.2638514439872401</v>
      </c>
      <c r="I698">
        <v>61.034316979575003</v>
      </c>
      <c r="J698">
        <v>-3.39989146987303</v>
      </c>
      <c r="K698">
        <v>840.40178888339801</v>
      </c>
      <c r="L698">
        <v>670.40594988144403</v>
      </c>
      <c r="M698">
        <v>44.423534895777102</v>
      </c>
      <c r="N698">
        <v>0.58422427875141403</v>
      </c>
      <c r="O698">
        <v>7.9507278835386304</v>
      </c>
      <c r="P698">
        <v>104.301075268817</v>
      </c>
      <c r="Q698">
        <v>-1.4572399915218999E-2</v>
      </c>
    </row>
    <row r="699" spans="1:17" x14ac:dyDescent="0.3">
      <c r="A699" t="s">
        <v>1533</v>
      </c>
      <c r="B699" t="s">
        <v>1534</v>
      </c>
      <c r="C699" t="str">
        <f>IFERROR(VLOOKUP(Table1[[#This Row],[Ticker]],[1]!Table1[[Symbol]:[Industry]],2,FALSE),"-")</f>
        <v>-</v>
      </c>
      <c r="D699" t="s">
        <v>916</v>
      </c>
      <c r="E699">
        <v>6145.7281733399996</v>
      </c>
      <c r="F699">
        <v>133.99</v>
      </c>
      <c r="G699">
        <v>-20.827367449219199</v>
      </c>
      <c r="H699">
        <v>-9.6468237657859603</v>
      </c>
      <c r="I699">
        <v>-32.965473239763</v>
      </c>
      <c r="J699">
        <v>0.336046158096103</v>
      </c>
      <c r="K699">
        <v>144.16875153712601</v>
      </c>
      <c r="L699">
        <v>157.105965466101</v>
      </c>
      <c r="M699">
        <v>35.158019984071203</v>
      </c>
      <c r="N699">
        <v>1.03933818856932</v>
      </c>
      <c r="O699">
        <v>57.175908649899199</v>
      </c>
      <c r="P699">
        <v>13.0717299578059</v>
      </c>
      <c r="Q699">
        <v>1.6726043208876998E-2</v>
      </c>
    </row>
    <row r="700" spans="1:17" x14ac:dyDescent="0.3">
      <c r="A700" t="s">
        <v>1535</v>
      </c>
      <c r="B700" t="s">
        <v>1536</v>
      </c>
      <c r="C700" t="str">
        <f>IFERROR(VLOOKUP(Table1[[#This Row],[Ticker]],[1]!Table1[[Symbol]:[Industry]],2,FALSE),"-")</f>
        <v>-</v>
      </c>
      <c r="D700" t="s">
        <v>46</v>
      </c>
      <c r="E700">
        <v>6125.1227107000004</v>
      </c>
      <c r="F700">
        <v>809.5</v>
      </c>
      <c r="G700">
        <v>115.273354787355</v>
      </c>
      <c r="H700">
        <v>-10.0143385041653</v>
      </c>
      <c r="I700">
        <v>24.469278251604599</v>
      </c>
      <c r="J700">
        <v>-4.3281786206485702</v>
      </c>
      <c r="K700">
        <v>795.88494263496398</v>
      </c>
      <c r="L700">
        <v>632.89115264584996</v>
      </c>
      <c r="M700">
        <v>31.550152718970601</v>
      </c>
      <c r="N700">
        <v>0.55034838080106196</v>
      </c>
      <c r="O700">
        <v>15.7257566399011</v>
      </c>
      <c r="P700">
        <v>142.075358851674</v>
      </c>
      <c r="Q700">
        <v>0.13200652564093299</v>
      </c>
    </row>
    <row r="701" spans="1:17" x14ac:dyDescent="0.3">
      <c r="A701" t="s">
        <v>1537</v>
      </c>
      <c r="B701" t="s">
        <v>1538</v>
      </c>
      <c r="C701" t="str">
        <f>IFERROR(VLOOKUP(Table1[[#This Row],[Ticker]],[1]!Table1[[Symbol]:[Industry]],2,FALSE),"-")</f>
        <v>-</v>
      </c>
      <c r="D701" t="s">
        <v>271</v>
      </c>
      <c r="E701">
        <v>6114.7290020699902</v>
      </c>
      <c r="F701">
        <v>1471.65</v>
      </c>
      <c r="G701">
        <v>30.869385006049299</v>
      </c>
      <c r="H701">
        <v>2.6740748231137998</v>
      </c>
      <c r="I701">
        <v>35.8526671742204</v>
      </c>
      <c r="J701">
        <v>1.9382894690835499</v>
      </c>
      <c r="K701">
        <v>1378.03186197132</v>
      </c>
      <c r="L701">
        <v>1200.7120053148701</v>
      </c>
      <c r="M701">
        <v>56.249526965686798</v>
      </c>
      <c r="N701">
        <v>0.72880180966581598</v>
      </c>
      <c r="O701">
        <v>7.6342880440322096</v>
      </c>
      <c r="P701">
        <v>70.715155733426101</v>
      </c>
      <c r="Q701">
        <v>0.112923442674495</v>
      </c>
    </row>
    <row r="702" spans="1:17" x14ac:dyDescent="0.3">
      <c r="A702" t="s">
        <v>1539</v>
      </c>
      <c r="B702" t="s">
        <v>1540</v>
      </c>
      <c r="C702" t="str">
        <f>IFERROR(VLOOKUP(Table1[[#This Row],[Ticker]],[1]!Table1[[Symbol]:[Industry]],2,FALSE),"-")</f>
        <v>-</v>
      </c>
      <c r="D702" t="s">
        <v>1541</v>
      </c>
      <c r="E702">
        <v>6112.5835505199902</v>
      </c>
      <c r="F702">
        <v>343.1</v>
      </c>
      <c r="G702">
        <v>29.2963372682289</v>
      </c>
      <c r="H702">
        <v>11.123124218672</v>
      </c>
      <c r="I702">
        <v>-8.5709528660443706</v>
      </c>
      <c r="J702">
        <v>-9.0029940319614497</v>
      </c>
      <c r="K702">
        <v>327.57783162602902</v>
      </c>
      <c r="L702">
        <v>282.55583870421702</v>
      </c>
      <c r="M702">
        <v>36.474002501588998</v>
      </c>
      <c r="N702">
        <v>1.9750185275065499</v>
      </c>
      <c r="O702">
        <v>17.720781113377999</v>
      </c>
      <c r="P702">
        <v>68.599508599508596</v>
      </c>
      <c r="Q702">
        <v>0.122493034360676</v>
      </c>
    </row>
    <row r="703" spans="1:17" x14ac:dyDescent="0.3">
      <c r="A703" t="s">
        <v>1542</v>
      </c>
      <c r="B703" t="s">
        <v>1543</v>
      </c>
      <c r="C703" t="str">
        <f>IFERROR(VLOOKUP(Table1[[#This Row],[Ticker]],[1]!Table1[[Symbol]:[Industry]],2,FALSE),"-")</f>
        <v>-</v>
      </c>
      <c r="D703" t="s">
        <v>168</v>
      </c>
      <c r="E703">
        <v>6106.2509491000001</v>
      </c>
      <c r="F703">
        <v>391</v>
      </c>
      <c r="G703">
        <v>30.508450243568699</v>
      </c>
      <c r="H703">
        <v>-0.97531289709528401</v>
      </c>
      <c r="I703">
        <v>28.256294864836899</v>
      </c>
      <c r="J703">
        <v>0.24920150799433599</v>
      </c>
      <c r="K703">
        <v>361.98974434960297</v>
      </c>
      <c r="L703">
        <v>305.35991079967698</v>
      </c>
      <c r="M703">
        <v>54.141661940532202</v>
      </c>
      <c r="N703">
        <v>0.791269836769669</v>
      </c>
      <c r="O703">
        <v>8.3120204603580596</v>
      </c>
      <c r="P703">
        <v>72.970581729705799</v>
      </c>
      <c r="Q703">
        <v>0.217425586856072</v>
      </c>
    </row>
    <row r="704" spans="1:17" x14ac:dyDescent="0.3">
      <c r="A704" t="s">
        <v>1544</v>
      </c>
      <c r="B704" t="s">
        <v>1545</v>
      </c>
      <c r="C704" t="str">
        <f>IFERROR(VLOOKUP(Table1[[#This Row],[Ticker]],[1]!Table1[[Symbol]:[Industry]],2,FALSE),"-")</f>
        <v>-</v>
      </c>
      <c r="D704" t="s">
        <v>138</v>
      </c>
      <c r="E704">
        <v>6076.2</v>
      </c>
      <c r="F704">
        <v>213.2</v>
      </c>
      <c r="G704">
        <v>76.494202468401994</v>
      </c>
      <c r="H704">
        <v>8.1430260234265006</v>
      </c>
      <c r="I704">
        <v>8.5892073407635703</v>
      </c>
      <c r="J704">
        <v>-8.9891928055120491</v>
      </c>
      <c r="K704">
        <v>204.36889780716601</v>
      </c>
      <c r="L704">
        <v>182.17038700312199</v>
      </c>
      <c r="M704">
        <v>49.497705237191902</v>
      </c>
      <c r="N704">
        <v>2.6100607257174402</v>
      </c>
      <c r="O704">
        <v>24.2729831144465</v>
      </c>
      <c r="P704">
        <v>106.589147286821</v>
      </c>
      <c r="Q704">
        <v>2.1956654781280002E-2</v>
      </c>
    </row>
    <row r="705" spans="1:17" x14ac:dyDescent="0.3">
      <c r="A705" t="s">
        <v>1546</v>
      </c>
      <c r="B705" t="s">
        <v>1547</v>
      </c>
      <c r="C705" t="str">
        <f>IFERROR(VLOOKUP(Table1[[#This Row],[Ticker]],[1]!Table1[[Symbol]:[Industry]],2,FALSE),"-")</f>
        <v>-</v>
      </c>
      <c r="D705" t="s">
        <v>24</v>
      </c>
      <c r="E705">
        <v>6042.2397890749999</v>
      </c>
      <c r="F705">
        <v>357.35</v>
      </c>
      <c r="G705">
        <v>0.62308043312344397</v>
      </c>
      <c r="H705">
        <v>-1.80415172055776</v>
      </c>
      <c r="I705">
        <v>-21.1920488208583</v>
      </c>
      <c r="J705">
        <v>-0.64181870761399995</v>
      </c>
      <c r="K705">
        <v>359.772479465885</v>
      </c>
      <c r="L705">
        <v>353.461965820449</v>
      </c>
      <c r="M705">
        <v>37.297253446499703</v>
      </c>
      <c r="N705">
        <v>0.90685855869329901</v>
      </c>
      <c r="O705">
        <v>18.161466349517202</v>
      </c>
      <c r="P705">
        <v>26.071617569236199</v>
      </c>
      <c r="Q705">
        <v>-4.7325751651281001E-2</v>
      </c>
    </row>
    <row r="706" spans="1:17" x14ac:dyDescent="0.3">
      <c r="A706" t="s">
        <v>1548</v>
      </c>
      <c r="B706" t="s">
        <v>1549</v>
      </c>
      <c r="C706" t="str">
        <f>IFERROR(VLOOKUP(Table1[[#This Row],[Ticker]],[1]!Table1[[Symbol]:[Industry]],2,FALSE),"-")</f>
        <v>-</v>
      </c>
      <c r="D706" t="s">
        <v>72</v>
      </c>
      <c r="E706">
        <v>6007.5839999999998</v>
      </c>
      <c r="F706">
        <v>853.35</v>
      </c>
      <c r="G706">
        <v>83.879372762680305</v>
      </c>
      <c r="H706">
        <v>-9.4947782558874696</v>
      </c>
      <c r="I706">
        <v>-23.8520346038847</v>
      </c>
      <c r="J706">
        <v>-8.2201744469283504</v>
      </c>
      <c r="K706">
        <v>877.96494696100604</v>
      </c>
      <c r="L706">
        <v>766.71798650887695</v>
      </c>
      <c r="M706">
        <v>41.573315423796402</v>
      </c>
      <c r="N706">
        <v>1.26310614421394</v>
      </c>
      <c r="O706">
        <v>36.520771078689798</v>
      </c>
      <c r="P706">
        <v>126.954787234042</v>
      </c>
      <c r="Q706">
        <v>9.7748638528664999E-2</v>
      </c>
    </row>
    <row r="707" spans="1:17" hidden="1" x14ac:dyDescent="0.3">
      <c r="A707" t="s">
        <v>1550</v>
      </c>
      <c r="B707" t="s">
        <v>1551</v>
      </c>
      <c r="C707" t="str">
        <f>IFERROR(VLOOKUP(Table1[[#This Row],[Ticker]],[1]!Table1[[Symbol]:[Industry]],2,FALSE),"-")</f>
        <v>-</v>
      </c>
      <c r="D707" t="s">
        <v>551</v>
      </c>
      <c r="E707">
        <v>5989.3475078800002</v>
      </c>
      <c r="F707">
        <v>1505.8</v>
      </c>
      <c r="G707">
        <v>13.2330411872057</v>
      </c>
      <c r="H707">
        <v>6.1953284208437696</v>
      </c>
      <c r="I707">
        <v>12.8751056433148</v>
      </c>
      <c r="J707">
        <v>-3.91373198936108</v>
      </c>
      <c r="K707">
        <v>1378.54241331047</v>
      </c>
      <c r="L707">
        <v>1238.9485820832599</v>
      </c>
      <c r="M707">
        <v>45.989270490668602</v>
      </c>
      <c r="N707">
        <v>0.57462898397550899</v>
      </c>
      <c r="O707">
        <v>11.2299110107584</v>
      </c>
      <c r="P707">
        <v>54.441025641025597</v>
      </c>
      <c r="Q707">
        <v>-2.9540552189355002E-2</v>
      </c>
    </row>
    <row r="708" spans="1:17" x14ac:dyDescent="0.3">
      <c r="A708" t="s">
        <v>1552</v>
      </c>
      <c r="B708" t="s">
        <v>1553</v>
      </c>
      <c r="C708" t="str">
        <f>IFERROR(VLOOKUP(Table1[[#This Row],[Ticker]],[1]!Table1[[Symbol]:[Industry]],2,FALSE),"-")</f>
        <v>-</v>
      </c>
      <c r="D708" t="s">
        <v>268</v>
      </c>
      <c r="E708">
        <v>5961.04481046</v>
      </c>
      <c r="F708">
        <v>751.65</v>
      </c>
      <c r="G708">
        <v>28.195329119212499</v>
      </c>
      <c r="H708">
        <v>-6.9952998252489296E-2</v>
      </c>
      <c r="I708">
        <v>0.658597681012139</v>
      </c>
      <c r="J708">
        <v>1.5465986405457199</v>
      </c>
      <c r="K708">
        <v>729.14709645646599</v>
      </c>
      <c r="L708">
        <v>680.60532897147004</v>
      </c>
      <c r="M708">
        <v>44.562104442899702</v>
      </c>
      <c r="N708">
        <v>1.32672463414815</v>
      </c>
      <c r="O708">
        <v>17.581321093593999</v>
      </c>
      <c r="P708">
        <v>67.014776135984803</v>
      </c>
    </row>
    <row r="709" spans="1:17" hidden="1" x14ac:dyDescent="0.3">
      <c r="A709" t="s">
        <v>1554</v>
      </c>
      <c r="B709" t="s">
        <v>1555</v>
      </c>
      <c r="C709" t="str">
        <f>IFERROR(VLOOKUP(Table1[[#This Row],[Ticker]],[1]!Table1[[Symbol]:[Industry]],2,FALSE),"-")</f>
        <v>-</v>
      </c>
      <c r="D709" t="s">
        <v>1556</v>
      </c>
      <c r="E709">
        <v>5950.7303940250004</v>
      </c>
      <c r="F709">
        <v>4625.05</v>
      </c>
      <c r="G709">
        <v>85.634299188664102</v>
      </c>
      <c r="H709">
        <v>3.6204616825776701</v>
      </c>
      <c r="I709">
        <v>17.982470599988801</v>
      </c>
      <c r="J709">
        <v>3.3830850463460602</v>
      </c>
      <c r="K709">
        <v>4114.8841877477598</v>
      </c>
      <c r="L709">
        <v>3418.0418625443299</v>
      </c>
      <c r="M709">
        <v>70.050086483669801</v>
      </c>
      <c r="N709">
        <v>0.81851799461333996</v>
      </c>
      <c r="O709">
        <v>3.7826618090615201</v>
      </c>
      <c r="P709">
        <v>115.108599600018</v>
      </c>
      <c r="Q709">
        <v>0.101018379567751</v>
      </c>
    </row>
    <row r="710" spans="1:17" x14ac:dyDescent="0.3">
      <c r="A710" t="s">
        <v>1557</v>
      </c>
      <c r="B710" t="s">
        <v>1558</v>
      </c>
      <c r="C710" t="str">
        <f>IFERROR(VLOOKUP(Table1[[#This Row],[Ticker]],[1]!Table1[[Symbol]:[Industry]],2,FALSE),"-")</f>
        <v>-</v>
      </c>
      <c r="D710" t="s">
        <v>420</v>
      </c>
      <c r="E710">
        <v>5911.6570317769902</v>
      </c>
      <c r="F710">
        <v>191.59</v>
      </c>
      <c r="G710">
        <v>170.325131992038</v>
      </c>
      <c r="H710">
        <v>-22.082788916658199</v>
      </c>
      <c r="I710">
        <v>-1.0446518079963101</v>
      </c>
      <c r="J710">
        <v>-3.22127127101077</v>
      </c>
      <c r="K710">
        <v>190.670986071241</v>
      </c>
      <c r="L710">
        <v>151.46356150148301</v>
      </c>
      <c r="M710">
        <v>45.787090664790497</v>
      </c>
      <c r="N710">
        <v>0.44568990223032401</v>
      </c>
      <c r="O710">
        <v>25.215303512709401</v>
      </c>
      <c r="P710">
        <v>203.86994448850101</v>
      </c>
      <c r="Q710">
        <v>4.0997257065186997E-2</v>
      </c>
    </row>
    <row r="711" spans="1:17" x14ac:dyDescent="0.3">
      <c r="A711" t="s">
        <v>1559</v>
      </c>
      <c r="B711" t="s">
        <v>1560</v>
      </c>
      <c r="C711" t="str">
        <f>IFERROR(VLOOKUP(Table1[[#This Row],[Ticker]],[1]!Table1[[Symbol]:[Industry]],2,FALSE),"-")</f>
        <v>-</v>
      </c>
      <c r="D711" t="s">
        <v>198</v>
      </c>
      <c r="E711">
        <v>5874.6882035999997</v>
      </c>
      <c r="F711">
        <v>482</v>
      </c>
      <c r="G711">
        <v>47.768222053703902</v>
      </c>
      <c r="H711">
        <v>-7.2081065228176504</v>
      </c>
      <c r="I711">
        <v>14.855749665299401</v>
      </c>
      <c r="J711">
        <v>-2.5710087937049302</v>
      </c>
      <c r="K711">
        <v>469.63291225664199</v>
      </c>
      <c r="L711">
        <v>400.75246487221</v>
      </c>
      <c r="M711">
        <v>35.253771370468897</v>
      </c>
      <c r="N711">
        <v>0.76626163425488003</v>
      </c>
      <c r="O711">
        <v>6.8464730290456401</v>
      </c>
      <c r="P711">
        <v>82.679552776198506</v>
      </c>
      <c r="Q711">
        <v>0.169783484737734</v>
      </c>
    </row>
    <row r="712" spans="1:17" hidden="1" x14ac:dyDescent="0.3">
      <c r="A712" t="s">
        <v>1561</v>
      </c>
      <c r="B712" t="s">
        <v>1562</v>
      </c>
      <c r="C712" t="str">
        <f>IFERROR(VLOOKUP(Table1[[#This Row],[Ticker]],[1]!Table1[[Symbol]:[Industry]],2,FALSE),"-")</f>
        <v>-</v>
      </c>
      <c r="D712" t="s">
        <v>420</v>
      </c>
      <c r="E712">
        <v>5859.3682988999999</v>
      </c>
      <c r="F712">
        <v>265.5</v>
      </c>
      <c r="G712">
        <v>143.39565793168001</v>
      </c>
      <c r="H712">
        <v>-4.1239811448647901</v>
      </c>
      <c r="I712">
        <v>44.107469249070299</v>
      </c>
      <c r="J712">
        <v>-0.104283833851783</v>
      </c>
      <c r="K712">
        <v>262.22142482528801</v>
      </c>
      <c r="L712">
        <v>209.852984597019</v>
      </c>
      <c r="M712">
        <v>45.486436036524097</v>
      </c>
      <c r="N712">
        <v>1.0148688678897</v>
      </c>
      <c r="O712">
        <v>12.994350282485801</v>
      </c>
      <c r="P712">
        <v>168.996960486322</v>
      </c>
      <c r="Q712">
        <v>0.123591200892353</v>
      </c>
    </row>
    <row r="713" spans="1:17" x14ac:dyDescent="0.3">
      <c r="A713" t="s">
        <v>1563</v>
      </c>
      <c r="B713" t="s">
        <v>1564</v>
      </c>
      <c r="C713" t="str">
        <f>IFERROR(VLOOKUP(Table1[[#This Row],[Ticker]],[1]!Table1[[Symbol]:[Industry]],2,FALSE),"-")</f>
        <v>-</v>
      </c>
      <c r="D713" t="s">
        <v>271</v>
      </c>
      <c r="E713">
        <v>5852.5947641699904</v>
      </c>
      <c r="F713">
        <v>1189.6500000000001</v>
      </c>
      <c r="G713">
        <v>117.43030672322099</v>
      </c>
      <c r="H713">
        <v>14.9641994934456</v>
      </c>
      <c r="I713">
        <v>42.0840226531326</v>
      </c>
      <c r="J713">
        <v>-2.5388206641152502</v>
      </c>
      <c r="K713">
        <v>1108.06483278987</v>
      </c>
      <c r="L713">
        <v>900.20873263689305</v>
      </c>
      <c r="M713">
        <v>47.682367996309601</v>
      </c>
      <c r="N713">
        <v>1.0314828878838</v>
      </c>
      <c r="O713">
        <v>13.394695918967701</v>
      </c>
      <c r="P713">
        <v>146.892186365051</v>
      </c>
      <c r="Q713">
        <v>4.5248661469637998E-2</v>
      </c>
    </row>
    <row r="714" spans="1:17" x14ac:dyDescent="0.3">
      <c r="A714" t="s">
        <v>1565</v>
      </c>
      <c r="B714" t="s">
        <v>1566</v>
      </c>
      <c r="C714" t="str">
        <f>IFERROR(VLOOKUP(Table1[[#This Row],[Ticker]],[1]!Table1[[Symbol]:[Industry]],2,FALSE),"-")</f>
        <v>-</v>
      </c>
      <c r="D714" t="s">
        <v>268</v>
      </c>
      <c r="E714">
        <v>5806.4879930699999</v>
      </c>
      <c r="F714">
        <v>1887.7</v>
      </c>
      <c r="G714">
        <v>-34.771491796496299</v>
      </c>
      <c r="H714">
        <v>-3.58150734365806</v>
      </c>
      <c r="I714">
        <v>-26.199120586637498</v>
      </c>
      <c r="J714">
        <v>-3.30750296025538</v>
      </c>
      <c r="K714">
        <v>1899.6693903314599</v>
      </c>
      <c r="L714">
        <v>1968.66029748967</v>
      </c>
      <c r="M714">
        <v>39.031687437546402</v>
      </c>
      <c r="N714">
        <v>0.73728078004386799</v>
      </c>
      <c r="O714">
        <v>54.704137309953801</v>
      </c>
      <c r="P714">
        <v>17.9812499999999</v>
      </c>
      <c r="Q714">
        <v>6.3365413985460002E-3</v>
      </c>
    </row>
    <row r="715" spans="1:17" x14ac:dyDescent="0.3">
      <c r="A715" t="s">
        <v>1567</v>
      </c>
      <c r="B715" t="s">
        <v>1568</v>
      </c>
      <c r="C715" t="str">
        <f>IFERROR(VLOOKUP(Table1[[#This Row],[Ticker]],[1]!Table1[[Symbol]:[Industry]],2,FALSE),"-")</f>
        <v>-</v>
      </c>
      <c r="D715" t="s">
        <v>271</v>
      </c>
      <c r="E715">
        <v>5781.3221567999999</v>
      </c>
      <c r="F715">
        <v>787.25</v>
      </c>
      <c r="G715">
        <v>-5.2711784999393601</v>
      </c>
      <c r="H715">
        <v>-3.7839119500941298</v>
      </c>
      <c r="I715">
        <v>-11.4864219025923</v>
      </c>
      <c r="J715">
        <v>1.38601871062492</v>
      </c>
      <c r="K715">
        <v>776.84693590403697</v>
      </c>
      <c r="L715">
        <v>760.78374313722497</v>
      </c>
      <c r="M715">
        <v>60.956689395711201</v>
      </c>
      <c r="N715">
        <v>0.88778681647393498</v>
      </c>
      <c r="O715">
        <v>10.3588440774849</v>
      </c>
      <c r="P715">
        <v>26.3643659711075</v>
      </c>
      <c r="Q715">
        <v>3.7051406340664998E-2</v>
      </c>
    </row>
    <row r="716" spans="1:17" x14ac:dyDescent="0.3">
      <c r="A716" t="s">
        <v>1569</v>
      </c>
      <c r="B716" t="s">
        <v>1570</v>
      </c>
      <c r="C716" t="str">
        <f>IFERROR(VLOOKUP(Table1[[#This Row],[Ticker]],[1]!Table1[[Symbol]:[Industry]],2,FALSE),"-")</f>
        <v>-</v>
      </c>
      <c r="D716" t="s">
        <v>472</v>
      </c>
      <c r="E716">
        <v>5773.0109599750003</v>
      </c>
      <c r="F716">
        <v>1919.75</v>
      </c>
      <c r="G716">
        <v>5.6318071958108504</v>
      </c>
      <c r="H716">
        <v>21.578714059886099</v>
      </c>
      <c r="I716">
        <v>37.0625240841118</v>
      </c>
      <c r="J716">
        <v>-4.57710298772027</v>
      </c>
      <c r="K716">
        <v>1579.81235967049</v>
      </c>
      <c r="L716">
        <v>1427.2140296800001</v>
      </c>
      <c r="M716">
        <v>69.089102343252605</v>
      </c>
      <c r="N716">
        <v>2.3905220654908002</v>
      </c>
      <c r="O716">
        <v>5.4720666753483398</v>
      </c>
      <c r="P716">
        <v>79.1229297877303</v>
      </c>
      <c r="Q716">
        <v>-0.124318658993759</v>
      </c>
    </row>
    <row r="717" spans="1:17" hidden="1" x14ac:dyDescent="0.3">
      <c r="A717" t="s">
        <v>1571</v>
      </c>
      <c r="B717" t="s">
        <v>1572</v>
      </c>
      <c r="C717" t="str">
        <f>IFERROR(VLOOKUP(Table1[[#This Row],[Ticker]],[1]!Table1[[Symbol]:[Industry]],2,FALSE),"-")</f>
        <v>-</v>
      </c>
      <c r="E717">
        <v>5761.05311471</v>
      </c>
      <c r="F717">
        <v>2666.9</v>
      </c>
      <c r="G717">
        <v>1658.47292719508</v>
      </c>
      <c r="H717">
        <v>-16.507293128275201</v>
      </c>
      <c r="I717">
        <v>344.950798815582</v>
      </c>
      <c r="J717">
        <v>-9.1287781237742003</v>
      </c>
      <c r="K717">
        <v>2310.9742529761602</v>
      </c>
      <c r="L717">
        <v>1191.75981535647</v>
      </c>
      <c r="M717">
        <v>51.766451190047</v>
      </c>
      <c r="N717">
        <v>0.57959586002957098</v>
      </c>
      <c r="O717">
        <v>14.3537440473958</v>
      </c>
      <c r="P717">
        <v>1771.5087719298199</v>
      </c>
    </row>
    <row r="718" spans="1:17" x14ac:dyDescent="0.3">
      <c r="A718" t="s">
        <v>1573</v>
      </c>
      <c r="B718" t="s">
        <v>1574</v>
      </c>
      <c r="C718" t="str">
        <f>IFERROR(VLOOKUP(Table1[[#This Row],[Ticker]],[1]!Table1[[Symbol]:[Industry]],2,FALSE),"-")</f>
        <v>-</v>
      </c>
      <c r="D718" t="s">
        <v>375</v>
      </c>
      <c r="E718">
        <v>5755.545125525</v>
      </c>
      <c r="F718">
        <v>269.75</v>
      </c>
      <c r="G718">
        <v>-8.1785618644586808</v>
      </c>
      <c r="H718">
        <v>3.7351248596395199</v>
      </c>
      <c r="I718">
        <v>9.7147684578434799</v>
      </c>
      <c r="J718">
        <v>3.1863078508920002</v>
      </c>
      <c r="K718">
        <v>250.93055734419301</v>
      </c>
      <c r="L718">
        <v>232.36980514016</v>
      </c>
      <c r="M718">
        <v>56.976314373039799</v>
      </c>
      <c r="N718">
        <v>0.67706086999676895</v>
      </c>
      <c r="O718">
        <v>6.4133456904541299</v>
      </c>
      <c r="P718">
        <v>42.7248677248677</v>
      </c>
      <c r="Q718">
        <v>-9.1683351984196998E-2</v>
      </c>
    </row>
    <row r="719" spans="1:17" x14ac:dyDescent="0.3">
      <c r="A719" t="s">
        <v>1575</v>
      </c>
      <c r="B719" t="s">
        <v>1576</v>
      </c>
      <c r="C719" t="str">
        <f>IFERROR(VLOOKUP(Table1[[#This Row],[Ticker]],[1]!Table1[[Symbol]:[Industry]],2,FALSE),"-")</f>
        <v>-</v>
      </c>
      <c r="D719" t="s">
        <v>472</v>
      </c>
      <c r="E719">
        <v>5713.8804622799998</v>
      </c>
      <c r="F719">
        <v>1057.95</v>
      </c>
      <c r="G719">
        <v>-33.347597022442102</v>
      </c>
      <c r="H719">
        <v>-5.9230158968775397</v>
      </c>
      <c r="I719">
        <v>-21.686205935592401</v>
      </c>
      <c r="J719">
        <v>-2.17721194957638</v>
      </c>
      <c r="K719">
        <v>1050.5574920741001</v>
      </c>
      <c r="L719">
        <v>1112.2045586326101</v>
      </c>
      <c r="M719">
        <v>52.3530495868401</v>
      </c>
      <c r="N719">
        <v>1.2619969893052601</v>
      </c>
      <c r="O719">
        <v>32.775651023205199</v>
      </c>
      <c r="P719">
        <v>13.355834136933399</v>
      </c>
      <c r="Q719">
        <v>-7.0036738402414006E-2</v>
      </c>
    </row>
    <row r="720" spans="1:17" hidden="1" x14ac:dyDescent="0.3">
      <c r="A720" t="s">
        <v>1577</v>
      </c>
      <c r="B720" t="s">
        <v>1578</v>
      </c>
      <c r="C720" t="str">
        <f>IFERROR(VLOOKUP(Table1[[#This Row],[Ticker]],[1]!Table1[[Symbol]:[Industry]],2,FALSE),"-")</f>
        <v>-</v>
      </c>
      <c r="D720" t="s">
        <v>21</v>
      </c>
      <c r="E720">
        <v>5692.1702561749998</v>
      </c>
      <c r="F720">
        <v>481.15</v>
      </c>
      <c r="G720">
        <v>-17.148678623137702</v>
      </c>
      <c r="H720">
        <v>-9.3890173499778395</v>
      </c>
      <c r="I720">
        <v>-21.336697877081299</v>
      </c>
      <c r="J720">
        <v>-3.8313997788665501</v>
      </c>
      <c r="K720">
        <v>484.64139409455299</v>
      </c>
      <c r="L720">
        <v>465.707294184386</v>
      </c>
      <c r="M720">
        <v>41.828878185881102</v>
      </c>
      <c r="N720">
        <v>0.67487287805039498</v>
      </c>
      <c r="O720">
        <v>24.493401226228801</v>
      </c>
      <c r="P720">
        <v>23.340169187387801</v>
      </c>
      <c r="Q720">
        <v>7.3021132677759004E-2</v>
      </c>
    </row>
    <row r="721" spans="1:17" hidden="1" x14ac:dyDescent="0.3">
      <c r="A721" t="s">
        <v>1579</v>
      </c>
      <c r="B721" t="s">
        <v>1580</v>
      </c>
      <c r="C721" t="str">
        <f>IFERROR(VLOOKUP(Table1[[#This Row],[Ticker]],[1]!Table1[[Symbol]:[Industry]],2,FALSE),"-")</f>
        <v>-</v>
      </c>
      <c r="D721" t="s">
        <v>539</v>
      </c>
      <c r="E721">
        <v>5685.9912601599999</v>
      </c>
      <c r="F721">
        <v>5722.1</v>
      </c>
      <c r="G721">
        <v>53.767665582289801</v>
      </c>
      <c r="H721">
        <v>-9.4143567642684403</v>
      </c>
      <c r="I721">
        <v>28.761140442706299</v>
      </c>
      <c r="J721">
        <v>-3.3536137847488798</v>
      </c>
      <c r="K721">
        <v>5836.2365111134504</v>
      </c>
      <c r="L721">
        <v>4681.76128366172</v>
      </c>
      <c r="M721">
        <v>31.280847960179699</v>
      </c>
      <c r="N721">
        <v>0.71764692034731503</v>
      </c>
      <c r="O721">
        <v>17.070655878086601</v>
      </c>
      <c r="P721">
        <v>100.241461366181</v>
      </c>
      <c r="Q721">
        <v>0.124693076532482</v>
      </c>
    </row>
    <row r="722" spans="1:17" x14ac:dyDescent="0.3">
      <c r="A722" t="s">
        <v>1581</v>
      </c>
      <c r="B722" t="s">
        <v>1582</v>
      </c>
      <c r="C722" t="str">
        <f>IFERROR(VLOOKUP(Table1[[#This Row],[Ticker]],[1]!Table1[[Symbol]:[Industry]],2,FALSE),"-")</f>
        <v>-</v>
      </c>
      <c r="D722" t="s">
        <v>138</v>
      </c>
      <c r="E722">
        <v>5649.32423724</v>
      </c>
      <c r="F722">
        <v>191.44</v>
      </c>
      <c r="G722">
        <v>134.55207833024301</v>
      </c>
      <c r="H722">
        <v>-2.94815818868482</v>
      </c>
      <c r="I722">
        <v>11.315624577317299</v>
      </c>
      <c r="J722">
        <v>-2.1874827203153502</v>
      </c>
      <c r="K722">
        <v>189.62534207925401</v>
      </c>
      <c r="L722">
        <v>150.527153748887</v>
      </c>
      <c r="M722">
        <v>37.348321960499703</v>
      </c>
      <c r="N722">
        <v>1.0957786033399</v>
      </c>
      <c r="O722">
        <v>24.827622231508499</v>
      </c>
      <c r="P722">
        <v>170.77793493634999</v>
      </c>
      <c r="Q722">
        <v>0.141058201901196</v>
      </c>
    </row>
    <row r="723" spans="1:17" x14ac:dyDescent="0.3">
      <c r="A723" t="s">
        <v>1583</v>
      </c>
      <c r="B723" t="s">
        <v>1584</v>
      </c>
      <c r="C723" t="str">
        <f>IFERROR(VLOOKUP(Table1[[#This Row],[Ticker]],[1]!Table1[[Symbol]:[Industry]],2,FALSE),"-")</f>
        <v>-</v>
      </c>
      <c r="D723" t="s">
        <v>375</v>
      </c>
      <c r="E723">
        <v>5594.9322462600003</v>
      </c>
      <c r="F723">
        <v>2057.65</v>
      </c>
      <c r="G723">
        <v>74.840424663701199</v>
      </c>
      <c r="H723">
        <v>4.8028215027979604</v>
      </c>
      <c r="I723">
        <v>66.812475686454803</v>
      </c>
      <c r="J723">
        <v>-3.6951287631167098</v>
      </c>
      <c r="K723">
        <v>1782.0123735550401</v>
      </c>
      <c r="L723">
        <v>1407.36646564734</v>
      </c>
      <c r="M723">
        <v>63.089731722451099</v>
      </c>
      <c r="N723">
        <v>0.52022339278692498</v>
      </c>
      <c r="O723">
        <v>2.8308993269020499</v>
      </c>
      <c r="P723">
        <v>119.365671641791</v>
      </c>
      <c r="Q723">
        <v>-4.0197858006229999E-2</v>
      </c>
    </row>
    <row r="724" spans="1:17" hidden="1" x14ac:dyDescent="0.3">
      <c r="A724" t="s">
        <v>1585</v>
      </c>
      <c r="B724" t="s">
        <v>1586</v>
      </c>
      <c r="C724" t="str">
        <f>IFERROR(VLOOKUP(Table1[[#This Row],[Ticker]],[1]!Table1[[Symbol]:[Industry]],2,FALSE),"-")</f>
        <v>-</v>
      </c>
      <c r="D724" t="s">
        <v>242</v>
      </c>
      <c r="E724">
        <v>5594.3650349999998</v>
      </c>
      <c r="F724">
        <v>5052.6000000000004</v>
      </c>
      <c r="G724">
        <v>127.15355795337</v>
      </c>
      <c r="H724">
        <v>17.115615979375601</v>
      </c>
      <c r="I724">
        <v>58.492004356098001</v>
      </c>
      <c r="J724">
        <v>-4.1642564821237702</v>
      </c>
      <c r="K724">
        <v>4483.6268456581502</v>
      </c>
      <c r="L724">
        <v>3522.5370970685599</v>
      </c>
      <c r="M724">
        <v>54.969904230421001</v>
      </c>
      <c r="N724">
        <v>0.46197180912769698</v>
      </c>
      <c r="O724">
        <v>6.4204567945216304</v>
      </c>
      <c r="P724">
        <v>160.041173443129</v>
      </c>
      <c r="Q724">
        <v>9.9496663037040994E-2</v>
      </c>
    </row>
    <row r="725" spans="1:17" x14ac:dyDescent="0.3">
      <c r="A725" t="s">
        <v>1587</v>
      </c>
      <c r="B725" t="s">
        <v>1588</v>
      </c>
      <c r="C725" t="str">
        <f>IFERROR(VLOOKUP(Table1[[#This Row],[Ticker]],[1]!Table1[[Symbol]:[Industry]],2,FALSE),"-")</f>
        <v>-</v>
      </c>
      <c r="D725" t="s">
        <v>420</v>
      </c>
      <c r="E725">
        <v>5577.7601313719997</v>
      </c>
      <c r="F725">
        <v>62.04</v>
      </c>
      <c r="G725">
        <v>6.4972428430948899</v>
      </c>
      <c r="H725">
        <v>-15.5522169788719</v>
      </c>
      <c r="I725">
        <v>-27.937486664329501</v>
      </c>
      <c r="J725">
        <v>-5.7135201368233401</v>
      </c>
      <c r="K725">
        <v>68.378290270592302</v>
      </c>
      <c r="L725">
        <v>67.477628502813403</v>
      </c>
      <c r="M725">
        <v>35.646036605549703</v>
      </c>
      <c r="N725">
        <v>0.72738029521524905</v>
      </c>
      <c r="O725">
        <v>41.521598968407403</v>
      </c>
      <c r="P725">
        <v>41.967963386727597</v>
      </c>
      <c r="Q725">
        <v>6.6193567097140001E-3</v>
      </c>
    </row>
    <row r="726" spans="1:17" hidden="1" x14ac:dyDescent="0.3">
      <c r="A726" t="s">
        <v>1589</v>
      </c>
      <c r="B726" t="s">
        <v>1590</v>
      </c>
      <c r="C726" t="str">
        <f>IFERROR(VLOOKUP(Table1[[#This Row],[Ticker]],[1]!Table1[[Symbol]:[Industry]],2,FALSE),"-")</f>
        <v>-</v>
      </c>
      <c r="D726" t="s">
        <v>592</v>
      </c>
      <c r="E726">
        <v>5548.2088951799997</v>
      </c>
      <c r="F726">
        <v>5767.8</v>
      </c>
      <c r="G726">
        <v>-19.034347264988899</v>
      </c>
      <c r="H726">
        <v>-7.6179612443672804</v>
      </c>
      <c r="I726">
        <v>-12.3186691674613</v>
      </c>
      <c r="J726">
        <v>-3.5200350918807999</v>
      </c>
      <c r="K726">
        <v>5709.7376861575203</v>
      </c>
      <c r="L726">
        <v>5515.8292918966199</v>
      </c>
      <c r="M726">
        <v>43.0400410962447</v>
      </c>
      <c r="N726">
        <v>1.3312373474285899</v>
      </c>
      <c r="O726">
        <v>11.8277332778529</v>
      </c>
      <c r="P726">
        <v>15.740257655416</v>
      </c>
      <c r="Q726">
        <v>1.4127581723606999E-2</v>
      </c>
    </row>
    <row r="727" spans="1:17" x14ac:dyDescent="0.3">
      <c r="A727" t="s">
        <v>1591</v>
      </c>
      <c r="B727" t="s">
        <v>1592</v>
      </c>
      <c r="C727" t="str">
        <f>IFERROR(VLOOKUP(Table1[[#This Row],[Ticker]],[1]!Table1[[Symbol]:[Industry]],2,FALSE),"-")</f>
        <v>-</v>
      </c>
      <c r="D727" t="s">
        <v>1203</v>
      </c>
      <c r="E727">
        <v>5437.2818402499997</v>
      </c>
      <c r="F727">
        <v>3243.65</v>
      </c>
      <c r="G727">
        <v>11.6735214271354</v>
      </c>
      <c r="H727">
        <v>-2.7849879574915599</v>
      </c>
      <c r="I727">
        <v>-8.4237223989214396</v>
      </c>
      <c r="J727">
        <v>1.7442245967578101</v>
      </c>
      <c r="K727">
        <v>2976.7698816889902</v>
      </c>
      <c r="L727">
        <v>2912.0079416050498</v>
      </c>
      <c r="M727">
        <v>77.645213405883595</v>
      </c>
      <c r="N727">
        <v>2.8914636095183899</v>
      </c>
      <c r="O727">
        <v>14.069027176174901</v>
      </c>
      <c r="P727">
        <v>48.784459428466498</v>
      </c>
      <c r="Q727">
        <v>-6.7242772834921999E-2</v>
      </c>
    </row>
    <row r="728" spans="1:17" x14ac:dyDescent="0.3">
      <c r="A728" t="s">
        <v>1593</v>
      </c>
      <c r="B728" t="s">
        <v>1594</v>
      </c>
      <c r="C728" t="str">
        <f>IFERROR(VLOOKUP(Table1[[#This Row],[Ticker]],[1]!Table1[[Symbol]:[Industry]],2,FALSE),"-")</f>
        <v>-</v>
      </c>
      <c r="D728" t="s">
        <v>420</v>
      </c>
      <c r="E728">
        <v>5431.8790647280002</v>
      </c>
      <c r="F728">
        <v>49.36</v>
      </c>
      <c r="G728">
        <v>-27.445728851827599</v>
      </c>
      <c r="H728">
        <v>-10.8153944834499</v>
      </c>
      <c r="I728">
        <v>-31.310698017836401</v>
      </c>
      <c r="J728">
        <v>-2.9067405036516099</v>
      </c>
      <c r="K728">
        <v>51.757838832546298</v>
      </c>
      <c r="L728">
        <v>52.3514221929169</v>
      </c>
      <c r="M728">
        <v>30.3295462648117</v>
      </c>
      <c r="N728">
        <v>0.92263591483757901</v>
      </c>
      <c r="O728">
        <v>38.371150729335398</v>
      </c>
      <c r="P728">
        <v>10.055741360089099</v>
      </c>
    </row>
    <row r="729" spans="1:17" x14ac:dyDescent="0.3">
      <c r="A729" t="s">
        <v>1595</v>
      </c>
      <c r="B729" t="s">
        <v>1596</v>
      </c>
      <c r="C729" t="str">
        <f>IFERROR(VLOOKUP(Table1[[#This Row],[Ticker]],[1]!Table1[[Symbol]:[Industry]],2,FALSE),"-")</f>
        <v>-</v>
      </c>
      <c r="D729" t="s">
        <v>271</v>
      </c>
      <c r="E729">
        <v>5419.7690342899996</v>
      </c>
      <c r="F729">
        <v>2332.85</v>
      </c>
      <c r="G729">
        <v>137.48104747693301</v>
      </c>
      <c r="H729">
        <v>14.993434309605</v>
      </c>
      <c r="I729">
        <v>22.872091327400099</v>
      </c>
      <c r="J729">
        <v>3.45379497363946</v>
      </c>
      <c r="K729">
        <v>2129.50403943623</v>
      </c>
      <c r="L729">
        <v>1726.307920707</v>
      </c>
      <c r="M729">
        <v>50.877919323167497</v>
      </c>
      <c r="N729">
        <v>1.0352619626308801</v>
      </c>
      <c r="O729">
        <v>13.166298733309</v>
      </c>
      <c r="P729">
        <v>185.27667380006099</v>
      </c>
      <c r="Q729">
        <v>0.107906027069069</v>
      </c>
    </row>
    <row r="730" spans="1:17" x14ac:dyDescent="0.3">
      <c r="A730" t="s">
        <v>1597</v>
      </c>
      <c r="B730" t="s">
        <v>1598</v>
      </c>
      <c r="C730" t="str">
        <f>IFERROR(VLOOKUP(Table1[[#This Row],[Ticker]],[1]!Table1[[Symbol]:[Industry]],2,FALSE),"-")</f>
        <v>-</v>
      </c>
      <c r="D730" t="s">
        <v>380</v>
      </c>
      <c r="E730">
        <v>5417.1384699119999</v>
      </c>
      <c r="F730">
        <v>108.42</v>
      </c>
      <c r="G730">
        <v>17.5645266971114</v>
      </c>
      <c r="H730">
        <v>1.9790562994923699</v>
      </c>
      <c r="I730">
        <v>-17.138629190305402</v>
      </c>
      <c r="J730">
        <v>-0.97503747594972101</v>
      </c>
      <c r="K730">
        <v>105.68865035418401</v>
      </c>
      <c r="L730">
        <v>100.474925178606</v>
      </c>
      <c r="M730">
        <v>49.371627971499599</v>
      </c>
      <c r="N730">
        <v>2.3621749269638501</v>
      </c>
      <c r="O730">
        <v>12.1103117505995</v>
      </c>
      <c r="P730">
        <v>46.020202020201999</v>
      </c>
      <c r="Q730">
        <v>3.7064616307835002E-2</v>
      </c>
    </row>
    <row r="731" spans="1:17" hidden="1" x14ac:dyDescent="0.3">
      <c r="A731" t="s">
        <v>1599</v>
      </c>
      <c r="B731" t="s">
        <v>1600</v>
      </c>
      <c r="C731" t="str">
        <f>IFERROR(VLOOKUP(Table1[[#This Row],[Ticker]],[1]!Table1[[Symbol]:[Industry]],2,FALSE),"-")</f>
        <v>-</v>
      </c>
      <c r="D731" t="s">
        <v>130</v>
      </c>
      <c r="E731">
        <v>5383.1764095199997</v>
      </c>
      <c r="F731">
        <v>343.85</v>
      </c>
      <c r="G731">
        <v>-25.831230846352199</v>
      </c>
      <c r="H731">
        <v>-8.2062383979253308</v>
      </c>
      <c r="I731">
        <v>-17.111563818702201</v>
      </c>
      <c r="J731">
        <v>-2.9586002619992402</v>
      </c>
      <c r="O731">
        <v>8.1867093209248196</v>
      </c>
      <c r="P731">
        <v>5.7674561673331102</v>
      </c>
    </row>
    <row r="732" spans="1:17" x14ac:dyDescent="0.3">
      <c r="A732" t="s">
        <v>1601</v>
      </c>
      <c r="B732" t="s">
        <v>1602</v>
      </c>
      <c r="C732" t="str">
        <f>IFERROR(VLOOKUP(Table1[[#This Row],[Ticker]],[1]!Table1[[Symbol]:[Industry]],2,FALSE),"-")</f>
        <v>-</v>
      </c>
      <c r="D732" t="s">
        <v>119</v>
      </c>
      <c r="E732">
        <v>5341.3377600000003</v>
      </c>
      <c r="F732">
        <v>575.6</v>
      </c>
      <c r="G732">
        <v>81.448753368474399</v>
      </c>
      <c r="H732">
        <v>-7.0832000142155804</v>
      </c>
      <c r="I732">
        <v>69.112717985336104</v>
      </c>
      <c r="J732">
        <v>1.13138056006057</v>
      </c>
      <c r="K732">
        <v>506.42702135610898</v>
      </c>
      <c r="L732">
        <v>374.22651905033399</v>
      </c>
      <c r="M732">
        <v>66.125356343135095</v>
      </c>
      <c r="N732">
        <v>0.37698061286593199</v>
      </c>
      <c r="O732">
        <v>26.363794301598301</v>
      </c>
      <c r="P732">
        <v>175.01194457716099</v>
      </c>
      <c r="Q732">
        <v>6.7597343861903997E-2</v>
      </c>
    </row>
    <row r="733" spans="1:17" x14ac:dyDescent="0.3">
      <c r="A733" t="s">
        <v>1603</v>
      </c>
      <c r="B733" t="s">
        <v>1604</v>
      </c>
      <c r="C733" t="str">
        <f>IFERROR(VLOOKUP(Table1[[#This Row],[Ticker]],[1]!Table1[[Symbol]:[Industry]],2,FALSE),"-")</f>
        <v>-</v>
      </c>
      <c r="D733" t="s">
        <v>528</v>
      </c>
      <c r="E733">
        <v>5318.6792177739999</v>
      </c>
      <c r="F733">
        <v>106.79</v>
      </c>
      <c r="G733">
        <v>-28.755256696306301</v>
      </c>
      <c r="H733">
        <v>-4.1236864543459699</v>
      </c>
      <c r="I733">
        <v>-28.611245823165401</v>
      </c>
      <c r="J733">
        <v>-5.4046837387853497</v>
      </c>
      <c r="K733">
        <v>107.462987544443</v>
      </c>
      <c r="L733">
        <v>108.800073220198</v>
      </c>
      <c r="M733">
        <v>37.325385233269103</v>
      </c>
      <c r="N733">
        <v>1.2129546217284699</v>
      </c>
      <c r="O733">
        <v>28.944657739488601</v>
      </c>
      <c r="P733">
        <v>16.710382513661202</v>
      </c>
      <c r="Q733">
        <v>-0.121552050560628</v>
      </c>
    </row>
    <row r="734" spans="1:17" hidden="1" x14ac:dyDescent="0.3">
      <c r="A734" t="s">
        <v>1605</v>
      </c>
      <c r="B734" t="s">
        <v>1606</v>
      </c>
      <c r="C734" t="str">
        <f>IFERROR(VLOOKUP(Table1[[#This Row],[Ticker]],[1]!Table1[[Symbol]:[Industry]],2,FALSE),"-")</f>
        <v>-</v>
      </c>
      <c r="D734" t="s">
        <v>281</v>
      </c>
      <c r="E734">
        <v>5311.2548468000005</v>
      </c>
      <c r="F734">
        <v>281</v>
      </c>
      <c r="G734">
        <v>162.174769554178</v>
      </c>
      <c r="H734">
        <v>-5.2283406385222397</v>
      </c>
      <c r="I734">
        <v>168.69683611950401</v>
      </c>
      <c r="J734">
        <v>-3.55851630998241</v>
      </c>
      <c r="K734">
        <v>231.83740011742</v>
      </c>
      <c r="L734">
        <v>149.210690936318</v>
      </c>
      <c r="M734">
        <v>51.970962396345399</v>
      </c>
      <c r="N734">
        <v>0.28639915499590701</v>
      </c>
      <c r="O734">
        <v>16.298932384341601</v>
      </c>
      <c r="P734">
        <v>264.93506493506402</v>
      </c>
      <c r="Q734">
        <v>0.13474452480885099</v>
      </c>
    </row>
    <row r="735" spans="1:17" hidden="1" x14ac:dyDescent="0.3">
      <c r="A735" t="s">
        <v>1607</v>
      </c>
      <c r="B735" t="s">
        <v>1608</v>
      </c>
      <c r="C735" t="str">
        <f>IFERROR(VLOOKUP(Table1[[#This Row],[Ticker]],[1]!Table1[[Symbol]:[Industry]],2,FALSE),"-")</f>
        <v>-</v>
      </c>
      <c r="D735" t="s">
        <v>127</v>
      </c>
      <c r="E735">
        <v>5297.5502463449902</v>
      </c>
      <c r="F735">
        <v>438.45</v>
      </c>
      <c r="G735">
        <v>70.934036718775602</v>
      </c>
      <c r="H735">
        <v>7.9766187778492199</v>
      </c>
      <c r="I735">
        <v>79.653703746425606</v>
      </c>
      <c r="J735">
        <v>-6.3615000255022398</v>
      </c>
      <c r="K735">
        <v>384.62532880619199</v>
      </c>
      <c r="M735">
        <v>44.505294009289699</v>
      </c>
      <c r="N735">
        <v>0.30478954118263302</v>
      </c>
      <c r="O735">
        <v>20.880374044930999</v>
      </c>
      <c r="P735">
        <v>158.82526564344701</v>
      </c>
    </row>
    <row r="736" spans="1:17" hidden="1" x14ac:dyDescent="0.3">
      <c r="A736" t="s">
        <v>1609</v>
      </c>
      <c r="B736" t="s">
        <v>1610</v>
      </c>
      <c r="C736" t="str">
        <f>IFERROR(VLOOKUP(Table1[[#This Row],[Ticker]],[1]!Table1[[Symbol]:[Industry]],2,FALSE),"-")</f>
        <v>-</v>
      </c>
      <c r="D736" t="s">
        <v>27</v>
      </c>
      <c r="E736">
        <v>5283.81</v>
      </c>
      <c r="F736">
        <v>83.87</v>
      </c>
      <c r="G736">
        <v>300.68228457132199</v>
      </c>
      <c r="H736">
        <v>81.859686149305901</v>
      </c>
      <c r="I736">
        <v>125.749470877307</v>
      </c>
      <c r="J736">
        <v>50.672202545172802</v>
      </c>
      <c r="K736">
        <v>45.853897832779303</v>
      </c>
      <c r="L736">
        <v>37.448059027936999</v>
      </c>
      <c r="M736">
        <v>97.200108563704703</v>
      </c>
      <c r="N736">
        <v>4.6532115720282903</v>
      </c>
      <c r="O736">
        <v>0</v>
      </c>
      <c r="P736">
        <v>333.436692506459</v>
      </c>
      <c r="Q736">
        <v>0.111235975429225</v>
      </c>
    </row>
    <row r="737" spans="1:17" x14ac:dyDescent="0.3">
      <c r="A737" t="s">
        <v>1611</v>
      </c>
      <c r="B737" t="s">
        <v>1612</v>
      </c>
      <c r="C737" t="str">
        <f>IFERROR(VLOOKUP(Table1[[#This Row],[Ticker]],[1]!Table1[[Symbol]:[Industry]],2,FALSE),"-")</f>
        <v>-</v>
      </c>
      <c r="D737" t="s">
        <v>472</v>
      </c>
      <c r="E737">
        <v>5264.7466486650001</v>
      </c>
      <c r="F737">
        <v>317.55</v>
      </c>
      <c r="G737">
        <v>-33.268754498286803</v>
      </c>
      <c r="H737">
        <v>-9.9579561861983503</v>
      </c>
      <c r="I737">
        <v>-48.537083056566701</v>
      </c>
      <c r="J737">
        <v>-4.8360527999804903</v>
      </c>
      <c r="K737">
        <v>337.492660693343</v>
      </c>
      <c r="L737">
        <v>375.45761614809697</v>
      </c>
      <c r="M737">
        <v>45.0756770485036</v>
      </c>
      <c r="N737">
        <v>0.70456012606664398</v>
      </c>
      <c r="O737">
        <v>70.807746811525703</v>
      </c>
      <c r="P737">
        <v>20.902341519131902</v>
      </c>
      <c r="Q737">
        <v>-0.13346564624051799</v>
      </c>
    </row>
    <row r="738" spans="1:17" x14ac:dyDescent="0.3">
      <c r="A738" t="s">
        <v>1613</v>
      </c>
      <c r="B738" t="s">
        <v>1614</v>
      </c>
      <c r="C738" t="str">
        <f>IFERROR(VLOOKUP(Table1[[#This Row],[Ticker]],[1]!Table1[[Symbol]:[Industry]],2,FALSE),"-")</f>
        <v>-</v>
      </c>
      <c r="D738" t="s">
        <v>62</v>
      </c>
      <c r="E738">
        <v>5255.3419494749996</v>
      </c>
      <c r="F738">
        <v>1284.75</v>
      </c>
      <c r="G738">
        <v>-11.9419341204676</v>
      </c>
      <c r="H738">
        <v>-5.6948288655679802</v>
      </c>
      <c r="I738">
        <v>5.5845098983949598E-2</v>
      </c>
      <c r="J738">
        <v>-4.1494296702006004</v>
      </c>
      <c r="K738">
        <v>1295.83990335116</v>
      </c>
      <c r="L738">
        <v>1204.1805761619801</v>
      </c>
      <c r="M738">
        <v>28.861583766475299</v>
      </c>
      <c r="N738">
        <v>0.66440874377903503</v>
      </c>
      <c r="O738">
        <v>14.341311539209901</v>
      </c>
      <c r="P738">
        <v>27.9058191049828</v>
      </c>
      <c r="Q738">
        <v>-1.1774730226734999E-2</v>
      </c>
    </row>
    <row r="739" spans="1:17" x14ac:dyDescent="0.3">
      <c r="A739" t="s">
        <v>1615</v>
      </c>
      <c r="B739" t="s">
        <v>1616</v>
      </c>
      <c r="C739" t="str">
        <f>IFERROR(VLOOKUP(Table1[[#This Row],[Ticker]],[1]!Table1[[Symbol]:[Industry]],2,FALSE),"-")</f>
        <v>-</v>
      </c>
      <c r="D739" t="s">
        <v>271</v>
      </c>
      <c r="E739">
        <v>5246.6562467209997</v>
      </c>
      <c r="F739">
        <v>155.99</v>
      </c>
      <c r="G739">
        <v>-28.773013768081899</v>
      </c>
      <c r="H739">
        <v>-9.2862945777006303</v>
      </c>
      <c r="I739">
        <v>-19.791159970059098</v>
      </c>
      <c r="J739">
        <v>-6.5711600186268004</v>
      </c>
      <c r="K739">
        <v>166.174244628857</v>
      </c>
      <c r="L739">
        <v>166.00306708168401</v>
      </c>
      <c r="M739">
        <v>26.516907442126101</v>
      </c>
      <c r="N739">
        <v>1.5552196092635999</v>
      </c>
      <c r="O739">
        <v>40.778255016347103</v>
      </c>
      <c r="P739">
        <v>19.9461745482506</v>
      </c>
      <c r="Q739">
        <v>-9.4342410795972997E-2</v>
      </c>
    </row>
    <row r="740" spans="1:17" x14ac:dyDescent="0.3">
      <c r="A740" t="s">
        <v>1617</v>
      </c>
      <c r="B740" t="s">
        <v>1618</v>
      </c>
      <c r="C740" t="str">
        <f>IFERROR(VLOOKUP(Table1[[#This Row],[Ticker]],[1]!Table1[[Symbol]:[Industry]],2,FALSE),"-")</f>
        <v>-</v>
      </c>
      <c r="D740" t="s">
        <v>86</v>
      </c>
      <c r="E740">
        <v>5227.1781758300003</v>
      </c>
      <c r="F740">
        <v>1340.3</v>
      </c>
      <c r="G740">
        <v>72.017330101885904</v>
      </c>
      <c r="H740">
        <v>-3.1430914498392202</v>
      </c>
      <c r="I740">
        <v>67.844816647045803</v>
      </c>
      <c r="J740">
        <v>-2.6803368067509599</v>
      </c>
      <c r="K740">
        <v>1200.0848628096801</v>
      </c>
      <c r="L740">
        <v>887.20612797782701</v>
      </c>
      <c r="M740">
        <v>40.7248493757251</v>
      </c>
      <c r="N740">
        <v>0.17898501941067699</v>
      </c>
      <c r="O740">
        <v>18.831604864582498</v>
      </c>
      <c r="P740">
        <v>121.738770783356</v>
      </c>
      <c r="Q740">
        <v>8.5228311076072996E-2</v>
      </c>
    </row>
    <row r="741" spans="1:17" x14ac:dyDescent="0.3">
      <c r="A741" t="s">
        <v>1619</v>
      </c>
      <c r="B741" t="s">
        <v>1620</v>
      </c>
      <c r="C741" t="str">
        <f>IFERROR(VLOOKUP(Table1[[#This Row],[Ticker]],[1]!Table1[[Symbol]:[Industry]],2,FALSE),"-")</f>
        <v>-</v>
      </c>
      <c r="D741" t="s">
        <v>420</v>
      </c>
      <c r="E741">
        <v>5207.7119198999999</v>
      </c>
      <c r="F741">
        <v>287</v>
      </c>
      <c r="G741">
        <v>-12.483550916791801</v>
      </c>
      <c r="H741">
        <v>-13.141877101972399</v>
      </c>
      <c r="I741">
        <v>-30.591346803236799</v>
      </c>
      <c r="J741">
        <v>-4.0682902412954398</v>
      </c>
      <c r="K741">
        <v>295.75468325198199</v>
      </c>
      <c r="L741">
        <v>294.68083590819901</v>
      </c>
      <c r="M741">
        <v>39.987508674423701</v>
      </c>
      <c r="N741">
        <v>0.78645378617865402</v>
      </c>
      <c r="O741">
        <v>35.1742160278745</v>
      </c>
      <c r="P741">
        <v>16.351351351351301</v>
      </c>
      <c r="Q741">
        <v>-2.1828317320313002E-2</v>
      </c>
    </row>
    <row r="742" spans="1:17" x14ac:dyDescent="0.3">
      <c r="A742" t="s">
        <v>1621</v>
      </c>
      <c r="B742" t="s">
        <v>1622</v>
      </c>
      <c r="C742" t="str">
        <f>IFERROR(VLOOKUP(Table1[[#This Row],[Ticker]],[1]!Table1[[Symbol]:[Industry]],2,FALSE),"-")</f>
        <v>-</v>
      </c>
      <c r="D742" t="s">
        <v>198</v>
      </c>
      <c r="E742">
        <v>5200.7987187990002</v>
      </c>
      <c r="F742">
        <v>204.53</v>
      </c>
      <c r="G742">
        <v>8.1067173625494604</v>
      </c>
      <c r="H742">
        <v>-5.86825782721706</v>
      </c>
      <c r="I742">
        <v>13.7440391088022</v>
      </c>
      <c r="J742">
        <v>-3.3243022417382702</v>
      </c>
      <c r="K742">
        <v>194.920674368817</v>
      </c>
      <c r="L742">
        <v>167.776526789256</v>
      </c>
      <c r="M742">
        <v>40.325098110427703</v>
      </c>
      <c r="N742">
        <v>0.60209974436712099</v>
      </c>
      <c r="O742">
        <v>10.350559820075199</v>
      </c>
      <c r="P742">
        <v>62.2610075366917</v>
      </c>
      <c r="Q742">
        <v>3.9767031070806001E-2</v>
      </c>
    </row>
    <row r="743" spans="1:17" x14ac:dyDescent="0.3">
      <c r="A743" t="s">
        <v>1623</v>
      </c>
      <c r="B743" t="s">
        <v>1624</v>
      </c>
      <c r="C743" t="str">
        <f>IFERROR(VLOOKUP(Table1[[#This Row],[Ticker]],[1]!Table1[[Symbol]:[Industry]],2,FALSE),"-")</f>
        <v>-</v>
      </c>
      <c r="D743" t="s">
        <v>213</v>
      </c>
      <c r="E743">
        <v>5177.0107070000004</v>
      </c>
      <c r="F743">
        <v>571.25</v>
      </c>
      <c r="G743">
        <v>45.685476384640701</v>
      </c>
      <c r="H743">
        <v>-11.502214596934399</v>
      </c>
      <c r="I743">
        <v>-9.2336333389581906</v>
      </c>
      <c r="J743">
        <v>-4.5218727839795196</v>
      </c>
      <c r="K743">
        <v>591.025887008361</v>
      </c>
      <c r="L743">
        <v>510.46367767069398</v>
      </c>
      <c r="M743">
        <v>28.267240529191799</v>
      </c>
      <c r="N743">
        <v>0.51333967479489195</v>
      </c>
      <c r="O743">
        <v>16.026258205689199</v>
      </c>
      <c r="P743">
        <v>73.079836388425903</v>
      </c>
    </row>
    <row r="744" spans="1:17" hidden="1" x14ac:dyDescent="0.3">
      <c r="A744" t="s">
        <v>1625</v>
      </c>
      <c r="B744" t="s">
        <v>1626</v>
      </c>
      <c r="C744" t="str">
        <f>IFERROR(VLOOKUP(Table1[[#This Row],[Ticker]],[1]!Table1[[Symbol]:[Industry]],2,FALSE),"-")</f>
        <v>-</v>
      </c>
      <c r="D744" t="s">
        <v>1627</v>
      </c>
      <c r="E744">
        <v>5168.879891351</v>
      </c>
      <c r="F744">
        <v>60.16</v>
      </c>
      <c r="G744">
        <v>-5.2000301474600699</v>
      </c>
      <c r="H744">
        <v>-2.6521082259945801</v>
      </c>
      <c r="I744">
        <v>-1.4462119282814301</v>
      </c>
      <c r="J744">
        <v>6.1754349089757903E-2</v>
      </c>
      <c r="K744">
        <v>60.938926849994999</v>
      </c>
      <c r="L744">
        <v>56.907656887317998</v>
      </c>
      <c r="M744">
        <v>56.425916595309197</v>
      </c>
      <c r="N744">
        <v>1.24041718014464</v>
      </c>
      <c r="O744">
        <v>7.7127659574468099</v>
      </c>
      <c r="P744">
        <v>25.857740585774</v>
      </c>
      <c r="Q744">
        <v>-3.0196124243903E-2</v>
      </c>
    </row>
    <row r="745" spans="1:17" hidden="1" x14ac:dyDescent="0.3">
      <c r="A745" t="s">
        <v>1628</v>
      </c>
      <c r="B745" t="s">
        <v>1629</v>
      </c>
      <c r="C745" t="str">
        <f>IFERROR(VLOOKUP(Table1[[#This Row],[Ticker]],[1]!Table1[[Symbol]:[Industry]],2,FALSE),"-")</f>
        <v>-</v>
      </c>
      <c r="D745" t="s">
        <v>92</v>
      </c>
      <c r="E745">
        <v>5165.5598188200001</v>
      </c>
      <c r="F745">
        <v>1882.55</v>
      </c>
      <c r="G745">
        <v>63.650508111071701</v>
      </c>
      <c r="H745">
        <v>5.1185567464437103</v>
      </c>
      <c r="I745">
        <v>25.044066573944502</v>
      </c>
      <c r="J745">
        <v>0.408358877377129</v>
      </c>
      <c r="K745">
        <v>1570.7094412873701</v>
      </c>
      <c r="L745">
        <v>1342.45228365202</v>
      </c>
      <c r="M745">
        <v>74.484704332348699</v>
      </c>
      <c r="N745">
        <v>1.40584595892147</v>
      </c>
      <c r="O745">
        <v>2.2018007489840801</v>
      </c>
      <c r="P745">
        <v>120.78813112062301</v>
      </c>
      <c r="Q745">
        <v>0.124924471930246</v>
      </c>
    </row>
    <row r="746" spans="1:17" x14ac:dyDescent="0.3">
      <c r="A746" t="s">
        <v>1630</v>
      </c>
      <c r="B746" t="s">
        <v>1631</v>
      </c>
      <c r="C746" t="str">
        <f>IFERROR(VLOOKUP(Table1[[#This Row],[Ticker]],[1]!Table1[[Symbol]:[Industry]],2,FALSE),"-")</f>
        <v>-</v>
      </c>
      <c r="D746" t="s">
        <v>271</v>
      </c>
      <c r="E746">
        <v>5117.6145377699904</v>
      </c>
      <c r="F746">
        <v>534.45000000000005</v>
      </c>
      <c r="G746">
        <v>-19.682841510752901</v>
      </c>
      <c r="H746">
        <v>-7.6434374348434702</v>
      </c>
      <c r="I746">
        <v>-21.788280446400702</v>
      </c>
      <c r="J746">
        <v>-1.9454019592587699</v>
      </c>
      <c r="K746">
        <v>534.35892654050804</v>
      </c>
      <c r="L746">
        <v>530.28564040957201</v>
      </c>
      <c r="M746">
        <v>40.686455749096403</v>
      </c>
      <c r="N746">
        <v>1.13868130793774</v>
      </c>
      <c r="O746">
        <v>23.472728973711199</v>
      </c>
      <c r="P746">
        <v>22.876192665823599</v>
      </c>
      <c r="Q746">
        <v>2.3071539936715998E-2</v>
      </c>
    </row>
    <row r="747" spans="1:17" x14ac:dyDescent="0.3">
      <c r="A747" t="s">
        <v>1632</v>
      </c>
      <c r="B747" t="s">
        <v>1633</v>
      </c>
      <c r="C747" t="str">
        <f>IFERROR(VLOOKUP(Table1[[#This Row],[Ticker]],[1]!Table1[[Symbol]:[Industry]],2,FALSE),"-")</f>
        <v>-</v>
      </c>
      <c r="D747" t="s">
        <v>77</v>
      </c>
      <c r="E747">
        <v>5117.3773855119998</v>
      </c>
      <c r="F747">
        <v>225.82</v>
      </c>
      <c r="G747">
        <v>5.99240204696207</v>
      </c>
      <c r="H747">
        <v>0.85756104872518901</v>
      </c>
      <c r="I747">
        <v>-11.5977956432074</v>
      </c>
      <c r="J747">
        <v>-8.5731350378752999E-2</v>
      </c>
      <c r="K747">
        <v>218.36650140114901</v>
      </c>
      <c r="L747">
        <v>207.00252366950301</v>
      </c>
      <c r="M747">
        <v>46.309793915543402</v>
      </c>
      <c r="N747">
        <v>1.7327031163131701</v>
      </c>
      <c r="O747">
        <v>9.3791515366220999</v>
      </c>
      <c r="P747">
        <v>30.3058280438545</v>
      </c>
      <c r="Q747">
        <v>-0.10763893758923899</v>
      </c>
    </row>
    <row r="748" spans="1:17" hidden="1" x14ac:dyDescent="0.3">
      <c r="A748" t="s">
        <v>1634</v>
      </c>
      <c r="B748" t="s">
        <v>1635</v>
      </c>
      <c r="C748" t="str">
        <f>IFERROR(VLOOKUP(Table1[[#This Row],[Ticker]],[1]!Table1[[Symbol]:[Industry]],2,FALSE),"-")</f>
        <v>-</v>
      </c>
      <c r="D748" t="s">
        <v>281</v>
      </c>
      <c r="E748">
        <v>5115.4017599999997</v>
      </c>
      <c r="F748">
        <v>234.5</v>
      </c>
      <c r="G748">
        <v>280.334401550807</v>
      </c>
      <c r="H748">
        <v>26.314008311395298</v>
      </c>
      <c r="I748">
        <v>263.15263128677498</v>
      </c>
      <c r="J748">
        <v>-5.69269461630204</v>
      </c>
      <c r="K748">
        <v>168.92584368458699</v>
      </c>
      <c r="L748">
        <v>101.270833174603</v>
      </c>
      <c r="M748">
        <v>62.133548860307997</v>
      </c>
      <c r="N748">
        <v>0.44128172267563498</v>
      </c>
      <c r="O748">
        <v>7.88912579957357</v>
      </c>
      <c r="P748">
        <v>408.897569444444</v>
      </c>
      <c r="Q748">
        <v>0.226804793319588</v>
      </c>
    </row>
    <row r="749" spans="1:17" x14ac:dyDescent="0.3">
      <c r="A749" t="s">
        <v>1636</v>
      </c>
      <c r="B749" t="s">
        <v>1637</v>
      </c>
      <c r="C749" t="str">
        <f>IFERROR(VLOOKUP(Table1[[#This Row],[Ticker]],[1]!Table1[[Symbol]:[Industry]],2,FALSE),"-")</f>
        <v>-</v>
      </c>
      <c r="D749" t="s">
        <v>1638</v>
      </c>
      <c r="E749">
        <v>5078.1792487800003</v>
      </c>
      <c r="F749">
        <v>993.05</v>
      </c>
      <c r="G749">
        <v>51.987554552582203</v>
      </c>
      <c r="H749">
        <v>-3.78256565422461</v>
      </c>
      <c r="I749">
        <v>35.183051125511199</v>
      </c>
      <c r="J749">
        <v>0.43580392454963901</v>
      </c>
      <c r="K749">
        <v>918.83288628220305</v>
      </c>
      <c r="L749">
        <v>760.04489926037695</v>
      </c>
      <c r="M749">
        <v>64.335271609279303</v>
      </c>
      <c r="N749">
        <v>1.44771238654095</v>
      </c>
      <c r="O749">
        <v>10.7698504607018</v>
      </c>
      <c r="P749">
        <v>85.616822429906506</v>
      </c>
      <c r="Q749">
        <v>-4.0768317705200001E-4</v>
      </c>
    </row>
    <row r="750" spans="1:17" hidden="1" x14ac:dyDescent="0.3">
      <c r="A750" t="s">
        <v>1639</v>
      </c>
      <c r="B750" t="s">
        <v>1640</v>
      </c>
      <c r="C750" t="str">
        <f>IFERROR(VLOOKUP(Table1[[#This Row],[Ticker]],[1]!Table1[[Symbol]:[Industry]],2,FALSE),"-")</f>
        <v>-</v>
      </c>
      <c r="D750" t="s">
        <v>291</v>
      </c>
      <c r="E750">
        <v>5019.31287084</v>
      </c>
      <c r="F750">
        <v>360.2</v>
      </c>
      <c r="G750">
        <v>-11.799051342801899</v>
      </c>
      <c r="H750">
        <v>-12.465018751934</v>
      </c>
      <c r="I750">
        <v>-13.447344649354999</v>
      </c>
      <c r="J750">
        <v>-3.19938639923611</v>
      </c>
      <c r="K750">
        <v>366.13301596364101</v>
      </c>
      <c r="L750">
        <v>356.67309025127702</v>
      </c>
      <c r="M750">
        <v>46.188257098813601</v>
      </c>
      <c r="N750">
        <v>0.59255081442074597</v>
      </c>
      <c r="O750">
        <v>11.3270405330372</v>
      </c>
      <c r="P750">
        <v>15.0798722044728</v>
      </c>
      <c r="Q750">
        <v>2.8189182584040001E-3</v>
      </c>
    </row>
    <row r="751" spans="1:17" hidden="1" x14ac:dyDescent="0.3">
      <c r="A751" t="s">
        <v>1641</v>
      </c>
      <c r="B751" t="s">
        <v>1642</v>
      </c>
      <c r="C751" t="str">
        <f>IFERROR(VLOOKUP(Table1[[#This Row],[Ticker]],[1]!Table1[[Symbol]:[Industry]],2,FALSE),"-")</f>
        <v>-</v>
      </c>
      <c r="D751" t="s">
        <v>62</v>
      </c>
      <c r="E751">
        <v>5002.6530803400001</v>
      </c>
      <c r="F751">
        <v>1150.2</v>
      </c>
      <c r="G751">
        <v>-23.919399411788199</v>
      </c>
      <c r="H751">
        <v>2.9808764117325999</v>
      </c>
      <c r="I751">
        <v>-15.199732384138199</v>
      </c>
      <c r="J751">
        <v>-1.3081161283389899</v>
      </c>
      <c r="K751">
        <v>1080.3549880636299</v>
      </c>
      <c r="M751">
        <v>63.288762290719703</v>
      </c>
      <c r="N751">
        <v>0.56002828102213098</v>
      </c>
      <c r="O751">
        <v>9.3722830812032498</v>
      </c>
      <c r="P751">
        <v>18.5773195876288</v>
      </c>
    </row>
    <row r="752" spans="1:17" x14ac:dyDescent="0.3">
      <c r="A752" t="s">
        <v>1643</v>
      </c>
      <c r="B752" t="s">
        <v>1644</v>
      </c>
      <c r="C752" t="str">
        <f>IFERROR(VLOOKUP(Table1[[#This Row],[Ticker]],[1]!Table1[[Symbol]:[Industry]],2,FALSE),"-")</f>
        <v>-</v>
      </c>
      <c r="D752" t="s">
        <v>993</v>
      </c>
      <c r="E752">
        <v>4988.7931531619997</v>
      </c>
      <c r="F752">
        <v>39.11</v>
      </c>
      <c r="G752">
        <v>79.721973389887694</v>
      </c>
      <c r="H752">
        <v>-9.2420163250890308</v>
      </c>
      <c r="I752">
        <v>40.871468261849003</v>
      </c>
      <c r="J752">
        <v>-4.4236860283907502</v>
      </c>
      <c r="K752">
        <v>38.321357336830097</v>
      </c>
      <c r="L752">
        <v>32.1810171505456</v>
      </c>
      <c r="M752">
        <v>36.9643677399634</v>
      </c>
      <c r="N752">
        <v>1.1574128838022</v>
      </c>
      <c r="O752">
        <v>14.932242393249799</v>
      </c>
      <c r="P752">
        <v>145.974842767295</v>
      </c>
      <c r="Q752">
        <v>6.1263990310126998E-2</v>
      </c>
    </row>
    <row r="753" spans="1:17" x14ac:dyDescent="0.3">
      <c r="A753" t="s">
        <v>1645</v>
      </c>
      <c r="B753" t="s">
        <v>1646</v>
      </c>
      <c r="C753" t="str">
        <f>IFERROR(VLOOKUP(Table1[[#This Row],[Ticker]],[1]!Table1[[Symbol]:[Industry]],2,FALSE),"-")</f>
        <v>-</v>
      </c>
      <c r="D753" t="s">
        <v>1435</v>
      </c>
      <c r="E753">
        <v>4987.1976143849997</v>
      </c>
      <c r="F753">
        <v>770.85</v>
      </c>
      <c r="G753">
        <v>-8.6396673734348699</v>
      </c>
      <c r="H753">
        <v>9.1559482703152693</v>
      </c>
      <c r="I753">
        <v>-16.054165702832002</v>
      </c>
      <c r="J753">
        <v>-5.3287631973338199</v>
      </c>
      <c r="K753">
        <v>771.327008215928</v>
      </c>
      <c r="L753">
        <v>758.15517683294502</v>
      </c>
      <c r="M753">
        <v>37.578002840706098</v>
      </c>
      <c r="N753">
        <v>0.64245264559786197</v>
      </c>
      <c r="O753">
        <v>41.272621132516001</v>
      </c>
      <c r="P753">
        <v>34.060869565217303</v>
      </c>
      <c r="Q753">
        <v>9.4076756022500999E-2</v>
      </c>
    </row>
    <row r="754" spans="1:17" x14ac:dyDescent="0.3">
      <c r="A754" t="s">
        <v>1647</v>
      </c>
      <c r="B754" t="s">
        <v>1648</v>
      </c>
      <c r="C754" t="str">
        <f>IFERROR(VLOOKUP(Table1[[#This Row],[Ticker]],[1]!Table1[[Symbol]:[Industry]],2,FALSE),"-")</f>
        <v>-</v>
      </c>
      <c r="D754" t="s">
        <v>1471</v>
      </c>
      <c r="E754">
        <v>4985.8066034699996</v>
      </c>
      <c r="F754">
        <v>881.3</v>
      </c>
      <c r="G754">
        <v>32.7714615675117</v>
      </c>
      <c r="H754">
        <v>-7.9358043816221802</v>
      </c>
      <c r="I754">
        <v>-8.8768930636621306</v>
      </c>
      <c r="J754">
        <v>-2.3096190192104999</v>
      </c>
      <c r="K754">
        <v>907.003655405887</v>
      </c>
      <c r="L754">
        <v>855.34661903980998</v>
      </c>
      <c r="M754">
        <v>30.160734312044699</v>
      </c>
      <c r="N754">
        <v>0.59900489495958298</v>
      </c>
      <c r="O754">
        <v>25.4850788607738</v>
      </c>
      <c r="P754">
        <v>57.854200250761203</v>
      </c>
      <c r="Q754">
        <v>0.133197328440188</v>
      </c>
    </row>
    <row r="755" spans="1:17" x14ac:dyDescent="0.3">
      <c r="A755" t="s">
        <v>1649</v>
      </c>
      <c r="B755" t="s">
        <v>1650</v>
      </c>
      <c r="C755" t="str">
        <f>IFERROR(VLOOKUP(Table1[[#This Row],[Ticker]],[1]!Table1[[Symbol]:[Industry]],2,FALSE),"-")</f>
        <v>-</v>
      </c>
      <c r="D755" t="s">
        <v>51</v>
      </c>
      <c r="E755">
        <v>4985.29914276</v>
      </c>
      <c r="F755">
        <v>699.15</v>
      </c>
      <c r="G755">
        <v>-36.664048178433603</v>
      </c>
      <c r="H755">
        <v>-10.0416866038357</v>
      </c>
      <c r="I755">
        <v>-49.899884568829798</v>
      </c>
      <c r="J755">
        <v>-3.6823697044633499</v>
      </c>
      <c r="K755">
        <v>760.68396547502698</v>
      </c>
      <c r="L755">
        <v>829.72580580370504</v>
      </c>
      <c r="M755">
        <v>26.023302854948</v>
      </c>
      <c r="N755">
        <v>0.61152838601256498</v>
      </c>
      <c r="O755">
        <v>77.815919330615699</v>
      </c>
      <c r="P755">
        <v>3.1118649067177899</v>
      </c>
      <c r="Q755">
        <v>-8.6778866367180005E-3</v>
      </c>
    </row>
    <row r="756" spans="1:17" x14ac:dyDescent="0.3">
      <c r="A756" t="s">
        <v>1651</v>
      </c>
      <c r="B756" t="s">
        <v>1652</v>
      </c>
      <c r="C756" t="str">
        <f>IFERROR(VLOOKUP(Table1[[#This Row],[Ticker]],[1]!Table1[[Symbol]:[Industry]],2,FALSE),"-")</f>
        <v>-</v>
      </c>
      <c r="D756" t="s">
        <v>198</v>
      </c>
      <c r="E756">
        <v>4963.70336417</v>
      </c>
      <c r="F756">
        <v>124.42</v>
      </c>
      <c r="G756">
        <v>-9.4087241239244008</v>
      </c>
      <c r="H756">
        <v>-7.84284797575887</v>
      </c>
      <c r="I756">
        <v>-1.37069272510149</v>
      </c>
      <c r="J756">
        <v>-3.7764296737460099</v>
      </c>
      <c r="K756">
        <v>126.835084824034</v>
      </c>
      <c r="L756">
        <v>122.104008162734</v>
      </c>
      <c r="M756">
        <v>39.901740393670501</v>
      </c>
      <c r="N756">
        <v>0.80216040112810205</v>
      </c>
      <c r="O756">
        <v>15.737019771740799</v>
      </c>
      <c r="P756">
        <v>21.5632633121641</v>
      </c>
      <c r="Q756">
        <v>2.7518750614529998E-3</v>
      </c>
    </row>
    <row r="757" spans="1:17" hidden="1" x14ac:dyDescent="0.3">
      <c r="A757" t="s">
        <v>1653</v>
      </c>
      <c r="B757" t="s">
        <v>1654</v>
      </c>
      <c r="C757" t="str">
        <f>IFERROR(VLOOKUP(Table1[[#This Row],[Ticker]],[1]!Table1[[Symbol]:[Industry]],2,FALSE),"-")</f>
        <v>-</v>
      </c>
      <c r="D757" t="s">
        <v>168</v>
      </c>
      <c r="E757">
        <v>4948.4494204000002</v>
      </c>
      <c r="F757">
        <v>4377.95</v>
      </c>
      <c r="G757">
        <v>108.797780321205</v>
      </c>
      <c r="H757">
        <v>-14.227495159275801</v>
      </c>
      <c r="I757">
        <v>83.535881860098897</v>
      </c>
      <c r="J757">
        <v>-15.513523237698299</v>
      </c>
      <c r="K757">
        <v>4541.6704741694903</v>
      </c>
      <c r="L757">
        <v>3301.1617598150201</v>
      </c>
      <c r="M757">
        <v>28.974278855371001</v>
      </c>
      <c r="N757">
        <v>1.20254672134234</v>
      </c>
      <c r="O757">
        <v>29.961511666419199</v>
      </c>
      <c r="P757">
        <v>155.646715328467</v>
      </c>
      <c r="Q757">
        <v>0.18732757319462201</v>
      </c>
    </row>
    <row r="758" spans="1:17" x14ac:dyDescent="0.3">
      <c r="A758" t="s">
        <v>1655</v>
      </c>
      <c r="B758" t="s">
        <v>1656</v>
      </c>
      <c r="C758" t="str">
        <f>IFERROR(VLOOKUP(Table1[[#This Row],[Ticker]],[1]!Table1[[Symbol]:[Industry]],2,FALSE),"-")</f>
        <v>-</v>
      </c>
      <c r="D758" t="s">
        <v>380</v>
      </c>
      <c r="E758">
        <v>4925.3509534499999</v>
      </c>
      <c r="F758">
        <v>563.1</v>
      </c>
      <c r="G758">
        <v>-47.685950084130802</v>
      </c>
      <c r="H758">
        <v>-4.8612768566302504</v>
      </c>
      <c r="I758">
        <v>-36.753557721316298</v>
      </c>
      <c r="J758">
        <v>-2.96847449923873</v>
      </c>
      <c r="K758">
        <v>574.20012508107197</v>
      </c>
      <c r="L758">
        <v>609.18549054923199</v>
      </c>
      <c r="M758">
        <v>34.465935700614999</v>
      </c>
      <c r="N758">
        <v>0.81891461214787198</v>
      </c>
      <c r="O758">
        <v>41.893091813177001</v>
      </c>
      <c r="P758">
        <v>10.1418092909535</v>
      </c>
      <c r="Q758">
        <v>4.9422093199276998E-2</v>
      </c>
    </row>
    <row r="759" spans="1:17" hidden="1" x14ac:dyDescent="0.3">
      <c r="A759" t="s">
        <v>1657</v>
      </c>
      <c r="B759" t="s">
        <v>1658</v>
      </c>
      <c r="C759" t="str">
        <f>IFERROR(VLOOKUP(Table1[[#This Row],[Ticker]],[1]!Table1[[Symbol]:[Industry]],2,FALSE),"-")</f>
        <v>-</v>
      </c>
      <c r="D759" t="s">
        <v>198</v>
      </c>
      <c r="E759">
        <v>4905.9787993500004</v>
      </c>
      <c r="F759">
        <v>639.5</v>
      </c>
      <c r="G759">
        <v>14.249497120929901</v>
      </c>
      <c r="H759">
        <v>12.6072239408178</v>
      </c>
      <c r="I759">
        <v>-1.4459897212770101</v>
      </c>
      <c r="J759">
        <v>-3.5983719371430598</v>
      </c>
      <c r="K759">
        <v>595.73232399105405</v>
      </c>
      <c r="L759">
        <v>537.02999201287798</v>
      </c>
      <c r="M759">
        <v>49.721577979818001</v>
      </c>
      <c r="N759">
        <v>1.57520326590191</v>
      </c>
      <c r="O759">
        <v>9.9296325254104794</v>
      </c>
      <c r="P759">
        <v>59.376947040498401</v>
      </c>
      <c r="Q759">
        <v>0.12549058470654401</v>
      </c>
    </row>
    <row r="760" spans="1:17" hidden="1" x14ac:dyDescent="0.3">
      <c r="A760" t="s">
        <v>1659</v>
      </c>
      <c r="B760" t="s">
        <v>1660</v>
      </c>
      <c r="C760" t="str">
        <f>IFERROR(VLOOKUP(Table1[[#This Row],[Ticker]],[1]!Table1[[Symbol]:[Industry]],2,FALSE),"-")</f>
        <v>-</v>
      </c>
      <c r="D760" t="s">
        <v>924</v>
      </c>
      <c r="E760">
        <v>4898.2309797999997</v>
      </c>
      <c r="F760">
        <v>201.35</v>
      </c>
      <c r="G760">
        <v>258.503636283785</v>
      </c>
      <c r="H760">
        <v>7.1357765520064902</v>
      </c>
      <c r="I760">
        <v>40.166340501160398</v>
      </c>
      <c r="J760">
        <v>-3.9783884685688098</v>
      </c>
      <c r="K760">
        <v>165.75875503834101</v>
      </c>
      <c r="L760">
        <v>122.6460063725</v>
      </c>
      <c r="M760">
        <v>55.860034521491997</v>
      </c>
      <c r="N760">
        <v>1.45058102920203</v>
      </c>
      <c r="O760">
        <v>11.149739259995</v>
      </c>
      <c r="P760">
        <v>308.14189189189102</v>
      </c>
      <c r="Q760">
        <v>0.218594701292043</v>
      </c>
    </row>
    <row r="761" spans="1:17" x14ac:dyDescent="0.3">
      <c r="A761" t="s">
        <v>1661</v>
      </c>
      <c r="B761" t="s">
        <v>1662</v>
      </c>
      <c r="C761" t="str">
        <f>IFERROR(VLOOKUP(Table1[[#This Row],[Ticker]],[1]!Table1[[Symbol]:[Industry]],2,FALSE),"-")</f>
        <v>-</v>
      </c>
      <c r="D761" t="s">
        <v>271</v>
      </c>
      <c r="E761">
        <v>4870.2641001000002</v>
      </c>
      <c r="F761">
        <v>292.2</v>
      </c>
      <c r="G761">
        <v>15.1337925004169</v>
      </c>
      <c r="H761">
        <v>-0.42038706124755099</v>
      </c>
      <c r="I761">
        <v>-1.38254281187253</v>
      </c>
      <c r="J761">
        <v>2.7626546308875</v>
      </c>
      <c r="K761">
        <v>281.62862321632298</v>
      </c>
      <c r="L761">
        <v>261.99860822829902</v>
      </c>
      <c r="M761">
        <v>46.7858045730678</v>
      </c>
      <c r="N761">
        <v>1.5709604234785</v>
      </c>
      <c r="O761">
        <v>9.42847364818617</v>
      </c>
      <c r="P761">
        <v>40.514546766049499</v>
      </c>
      <c r="Q761">
        <v>-2.6376162500597999E-2</v>
      </c>
    </row>
    <row r="762" spans="1:17" x14ac:dyDescent="0.3">
      <c r="A762" t="s">
        <v>1663</v>
      </c>
      <c r="B762" t="s">
        <v>1664</v>
      </c>
      <c r="C762" t="str">
        <f>IFERROR(VLOOKUP(Table1[[#This Row],[Ticker]],[1]!Table1[[Symbol]:[Industry]],2,FALSE),"-")</f>
        <v>-</v>
      </c>
      <c r="D762" t="s">
        <v>1665</v>
      </c>
      <c r="E762">
        <v>4857.1065781879997</v>
      </c>
      <c r="F762">
        <v>71.81</v>
      </c>
      <c r="G762">
        <v>36.493330466237801</v>
      </c>
      <c r="H762">
        <v>-14.921822547530899</v>
      </c>
      <c r="I762">
        <v>2.56160726194569</v>
      </c>
      <c r="J762">
        <v>-1.7137955051284599</v>
      </c>
      <c r="K762">
        <v>70.663165715890898</v>
      </c>
      <c r="L762">
        <v>62.533784729997201</v>
      </c>
      <c r="M762">
        <v>44.802783988803199</v>
      </c>
      <c r="N762">
        <v>0.96658315585060395</v>
      </c>
      <c r="O762">
        <v>17.239938727196702</v>
      </c>
      <c r="P762">
        <v>74.507897934386406</v>
      </c>
      <c r="Q762">
        <v>6.9457188595678995E-2</v>
      </c>
    </row>
    <row r="763" spans="1:17" x14ac:dyDescent="0.3">
      <c r="A763" t="s">
        <v>1666</v>
      </c>
      <c r="B763" t="s">
        <v>1667</v>
      </c>
      <c r="C763" t="str">
        <f>IFERROR(VLOOKUP(Table1[[#This Row],[Ticker]],[1]!Table1[[Symbol]:[Industry]],2,FALSE),"-")</f>
        <v>-</v>
      </c>
      <c r="D763" t="s">
        <v>62</v>
      </c>
      <c r="E763">
        <v>4850.4906000000001</v>
      </c>
      <c r="F763">
        <v>527.6</v>
      </c>
      <c r="G763">
        <v>-36.841343772237202</v>
      </c>
      <c r="H763">
        <v>-2.1567966799788998</v>
      </c>
      <c r="I763">
        <v>-16.722332837045599</v>
      </c>
      <c r="J763">
        <v>-2.5671341847040599</v>
      </c>
      <c r="K763">
        <v>515.48044065233296</v>
      </c>
      <c r="L763">
        <v>501.73350566934602</v>
      </c>
      <c r="M763">
        <v>49.393259429959201</v>
      </c>
      <c r="N763">
        <v>0.74615708597528396</v>
      </c>
      <c r="O763">
        <v>22.3938589840788</v>
      </c>
      <c r="P763">
        <v>22.3987936434288</v>
      </c>
      <c r="Q763">
        <v>-6.8356412353932E-2</v>
      </c>
    </row>
    <row r="764" spans="1:17" x14ac:dyDescent="0.3">
      <c r="A764" t="s">
        <v>1668</v>
      </c>
      <c r="B764" t="s">
        <v>1669</v>
      </c>
      <c r="C764" t="str">
        <f>IFERROR(VLOOKUP(Table1[[#This Row],[Ticker]],[1]!Table1[[Symbol]:[Industry]],2,FALSE),"-")</f>
        <v>-</v>
      </c>
      <c r="D764" t="s">
        <v>46</v>
      </c>
      <c r="E764">
        <v>4840.0394914949902</v>
      </c>
      <c r="F764">
        <v>699.45</v>
      </c>
      <c r="G764">
        <v>43.076839145002801</v>
      </c>
      <c r="H764">
        <v>3.1858128603159099</v>
      </c>
      <c r="I764">
        <v>-28.486644689769001</v>
      </c>
      <c r="J764">
        <v>-4.02560862637052</v>
      </c>
      <c r="K764">
        <v>588.25315282660301</v>
      </c>
      <c r="L764">
        <v>578.02287640475799</v>
      </c>
      <c r="M764">
        <v>70.079456885139606</v>
      </c>
      <c r="N764">
        <v>1.8707405160211199</v>
      </c>
      <c r="O764">
        <v>44.263349774822998</v>
      </c>
      <c r="P764">
        <v>77.818736494216296</v>
      </c>
      <c r="Q764">
        <v>0.11941259217729901</v>
      </c>
    </row>
    <row r="765" spans="1:17" x14ac:dyDescent="0.3">
      <c r="A765" t="s">
        <v>1670</v>
      </c>
      <c r="B765" t="s">
        <v>1671</v>
      </c>
      <c r="C765" t="str">
        <f>IFERROR(VLOOKUP(Table1[[#This Row],[Ticker]],[1]!Table1[[Symbol]:[Industry]],2,FALSE),"-")</f>
        <v>-</v>
      </c>
      <c r="D765" t="s">
        <v>198</v>
      </c>
      <c r="E765">
        <v>4837.8790792500004</v>
      </c>
      <c r="F765">
        <v>676.45</v>
      </c>
      <c r="G765">
        <v>74.396490740816404</v>
      </c>
      <c r="H765">
        <v>4.6344504409546099</v>
      </c>
      <c r="I765">
        <v>-14.7137673311741</v>
      </c>
      <c r="J765">
        <v>-2.8055638376568499</v>
      </c>
      <c r="K765">
        <v>653.25924408733897</v>
      </c>
      <c r="L765">
        <v>587.09369855996999</v>
      </c>
      <c r="M765">
        <v>46.874007179061103</v>
      </c>
      <c r="N765">
        <v>1.319565426107</v>
      </c>
      <c r="O765">
        <v>10.0081306822381</v>
      </c>
      <c r="P765">
        <v>106.707410236822</v>
      </c>
      <c r="Q765">
        <v>0.13453981398270901</v>
      </c>
    </row>
    <row r="766" spans="1:17" hidden="1" x14ac:dyDescent="0.3">
      <c r="A766" t="s">
        <v>1672</v>
      </c>
      <c r="B766" t="s">
        <v>1673</v>
      </c>
      <c r="C766" t="str">
        <f>IFERROR(VLOOKUP(Table1[[#This Row],[Ticker]],[1]!Table1[[Symbol]:[Industry]],2,FALSE),"-")</f>
        <v>-</v>
      </c>
      <c r="D766" t="s">
        <v>168</v>
      </c>
      <c r="E766">
        <v>4824.5337920000002</v>
      </c>
      <c r="F766">
        <v>164.32</v>
      </c>
      <c r="G766">
        <v>131.179336226326</v>
      </c>
      <c r="H766">
        <v>-7.87749080232929</v>
      </c>
      <c r="I766">
        <v>9.7969962014037595</v>
      </c>
      <c r="J766">
        <v>-3.05788453292995</v>
      </c>
      <c r="K766">
        <v>154.77354931492101</v>
      </c>
      <c r="L766">
        <v>123.458555427522</v>
      </c>
      <c r="M766">
        <v>47.429335260522997</v>
      </c>
      <c r="N766">
        <v>1.00877383507935</v>
      </c>
      <c r="O766">
        <v>14.410905550145999</v>
      </c>
      <c r="P766">
        <v>172.05298013244999</v>
      </c>
    </row>
    <row r="767" spans="1:17" x14ac:dyDescent="0.3">
      <c r="A767" t="s">
        <v>1674</v>
      </c>
      <c r="B767" t="s">
        <v>1675</v>
      </c>
      <c r="C767" t="str">
        <f>IFERROR(VLOOKUP(Table1[[#This Row],[Ticker]],[1]!Table1[[Symbol]:[Industry]],2,FALSE),"-")</f>
        <v>-</v>
      </c>
      <c r="D767" t="s">
        <v>46</v>
      </c>
      <c r="E767">
        <v>4748.4320005139998</v>
      </c>
      <c r="F767">
        <v>58.82</v>
      </c>
      <c r="G767">
        <v>10.0103892972529</v>
      </c>
      <c r="H767">
        <v>-18.206808420286499</v>
      </c>
      <c r="I767">
        <v>-16.565001081343699</v>
      </c>
      <c r="J767">
        <v>-0.770470027971768</v>
      </c>
      <c r="K767">
        <v>62.752039534054802</v>
      </c>
      <c r="L767">
        <v>57.938927286467397</v>
      </c>
      <c r="M767">
        <v>32.311527306873501</v>
      </c>
      <c r="N767">
        <v>0.80516941212894899</v>
      </c>
      <c r="O767">
        <v>34.308058483509001</v>
      </c>
      <c r="P767">
        <v>39.881093935790702</v>
      </c>
      <c r="Q767">
        <v>0.12613369941574101</v>
      </c>
    </row>
    <row r="768" spans="1:17" hidden="1" x14ac:dyDescent="0.3">
      <c r="A768" t="s">
        <v>1676</v>
      </c>
      <c r="B768" t="s">
        <v>1677</v>
      </c>
      <c r="C768" t="str">
        <f>IFERROR(VLOOKUP(Table1[[#This Row],[Ticker]],[1]!Table1[[Symbol]:[Industry]],2,FALSE),"-")</f>
        <v>-</v>
      </c>
      <c r="E768">
        <v>4674.4796150900002</v>
      </c>
      <c r="F768">
        <v>4271.95</v>
      </c>
      <c r="G768">
        <v>28.4781876341398</v>
      </c>
      <c r="H768">
        <v>-2.6755802919863401</v>
      </c>
      <c r="I768">
        <v>18.112959803445101</v>
      </c>
      <c r="J768">
        <v>-0.71939902640205999</v>
      </c>
      <c r="K768">
        <v>4221.5281339340499</v>
      </c>
      <c r="L768">
        <v>3666.7673673173299</v>
      </c>
      <c r="M768">
        <v>49.101235423635799</v>
      </c>
      <c r="N768">
        <v>1.0898974836905799</v>
      </c>
      <c r="O768">
        <v>11.822469832277999</v>
      </c>
      <c r="P768">
        <v>81.785106382978697</v>
      </c>
      <c r="Q768">
        <v>0.12362555359409499</v>
      </c>
    </row>
    <row r="769" spans="1:17" x14ac:dyDescent="0.3">
      <c r="A769" t="s">
        <v>1678</v>
      </c>
      <c r="B769" t="s">
        <v>1679</v>
      </c>
      <c r="C769" t="str">
        <f>IFERROR(VLOOKUP(Table1[[#This Row],[Ticker]],[1]!Table1[[Symbol]:[Industry]],2,FALSE),"-")</f>
        <v>-</v>
      </c>
      <c r="D769" t="s">
        <v>619</v>
      </c>
      <c r="E769">
        <v>4673.0586474000002</v>
      </c>
      <c r="F769">
        <v>226.26</v>
      </c>
      <c r="G769">
        <v>75.812136193419704</v>
      </c>
      <c r="H769">
        <v>12.7664129079467</v>
      </c>
      <c r="I769">
        <v>41.705222189996903</v>
      </c>
      <c r="J769">
        <v>-2.7740535855631299</v>
      </c>
      <c r="K769">
        <v>195.44495334963599</v>
      </c>
      <c r="L769">
        <v>167.71698597401999</v>
      </c>
      <c r="M769">
        <v>64.644719512008194</v>
      </c>
      <c r="N769">
        <v>1.19344214281358</v>
      </c>
      <c r="O769">
        <v>2.3335985149827598</v>
      </c>
      <c r="P769">
        <v>108.919667590027</v>
      </c>
      <c r="Q769">
        <v>6.9016775326596003E-2</v>
      </c>
    </row>
    <row r="770" spans="1:17" hidden="1" x14ac:dyDescent="0.3">
      <c r="A770" t="s">
        <v>1680</v>
      </c>
      <c r="B770" t="s">
        <v>1681</v>
      </c>
      <c r="C770" t="str">
        <f>IFERROR(VLOOKUP(Table1[[#This Row],[Ticker]],[1]!Table1[[Symbol]:[Industry]],2,FALSE),"-")</f>
        <v>-</v>
      </c>
      <c r="D770" t="s">
        <v>198</v>
      </c>
      <c r="E770">
        <v>4669.6943351549999</v>
      </c>
      <c r="F770">
        <v>6875.85</v>
      </c>
      <c r="G770">
        <v>49.062359521690901</v>
      </c>
      <c r="H770">
        <v>-14.9112079159126</v>
      </c>
      <c r="I770">
        <v>-7.3015880622294898</v>
      </c>
      <c r="J770">
        <v>-0.147203974670752</v>
      </c>
      <c r="K770">
        <v>7381.1690852367001</v>
      </c>
      <c r="L770">
        <v>6494.0162547685004</v>
      </c>
      <c r="M770">
        <v>38.1750114725426</v>
      </c>
      <c r="N770">
        <v>0.93647643134667502</v>
      </c>
      <c r="O770">
        <v>32.098576903219197</v>
      </c>
      <c r="P770">
        <v>90.995833333333294</v>
      </c>
      <c r="Q770">
        <v>0.12894965022930599</v>
      </c>
    </row>
    <row r="771" spans="1:17" hidden="1" x14ac:dyDescent="0.3">
      <c r="A771" t="s">
        <v>1682</v>
      </c>
      <c r="B771" t="s">
        <v>1683</v>
      </c>
      <c r="C771" t="str">
        <f>IFERROR(VLOOKUP(Table1[[#This Row],[Ticker]],[1]!Table1[[Symbol]:[Industry]],2,FALSE),"-")</f>
        <v>-</v>
      </c>
      <c r="D771" t="s">
        <v>268</v>
      </c>
      <c r="E771">
        <v>4660.5477349499997</v>
      </c>
      <c r="F771">
        <v>511.9</v>
      </c>
      <c r="G771">
        <v>-9.6487517636577707</v>
      </c>
      <c r="H771">
        <v>-14.0830337081353</v>
      </c>
      <c r="I771">
        <v>11.561511438223899</v>
      </c>
      <c r="J771">
        <v>-2.7240544208908899</v>
      </c>
      <c r="K771">
        <v>520.03672499122194</v>
      </c>
      <c r="L771">
        <v>454.07472660734402</v>
      </c>
      <c r="M771">
        <v>31.3562463965159</v>
      </c>
      <c r="N771">
        <v>0.36742501564198199</v>
      </c>
      <c r="O771">
        <v>19.9159992185973</v>
      </c>
      <c r="P771">
        <v>42.154956956400902</v>
      </c>
    </row>
    <row r="772" spans="1:17" hidden="1" x14ac:dyDescent="0.3">
      <c r="A772" t="s">
        <v>1684</v>
      </c>
      <c r="B772" t="s">
        <v>1685</v>
      </c>
      <c r="C772" t="str">
        <f>IFERROR(VLOOKUP(Table1[[#This Row],[Ticker]],[1]!Table1[[Symbol]:[Industry]],2,FALSE),"-")</f>
        <v>-</v>
      </c>
      <c r="D772" t="s">
        <v>281</v>
      </c>
      <c r="E772">
        <v>4644.4009500000002</v>
      </c>
      <c r="F772">
        <v>2395.75</v>
      </c>
      <c r="G772">
        <v>726.58618690073604</v>
      </c>
      <c r="H772">
        <v>29.377308363475802</v>
      </c>
      <c r="I772">
        <v>168.993278823048</v>
      </c>
      <c r="J772">
        <v>6.3250764351269302</v>
      </c>
      <c r="K772">
        <v>1687.46761492669</v>
      </c>
      <c r="L772">
        <v>1191.97403019742</v>
      </c>
      <c r="M772">
        <v>86.624429360699907</v>
      </c>
      <c r="N772">
        <v>1.11561807241634</v>
      </c>
      <c r="O772">
        <v>6.2610873421675706E-2</v>
      </c>
      <c r="P772">
        <v>755.625</v>
      </c>
      <c r="Q772">
        <v>0.307512749693164</v>
      </c>
    </row>
    <row r="773" spans="1:17" x14ac:dyDescent="0.3">
      <c r="A773" t="s">
        <v>1686</v>
      </c>
      <c r="B773" t="s">
        <v>1687</v>
      </c>
      <c r="C773" t="str">
        <f>IFERROR(VLOOKUP(Table1[[#This Row],[Ticker]],[1]!Table1[[Symbol]:[Industry]],2,FALSE),"-")</f>
        <v>-</v>
      </c>
      <c r="D773" t="s">
        <v>122</v>
      </c>
      <c r="E773">
        <v>4621.3789381500001</v>
      </c>
      <c r="F773">
        <v>270.25</v>
      </c>
      <c r="G773">
        <v>70.869045908513101</v>
      </c>
      <c r="H773">
        <v>-0.31008285498786398</v>
      </c>
      <c r="I773">
        <v>-10.7108217036744</v>
      </c>
      <c r="J773">
        <v>-7.2456002572872302</v>
      </c>
      <c r="K773">
        <v>275.91173735080702</v>
      </c>
      <c r="L773">
        <v>237.236425344011</v>
      </c>
      <c r="M773">
        <v>35.900539163807601</v>
      </c>
      <c r="N773">
        <v>0.85697933624558897</v>
      </c>
      <c r="O773">
        <v>18.575393154486498</v>
      </c>
      <c r="P773">
        <v>108.848531684698</v>
      </c>
      <c r="Q773">
        <v>5.9303190761597999E-2</v>
      </c>
    </row>
    <row r="774" spans="1:17" x14ac:dyDescent="0.3">
      <c r="A774" t="s">
        <v>1688</v>
      </c>
      <c r="B774" t="s">
        <v>1689</v>
      </c>
      <c r="C774" t="str">
        <f>IFERROR(VLOOKUP(Table1[[#This Row],[Ticker]],[1]!Table1[[Symbol]:[Industry]],2,FALSE),"-")</f>
        <v>-</v>
      </c>
      <c r="D774" t="s">
        <v>626</v>
      </c>
      <c r="E774">
        <v>4613.6350400000001</v>
      </c>
      <c r="F774">
        <v>1065.8</v>
      </c>
      <c r="G774">
        <v>62.320158803276897</v>
      </c>
      <c r="H774">
        <v>-3.59900079081461</v>
      </c>
      <c r="I774">
        <v>25.387693135932999</v>
      </c>
      <c r="J774">
        <v>-1.8287791026015601</v>
      </c>
      <c r="K774">
        <v>1120.45358273084</v>
      </c>
      <c r="L774">
        <v>998.28191218731502</v>
      </c>
      <c r="M774">
        <v>35.929976888595903</v>
      </c>
      <c r="N774">
        <v>0.56722134157426396</v>
      </c>
      <c r="O774">
        <v>40.265528241696302</v>
      </c>
      <c r="P774">
        <v>91.466810383544399</v>
      </c>
      <c r="Q774">
        <v>0.16344451796565701</v>
      </c>
    </row>
    <row r="775" spans="1:17" hidden="1" x14ac:dyDescent="0.3">
      <c r="A775" t="s">
        <v>1690</v>
      </c>
      <c r="B775" t="s">
        <v>1691</v>
      </c>
      <c r="C775" t="str">
        <f>IFERROR(VLOOKUP(Table1[[#This Row],[Ticker]],[1]!Table1[[Symbol]:[Industry]],2,FALSE),"-")</f>
        <v>-</v>
      </c>
      <c r="D775" t="s">
        <v>380</v>
      </c>
      <c r="E775">
        <v>4600.9010385000001</v>
      </c>
      <c r="F775">
        <v>1199.25</v>
      </c>
      <c r="G775">
        <v>-43.4758593700831</v>
      </c>
      <c r="H775">
        <v>0.30546900099635599</v>
      </c>
      <c r="I775">
        <v>-25.434907863554301</v>
      </c>
      <c r="J775">
        <v>-2.5174169990564401</v>
      </c>
      <c r="K775">
        <v>1161.9804010068001</v>
      </c>
      <c r="L775">
        <v>1229.36869699513</v>
      </c>
      <c r="M775">
        <v>47.848421290441202</v>
      </c>
      <c r="N775">
        <v>0.32563453574498302</v>
      </c>
      <c r="O775">
        <v>38.002918490723303</v>
      </c>
      <c r="P775">
        <v>20.183394297740101</v>
      </c>
      <c r="Q775">
        <v>-7.5772590759926997E-2</v>
      </c>
    </row>
    <row r="776" spans="1:17" hidden="1" x14ac:dyDescent="0.3">
      <c r="A776" t="s">
        <v>1692</v>
      </c>
      <c r="B776" t="s">
        <v>1693</v>
      </c>
      <c r="C776" t="str">
        <f>IFERROR(VLOOKUP(Table1[[#This Row],[Ticker]],[1]!Table1[[Symbol]:[Industry]],2,FALSE),"-")</f>
        <v>-</v>
      </c>
      <c r="D776" t="s">
        <v>372</v>
      </c>
      <c r="E776">
        <v>4586.8099658000001</v>
      </c>
      <c r="F776">
        <v>508.4</v>
      </c>
      <c r="G776">
        <v>-18.3563317674821</v>
      </c>
      <c r="H776">
        <v>10.21933605293</v>
      </c>
      <c r="I776">
        <v>4.2126463216617704</v>
      </c>
      <c r="J776">
        <v>2.15486885446089</v>
      </c>
      <c r="K776">
        <v>451.91487522456799</v>
      </c>
      <c r="L776">
        <v>421.83922412471799</v>
      </c>
      <c r="M776">
        <v>61.922287485671497</v>
      </c>
      <c r="N776">
        <v>0.97142899929969095</v>
      </c>
      <c r="O776">
        <v>5.8025177025963801</v>
      </c>
      <c r="P776">
        <v>59.849080333280902</v>
      </c>
      <c r="Q776">
        <v>2.7758585115123999E-2</v>
      </c>
    </row>
    <row r="777" spans="1:17" hidden="1" x14ac:dyDescent="0.3">
      <c r="A777" t="s">
        <v>1694</v>
      </c>
      <c r="B777" t="s">
        <v>1695</v>
      </c>
      <c r="C777" t="str">
        <f>IFERROR(VLOOKUP(Table1[[#This Row],[Ticker]],[1]!Table1[[Symbol]:[Industry]],2,FALSE),"-")</f>
        <v>-</v>
      </c>
      <c r="D777" t="s">
        <v>420</v>
      </c>
      <c r="E777">
        <v>4580.6506238080001</v>
      </c>
      <c r="F777">
        <v>123.52</v>
      </c>
      <c r="G777">
        <v>-35.904642029007</v>
      </c>
      <c r="H777">
        <v>-2.0118155392233001</v>
      </c>
      <c r="I777">
        <v>-22.3491683138149</v>
      </c>
      <c r="J777">
        <v>-3.6788523263191002</v>
      </c>
      <c r="K777">
        <v>124.404740395362</v>
      </c>
      <c r="M777">
        <v>34.689032556211998</v>
      </c>
      <c r="N777">
        <v>1.0250827927556401</v>
      </c>
      <c r="O777">
        <v>24.3523316062176</v>
      </c>
      <c r="P777">
        <v>13.581609195402301</v>
      </c>
    </row>
    <row r="778" spans="1:17" hidden="1" x14ac:dyDescent="0.3">
      <c r="A778" t="s">
        <v>1696</v>
      </c>
      <c r="B778" t="s">
        <v>1697</v>
      </c>
      <c r="C778" t="str">
        <f>IFERROR(VLOOKUP(Table1[[#This Row],[Ticker]],[1]!Table1[[Symbol]:[Industry]],2,FALSE),"-")</f>
        <v>-</v>
      </c>
      <c r="E778">
        <v>4572.0230758739999</v>
      </c>
      <c r="F778">
        <v>35.94</v>
      </c>
      <c r="G778">
        <v>7.7206488815208099</v>
      </c>
      <c r="H778">
        <v>4.0364148858316202</v>
      </c>
      <c r="I778">
        <v>-13.298829440618301</v>
      </c>
      <c r="J778">
        <v>-4.2050457667338197</v>
      </c>
      <c r="K778">
        <v>34.731383656102501</v>
      </c>
      <c r="L778">
        <v>32.942779566603903</v>
      </c>
      <c r="M778">
        <v>46.595379014321601</v>
      </c>
      <c r="N778">
        <v>1.82995294025931</v>
      </c>
      <c r="O778">
        <v>32.860322760155803</v>
      </c>
      <c r="P778">
        <v>45.860389610389603</v>
      </c>
      <c r="Q778">
        <v>0.112565762374954</v>
      </c>
    </row>
    <row r="779" spans="1:17" hidden="1" x14ac:dyDescent="0.3">
      <c r="A779" t="s">
        <v>1698</v>
      </c>
      <c r="B779" t="s">
        <v>1699</v>
      </c>
      <c r="C779" t="str">
        <f>IFERROR(VLOOKUP(Table1[[#This Row],[Ticker]],[1]!Table1[[Symbol]:[Industry]],2,FALSE),"-")</f>
        <v>-</v>
      </c>
      <c r="D779" t="s">
        <v>1462</v>
      </c>
      <c r="E779">
        <v>4568.2491348000003</v>
      </c>
      <c r="F779">
        <v>8639.2000000000007</v>
      </c>
      <c r="G779">
        <v>6.6261822277638602</v>
      </c>
      <c r="H779">
        <v>3.5712560609266499</v>
      </c>
      <c r="I779">
        <v>0.21171984811908801</v>
      </c>
      <c r="J779">
        <v>-1.34333268205783</v>
      </c>
      <c r="K779">
        <v>7658.40797064652</v>
      </c>
      <c r="L779">
        <v>7087.8567419454903</v>
      </c>
      <c r="M779">
        <v>71.790557650246498</v>
      </c>
      <c r="N779">
        <v>3.4305720736477201</v>
      </c>
      <c r="O779">
        <v>0.70376886748773004</v>
      </c>
      <c r="P779">
        <v>48.694073200746899</v>
      </c>
      <c r="Q779">
        <v>-1.9836857134826E-2</v>
      </c>
    </row>
    <row r="780" spans="1:17" hidden="1" x14ac:dyDescent="0.3">
      <c r="A780" t="s">
        <v>1700</v>
      </c>
      <c r="B780" t="s">
        <v>1701</v>
      </c>
      <c r="C780" t="str">
        <f>IFERROR(VLOOKUP(Table1[[#This Row],[Ticker]],[1]!Table1[[Symbol]:[Industry]],2,FALSE),"-")</f>
        <v>-</v>
      </c>
      <c r="D780" t="s">
        <v>372</v>
      </c>
      <c r="E780">
        <v>4558.9617510999997</v>
      </c>
      <c r="F780">
        <v>10730.15</v>
      </c>
      <c r="G780">
        <v>-6.6026401341061698</v>
      </c>
      <c r="H780">
        <v>-15.4347524106762</v>
      </c>
      <c r="I780">
        <v>2.1067565529973198</v>
      </c>
      <c r="J780">
        <v>-2.29577540324218</v>
      </c>
      <c r="K780">
        <v>10761.255245176901</v>
      </c>
      <c r="L780">
        <v>9843.4744269334005</v>
      </c>
      <c r="M780">
        <v>29.901325665019499</v>
      </c>
      <c r="N780">
        <v>0.77668476525071795</v>
      </c>
      <c r="O780">
        <v>23.734523748503001</v>
      </c>
      <c r="P780">
        <v>28.770813956976902</v>
      </c>
      <c r="Q780">
        <v>-8.3936096914342007E-2</v>
      </c>
    </row>
    <row r="781" spans="1:17" x14ac:dyDescent="0.3">
      <c r="A781" t="s">
        <v>1702</v>
      </c>
      <c r="B781" t="s">
        <v>1703</v>
      </c>
      <c r="C781" t="str">
        <f>IFERROR(VLOOKUP(Table1[[#This Row],[Ticker]],[1]!Table1[[Symbol]:[Industry]],2,FALSE),"-")</f>
        <v>-</v>
      </c>
      <c r="D781" t="s">
        <v>274</v>
      </c>
      <c r="E781">
        <v>4540.5590216999999</v>
      </c>
      <c r="F781">
        <v>235.5</v>
      </c>
      <c r="G781">
        <v>15.044127561473699</v>
      </c>
      <c r="H781">
        <v>-13.2801509739654</v>
      </c>
      <c r="I781">
        <v>-17.497870271544802</v>
      </c>
      <c r="J781">
        <v>1.65581074468427</v>
      </c>
      <c r="K781">
        <v>242.205599049135</v>
      </c>
      <c r="L781">
        <v>225.076346755261</v>
      </c>
      <c r="M781">
        <v>41.694958043613703</v>
      </c>
      <c r="N781">
        <v>1.0141955996611001</v>
      </c>
      <c r="O781">
        <v>23.7367303609341</v>
      </c>
      <c r="P781">
        <v>43.466341760584797</v>
      </c>
      <c r="Q781">
        <v>0.165886996416371</v>
      </c>
    </row>
    <row r="782" spans="1:17" hidden="1" x14ac:dyDescent="0.3">
      <c r="A782" t="s">
        <v>1704</v>
      </c>
      <c r="B782" t="s">
        <v>1705</v>
      </c>
      <c r="C782" t="str">
        <f>IFERROR(VLOOKUP(Table1[[#This Row],[Ticker]],[1]!Table1[[Symbol]:[Industry]],2,FALSE),"-")</f>
        <v>-</v>
      </c>
      <c r="D782" t="s">
        <v>130</v>
      </c>
      <c r="E782">
        <v>4505.9418158999997</v>
      </c>
      <c r="F782">
        <v>430.5</v>
      </c>
      <c r="G782">
        <v>3.3850760380808198E-2</v>
      </c>
      <c r="K782">
        <v>425.76520424318301</v>
      </c>
      <c r="L782">
        <v>384.46648021701702</v>
      </c>
      <c r="M782">
        <v>38.331602171758398</v>
      </c>
      <c r="N782">
        <v>1</v>
      </c>
      <c r="O782">
        <v>7.2938443670151001</v>
      </c>
      <c r="P782">
        <v>24.692251991310599</v>
      </c>
      <c r="Q782">
        <v>9.3594908740256E-2</v>
      </c>
    </row>
    <row r="783" spans="1:17" hidden="1" x14ac:dyDescent="0.3">
      <c r="A783" t="s">
        <v>1706</v>
      </c>
      <c r="B783" t="s">
        <v>1707</v>
      </c>
      <c r="C783" t="str">
        <f>IFERROR(VLOOKUP(Table1[[#This Row],[Ticker]],[1]!Table1[[Symbol]:[Industry]],2,FALSE),"-")</f>
        <v>-</v>
      </c>
      <c r="E783">
        <v>4500.1915548239904</v>
      </c>
      <c r="F783">
        <v>56.72</v>
      </c>
      <c r="G783">
        <v>67.969911207146595</v>
      </c>
      <c r="H783">
        <v>-4.8318273794403703</v>
      </c>
      <c r="I783">
        <v>-23.2679531871763</v>
      </c>
      <c r="J783">
        <v>-6.5574703184964198</v>
      </c>
      <c r="K783">
        <v>55.727594838854003</v>
      </c>
      <c r="L783">
        <v>54.538775681821299</v>
      </c>
      <c r="M783">
        <v>59.440313252504097</v>
      </c>
      <c r="N783">
        <v>1.80301254604886</v>
      </c>
      <c r="O783">
        <v>36.636107193229897</v>
      </c>
      <c r="P783">
        <v>95.586206896551701</v>
      </c>
      <c r="Q783">
        <v>-4.3134998020115001E-2</v>
      </c>
    </row>
    <row r="784" spans="1:17" hidden="1" x14ac:dyDescent="0.3">
      <c r="A784" t="s">
        <v>1708</v>
      </c>
      <c r="B784" t="s">
        <v>1709</v>
      </c>
      <c r="C784" t="str">
        <f>IFERROR(VLOOKUP(Table1[[#This Row],[Ticker]],[1]!Table1[[Symbol]:[Industry]],2,FALSE),"-")</f>
        <v>-</v>
      </c>
      <c r="D784" t="s">
        <v>138</v>
      </c>
      <c r="E784">
        <v>4490.3024563999998</v>
      </c>
      <c r="F784">
        <v>96.4</v>
      </c>
      <c r="G784">
        <v>93.141173840338197</v>
      </c>
      <c r="H784">
        <v>17.199695233070798</v>
      </c>
      <c r="I784">
        <v>101.860840867988</v>
      </c>
      <c r="J784">
        <v>-1.1748323777019101</v>
      </c>
      <c r="K784">
        <v>79.982360313425204</v>
      </c>
      <c r="M784">
        <v>56.224446469876099</v>
      </c>
      <c r="N784">
        <v>1.8982554144617201</v>
      </c>
      <c r="O784">
        <v>12.603734439834</v>
      </c>
      <c r="P784">
        <v>167.777777777777</v>
      </c>
    </row>
    <row r="785" spans="1:17" hidden="1" x14ac:dyDescent="0.3">
      <c r="A785" t="s">
        <v>1710</v>
      </c>
      <c r="B785" t="s">
        <v>1711</v>
      </c>
      <c r="C785" t="str">
        <f>IFERROR(VLOOKUP(Table1[[#This Row],[Ticker]],[1]!Table1[[Symbol]:[Industry]],2,FALSE),"-")</f>
        <v>-</v>
      </c>
      <c r="D785" t="s">
        <v>127</v>
      </c>
      <c r="E785">
        <v>4486.9989759999999</v>
      </c>
      <c r="F785">
        <v>5883.2</v>
      </c>
      <c r="G785">
        <v>346.097166067633</v>
      </c>
      <c r="H785">
        <v>8.65342398810545</v>
      </c>
      <c r="I785">
        <v>98.375300787074195</v>
      </c>
      <c r="J785">
        <v>-1.80622365100094</v>
      </c>
      <c r="K785">
        <v>5622.7033077798296</v>
      </c>
      <c r="L785">
        <v>4155.9669648183699</v>
      </c>
      <c r="M785">
        <v>41.210631773699802</v>
      </c>
      <c r="N785">
        <v>0.705453584150875</v>
      </c>
      <c r="O785">
        <v>15.0649306499863</v>
      </c>
      <c r="P785">
        <v>404.28148973556699</v>
      </c>
      <c r="Q785">
        <v>0.30113974883351602</v>
      </c>
    </row>
    <row r="786" spans="1:17" x14ac:dyDescent="0.3">
      <c r="A786" t="s">
        <v>1712</v>
      </c>
      <c r="B786" t="s">
        <v>1713</v>
      </c>
      <c r="C786" t="str">
        <f>IFERROR(VLOOKUP(Table1[[#This Row],[Ticker]],[1]!Table1[[Symbol]:[Industry]],2,FALSE),"-")</f>
        <v>-</v>
      </c>
      <c r="D786" t="s">
        <v>551</v>
      </c>
      <c r="E786">
        <v>4454.9673142800002</v>
      </c>
      <c r="F786">
        <v>805.8</v>
      </c>
      <c r="G786">
        <v>-32.827252591862901</v>
      </c>
      <c r="H786">
        <v>-5.4143821130943302</v>
      </c>
      <c r="I786">
        <v>-13.3465759835415</v>
      </c>
      <c r="J786">
        <v>-0.116381463848252</v>
      </c>
      <c r="K786">
        <v>777.78851837005902</v>
      </c>
      <c r="L786">
        <v>762.977807440932</v>
      </c>
      <c r="M786">
        <v>46.041639621465997</v>
      </c>
      <c r="N786">
        <v>0.81956887387346899</v>
      </c>
      <c r="O786">
        <v>11.249689749317399</v>
      </c>
      <c r="P786">
        <v>22.657736509627799</v>
      </c>
      <c r="Q786">
        <v>-0.13767419088312599</v>
      </c>
    </row>
    <row r="787" spans="1:17" hidden="1" x14ac:dyDescent="0.3">
      <c r="A787" t="s">
        <v>1714</v>
      </c>
      <c r="B787" t="s">
        <v>1715</v>
      </c>
      <c r="C787" t="str">
        <f>IFERROR(VLOOKUP(Table1[[#This Row],[Ticker]],[1]!Table1[[Symbol]:[Industry]],2,FALSE),"-")</f>
        <v>-</v>
      </c>
      <c r="D787" t="s">
        <v>703</v>
      </c>
      <c r="E787">
        <v>4449.3999170859997</v>
      </c>
      <c r="F787">
        <v>272.64</v>
      </c>
      <c r="G787">
        <v>1.8211314244622401</v>
      </c>
      <c r="H787">
        <v>0.89946530539427405</v>
      </c>
      <c r="I787">
        <v>0.82496017953370204</v>
      </c>
      <c r="J787">
        <v>0.398025766348444</v>
      </c>
      <c r="K787">
        <v>262.887405792702</v>
      </c>
      <c r="L787">
        <v>243.81054204700999</v>
      </c>
      <c r="M787">
        <v>58.987597709054498</v>
      </c>
      <c r="N787">
        <v>0.65034964258843297</v>
      </c>
      <c r="O787">
        <v>1.40845070422537</v>
      </c>
      <c r="P787">
        <v>31.614771904417001</v>
      </c>
      <c r="Q787">
        <v>3.7892634135868998E-2</v>
      </c>
    </row>
    <row r="788" spans="1:17" hidden="1" x14ac:dyDescent="0.3">
      <c r="A788" t="s">
        <v>1716</v>
      </c>
      <c r="B788" t="s">
        <v>1717</v>
      </c>
      <c r="C788" t="str">
        <f>IFERROR(VLOOKUP(Table1[[#This Row],[Ticker]],[1]!Table1[[Symbol]:[Industry]],2,FALSE),"-")</f>
        <v>-</v>
      </c>
      <c r="D788" t="s">
        <v>271</v>
      </c>
      <c r="E788">
        <v>4443.4477968749998</v>
      </c>
      <c r="F788">
        <v>2526.75</v>
      </c>
      <c r="G788">
        <v>85.712853403718995</v>
      </c>
      <c r="H788">
        <v>13.757498925779601</v>
      </c>
      <c r="I788">
        <v>55.637504820161901</v>
      </c>
      <c r="J788">
        <v>-3.5361755164817699</v>
      </c>
      <c r="K788">
        <v>2108.7288185290799</v>
      </c>
      <c r="L788">
        <v>1656.1010065804901</v>
      </c>
      <c r="M788">
        <v>67.095948975867302</v>
      </c>
      <c r="N788">
        <v>1.47135409462792</v>
      </c>
      <c r="O788">
        <v>8.0914217868803799</v>
      </c>
      <c r="P788">
        <v>154.90542244640599</v>
      </c>
      <c r="Q788">
        <v>5.9745156673509998E-2</v>
      </c>
    </row>
    <row r="789" spans="1:17" x14ac:dyDescent="0.3">
      <c r="A789" t="s">
        <v>1718</v>
      </c>
      <c r="B789" t="s">
        <v>1719</v>
      </c>
      <c r="C789" t="str">
        <f>IFERROR(VLOOKUP(Table1[[#This Row],[Ticker]],[1]!Table1[[Symbol]:[Industry]],2,FALSE),"-")</f>
        <v>-</v>
      </c>
      <c r="D789" t="s">
        <v>268</v>
      </c>
      <c r="E789">
        <v>4442.1838260799996</v>
      </c>
      <c r="F789">
        <v>1415.05</v>
      </c>
      <c r="G789">
        <v>-2.0624428029269399</v>
      </c>
      <c r="H789">
        <v>8.1653070110437795</v>
      </c>
      <c r="I789">
        <v>-5.3238648134546196</v>
      </c>
      <c r="J789">
        <v>-1.7184989245626801</v>
      </c>
      <c r="K789">
        <v>1349.69856352995</v>
      </c>
      <c r="L789">
        <v>1223.1608787976199</v>
      </c>
      <c r="M789">
        <v>46.350414447154499</v>
      </c>
      <c r="N789">
        <v>1.06201444753999</v>
      </c>
      <c r="O789">
        <v>7.8831136708950202</v>
      </c>
      <c r="P789">
        <v>46.804647785039897</v>
      </c>
      <c r="Q789">
        <v>0.102615627555652</v>
      </c>
    </row>
    <row r="790" spans="1:17" hidden="1" x14ac:dyDescent="0.3">
      <c r="A790" t="s">
        <v>1720</v>
      </c>
      <c r="B790" t="s">
        <v>1721</v>
      </c>
      <c r="C790" t="str">
        <f>IFERROR(VLOOKUP(Table1[[#This Row],[Ticker]],[1]!Table1[[Symbol]:[Industry]],2,FALSE),"-")</f>
        <v>-</v>
      </c>
      <c r="D790" t="s">
        <v>268</v>
      </c>
      <c r="E790">
        <v>4425.9523019999997</v>
      </c>
      <c r="F790">
        <v>453.15</v>
      </c>
      <c r="G790">
        <v>38.7613033160277</v>
      </c>
      <c r="H790">
        <v>4.4950668967345599</v>
      </c>
      <c r="I790">
        <v>-7.6937896009768396</v>
      </c>
      <c r="J790">
        <v>2.7589896974289498</v>
      </c>
      <c r="K790">
        <v>425.33962243070101</v>
      </c>
      <c r="L790">
        <v>367.116872725961</v>
      </c>
      <c r="M790">
        <v>48.9541184871117</v>
      </c>
      <c r="N790">
        <v>1.3787705475903</v>
      </c>
      <c r="O790">
        <v>9.1029460443561696</v>
      </c>
      <c r="P790">
        <v>64.303843364757</v>
      </c>
      <c r="Q790">
        <v>0.12720044890428001</v>
      </c>
    </row>
    <row r="791" spans="1:17" hidden="1" x14ac:dyDescent="0.3">
      <c r="A791" t="s">
        <v>1722</v>
      </c>
      <c r="B791" t="s">
        <v>1723</v>
      </c>
      <c r="C791" t="str">
        <f>IFERROR(VLOOKUP(Table1[[#This Row],[Ticker]],[1]!Table1[[Symbol]:[Industry]],2,FALSE),"-")</f>
        <v>-</v>
      </c>
      <c r="D791" t="s">
        <v>130</v>
      </c>
      <c r="E791">
        <v>4398.6220453199903</v>
      </c>
      <c r="F791">
        <v>45.3</v>
      </c>
      <c r="G791">
        <v>33.043120848004399</v>
      </c>
      <c r="H791">
        <v>-2.6982043538034701</v>
      </c>
      <c r="I791">
        <v>-18.3578805272038</v>
      </c>
      <c r="J791">
        <v>-4.0817391456885197</v>
      </c>
      <c r="K791">
        <v>47.888173441682</v>
      </c>
      <c r="L791">
        <v>45.822997590145</v>
      </c>
      <c r="M791">
        <v>36.75218992325</v>
      </c>
      <c r="N791">
        <v>0.95510395782306101</v>
      </c>
      <c r="O791">
        <v>44.3708609271523</v>
      </c>
      <c r="P791">
        <v>73.231357552581201</v>
      </c>
      <c r="Q791">
        <v>5.0717910620859001E-2</v>
      </c>
    </row>
    <row r="792" spans="1:17" x14ac:dyDescent="0.3">
      <c r="A792" t="s">
        <v>1724</v>
      </c>
      <c r="B792" t="s">
        <v>1725</v>
      </c>
      <c r="C792" t="str">
        <f>IFERROR(VLOOKUP(Table1[[#This Row],[Ticker]],[1]!Table1[[Symbol]:[Industry]],2,FALSE),"-")</f>
        <v>-</v>
      </c>
      <c r="D792" t="s">
        <v>130</v>
      </c>
      <c r="E792">
        <v>4370.8622723440003</v>
      </c>
      <c r="F792">
        <v>242.53</v>
      </c>
      <c r="G792">
        <v>-15.655264402281301</v>
      </c>
      <c r="H792">
        <v>10.9817096820007</v>
      </c>
      <c r="I792">
        <v>-7.7518436250154696</v>
      </c>
      <c r="J792">
        <v>-4.0370237061243897</v>
      </c>
      <c r="K792">
        <v>229.556861724237</v>
      </c>
      <c r="L792">
        <v>208.58104838147599</v>
      </c>
      <c r="M792">
        <v>43.946808662266498</v>
      </c>
      <c r="N792">
        <v>0.91917531967224697</v>
      </c>
      <c r="O792">
        <v>13.301447243639901</v>
      </c>
      <c r="P792">
        <v>52.486639421565499</v>
      </c>
      <c r="Q792">
        <v>8.0042166024906006E-2</v>
      </c>
    </row>
    <row r="793" spans="1:17" hidden="1" x14ac:dyDescent="0.3">
      <c r="A793" t="s">
        <v>1726</v>
      </c>
      <c r="B793" t="s">
        <v>1727</v>
      </c>
      <c r="C793" t="str">
        <f>IFERROR(VLOOKUP(Table1[[#This Row],[Ticker]],[1]!Table1[[Symbol]:[Industry]],2,FALSE),"-")</f>
        <v>-</v>
      </c>
      <c r="D793" t="s">
        <v>198</v>
      </c>
      <c r="E793">
        <v>4345.02712875</v>
      </c>
      <c r="F793">
        <v>666.05</v>
      </c>
      <c r="G793">
        <v>33.7250156435477</v>
      </c>
      <c r="H793">
        <v>-2.4073031227871899</v>
      </c>
      <c r="I793">
        <v>-6.3533985512872304</v>
      </c>
      <c r="J793">
        <v>-0.15799177366131401</v>
      </c>
      <c r="K793">
        <v>656.37869455792395</v>
      </c>
      <c r="L793">
        <v>569.33852329889999</v>
      </c>
      <c r="M793">
        <v>41.134709868602101</v>
      </c>
      <c r="N793">
        <v>0.99690293280865705</v>
      </c>
      <c r="O793">
        <v>16.627880789730401</v>
      </c>
      <c r="P793">
        <v>89.947240838442895</v>
      </c>
      <c r="Q793">
        <v>5.7689545636855001E-2</v>
      </c>
    </row>
    <row r="794" spans="1:17" x14ac:dyDescent="0.3">
      <c r="A794" t="s">
        <v>1728</v>
      </c>
      <c r="B794" t="s">
        <v>1729</v>
      </c>
      <c r="C794" t="str">
        <f>IFERROR(VLOOKUP(Table1[[#This Row],[Ticker]],[1]!Table1[[Symbol]:[Industry]],2,FALSE),"-")</f>
        <v>-</v>
      </c>
      <c r="D794" t="s">
        <v>106</v>
      </c>
      <c r="E794">
        <v>4330.7700000000004</v>
      </c>
      <c r="F794">
        <v>7217.95</v>
      </c>
      <c r="G794">
        <v>70.423388790714498</v>
      </c>
      <c r="H794">
        <v>-11.2707912045817</v>
      </c>
      <c r="I794">
        <v>-6.1850802807715999</v>
      </c>
      <c r="J794">
        <v>-6.53683490011427</v>
      </c>
      <c r="K794">
        <v>6934.8098120515297</v>
      </c>
      <c r="L794">
        <v>6306.3113621396196</v>
      </c>
      <c r="M794">
        <v>49.900184560712901</v>
      </c>
      <c r="N794">
        <v>0.89953049821743303</v>
      </c>
      <c r="O794">
        <v>17.7619684259381</v>
      </c>
      <c r="P794">
        <v>97.752054794520504</v>
      </c>
      <c r="Q794">
        <v>7.8135648470411004E-2</v>
      </c>
    </row>
    <row r="795" spans="1:17" x14ac:dyDescent="0.3">
      <c r="A795" t="s">
        <v>1730</v>
      </c>
      <c r="B795" t="s">
        <v>1731</v>
      </c>
      <c r="C795" t="str">
        <f>IFERROR(VLOOKUP(Table1[[#This Row],[Ticker]],[1]!Table1[[Symbol]:[Industry]],2,FALSE),"-")</f>
        <v>-</v>
      </c>
      <c r="D795" t="s">
        <v>51</v>
      </c>
      <c r="E795">
        <v>4317.60441455</v>
      </c>
      <c r="F795">
        <v>429.1</v>
      </c>
      <c r="G795">
        <v>-55.7456999948581</v>
      </c>
      <c r="H795">
        <v>-12.702561372326301</v>
      </c>
      <c r="I795">
        <v>-45.410097360873003</v>
      </c>
      <c r="J795">
        <v>-2.7917384371653098</v>
      </c>
      <c r="K795">
        <v>460.07014281581002</v>
      </c>
      <c r="L795">
        <v>501.22948299256302</v>
      </c>
      <c r="M795">
        <v>27.465890943951798</v>
      </c>
      <c r="N795">
        <v>0.83170308642150603</v>
      </c>
      <c r="O795">
        <v>61.034723840596499</v>
      </c>
      <c r="P795">
        <v>3.0994714079769499</v>
      </c>
    </row>
    <row r="796" spans="1:17" x14ac:dyDescent="0.3">
      <c r="A796" t="s">
        <v>1732</v>
      </c>
      <c r="B796" t="s">
        <v>1733</v>
      </c>
      <c r="C796" t="str">
        <f>IFERROR(VLOOKUP(Table1[[#This Row],[Ticker]],[1]!Table1[[Symbol]:[Industry]],2,FALSE),"-")</f>
        <v>-</v>
      </c>
      <c r="D796" t="s">
        <v>62</v>
      </c>
      <c r="E796">
        <v>4304.4291825</v>
      </c>
      <c r="F796">
        <v>349.1</v>
      </c>
      <c r="G796">
        <v>0.52476998998286095</v>
      </c>
      <c r="H796">
        <v>5.7007965063275998</v>
      </c>
      <c r="I796">
        <v>6.7639963828179104</v>
      </c>
      <c r="J796">
        <v>-4.3162114537907197</v>
      </c>
      <c r="K796">
        <v>324.746200423262</v>
      </c>
      <c r="L796">
        <v>304.173054318396</v>
      </c>
      <c r="M796">
        <v>53.285587049833502</v>
      </c>
      <c r="N796">
        <v>0.83176643715014997</v>
      </c>
      <c r="O796">
        <v>8.2641077055285006</v>
      </c>
      <c r="P796">
        <v>39.584166333466598</v>
      </c>
      <c r="Q796">
        <v>-6.3716003819388994E-2</v>
      </c>
    </row>
    <row r="797" spans="1:17" hidden="1" x14ac:dyDescent="0.3">
      <c r="A797" t="s">
        <v>1734</v>
      </c>
      <c r="B797" t="s">
        <v>1735</v>
      </c>
      <c r="C797" t="str">
        <f>IFERROR(VLOOKUP(Table1[[#This Row],[Ticker]],[1]!Table1[[Symbol]:[Industry]],2,FALSE),"-")</f>
        <v>-</v>
      </c>
      <c r="D797" t="s">
        <v>46</v>
      </c>
      <c r="E797">
        <v>4291.0742909999999</v>
      </c>
      <c r="F797">
        <v>408.9</v>
      </c>
      <c r="G797">
        <v>104.715331891006</v>
      </c>
      <c r="H797">
        <v>11.429466452799799</v>
      </c>
      <c r="I797">
        <v>43.694161068655298</v>
      </c>
      <c r="J797">
        <v>-5.8466626934100399</v>
      </c>
      <c r="K797">
        <v>337.17824884343901</v>
      </c>
      <c r="L797">
        <v>264.434430552766</v>
      </c>
      <c r="M797">
        <v>64.837863291131598</v>
      </c>
      <c r="N797">
        <v>1.25140678194592</v>
      </c>
      <c r="O797">
        <v>4.9889948642700004</v>
      </c>
      <c r="P797">
        <v>164.57457133613701</v>
      </c>
    </row>
    <row r="798" spans="1:17" hidden="1" x14ac:dyDescent="0.3">
      <c r="A798" t="s">
        <v>1736</v>
      </c>
      <c r="B798" t="s">
        <v>1737</v>
      </c>
      <c r="C798" t="str">
        <f>IFERROR(VLOOKUP(Table1[[#This Row],[Ticker]],[1]!Table1[[Symbol]:[Industry]],2,FALSE),"-")</f>
        <v>-</v>
      </c>
      <c r="D798" t="s">
        <v>130</v>
      </c>
      <c r="E798">
        <v>4282.4452091330004</v>
      </c>
      <c r="F798">
        <v>142.51</v>
      </c>
      <c r="G798">
        <v>45.0750650268984</v>
      </c>
      <c r="H798">
        <v>9.6325985520703608</v>
      </c>
      <c r="I798">
        <v>41.262120236318502</v>
      </c>
      <c r="J798">
        <v>-0.66849906129388403</v>
      </c>
      <c r="K798">
        <v>127.55078341486799</v>
      </c>
      <c r="L798">
        <v>104.53607996593</v>
      </c>
      <c r="M798">
        <v>54.256062598160099</v>
      </c>
      <c r="N798">
        <v>1.50282698920011</v>
      </c>
      <c r="O798">
        <v>10.799242158445001</v>
      </c>
      <c r="P798">
        <v>108.958944281524</v>
      </c>
      <c r="Q798">
        <v>0.13902576978571099</v>
      </c>
    </row>
    <row r="799" spans="1:17" hidden="1" x14ac:dyDescent="0.3">
      <c r="A799" t="s">
        <v>1738</v>
      </c>
      <c r="B799" t="s">
        <v>1739</v>
      </c>
      <c r="C799" t="str">
        <f>IFERROR(VLOOKUP(Table1[[#This Row],[Ticker]],[1]!Table1[[Symbol]:[Industry]],2,FALSE),"-")</f>
        <v>-</v>
      </c>
      <c r="D799" t="s">
        <v>130</v>
      </c>
      <c r="E799">
        <v>4280.0436768</v>
      </c>
      <c r="F799">
        <v>2108.8000000000002</v>
      </c>
      <c r="G799">
        <v>50.432605224322899</v>
      </c>
      <c r="H799">
        <v>-8.2078679146939493</v>
      </c>
      <c r="I799">
        <v>37.014645839108397</v>
      </c>
      <c r="J799">
        <v>-3.7475523494865999</v>
      </c>
      <c r="K799">
        <v>2083.02664646007</v>
      </c>
      <c r="L799">
        <v>1753.1686205910501</v>
      </c>
      <c r="M799">
        <v>46.994263247107803</v>
      </c>
      <c r="N799">
        <v>0.87858027163252606</v>
      </c>
      <c r="O799">
        <v>7.8812594840667396</v>
      </c>
      <c r="P799">
        <v>75.440931780366</v>
      </c>
      <c r="Q799">
        <v>0.30729162873075799</v>
      </c>
    </row>
    <row r="800" spans="1:17" hidden="1" x14ac:dyDescent="0.3">
      <c r="A800" t="s">
        <v>1740</v>
      </c>
      <c r="B800" t="s">
        <v>1741</v>
      </c>
      <c r="C800" t="str">
        <f>IFERROR(VLOOKUP(Table1[[#This Row],[Ticker]],[1]!Table1[[Symbol]:[Industry]],2,FALSE),"-")</f>
        <v>-</v>
      </c>
      <c r="D800" t="s">
        <v>626</v>
      </c>
      <c r="E800">
        <v>4272.0894457199902</v>
      </c>
      <c r="F800">
        <v>615.4</v>
      </c>
      <c r="G800">
        <v>21.939883634898599</v>
      </c>
      <c r="H800">
        <v>21.668664936469401</v>
      </c>
      <c r="I800">
        <v>30.659550662548501</v>
      </c>
      <c r="J800">
        <v>1.1023415586602701</v>
      </c>
      <c r="M800">
        <v>53.594921604074202</v>
      </c>
      <c r="O800">
        <v>23.1475463113422</v>
      </c>
      <c r="P800">
        <v>65.697361335487301</v>
      </c>
    </row>
    <row r="801" spans="1:17" hidden="1" x14ac:dyDescent="0.3">
      <c r="A801" t="s">
        <v>1742</v>
      </c>
      <c r="B801" t="s">
        <v>1743</v>
      </c>
      <c r="C801" t="str">
        <f>IFERROR(VLOOKUP(Table1[[#This Row],[Ticker]],[1]!Table1[[Symbol]:[Industry]],2,FALSE),"-")</f>
        <v>-</v>
      </c>
      <c r="D801" t="s">
        <v>46</v>
      </c>
      <c r="E801">
        <v>4265.0436316349997</v>
      </c>
      <c r="F801">
        <v>768.05</v>
      </c>
      <c r="G801">
        <v>150.42562871321701</v>
      </c>
      <c r="H801">
        <v>16.753268354650402</v>
      </c>
      <c r="I801">
        <v>55.326733190071401</v>
      </c>
      <c r="J801">
        <v>-0.594309265442861</v>
      </c>
      <c r="K801">
        <v>586.16207121501304</v>
      </c>
      <c r="L801">
        <v>462.60671845124801</v>
      </c>
      <c r="M801">
        <v>79.316016851991904</v>
      </c>
      <c r="N801">
        <v>1.6638455249675299</v>
      </c>
      <c r="O801">
        <v>2.8578868563244599</v>
      </c>
      <c r="P801">
        <v>211.58215010141899</v>
      </c>
    </row>
    <row r="802" spans="1:17" x14ac:dyDescent="0.3">
      <c r="A802" t="s">
        <v>1744</v>
      </c>
      <c r="B802" t="s">
        <v>1745</v>
      </c>
      <c r="C802" t="str">
        <f>IFERROR(VLOOKUP(Table1[[#This Row],[Ticker]],[1]!Table1[[Symbol]:[Industry]],2,FALSE),"-")</f>
        <v>-</v>
      </c>
      <c r="D802" t="s">
        <v>696</v>
      </c>
      <c r="E802">
        <v>4247.2750289400001</v>
      </c>
      <c r="F802">
        <v>643.04999999999995</v>
      </c>
      <c r="G802">
        <v>15.853390056554399</v>
      </c>
      <c r="H802">
        <v>-8.0542564545334496</v>
      </c>
      <c r="I802">
        <v>-23.939888859182901</v>
      </c>
      <c r="J802">
        <v>-3.30644285226668</v>
      </c>
      <c r="K802">
        <v>661.51186496646005</v>
      </c>
      <c r="L802">
        <v>645.39764918616004</v>
      </c>
      <c r="M802">
        <v>28.713464544484399</v>
      </c>
      <c r="N802">
        <v>0.79402210577096299</v>
      </c>
      <c r="O802">
        <v>26.739755851022402</v>
      </c>
      <c r="P802">
        <v>38.201160541585999</v>
      </c>
      <c r="Q802">
        <v>8.6774943427406007E-2</v>
      </c>
    </row>
    <row r="803" spans="1:17" hidden="1" x14ac:dyDescent="0.3">
      <c r="A803" t="s">
        <v>1746</v>
      </c>
      <c r="B803" t="s">
        <v>1747</v>
      </c>
      <c r="C803" t="str">
        <f>IFERROR(VLOOKUP(Table1[[#This Row],[Ticker]],[1]!Table1[[Symbol]:[Industry]],2,FALSE),"-")</f>
        <v>-</v>
      </c>
      <c r="D803" t="s">
        <v>1462</v>
      </c>
      <c r="E803">
        <v>4235.1171979999999</v>
      </c>
      <c r="F803">
        <v>355</v>
      </c>
      <c r="G803">
        <v>-22.163934409357701</v>
      </c>
      <c r="H803">
        <v>1.1328230693582</v>
      </c>
      <c r="I803">
        <v>-14.461273409833</v>
      </c>
      <c r="J803">
        <v>-1.2390401494698899</v>
      </c>
      <c r="K803">
        <v>352.25336969170598</v>
      </c>
      <c r="L803">
        <v>349.25880564117801</v>
      </c>
      <c r="M803">
        <v>45.910200091538798</v>
      </c>
      <c r="N803">
        <v>1.0725345054776501</v>
      </c>
      <c r="O803">
        <v>18.309859154929502</v>
      </c>
      <c r="P803">
        <v>24.452234881682699</v>
      </c>
      <c r="Q803">
        <v>5.5450340925754002E-2</v>
      </c>
    </row>
    <row r="804" spans="1:17" x14ac:dyDescent="0.3">
      <c r="A804" t="s">
        <v>1748</v>
      </c>
      <c r="B804" t="s">
        <v>1749</v>
      </c>
      <c r="C804" t="str">
        <f>IFERROR(VLOOKUP(Table1[[#This Row],[Ticker]],[1]!Table1[[Symbol]:[Industry]],2,FALSE),"-")</f>
        <v>-</v>
      </c>
      <c r="D804" t="s">
        <v>523</v>
      </c>
      <c r="E804">
        <v>4205.9514835199998</v>
      </c>
      <c r="F804">
        <v>377.6</v>
      </c>
      <c r="G804">
        <v>19.516361492364101</v>
      </c>
      <c r="H804">
        <v>4.9844481632167597</v>
      </c>
      <c r="I804">
        <v>-7.9225639125740903</v>
      </c>
      <c r="J804">
        <v>-5.2548068802397596</v>
      </c>
      <c r="K804">
        <v>367.72079833872698</v>
      </c>
      <c r="L804">
        <v>325.88048140724101</v>
      </c>
      <c r="M804">
        <v>35.663303842855903</v>
      </c>
      <c r="N804">
        <v>0.51383437540267995</v>
      </c>
      <c r="O804">
        <v>19.676906779661</v>
      </c>
      <c r="P804">
        <v>60.4759881002974</v>
      </c>
    </row>
    <row r="805" spans="1:17" hidden="1" x14ac:dyDescent="0.3">
      <c r="A805" t="s">
        <v>1750</v>
      </c>
      <c r="B805" t="s">
        <v>1751</v>
      </c>
      <c r="C805" t="str">
        <f>IFERROR(VLOOKUP(Table1[[#This Row],[Ticker]],[1]!Table1[[Symbol]:[Industry]],2,FALSE),"-")</f>
        <v>-</v>
      </c>
      <c r="E805">
        <v>4173.4884750000001</v>
      </c>
      <c r="F805">
        <v>372.45</v>
      </c>
      <c r="G805">
        <v>197.51042948168501</v>
      </c>
      <c r="H805">
        <v>-23.228908703454199</v>
      </c>
      <c r="I805">
        <v>-53.307239290943897</v>
      </c>
      <c r="J805">
        <v>-5.3167647582828801</v>
      </c>
      <c r="K805">
        <v>436.58923312379699</v>
      </c>
      <c r="L805">
        <v>411.752639952984</v>
      </c>
      <c r="M805">
        <v>11.199696333116099</v>
      </c>
      <c r="N805">
        <v>1.4728195563959801</v>
      </c>
      <c r="O805">
        <v>71.432407034501296</v>
      </c>
      <c r="P805">
        <v>221.486372758464</v>
      </c>
      <c r="Q805">
        <v>0.26896749628681299</v>
      </c>
    </row>
    <row r="806" spans="1:17" x14ac:dyDescent="0.3">
      <c r="A806" t="s">
        <v>1752</v>
      </c>
      <c r="B806" t="s">
        <v>1753</v>
      </c>
      <c r="C806" t="str">
        <f>IFERROR(VLOOKUP(Table1[[#This Row],[Ticker]],[1]!Table1[[Symbol]:[Industry]],2,FALSE),"-")</f>
        <v>-</v>
      </c>
      <c r="D806" t="s">
        <v>551</v>
      </c>
      <c r="E806">
        <v>4169.3606363749996</v>
      </c>
      <c r="F806">
        <v>372.85</v>
      </c>
      <c r="G806">
        <v>-3.2148096735400502</v>
      </c>
      <c r="H806">
        <v>-5.8970458730374</v>
      </c>
      <c r="I806">
        <v>-14.703417565202299</v>
      </c>
      <c r="J806">
        <v>0.34688214181767402</v>
      </c>
      <c r="K806">
        <v>377.40216936478799</v>
      </c>
      <c r="L806">
        <v>361.28609124070601</v>
      </c>
      <c r="M806">
        <v>41.247220496765799</v>
      </c>
      <c r="N806">
        <v>0.781468028526769</v>
      </c>
      <c r="O806">
        <v>14.0270886415448</v>
      </c>
      <c r="P806">
        <v>28.083132944005399</v>
      </c>
      <c r="Q806">
        <v>-6.5822179343772005E-2</v>
      </c>
    </row>
    <row r="807" spans="1:17" hidden="1" x14ac:dyDescent="0.3">
      <c r="A807" t="s">
        <v>1754</v>
      </c>
      <c r="B807" t="s">
        <v>1755</v>
      </c>
      <c r="C807" t="str">
        <f>IFERROR(VLOOKUP(Table1[[#This Row],[Ticker]],[1]!Table1[[Symbol]:[Industry]],2,FALSE),"-")</f>
        <v>-</v>
      </c>
      <c r="E807">
        <v>4157.6923595199996</v>
      </c>
      <c r="F807">
        <v>401.8</v>
      </c>
      <c r="G807">
        <v>83.995071215974704</v>
      </c>
      <c r="H807">
        <v>-3.3327733625361602</v>
      </c>
      <c r="I807">
        <v>64.842334239441101</v>
      </c>
      <c r="J807">
        <v>-7.1020902244448996</v>
      </c>
      <c r="K807">
        <v>357.673731213248</v>
      </c>
      <c r="L807">
        <v>257.43525879685899</v>
      </c>
      <c r="M807">
        <v>46.802778310866003</v>
      </c>
      <c r="N807">
        <v>0.62108991152578497</v>
      </c>
      <c r="O807">
        <v>12.1204579392732</v>
      </c>
      <c r="P807">
        <v>151.125</v>
      </c>
      <c r="Q807">
        <v>0.25215329925776597</v>
      </c>
    </row>
    <row r="808" spans="1:17" hidden="1" x14ac:dyDescent="0.3">
      <c r="A808" t="s">
        <v>1756</v>
      </c>
      <c r="B808" t="s">
        <v>1757</v>
      </c>
      <c r="C808" t="str">
        <f>IFERROR(VLOOKUP(Table1[[#This Row],[Ticker]],[1]!Table1[[Symbol]:[Industry]],2,FALSE),"-")</f>
        <v>-</v>
      </c>
      <c r="D808" t="s">
        <v>472</v>
      </c>
      <c r="E808">
        <v>4157.5431060250003</v>
      </c>
      <c r="F808">
        <v>674.65</v>
      </c>
      <c r="G808">
        <v>-24.7335190343546</v>
      </c>
      <c r="H808">
        <v>-10.6719120000848</v>
      </c>
      <c r="I808">
        <v>-23.9145486563859</v>
      </c>
      <c r="J808">
        <v>-4.17686675385999</v>
      </c>
      <c r="K808">
        <v>696.26574007506804</v>
      </c>
      <c r="L808">
        <v>693.504698324223</v>
      </c>
      <c r="M808">
        <v>38.837677275576297</v>
      </c>
      <c r="N808">
        <v>0.524866502305115</v>
      </c>
      <c r="O808">
        <v>22.648780849329199</v>
      </c>
      <c r="P808">
        <v>8.7881964040957801</v>
      </c>
      <c r="Q808">
        <v>0.125463027069313</v>
      </c>
    </row>
    <row r="809" spans="1:17" x14ac:dyDescent="0.3">
      <c r="A809" t="s">
        <v>1758</v>
      </c>
      <c r="B809" t="s">
        <v>1759</v>
      </c>
      <c r="C809" t="str">
        <f>IFERROR(VLOOKUP(Table1[[#This Row],[Ticker]],[1]!Table1[[Symbol]:[Industry]],2,FALSE),"-")</f>
        <v>-</v>
      </c>
      <c r="D809" t="s">
        <v>551</v>
      </c>
      <c r="E809">
        <v>4143.2748744599903</v>
      </c>
      <c r="F809">
        <v>361.7</v>
      </c>
      <c r="G809">
        <v>-4.3859283982866097</v>
      </c>
      <c r="H809">
        <v>-12.186935603341601</v>
      </c>
      <c r="I809">
        <v>-3.3960628580666401</v>
      </c>
      <c r="J809">
        <v>-3.9552429218790399</v>
      </c>
      <c r="K809">
        <v>371.63719562166602</v>
      </c>
      <c r="L809">
        <v>355.37625718844799</v>
      </c>
      <c r="M809">
        <v>34.3150968811563</v>
      </c>
      <c r="N809">
        <v>0.63137214572460099</v>
      </c>
      <c r="O809">
        <v>26.8592756427979</v>
      </c>
      <c r="P809">
        <v>31.527272727272699</v>
      </c>
      <c r="Q809">
        <v>0.116686303438155</v>
      </c>
    </row>
    <row r="810" spans="1:17" hidden="1" x14ac:dyDescent="0.3">
      <c r="A810" t="s">
        <v>1760</v>
      </c>
      <c r="B810" t="s">
        <v>1761</v>
      </c>
      <c r="C810" t="str">
        <f>IFERROR(VLOOKUP(Table1[[#This Row],[Ticker]],[1]!Table1[[Symbol]:[Industry]],2,FALSE),"-")</f>
        <v>-</v>
      </c>
      <c r="D810" t="s">
        <v>551</v>
      </c>
      <c r="E810">
        <v>4130.3148814400001</v>
      </c>
      <c r="F810">
        <v>1565.6</v>
      </c>
      <c r="G810">
        <v>-26.512750323811002</v>
      </c>
      <c r="H810">
        <v>-10.3489073257463</v>
      </c>
      <c r="I810">
        <v>-7.3880111257997596</v>
      </c>
      <c r="J810">
        <v>-4.3277266227543798</v>
      </c>
      <c r="K810">
        <v>1561.866028097</v>
      </c>
      <c r="L810">
        <v>1494.3945297617799</v>
      </c>
      <c r="M810">
        <v>33.979100818765303</v>
      </c>
      <c r="N810">
        <v>0.35987183570375503</v>
      </c>
      <c r="O810">
        <v>18.7595809913132</v>
      </c>
      <c r="P810">
        <v>33.1292517006802</v>
      </c>
      <c r="Q810">
        <v>3.4783897038300003E-2</v>
      </c>
    </row>
    <row r="811" spans="1:17" hidden="1" x14ac:dyDescent="0.3">
      <c r="A811" t="s">
        <v>1762</v>
      </c>
      <c r="B811" t="s">
        <v>1763</v>
      </c>
      <c r="C811" t="str">
        <f>IFERROR(VLOOKUP(Table1[[#This Row],[Ticker]],[1]!Table1[[Symbol]:[Industry]],2,FALSE),"-")</f>
        <v>-</v>
      </c>
      <c r="D811" t="s">
        <v>92</v>
      </c>
      <c r="E811">
        <v>4122.83092545</v>
      </c>
      <c r="F811">
        <v>3288.5</v>
      </c>
      <c r="G811">
        <v>87.741423534745294</v>
      </c>
      <c r="H811">
        <v>17.9152829149503</v>
      </c>
      <c r="I811">
        <v>0.24316179526554399</v>
      </c>
      <c r="J811">
        <v>-0.60847001402062895</v>
      </c>
      <c r="K811">
        <v>2945.1722892727298</v>
      </c>
      <c r="L811">
        <v>2541.8215447481498</v>
      </c>
      <c r="M811">
        <v>57.355528666625602</v>
      </c>
      <c r="N811">
        <v>1.1608484228156599</v>
      </c>
      <c r="O811">
        <v>6.0361867112665299</v>
      </c>
      <c r="P811">
        <v>127.601481122607</v>
      </c>
      <c r="Q811">
        <v>0.20223479887090301</v>
      </c>
    </row>
    <row r="812" spans="1:17" hidden="1" x14ac:dyDescent="0.3">
      <c r="A812" t="s">
        <v>1764</v>
      </c>
      <c r="B812" t="s">
        <v>1765</v>
      </c>
      <c r="C812" t="str">
        <f>IFERROR(VLOOKUP(Table1[[#This Row],[Ticker]],[1]!Table1[[Symbol]:[Industry]],2,FALSE),"-")</f>
        <v>-</v>
      </c>
      <c r="D812" t="s">
        <v>46</v>
      </c>
      <c r="E812">
        <v>4121.5098015000003</v>
      </c>
      <c r="F812">
        <v>741</v>
      </c>
      <c r="G812">
        <v>-17.288159819864301</v>
      </c>
      <c r="H812">
        <v>-18.609131434662402</v>
      </c>
      <c r="I812">
        <v>-8.5684927922143892</v>
      </c>
      <c r="J812">
        <v>-6.75290399250561</v>
      </c>
      <c r="K812">
        <v>720.75352611397602</v>
      </c>
      <c r="M812">
        <v>32.8932163021056</v>
      </c>
      <c r="O812">
        <v>21.086369770580198</v>
      </c>
      <c r="P812">
        <v>34.727272727272698</v>
      </c>
    </row>
    <row r="813" spans="1:17" x14ac:dyDescent="0.3">
      <c r="A813" t="s">
        <v>1766</v>
      </c>
      <c r="B813" t="s">
        <v>1767</v>
      </c>
      <c r="C813" t="str">
        <f>IFERROR(VLOOKUP(Table1[[#This Row],[Ticker]],[1]!Table1[[Symbol]:[Industry]],2,FALSE),"-")</f>
        <v>-</v>
      </c>
      <c r="D813" t="s">
        <v>274</v>
      </c>
      <c r="E813">
        <v>4108.9959378650001</v>
      </c>
      <c r="F813">
        <v>486.85</v>
      </c>
      <c r="G813">
        <v>-23.095296778643799</v>
      </c>
      <c r="H813">
        <v>-7.2578517601303698</v>
      </c>
      <c r="I813">
        <v>-38.647306933629302</v>
      </c>
      <c r="J813">
        <v>-1.50577540324218</v>
      </c>
      <c r="K813">
        <v>506.44855787868198</v>
      </c>
      <c r="L813">
        <v>510.00040996142002</v>
      </c>
      <c r="M813">
        <v>27.210446984596</v>
      </c>
      <c r="N813">
        <v>0.84906453770476698</v>
      </c>
      <c r="O813">
        <v>43.576050118106103</v>
      </c>
      <c r="P813">
        <v>8.9149888143176703</v>
      </c>
    </row>
    <row r="814" spans="1:17" hidden="1" x14ac:dyDescent="0.3">
      <c r="A814" t="s">
        <v>1768</v>
      </c>
      <c r="B814" t="s">
        <v>1769</v>
      </c>
      <c r="C814" t="str">
        <f>IFERROR(VLOOKUP(Table1[[#This Row],[Ticker]],[1]!Table1[[Symbol]:[Industry]],2,FALSE),"-")</f>
        <v>-</v>
      </c>
      <c r="D814" t="s">
        <v>268</v>
      </c>
      <c r="E814">
        <v>4104.3429647949997</v>
      </c>
      <c r="F814">
        <v>4046.45</v>
      </c>
      <c r="G814">
        <v>67.404386375360005</v>
      </c>
      <c r="H814">
        <v>3.3057605484812802</v>
      </c>
      <c r="I814">
        <v>52.305527552270597</v>
      </c>
      <c r="J814">
        <v>-2.5970730120144698</v>
      </c>
      <c r="K814">
        <v>3449.7549330643701</v>
      </c>
      <c r="L814">
        <v>2780.3146450220001</v>
      </c>
      <c r="M814">
        <v>58.274922445625698</v>
      </c>
      <c r="N814">
        <v>0.46996806437310601</v>
      </c>
      <c r="O814">
        <v>4.9067701318439703</v>
      </c>
      <c r="P814">
        <v>92.221272148591495</v>
      </c>
      <c r="Q814">
        <v>0.109072140241482</v>
      </c>
    </row>
    <row r="815" spans="1:17" x14ac:dyDescent="0.3">
      <c r="A815" t="s">
        <v>1770</v>
      </c>
      <c r="B815" t="s">
        <v>1771</v>
      </c>
      <c r="C815" t="str">
        <f>IFERROR(VLOOKUP(Table1[[#This Row],[Ticker]],[1]!Table1[[Symbol]:[Industry]],2,FALSE),"-")</f>
        <v>-</v>
      </c>
      <c r="D815" t="s">
        <v>24</v>
      </c>
      <c r="E815">
        <v>4102.1917602800004</v>
      </c>
      <c r="F815">
        <v>130.96</v>
      </c>
      <c r="G815">
        <v>-19.166019307191</v>
      </c>
      <c r="H815">
        <v>-8.5470088634148897</v>
      </c>
      <c r="I815">
        <v>-23.0309241364528</v>
      </c>
      <c r="J815">
        <v>-1.7406137126078201</v>
      </c>
      <c r="K815">
        <v>134.08892764389901</v>
      </c>
      <c r="L815">
        <v>129.18464590534501</v>
      </c>
      <c r="M815">
        <v>39.289789391668101</v>
      </c>
      <c r="N815">
        <v>0.58127285228021597</v>
      </c>
      <c r="O815">
        <v>24.809102015882601</v>
      </c>
      <c r="P815">
        <v>19.162875341219198</v>
      </c>
      <c r="Q815">
        <v>-8.2944503308199997E-4</v>
      </c>
    </row>
    <row r="816" spans="1:17" hidden="1" x14ac:dyDescent="0.3">
      <c r="A816" t="s">
        <v>1772</v>
      </c>
      <c r="B816" t="s">
        <v>1773</v>
      </c>
      <c r="C816" t="str">
        <f>IFERROR(VLOOKUP(Table1[[#This Row],[Ticker]],[1]!Table1[[Symbol]:[Industry]],2,FALSE),"-")</f>
        <v>-</v>
      </c>
      <c r="D816" t="s">
        <v>1471</v>
      </c>
      <c r="E816">
        <v>4091.79980509499</v>
      </c>
      <c r="F816">
        <v>75.45</v>
      </c>
      <c r="G816">
        <v>19.601601918273399</v>
      </c>
      <c r="H816">
        <v>-8.9511034948980797</v>
      </c>
      <c r="I816">
        <v>-2.89588905627713</v>
      </c>
      <c r="J816">
        <v>-1.94762145673208</v>
      </c>
      <c r="K816">
        <v>77.450137427955596</v>
      </c>
      <c r="L816">
        <v>70.760922773988796</v>
      </c>
      <c r="M816">
        <v>48.010068064932703</v>
      </c>
      <c r="N816">
        <v>0.63836777662093902</v>
      </c>
      <c r="O816">
        <v>20.2120609675281</v>
      </c>
      <c r="P816">
        <v>75.874125874125895</v>
      </c>
      <c r="Q816">
        <v>0.160135734480089</v>
      </c>
    </row>
    <row r="817" spans="1:17" hidden="1" x14ac:dyDescent="0.3">
      <c r="A817" t="s">
        <v>1774</v>
      </c>
      <c r="B817" t="s">
        <v>1775</v>
      </c>
      <c r="C817" t="str">
        <f>IFERROR(VLOOKUP(Table1[[#This Row],[Ticker]],[1]!Table1[[Symbol]:[Industry]],2,FALSE),"-")</f>
        <v>-</v>
      </c>
      <c r="D817" t="s">
        <v>138</v>
      </c>
      <c r="E817">
        <v>4061.2042228</v>
      </c>
      <c r="F817">
        <v>404</v>
      </c>
      <c r="G817">
        <v>68.956243924749202</v>
      </c>
      <c r="H817">
        <v>-12.162668204074199</v>
      </c>
      <c r="I817">
        <v>26.225075528142899</v>
      </c>
      <c r="J817">
        <v>-6.2082988978471203</v>
      </c>
      <c r="K817">
        <v>397.02232618727101</v>
      </c>
      <c r="L817">
        <v>323.71939950895302</v>
      </c>
      <c r="M817">
        <v>40.528922450169702</v>
      </c>
      <c r="N817">
        <v>0.82148881102971205</v>
      </c>
      <c r="O817">
        <v>16.089108910890999</v>
      </c>
      <c r="P817">
        <v>108.354822073233</v>
      </c>
      <c r="Q817">
        <v>7.8589497199704997E-2</v>
      </c>
    </row>
    <row r="818" spans="1:17" hidden="1" x14ac:dyDescent="0.3">
      <c r="A818" t="s">
        <v>1776</v>
      </c>
      <c r="B818" t="s">
        <v>1777</v>
      </c>
      <c r="C818" t="str">
        <f>IFERROR(VLOOKUP(Table1[[#This Row],[Ticker]],[1]!Table1[[Symbol]:[Industry]],2,FALSE),"-")</f>
        <v>-</v>
      </c>
      <c r="D818" t="s">
        <v>1008</v>
      </c>
      <c r="E818">
        <v>4060.8879999999999</v>
      </c>
      <c r="F818">
        <v>118</v>
      </c>
      <c r="G818">
        <v>-22.251805345744401</v>
      </c>
      <c r="I818">
        <v>-13.5321383180944</v>
      </c>
      <c r="K818">
        <v>104.378999999999</v>
      </c>
      <c r="M818">
        <v>99.990560428137201</v>
      </c>
      <c r="N818">
        <v>1</v>
      </c>
      <c r="O818">
        <v>0</v>
      </c>
      <c r="P818">
        <v>5.3571428571428603</v>
      </c>
    </row>
    <row r="819" spans="1:17" hidden="1" x14ac:dyDescent="0.3">
      <c r="A819" t="s">
        <v>1778</v>
      </c>
      <c r="B819" t="s">
        <v>1779</v>
      </c>
      <c r="C819" t="str">
        <f>IFERROR(VLOOKUP(Table1[[#This Row],[Ticker]],[1]!Table1[[Symbol]:[Industry]],2,FALSE),"-")</f>
        <v>-</v>
      </c>
      <c r="D819" t="s">
        <v>1780</v>
      </c>
      <c r="E819">
        <v>4060.561931404</v>
      </c>
      <c r="F819">
        <v>135.41</v>
      </c>
      <c r="G819">
        <v>-7.4441016244553504</v>
      </c>
      <c r="H819">
        <v>17.508516743053999</v>
      </c>
      <c r="I819">
        <v>11.3542894357705</v>
      </c>
      <c r="J819">
        <v>-4.6109452811654004</v>
      </c>
      <c r="K819">
        <v>119.907336765208</v>
      </c>
      <c r="L819">
        <v>108.861852379976</v>
      </c>
      <c r="M819">
        <v>55.399276529249804</v>
      </c>
      <c r="N819">
        <v>0.59745661207734102</v>
      </c>
      <c r="O819">
        <v>16.682667454397698</v>
      </c>
      <c r="P819">
        <v>70.9722222222222</v>
      </c>
      <c r="Q819">
        <v>6.8077898614748E-2</v>
      </c>
    </row>
    <row r="820" spans="1:17" x14ac:dyDescent="0.3">
      <c r="A820" t="s">
        <v>1781</v>
      </c>
      <c r="B820" t="s">
        <v>1782</v>
      </c>
      <c r="C820" t="str">
        <f>IFERROR(VLOOKUP(Table1[[#This Row],[Ticker]],[1]!Table1[[Symbol]:[Industry]],2,FALSE),"-")</f>
        <v>-</v>
      </c>
      <c r="D820" t="s">
        <v>281</v>
      </c>
      <c r="E820">
        <v>4039.4252584999999</v>
      </c>
      <c r="F820">
        <v>1508.75</v>
      </c>
      <c r="G820">
        <v>12.192829286397901</v>
      </c>
      <c r="H820">
        <v>6.05676473146971</v>
      </c>
      <c r="I820">
        <v>-24.274547973183701</v>
      </c>
      <c r="J820">
        <v>-1.46038369817306</v>
      </c>
      <c r="K820">
        <v>1379.2124896339801</v>
      </c>
      <c r="L820">
        <v>1302.4328610693899</v>
      </c>
      <c r="M820">
        <v>70.870821898858296</v>
      </c>
      <c r="N820">
        <v>1.5946966231389801</v>
      </c>
      <c r="O820">
        <v>20.825186412593201</v>
      </c>
      <c r="P820">
        <v>59.656084656084602</v>
      </c>
      <c r="Q820">
        <v>6.5942993496209995E-2</v>
      </c>
    </row>
    <row r="821" spans="1:17" hidden="1" x14ac:dyDescent="0.3">
      <c r="A821" t="s">
        <v>1783</v>
      </c>
      <c r="B821" t="s">
        <v>1784</v>
      </c>
      <c r="C821" t="str">
        <f>IFERROR(VLOOKUP(Table1[[#This Row],[Ticker]],[1]!Table1[[Symbol]:[Industry]],2,FALSE),"-")</f>
        <v>-</v>
      </c>
      <c r="D821" t="s">
        <v>130</v>
      </c>
      <c r="E821">
        <v>4032.0148869</v>
      </c>
      <c r="F821">
        <v>923.65</v>
      </c>
      <c r="G821">
        <v>105.217605110317</v>
      </c>
      <c r="H821">
        <v>-2.7682489228059199</v>
      </c>
      <c r="I821">
        <v>44.6415857780501</v>
      </c>
      <c r="J821">
        <v>-7.3909500660219702</v>
      </c>
      <c r="K821">
        <v>913.421090723725</v>
      </c>
      <c r="L821">
        <v>750.80655595114195</v>
      </c>
      <c r="M821">
        <v>34.884456327071199</v>
      </c>
      <c r="N821">
        <v>1.05529113625713</v>
      </c>
      <c r="O821">
        <v>17.252205922156602</v>
      </c>
      <c r="P821">
        <v>147.52780383223899</v>
      </c>
      <c r="Q821">
        <v>6.2391230275180003E-2</v>
      </c>
    </row>
    <row r="822" spans="1:17" hidden="1" x14ac:dyDescent="0.3">
      <c r="A822" t="s">
        <v>1785</v>
      </c>
      <c r="B822" t="s">
        <v>1786</v>
      </c>
      <c r="C822" t="str">
        <f>IFERROR(VLOOKUP(Table1[[#This Row],[Ticker]],[1]!Table1[[Symbol]:[Industry]],2,FALSE),"-")</f>
        <v>-</v>
      </c>
      <c r="D822" t="s">
        <v>119</v>
      </c>
      <c r="E822">
        <v>4029.0823039500001</v>
      </c>
      <c r="F822">
        <v>323.35000000000002</v>
      </c>
      <c r="G822">
        <v>-34.825129932417099</v>
      </c>
      <c r="H822">
        <v>-9.9397160114442809</v>
      </c>
      <c r="I822">
        <v>-26.105462904767201</v>
      </c>
      <c r="J822">
        <v>-1.1778297839068299</v>
      </c>
      <c r="K822">
        <v>330.73393633840601</v>
      </c>
      <c r="M822">
        <v>41.5015093777629</v>
      </c>
      <c r="N822">
        <v>1.09159262773181</v>
      </c>
      <c r="O822">
        <v>21.493737436214602</v>
      </c>
      <c r="P822">
        <v>7.4074074074074101</v>
      </c>
    </row>
    <row r="823" spans="1:17" x14ac:dyDescent="0.3">
      <c r="A823" t="s">
        <v>1787</v>
      </c>
      <c r="B823" t="s">
        <v>1788</v>
      </c>
      <c r="C823" t="str">
        <f>IFERROR(VLOOKUP(Table1[[#This Row],[Ticker]],[1]!Table1[[Symbol]:[Industry]],2,FALSE),"-")</f>
        <v>-</v>
      </c>
      <c r="D823" t="s">
        <v>143</v>
      </c>
      <c r="E823">
        <v>4010.6647019249999</v>
      </c>
      <c r="F823">
        <v>849.05</v>
      </c>
      <c r="G823">
        <v>45.292398031036001</v>
      </c>
      <c r="H823">
        <v>-4.3897011413839699</v>
      </c>
      <c r="I823">
        <v>5.6307458908297399</v>
      </c>
      <c r="J823">
        <v>0.53820050037227696</v>
      </c>
      <c r="K823">
        <v>818.16630294126003</v>
      </c>
      <c r="L823">
        <v>741.60067443288403</v>
      </c>
      <c r="M823">
        <v>69.754601110511402</v>
      </c>
      <c r="N823">
        <v>0.223681011374324</v>
      </c>
      <c r="O823">
        <v>14.6693363170602</v>
      </c>
      <c r="P823">
        <v>75.387316670109399</v>
      </c>
      <c r="Q823">
        <v>-6.2961492133945002E-2</v>
      </c>
    </row>
    <row r="824" spans="1:17" hidden="1" x14ac:dyDescent="0.3">
      <c r="A824" t="s">
        <v>1789</v>
      </c>
      <c r="B824" t="s">
        <v>1790</v>
      </c>
      <c r="C824" t="str">
        <f>IFERROR(VLOOKUP(Table1[[#This Row],[Ticker]],[1]!Table1[[Symbol]:[Industry]],2,FALSE),"-")</f>
        <v>-</v>
      </c>
      <c r="D824" t="s">
        <v>1791</v>
      </c>
      <c r="E824">
        <v>4008.06179823</v>
      </c>
      <c r="F824">
        <v>239.62</v>
      </c>
      <c r="G824">
        <v>-33.944006399078297</v>
      </c>
      <c r="H824">
        <v>-7.3570874579595102</v>
      </c>
      <c r="I824">
        <v>-11.591988989773499</v>
      </c>
      <c r="J824">
        <v>-3.02605264373218</v>
      </c>
      <c r="K824">
        <v>236.65910486358601</v>
      </c>
      <c r="M824">
        <v>42.432158413036902</v>
      </c>
      <c r="N824">
        <v>0.77509138515020204</v>
      </c>
      <c r="O824">
        <v>17.269009264668998</v>
      </c>
      <c r="P824">
        <v>21.881993896236001</v>
      </c>
    </row>
    <row r="825" spans="1:17" hidden="1" x14ac:dyDescent="0.3">
      <c r="A825" t="s">
        <v>1792</v>
      </c>
      <c r="B825" t="s">
        <v>1793</v>
      </c>
      <c r="C825" t="str">
        <f>IFERROR(VLOOKUP(Table1[[#This Row],[Ticker]],[1]!Table1[[Symbol]:[Industry]],2,FALSE),"-")</f>
        <v>-</v>
      </c>
      <c r="D825" t="s">
        <v>271</v>
      </c>
      <c r="E825">
        <v>3989.8579620999999</v>
      </c>
      <c r="F825">
        <v>577.4</v>
      </c>
      <c r="G825">
        <v>58.832351799998001</v>
      </c>
      <c r="H825">
        <v>5.5234973468779902</v>
      </c>
      <c r="I825">
        <v>51.743000685071998</v>
      </c>
      <c r="J825">
        <v>-7.31177540324218</v>
      </c>
      <c r="K825">
        <v>557.62165358788195</v>
      </c>
      <c r="L825">
        <v>459.25244440085299</v>
      </c>
      <c r="M825">
        <v>38.598344023551199</v>
      </c>
      <c r="N825">
        <v>0.56449477235309797</v>
      </c>
      <c r="O825">
        <v>13.4395566331832</v>
      </c>
      <c r="P825">
        <v>99.206486113506898</v>
      </c>
      <c r="Q825">
        <v>5.4168942155294997E-2</v>
      </c>
    </row>
    <row r="826" spans="1:17" hidden="1" x14ac:dyDescent="0.3">
      <c r="A826" t="s">
        <v>1794</v>
      </c>
      <c r="B826" t="s">
        <v>1795</v>
      </c>
      <c r="C826" t="str">
        <f>IFERROR(VLOOKUP(Table1[[#This Row],[Ticker]],[1]!Table1[[Symbol]:[Industry]],2,FALSE),"-")</f>
        <v>-</v>
      </c>
      <c r="D826" t="s">
        <v>46</v>
      </c>
      <c r="E826">
        <v>3985.760628</v>
      </c>
      <c r="F826">
        <v>2077.8000000000002</v>
      </c>
      <c r="G826">
        <v>531.27476627856595</v>
      </c>
      <c r="H826">
        <v>-12.5587304751365</v>
      </c>
      <c r="I826">
        <v>227.841478044133</v>
      </c>
      <c r="J826">
        <v>-4.47507214423704</v>
      </c>
      <c r="K826">
        <v>2241.2792531970299</v>
      </c>
      <c r="L826">
        <v>1249.63823038175</v>
      </c>
      <c r="M826">
        <v>27.469853265419101</v>
      </c>
      <c r="N826">
        <v>0.74341016172163499</v>
      </c>
      <c r="O826">
        <v>43.613437289440697</v>
      </c>
      <c r="P826">
        <v>664.17800662008096</v>
      </c>
    </row>
    <row r="827" spans="1:17" hidden="1" x14ac:dyDescent="0.3">
      <c r="A827" t="s">
        <v>1796</v>
      </c>
      <c r="B827" t="s">
        <v>1797</v>
      </c>
      <c r="C827" t="str">
        <f>IFERROR(VLOOKUP(Table1[[#This Row],[Ticker]],[1]!Table1[[Symbol]:[Industry]],2,FALSE),"-")</f>
        <v>-</v>
      </c>
      <c r="D827" t="s">
        <v>898</v>
      </c>
      <c r="E827">
        <v>3984.9276131000001</v>
      </c>
      <c r="F827">
        <v>856.6</v>
      </c>
      <c r="G827">
        <v>-42.5191155856416</v>
      </c>
      <c r="H827">
        <v>-3.29684294582764</v>
      </c>
      <c r="I827">
        <v>-23.479343694353101</v>
      </c>
      <c r="J827">
        <v>-5.3122988128694999</v>
      </c>
      <c r="K827">
        <v>860.97404730721701</v>
      </c>
      <c r="L827">
        <v>909.27655113748403</v>
      </c>
      <c r="M827">
        <v>32.805404184173398</v>
      </c>
      <c r="N827">
        <v>1.2605690972633501</v>
      </c>
      <c r="O827">
        <v>25.210133084286699</v>
      </c>
      <c r="P827">
        <v>19.1708402893711</v>
      </c>
      <c r="Q827">
        <v>-0.10662269549494099</v>
      </c>
    </row>
    <row r="828" spans="1:17" x14ac:dyDescent="0.3">
      <c r="A828" t="s">
        <v>1798</v>
      </c>
      <c r="B828" t="s">
        <v>1799</v>
      </c>
      <c r="C828" t="str">
        <f>IFERROR(VLOOKUP(Table1[[#This Row],[Ticker]],[1]!Table1[[Symbol]:[Industry]],2,FALSE),"-")</f>
        <v>-</v>
      </c>
      <c r="D828" t="s">
        <v>1800</v>
      </c>
      <c r="E828">
        <v>3970.3443935</v>
      </c>
      <c r="F828">
        <v>22.43</v>
      </c>
      <c r="G828">
        <v>21.673407372571699</v>
      </c>
      <c r="H828">
        <v>-4.5987398970356903</v>
      </c>
      <c r="I828">
        <v>-14.2202402130929</v>
      </c>
      <c r="J828">
        <v>-10.514782828017401</v>
      </c>
      <c r="K828">
        <v>22.392044082921899</v>
      </c>
      <c r="L828">
        <v>21.1664138852226</v>
      </c>
      <c r="M828">
        <v>40.283970466947402</v>
      </c>
      <c r="N828">
        <v>1.83528400944117</v>
      </c>
      <c r="O828">
        <v>24.6098974587605</v>
      </c>
      <c r="P828">
        <v>48.5430463576159</v>
      </c>
      <c r="Q828">
        <v>-6.4255785311820995E-2</v>
      </c>
    </row>
    <row r="829" spans="1:17" hidden="1" x14ac:dyDescent="0.3">
      <c r="A829" t="s">
        <v>1801</v>
      </c>
      <c r="B829" t="s">
        <v>1802</v>
      </c>
      <c r="C829" t="str">
        <f>IFERROR(VLOOKUP(Table1[[#This Row],[Ticker]],[1]!Table1[[Symbol]:[Industry]],2,FALSE),"-")</f>
        <v>-</v>
      </c>
      <c r="D829" t="s">
        <v>302</v>
      </c>
      <c r="E829">
        <v>3967.2673558779902</v>
      </c>
      <c r="F829">
        <v>185.93</v>
      </c>
      <c r="G829">
        <v>-32.632293067985003</v>
      </c>
      <c r="H829">
        <v>-6.7716310909619599</v>
      </c>
      <c r="I829">
        <v>-23.912626040334999</v>
      </c>
      <c r="J829">
        <v>-1.1488970963638701</v>
      </c>
      <c r="K829">
        <v>185.97875107835699</v>
      </c>
      <c r="M829">
        <v>47.163810309038602</v>
      </c>
      <c r="N829">
        <v>1.09012171506669</v>
      </c>
      <c r="O829">
        <v>26.391652772548799</v>
      </c>
      <c r="P829">
        <v>26.914675767917998</v>
      </c>
    </row>
    <row r="830" spans="1:17" hidden="1" x14ac:dyDescent="0.3">
      <c r="A830" t="s">
        <v>1803</v>
      </c>
      <c r="B830" t="s">
        <v>1804</v>
      </c>
      <c r="C830" t="str">
        <f>IFERROR(VLOOKUP(Table1[[#This Row],[Ticker]],[1]!Table1[[Symbol]:[Industry]],2,FALSE),"-")</f>
        <v>-</v>
      </c>
      <c r="D830" t="s">
        <v>268</v>
      </c>
      <c r="E830">
        <v>3950.6031783199901</v>
      </c>
      <c r="F830">
        <v>1113.95</v>
      </c>
      <c r="G830">
        <v>121.712190821147</v>
      </c>
      <c r="H830">
        <v>6.2330772019267897</v>
      </c>
      <c r="I830">
        <v>57.824830028061797</v>
      </c>
      <c r="J830">
        <v>-2.3495259479994401</v>
      </c>
      <c r="K830">
        <v>1017.35572609477</v>
      </c>
      <c r="L830">
        <v>804.414663447007</v>
      </c>
      <c r="M830">
        <v>45.987910340299003</v>
      </c>
      <c r="N830">
        <v>1.0434419896846401</v>
      </c>
      <c r="O830">
        <v>8.0838457740472993</v>
      </c>
      <c r="P830">
        <v>163.87539973942901</v>
      </c>
      <c r="Q830">
        <v>0.170100603530563</v>
      </c>
    </row>
    <row r="831" spans="1:17" x14ac:dyDescent="0.3">
      <c r="A831" t="s">
        <v>1805</v>
      </c>
      <c r="B831" t="s">
        <v>1806</v>
      </c>
      <c r="C831" t="str">
        <f>IFERROR(VLOOKUP(Table1[[#This Row],[Ticker]],[1]!Table1[[Symbol]:[Industry]],2,FALSE),"-")</f>
        <v>-</v>
      </c>
      <c r="D831" t="s">
        <v>130</v>
      </c>
      <c r="E831">
        <v>3947.903847</v>
      </c>
      <c r="F831">
        <v>685.35</v>
      </c>
      <c r="G831">
        <v>-24.836640513868399</v>
      </c>
      <c r="H831">
        <v>15.3847097017672</v>
      </c>
      <c r="I831">
        <v>7.7205764334477696</v>
      </c>
      <c r="J831">
        <v>-3.9167419459931101</v>
      </c>
      <c r="K831">
        <v>586.32710045533304</v>
      </c>
      <c r="L831">
        <v>556.06447738945803</v>
      </c>
      <c r="M831">
        <v>72.163934994091093</v>
      </c>
      <c r="N831">
        <v>2.3120586057497499</v>
      </c>
      <c r="O831">
        <v>5.7853651418982901</v>
      </c>
      <c r="P831">
        <v>48.989130434782602</v>
      </c>
      <c r="Q831">
        <v>0.19050014940731899</v>
      </c>
    </row>
    <row r="832" spans="1:17" hidden="1" x14ac:dyDescent="0.3">
      <c r="A832" t="s">
        <v>1807</v>
      </c>
      <c r="B832" t="s">
        <v>1808</v>
      </c>
      <c r="C832" t="str">
        <f>IFERROR(VLOOKUP(Table1[[#This Row],[Ticker]],[1]!Table1[[Symbol]:[Industry]],2,FALSE),"-")</f>
        <v>-</v>
      </c>
      <c r="D832" t="s">
        <v>472</v>
      </c>
      <c r="E832">
        <v>3938.7080602649999</v>
      </c>
      <c r="F832">
        <v>862.95</v>
      </c>
      <c r="G832">
        <v>158.54165371127101</v>
      </c>
      <c r="H832">
        <v>22.154900596892698</v>
      </c>
      <c r="I832">
        <v>33.991388918633</v>
      </c>
      <c r="J832">
        <v>6.3077459598661099</v>
      </c>
      <c r="K832">
        <v>705.27579478692701</v>
      </c>
      <c r="L832">
        <v>602.13422431838603</v>
      </c>
      <c r="M832">
        <v>79.114357294999294</v>
      </c>
      <c r="N832">
        <v>2.14148008888727</v>
      </c>
      <c r="O832">
        <v>3.2504780114722598</v>
      </c>
      <c r="P832">
        <v>184.754990925589</v>
      </c>
      <c r="Q832">
        <v>0.13295254427283601</v>
      </c>
    </row>
    <row r="833" spans="1:17" x14ac:dyDescent="0.3">
      <c r="A833" t="s">
        <v>1809</v>
      </c>
      <c r="B833" t="s">
        <v>1810</v>
      </c>
      <c r="C833" t="str">
        <f>IFERROR(VLOOKUP(Table1[[#This Row],[Ticker]],[1]!Table1[[Symbol]:[Industry]],2,FALSE),"-")</f>
        <v>-</v>
      </c>
      <c r="D833" t="s">
        <v>1435</v>
      </c>
      <c r="E833">
        <v>3922.5279195199901</v>
      </c>
      <c r="F833">
        <v>543.20000000000005</v>
      </c>
      <c r="G833">
        <v>1.2141926992524299</v>
      </c>
      <c r="H833">
        <v>-0.69396746777491203</v>
      </c>
      <c r="I833">
        <v>1.18531003168563</v>
      </c>
      <c r="J833">
        <v>-0.85374199728719902</v>
      </c>
      <c r="K833">
        <v>503.31549838111403</v>
      </c>
      <c r="L833">
        <v>465.769835312429</v>
      </c>
      <c r="M833">
        <v>47.1410526000071</v>
      </c>
      <c r="N833">
        <v>0.59326775043581104</v>
      </c>
      <c r="O833">
        <v>7.2533136966126603</v>
      </c>
      <c r="P833">
        <v>46.4348294918452</v>
      </c>
      <c r="Q833">
        <v>-2.8718885705394999E-2</v>
      </c>
    </row>
    <row r="834" spans="1:17" hidden="1" x14ac:dyDescent="0.3">
      <c r="A834" t="s">
        <v>1811</v>
      </c>
      <c r="B834" t="s">
        <v>1812</v>
      </c>
      <c r="C834" t="str">
        <f>IFERROR(VLOOKUP(Table1[[#This Row],[Ticker]],[1]!Table1[[Symbol]:[Industry]],2,FALSE),"-")</f>
        <v>-</v>
      </c>
      <c r="D834" t="s">
        <v>993</v>
      </c>
      <c r="E834">
        <v>3903.4205145000001</v>
      </c>
      <c r="F834">
        <v>3112.85</v>
      </c>
      <c r="G834">
        <v>-11.197652241871401</v>
      </c>
      <c r="H834">
        <v>-3.31145432210957</v>
      </c>
      <c r="I834">
        <v>11.9182140887392</v>
      </c>
      <c r="J834">
        <v>-5.7853400787518501</v>
      </c>
      <c r="K834">
        <v>2939.20391215057</v>
      </c>
      <c r="L834">
        <v>2694.8750913235299</v>
      </c>
      <c r="M834">
        <v>43.247897980033599</v>
      </c>
      <c r="N834">
        <v>1.40599578405628</v>
      </c>
      <c r="O834">
        <v>12.112694154874101</v>
      </c>
      <c r="P834">
        <v>42.1912114014251</v>
      </c>
      <c r="Q834">
        <v>3.8890885125513003E-2</v>
      </c>
    </row>
    <row r="835" spans="1:17" hidden="1" x14ac:dyDescent="0.3">
      <c r="A835" t="s">
        <v>1813</v>
      </c>
      <c r="B835" t="s">
        <v>1814</v>
      </c>
      <c r="C835" t="str">
        <f>IFERROR(VLOOKUP(Table1[[#This Row],[Ticker]],[1]!Table1[[Symbol]:[Industry]],2,FALSE),"-")</f>
        <v>-</v>
      </c>
      <c r="D835" t="s">
        <v>268</v>
      </c>
      <c r="E835">
        <v>3903.09576345</v>
      </c>
      <c r="F835">
        <v>850.95</v>
      </c>
      <c r="G835">
        <v>179.25250699582099</v>
      </c>
      <c r="H835">
        <v>8.4251147088521297</v>
      </c>
      <c r="I835">
        <v>150.79030808727799</v>
      </c>
      <c r="J835">
        <v>-7.1744547217767199E-2</v>
      </c>
      <c r="K835">
        <v>760.26164572432594</v>
      </c>
      <c r="L835">
        <v>558.38009703802095</v>
      </c>
      <c r="M835">
        <v>49.681388815911497</v>
      </c>
      <c r="N835">
        <v>0.83960993289908703</v>
      </c>
      <c r="O835">
        <v>8.6726599682707501</v>
      </c>
      <c r="P835">
        <v>227.011759280608</v>
      </c>
      <c r="Q835">
        <v>8.1575841759256001E-2</v>
      </c>
    </row>
    <row r="836" spans="1:17" x14ac:dyDescent="0.3">
      <c r="A836" t="s">
        <v>1815</v>
      </c>
      <c r="B836" t="s">
        <v>1816</v>
      </c>
      <c r="C836" t="str">
        <f>IFERROR(VLOOKUP(Table1[[#This Row],[Ticker]],[1]!Table1[[Symbol]:[Industry]],2,FALSE),"-")</f>
        <v>-</v>
      </c>
      <c r="D836" t="s">
        <v>130</v>
      </c>
      <c r="E836">
        <v>3893.3219350999998</v>
      </c>
      <c r="F836">
        <v>219.7</v>
      </c>
      <c r="G836">
        <v>-3.8228122950999501</v>
      </c>
      <c r="H836">
        <v>-0.97996335593900596</v>
      </c>
      <c r="I836">
        <v>-26.7567797738016</v>
      </c>
      <c r="J836">
        <v>0.27859045151446399</v>
      </c>
      <c r="K836">
        <v>220.27110926882699</v>
      </c>
      <c r="L836">
        <v>217.51670849070399</v>
      </c>
      <c r="M836">
        <v>44.652021228493801</v>
      </c>
      <c r="N836">
        <v>1.35347382886017</v>
      </c>
      <c r="O836">
        <v>26.5361857077833</v>
      </c>
      <c r="P836">
        <v>31.635710005991498</v>
      </c>
      <c r="Q836">
        <v>6.8536246031492998E-2</v>
      </c>
    </row>
    <row r="837" spans="1:17" x14ac:dyDescent="0.3">
      <c r="A837" t="s">
        <v>1817</v>
      </c>
      <c r="B837" t="s">
        <v>1818</v>
      </c>
      <c r="C837" t="str">
        <f>IFERROR(VLOOKUP(Table1[[#This Row],[Ticker]],[1]!Table1[[Symbol]:[Industry]],2,FALSE),"-")</f>
        <v>-</v>
      </c>
      <c r="D837" t="s">
        <v>941</v>
      </c>
      <c r="E837">
        <v>3892.1935173000002</v>
      </c>
      <c r="F837">
        <v>317.39999999999998</v>
      </c>
      <c r="G837">
        <v>-36.332701526123103</v>
      </c>
      <c r="H837">
        <v>-3.2651511947593401</v>
      </c>
      <c r="I837">
        <v>-34.193832116834201</v>
      </c>
      <c r="J837">
        <v>-1.7946849447539599</v>
      </c>
      <c r="K837">
        <v>317.70137454931597</v>
      </c>
      <c r="L837">
        <v>334.97048899860403</v>
      </c>
      <c r="M837">
        <v>44.177816111210397</v>
      </c>
      <c r="N837">
        <v>0.60369587348614995</v>
      </c>
      <c r="O837">
        <v>41.745431632010003</v>
      </c>
      <c r="P837">
        <v>18.4549356223175</v>
      </c>
      <c r="Q837">
        <v>-2.8712915865839999E-3</v>
      </c>
    </row>
    <row r="838" spans="1:17" x14ac:dyDescent="0.3">
      <c r="A838" t="s">
        <v>1819</v>
      </c>
      <c r="B838" t="s">
        <v>1820</v>
      </c>
      <c r="C838" t="str">
        <f>IFERROR(VLOOKUP(Table1[[#This Row],[Ticker]],[1]!Table1[[Symbol]:[Industry]],2,FALSE),"-")</f>
        <v>-</v>
      </c>
      <c r="D838" t="s">
        <v>130</v>
      </c>
      <c r="E838">
        <v>3887.1235667699998</v>
      </c>
      <c r="F838">
        <v>720.45</v>
      </c>
      <c r="G838">
        <v>77.351428527049407</v>
      </c>
      <c r="H838">
        <v>-16.1293629666628</v>
      </c>
      <c r="I838">
        <v>30.0836470916013</v>
      </c>
      <c r="J838">
        <v>-5.23483891239181</v>
      </c>
      <c r="K838">
        <v>727.81124553721702</v>
      </c>
      <c r="L838">
        <v>615.43077039504101</v>
      </c>
      <c r="M838">
        <v>45.339027240596401</v>
      </c>
      <c r="N838">
        <v>0.40475700551941701</v>
      </c>
      <c r="O838">
        <v>22.1458810465681</v>
      </c>
      <c r="P838">
        <v>119.11496350364899</v>
      </c>
      <c r="Q838">
        <v>2.9744624799607999E-2</v>
      </c>
    </row>
    <row r="839" spans="1:17" x14ac:dyDescent="0.3">
      <c r="A839" t="s">
        <v>1821</v>
      </c>
      <c r="B839" t="s">
        <v>1822</v>
      </c>
      <c r="C839" t="str">
        <f>IFERROR(VLOOKUP(Table1[[#This Row],[Ticker]],[1]!Table1[[Symbol]:[Industry]],2,FALSE),"-")</f>
        <v>-</v>
      </c>
      <c r="D839" t="s">
        <v>302</v>
      </c>
      <c r="E839">
        <v>3878.8678147720002</v>
      </c>
      <c r="F839">
        <v>176.27</v>
      </c>
      <c r="G839">
        <v>-1.0540464845892401</v>
      </c>
      <c r="H839">
        <v>-10.6583366173844</v>
      </c>
      <c r="I839">
        <v>-15.0174363287422</v>
      </c>
      <c r="J839">
        <v>-2.2690746359787601</v>
      </c>
      <c r="K839">
        <v>188.086955530956</v>
      </c>
      <c r="L839">
        <v>183.26930530406901</v>
      </c>
      <c r="M839">
        <v>31.044812122150599</v>
      </c>
      <c r="N839">
        <v>0.93848511236951904</v>
      </c>
      <c r="O839">
        <v>34.935042832019001</v>
      </c>
      <c r="P839">
        <v>38.5225933202357</v>
      </c>
    </row>
    <row r="840" spans="1:17" x14ac:dyDescent="0.3">
      <c r="A840" t="s">
        <v>1823</v>
      </c>
      <c r="B840" t="s">
        <v>1824</v>
      </c>
      <c r="C840" t="str">
        <f>IFERROR(VLOOKUP(Table1[[#This Row],[Ticker]],[1]!Table1[[Symbol]:[Industry]],2,FALSE),"-")</f>
        <v>-</v>
      </c>
      <c r="D840" t="s">
        <v>271</v>
      </c>
      <c r="E840">
        <v>3868.7949047000002</v>
      </c>
      <c r="F840">
        <v>2276.4499999999998</v>
      </c>
      <c r="G840">
        <v>88.607518459225105</v>
      </c>
      <c r="H840">
        <v>13.2181926017865</v>
      </c>
      <c r="I840">
        <v>50.9625547537551</v>
      </c>
      <c r="J840">
        <v>-3.6558381844496699</v>
      </c>
      <c r="K840">
        <v>2091.9526850495799</v>
      </c>
      <c r="L840">
        <v>1674.7995365653801</v>
      </c>
      <c r="M840">
        <v>44.5668384951937</v>
      </c>
      <c r="N840">
        <v>0.476797139719847</v>
      </c>
      <c r="O840">
        <v>8.5462013222341806</v>
      </c>
      <c r="P840">
        <v>116.80476190476099</v>
      </c>
      <c r="Q840">
        <v>-6.9507942161648004E-2</v>
      </c>
    </row>
    <row r="841" spans="1:17" hidden="1" x14ac:dyDescent="0.3">
      <c r="A841" t="s">
        <v>1825</v>
      </c>
      <c r="B841" t="s">
        <v>1826</v>
      </c>
      <c r="C841" t="str">
        <f>IFERROR(VLOOKUP(Table1[[#This Row],[Ticker]],[1]!Table1[[Symbol]:[Industry]],2,FALSE),"-")</f>
        <v>-</v>
      </c>
      <c r="D841" t="s">
        <v>235</v>
      </c>
      <c r="E841">
        <v>3859.9581745800001</v>
      </c>
      <c r="F841">
        <v>600.29999999999995</v>
      </c>
      <c r="G841">
        <v>162.29015114382099</v>
      </c>
      <c r="H841">
        <v>21.326093901206701</v>
      </c>
      <c r="I841">
        <v>103.831314991746</v>
      </c>
      <c r="J841">
        <v>-4.66419540490622</v>
      </c>
      <c r="K841">
        <v>469.17461449124499</v>
      </c>
      <c r="L841">
        <v>345.52810933798901</v>
      </c>
      <c r="M841">
        <v>69.495701142404897</v>
      </c>
      <c r="N841">
        <v>2.0642037520438001</v>
      </c>
      <c r="O841">
        <v>11.244377811094401</v>
      </c>
      <c r="P841">
        <v>235.36312849161999</v>
      </c>
      <c r="Q841">
        <v>0.16591016016419199</v>
      </c>
    </row>
    <row r="842" spans="1:17" hidden="1" x14ac:dyDescent="0.3">
      <c r="A842" t="s">
        <v>1827</v>
      </c>
      <c r="B842" t="s">
        <v>1828</v>
      </c>
      <c r="C842" t="str">
        <f>IFERROR(VLOOKUP(Table1[[#This Row],[Ticker]],[1]!Table1[[Symbol]:[Industry]],2,FALSE),"-")</f>
        <v>-</v>
      </c>
      <c r="E842">
        <v>3853.5443384999999</v>
      </c>
      <c r="F842">
        <v>84.99</v>
      </c>
      <c r="G842">
        <v>32.976965310478597</v>
      </c>
      <c r="H842">
        <v>-11.783444414834101</v>
      </c>
      <c r="I842">
        <v>-13.5631862102417</v>
      </c>
      <c r="J842">
        <v>-2.7739572214239998</v>
      </c>
      <c r="K842">
        <v>87.561607495792003</v>
      </c>
      <c r="L842">
        <v>80.421042349115396</v>
      </c>
      <c r="M842">
        <v>37.452303358864199</v>
      </c>
      <c r="N842">
        <v>1.0319294325921899</v>
      </c>
      <c r="O842">
        <v>24.426403106247701</v>
      </c>
      <c r="P842">
        <v>60.131888836552001</v>
      </c>
      <c r="Q842">
        <v>8.3824406893096004E-2</v>
      </c>
    </row>
    <row r="843" spans="1:17" x14ac:dyDescent="0.3">
      <c r="A843" t="s">
        <v>1829</v>
      </c>
      <c r="B843" t="s">
        <v>1830</v>
      </c>
      <c r="C843" t="str">
        <f>IFERROR(VLOOKUP(Table1[[#This Row],[Ticker]],[1]!Table1[[Symbol]:[Industry]],2,FALSE),"-")</f>
        <v>-</v>
      </c>
      <c r="D843" t="s">
        <v>173</v>
      </c>
      <c r="E843">
        <v>3839.7253626699999</v>
      </c>
      <c r="F843">
        <v>268.89999999999998</v>
      </c>
      <c r="G843">
        <v>5.5831990985522904</v>
      </c>
      <c r="H843">
        <v>-6.1321916121452498</v>
      </c>
      <c r="I843">
        <v>10.5448933415143</v>
      </c>
      <c r="J843">
        <v>-2.9203137671093899</v>
      </c>
      <c r="K843">
        <v>258.003365308203</v>
      </c>
      <c r="L843">
        <v>234.92942303365999</v>
      </c>
      <c r="M843">
        <v>49.027813251267801</v>
      </c>
      <c r="N843">
        <v>1.07112226856968</v>
      </c>
      <c r="O843">
        <v>6.6939382670137597</v>
      </c>
      <c r="P843">
        <v>34.618272841051301</v>
      </c>
      <c r="Q843">
        <v>-6.4134743443861997E-2</v>
      </c>
    </row>
    <row r="844" spans="1:17" hidden="1" x14ac:dyDescent="0.3">
      <c r="A844" t="s">
        <v>1831</v>
      </c>
      <c r="B844" t="s">
        <v>1832</v>
      </c>
      <c r="C844" t="str">
        <f>IFERROR(VLOOKUP(Table1[[#This Row],[Ticker]],[1]!Table1[[Symbol]:[Industry]],2,FALSE),"-")</f>
        <v>-</v>
      </c>
      <c r="D844" t="s">
        <v>1833</v>
      </c>
      <c r="E844">
        <v>3830.6576249999998</v>
      </c>
      <c r="F844">
        <v>1506.65</v>
      </c>
      <c r="G844">
        <v>82.5984037445414</v>
      </c>
      <c r="H844">
        <v>25.680886197048299</v>
      </c>
      <c r="I844">
        <v>14.1865692339244</v>
      </c>
      <c r="J844">
        <v>-2.9551937824589398</v>
      </c>
      <c r="K844">
        <v>1275.05536192145</v>
      </c>
      <c r="L844">
        <v>1074.99213694061</v>
      </c>
      <c r="M844">
        <v>64.455447572037301</v>
      </c>
      <c r="N844">
        <v>1.6952247608134099</v>
      </c>
      <c r="O844">
        <v>5.9237380944479501</v>
      </c>
      <c r="P844">
        <v>148.21252059308</v>
      </c>
      <c r="Q844">
        <v>7.8152687963712997E-2</v>
      </c>
    </row>
    <row r="845" spans="1:17" hidden="1" x14ac:dyDescent="0.3">
      <c r="A845" t="s">
        <v>1834</v>
      </c>
      <c r="B845" t="s">
        <v>1835</v>
      </c>
      <c r="C845" t="str">
        <f>IFERROR(VLOOKUP(Table1[[#This Row],[Ticker]],[1]!Table1[[Symbol]:[Industry]],2,FALSE),"-")</f>
        <v>-</v>
      </c>
      <c r="D845" t="s">
        <v>407</v>
      </c>
      <c r="E845">
        <v>3826.5570052500002</v>
      </c>
      <c r="F845">
        <v>642.04999999999995</v>
      </c>
      <c r="G845">
        <v>67.743725868313405</v>
      </c>
      <c r="H845">
        <v>-14.393718841930299</v>
      </c>
      <c r="I845">
        <v>49.304416799876499</v>
      </c>
      <c r="J845">
        <v>-3.4942369417037198</v>
      </c>
      <c r="K845">
        <v>624.46522446412098</v>
      </c>
      <c r="L845">
        <v>498.00052305250199</v>
      </c>
      <c r="M845">
        <v>46.574530771896598</v>
      </c>
      <c r="N845">
        <v>0.68658808329332299</v>
      </c>
      <c r="O845">
        <v>13.620434545596099</v>
      </c>
      <c r="P845">
        <v>112.916597579174</v>
      </c>
      <c r="Q845">
        <v>0.13445448393147899</v>
      </c>
    </row>
    <row r="846" spans="1:17" hidden="1" x14ac:dyDescent="0.3">
      <c r="A846" t="s">
        <v>1836</v>
      </c>
      <c r="B846" t="s">
        <v>1837</v>
      </c>
      <c r="C846" t="str">
        <f>IFERROR(VLOOKUP(Table1[[#This Row],[Ticker]],[1]!Table1[[Symbol]:[Industry]],2,FALSE),"-")</f>
        <v>-</v>
      </c>
      <c r="D846" t="s">
        <v>37</v>
      </c>
      <c r="E846">
        <v>3819.8701977999999</v>
      </c>
      <c r="F846">
        <v>543.25</v>
      </c>
      <c r="G846">
        <v>-6.9214291634412799</v>
      </c>
      <c r="H846">
        <v>-9.9085184481761601</v>
      </c>
      <c r="I846">
        <v>1.79823786420868</v>
      </c>
      <c r="J846">
        <v>3.0140430466702801</v>
      </c>
      <c r="K846">
        <v>536.23433240122404</v>
      </c>
      <c r="M846">
        <v>45.460588255518203</v>
      </c>
      <c r="N846">
        <v>0.84943827093239199</v>
      </c>
      <c r="O846">
        <v>11.3667740450989</v>
      </c>
      <c r="P846">
        <v>26.175821623504799</v>
      </c>
    </row>
    <row r="847" spans="1:17" x14ac:dyDescent="0.3">
      <c r="A847" t="s">
        <v>1838</v>
      </c>
      <c r="B847" t="s">
        <v>1839</v>
      </c>
      <c r="C847" t="str">
        <f>IFERROR(VLOOKUP(Table1[[#This Row],[Ticker]],[1]!Table1[[Symbol]:[Industry]],2,FALSE),"-")</f>
        <v>-</v>
      </c>
      <c r="D847" t="s">
        <v>941</v>
      </c>
      <c r="E847">
        <v>3813.021753175</v>
      </c>
      <c r="F847">
        <v>308.14999999999998</v>
      </c>
      <c r="G847">
        <v>50.9601906999454</v>
      </c>
      <c r="H847">
        <v>-4.2105475739245604</v>
      </c>
      <c r="I847">
        <v>17.882630642208198</v>
      </c>
      <c r="J847">
        <v>-11.0701772615464</v>
      </c>
      <c r="K847">
        <v>297.825689868891</v>
      </c>
      <c r="L847">
        <v>249.12006479939299</v>
      </c>
      <c r="M847">
        <v>42.072759440949397</v>
      </c>
      <c r="N847">
        <v>0.868699077527879</v>
      </c>
      <c r="O847">
        <v>12.607496349180501</v>
      </c>
      <c r="P847">
        <v>107.020490426603</v>
      </c>
      <c r="Q847">
        <v>2.8865245468315998E-2</v>
      </c>
    </row>
    <row r="848" spans="1:17" x14ac:dyDescent="0.3">
      <c r="A848" t="s">
        <v>1840</v>
      </c>
      <c r="B848" t="s">
        <v>1841</v>
      </c>
      <c r="C848" t="str">
        <f>IFERROR(VLOOKUP(Table1[[#This Row],[Ticker]],[1]!Table1[[Symbol]:[Industry]],2,FALSE),"-")</f>
        <v>-</v>
      </c>
      <c r="D848" t="s">
        <v>291</v>
      </c>
      <c r="E848">
        <v>3804.0238242300002</v>
      </c>
      <c r="F848">
        <v>443.1</v>
      </c>
      <c r="G848">
        <v>6.4718626240747401</v>
      </c>
      <c r="H848">
        <v>-1.3399039508560899</v>
      </c>
      <c r="I848">
        <v>1.5949895736558599</v>
      </c>
      <c r="J848">
        <v>3.0232592188996099E-2</v>
      </c>
      <c r="K848">
        <v>428.88385186793403</v>
      </c>
      <c r="L848">
        <v>408.04491498211001</v>
      </c>
      <c r="M848">
        <v>68.530868656154595</v>
      </c>
      <c r="N848">
        <v>1.23176996964579</v>
      </c>
      <c r="O848">
        <v>13.947190250507701</v>
      </c>
      <c r="P848">
        <v>44.756615485135498</v>
      </c>
    </row>
    <row r="849" spans="1:17" hidden="1" x14ac:dyDescent="0.3">
      <c r="A849" t="s">
        <v>1842</v>
      </c>
      <c r="B849" t="s">
        <v>1843</v>
      </c>
      <c r="C849" t="str">
        <f>IFERROR(VLOOKUP(Table1[[#This Row],[Ticker]],[1]!Table1[[Symbol]:[Industry]],2,FALSE),"-")</f>
        <v>-</v>
      </c>
      <c r="D849" t="s">
        <v>138</v>
      </c>
      <c r="E849">
        <v>3793.0683036</v>
      </c>
      <c r="F849">
        <v>420.9</v>
      </c>
      <c r="G849">
        <v>-16.630878242348899</v>
      </c>
      <c r="H849">
        <v>-4.2556342003421204</v>
      </c>
      <c r="I849">
        <v>-13.712247298586099</v>
      </c>
      <c r="J849">
        <v>-0.25202833064264901</v>
      </c>
      <c r="K849">
        <v>426.136628259921</v>
      </c>
      <c r="L849">
        <v>421.70873829834397</v>
      </c>
      <c r="M849">
        <v>36.577167558906602</v>
      </c>
      <c r="N849">
        <v>0.15658901450402801</v>
      </c>
      <c r="O849">
        <v>12.865288667141799</v>
      </c>
      <c r="P849">
        <v>10.4724409448818</v>
      </c>
      <c r="Q849">
        <v>1.940046002698E-3</v>
      </c>
    </row>
    <row r="850" spans="1:17" hidden="1" x14ac:dyDescent="0.3">
      <c r="A850" t="s">
        <v>1844</v>
      </c>
      <c r="B850" t="s">
        <v>1845</v>
      </c>
      <c r="C850" t="str">
        <f>IFERROR(VLOOKUP(Table1[[#This Row],[Ticker]],[1]!Table1[[Symbol]:[Industry]],2,FALSE),"-")</f>
        <v>-</v>
      </c>
      <c r="D850" t="s">
        <v>198</v>
      </c>
      <c r="E850">
        <v>3740.154061875</v>
      </c>
      <c r="F850">
        <v>548.75</v>
      </c>
      <c r="G850">
        <v>27.1532222423617</v>
      </c>
      <c r="H850">
        <v>2.5491428076426201</v>
      </c>
      <c r="I850">
        <v>30.5715207213733</v>
      </c>
      <c r="J850">
        <v>-2.7036087219850602</v>
      </c>
      <c r="K850">
        <v>532.53280200954703</v>
      </c>
      <c r="L850">
        <v>454.95095504468202</v>
      </c>
      <c r="M850">
        <v>38.721848737883697</v>
      </c>
      <c r="N850">
        <v>0.64831170265337401</v>
      </c>
      <c r="O850">
        <v>11.152619589977199</v>
      </c>
      <c r="P850">
        <v>65.112080637881704</v>
      </c>
      <c r="Q850">
        <v>0.11546665137331499</v>
      </c>
    </row>
    <row r="851" spans="1:17" hidden="1" x14ac:dyDescent="0.3">
      <c r="A851" t="s">
        <v>1846</v>
      </c>
      <c r="B851" t="s">
        <v>1847</v>
      </c>
      <c r="C851" t="str">
        <f>IFERROR(VLOOKUP(Table1[[#This Row],[Ticker]],[1]!Table1[[Symbol]:[Industry]],2,FALSE),"-")</f>
        <v>-</v>
      </c>
      <c r="D851" t="s">
        <v>232</v>
      </c>
      <c r="E851">
        <v>3739.9164735650002</v>
      </c>
      <c r="F851">
        <v>345</v>
      </c>
      <c r="G851">
        <v>85.289509821798603</v>
      </c>
      <c r="H851">
        <v>-8.9024389918695501</v>
      </c>
      <c r="I851">
        <v>31.6772842278727</v>
      </c>
      <c r="J851">
        <v>-2.8545043338859899</v>
      </c>
      <c r="K851">
        <v>345.96682985755399</v>
      </c>
      <c r="L851">
        <v>289.99534238381398</v>
      </c>
      <c r="M851">
        <v>37.903350151011502</v>
      </c>
      <c r="N851">
        <v>0.57053633807868198</v>
      </c>
      <c r="O851">
        <v>17.5797101449275</v>
      </c>
      <c r="P851">
        <v>115.260866872203</v>
      </c>
      <c r="Q851">
        <v>0.122051167854881</v>
      </c>
    </row>
    <row r="852" spans="1:17" hidden="1" x14ac:dyDescent="0.3">
      <c r="A852" t="s">
        <v>1848</v>
      </c>
      <c r="B852" t="s">
        <v>1849</v>
      </c>
      <c r="C852" t="str">
        <f>IFERROR(VLOOKUP(Table1[[#This Row],[Ticker]],[1]!Table1[[Symbol]:[Industry]],2,FALSE),"-")</f>
        <v>-</v>
      </c>
      <c r="D852" t="s">
        <v>1008</v>
      </c>
      <c r="E852">
        <v>3730.8735000000001</v>
      </c>
      <c r="F852">
        <v>66.38</v>
      </c>
      <c r="G852">
        <v>-30.653856955957799</v>
      </c>
      <c r="H852">
        <v>-2.4350495425646401</v>
      </c>
      <c r="I852">
        <v>-19.1926004170016</v>
      </c>
      <c r="J852">
        <v>-0.422461899375427</v>
      </c>
      <c r="K852">
        <v>66.347178132185107</v>
      </c>
      <c r="L852">
        <v>67.507041792850799</v>
      </c>
      <c r="M852">
        <v>80.428401478298795</v>
      </c>
      <c r="N852">
        <v>1.50937858079114</v>
      </c>
      <c r="O852">
        <v>12.518830973184601</v>
      </c>
      <c r="P852">
        <v>4.5354330708661204</v>
      </c>
      <c r="Q852">
        <v>-6.679688381315E-3</v>
      </c>
    </row>
    <row r="853" spans="1:17" x14ac:dyDescent="0.3">
      <c r="A853" t="s">
        <v>1850</v>
      </c>
      <c r="B853" t="s">
        <v>1851</v>
      </c>
      <c r="C853" t="str">
        <f>IFERROR(VLOOKUP(Table1[[#This Row],[Ticker]],[1]!Table1[[Symbol]:[Industry]],2,FALSE),"-")</f>
        <v>-</v>
      </c>
      <c r="D853" t="s">
        <v>380</v>
      </c>
      <c r="E853">
        <v>3730.406405275</v>
      </c>
      <c r="F853">
        <v>517.75</v>
      </c>
      <c r="G853">
        <v>6.09565576856712</v>
      </c>
      <c r="H853">
        <v>6.6808106854572697</v>
      </c>
      <c r="I853">
        <v>8.9937837460714292</v>
      </c>
      <c r="J853">
        <v>0.45882750025908597</v>
      </c>
      <c r="K853">
        <v>489.61365350684298</v>
      </c>
      <c r="L853">
        <v>441.06127043028403</v>
      </c>
      <c r="M853">
        <v>47.776436691012897</v>
      </c>
      <c r="N853">
        <v>1.1287446106076</v>
      </c>
      <c r="O853">
        <v>7.1366489618541697</v>
      </c>
      <c r="P853">
        <v>48.757362447924102</v>
      </c>
      <c r="Q853">
        <v>-9.1824651461620999E-2</v>
      </c>
    </row>
    <row r="854" spans="1:17" hidden="1" x14ac:dyDescent="0.3">
      <c r="A854" t="s">
        <v>1852</v>
      </c>
      <c r="B854" t="s">
        <v>1853</v>
      </c>
      <c r="C854" t="str">
        <f>IFERROR(VLOOKUP(Table1[[#This Row],[Ticker]],[1]!Table1[[Symbol]:[Industry]],2,FALSE),"-")</f>
        <v>-</v>
      </c>
      <c r="D854" t="s">
        <v>703</v>
      </c>
      <c r="E854">
        <v>3724.7253936799998</v>
      </c>
      <c r="F854">
        <v>162.49</v>
      </c>
      <c r="G854">
        <v>8.4095871126621802</v>
      </c>
      <c r="H854">
        <v>-3.4377324255670301</v>
      </c>
      <c r="I854">
        <v>0.89097178518126896</v>
      </c>
      <c r="J854">
        <v>-3.04306007736756</v>
      </c>
      <c r="K854">
        <v>159.18897349088101</v>
      </c>
      <c r="L854">
        <v>143.783956708011</v>
      </c>
      <c r="M854">
        <v>58.331342908403499</v>
      </c>
      <c r="N854">
        <v>1.7672799389593701</v>
      </c>
      <c r="O854">
        <v>7.6989353190965497</v>
      </c>
      <c r="P854">
        <v>43.987594151528597</v>
      </c>
      <c r="Q854">
        <v>8.2626113561340003E-3</v>
      </c>
    </row>
    <row r="855" spans="1:17" hidden="1" x14ac:dyDescent="0.3">
      <c r="A855" t="s">
        <v>1854</v>
      </c>
      <c r="B855" t="s">
        <v>1855</v>
      </c>
      <c r="C855" t="str">
        <f>IFERROR(VLOOKUP(Table1[[#This Row],[Ticker]],[1]!Table1[[Symbol]:[Industry]],2,FALSE),"-")</f>
        <v>-</v>
      </c>
      <c r="D855" t="s">
        <v>619</v>
      </c>
      <c r="E855">
        <v>3721.63705845</v>
      </c>
      <c r="F855">
        <v>1470.55</v>
      </c>
      <c r="G855">
        <v>15.9498381590648</v>
      </c>
      <c r="H855">
        <v>5.9790933761072003</v>
      </c>
      <c r="I855">
        <v>34.708031317666801</v>
      </c>
      <c r="J855">
        <v>-4.7884167474310999</v>
      </c>
      <c r="K855">
        <v>1321.94993278217</v>
      </c>
      <c r="L855">
        <v>1118.77165496154</v>
      </c>
      <c r="M855">
        <v>52.498459757422701</v>
      </c>
      <c r="N855">
        <v>0.88645663358904203</v>
      </c>
      <c r="O855">
        <v>6.7525755669647296</v>
      </c>
      <c r="P855">
        <v>81.291992849657802</v>
      </c>
      <c r="Q855">
        <v>0.106387901718573</v>
      </c>
    </row>
    <row r="856" spans="1:17" x14ac:dyDescent="0.3">
      <c r="A856" t="s">
        <v>1856</v>
      </c>
      <c r="B856" t="s">
        <v>1857</v>
      </c>
      <c r="C856" t="str">
        <f>IFERROR(VLOOKUP(Table1[[#This Row],[Ticker]],[1]!Table1[[Symbol]:[Industry]],2,FALSE),"-")</f>
        <v>-</v>
      </c>
      <c r="D856" t="s">
        <v>21</v>
      </c>
      <c r="E856">
        <v>3710.7229186999998</v>
      </c>
      <c r="F856">
        <v>628.6</v>
      </c>
      <c r="G856">
        <v>-8.6893774812722704</v>
      </c>
      <c r="H856">
        <v>0.48911192636442202</v>
      </c>
      <c r="I856">
        <v>-25.043876708371101</v>
      </c>
      <c r="J856">
        <v>-1.2861597839621299</v>
      </c>
      <c r="K856">
        <v>615.49174578436998</v>
      </c>
      <c r="L856">
        <v>594.70289439601697</v>
      </c>
      <c r="M856">
        <v>42.300276764429</v>
      </c>
      <c r="N856">
        <v>1.1074544876742101</v>
      </c>
      <c r="O856">
        <v>25.914731148584099</v>
      </c>
      <c r="P856">
        <v>39.688888888888798</v>
      </c>
      <c r="Q856">
        <v>6.8777457360500005E-2</v>
      </c>
    </row>
    <row r="857" spans="1:17" hidden="1" x14ac:dyDescent="0.3">
      <c r="A857" t="s">
        <v>1858</v>
      </c>
      <c r="B857" t="s">
        <v>1859</v>
      </c>
      <c r="C857" t="str">
        <f>IFERROR(VLOOKUP(Table1[[#This Row],[Ticker]],[1]!Table1[[Symbol]:[Industry]],2,FALSE),"-")</f>
        <v>-</v>
      </c>
      <c r="D857" t="s">
        <v>62</v>
      </c>
      <c r="E857">
        <v>3704.3985362499998</v>
      </c>
      <c r="F857">
        <v>526.15</v>
      </c>
      <c r="G857">
        <v>14.5757354592316</v>
      </c>
      <c r="H857">
        <v>-6.2171772054924102</v>
      </c>
      <c r="I857">
        <v>3.4732735647038302</v>
      </c>
      <c r="J857">
        <v>-1.1349498872947199</v>
      </c>
      <c r="K857">
        <v>535.846064279448</v>
      </c>
      <c r="L857">
        <v>495.59075667744901</v>
      </c>
      <c r="M857">
        <v>44.219801604607603</v>
      </c>
      <c r="N857">
        <v>0.60430854471375695</v>
      </c>
      <c r="O857">
        <v>17.010358262852701</v>
      </c>
      <c r="P857">
        <v>39.840531561461702</v>
      </c>
      <c r="Q857">
        <v>2.8574739603020999E-2</v>
      </c>
    </row>
    <row r="858" spans="1:17" hidden="1" x14ac:dyDescent="0.3">
      <c r="A858" t="s">
        <v>1860</v>
      </c>
      <c r="B858" t="s">
        <v>1861</v>
      </c>
      <c r="C858" t="str">
        <f>IFERROR(VLOOKUP(Table1[[#This Row],[Ticker]],[1]!Table1[[Symbol]:[Industry]],2,FALSE),"-")</f>
        <v>-</v>
      </c>
      <c r="E858">
        <v>3702.5943113809999</v>
      </c>
      <c r="F858">
        <v>69.11</v>
      </c>
      <c r="G858">
        <v>10414.1363320447</v>
      </c>
      <c r="H858">
        <v>44.142491808817198</v>
      </c>
      <c r="I858">
        <v>546.55753814304705</v>
      </c>
      <c r="J858">
        <v>6.6347209174091404</v>
      </c>
      <c r="K858">
        <v>47.848218026561597</v>
      </c>
      <c r="L858">
        <v>26.5189010613968</v>
      </c>
      <c r="M858">
        <v>99.727686998468599</v>
      </c>
      <c r="N858">
        <v>1.6696048045910601</v>
      </c>
      <c r="O858">
        <v>0</v>
      </c>
      <c r="P858">
        <v>10965.0178890876</v>
      </c>
      <c r="Q858">
        <v>0.336143877326333</v>
      </c>
    </row>
    <row r="859" spans="1:17" x14ac:dyDescent="0.3">
      <c r="A859" t="s">
        <v>1862</v>
      </c>
      <c r="B859" t="s">
        <v>1863</v>
      </c>
      <c r="C859" t="str">
        <f>IFERROR(VLOOKUP(Table1[[#This Row],[Ticker]],[1]!Table1[[Symbol]:[Industry]],2,FALSE),"-")</f>
        <v>-</v>
      </c>
      <c r="D859" t="s">
        <v>281</v>
      </c>
      <c r="E859">
        <v>3699.0248815800001</v>
      </c>
      <c r="F859">
        <v>1354.95</v>
      </c>
      <c r="G859">
        <v>45.998340107778503</v>
      </c>
      <c r="H859">
        <v>-4.2653799276875999</v>
      </c>
      <c r="I859">
        <v>26.586173371389201</v>
      </c>
      <c r="J859">
        <v>-0.65798128559512004</v>
      </c>
      <c r="K859">
        <v>1333.6851735113901</v>
      </c>
      <c r="L859">
        <v>1169.3778009560399</v>
      </c>
      <c r="M859">
        <v>50.673001388294502</v>
      </c>
      <c r="N859">
        <v>0.53284552071802704</v>
      </c>
      <c r="O859">
        <v>4.4318978560094298</v>
      </c>
      <c r="P859">
        <v>78.741507816107102</v>
      </c>
      <c r="Q859">
        <v>8.1093467942310996E-2</v>
      </c>
    </row>
    <row r="860" spans="1:17" hidden="1" x14ac:dyDescent="0.3">
      <c r="A860" t="s">
        <v>1864</v>
      </c>
      <c r="B860" t="s">
        <v>1865</v>
      </c>
      <c r="C860" t="str">
        <f>IFERROR(VLOOKUP(Table1[[#This Row],[Ticker]],[1]!Table1[[Symbol]:[Industry]],2,FALSE),"-")</f>
        <v>-</v>
      </c>
      <c r="D860" t="s">
        <v>281</v>
      </c>
      <c r="E860">
        <v>3678.14926479</v>
      </c>
      <c r="F860">
        <v>300.3</v>
      </c>
      <c r="G860">
        <v>67.088155239166696</v>
      </c>
      <c r="H860">
        <v>-1.3273923655867201E-2</v>
      </c>
      <c r="I860">
        <v>23.771501528648798</v>
      </c>
      <c r="J860">
        <v>-2.4068580014779402</v>
      </c>
      <c r="K860">
        <v>294.23003246010899</v>
      </c>
      <c r="L860">
        <v>262.90627282121699</v>
      </c>
      <c r="M860">
        <v>48.572086268989104</v>
      </c>
      <c r="N860">
        <v>1.2891466499683399</v>
      </c>
      <c r="O860">
        <v>29.686979686979601</v>
      </c>
      <c r="P860">
        <v>93.367675466838307</v>
      </c>
    </row>
    <row r="861" spans="1:17" hidden="1" x14ac:dyDescent="0.3">
      <c r="A861" t="s">
        <v>1866</v>
      </c>
      <c r="B861" t="s">
        <v>1867</v>
      </c>
      <c r="C861" t="str">
        <f>IFERROR(VLOOKUP(Table1[[#This Row],[Ticker]],[1]!Table1[[Symbol]:[Industry]],2,FALSE),"-")</f>
        <v>-</v>
      </c>
      <c r="D861" t="s">
        <v>372</v>
      </c>
      <c r="E861">
        <v>3645.6960440399998</v>
      </c>
      <c r="F861">
        <v>292.98</v>
      </c>
      <c r="G861">
        <v>91.395100939782907</v>
      </c>
      <c r="H861">
        <v>8.27190380286617</v>
      </c>
      <c r="I861">
        <v>91.730900973662301</v>
      </c>
      <c r="J861">
        <v>7.9381686781221301</v>
      </c>
      <c r="K861">
        <v>239.361247909328</v>
      </c>
      <c r="L861">
        <v>188.91209542178299</v>
      </c>
      <c r="M861">
        <v>80.361958081010798</v>
      </c>
      <c r="N861">
        <v>1.43553678521559</v>
      </c>
      <c r="O861">
        <v>4.1026691241722899</v>
      </c>
      <c r="P861">
        <v>160.43824169963099</v>
      </c>
      <c r="Q861">
        <v>0.17255178061034801</v>
      </c>
    </row>
    <row r="862" spans="1:17" hidden="1" x14ac:dyDescent="0.3">
      <c r="A862" t="s">
        <v>1868</v>
      </c>
      <c r="B862" t="s">
        <v>1869</v>
      </c>
      <c r="C862" t="str">
        <f>IFERROR(VLOOKUP(Table1[[#This Row],[Ticker]],[1]!Table1[[Symbol]:[Industry]],2,FALSE),"-")</f>
        <v>-</v>
      </c>
      <c r="D862" t="s">
        <v>223</v>
      </c>
      <c r="E862">
        <v>3637.1939489480001</v>
      </c>
      <c r="F862">
        <v>2.84</v>
      </c>
      <c r="G862">
        <v>254.69072338988701</v>
      </c>
      <c r="H862">
        <v>-2.2815953295803202</v>
      </c>
      <c r="I862">
        <v>51.802547280282802</v>
      </c>
      <c r="J862">
        <v>-7.2789046549428598</v>
      </c>
      <c r="K862">
        <v>2.60675191746942</v>
      </c>
      <c r="L862">
        <v>1.8841180497022201</v>
      </c>
      <c r="M862">
        <v>40.897770488053098</v>
      </c>
      <c r="N862">
        <v>2.5272184453773199</v>
      </c>
      <c r="O862">
        <v>52.464788732394297</v>
      </c>
      <c r="P862">
        <v>305.71428571428498</v>
      </c>
      <c r="Q862">
        <v>1.0401035259464E-2</v>
      </c>
    </row>
    <row r="863" spans="1:17" hidden="1" x14ac:dyDescent="0.3">
      <c r="A863" t="s">
        <v>1870</v>
      </c>
      <c r="B863" t="s">
        <v>1871</v>
      </c>
      <c r="C863" t="str">
        <f>IFERROR(VLOOKUP(Table1[[#This Row],[Ticker]],[1]!Table1[[Symbol]:[Industry]],2,FALSE),"-")</f>
        <v>-</v>
      </c>
      <c r="D863" t="s">
        <v>62</v>
      </c>
      <c r="E863">
        <v>3623.9619385639999</v>
      </c>
      <c r="F863">
        <v>141.13</v>
      </c>
      <c r="G863">
        <v>61.599336144654302</v>
      </c>
      <c r="H863">
        <v>22.807315287770201</v>
      </c>
      <c r="I863">
        <v>40.860980388039103</v>
      </c>
      <c r="J863">
        <v>-3.9616775954850199</v>
      </c>
      <c r="K863">
        <v>117.173192035528</v>
      </c>
      <c r="L863">
        <v>98.046107301004994</v>
      </c>
      <c r="M863">
        <v>60.276101488404699</v>
      </c>
      <c r="N863">
        <v>1.5898837956467</v>
      </c>
      <c r="O863">
        <v>10.394671579394799</v>
      </c>
      <c r="P863">
        <v>90.330411328388294</v>
      </c>
      <c r="Q863">
        <v>-1.4753739156708001E-2</v>
      </c>
    </row>
    <row r="864" spans="1:17" hidden="1" x14ac:dyDescent="0.3">
      <c r="A864" t="s">
        <v>1872</v>
      </c>
      <c r="B864" t="s">
        <v>1873</v>
      </c>
      <c r="C864" t="str">
        <f>IFERROR(VLOOKUP(Table1[[#This Row],[Ticker]],[1]!Table1[[Symbol]:[Industry]],2,FALSE),"-")</f>
        <v>-</v>
      </c>
      <c r="D864" t="s">
        <v>477</v>
      </c>
      <c r="E864">
        <v>3619.2138909750001</v>
      </c>
      <c r="F864">
        <v>2979.45</v>
      </c>
      <c r="G864">
        <v>21.505013754471001</v>
      </c>
      <c r="H864">
        <v>-10.185410333327599</v>
      </c>
      <c r="I864">
        <v>9.9464804008689391</v>
      </c>
      <c r="J864">
        <v>0.86516648396475804</v>
      </c>
      <c r="K864">
        <v>2766.6885399886401</v>
      </c>
      <c r="L864">
        <v>2431.31745400613</v>
      </c>
      <c r="M864">
        <v>58.2488068581684</v>
      </c>
      <c r="N864">
        <v>1.3064749268157401</v>
      </c>
      <c r="O864">
        <v>7.4023729211767302</v>
      </c>
      <c r="P864">
        <v>55.317207944534204</v>
      </c>
      <c r="Q864">
        <v>2.7981834516543999E-2</v>
      </c>
    </row>
    <row r="865" spans="1:17" x14ac:dyDescent="0.3">
      <c r="A865" t="s">
        <v>1874</v>
      </c>
      <c r="B865" t="s">
        <v>1875</v>
      </c>
      <c r="C865" t="str">
        <f>IFERROR(VLOOKUP(Table1[[#This Row],[Ticker]],[1]!Table1[[Symbol]:[Industry]],2,FALSE),"-")</f>
        <v>-</v>
      </c>
      <c r="D865" t="s">
        <v>268</v>
      </c>
      <c r="E865">
        <v>3612.2988832679998</v>
      </c>
      <c r="F865">
        <v>155.38</v>
      </c>
      <c r="G865">
        <v>-9.8518154765585901</v>
      </c>
      <c r="H865">
        <v>13.540706904879</v>
      </c>
      <c r="I865">
        <v>-21.086579279431898</v>
      </c>
      <c r="J865">
        <v>-5.2857973473736202</v>
      </c>
      <c r="K865">
        <v>145.471326134017</v>
      </c>
      <c r="L865">
        <v>141.539000270597</v>
      </c>
      <c r="M865">
        <v>46.180689514088797</v>
      </c>
      <c r="N865">
        <v>1.8498416063587499</v>
      </c>
      <c r="O865">
        <v>13.9142746814261</v>
      </c>
      <c r="P865">
        <v>38.670236501561803</v>
      </c>
      <c r="Q865">
        <v>-2.3750581984389001E-2</v>
      </c>
    </row>
    <row r="866" spans="1:17" x14ac:dyDescent="0.3">
      <c r="A866" t="s">
        <v>1876</v>
      </c>
      <c r="B866" t="s">
        <v>1877</v>
      </c>
      <c r="C866" t="str">
        <f>IFERROR(VLOOKUP(Table1[[#This Row],[Ticker]],[1]!Table1[[Symbol]:[Industry]],2,FALSE),"-")</f>
        <v>-</v>
      </c>
      <c r="D866" t="s">
        <v>271</v>
      </c>
      <c r="E866">
        <v>3577.8380794199902</v>
      </c>
      <c r="F866">
        <v>143.77000000000001</v>
      </c>
      <c r="G866">
        <v>39.213614044446899</v>
      </c>
      <c r="H866">
        <v>0.26262737061247599</v>
      </c>
      <c r="I866">
        <v>18.358965386558801</v>
      </c>
      <c r="J866">
        <v>-2.9920671129084999</v>
      </c>
      <c r="K866">
        <v>124.031095977079</v>
      </c>
      <c r="L866">
        <v>105.00239943416599</v>
      </c>
      <c r="M866">
        <v>54.011406474074001</v>
      </c>
      <c r="N866">
        <v>1.09922850247486</v>
      </c>
      <c r="O866">
        <v>14.4188634624747</v>
      </c>
      <c r="P866">
        <v>76.188725490196106</v>
      </c>
      <c r="Q866">
        <v>4.9225891127030004E-3</v>
      </c>
    </row>
    <row r="867" spans="1:17" x14ac:dyDescent="0.3">
      <c r="A867" t="s">
        <v>1878</v>
      </c>
      <c r="B867" t="s">
        <v>1879</v>
      </c>
      <c r="C867" t="str">
        <f>IFERROR(VLOOKUP(Table1[[#This Row],[Ticker]],[1]!Table1[[Symbol]:[Industry]],2,FALSE),"-")</f>
        <v>-</v>
      </c>
      <c r="D867" t="s">
        <v>477</v>
      </c>
      <c r="E867">
        <v>3567.9954710799998</v>
      </c>
      <c r="F867">
        <v>4129.8500000000004</v>
      </c>
      <c r="G867">
        <v>13.212455375755701</v>
      </c>
      <c r="H867">
        <v>-2.9661430625490999</v>
      </c>
      <c r="I867">
        <v>10.544476145893601</v>
      </c>
      <c r="J867">
        <v>3.6859416074937599</v>
      </c>
      <c r="K867">
        <v>3871.8556083950798</v>
      </c>
      <c r="L867">
        <v>3509.8717438244198</v>
      </c>
      <c r="M867">
        <v>55.256343878193597</v>
      </c>
      <c r="N867">
        <v>0.64389164430712498</v>
      </c>
      <c r="O867">
        <v>6.3476881726939096</v>
      </c>
      <c r="P867">
        <v>38.818487394957899</v>
      </c>
      <c r="Q867">
        <v>5.5118742015295999E-2</v>
      </c>
    </row>
    <row r="868" spans="1:17" x14ac:dyDescent="0.3">
      <c r="A868" t="s">
        <v>1880</v>
      </c>
      <c r="B868" t="s">
        <v>1881</v>
      </c>
      <c r="C868" t="str">
        <f>IFERROR(VLOOKUP(Table1[[#This Row],[Ticker]],[1]!Table1[[Symbol]:[Industry]],2,FALSE),"-")</f>
        <v>-</v>
      </c>
      <c r="D868" t="s">
        <v>198</v>
      </c>
      <c r="E868">
        <v>3565.1204053500001</v>
      </c>
      <c r="F868">
        <v>227.18</v>
      </c>
      <c r="G868">
        <v>-24.965265569217301</v>
      </c>
      <c r="H868">
        <v>2.5502368882870101</v>
      </c>
      <c r="I868">
        <v>-35.037349695456598</v>
      </c>
      <c r="J868">
        <v>6.73907504247933</v>
      </c>
      <c r="K868">
        <v>225.42565848356901</v>
      </c>
      <c r="L868">
        <v>232.868339115395</v>
      </c>
      <c r="M868">
        <v>46.805376226153001</v>
      </c>
      <c r="N868">
        <v>1.28019615571096</v>
      </c>
      <c r="O868">
        <v>31.613698388942598</v>
      </c>
      <c r="P868">
        <v>19.223300970873701</v>
      </c>
      <c r="Q868">
        <v>3.6887034603744998E-2</v>
      </c>
    </row>
    <row r="869" spans="1:17" hidden="1" x14ac:dyDescent="0.3">
      <c r="A869" t="s">
        <v>1882</v>
      </c>
      <c r="B869" t="s">
        <v>1883</v>
      </c>
      <c r="C869" t="str">
        <f>IFERROR(VLOOKUP(Table1[[#This Row],[Ticker]],[1]!Table1[[Symbol]:[Industry]],2,FALSE),"-")</f>
        <v>-</v>
      </c>
      <c r="E869">
        <v>3553.424561025</v>
      </c>
      <c r="F869">
        <v>985.15</v>
      </c>
      <c r="G869">
        <v>89.313848517685699</v>
      </c>
      <c r="H869">
        <v>-17.366659980105801</v>
      </c>
      <c r="I869">
        <v>-4.7329128116464796</v>
      </c>
      <c r="J869">
        <v>-3.1212613111429999</v>
      </c>
      <c r="K869">
        <v>981.49805099872799</v>
      </c>
      <c r="L869">
        <v>882.64701559733999</v>
      </c>
      <c r="M869">
        <v>21.724032830235501</v>
      </c>
      <c r="N869">
        <v>0.75726938806017896</v>
      </c>
      <c r="O869">
        <v>39.6741612952342</v>
      </c>
      <c r="P869">
        <v>114.07772264677099</v>
      </c>
    </row>
    <row r="870" spans="1:17" hidden="1" x14ac:dyDescent="0.3">
      <c r="A870" t="s">
        <v>1884</v>
      </c>
      <c r="B870" t="s">
        <v>1885</v>
      </c>
      <c r="C870" t="str">
        <f>IFERROR(VLOOKUP(Table1[[#This Row],[Ticker]],[1]!Table1[[Symbol]:[Industry]],2,FALSE),"-")</f>
        <v>-</v>
      </c>
      <c r="D870" t="s">
        <v>198</v>
      </c>
      <c r="E870">
        <v>3550.2284494</v>
      </c>
      <c r="F870">
        <v>1754.75</v>
      </c>
      <c r="G870">
        <v>-7.9018569529820004</v>
      </c>
      <c r="H870">
        <v>7.5839599452080302</v>
      </c>
      <c r="I870">
        <v>-4.0483416525131997</v>
      </c>
      <c r="J870">
        <v>1.2779802217398899</v>
      </c>
      <c r="K870">
        <v>1629.3933210314999</v>
      </c>
      <c r="M870">
        <v>63.221908111311201</v>
      </c>
      <c r="N870">
        <v>1.9467445963486001</v>
      </c>
      <c r="O870">
        <v>5.1460321983188297</v>
      </c>
      <c r="P870">
        <v>45.755461417061198</v>
      </c>
    </row>
    <row r="871" spans="1:17" hidden="1" x14ac:dyDescent="0.3">
      <c r="A871" t="s">
        <v>1886</v>
      </c>
      <c r="B871" t="s">
        <v>1887</v>
      </c>
      <c r="C871" t="str">
        <f>IFERROR(VLOOKUP(Table1[[#This Row],[Ticker]],[1]!Table1[[Symbol]:[Industry]],2,FALSE),"-")</f>
        <v>-</v>
      </c>
      <c r="D871" t="s">
        <v>65</v>
      </c>
      <c r="E871">
        <v>3547.7478657279999</v>
      </c>
      <c r="F871">
        <v>234.56</v>
      </c>
      <c r="G871">
        <v>82.775929795058801</v>
      </c>
      <c r="H871">
        <v>-10.5337094492749</v>
      </c>
      <c r="I871">
        <v>10.076344643203401</v>
      </c>
      <c r="J871">
        <v>-8.3568366836256001</v>
      </c>
      <c r="K871">
        <v>226.850017919077</v>
      </c>
      <c r="L871">
        <v>187.48487542292199</v>
      </c>
      <c r="M871">
        <v>38.702715495168803</v>
      </c>
      <c r="N871">
        <v>0.88867507871386298</v>
      </c>
      <c r="O871">
        <v>15.0665075034106</v>
      </c>
      <c r="P871">
        <v>113.139482053612</v>
      </c>
      <c r="Q871">
        <v>8.5753950810223994E-2</v>
      </c>
    </row>
    <row r="872" spans="1:17" hidden="1" x14ac:dyDescent="0.3">
      <c r="A872" t="s">
        <v>1888</v>
      </c>
      <c r="B872" t="s">
        <v>1889</v>
      </c>
      <c r="C872" t="str">
        <f>IFERROR(VLOOKUP(Table1[[#This Row],[Ticker]],[1]!Table1[[Symbol]:[Industry]],2,FALSE),"-")</f>
        <v>-</v>
      </c>
      <c r="E872">
        <v>3545.7125000000001</v>
      </c>
      <c r="F872">
        <v>662.75</v>
      </c>
      <c r="G872">
        <v>446.37689665437398</v>
      </c>
      <c r="H872">
        <v>-3.2149223379529799</v>
      </c>
      <c r="I872">
        <v>122.118365584681</v>
      </c>
      <c r="J872">
        <v>5.8073824914946499</v>
      </c>
      <c r="K872">
        <v>607.10435190278395</v>
      </c>
      <c r="L872">
        <v>436.66795637518999</v>
      </c>
      <c r="M872">
        <v>63.828064740392399</v>
      </c>
      <c r="N872">
        <v>1.88294779360068</v>
      </c>
      <c r="O872">
        <v>19.6001508864579</v>
      </c>
      <c r="P872">
        <v>892.14071856287399</v>
      </c>
      <c r="Q872">
        <v>0.21660130855939699</v>
      </c>
    </row>
    <row r="873" spans="1:17" x14ac:dyDescent="0.3">
      <c r="A873" t="s">
        <v>1890</v>
      </c>
      <c r="B873" t="s">
        <v>1891</v>
      </c>
      <c r="C873" t="str">
        <f>IFERROR(VLOOKUP(Table1[[#This Row],[Ticker]],[1]!Table1[[Symbol]:[Industry]],2,FALSE),"-")</f>
        <v>-</v>
      </c>
      <c r="D873" t="s">
        <v>1541</v>
      </c>
      <c r="E873">
        <v>3509.018863672</v>
      </c>
      <c r="F873">
        <v>155.12</v>
      </c>
      <c r="G873">
        <v>-19.200529565195001</v>
      </c>
      <c r="H873">
        <v>-6.0126635477136601</v>
      </c>
      <c r="I873">
        <v>-9.0460742635075899</v>
      </c>
      <c r="J873">
        <v>-1.8226776793591699</v>
      </c>
      <c r="K873">
        <v>152.67849266844999</v>
      </c>
      <c r="L873">
        <v>147.889076293594</v>
      </c>
      <c r="M873">
        <v>53.575617607843299</v>
      </c>
      <c r="N873">
        <v>0.72143544290247397</v>
      </c>
      <c r="O873">
        <v>13.396080453842099</v>
      </c>
      <c r="P873">
        <v>20.248062015503798</v>
      </c>
      <c r="Q873">
        <v>2.3395855021626E-2</v>
      </c>
    </row>
    <row r="874" spans="1:17" hidden="1" x14ac:dyDescent="0.3">
      <c r="A874" t="s">
        <v>1892</v>
      </c>
      <c r="B874" t="s">
        <v>1893</v>
      </c>
      <c r="C874" t="str">
        <f>IFERROR(VLOOKUP(Table1[[#This Row],[Ticker]],[1]!Table1[[Symbol]:[Industry]],2,FALSE),"-")</f>
        <v>-</v>
      </c>
      <c r="D874" t="s">
        <v>619</v>
      </c>
      <c r="E874">
        <v>3508.9403790299998</v>
      </c>
      <c r="F874">
        <v>1762.05</v>
      </c>
      <c r="G874">
        <v>62.159376007011197</v>
      </c>
      <c r="H874">
        <v>-10.803800265230301</v>
      </c>
      <c r="I874">
        <v>2.8633818705291598</v>
      </c>
      <c r="J874">
        <v>-2.43851127304645</v>
      </c>
      <c r="K874">
        <v>1785.51279801791</v>
      </c>
      <c r="L874">
        <v>1521.2038484483701</v>
      </c>
      <c r="M874">
        <v>37.067643279000599</v>
      </c>
      <c r="N874">
        <v>0.76769341904905397</v>
      </c>
      <c r="O874">
        <v>24.003291620555601</v>
      </c>
      <c r="P874">
        <v>88.868642478160595</v>
      </c>
      <c r="Q874">
        <v>0.132563286363241</v>
      </c>
    </row>
    <row r="875" spans="1:17" x14ac:dyDescent="0.3">
      <c r="A875" t="s">
        <v>1894</v>
      </c>
      <c r="B875" t="s">
        <v>1895</v>
      </c>
      <c r="C875" t="str">
        <f>IFERROR(VLOOKUP(Table1[[#This Row],[Ticker]],[1]!Table1[[Symbol]:[Industry]],2,FALSE),"-")</f>
        <v>-</v>
      </c>
      <c r="D875" t="s">
        <v>1471</v>
      </c>
      <c r="E875">
        <v>3506.99805740899</v>
      </c>
      <c r="F875">
        <v>130.97</v>
      </c>
      <c r="G875">
        <v>-54.5510824233466</v>
      </c>
      <c r="H875">
        <v>-0.59396701129168195</v>
      </c>
      <c r="I875">
        <v>-21.773049982176701</v>
      </c>
      <c r="J875">
        <v>-3.9794168993607402</v>
      </c>
      <c r="K875">
        <v>131.90396108821801</v>
      </c>
      <c r="L875">
        <v>140.65447430675101</v>
      </c>
      <c r="M875">
        <v>34.345474892891801</v>
      </c>
      <c r="N875">
        <v>1.39934498425451</v>
      </c>
      <c r="O875">
        <v>56.104451401084198</v>
      </c>
      <c r="P875">
        <v>25.390138822402999</v>
      </c>
      <c r="Q875">
        <v>-5.4756253443845E-2</v>
      </c>
    </row>
    <row r="876" spans="1:17" x14ac:dyDescent="0.3">
      <c r="A876" t="s">
        <v>1896</v>
      </c>
      <c r="B876" t="s">
        <v>1897</v>
      </c>
      <c r="C876" t="str">
        <f>IFERROR(VLOOKUP(Table1[[#This Row],[Ticker]],[1]!Table1[[Symbol]:[Industry]],2,FALSE),"-")</f>
        <v>-</v>
      </c>
      <c r="D876" t="s">
        <v>62</v>
      </c>
      <c r="E876">
        <v>3493.687286115</v>
      </c>
      <c r="F876">
        <v>140.27000000000001</v>
      </c>
      <c r="G876">
        <v>36.2410755695945</v>
      </c>
      <c r="H876">
        <v>14.584607061643601</v>
      </c>
      <c r="I876">
        <v>-12.0786374113209</v>
      </c>
      <c r="J876">
        <v>-0.62911601310643195</v>
      </c>
      <c r="K876">
        <v>126.598448830997</v>
      </c>
      <c r="L876">
        <v>118.516739820692</v>
      </c>
      <c r="M876">
        <v>57.760209647141799</v>
      </c>
      <c r="N876">
        <v>2.3740336096805001</v>
      </c>
      <c r="O876">
        <v>10.857631710272999</v>
      </c>
      <c r="P876">
        <v>62.349537037037003</v>
      </c>
      <c r="Q876">
        <v>-8.3619076143113993E-2</v>
      </c>
    </row>
    <row r="877" spans="1:17" hidden="1" x14ac:dyDescent="0.3">
      <c r="A877" t="s">
        <v>1898</v>
      </c>
      <c r="B877" t="s">
        <v>1899</v>
      </c>
      <c r="C877" t="str">
        <f>IFERROR(VLOOKUP(Table1[[#This Row],[Ticker]],[1]!Table1[[Symbol]:[Industry]],2,FALSE),"-")</f>
        <v>-</v>
      </c>
      <c r="D877" t="s">
        <v>235</v>
      </c>
      <c r="E877">
        <v>3488.1674182500001</v>
      </c>
      <c r="F877">
        <v>262.93</v>
      </c>
      <c r="G877">
        <v>287.17339214151599</v>
      </c>
      <c r="H877">
        <v>63.932952586157803</v>
      </c>
      <c r="I877">
        <v>165.65184340899</v>
      </c>
      <c r="J877">
        <v>-4.6968258838294803</v>
      </c>
      <c r="K877">
        <v>171.49718871470299</v>
      </c>
      <c r="L877">
        <v>115.432344384682</v>
      </c>
      <c r="M877">
        <v>71.510010094004699</v>
      </c>
      <c r="N877">
        <v>1.20784888357923</v>
      </c>
      <c r="O877">
        <v>5.5299889704484002</v>
      </c>
      <c r="P877">
        <v>377.18693284936398</v>
      </c>
      <c r="Q877">
        <v>0.128274540534597</v>
      </c>
    </row>
    <row r="878" spans="1:17" x14ac:dyDescent="0.3">
      <c r="A878" t="s">
        <v>1900</v>
      </c>
      <c r="B878" t="s">
        <v>1901</v>
      </c>
      <c r="C878" t="str">
        <f>IFERROR(VLOOKUP(Table1[[#This Row],[Ticker]],[1]!Table1[[Symbol]:[Industry]],2,FALSE),"-")</f>
        <v>-</v>
      </c>
      <c r="D878" t="s">
        <v>472</v>
      </c>
      <c r="E878">
        <v>3461.3991265499999</v>
      </c>
      <c r="F878">
        <v>546.75</v>
      </c>
      <c r="G878">
        <v>7.8663523586201602</v>
      </c>
      <c r="H878">
        <v>0.83870542229937795</v>
      </c>
      <c r="I878">
        <v>31.561661452267401</v>
      </c>
      <c r="J878">
        <v>1.2822319768316099</v>
      </c>
      <c r="K878">
        <v>515.91251029017701</v>
      </c>
      <c r="L878">
        <v>451.49944521011003</v>
      </c>
      <c r="M878">
        <v>56.200858818809103</v>
      </c>
      <c r="N878">
        <v>0.53735628404075497</v>
      </c>
      <c r="O878">
        <v>4.5541838134430499</v>
      </c>
      <c r="P878">
        <v>66.1854103343465</v>
      </c>
      <c r="Q878">
        <v>-3.3415856338361999E-2</v>
      </c>
    </row>
    <row r="879" spans="1:17" hidden="1" x14ac:dyDescent="0.3">
      <c r="A879" t="s">
        <v>1902</v>
      </c>
      <c r="B879" t="s">
        <v>1903</v>
      </c>
      <c r="C879" t="str">
        <f>IFERROR(VLOOKUP(Table1[[#This Row],[Ticker]],[1]!Table1[[Symbol]:[Industry]],2,FALSE),"-")</f>
        <v>-</v>
      </c>
      <c r="D879" t="s">
        <v>1904</v>
      </c>
      <c r="E879">
        <v>3459.82</v>
      </c>
      <c r="F879">
        <v>1235.6500000000001</v>
      </c>
      <c r="G879">
        <v>219.117212352819</v>
      </c>
      <c r="H879">
        <v>10.664753593575</v>
      </c>
      <c r="I879">
        <v>38.795587608245398</v>
      </c>
      <c r="J879">
        <v>-10.9519250182036</v>
      </c>
      <c r="K879">
        <v>1126.57866799048</v>
      </c>
      <c r="L879">
        <v>815.02715897389396</v>
      </c>
      <c r="M879">
        <v>40.086605735230002</v>
      </c>
      <c r="N879">
        <v>0.64012777677895305</v>
      </c>
      <c r="O879">
        <v>17.9905312993161</v>
      </c>
      <c r="P879">
        <v>246.50869321368401</v>
      </c>
      <c r="Q879">
        <v>0.100787347066934</v>
      </c>
    </row>
    <row r="880" spans="1:17" hidden="1" x14ac:dyDescent="0.3">
      <c r="A880" t="s">
        <v>1905</v>
      </c>
      <c r="B880" t="s">
        <v>1906</v>
      </c>
      <c r="C880" t="str">
        <f>IFERROR(VLOOKUP(Table1[[#This Row],[Ticker]],[1]!Table1[[Symbol]:[Industry]],2,FALSE),"-")</f>
        <v>-</v>
      </c>
      <c r="D880" t="s">
        <v>198</v>
      </c>
      <c r="E880">
        <v>3454.04377858</v>
      </c>
      <c r="F880">
        <v>573.85</v>
      </c>
      <c r="G880">
        <v>38.818382964355798</v>
      </c>
      <c r="H880">
        <v>-3.8881186876759299</v>
      </c>
      <c r="I880">
        <v>8.6452675271854194</v>
      </c>
      <c r="J880">
        <v>-5.2587555356925098</v>
      </c>
      <c r="K880">
        <v>557.266965937093</v>
      </c>
      <c r="L880">
        <v>491.42458643288097</v>
      </c>
      <c r="M880">
        <v>45.934467784027802</v>
      </c>
      <c r="N880">
        <v>1.6846239566694401</v>
      </c>
      <c r="O880">
        <v>9.5930992419621592</v>
      </c>
      <c r="P880">
        <v>66.719930273097006</v>
      </c>
      <c r="Q880">
        <v>5.4748357293433997E-2</v>
      </c>
    </row>
    <row r="881" spans="1:17" hidden="1" x14ac:dyDescent="0.3">
      <c r="A881" t="s">
        <v>1907</v>
      </c>
      <c r="B881" t="s">
        <v>1908</v>
      </c>
      <c r="C881" t="str">
        <f>IFERROR(VLOOKUP(Table1[[#This Row],[Ticker]],[1]!Table1[[Symbol]:[Industry]],2,FALSE),"-")</f>
        <v>-</v>
      </c>
      <c r="D881" t="s">
        <v>92</v>
      </c>
      <c r="E881">
        <v>3450.5044849440001</v>
      </c>
      <c r="F881">
        <v>74.14</v>
      </c>
      <c r="G881">
        <v>121.11496581413</v>
      </c>
      <c r="H881">
        <v>26.597964681558601</v>
      </c>
      <c r="I881">
        <v>22.294744159034298</v>
      </c>
      <c r="J881">
        <v>-1.1268518549898501</v>
      </c>
      <c r="K881">
        <v>57.848276616594099</v>
      </c>
      <c r="L881">
        <v>50.162869702274598</v>
      </c>
      <c r="M881">
        <v>76.899094411825601</v>
      </c>
      <c r="N881">
        <v>3.2395353221384502</v>
      </c>
      <c r="O881">
        <v>0</v>
      </c>
      <c r="P881">
        <v>191.3163064833</v>
      </c>
      <c r="Q881">
        <v>8.9812087943871993E-2</v>
      </c>
    </row>
    <row r="882" spans="1:17" x14ac:dyDescent="0.3">
      <c r="A882" t="s">
        <v>1909</v>
      </c>
      <c r="B882" t="s">
        <v>1910</v>
      </c>
      <c r="C882" t="str">
        <f>IFERROR(VLOOKUP(Table1[[#This Row],[Ticker]],[1]!Table1[[Symbol]:[Industry]],2,FALSE),"-")</f>
        <v>-</v>
      </c>
      <c r="D882" t="s">
        <v>198</v>
      </c>
      <c r="E882">
        <v>3450.3758277000002</v>
      </c>
      <c r="F882">
        <v>1310.95</v>
      </c>
      <c r="G882">
        <v>13.1455461850693</v>
      </c>
      <c r="H882">
        <v>-3.84153497528122</v>
      </c>
      <c r="I882">
        <v>-2.6993946487168299</v>
      </c>
      <c r="J882">
        <v>-4.0711600186268004</v>
      </c>
      <c r="K882">
        <v>1278.7705277176799</v>
      </c>
      <c r="L882">
        <v>1142.1401935116401</v>
      </c>
      <c r="M882">
        <v>43.613186397764501</v>
      </c>
      <c r="N882">
        <v>0.75698674953762501</v>
      </c>
      <c r="O882">
        <v>7.3114916663488101</v>
      </c>
      <c r="P882">
        <v>59.482968369829599</v>
      </c>
      <c r="Q882">
        <v>0.116055286800375</v>
      </c>
    </row>
    <row r="883" spans="1:17" x14ac:dyDescent="0.3">
      <c r="A883" t="s">
        <v>1911</v>
      </c>
      <c r="B883" t="s">
        <v>1912</v>
      </c>
      <c r="C883" t="str">
        <f>IFERROR(VLOOKUP(Table1[[#This Row],[Ticker]],[1]!Table1[[Symbol]:[Industry]],2,FALSE),"-")</f>
        <v>-</v>
      </c>
      <c r="D883" t="s">
        <v>127</v>
      </c>
      <c r="E883">
        <v>3449.1909506550001</v>
      </c>
      <c r="F883">
        <v>523.85</v>
      </c>
      <c r="G883">
        <v>-38.435446869202103</v>
      </c>
      <c r="H883">
        <v>-6.1895383460637898</v>
      </c>
      <c r="I883">
        <v>-14.5933246734179</v>
      </c>
      <c r="J883">
        <v>-3.2260230293825698</v>
      </c>
      <c r="K883">
        <v>521.24967602854394</v>
      </c>
      <c r="L883">
        <v>513.56070110586597</v>
      </c>
      <c r="M883">
        <v>44.434536717461903</v>
      </c>
      <c r="N883">
        <v>0.73885183516578301</v>
      </c>
      <c r="O883">
        <v>22.5541662689701</v>
      </c>
      <c r="P883">
        <v>16.605453533667198</v>
      </c>
    </row>
    <row r="884" spans="1:17" x14ac:dyDescent="0.3">
      <c r="A884" t="s">
        <v>1913</v>
      </c>
      <c r="B884" t="s">
        <v>1914</v>
      </c>
      <c r="C884" t="str">
        <f>IFERROR(VLOOKUP(Table1[[#This Row],[Ticker]],[1]!Table1[[Symbol]:[Industry]],2,FALSE),"-")</f>
        <v>-</v>
      </c>
      <c r="D884" t="s">
        <v>1462</v>
      </c>
      <c r="E884">
        <v>3443.7750000000001</v>
      </c>
      <c r="F884">
        <v>310.25</v>
      </c>
      <c r="G884">
        <v>-57.334336575028303</v>
      </c>
      <c r="H884">
        <v>-9.0706601366130002</v>
      </c>
      <c r="I884">
        <v>-29.646452849570402</v>
      </c>
      <c r="J884">
        <v>-3.37824182570861</v>
      </c>
      <c r="K884">
        <v>326.66062287672298</v>
      </c>
      <c r="L884">
        <v>348.201459167233</v>
      </c>
      <c r="M884">
        <v>22.816283066463399</v>
      </c>
      <c r="N884">
        <v>0.892625013927143</v>
      </c>
      <c r="O884">
        <v>54.633360193392399</v>
      </c>
      <c r="P884">
        <v>6.8353994490358101</v>
      </c>
      <c r="Q884">
        <v>-2.5169183923538001E-2</v>
      </c>
    </row>
    <row r="885" spans="1:17" hidden="1" x14ac:dyDescent="0.3">
      <c r="A885" t="s">
        <v>1915</v>
      </c>
      <c r="B885" t="s">
        <v>1916</v>
      </c>
      <c r="C885" t="str">
        <f>IFERROR(VLOOKUP(Table1[[#This Row],[Ticker]],[1]!Table1[[Symbol]:[Industry]],2,FALSE),"-")</f>
        <v>-</v>
      </c>
      <c r="D885" t="s">
        <v>77</v>
      </c>
      <c r="E885">
        <v>3438.1984160400002</v>
      </c>
      <c r="F885">
        <v>266.69</v>
      </c>
      <c r="G885">
        <v>106.625007868919</v>
      </c>
      <c r="H885">
        <v>-5.3932022049570802</v>
      </c>
      <c r="I885">
        <v>37.487137267480399</v>
      </c>
      <c r="J885">
        <v>-2.59759590481708</v>
      </c>
      <c r="K885">
        <v>228.01065297575099</v>
      </c>
      <c r="L885">
        <v>184.88154766078901</v>
      </c>
      <c r="M885">
        <v>64.174140326866905</v>
      </c>
      <c r="N885">
        <v>0.99645591402384004</v>
      </c>
      <c r="O885">
        <v>2.7185121301886102</v>
      </c>
      <c r="P885">
        <v>138.96953405017899</v>
      </c>
      <c r="Q885">
        <v>3.6261807091643998E-2</v>
      </c>
    </row>
    <row r="886" spans="1:17" hidden="1" x14ac:dyDescent="0.3">
      <c r="A886" t="s">
        <v>1917</v>
      </c>
      <c r="B886" t="s">
        <v>1918</v>
      </c>
      <c r="C886" t="str">
        <f>IFERROR(VLOOKUP(Table1[[#This Row],[Ticker]],[1]!Table1[[Symbol]:[Industry]],2,FALSE),"-")</f>
        <v>-</v>
      </c>
      <c r="D886" t="s">
        <v>291</v>
      </c>
      <c r="E886">
        <v>3436.3402872400002</v>
      </c>
      <c r="F886">
        <v>648.95000000000005</v>
      </c>
      <c r="G886">
        <v>-12.7972555947504</v>
      </c>
      <c r="H886">
        <v>-3.5279377867083599</v>
      </c>
      <c r="I886">
        <v>-11.3744129547476</v>
      </c>
      <c r="J886">
        <v>0.49762627429742901</v>
      </c>
      <c r="K886">
        <v>636.37349249583599</v>
      </c>
      <c r="L886">
        <v>616.38022332656101</v>
      </c>
      <c r="M886">
        <v>60.244238355172001</v>
      </c>
      <c r="N886">
        <v>1.0587269355634901</v>
      </c>
      <c r="O886">
        <v>11.3568071500115</v>
      </c>
      <c r="P886">
        <v>28.048539857932099</v>
      </c>
      <c r="Q886">
        <v>-0.154215371357873</v>
      </c>
    </row>
    <row r="887" spans="1:17" hidden="1" x14ac:dyDescent="0.3">
      <c r="A887" t="s">
        <v>1919</v>
      </c>
      <c r="B887" t="s">
        <v>1920</v>
      </c>
      <c r="C887" t="str">
        <f>IFERROR(VLOOKUP(Table1[[#This Row],[Ticker]],[1]!Table1[[Symbol]:[Industry]],2,FALSE),"-")</f>
        <v>-</v>
      </c>
      <c r="D887" t="s">
        <v>127</v>
      </c>
      <c r="E887">
        <v>3425.020833</v>
      </c>
      <c r="F887">
        <v>111.75</v>
      </c>
      <c r="G887">
        <v>76.113582237992702</v>
      </c>
      <c r="H887">
        <v>-1.95936117275969</v>
      </c>
      <c r="I887">
        <v>-20.793047170515202</v>
      </c>
      <c r="J887">
        <v>-0.37559491035775999</v>
      </c>
      <c r="K887">
        <v>108.75018789221301</v>
      </c>
      <c r="L887">
        <v>101.31775034459</v>
      </c>
      <c r="M887">
        <v>51.968029173501101</v>
      </c>
      <c r="N887">
        <v>2.1364104485581601</v>
      </c>
      <c r="O887">
        <v>44.697986577181197</v>
      </c>
      <c r="P887">
        <v>112.452471482889</v>
      </c>
      <c r="Q887">
        <v>0.185423411566773</v>
      </c>
    </row>
    <row r="888" spans="1:17" hidden="1" x14ac:dyDescent="0.3">
      <c r="A888" t="s">
        <v>1921</v>
      </c>
      <c r="B888" t="s">
        <v>1922</v>
      </c>
      <c r="C888" t="str">
        <f>IFERROR(VLOOKUP(Table1[[#This Row],[Ticker]],[1]!Table1[[Symbol]:[Industry]],2,FALSE),"-")</f>
        <v>-</v>
      </c>
      <c r="D888" t="s">
        <v>1541</v>
      </c>
      <c r="E888">
        <v>3415.2083642399998</v>
      </c>
      <c r="F888">
        <v>2013.6</v>
      </c>
      <c r="G888">
        <v>49.902559378546798</v>
      </c>
      <c r="H888">
        <v>-2.3151483155922099</v>
      </c>
      <c r="I888">
        <v>19.6989866442057</v>
      </c>
      <c r="J888">
        <v>-0.80706222938935601</v>
      </c>
      <c r="K888">
        <v>1938.19034812061</v>
      </c>
      <c r="L888">
        <v>1678.9195629870401</v>
      </c>
      <c r="M888">
        <v>38.410394533090603</v>
      </c>
      <c r="N888">
        <v>0.84183571156594805</v>
      </c>
      <c r="O888">
        <v>7.3698847834723997</v>
      </c>
      <c r="P888">
        <v>86.651835372636199</v>
      </c>
      <c r="Q888">
        <v>8.7250895404619999E-2</v>
      </c>
    </row>
    <row r="889" spans="1:17" hidden="1" x14ac:dyDescent="0.3">
      <c r="A889" t="s">
        <v>1923</v>
      </c>
      <c r="B889" t="s">
        <v>1924</v>
      </c>
      <c r="C889" t="str">
        <f>IFERROR(VLOOKUP(Table1[[#This Row],[Ticker]],[1]!Table1[[Symbol]:[Industry]],2,FALSE),"-")</f>
        <v>-</v>
      </c>
      <c r="D889" t="s">
        <v>62</v>
      </c>
      <c r="E889">
        <v>3410.6127944999998</v>
      </c>
      <c r="F889">
        <v>469.5</v>
      </c>
      <c r="G889">
        <v>177.31392388615399</v>
      </c>
      <c r="H889">
        <v>-11.0461479003907</v>
      </c>
      <c r="I889">
        <v>41.793397609375802</v>
      </c>
      <c r="J889">
        <v>-3.84102130488152</v>
      </c>
      <c r="K889">
        <v>453.61287036152402</v>
      </c>
      <c r="L889">
        <v>351.73220584411598</v>
      </c>
      <c r="M889">
        <v>37.0789614029853</v>
      </c>
      <c r="N889">
        <v>0.320881454968865</v>
      </c>
      <c r="O889">
        <v>12.886048988285401</v>
      </c>
      <c r="P889">
        <v>208.43515963736601</v>
      </c>
      <c r="Q889">
        <v>0.15410628684559199</v>
      </c>
    </row>
    <row r="890" spans="1:17" hidden="1" x14ac:dyDescent="0.3">
      <c r="A890" t="s">
        <v>1925</v>
      </c>
      <c r="B890" t="s">
        <v>1926</v>
      </c>
      <c r="C890" t="str">
        <f>IFERROR(VLOOKUP(Table1[[#This Row],[Ticker]],[1]!Table1[[Symbol]:[Industry]],2,FALSE),"-")</f>
        <v>-</v>
      </c>
      <c r="D890" t="s">
        <v>46</v>
      </c>
      <c r="E890">
        <v>3406.032657495</v>
      </c>
      <c r="F890">
        <v>3141.45</v>
      </c>
      <c r="G890">
        <v>75.912705234292503</v>
      </c>
      <c r="H890">
        <v>-3.8198089526193102</v>
      </c>
      <c r="I890">
        <v>58.246982339184299</v>
      </c>
      <c r="J890">
        <v>-9.2990026142060493</v>
      </c>
      <c r="K890">
        <v>3032.48835290543</v>
      </c>
      <c r="L890">
        <v>2467.1330556768698</v>
      </c>
      <c r="M890">
        <v>43.846177796232602</v>
      </c>
      <c r="N890">
        <v>1.1411399332636101</v>
      </c>
      <c r="O890">
        <v>18.031482277292302</v>
      </c>
      <c r="P890">
        <v>116.62931420887401</v>
      </c>
      <c r="Q890">
        <v>0.119650679546525</v>
      </c>
    </row>
    <row r="891" spans="1:17" x14ac:dyDescent="0.3">
      <c r="A891" t="s">
        <v>1927</v>
      </c>
      <c r="B891" t="s">
        <v>1928</v>
      </c>
      <c r="C891" t="str">
        <f>IFERROR(VLOOKUP(Table1[[#This Row],[Ticker]],[1]!Table1[[Symbol]:[Industry]],2,FALSE),"-")</f>
        <v>-</v>
      </c>
      <c r="D891" t="s">
        <v>921</v>
      </c>
      <c r="E891">
        <v>3390.5004725899998</v>
      </c>
      <c r="F891">
        <v>394.9</v>
      </c>
      <c r="G891">
        <v>60.126620825785103</v>
      </c>
      <c r="H891">
        <v>17.804839006495001</v>
      </c>
      <c r="I891">
        <v>15.591967620983599</v>
      </c>
      <c r="J891">
        <v>-3.1810229279946598</v>
      </c>
      <c r="K891">
        <v>329.58224080418802</v>
      </c>
      <c r="L891">
        <v>297.39842754723202</v>
      </c>
      <c r="M891">
        <v>63.688723362645199</v>
      </c>
      <c r="N891">
        <v>2.0440365918416199</v>
      </c>
      <c r="O891">
        <v>9.2681691567485505</v>
      </c>
      <c r="P891">
        <v>95.543451349343897</v>
      </c>
      <c r="Q891">
        <v>8.1554768405509001E-2</v>
      </c>
    </row>
    <row r="892" spans="1:17" hidden="1" x14ac:dyDescent="0.3">
      <c r="A892" t="s">
        <v>1929</v>
      </c>
      <c r="B892" t="s">
        <v>1930</v>
      </c>
      <c r="C892" t="str">
        <f>IFERROR(VLOOKUP(Table1[[#This Row],[Ticker]],[1]!Table1[[Symbol]:[Industry]],2,FALSE),"-")</f>
        <v>-</v>
      </c>
      <c r="D892" t="s">
        <v>271</v>
      </c>
      <c r="E892">
        <v>3388.2993148750002</v>
      </c>
      <c r="F892">
        <v>630.25</v>
      </c>
      <c r="G892">
        <v>208.34675643321299</v>
      </c>
      <c r="H892">
        <v>-31.574649953504998</v>
      </c>
      <c r="I892">
        <v>89.796430674348301</v>
      </c>
      <c r="J892">
        <v>-13.4837474312142</v>
      </c>
      <c r="K892">
        <v>639.54799879601501</v>
      </c>
      <c r="L892">
        <v>429.678301340639</v>
      </c>
      <c r="M892">
        <v>26.370549964880201</v>
      </c>
      <c r="N892">
        <v>0.35874600408151702</v>
      </c>
      <c r="O892">
        <v>44.196747322490999</v>
      </c>
      <c r="P892">
        <v>245.81618655692699</v>
      </c>
      <c r="Q892">
        <v>0.192084398689262</v>
      </c>
    </row>
    <row r="893" spans="1:17" x14ac:dyDescent="0.3">
      <c r="A893" t="s">
        <v>1931</v>
      </c>
      <c r="B893" t="s">
        <v>1932</v>
      </c>
      <c r="C893" t="str">
        <f>IFERROR(VLOOKUP(Table1[[#This Row],[Ticker]],[1]!Table1[[Symbol]:[Industry]],2,FALSE),"-")</f>
        <v>-</v>
      </c>
      <c r="D893" t="s">
        <v>86</v>
      </c>
      <c r="E893">
        <v>3387.72303474</v>
      </c>
      <c r="F893">
        <v>788.1</v>
      </c>
      <c r="G893">
        <v>-56.917870526300298</v>
      </c>
      <c r="H893">
        <v>0.95252498765695504</v>
      </c>
      <c r="I893">
        <v>-11.257859780403599</v>
      </c>
      <c r="J893">
        <v>-0.78749453157148297</v>
      </c>
      <c r="K893">
        <v>767.26926950754705</v>
      </c>
      <c r="L893">
        <v>805.41171537979596</v>
      </c>
      <c r="M893">
        <v>43.038964781640303</v>
      </c>
      <c r="N893">
        <v>0.85936439976012702</v>
      </c>
      <c r="O893">
        <v>53.901789113056701</v>
      </c>
      <c r="P893">
        <v>27.359405300581699</v>
      </c>
    </row>
    <row r="894" spans="1:17" hidden="1" x14ac:dyDescent="0.3">
      <c r="A894" t="s">
        <v>1933</v>
      </c>
      <c r="B894" t="s">
        <v>1934</v>
      </c>
      <c r="C894" t="str">
        <f>IFERROR(VLOOKUP(Table1[[#This Row],[Ticker]],[1]!Table1[[Symbol]:[Industry]],2,FALSE),"-")</f>
        <v>-</v>
      </c>
      <c r="D894" t="s">
        <v>1435</v>
      </c>
      <c r="E894">
        <v>3375.2756461049999</v>
      </c>
      <c r="F894">
        <v>770.85</v>
      </c>
      <c r="G894">
        <v>-1.54106398834182</v>
      </c>
      <c r="H894">
        <v>14.3346560586279</v>
      </c>
      <c r="I894">
        <v>8.2180149570219392</v>
      </c>
      <c r="J894">
        <v>-0.33964637098412398</v>
      </c>
      <c r="K894">
        <v>669.77801436487402</v>
      </c>
      <c r="L894">
        <v>623.67783691135003</v>
      </c>
      <c r="M894">
        <v>56.6437458160636</v>
      </c>
      <c r="N894">
        <v>0.49311993397503201</v>
      </c>
      <c r="O894">
        <v>9.8851916715314108</v>
      </c>
      <c r="P894">
        <v>71.605075690115697</v>
      </c>
      <c r="Q894">
        <v>-5.3419298985376E-2</v>
      </c>
    </row>
    <row r="895" spans="1:17" hidden="1" x14ac:dyDescent="0.3">
      <c r="A895" t="s">
        <v>1935</v>
      </c>
      <c r="B895" t="s">
        <v>1936</v>
      </c>
      <c r="C895" t="str">
        <f>IFERROR(VLOOKUP(Table1[[#This Row],[Ticker]],[1]!Table1[[Symbol]:[Industry]],2,FALSE),"-")</f>
        <v>-</v>
      </c>
      <c r="D895" t="s">
        <v>51</v>
      </c>
      <c r="E895">
        <v>3373.2696437549998</v>
      </c>
      <c r="F895">
        <v>247.89</v>
      </c>
      <c r="G895">
        <v>21.841703782044501</v>
      </c>
      <c r="H895">
        <v>-8.74135737204913</v>
      </c>
      <c r="I895">
        <v>3.8643388397706002</v>
      </c>
      <c r="J895">
        <v>1.63357639086201</v>
      </c>
      <c r="K895">
        <v>241.43468091165701</v>
      </c>
      <c r="L895">
        <v>212.805689577702</v>
      </c>
      <c r="M895">
        <v>55.165698668831503</v>
      </c>
      <c r="N895">
        <v>1.12574516225073</v>
      </c>
      <c r="O895">
        <v>12.953326072048</v>
      </c>
      <c r="P895">
        <v>57.3904761904761</v>
      </c>
      <c r="Q895">
        <v>-3.5608960797432997E-2</v>
      </c>
    </row>
    <row r="896" spans="1:17" hidden="1" x14ac:dyDescent="0.3">
      <c r="A896" t="s">
        <v>1937</v>
      </c>
      <c r="B896" t="s">
        <v>1938</v>
      </c>
      <c r="C896" t="str">
        <f>IFERROR(VLOOKUP(Table1[[#This Row],[Ticker]],[1]!Table1[[Symbol]:[Industry]],2,FALSE),"-")</f>
        <v>-</v>
      </c>
      <c r="D896" t="s">
        <v>51</v>
      </c>
      <c r="E896">
        <v>3342.3407648500001</v>
      </c>
      <c r="F896">
        <v>534.25</v>
      </c>
      <c r="G896">
        <v>54.434475824907501</v>
      </c>
      <c r="H896">
        <v>-3.2136496161693602</v>
      </c>
      <c r="I896">
        <v>18.106180066397702</v>
      </c>
      <c r="J896">
        <v>-1.1192430935812601</v>
      </c>
      <c r="K896">
        <v>524.71875649022002</v>
      </c>
      <c r="L896">
        <v>452.205055517711</v>
      </c>
      <c r="M896">
        <v>39.872639622493097</v>
      </c>
      <c r="N896">
        <v>0.98719468075125905</v>
      </c>
      <c r="O896">
        <v>8.6757136172204099</v>
      </c>
      <c r="P896">
        <v>80.276699848152504</v>
      </c>
      <c r="Q896">
        <v>3.4904518300253998E-2</v>
      </c>
    </row>
    <row r="897" spans="1:17" x14ac:dyDescent="0.3">
      <c r="A897" t="s">
        <v>1939</v>
      </c>
      <c r="B897" t="s">
        <v>1940</v>
      </c>
      <c r="C897" t="str">
        <f>IFERROR(VLOOKUP(Table1[[#This Row],[Ticker]],[1]!Table1[[Symbol]:[Industry]],2,FALSE),"-")</f>
        <v>-</v>
      </c>
      <c r="D897" t="s">
        <v>62</v>
      </c>
      <c r="E897">
        <v>3341.2464999200001</v>
      </c>
      <c r="F897">
        <v>333.2</v>
      </c>
      <c r="G897">
        <v>13.1716179498109</v>
      </c>
      <c r="H897">
        <v>-8.4610144656558095</v>
      </c>
      <c r="I897">
        <v>-16.822007416041799</v>
      </c>
      <c r="J897">
        <v>-3.75549529119737</v>
      </c>
      <c r="K897">
        <v>344.10589155128298</v>
      </c>
      <c r="L897">
        <v>315.56229999720102</v>
      </c>
      <c r="M897">
        <v>24.897998915672002</v>
      </c>
      <c r="N897">
        <v>0.56143551057202301</v>
      </c>
      <c r="O897">
        <v>16.131452581032399</v>
      </c>
      <c r="P897">
        <v>41.606459838504001</v>
      </c>
      <c r="Q897">
        <v>4.5660019761696001E-2</v>
      </c>
    </row>
    <row r="898" spans="1:17" hidden="1" x14ac:dyDescent="0.3">
      <c r="A898" t="s">
        <v>1941</v>
      </c>
      <c r="B898" t="s">
        <v>1942</v>
      </c>
      <c r="C898" t="str">
        <f>IFERROR(VLOOKUP(Table1[[#This Row],[Ticker]],[1]!Table1[[Symbol]:[Industry]],2,FALSE),"-")</f>
        <v>-</v>
      </c>
      <c r="D898" t="s">
        <v>130</v>
      </c>
      <c r="E898">
        <v>3332.3548601120001</v>
      </c>
      <c r="F898">
        <v>186.08</v>
      </c>
      <c r="G898">
        <v>93.407234293314502</v>
      </c>
      <c r="H898">
        <v>-8.1225953033120106</v>
      </c>
      <c r="I898">
        <v>-13.4619655270282</v>
      </c>
      <c r="J898">
        <v>-8.1760819166521408</v>
      </c>
      <c r="K898">
        <v>182.156841017706</v>
      </c>
      <c r="L898">
        <v>162.79174608365699</v>
      </c>
      <c r="M898">
        <v>45.351136720916998</v>
      </c>
      <c r="N898">
        <v>1.35284921516029</v>
      </c>
      <c r="O898">
        <v>20.163370593293202</v>
      </c>
      <c r="P898">
        <v>121.39202855443099</v>
      </c>
      <c r="Q898">
        <v>6.9115461404798004E-2</v>
      </c>
    </row>
    <row r="899" spans="1:17" hidden="1" x14ac:dyDescent="0.3">
      <c r="A899" t="s">
        <v>1943</v>
      </c>
      <c r="B899" t="s">
        <v>1944</v>
      </c>
      <c r="C899" t="str">
        <f>IFERROR(VLOOKUP(Table1[[#This Row],[Ticker]],[1]!Table1[[Symbol]:[Industry]],2,FALSE),"-")</f>
        <v>-</v>
      </c>
      <c r="D899" t="s">
        <v>62</v>
      </c>
      <c r="E899">
        <v>3315.0401369699998</v>
      </c>
      <c r="F899">
        <v>579.29999999999995</v>
      </c>
      <c r="G899">
        <v>-16.975573864145002</v>
      </c>
      <c r="H899">
        <v>8.11642770002166</v>
      </c>
      <c r="I899">
        <v>-3.29261177290166</v>
      </c>
      <c r="J899">
        <v>9.4703730751451101</v>
      </c>
      <c r="K899">
        <v>507.01402811062701</v>
      </c>
      <c r="M899">
        <v>89.9296201262989</v>
      </c>
      <c r="N899">
        <v>2.4377758315181999</v>
      </c>
      <c r="O899">
        <v>3.2798204729846199</v>
      </c>
      <c r="P899">
        <v>37.4866500533997</v>
      </c>
    </row>
    <row r="900" spans="1:17" x14ac:dyDescent="0.3">
      <c r="A900" t="s">
        <v>1945</v>
      </c>
      <c r="B900" t="s">
        <v>1946</v>
      </c>
      <c r="C900" t="str">
        <f>IFERROR(VLOOKUP(Table1[[#This Row],[Ticker]],[1]!Table1[[Symbol]:[Industry]],2,FALSE),"-")</f>
        <v>-</v>
      </c>
      <c r="D900" t="s">
        <v>539</v>
      </c>
      <c r="E900">
        <v>3311.1583353779902</v>
      </c>
      <c r="F900">
        <v>57.73</v>
      </c>
      <c r="G900">
        <v>23.294464886486299</v>
      </c>
      <c r="H900">
        <v>4.2154589293134004</v>
      </c>
      <c r="I900">
        <v>39.102012520924497</v>
      </c>
      <c r="J900">
        <v>-6.9955257879233299</v>
      </c>
      <c r="K900">
        <v>51.1905185642673</v>
      </c>
      <c r="L900">
        <v>45.321859109980601</v>
      </c>
      <c r="M900">
        <v>58.3027623504763</v>
      </c>
      <c r="N900">
        <v>1.2378189578479899</v>
      </c>
      <c r="O900">
        <v>7.8468733760609801</v>
      </c>
      <c r="P900">
        <v>73.624060150375897</v>
      </c>
      <c r="Q900">
        <v>-6.6312147695506002E-2</v>
      </c>
    </row>
    <row r="901" spans="1:17" x14ac:dyDescent="0.3">
      <c r="A901" t="s">
        <v>1947</v>
      </c>
      <c r="B901" t="s">
        <v>1948</v>
      </c>
      <c r="C901" t="str">
        <f>IFERROR(VLOOKUP(Table1[[#This Row],[Ticker]],[1]!Table1[[Symbol]:[Industry]],2,FALSE),"-")</f>
        <v>-</v>
      </c>
      <c r="D901" t="s">
        <v>130</v>
      </c>
      <c r="E901">
        <v>3294.2629980000002</v>
      </c>
      <c r="F901">
        <v>1131.5999999999999</v>
      </c>
      <c r="G901">
        <v>-20.1213177261181</v>
      </c>
      <c r="H901">
        <v>-10.107240523646499</v>
      </c>
      <c r="I901">
        <v>-9.3854805341081295</v>
      </c>
      <c r="J901">
        <v>-1.2417905675218801</v>
      </c>
      <c r="K901">
        <v>1202.5056669693699</v>
      </c>
      <c r="L901">
        <v>1138.80191845678</v>
      </c>
      <c r="M901">
        <v>22.425413003093102</v>
      </c>
      <c r="N901">
        <v>0.49543741554351001</v>
      </c>
      <c r="O901">
        <v>20.095440084835602</v>
      </c>
      <c r="P901">
        <v>18.4921465968586</v>
      </c>
      <c r="Q901">
        <v>-3.0837607126883999E-2</v>
      </c>
    </row>
    <row r="902" spans="1:17" hidden="1" x14ac:dyDescent="0.3">
      <c r="A902" t="s">
        <v>1949</v>
      </c>
      <c r="B902" t="s">
        <v>1950</v>
      </c>
      <c r="C902" t="str">
        <f>IFERROR(VLOOKUP(Table1[[#This Row],[Ticker]],[1]!Table1[[Symbol]:[Industry]],2,FALSE),"-")</f>
        <v>-</v>
      </c>
      <c r="D902" t="s">
        <v>155</v>
      </c>
      <c r="E902">
        <v>3279.7766133</v>
      </c>
      <c r="F902">
        <v>358.5</v>
      </c>
      <c r="G902">
        <v>98.418597666149097</v>
      </c>
      <c r="H902">
        <v>-18.1781823943471</v>
      </c>
      <c r="I902">
        <v>-29.848295308092599</v>
      </c>
      <c r="J902">
        <v>-4.4157754032421899</v>
      </c>
      <c r="K902">
        <v>381.48827558079802</v>
      </c>
      <c r="L902">
        <v>345.75851833337401</v>
      </c>
      <c r="M902">
        <v>29.8211498708297</v>
      </c>
      <c r="N902">
        <v>1.13622350721668</v>
      </c>
      <c r="O902">
        <v>34.783821478382102</v>
      </c>
      <c r="P902">
        <v>130.91787439613501</v>
      </c>
      <c r="Q902">
        <v>7.6584361679338006E-2</v>
      </c>
    </row>
    <row r="903" spans="1:17" hidden="1" x14ac:dyDescent="0.3">
      <c r="A903" t="s">
        <v>1951</v>
      </c>
      <c r="B903" t="s">
        <v>1952</v>
      </c>
      <c r="C903" t="str">
        <f>IFERROR(VLOOKUP(Table1[[#This Row],[Ticker]],[1]!Table1[[Symbol]:[Industry]],2,FALSE),"-")</f>
        <v>-</v>
      </c>
      <c r="D903" t="s">
        <v>80</v>
      </c>
      <c r="E903">
        <v>3267.0868206</v>
      </c>
      <c r="F903">
        <v>573</v>
      </c>
      <c r="G903">
        <v>-3.2808405911549099</v>
      </c>
      <c r="H903">
        <v>14.4567476487869</v>
      </c>
      <c r="I903">
        <v>5.4388264364950496</v>
      </c>
      <c r="J903">
        <v>1.07504651456603</v>
      </c>
      <c r="M903">
        <v>58.688306986823399</v>
      </c>
      <c r="O903">
        <v>9.51134380453753</v>
      </c>
      <c r="P903">
        <v>21.863037005529499</v>
      </c>
    </row>
    <row r="904" spans="1:17" x14ac:dyDescent="0.3">
      <c r="A904" t="s">
        <v>1953</v>
      </c>
      <c r="B904" t="s">
        <v>1954</v>
      </c>
      <c r="C904" t="str">
        <f>IFERROR(VLOOKUP(Table1[[#This Row],[Ticker]],[1]!Table1[[Symbol]:[Industry]],2,FALSE),"-")</f>
        <v>-</v>
      </c>
      <c r="D904" t="s">
        <v>271</v>
      </c>
      <c r="E904">
        <v>3230.9121890400002</v>
      </c>
      <c r="F904">
        <v>1029.2</v>
      </c>
      <c r="G904">
        <v>-43.098963983234398</v>
      </c>
      <c r="H904">
        <v>0.247796331390296</v>
      </c>
      <c r="I904">
        <v>-14.581327603917099</v>
      </c>
      <c r="J904">
        <v>1.28002032816802</v>
      </c>
      <c r="K904">
        <v>964.38404538725194</v>
      </c>
      <c r="L904">
        <v>1004.43781874968</v>
      </c>
      <c r="M904">
        <v>50.074989208563103</v>
      </c>
      <c r="N904">
        <v>0.75219064989543205</v>
      </c>
      <c r="O904">
        <v>28.5464438398756</v>
      </c>
      <c r="P904">
        <v>36.925430719084602</v>
      </c>
      <c r="Q904">
        <v>-6.6188673876653004E-2</v>
      </c>
    </row>
    <row r="905" spans="1:17" hidden="1" x14ac:dyDescent="0.3">
      <c r="A905" t="s">
        <v>1955</v>
      </c>
      <c r="B905" t="s">
        <v>1956</v>
      </c>
      <c r="C905" t="str">
        <f>IFERROR(VLOOKUP(Table1[[#This Row],[Ticker]],[1]!Table1[[Symbol]:[Industry]],2,FALSE),"-")</f>
        <v>-</v>
      </c>
      <c r="D905" t="s">
        <v>631</v>
      </c>
      <c r="E905">
        <v>3226.5159603799998</v>
      </c>
      <c r="F905">
        <v>2722.6</v>
      </c>
      <c r="G905">
        <v>1.95957640498247</v>
      </c>
      <c r="H905">
        <v>10.9086206765366</v>
      </c>
      <c r="I905">
        <v>-9.0700181773861709E-3</v>
      </c>
      <c r="J905">
        <v>8.0947196462627602</v>
      </c>
      <c r="K905">
        <v>2462.8343608098999</v>
      </c>
      <c r="L905">
        <v>2338.17537299785</v>
      </c>
      <c r="M905">
        <v>74.276597142959901</v>
      </c>
      <c r="N905">
        <v>1.73487210494361</v>
      </c>
      <c r="O905">
        <v>6.4680819804598499</v>
      </c>
      <c r="P905">
        <v>39.832053619578303</v>
      </c>
      <c r="Q905">
        <v>5.9912173100229997E-2</v>
      </c>
    </row>
    <row r="906" spans="1:17" x14ac:dyDescent="0.3">
      <c r="A906" t="s">
        <v>1957</v>
      </c>
      <c r="B906" t="s">
        <v>1958</v>
      </c>
      <c r="C906" t="str">
        <f>IFERROR(VLOOKUP(Table1[[#This Row],[Ticker]],[1]!Table1[[Symbol]:[Industry]],2,FALSE),"-")</f>
        <v>-</v>
      </c>
      <c r="D906" t="s">
        <v>271</v>
      </c>
      <c r="E906">
        <v>3223.5565725000001</v>
      </c>
      <c r="F906">
        <v>1041.1500000000001</v>
      </c>
      <c r="G906">
        <v>47.153248044720101</v>
      </c>
      <c r="H906">
        <v>12.5072384570138</v>
      </c>
      <c r="I906">
        <v>5.0383511338866498</v>
      </c>
      <c r="J906">
        <v>4.4435015850400204</v>
      </c>
      <c r="K906">
        <v>904.24413410528098</v>
      </c>
      <c r="L906">
        <v>822.17936148211299</v>
      </c>
      <c r="M906">
        <v>84.888490752383007</v>
      </c>
      <c r="N906">
        <v>3.39444993213456</v>
      </c>
      <c r="O906">
        <v>1.8825337367334101</v>
      </c>
      <c r="P906">
        <v>72.590136759220897</v>
      </c>
      <c r="Q906">
        <v>2.7734773056513999E-2</v>
      </c>
    </row>
    <row r="907" spans="1:17" hidden="1" x14ac:dyDescent="0.3">
      <c r="A907" t="s">
        <v>1959</v>
      </c>
      <c r="B907" t="s">
        <v>1960</v>
      </c>
      <c r="C907" t="str">
        <f>IFERROR(VLOOKUP(Table1[[#This Row],[Ticker]],[1]!Table1[[Symbol]:[Industry]],2,FALSE),"-")</f>
        <v>-</v>
      </c>
      <c r="D907" t="s">
        <v>116</v>
      </c>
      <c r="E907">
        <v>3221.0509250250002</v>
      </c>
      <c r="F907">
        <v>50.15</v>
      </c>
      <c r="G907">
        <v>106.06992828285399</v>
      </c>
      <c r="H907">
        <v>4.9531204190673197</v>
      </c>
      <c r="I907">
        <v>-12.384481377334</v>
      </c>
      <c r="J907">
        <v>-9.4930822072926304</v>
      </c>
      <c r="K907">
        <v>46.633459263818899</v>
      </c>
      <c r="L907">
        <v>40.139531396995302</v>
      </c>
      <c r="M907">
        <v>45.052472350528703</v>
      </c>
      <c r="N907">
        <v>1.9847623595964501</v>
      </c>
      <c r="O907">
        <v>35.493519441674898</v>
      </c>
      <c r="P907">
        <v>137.67772511848301</v>
      </c>
      <c r="Q907">
        <v>8.0774492428501002E-2</v>
      </c>
    </row>
    <row r="908" spans="1:17" hidden="1" x14ac:dyDescent="0.3">
      <c r="A908" t="s">
        <v>1961</v>
      </c>
      <c r="B908" t="s">
        <v>1962</v>
      </c>
      <c r="C908" t="str">
        <f>IFERROR(VLOOKUP(Table1[[#This Row],[Ticker]],[1]!Table1[[Symbol]:[Industry]],2,FALSE),"-")</f>
        <v>-</v>
      </c>
      <c r="D908" t="s">
        <v>46</v>
      </c>
      <c r="E908">
        <v>3219.5235861900001</v>
      </c>
      <c r="F908">
        <v>478.9</v>
      </c>
      <c r="G908">
        <v>178.83784110513599</v>
      </c>
      <c r="H908">
        <v>13.458643117003399</v>
      </c>
      <c r="I908">
        <v>84.3269702605605</v>
      </c>
      <c r="J908">
        <v>-5.0657754032421796</v>
      </c>
      <c r="K908">
        <v>419.46775937111897</v>
      </c>
      <c r="L908">
        <v>309.526277956039</v>
      </c>
      <c r="M908">
        <v>47.1639811192819</v>
      </c>
      <c r="N908">
        <v>1.56034022246646</v>
      </c>
      <c r="O908">
        <v>34.892461891835403</v>
      </c>
      <c r="P908">
        <v>207.974276527331</v>
      </c>
      <c r="Q908">
        <v>3.1674966693308E-2</v>
      </c>
    </row>
    <row r="909" spans="1:17" hidden="1" x14ac:dyDescent="0.3">
      <c r="A909" t="s">
        <v>1963</v>
      </c>
      <c r="B909" t="s">
        <v>1964</v>
      </c>
      <c r="C909" t="str">
        <f>IFERROR(VLOOKUP(Table1[[#This Row],[Ticker]],[1]!Table1[[Symbol]:[Industry]],2,FALSE),"-")</f>
        <v>-</v>
      </c>
      <c r="D909" t="s">
        <v>387</v>
      </c>
      <c r="E909">
        <v>3207.80624175</v>
      </c>
      <c r="F909">
        <v>4189.3500000000004</v>
      </c>
      <c r="G909">
        <v>8.9918570183982602</v>
      </c>
      <c r="H909">
        <v>-5.6527586712244702</v>
      </c>
      <c r="I909">
        <v>-20.233821159308501</v>
      </c>
      <c r="J909">
        <v>-5.2435210884988601</v>
      </c>
      <c r="K909">
        <v>4296.62445209415</v>
      </c>
      <c r="L909">
        <v>4078.9786419044499</v>
      </c>
      <c r="M909">
        <v>31.174237217182</v>
      </c>
      <c r="N909">
        <v>1.87248228478445</v>
      </c>
      <c r="O909">
        <v>21.665652189480401</v>
      </c>
      <c r="P909">
        <v>52.063520871143297</v>
      </c>
      <c r="Q909">
        <v>5.3198371337267999E-2</v>
      </c>
    </row>
    <row r="910" spans="1:17" x14ac:dyDescent="0.3">
      <c r="A910" t="s">
        <v>1965</v>
      </c>
      <c r="B910" t="s">
        <v>1966</v>
      </c>
      <c r="C910" t="str">
        <f>IFERROR(VLOOKUP(Table1[[#This Row],[Ticker]],[1]!Table1[[Symbol]:[Industry]],2,FALSE),"-")</f>
        <v>-</v>
      </c>
      <c r="D910" t="s">
        <v>46</v>
      </c>
      <c r="E910">
        <v>3196.4041160000002</v>
      </c>
      <c r="F910">
        <v>1886</v>
      </c>
      <c r="G910">
        <v>-5.4266944239283399</v>
      </c>
      <c r="H910">
        <v>9.3796628218671501</v>
      </c>
      <c r="I910">
        <v>-2.0713755709797499</v>
      </c>
      <c r="J910">
        <v>-1.22305763053004</v>
      </c>
      <c r="K910">
        <v>1800.39998303621</v>
      </c>
      <c r="L910">
        <v>1667.83914843363</v>
      </c>
      <c r="M910">
        <v>41.407868095162002</v>
      </c>
      <c r="N910">
        <v>1.51104960395481</v>
      </c>
      <c r="O910">
        <v>10.8165429480381</v>
      </c>
      <c r="P910">
        <v>33.380480905233298</v>
      </c>
      <c r="Q910">
        <v>1.7733191246594001E-2</v>
      </c>
    </row>
    <row r="911" spans="1:17" x14ac:dyDescent="0.3">
      <c r="A911" t="s">
        <v>1967</v>
      </c>
      <c r="B911" t="s">
        <v>1968</v>
      </c>
      <c r="C911" t="str">
        <f>IFERROR(VLOOKUP(Table1[[#This Row],[Ticker]],[1]!Table1[[Symbol]:[Industry]],2,FALSE),"-")</f>
        <v>-</v>
      </c>
      <c r="D911" t="s">
        <v>57</v>
      </c>
      <c r="E911">
        <v>3196.0558085520001</v>
      </c>
      <c r="F911">
        <v>241.68</v>
      </c>
      <c r="G911">
        <v>-11.357117554504899</v>
      </c>
      <c r="H911">
        <v>18.859278988384101</v>
      </c>
      <c r="I911">
        <v>21.170480736476399</v>
      </c>
      <c r="J911">
        <v>2.4332091062242398</v>
      </c>
      <c r="K911">
        <v>208.19292206589299</v>
      </c>
      <c r="L911">
        <v>190.14312848274599</v>
      </c>
      <c r="M911">
        <v>68.005504101366995</v>
      </c>
      <c r="N911">
        <v>2.37344501826687</v>
      </c>
      <c r="O911">
        <v>6.7320423700761101</v>
      </c>
      <c r="P911">
        <v>56.224951519069101</v>
      </c>
      <c r="Q911">
        <v>5.7571521963694999E-2</v>
      </c>
    </row>
    <row r="912" spans="1:17" hidden="1" x14ac:dyDescent="0.3">
      <c r="A912" t="s">
        <v>1969</v>
      </c>
      <c r="B912" t="s">
        <v>1970</v>
      </c>
      <c r="C912" t="str">
        <f>IFERROR(VLOOKUP(Table1[[#This Row],[Ticker]],[1]!Table1[[Symbol]:[Industry]],2,FALSE),"-")</f>
        <v>-</v>
      </c>
      <c r="D912" t="s">
        <v>101</v>
      </c>
      <c r="E912">
        <v>3192.73456704</v>
      </c>
      <c r="F912">
        <v>303.2</v>
      </c>
      <c r="G912">
        <v>14314.1192948184</v>
      </c>
      <c r="H912">
        <v>17.381237291135999</v>
      </c>
      <c r="I912">
        <v>1003.56291194275</v>
      </c>
      <c r="J912">
        <v>0.54422459675781298</v>
      </c>
      <c r="K912">
        <v>107.67430381285</v>
      </c>
      <c r="L912">
        <v>34.682211442469203</v>
      </c>
      <c r="M912">
        <v>99.556191605492401</v>
      </c>
      <c r="N912">
        <v>0.33125886833785501</v>
      </c>
      <c r="O912">
        <v>0</v>
      </c>
      <c r="P912">
        <v>15060</v>
      </c>
      <c r="Q912">
        <v>0.10887903456333201</v>
      </c>
    </row>
    <row r="913" spans="1:17" hidden="1" x14ac:dyDescent="0.3">
      <c r="A913" t="s">
        <v>1971</v>
      </c>
      <c r="B913" t="s">
        <v>1972</v>
      </c>
      <c r="C913" t="str">
        <f>IFERROR(VLOOKUP(Table1[[#This Row],[Ticker]],[1]!Table1[[Symbol]:[Industry]],2,FALSE),"-")</f>
        <v>-</v>
      </c>
      <c r="D913" t="s">
        <v>138</v>
      </c>
      <c r="E913">
        <v>3192.3401653800001</v>
      </c>
      <c r="F913">
        <v>702.2</v>
      </c>
      <c r="G913">
        <v>89.653506069129193</v>
      </c>
      <c r="H913">
        <v>-1.5240113407064</v>
      </c>
      <c r="I913">
        <v>34.610333504365798</v>
      </c>
      <c r="J913">
        <v>2.6063024815113698</v>
      </c>
      <c r="K913">
        <v>686.09461164280196</v>
      </c>
      <c r="L913">
        <v>575.718744639801</v>
      </c>
      <c r="M913">
        <v>49.700873661884501</v>
      </c>
      <c r="N913">
        <v>0.74525436153056701</v>
      </c>
      <c r="O913">
        <v>8.8009114212475001</v>
      </c>
      <c r="P913">
        <v>127.24919093851101</v>
      </c>
      <c r="Q913">
        <v>0.16633245671812599</v>
      </c>
    </row>
    <row r="914" spans="1:17" hidden="1" x14ac:dyDescent="0.3">
      <c r="A914" t="s">
        <v>1973</v>
      </c>
      <c r="B914" t="s">
        <v>1974</v>
      </c>
      <c r="C914" t="str">
        <f>IFERROR(VLOOKUP(Table1[[#This Row],[Ticker]],[1]!Table1[[Symbol]:[Industry]],2,FALSE),"-")</f>
        <v>-</v>
      </c>
      <c r="D914" t="s">
        <v>486</v>
      </c>
      <c r="E914">
        <v>3187.1562307200002</v>
      </c>
      <c r="F914">
        <v>302.39999999999998</v>
      </c>
      <c r="G914">
        <v>-56.9100750133058</v>
      </c>
      <c r="H914">
        <v>0.22333382927414999</v>
      </c>
      <c r="I914">
        <v>-23.1594283733866</v>
      </c>
      <c r="J914">
        <v>-3.62114686733916</v>
      </c>
      <c r="K914">
        <v>303.807421335794</v>
      </c>
      <c r="M914">
        <v>35.569619057189399</v>
      </c>
      <c r="N914">
        <v>0.81253505473405296</v>
      </c>
      <c r="O914">
        <v>70.105820105820101</v>
      </c>
      <c r="P914">
        <v>22.8768793173506</v>
      </c>
    </row>
    <row r="915" spans="1:17" hidden="1" x14ac:dyDescent="0.3">
      <c r="A915" t="s">
        <v>1975</v>
      </c>
      <c r="B915" t="s">
        <v>1976</v>
      </c>
      <c r="C915" t="str">
        <f>IFERROR(VLOOKUP(Table1[[#This Row],[Ticker]],[1]!Table1[[Symbol]:[Industry]],2,FALSE),"-")</f>
        <v>-</v>
      </c>
      <c r="D915" t="s">
        <v>1435</v>
      </c>
      <c r="E915">
        <v>3181.04884128</v>
      </c>
      <c r="F915">
        <v>216.2</v>
      </c>
      <c r="G915">
        <v>-13.613513465650801</v>
      </c>
      <c r="K915">
        <v>198.53034696656701</v>
      </c>
      <c r="L915">
        <v>172.215069946667</v>
      </c>
      <c r="M915">
        <v>81.1750791682543</v>
      </c>
      <c r="N915">
        <v>1</v>
      </c>
      <c r="O915">
        <v>2.8445883441258202</v>
      </c>
      <c r="P915">
        <v>14.1499472016895</v>
      </c>
      <c r="Q915">
        <v>0.14788253940821999</v>
      </c>
    </row>
    <row r="916" spans="1:17" x14ac:dyDescent="0.3">
      <c r="A916" t="s">
        <v>1977</v>
      </c>
      <c r="B916" t="s">
        <v>1978</v>
      </c>
      <c r="C916" t="str">
        <f>IFERROR(VLOOKUP(Table1[[#This Row],[Ticker]],[1]!Table1[[Symbol]:[Industry]],2,FALSE),"-")</f>
        <v>-</v>
      </c>
      <c r="D916" t="s">
        <v>993</v>
      </c>
      <c r="E916">
        <v>3180.9146079000002</v>
      </c>
      <c r="F916">
        <v>393</v>
      </c>
      <c r="G916">
        <v>-23.1679401986719</v>
      </c>
      <c r="H916">
        <v>-12.2932648379236</v>
      </c>
      <c r="I916">
        <v>-14.409471014332899</v>
      </c>
      <c r="J916">
        <v>-2.9932235613295202</v>
      </c>
      <c r="K916">
        <v>402.44439930550402</v>
      </c>
      <c r="L916">
        <v>396.14123681568498</v>
      </c>
      <c r="M916">
        <v>32.995889347216597</v>
      </c>
      <c r="N916">
        <v>1.05933430617561</v>
      </c>
      <c r="O916">
        <v>24.681933842239101</v>
      </c>
      <c r="P916">
        <v>16.2549918651087</v>
      </c>
      <c r="Q916">
        <v>-5.1925875689143003E-2</v>
      </c>
    </row>
    <row r="917" spans="1:17" x14ac:dyDescent="0.3">
      <c r="A917" t="s">
        <v>1979</v>
      </c>
      <c r="B917" t="s">
        <v>1980</v>
      </c>
      <c r="C917" t="str">
        <f>IFERROR(VLOOKUP(Table1[[#This Row],[Ticker]],[1]!Table1[[Symbol]:[Industry]],2,FALSE),"-")</f>
        <v>-</v>
      </c>
      <c r="D917" t="s">
        <v>1104</v>
      </c>
      <c r="E917">
        <v>3149.5924481749998</v>
      </c>
      <c r="F917">
        <v>435.65</v>
      </c>
      <c r="G917">
        <v>-50.634192435027998</v>
      </c>
      <c r="H917">
        <v>-3.7170635775805501</v>
      </c>
      <c r="I917">
        <v>-23.385757480676801</v>
      </c>
      <c r="J917">
        <v>-5.7505782706256898</v>
      </c>
      <c r="K917">
        <v>418.68049468160399</v>
      </c>
      <c r="L917">
        <v>431.407144624588</v>
      </c>
      <c r="M917">
        <v>48.149578087124397</v>
      </c>
      <c r="N917">
        <v>1.0926790165570399</v>
      </c>
      <c r="O917">
        <v>52.438884425570997</v>
      </c>
      <c r="P917">
        <v>38.301587301587297</v>
      </c>
      <c r="Q917">
        <v>-6.6080770732319999E-3</v>
      </c>
    </row>
    <row r="918" spans="1:17" hidden="1" x14ac:dyDescent="0.3">
      <c r="A918" t="s">
        <v>1981</v>
      </c>
      <c r="B918" t="s">
        <v>1982</v>
      </c>
      <c r="C918" t="str">
        <f>IFERROR(VLOOKUP(Table1[[#This Row],[Ticker]],[1]!Table1[[Symbol]:[Industry]],2,FALSE),"-")</f>
        <v>-</v>
      </c>
      <c r="D918" t="s">
        <v>62</v>
      </c>
      <c r="E918">
        <v>3139.8493026750002</v>
      </c>
      <c r="F918">
        <v>1898.45</v>
      </c>
      <c r="G918">
        <v>66.182818680450495</v>
      </c>
      <c r="H918">
        <v>15.035378643665499</v>
      </c>
      <c r="I918">
        <v>6.5055811731844697</v>
      </c>
      <c r="J918">
        <v>10.7952830975628</v>
      </c>
      <c r="K918">
        <v>1600.6157981461099</v>
      </c>
      <c r="L918">
        <v>1450.83980991768</v>
      </c>
      <c r="M918">
        <v>80.671758263746796</v>
      </c>
      <c r="N918">
        <v>3.8348891808416199</v>
      </c>
      <c r="O918">
        <v>8.8256209012615496</v>
      </c>
      <c r="P918">
        <v>91.183282980865997</v>
      </c>
      <c r="Q918">
        <v>0.14059218654291999</v>
      </c>
    </row>
    <row r="919" spans="1:17" hidden="1" x14ac:dyDescent="0.3">
      <c r="A919" t="s">
        <v>1983</v>
      </c>
      <c r="B919" t="s">
        <v>1984</v>
      </c>
      <c r="C919" t="str">
        <f>IFERROR(VLOOKUP(Table1[[#This Row],[Ticker]],[1]!Table1[[Symbol]:[Industry]],2,FALSE),"-")</f>
        <v>-</v>
      </c>
      <c r="D919" t="s">
        <v>21</v>
      </c>
      <c r="E919">
        <v>3122.6004966800001</v>
      </c>
      <c r="F919">
        <v>582.79999999999995</v>
      </c>
      <c r="G919">
        <v>260.58360802642102</v>
      </c>
      <c r="H919">
        <v>10.3896716974036</v>
      </c>
      <c r="I919">
        <v>12.1595523472855</v>
      </c>
      <c r="J919">
        <v>15.051800354333499</v>
      </c>
      <c r="K919">
        <v>510.894483096633</v>
      </c>
      <c r="L919">
        <v>432.89767535210399</v>
      </c>
      <c r="M919">
        <v>62.312064115948502</v>
      </c>
      <c r="N919">
        <v>3.2602432920195201</v>
      </c>
      <c r="O919">
        <v>13.589567604667099</v>
      </c>
      <c r="P919">
        <v>286.088108645246</v>
      </c>
      <c r="Q919">
        <v>5.2610489428773999E-2</v>
      </c>
    </row>
    <row r="920" spans="1:17" x14ac:dyDescent="0.3">
      <c r="A920" t="s">
        <v>1985</v>
      </c>
      <c r="B920" t="s">
        <v>1986</v>
      </c>
      <c r="C920" t="str">
        <f>IFERROR(VLOOKUP(Table1[[#This Row],[Ticker]],[1]!Table1[[Symbol]:[Industry]],2,FALSE),"-")</f>
        <v>-</v>
      </c>
      <c r="D920" t="s">
        <v>138</v>
      </c>
      <c r="E920">
        <v>3120.74103354</v>
      </c>
      <c r="F920">
        <v>410.6</v>
      </c>
      <c r="G920">
        <v>-14.4826099434455</v>
      </c>
      <c r="H920">
        <v>-8.4785057054854498</v>
      </c>
      <c r="I920">
        <v>-33.267458357755103</v>
      </c>
      <c r="J920">
        <v>2.71358241753927</v>
      </c>
      <c r="K920">
        <v>446.36890251696502</v>
      </c>
      <c r="L920">
        <v>461.34687977285898</v>
      </c>
      <c r="M920">
        <v>40.759787174359403</v>
      </c>
      <c r="N920">
        <v>1.1792434550561</v>
      </c>
      <c r="O920">
        <v>42.474427666829001</v>
      </c>
      <c r="P920">
        <v>11.9563735514655</v>
      </c>
      <c r="Q920">
        <v>4.2614218496290997E-2</v>
      </c>
    </row>
    <row r="921" spans="1:17" x14ac:dyDescent="0.3">
      <c r="A921" t="s">
        <v>1987</v>
      </c>
      <c r="B921" t="s">
        <v>1988</v>
      </c>
      <c r="C921" t="str">
        <f>IFERROR(VLOOKUP(Table1[[#This Row],[Ticker]],[1]!Table1[[Symbol]:[Industry]],2,FALSE),"-")</f>
        <v>-</v>
      </c>
      <c r="D921" t="s">
        <v>271</v>
      </c>
      <c r="E921">
        <v>3117.2063134</v>
      </c>
      <c r="F921">
        <v>304.45</v>
      </c>
      <c r="G921">
        <v>40.502716906905498</v>
      </c>
      <c r="H921">
        <v>-6.0221360016488399</v>
      </c>
      <c r="I921">
        <v>16.654468984839799</v>
      </c>
      <c r="J921">
        <v>0.396052058068321</v>
      </c>
      <c r="K921">
        <v>291.64776866055399</v>
      </c>
      <c r="L921">
        <v>253.666448028568</v>
      </c>
      <c r="M921">
        <v>48.392548953040098</v>
      </c>
      <c r="N921">
        <v>0.67129148925486304</v>
      </c>
      <c r="O921">
        <v>9.3611430448349502</v>
      </c>
      <c r="P921">
        <v>64.745670995670906</v>
      </c>
      <c r="Q921">
        <v>3.2098674075215002E-2</v>
      </c>
    </row>
    <row r="922" spans="1:17" hidden="1" x14ac:dyDescent="0.3">
      <c r="A922" t="s">
        <v>1989</v>
      </c>
      <c r="B922" t="s">
        <v>1990</v>
      </c>
      <c r="C922" t="str">
        <f>IFERROR(VLOOKUP(Table1[[#This Row],[Ticker]],[1]!Table1[[Symbol]:[Industry]],2,FALSE),"-")</f>
        <v>-</v>
      </c>
      <c r="D922" t="s">
        <v>130</v>
      </c>
      <c r="E922">
        <v>3111.5077120000001</v>
      </c>
      <c r="F922">
        <v>644.45000000000005</v>
      </c>
      <c r="G922">
        <v>15.319420389059101</v>
      </c>
      <c r="H922">
        <v>1.19680434738483</v>
      </c>
      <c r="I922">
        <v>24.235065742212999</v>
      </c>
      <c r="J922">
        <v>-10.997960742108001</v>
      </c>
      <c r="K922">
        <v>608.73640548779304</v>
      </c>
      <c r="L922">
        <v>526.25645335152797</v>
      </c>
      <c r="M922">
        <v>50.182635526636197</v>
      </c>
      <c r="N922">
        <v>0.81513012258823703</v>
      </c>
      <c r="O922">
        <v>13.243851346109</v>
      </c>
      <c r="P922">
        <v>56.230303030302998</v>
      </c>
      <c r="Q922">
        <v>3.4165134053124997E-2</v>
      </c>
    </row>
    <row r="923" spans="1:17" x14ac:dyDescent="0.3">
      <c r="A923" t="s">
        <v>1991</v>
      </c>
      <c r="B923" t="s">
        <v>1992</v>
      </c>
      <c r="C923" t="str">
        <f>IFERROR(VLOOKUP(Table1[[#This Row],[Ticker]],[1]!Table1[[Symbol]:[Industry]],2,FALSE),"-")</f>
        <v>-</v>
      </c>
      <c r="D923" t="s">
        <v>268</v>
      </c>
      <c r="E923">
        <v>3095.2232309999999</v>
      </c>
      <c r="F923">
        <v>319.35000000000002</v>
      </c>
      <c r="G923">
        <v>3.99440334714413</v>
      </c>
      <c r="H923">
        <v>-8.0091560546874501</v>
      </c>
      <c r="I923">
        <v>-23.948199051130299</v>
      </c>
      <c r="J923">
        <v>-2.25350131586934</v>
      </c>
      <c r="K923">
        <v>328.80487731034401</v>
      </c>
      <c r="L923">
        <v>302.20270733889402</v>
      </c>
      <c r="M923">
        <v>35.004426363087703</v>
      </c>
      <c r="N923">
        <v>0.42159737639288503</v>
      </c>
      <c r="O923">
        <v>25.739783936120201</v>
      </c>
      <c r="P923">
        <v>49.9295774647887</v>
      </c>
      <c r="Q923">
        <v>7.3176604399181999E-2</v>
      </c>
    </row>
    <row r="924" spans="1:17" hidden="1" x14ac:dyDescent="0.3">
      <c r="A924" t="s">
        <v>1993</v>
      </c>
      <c r="B924" t="s">
        <v>1994</v>
      </c>
      <c r="C924" t="str">
        <f>IFERROR(VLOOKUP(Table1[[#This Row],[Ticker]],[1]!Table1[[Symbol]:[Industry]],2,FALSE),"-")</f>
        <v>-</v>
      </c>
      <c r="D924" t="s">
        <v>119</v>
      </c>
      <c r="E924">
        <v>3094.360815</v>
      </c>
      <c r="F924">
        <v>4305</v>
      </c>
      <c r="G924">
        <v>15.0223039930066</v>
      </c>
      <c r="H924">
        <v>-11.203357604615499</v>
      </c>
      <c r="I924">
        <v>37.2275632974928</v>
      </c>
      <c r="J924">
        <v>-2.1722500019045801</v>
      </c>
      <c r="K924">
        <v>4340.33402605229</v>
      </c>
      <c r="L924">
        <v>3698.1946965337402</v>
      </c>
      <c r="M924">
        <v>50.588763809622797</v>
      </c>
      <c r="N924">
        <v>0.72225170388135795</v>
      </c>
      <c r="O924">
        <v>19.465737514518</v>
      </c>
      <c r="P924">
        <v>101.809488093005</v>
      </c>
      <c r="Q924">
        <v>0.13396716626785099</v>
      </c>
    </row>
    <row r="925" spans="1:17" hidden="1" x14ac:dyDescent="0.3">
      <c r="A925" t="s">
        <v>1995</v>
      </c>
      <c r="B925" t="s">
        <v>1996</v>
      </c>
      <c r="C925" t="str">
        <f>IFERROR(VLOOKUP(Table1[[#This Row],[Ticker]],[1]!Table1[[Symbol]:[Industry]],2,FALSE),"-")</f>
        <v>-</v>
      </c>
      <c r="D925" t="s">
        <v>1997</v>
      </c>
      <c r="E925">
        <v>3087.6505150399998</v>
      </c>
      <c r="F925">
        <v>267.7</v>
      </c>
      <c r="G925">
        <v>16.9187935653263</v>
      </c>
      <c r="H925">
        <v>-12.7327231491291</v>
      </c>
      <c r="I925">
        <v>35.8585981510968</v>
      </c>
      <c r="J925">
        <v>-5.0151439687878199</v>
      </c>
      <c r="K925">
        <v>278.65987633768401</v>
      </c>
      <c r="M925">
        <v>28.080214522479402</v>
      </c>
      <c r="N925">
        <v>0.77580768094327202</v>
      </c>
      <c r="O925">
        <v>23.272319760926401</v>
      </c>
      <c r="P925">
        <v>147.29792147806</v>
      </c>
    </row>
    <row r="926" spans="1:17" x14ac:dyDescent="0.3">
      <c r="A926" t="s">
        <v>1998</v>
      </c>
      <c r="B926" t="s">
        <v>1999</v>
      </c>
      <c r="C926" t="str">
        <f>IFERROR(VLOOKUP(Table1[[#This Row],[Ticker]],[1]!Table1[[Symbol]:[Industry]],2,FALSE),"-")</f>
        <v>-</v>
      </c>
      <c r="D926" t="s">
        <v>77</v>
      </c>
      <c r="E926">
        <v>3084.6981328000002</v>
      </c>
      <c r="F926">
        <v>236</v>
      </c>
      <c r="G926">
        <v>-9.1899510588800908</v>
      </c>
      <c r="H926">
        <v>-9.71839819618714</v>
      </c>
      <c r="I926">
        <v>-28.283731565141402</v>
      </c>
      <c r="J926">
        <v>-0.72502217810694303</v>
      </c>
      <c r="K926">
        <v>238.45928221777001</v>
      </c>
      <c r="L926">
        <v>236.28276430858699</v>
      </c>
      <c r="M926">
        <v>34.498801225009501</v>
      </c>
      <c r="N926">
        <v>0.695348741968424</v>
      </c>
      <c r="O926">
        <v>29.2372881355932</v>
      </c>
      <c r="P926">
        <v>23.9821381665353</v>
      </c>
      <c r="Q926">
        <v>-5.8790936732383003E-2</v>
      </c>
    </row>
    <row r="927" spans="1:17" x14ac:dyDescent="0.3">
      <c r="A927" t="s">
        <v>2000</v>
      </c>
      <c r="B927" t="s">
        <v>2001</v>
      </c>
      <c r="C927" t="str">
        <f>IFERROR(VLOOKUP(Table1[[#This Row],[Ticker]],[1]!Table1[[Symbol]:[Industry]],2,FALSE),"-")</f>
        <v>-</v>
      </c>
      <c r="D927" t="s">
        <v>62</v>
      </c>
      <c r="E927">
        <v>3079.2719280000001</v>
      </c>
      <c r="F927">
        <v>382.6</v>
      </c>
      <c r="G927">
        <v>34.878115265882499</v>
      </c>
      <c r="H927">
        <v>-9.0893746277318801</v>
      </c>
      <c r="I927">
        <v>13.1545309332842</v>
      </c>
      <c r="J927">
        <v>-5.3490526101259297</v>
      </c>
      <c r="K927">
        <v>386.90784294427101</v>
      </c>
      <c r="L927">
        <v>343.99792073976801</v>
      </c>
      <c r="M927">
        <v>37.8624394527871</v>
      </c>
      <c r="N927">
        <v>1.04972599289248</v>
      </c>
      <c r="O927">
        <v>11.0036591740721</v>
      </c>
      <c r="P927">
        <v>62.877820349084701</v>
      </c>
      <c r="Q927">
        <v>-5.3161329612882002E-2</v>
      </c>
    </row>
    <row r="928" spans="1:17" hidden="1" x14ac:dyDescent="0.3">
      <c r="A928" t="s">
        <v>2002</v>
      </c>
      <c r="B928" t="s">
        <v>2003</v>
      </c>
      <c r="C928" t="str">
        <f>IFERROR(VLOOKUP(Table1[[#This Row],[Ticker]],[1]!Table1[[Symbol]:[Industry]],2,FALSE),"-")</f>
        <v>-</v>
      </c>
      <c r="D928" t="s">
        <v>138</v>
      </c>
      <c r="E928">
        <v>3075.8169290999999</v>
      </c>
      <c r="F928">
        <v>600.65</v>
      </c>
      <c r="G928">
        <v>64.315592773377801</v>
      </c>
      <c r="H928">
        <v>-2.22225986135853</v>
      </c>
      <c r="I928">
        <v>34.382488075734003</v>
      </c>
      <c r="J928">
        <v>2.24214654303253</v>
      </c>
      <c r="K928">
        <v>535.979968822719</v>
      </c>
      <c r="L928">
        <v>457.42631333595398</v>
      </c>
      <c r="M928">
        <v>56.740137515937299</v>
      </c>
      <c r="N928">
        <v>0.65580025020495203</v>
      </c>
      <c r="O928">
        <v>7.7832348289353197</v>
      </c>
      <c r="P928">
        <v>91.228907991085606</v>
      </c>
      <c r="Q928">
        <v>0.18320443236927</v>
      </c>
    </row>
    <row r="929" spans="1:17" hidden="1" x14ac:dyDescent="0.3">
      <c r="A929" t="s">
        <v>2004</v>
      </c>
      <c r="B929" t="s">
        <v>2005</v>
      </c>
      <c r="C929" t="str">
        <f>IFERROR(VLOOKUP(Table1[[#This Row],[Ticker]],[1]!Table1[[Symbol]:[Industry]],2,FALSE),"-")</f>
        <v>-</v>
      </c>
      <c r="D929" t="s">
        <v>626</v>
      </c>
      <c r="E929">
        <v>3071.832629</v>
      </c>
      <c r="F929">
        <v>223.24</v>
      </c>
      <c r="G929">
        <v>48.543376661397197</v>
      </c>
      <c r="H929">
        <v>15.9764755461813</v>
      </c>
      <c r="I929">
        <v>6.0368506185700399</v>
      </c>
      <c r="J929">
        <v>-9.0649708055410301</v>
      </c>
      <c r="K929">
        <v>191.63306829422399</v>
      </c>
      <c r="L929">
        <v>170.02034963015601</v>
      </c>
      <c r="M929">
        <v>67.233221219207394</v>
      </c>
      <c r="N929">
        <v>3.3714855028395099</v>
      </c>
      <c r="O929">
        <v>11.539150689840501</v>
      </c>
      <c r="P929">
        <v>88.308730493462605</v>
      </c>
      <c r="Q929">
        <v>0.19165877317004201</v>
      </c>
    </row>
    <row r="930" spans="1:17" hidden="1" x14ac:dyDescent="0.3">
      <c r="A930" t="s">
        <v>2006</v>
      </c>
      <c r="B930" t="s">
        <v>2007</v>
      </c>
      <c r="C930" t="str">
        <f>IFERROR(VLOOKUP(Table1[[#This Row],[Ticker]],[1]!Table1[[Symbol]:[Industry]],2,FALSE),"-")</f>
        <v>-</v>
      </c>
      <c r="D930" t="s">
        <v>92</v>
      </c>
      <c r="E930">
        <v>3055.3179149849998</v>
      </c>
      <c r="F930">
        <v>2144.6999999999998</v>
      </c>
      <c r="G930">
        <v>640.89566870610201</v>
      </c>
      <c r="H930">
        <v>29.464245131837501</v>
      </c>
      <c r="I930">
        <v>65.144951828424894</v>
      </c>
      <c r="J930">
        <v>1.46319692877361</v>
      </c>
      <c r="K930">
        <v>1615.3440620799499</v>
      </c>
      <c r="L930">
        <v>1140.6748434768799</v>
      </c>
      <c r="M930">
        <v>91.212089067363905</v>
      </c>
      <c r="N930">
        <v>1.1769247788834301</v>
      </c>
      <c r="O930">
        <v>4.90977759127151</v>
      </c>
      <c r="P930">
        <v>768.29959514170002</v>
      </c>
    </row>
    <row r="931" spans="1:17" x14ac:dyDescent="0.3">
      <c r="A931" t="s">
        <v>2008</v>
      </c>
      <c r="B931" t="s">
        <v>2009</v>
      </c>
      <c r="C931" t="str">
        <f>IFERROR(VLOOKUP(Table1[[#This Row],[Ticker]],[1]!Table1[[Symbol]:[Industry]],2,FALSE),"-")</f>
        <v>-</v>
      </c>
      <c r="D931" t="s">
        <v>592</v>
      </c>
      <c r="E931">
        <v>3038.053663875</v>
      </c>
      <c r="F931">
        <v>1016.25</v>
      </c>
      <c r="G931">
        <v>10.975255182818699</v>
      </c>
      <c r="H931">
        <v>-11.250465961202501</v>
      </c>
      <c r="I931">
        <v>-8.6081494782190902</v>
      </c>
      <c r="J931">
        <v>-6.3981545853983199</v>
      </c>
      <c r="K931">
        <v>1070.7864212353099</v>
      </c>
      <c r="L931">
        <v>1014.40675715163</v>
      </c>
      <c r="M931">
        <v>34.629335899416503</v>
      </c>
      <c r="N931">
        <v>1.8128809131207499</v>
      </c>
      <c r="O931">
        <v>24.373923739237298</v>
      </c>
      <c r="P931">
        <v>45.240817493211303</v>
      </c>
      <c r="Q931">
        <v>5.9263632441209999E-3</v>
      </c>
    </row>
    <row r="932" spans="1:17" hidden="1" x14ac:dyDescent="0.3">
      <c r="A932" t="s">
        <v>2010</v>
      </c>
      <c r="B932" t="s">
        <v>2011</v>
      </c>
      <c r="C932" t="str">
        <f>IFERROR(VLOOKUP(Table1[[#This Row],[Ticker]],[1]!Table1[[Symbol]:[Industry]],2,FALSE),"-")</f>
        <v>-</v>
      </c>
      <c r="D932" t="s">
        <v>708</v>
      </c>
      <c r="E932">
        <v>3030.1675180000002</v>
      </c>
      <c r="F932">
        <v>739</v>
      </c>
      <c r="G932">
        <v>-24.834542686491801</v>
      </c>
      <c r="H932">
        <v>-5.0532535341756999</v>
      </c>
      <c r="I932">
        <v>-8.3562328526295904</v>
      </c>
      <c r="J932">
        <v>-6.0364695052714001</v>
      </c>
      <c r="K932">
        <v>746.14487491987097</v>
      </c>
      <c r="L932">
        <v>693.46216363676501</v>
      </c>
      <c r="M932">
        <v>26.845818547275201</v>
      </c>
      <c r="N932">
        <v>0.51073788992418501</v>
      </c>
      <c r="O932">
        <v>18.078484438430301</v>
      </c>
      <c r="P932">
        <v>31.682109764789701</v>
      </c>
      <c r="Q932">
        <v>-3.3817382330608999E-2</v>
      </c>
    </row>
    <row r="933" spans="1:17" hidden="1" x14ac:dyDescent="0.3">
      <c r="A933" t="s">
        <v>2012</v>
      </c>
      <c r="B933" t="s">
        <v>2013</v>
      </c>
      <c r="C933" t="str">
        <f>IFERROR(VLOOKUP(Table1[[#This Row],[Ticker]],[1]!Table1[[Symbol]:[Industry]],2,FALSE),"-")</f>
        <v>-</v>
      </c>
      <c r="D933" t="s">
        <v>198</v>
      </c>
      <c r="E933">
        <v>3025.4173949999999</v>
      </c>
      <c r="F933">
        <v>2002</v>
      </c>
      <c r="G933">
        <v>-31.980722249299799</v>
      </c>
      <c r="H933">
        <v>-5.7455598317716401</v>
      </c>
      <c r="I933">
        <v>-21.1905900206837</v>
      </c>
      <c r="J933">
        <v>-1.34801088143503</v>
      </c>
      <c r="K933">
        <v>2013.3572462160701</v>
      </c>
      <c r="L933">
        <v>2039.0927065249</v>
      </c>
      <c r="M933">
        <v>36.346930840301397</v>
      </c>
      <c r="N933">
        <v>0.87140849644628104</v>
      </c>
      <c r="O933">
        <v>22.877122877122801</v>
      </c>
      <c r="P933">
        <v>14.915478001320199</v>
      </c>
      <c r="Q933">
        <v>6.4375172409210004E-3</v>
      </c>
    </row>
    <row r="934" spans="1:17" hidden="1" x14ac:dyDescent="0.3">
      <c r="A934" t="s">
        <v>2014</v>
      </c>
      <c r="B934" t="s">
        <v>2015</v>
      </c>
      <c r="C934" t="str">
        <f>IFERROR(VLOOKUP(Table1[[#This Row],[Ticker]],[1]!Table1[[Symbol]:[Industry]],2,FALSE),"-")</f>
        <v>-</v>
      </c>
      <c r="D934" t="s">
        <v>130</v>
      </c>
      <c r="E934">
        <v>3023.5747777900001</v>
      </c>
      <c r="F934">
        <v>17.510000000000002</v>
      </c>
      <c r="G934">
        <v>42.627291737493202</v>
      </c>
      <c r="H934">
        <v>-15.3568366243064</v>
      </c>
      <c r="I934">
        <v>-34.041062891058402</v>
      </c>
      <c r="J934">
        <v>-4.1840362728073899</v>
      </c>
      <c r="K934">
        <v>19.322226170899601</v>
      </c>
      <c r="L934">
        <v>17.891643609558098</v>
      </c>
      <c r="M934">
        <v>21.755645123462099</v>
      </c>
      <c r="N934">
        <v>0.74078557174166504</v>
      </c>
      <c r="O934">
        <v>93.889206167904007</v>
      </c>
      <c r="P934">
        <v>100.57273768613901</v>
      </c>
      <c r="Q934">
        <v>7.5606452721772993E-2</v>
      </c>
    </row>
    <row r="935" spans="1:17" hidden="1" x14ac:dyDescent="0.3">
      <c r="A935" t="s">
        <v>2016</v>
      </c>
      <c r="B935" t="s">
        <v>2017</v>
      </c>
      <c r="C935" t="str">
        <f>IFERROR(VLOOKUP(Table1[[#This Row],[Ticker]],[1]!Table1[[Symbol]:[Industry]],2,FALSE),"-")</f>
        <v>-</v>
      </c>
      <c r="D935" t="s">
        <v>271</v>
      </c>
      <c r="E935">
        <v>3011.1450230400001</v>
      </c>
      <c r="F935">
        <v>2486.4</v>
      </c>
      <c r="G935">
        <v>8.53664765774821</v>
      </c>
      <c r="H935">
        <v>15.769952116851901</v>
      </c>
      <c r="I935">
        <v>2.2845562372208299</v>
      </c>
      <c r="J935">
        <v>4.9101507086359701</v>
      </c>
      <c r="K935">
        <v>2209.4044886551101</v>
      </c>
      <c r="L935">
        <v>2065.8751498572701</v>
      </c>
      <c r="M935">
        <v>60.073222944646901</v>
      </c>
      <c r="N935">
        <v>0.73527094086502798</v>
      </c>
      <c r="O935">
        <v>14.8628539253539</v>
      </c>
      <c r="P935">
        <v>64.809597984953399</v>
      </c>
      <c r="Q935">
        <v>7.1902594382019E-2</v>
      </c>
    </row>
    <row r="936" spans="1:17" hidden="1" x14ac:dyDescent="0.3">
      <c r="A936" t="s">
        <v>2018</v>
      </c>
      <c r="B936" t="s">
        <v>2019</v>
      </c>
      <c r="C936" t="str">
        <f>IFERROR(VLOOKUP(Table1[[#This Row],[Ticker]],[1]!Table1[[Symbol]:[Industry]],2,FALSE),"-")</f>
        <v>-</v>
      </c>
      <c r="D936" t="s">
        <v>101</v>
      </c>
      <c r="E936">
        <v>2998.9082032199999</v>
      </c>
      <c r="F936">
        <v>796.15</v>
      </c>
      <c r="G936">
        <v>90.100421337364594</v>
      </c>
      <c r="H936">
        <v>-17.9706337457059</v>
      </c>
      <c r="I936">
        <v>27.002278204547402</v>
      </c>
      <c r="J936">
        <v>-6.0976425658989299</v>
      </c>
      <c r="K936">
        <v>853.328739636553</v>
      </c>
      <c r="L936">
        <v>750.90298526111201</v>
      </c>
      <c r="M936">
        <v>32.043212145360997</v>
      </c>
      <c r="N936">
        <v>0.35809531855478699</v>
      </c>
      <c r="O936">
        <v>27.614143063493</v>
      </c>
      <c r="P936">
        <v>115.58353642025401</v>
      </c>
      <c r="Q936">
        <v>3.8575784744630998E-2</v>
      </c>
    </row>
    <row r="937" spans="1:17" hidden="1" x14ac:dyDescent="0.3">
      <c r="A937" t="s">
        <v>2020</v>
      </c>
      <c r="B937" t="s">
        <v>2021</v>
      </c>
      <c r="C937" t="str">
        <f>IFERROR(VLOOKUP(Table1[[#This Row],[Ticker]],[1]!Table1[[Symbol]:[Industry]],2,FALSE),"-")</f>
        <v>-</v>
      </c>
      <c r="D937" t="s">
        <v>387</v>
      </c>
      <c r="E937">
        <v>2976.07933</v>
      </c>
      <c r="F937">
        <v>1737.4</v>
      </c>
      <c r="G937">
        <v>314.59530498776701</v>
      </c>
      <c r="H937">
        <v>-8.9897534394611807</v>
      </c>
      <c r="I937">
        <v>201.55626933803299</v>
      </c>
      <c r="J937">
        <v>-5.4360589340243104</v>
      </c>
      <c r="K937">
        <v>1521.67161508087</v>
      </c>
      <c r="L937">
        <v>971.43542265067003</v>
      </c>
      <c r="M937">
        <v>51.8533996482685</v>
      </c>
      <c r="N937">
        <v>1.2154237857938599</v>
      </c>
      <c r="O937">
        <v>25.428801657649299</v>
      </c>
      <c r="P937">
        <v>388.03370786516803</v>
      </c>
      <c r="Q937">
        <v>0.28100691526875998</v>
      </c>
    </row>
    <row r="938" spans="1:17" hidden="1" x14ac:dyDescent="0.3">
      <c r="A938" t="s">
        <v>2022</v>
      </c>
      <c r="B938" t="s">
        <v>2023</v>
      </c>
      <c r="C938" t="str">
        <f>IFERROR(VLOOKUP(Table1[[#This Row],[Ticker]],[1]!Table1[[Symbol]:[Industry]],2,FALSE),"-")</f>
        <v>-</v>
      </c>
      <c r="D938" t="s">
        <v>130</v>
      </c>
      <c r="E938">
        <v>2965.1267601300001</v>
      </c>
      <c r="F938">
        <v>905.7</v>
      </c>
      <c r="G938">
        <v>62.401256023560599</v>
      </c>
      <c r="H938">
        <v>-7.0286978926177497</v>
      </c>
      <c r="I938">
        <v>-29.154935817528902</v>
      </c>
      <c r="J938">
        <v>-4.3153457263116204</v>
      </c>
      <c r="K938">
        <v>910.30696067836095</v>
      </c>
      <c r="L938">
        <v>859.39397174482701</v>
      </c>
      <c r="M938">
        <v>47.508988916397499</v>
      </c>
      <c r="N938">
        <v>0.99848979592448805</v>
      </c>
      <c r="O938">
        <v>29.043833498950999</v>
      </c>
      <c r="P938">
        <v>95.236042250484999</v>
      </c>
      <c r="Q938">
        <v>0.108064849363554</v>
      </c>
    </row>
    <row r="939" spans="1:17" hidden="1" x14ac:dyDescent="0.3">
      <c r="A939" t="s">
        <v>2024</v>
      </c>
      <c r="B939" t="s">
        <v>2025</v>
      </c>
      <c r="C939" t="str">
        <f>IFERROR(VLOOKUP(Table1[[#This Row],[Ticker]],[1]!Table1[[Symbol]:[Industry]],2,FALSE),"-")</f>
        <v>-</v>
      </c>
      <c r="D939" t="s">
        <v>92</v>
      </c>
      <c r="E939">
        <v>2961.3521924000001</v>
      </c>
      <c r="F939">
        <v>1309.7</v>
      </c>
      <c r="G939">
        <v>362.44931206212499</v>
      </c>
      <c r="H939">
        <v>3.9587119443929799</v>
      </c>
      <c r="I939">
        <v>80.513529430990602</v>
      </c>
      <c r="J939">
        <v>0.65367921083594505</v>
      </c>
      <c r="K939">
        <v>1265.2639633123299</v>
      </c>
      <c r="L939">
        <v>941.78223701424997</v>
      </c>
      <c r="M939">
        <v>41.409906328049701</v>
      </c>
      <c r="N939">
        <v>1.11631078924692</v>
      </c>
      <c r="O939">
        <v>11.0216080018324</v>
      </c>
      <c r="P939">
        <v>413.60784313725497</v>
      </c>
      <c r="Q939">
        <v>0.17224924695170099</v>
      </c>
    </row>
    <row r="940" spans="1:17" hidden="1" x14ac:dyDescent="0.3">
      <c r="A940" t="s">
        <v>2026</v>
      </c>
      <c r="B940" t="s">
        <v>2027</v>
      </c>
      <c r="C940" t="str">
        <f>IFERROR(VLOOKUP(Table1[[#This Row],[Ticker]],[1]!Table1[[Symbol]:[Industry]],2,FALSE),"-")</f>
        <v>-</v>
      </c>
      <c r="D940" t="s">
        <v>235</v>
      </c>
      <c r="E940">
        <v>2959.1655298999999</v>
      </c>
      <c r="F940">
        <v>1896.1</v>
      </c>
      <c r="G940">
        <v>95.989253938998303</v>
      </c>
      <c r="H940">
        <v>-14.743469949047</v>
      </c>
      <c r="I940">
        <v>46.045297549254698</v>
      </c>
      <c r="J940">
        <v>-10.591489688956401</v>
      </c>
      <c r="K940">
        <v>1936.58758013082</v>
      </c>
      <c r="L940">
        <v>1463.0827795525199</v>
      </c>
      <c r="M940">
        <v>29.319514237028301</v>
      </c>
      <c r="N940">
        <v>0.55457746478873204</v>
      </c>
      <c r="O940">
        <v>32.904382680238299</v>
      </c>
      <c r="P940">
        <v>139.63349131121601</v>
      </c>
    </row>
    <row r="941" spans="1:17" hidden="1" x14ac:dyDescent="0.3">
      <c r="A941" t="s">
        <v>2028</v>
      </c>
      <c r="B941" t="s">
        <v>2029</v>
      </c>
      <c r="C941" t="str">
        <f>IFERROR(VLOOKUP(Table1[[#This Row],[Ticker]],[1]!Table1[[Symbol]:[Industry]],2,FALSE),"-")</f>
        <v>-</v>
      </c>
      <c r="D941" t="s">
        <v>523</v>
      </c>
      <c r="E941">
        <v>2958.995568585</v>
      </c>
      <c r="F941">
        <v>852.85</v>
      </c>
      <c r="G941">
        <v>65.3149234416762</v>
      </c>
      <c r="H941">
        <v>14.9060556575687</v>
      </c>
      <c r="I941">
        <v>56.637304321263002</v>
      </c>
      <c r="J941">
        <v>-1.1147081178593501</v>
      </c>
      <c r="K941">
        <v>719.70298301297396</v>
      </c>
      <c r="L941">
        <v>567.46259576512</v>
      </c>
      <c r="M941">
        <v>63.792135419889199</v>
      </c>
      <c r="N941">
        <v>1.2348542466905701</v>
      </c>
      <c r="O941">
        <v>6.68933575658086</v>
      </c>
      <c r="P941">
        <v>124.818768946882</v>
      </c>
      <c r="Q941">
        <v>0.16306976796440101</v>
      </c>
    </row>
    <row r="942" spans="1:17" hidden="1" x14ac:dyDescent="0.3">
      <c r="A942" t="s">
        <v>2030</v>
      </c>
      <c r="B942" t="s">
        <v>2031</v>
      </c>
      <c r="C942" t="str">
        <f>IFERROR(VLOOKUP(Table1[[#This Row],[Ticker]],[1]!Table1[[Symbol]:[Industry]],2,FALSE),"-")</f>
        <v>-</v>
      </c>
      <c r="D942" t="s">
        <v>472</v>
      </c>
      <c r="E942">
        <v>2956.6113356000001</v>
      </c>
      <c r="F942">
        <v>521.29999999999995</v>
      </c>
      <c r="G942">
        <v>13.7519299068406</v>
      </c>
      <c r="H942">
        <v>-12.1612945777006</v>
      </c>
      <c r="I942">
        <v>-1.2112095241234999</v>
      </c>
      <c r="J942">
        <v>-0.66412053682095995</v>
      </c>
      <c r="K942">
        <v>543.12332898702095</v>
      </c>
      <c r="L942">
        <v>505.98559199839002</v>
      </c>
      <c r="M942">
        <v>42.512503491291902</v>
      </c>
      <c r="N942">
        <v>0.606290637669467</v>
      </c>
      <c r="O942">
        <v>26.596969115672302</v>
      </c>
      <c r="P942">
        <v>44.604715672676797</v>
      </c>
      <c r="Q942">
        <v>2.1470587680104999E-2</v>
      </c>
    </row>
    <row r="943" spans="1:17" x14ac:dyDescent="0.3">
      <c r="A943" t="s">
        <v>2032</v>
      </c>
      <c r="B943" t="s">
        <v>2033</v>
      </c>
      <c r="C943" t="str">
        <f>IFERROR(VLOOKUP(Table1[[#This Row],[Ticker]],[1]!Table1[[Symbol]:[Industry]],2,FALSE),"-")</f>
        <v>-</v>
      </c>
      <c r="D943" t="s">
        <v>268</v>
      </c>
      <c r="E943">
        <v>2955.8952840000002</v>
      </c>
      <c r="F943">
        <v>433</v>
      </c>
      <c r="G943">
        <v>-58.150464407821701</v>
      </c>
      <c r="H943">
        <v>-15.7550445777006</v>
      </c>
      <c r="I943">
        <v>-35.359606814679204</v>
      </c>
      <c r="J943">
        <v>-6.8635868804405202</v>
      </c>
      <c r="K943">
        <v>456.76347925720199</v>
      </c>
      <c r="L943">
        <v>493.83605465358602</v>
      </c>
      <c r="M943">
        <v>29.267917215956999</v>
      </c>
      <c r="N943">
        <v>0.96519662341741896</v>
      </c>
      <c r="O943">
        <v>53.995381062355598</v>
      </c>
      <c r="P943">
        <v>8.25</v>
      </c>
      <c r="Q943">
        <v>-7.9897453312612998E-2</v>
      </c>
    </row>
    <row r="944" spans="1:17" hidden="1" x14ac:dyDescent="0.3">
      <c r="A944" t="s">
        <v>2034</v>
      </c>
      <c r="B944" t="s">
        <v>2035</v>
      </c>
      <c r="C944" t="str">
        <f>IFERROR(VLOOKUP(Table1[[#This Row],[Ticker]],[1]!Table1[[Symbol]:[Industry]],2,FALSE),"-")</f>
        <v>-</v>
      </c>
      <c r="D944" t="s">
        <v>291</v>
      </c>
      <c r="E944">
        <v>2950.5783100499998</v>
      </c>
      <c r="F944">
        <v>275.10000000000002</v>
      </c>
      <c r="G944">
        <v>24.486010311996001</v>
      </c>
      <c r="H944">
        <v>-3.22164875189649</v>
      </c>
      <c r="I944">
        <v>-23.693620233152899</v>
      </c>
      <c r="J944">
        <v>-1.4729653699146901</v>
      </c>
      <c r="K944">
        <v>278.785111614139</v>
      </c>
      <c r="L944">
        <v>264.74938413164102</v>
      </c>
      <c r="M944">
        <v>39.968252837294997</v>
      </c>
      <c r="N944">
        <v>2.4248620698055898</v>
      </c>
      <c r="O944">
        <v>23.409669211195901</v>
      </c>
      <c r="P944">
        <v>49.714285714285701</v>
      </c>
      <c r="Q944">
        <v>1.3288630258443001E-2</v>
      </c>
    </row>
    <row r="945" spans="1:17" x14ac:dyDescent="0.3">
      <c r="A945" t="s">
        <v>2036</v>
      </c>
      <c r="B945" t="s">
        <v>2037</v>
      </c>
      <c r="C945" t="str">
        <f>IFERROR(VLOOKUP(Table1[[#This Row],[Ticker]],[1]!Table1[[Symbol]:[Industry]],2,FALSE),"-")</f>
        <v>-</v>
      </c>
      <c r="D945" t="s">
        <v>62</v>
      </c>
      <c r="E945">
        <v>2944.7605387250001</v>
      </c>
      <c r="F945">
        <v>319.45</v>
      </c>
      <c r="G945">
        <v>-27.114208892303399</v>
      </c>
      <c r="H945">
        <v>-4.4671985238615202</v>
      </c>
      <c r="I945">
        <v>-28.6257677745526</v>
      </c>
      <c r="J945">
        <v>-1.96848853515963</v>
      </c>
      <c r="K945">
        <v>329.82162226680498</v>
      </c>
      <c r="L945">
        <v>339.62625140325503</v>
      </c>
      <c r="M945">
        <v>28.647822218581599</v>
      </c>
      <c r="N945">
        <v>0.98622942816804404</v>
      </c>
      <c r="O945">
        <v>29.910784160275401</v>
      </c>
      <c r="P945">
        <v>11.4619678995115</v>
      </c>
      <c r="Q945">
        <v>-0.108068491913983</v>
      </c>
    </row>
    <row r="946" spans="1:17" x14ac:dyDescent="0.3">
      <c r="A946" t="s">
        <v>2038</v>
      </c>
      <c r="B946" t="s">
        <v>2039</v>
      </c>
      <c r="C946" t="str">
        <f>IFERROR(VLOOKUP(Table1[[#This Row],[Ticker]],[1]!Table1[[Symbol]:[Industry]],2,FALSE),"-")</f>
        <v>-</v>
      </c>
      <c r="D946" t="s">
        <v>122</v>
      </c>
      <c r="E946">
        <v>2942.0001122399999</v>
      </c>
      <c r="F946">
        <v>17.440000000000001</v>
      </c>
      <c r="G946">
        <v>-51.3092766101122</v>
      </c>
      <c r="H946">
        <v>-23.936575476577001</v>
      </c>
      <c r="I946">
        <v>-45.075189730014202</v>
      </c>
      <c r="J946">
        <v>-7.4928696845404801</v>
      </c>
      <c r="K946">
        <v>21.7057024178782</v>
      </c>
      <c r="L946">
        <v>24.996525610852199</v>
      </c>
      <c r="M946">
        <v>24.000701306903402</v>
      </c>
      <c r="N946">
        <v>1.20338892389998</v>
      </c>
      <c r="O946">
        <v>158.88761467889901</v>
      </c>
      <c r="P946">
        <v>4.4311377245508998</v>
      </c>
    </row>
    <row r="947" spans="1:17" hidden="1" x14ac:dyDescent="0.3">
      <c r="A947" t="s">
        <v>2040</v>
      </c>
      <c r="B947" t="s">
        <v>2041</v>
      </c>
      <c r="C947" t="str">
        <f>IFERROR(VLOOKUP(Table1[[#This Row],[Ticker]],[1]!Table1[[Symbol]:[Industry]],2,FALSE),"-")</f>
        <v>-</v>
      </c>
      <c r="D947" t="s">
        <v>1435</v>
      </c>
      <c r="E947">
        <v>2917.7899200900001</v>
      </c>
      <c r="F947">
        <v>386.35</v>
      </c>
      <c r="G947">
        <v>25.598195321749898</v>
      </c>
      <c r="H947">
        <v>-5.35583382684736</v>
      </c>
      <c r="I947">
        <v>2.9116393342935898</v>
      </c>
      <c r="J947">
        <v>-1.2817829681306601</v>
      </c>
      <c r="K947">
        <v>355.05573292239302</v>
      </c>
      <c r="L947">
        <v>318.23910437764999</v>
      </c>
      <c r="M947">
        <v>57.682703565581498</v>
      </c>
      <c r="N947">
        <v>1.2094858094119101</v>
      </c>
      <c r="O947">
        <v>5.3966610586255896</v>
      </c>
      <c r="P947">
        <v>58.275297009422303</v>
      </c>
      <c r="Q947">
        <v>-4.9278958560550002E-3</v>
      </c>
    </row>
    <row r="948" spans="1:17" x14ac:dyDescent="0.3">
      <c r="A948" t="s">
        <v>2042</v>
      </c>
      <c r="B948" t="s">
        <v>2043</v>
      </c>
      <c r="C948" t="str">
        <f>IFERROR(VLOOKUP(Table1[[#This Row],[Ticker]],[1]!Table1[[Symbol]:[Industry]],2,FALSE),"-")</f>
        <v>-</v>
      </c>
      <c r="D948" t="s">
        <v>467</v>
      </c>
      <c r="E948">
        <v>2908.5807089</v>
      </c>
      <c r="F948">
        <v>400.15</v>
      </c>
      <c r="G948">
        <v>-5.8504820221663802</v>
      </c>
      <c r="H948">
        <v>11.7511141814234</v>
      </c>
      <c r="I948">
        <v>1.0156981806255101</v>
      </c>
      <c r="J948">
        <v>3.18124631340724</v>
      </c>
      <c r="K948">
        <v>360.28779328739603</v>
      </c>
      <c r="L948">
        <v>349.52081154336503</v>
      </c>
      <c r="M948">
        <v>64.574617918901197</v>
      </c>
      <c r="N948">
        <v>1.5734983973530301</v>
      </c>
      <c r="O948">
        <v>10.4335874047232</v>
      </c>
      <c r="P948">
        <v>35.621081172682501</v>
      </c>
      <c r="Q948">
        <v>-3.0983968612181001E-2</v>
      </c>
    </row>
    <row r="949" spans="1:17" hidden="1" x14ac:dyDescent="0.3">
      <c r="A949" t="s">
        <v>2044</v>
      </c>
      <c r="B949" t="s">
        <v>2045</v>
      </c>
      <c r="C949" t="str">
        <f>IFERROR(VLOOKUP(Table1[[#This Row],[Ticker]],[1]!Table1[[Symbol]:[Industry]],2,FALSE),"-")</f>
        <v>-</v>
      </c>
      <c r="D949" t="s">
        <v>400</v>
      </c>
      <c r="E949">
        <v>2907.5809690199999</v>
      </c>
      <c r="F949">
        <v>449.15</v>
      </c>
      <c r="G949">
        <v>211.83714083537001</v>
      </c>
      <c r="H949">
        <v>11.9582982976174</v>
      </c>
      <c r="I949">
        <v>7.1279199361571397</v>
      </c>
      <c r="J949">
        <v>-3.3820911927158601</v>
      </c>
      <c r="K949">
        <v>422.81754366131099</v>
      </c>
      <c r="L949">
        <v>344.99164047108098</v>
      </c>
      <c r="M949">
        <v>43.925298680892801</v>
      </c>
      <c r="N949">
        <v>1.43588109212399</v>
      </c>
      <c r="O949">
        <v>14.371590782589299</v>
      </c>
      <c r="P949">
        <v>247.236180904522</v>
      </c>
      <c r="Q949">
        <v>0.11510886456397899</v>
      </c>
    </row>
    <row r="950" spans="1:17" hidden="1" x14ac:dyDescent="0.3">
      <c r="A950" t="s">
        <v>2046</v>
      </c>
      <c r="B950" t="s">
        <v>2047</v>
      </c>
      <c r="C950" t="str">
        <f>IFERROR(VLOOKUP(Table1[[#This Row],[Ticker]],[1]!Table1[[Symbol]:[Industry]],2,FALSE),"-")</f>
        <v>-</v>
      </c>
      <c r="D950" t="s">
        <v>62</v>
      </c>
      <c r="E950">
        <v>2901.4708046849901</v>
      </c>
      <c r="F950">
        <v>133.05000000000001</v>
      </c>
      <c r="G950">
        <v>86.213630182936697</v>
      </c>
      <c r="H950">
        <v>27.568705422299299</v>
      </c>
      <c r="I950">
        <v>6.9200322908159499</v>
      </c>
      <c r="J950">
        <v>0.226403938415009</v>
      </c>
      <c r="K950">
        <v>113.77519189493</v>
      </c>
      <c r="L950">
        <v>98.943922945924399</v>
      </c>
      <c r="M950">
        <v>60.598833340158002</v>
      </c>
      <c r="N950">
        <v>1.40508362349236</v>
      </c>
      <c r="O950">
        <v>8.8312664411875197</v>
      </c>
      <c r="P950">
        <v>119.012345679012</v>
      </c>
      <c r="Q950">
        <v>4.5013058403203E-2</v>
      </c>
    </row>
    <row r="951" spans="1:17" hidden="1" x14ac:dyDescent="0.3">
      <c r="A951" t="s">
        <v>2048</v>
      </c>
      <c r="B951" t="s">
        <v>2049</v>
      </c>
      <c r="C951" t="str">
        <f>IFERROR(VLOOKUP(Table1[[#This Row],[Ticker]],[1]!Table1[[Symbol]:[Industry]],2,FALSE),"-")</f>
        <v>-</v>
      </c>
      <c r="D951" t="s">
        <v>130</v>
      </c>
      <c r="E951">
        <v>2900.2933750000002</v>
      </c>
      <c r="F951">
        <v>571.25</v>
      </c>
      <c r="G951">
        <v>-46.334081231247097</v>
      </c>
      <c r="H951">
        <v>-7.0242977398235098</v>
      </c>
      <c r="I951">
        <v>-34.685049168733997</v>
      </c>
      <c r="J951">
        <v>-5.9161490350420296</v>
      </c>
      <c r="K951">
        <v>589.66470989284198</v>
      </c>
      <c r="L951">
        <v>651.68980788094802</v>
      </c>
      <c r="M951">
        <v>31.5031657095467</v>
      </c>
      <c r="N951">
        <v>0.82743670674452696</v>
      </c>
      <c r="O951">
        <v>50.371991247264702</v>
      </c>
      <c r="P951">
        <v>14.0219560878243</v>
      </c>
      <c r="Q951">
        <v>5.6461581244129999E-3</v>
      </c>
    </row>
    <row r="952" spans="1:17" hidden="1" x14ac:dyDescent="0.3">
      <c r="A952" t="s">
        <v>2050</v>
      </c>
      <c r="B952" t="s">
        <v>2051</v>
      </c>
      <c r="C952" t="str">
        <f>IFERROR(VLOOKUP(Table1[[#This Row],[Ticker]],[1]!Table1[[Symbol]:[Industry]],2,FALSE),"-")</f>
        <v>-</v>
      </c>
      <c r="D952" t="s">
        <v>808</v>
      </c>
      <c r="E952">
        <v>2897.82</v>
      </c>
      <c r="F952">
        <v>34</v>
      </c>
      <c r="G952">
        <v>180.238279725854</v>
      </c>
      <c r="H952">
        <v>-9.7342609218892004</v>
      </c>
      <c r="I952">
        <v>-25.297286964832001</v>
      </c>
      <c r="J952">
        <v>-9.9208916823119608</v>
      </c>
      <c r="K952">
        <v>37.065618894274003</v>
      </c>
      <c r="L952">
        <v>31.579017748924301</v>
      </c>
      <c r="M952">
        <v>28.343857887275</v>
      </c>
      <c r="N952">
        <v>0.90010834148770502</v>
      </c>
      <c r="O952">
        <v>33.088235294117602</v>
      </c>
      <c r="P952">
        <v>208.39002267573599</v>
      </c>
      <c r="Q952">
        <v>0.120738806688128</v>
      </c>
    </row>
    <row r="953" spans="1:17" hidden="1" x14ac:dyDescent="0.3">
      <c r="A953" t="s">
        <v>2052</v>
      </c>
      <c r="B953" t="s">
        <v>2053</v>
      </c>
      <c r="C953" t="str">
        <f>IFERROR(VLOOKUP(Table1[[#This Row],[Ticker]],[1]!Table1[[Symbol]:[Industry]],2,FALSE),"-")</f>
        <v>-</v>
      </c>
      <c r="D953" t="s">
        <v>268</v>
      </c>
      <c r="E953">
        <v>2897.5</v>
      </c>
      <c r="F953">
        <v>14487.5</v>
      </c>
      <c r="G953">
        <v>-4.8874956233493201</v>
      </c>
      <c r="H953">
        <v>-12.0569081257294</v>
      </c>
      <c r="I953">
        <v>-2.6760421910340502</v>
      </c>
      <c r="J953">
        <v>-7.9958956316004404</v>
      </c>
      <c r="K953">
        <v>14980.0974966761</v>
      </c>
      <c r="L953">
        <v>13448.280187628499</v>
      </c>
      <c r="M953">
        <v>20.722404349011999</v>
      </c>
      <c r="N953">
        <v>0.85974163646672996</v>
      </c>
      <c r="O953">
        <v>17.342881794650499</v>
      </c>
      <c r="P953">
        <v>46.264512872286701</v>
      </c>
      <c r="Q953">
        <v>0.120562495585896</v>
      </c>
    </row>
    <row r="954" spans="1:17" hidden="1" x14ac:dyDescent="0.3">
      <c r="A954" t="s">
        <v>2054</v>
      </c>
      <c r="B954" t="s">
        <v>2055</v>
      </c>
      <c r="C954" t="str">
        <f>IFERROR(VLOOKUP(Table1[[#This Row],[Ticker]],[1]!Table1[[Symbol]:[Industry]],2,FALSE),"-")</f>
        <v>-</v>
      </c>
      <c r="D954" t="s">
        <v>343</v>
      </c>
      <c r="E954">
        <v>2867.8108545</v>
      </c>
      <c r="F954">
        <v>1921.8</v>
      </c>
      <c r="G954">
        <v>-48.100940809202797</v>
      </c>
      <c r="H954">
        <v>-9.7945464114414502</v>
      </c>
      <c r="I954">
        <v>-27.684792345822999</v>
      </c>
      <c r="J954">
        <v>-0.168352256070634</v>
      </c>
      <c r="K954">
        <v>1926.1904180686799</v>
      </c>
      <c r="L954">
        <v>2011.32531046895</v>
      </c>
      <c r="M954">
        <v>41.537838067394098</v>
      </c>
      <c r="N954">
        <v>1.44849747885694</v>
      </c>
      <c r="O954">
        <v>45.956915391820097</v>
      </c>
      <c r="P954">
        <v>13.715976331360901</v>
      </c>
      <c r="Q954">
        <v>-9.6225636472882001E-2</v>
      </c>
    </row>
    <row r="955" spans="1:17" hidden="1" x14ac:dyDescent="0.3">
      <c r="A955" t="s">
        <v>2056</v>
      </c>
      <c r="B955" t="s">
        <v>2057</v>
      </c>
      <c r="C955" t="str">
        <f>IFERROR(VLOOKUP(Table1[[#This Row],[Ticker]],[1]!Table1[[Symbol]:[Industry]],2,FALSE),"-")</f>
        <v>-</v>
      </c>
      <c r="D955" t="s">
        <v>21</v>
      </c>
      <c r="E955">
        <v>2860.1123849999999</v>
      </c>
      <c r="F955">
        <v>282.75</v>
      </c>
      <c r="G955">
        <v>-33.755777354634603</v>
      </c>
      <c r="H955">
        <v>-5.4622189186797403</v>
      </c>
      <c r="I955">
        <v>-25.5228582865773</v>
      </c>
      <c r="J955">
        <v>-7.8010305296131897</v>
      </c>
      <c r="K955">
        <v>282.37331853205802</v>
      </c>
      <c r="L955">
        <v>281.91785293396299</v>
      </c>
      <c r="M955">
        <v>37.691206443849602</v>
      </c>
      <c r="N955">
        <v>1.8024019612790201</v>
      </c>
      <c r="O955">
        <v>42.245800176834599</v>
      </c>
      <c r="P955">
        <v>34.674922600619198</v>
      </c>
      <c r="Q955">
        <v>0.13783818362078401</v>
      </c>
    </row>
    <row r="956" spans="1:17" hidden="1" x14ac:dyDescent="0.3">
      <c r="A956" t="s">
        <v>2058</v>
      </c>
      <c r="B956" t="s">
        <v>2059</v>
      </c>
      <c r="C956" t="str">
        <f>IFERROR(VLOOKUP(Table1[[#This Row],[Ticker]],[1]!Table1[[Symbol]:[Industry]],2,FALSE),"-")</f>
        <v>-</v>
      </c>
      <c r="D956" t="s">
        <v>46</v>
      </c>
      <c r="E956">
        <v>2850.5517898779999</v>
      </c>
      <c r="F956">
        <v>18.23</v>
      </c>
      <c r="G956">
        <v>28.806039946561899</v>
      </c>
      <c r="H956">
        <v>-13.0472325797457</v>
      </c>
      <c r="I956">
        <v>-27.311559104996199</v>
      </c>
      <c r="J956">
        <v>-0.76653455124873104</v>
      </c>
      <c r="K956">
        <v>18.7338336431568</v>
      </c>
      <c r="L956">
        <v>18.235590713675698</v>
      </c>
      <c r="M956">
        <v>48.911503606717503</v>
      </c>
      <c r="N956">
        <v>0.96538697488958203</v>
      </c>
      <c r="O956">
        <v>46.497951765737199</v>
      </c>
      <c r="P956">
        <v>53.395565485281999</v>
      </c>
      <c r="Q956">
        <v>0.10407574507430201</v>
      </c>
    </row>
    <row r="957" spans="1:17" hidden="1" x14ac:dyDescent="0.3">
      <c r="A957" t="s">
        <v>2060</v>
      </c>
      <c r="B957" t="s">
        <v>2061</v>
      </c>
      <c r="C957" t="str">
        <f>IFERROR(VLOOKUP(Table1[[#This Row],[Ticker]],[1]!Table1[[Symbol]:[Industry]],2,FALSE),"-")</f>
        <v>-</v>
      </c>
      <c r="E957">
        <v>2845.7603881599998</v>
      </c>
      <c r="F957">
        <v>5763.2</v>
      </c>
      <c r="G957">
        <v>75.314898500983304</v>
      </c>
      <c r="H957">
        <v>22.997002509422</v>
      </c>
      <c r="I957">
        <v>62.097511198363698</v>
      </c>
      <c r="J957">
        <v>1.21466520928488</v>
      </c>
      <c r="K957">
        <v>4977.38965057924</v>
      </c>
      <c r="L957">
        <v>3760.8500332112799</v>
      </c>
      <c r="M957">
        <v>49.247974247657297</v>
      </c>
      <c r="N957">
        <v>0.55085117985745302</v>
      </c>
      <c r="O957">
        <v>11.7955302609661</v>
      </c>
      <c r="P957">
        <v>142.76326874473401</v>
      </c>
      <c r="Q957">
        <v>0.15888603984676999</v>
      </c>
    </row>
    <row r="958" spans="1:17" hidden="1" x14ac:dyDescent="0.3">
      <c r="A958" t="s">
        <v>2062</v>
      </c>
      <c r="B958" t="s">
        <v>2063</v>
      </c>
      <c r="C958" t="str">
        <f>IFERROR(VLOOKUP(Table1[[#This Row],[Ticker]],[1]!Table1[[Symbol]:[Industry]],2,FALSE),"-")</f>
        <v>-</v>
      </c>
      <c r="D958" t="s">
        <v>191</v>
      </c>
      <c r="E958">
        <v>2828.7002853899999</v>
      </c>
      <c r="F958">
        <v>1954.65</v>
      </c>
      <c r="G958">
        <v>59.507582490610503</v>
      </c>
      <c r="H958">
        <v>-11.876648587575399</v>
      </c>
      <c r="I958">
        <v>42.046958902971497</v>
      </c>
      <c r="J958">
        <v>-4.6091194111249196</v>
      </c>
      <c r="K958">
        <v>2058.8936363254502</v>
      </c>
      <c r="L958">
        <v>1783.5150397372299</v>
      </c>
      <c r="M958">
        <v>31.178893203864501</v>
      </c>
      <c r="N958">
        <v>0.35374254474553302</v>
      </c>
      <c r="O958">
        <v>26.8769344895505</v>
      </c>
      <c r="P958">
        <v>87.938079900004794</v>
      </c>
      <c r="Q958">
        <v>0.111208654854577</v>
      </c>
    </row>
    <row r="959" spans="1:17" hidden="1" x14ac:dyDescent="0.3">
      <c r="A959" t="s">
        <v>2064</v>
      </c>
      <c r="B959" t="s">
        <v>2065</v>
      </c>
      <c r="C959" t="str">
        <f>IFERROR(VLOOKUP(Table1[[#This Row],[Ticker]],[1]!Table1[[Symbol]:[Industry]],2,FALSE),"-")</f>
        <v>-</v>
      </c>
      <c r="D959" t="s">
        <v>62</v>
      </c>
      <c r="E959">
        <v>2794.5593266360002</v>
      </c>
      <c r="F959">
        <v>54.67</v>
      </c>
      <c r="G959">
        <v>63.893472530781203</v>
      </c>
      <c r="H959">
        <v>-2.0127485506585798</v>
      </c>
      <c r="I959">
        <v>8.8526908337314403</v>
      </c>
      <c r="J959">
        <v>-1.6547468520806301</v>
      </c>
      <c r="K959">
        <v>53.195712449518297</v>
      </c>
      <c r="L959">
        <v>46.977173466487301</v>
      </c>
      <c r="M959">
        <v>43.186907147738999</v>
      </c>
      <c r="N959">
        <v>0.84686096315513104</v>
      </c>
      <c r="O959">
        <v>11.121273093104</v>
      </c>
      <c r="P959">
        <v>91.153846153846104</v>
      </c>
      <c r="Q959">
        <v>-3.0584151309176001E-2</v>
      </c>
    </row>
    <row r="960" spans="1:17" hidden="1" x14ac:dyDescent="0.3">
      <c r="A960" t="s">
        <v>2066</v>
      </c>
      <c r="B960" t="s">
        <v>2067</v>
      </c>
      <c r="C960" t="str">
        <f>IFERROR(VLOOKUP(Table1[[#This Row],[Ticker]],[1]!Table1[[Symbol]:[Industry]],2,FALSE),"-")</f>
        <v>-</v>
      </c>
      <c r="D960" t="s">
        <v>21</v>
      </c>
      <c r="E960">
        <v>2793.4814028299902</v>
      </c>
      <c r="F960">
        <v>705.45</v>
      </c>
      <c r="G960">
        <v>108.500576742993</v>
      </c>
      <c r="H960">
        <v>-3.6952598225663298</v>
      </c>
      <c r="I960">
        <v>36.437090055569399</v>
      </c>
      <c r="J960">
        <v>-6.6502299818631201</v>
      </c>
      <c r="K960">
        <v>596.58253150772805</v>
      </c>
      <c r="L960">
        <v>520.04950395475998</v>
      </c>
      <c r="M960">
        <v>69.890734825857706</v>
      </c>
      <c r="N960">
        <v>1.8461089999840701</v>
      </c>
      <c r="O960">
        <v>4.74165426323622</v>
      </c>
      <c r="P960">
        <v>165.20676691729301</v>
      </c>
      <c r="Q960">
        <v>0.12123868871617401</v>
      </c>
    </row>
    <row r="961" spans="1:17" hidden="1" x14ac:dyDescent="0.3">
      <c r="A961" t="s">
        <v>2068</v>
      </c>
      <c r="B961" t="s">
        <v>2069</v>
      </c>
      <c r="C961" t="str">
        <f>IFERROR(VLOOKUP(Table1[[#This Row],[Ticker]],[1]!Table1[[Symbol]:[Industry]],2,FALSE),"-")</f>
        <v>-</v>
      </c>
      <c r="D961" t="s">
        <v>72</v>
      </c>
      <c r="E961">
        <v>2777.5160000000001</v>
      </c>
      <c r="F961">
        <v>1036</v>
      </c>
      <c r="G961">
        <v>358.22093826848499</v>
      </c>
      <c r="H961">
        <v>-19.802504377397302</v>
      </c>
      <c r="I961">
        <v>90.075207251019705</v>
      </c>
      <c r="J961">
        <v>-5.3114106172066498</v>
      </c>
      <c r="K961">
        <v>1204.6196417894701</v>
      </c>
      <c r="L961">
        <v>904.62027737318704</v>
      </c>
      <c r="M961">
        <v>13.815399561218101</v>
      </c>
      <c r="N961">
        <v>0.32499153515313101</v>
      </c>
      <c r="O961">
        <v>53.281853281853202</v>
      </c>
      <c r="P961">
        <v>401.694915254237</v>
      </c>
      <c r="Q961">
        <v>0.15710373737175301</v>
      </c>
    </row>
    <row r="962" spans="1:17" hidden="1" x14ac:dyDescent="0.3">
      <c r="A962" t="s">
        <v>2070</v>
      </c>
      <c r="B962" t="s">
        <v>2071</v>
      </c>
      <c r="C962" t="str">
        <f>IFERROR(VLOOKUP(Table1[[#This Row],[Ticker]],[1]!Table1[[Symbol]:[Industry]],2,FALSE),"-")</f>
        <v>-</v>
      </c>
      <c r="D962" t="s">
        <v>235</v>
      </c>
      <c r="E962">
        <v>2767.0547167999998</v>
      </c>
      <c r="F962">
        <v>154.88</v>
      </c>
      <c r="G962">
        <v>36.024056723221001</v>
      </c>
      <c r="H962">
        <v>-9.2285647901990497</v>
      </c>
      <c r="I962">
        <v>5.2729066302484702</v>
      </c>
      <c r="J962">
        <v>-2.81577540324218</v>
      </c>
      <c r="K962">
        <v>148.82906691039699</v>
      </c>
      <c r="L962">
        <v>130.67668979326299</v>
      </c>
      <c r="M962">
        <v>46.8597250896592</v>
      </c>
      <c r="N962">
        <v>0.69979509280176899</v>
      </c>
      <c r="O962">
        <v>13.313533057851201</v>
      </c>
      <c r="P962">
        <v>75.900056785917002</v>
      </c>
      <c r="Q962">
        <v>0.13773046331608299</v>
      </c>
    </row>
    <row r="963" spans="1:17" hidden="1" x14ac:dyDescent="0.3">
      <c r="A963" t="s">
        <v>2072</v>
      </c>
      <c r="B963" t="s">
        <v>2073</v>
      </c>
      <c r="C963" t="str">
        <f>IFERROR(VLOOKUP(Table1[[#This Row],[Ticker]],[1]!Table1[[Symbol]:[Industry]],2,FALSE),"-")</f>
        <v>-</v>
      </c>
      <c r="E963">
        <v>2763.5</v>
      </c>
      <c r="F963">
        <v>552.70000000000005</v>
      </c>
      <c r="G963">
        <v>139.21453291369701</v>
      </c>
      <c r="H963">
        <v>-3.1412422673257199</v>
      </c>
      <c r="I963">
        <v>147.934199941347</v>
      </c>
      <c r="J963">
        <v>1.82918963172285</v>
      </c>
      <c r="K963">
        <v>558.54822532533399</v>
      </c>
      <c r="M963">
        <v>42.859765761237902</v>
      </c>
      <c r="N963">
        <v>0.39523886968896099</v>
      </c>
      <c r="O963">
        <v>29.681563235028001</v>
      </c>
      <c r="P963">
        <v>176.35</v>
      </c>
    </row>
    <row r="964" spans="1:17" hidden="1" x14ac:dyDescent="0.3">
      <c r="A964" t="s">
        <v>2074</v>
      </c>
      <c r="B964" t="s">
        <v>2075</v>
      </c>
      <c r="C964" t="str">
        <f>IFERROR(VLOOKUP(Table1[[#This Row],[Ticker]],[1]!Table1[[Symbol]:[Industry]],2,FALSE),"-")</f>
        <v>-</v>
      </c>
      <c r="E964">
        <v>2757.71511693</v>
      </c>
      <c r="F964">
        <v>1116.9000000000001</v>
      </c>
      <c r="G964">
        <v>18.923237890058299</v>
      </c>
      <c r="H964">
        <v>1.2152965716031701</v>
      </c>
      <c r="I964">
        <v>11.297460083090201</v>
      </c>
      <c r="J964">
        <v>-2.2905211659540501</v>
      </c>
      <c r="K964">
        <v>1101.4601844296201</v>
      </c>
      <c r="L964">
        <v>960.90342080704204</v>
      </c>
      <c r="M964">
        <v>33.020437221418902</v>
      </c>
      <c r="N964">
        <v>0.94481589713617697</v>
      </c>
      <c r="O964">
        <v>9.5890410958903995</v>
      </c>
      <c r="P964">
        <v>86.165513792816</v>
      </c>
      <c r="Q964">
        <v>-2.3751726297404002E-2</v>
      </c>
    </row>
    <row r="965" spans="1:17" x14ac:dyDescent="0.3">
      <c r="A965" t="s">
        <v>2076</v>
      </c>
      <c r="B965" t="s">
        <v>2077</v>
      </c>
      <c r="C965" t="str">
        <f>IFERROR(VLOOKUP(Table1[[#This Row],[Ticker]],[1]!Table1[[Symbol]:[Industry]],2,FALSE),"-")</f>
        <v>-</v>
      </c>
      <c r="D965" t="s">
        <v>1800</v>
      </c>
      <c r="E965">
        <v>2750.8366940759902</v>
      </c>
      <c r="F965">
        <v>14.94</v>
      </c>
      <c r="G965">
        <v>-43.436859718827399</v>
      </c>
      <c r="H965">
        <v>-12.6076570931136</v>
      </c>
      <c r="I965">
        <v>-35.788191142745902</v>
      </c>
      <c r="J965">
        <v>-1.75840698218955</v>
      </c>
      <c r="K965">
        <v>15.878937637260499</v>
      </c>
      <c r="L965">
        <v>17.438009633789498</v>
      </c>
      <c r="M965">
        <v>34.572893282712599</v>
      </c>
      <c r="N965">
        <v>0.64094486326206801</v>
      </c>
      <c r="O965">
        <v>74.364123159303901</v>
      </c>
      <c r="P965">
        <v>16.264591439688701</v>
      </c>
      <c r="Q965">
        <v>5.6725679495270003E-3</v>
      </c>
    </row>
    <row r="966" spans="1:17" hidden="1" x14ac:dyDescent="0.3">
      <c r="A966" t="s">
        <v>2078</v>
      </c>
      <c r="B966" t="s">
        <v>2079</v>
      </c>
      <c r="C966" t="str">
        <f>IFERROR(VLOOKUP(Table1[[#This Row],[Ticker]],[1]!Table1[[Symbol]:[Industry]],2,FALSE),"-")</f>
        <v>-</v>
      </c>
      <c r="D966" t="s">
        <v>101</v>
      </c>
      <c r="E966">
        <v>2741.9593500000001</v>
      </c>
      <c r="F966">
        <v>411.15</v>
      </c>
      <c r="G966">
        <v>215.21008724707599</v>
      </c>
      <c r="H966">
        <v>-3.2903426640597999</v>
      </c>
      <c r="I966">
        <v>8.6525087224919108</v>
      </c>
      <c r="J966">
        <v>-3.6166145640813498</v>
      </c>
      <c r="K966">
        <v>421.02808802377399</v>
      </c>
      <c r="L966">
        <v>338.12922435650199</v>
      </c>
      <c r="M966">
        <v>31.832202937299598</v>
      </c>
      <c r="N966">
        <v>0.43439037584612</v>
      </c>
      <c r="O966">
        <v>24.9908792411528</v>
      </c>
      <c r="P966">
        <v>270.79513001653299</v>
      </c>
      <c r="Q966">
        <v>0.23700392845176799</v>
      </c>
    </row>
    <row r="967" spans="1:17" hidden="1" x14ac:dyDescent="0.3">
      <c r="A967" t="s">
        <v>2080</v>
      </c>
      <c r="B967" t="s">
        <v>2081</v>
      </c>
      <c r="C967" t="str">
        <f>IFERROR(VLOOKUP(Table1[[#This Row],[Ticker]],[1]!Table1[[Symbol]:[Industry]],2,FALSE),"-")</f>
        <v>-</v>
      </c>
      <c r="D967" t="s">
        <v>138</v>
      </c>
      <c r="E967">
        <v>2736.6508951619999</v>
      </c>
      <c r="F967">
        <v>10.46</v>
      </c>
      <c r="G967">
        <v>614.54257524173897</v>
      </c>
      <c r="H967">
        <v>-18.508373615501299</v>
      </c>
      <c r="I967">
        <v>-41.852767477199102</v>
      </c>
      <c r="J967">
        <v>-10.9908242053717</v>
      </c>
      <c r="K967">
        <v>10.919362654642899</v>
      </c>
      <c r="L967">
        <v>9.3279315907127405</v>
      </c>
      <c r="M967">
        <v>40.169639784488098</v>
      </c>
      <c r="N967">
        <v>0.74032376624196505</v>
      </c>
      <c r="O967">
        <v>89.292543021032401</v>
      </c>
      <c r="P967">
        <v>704.61538461538396</v>
      </c>
      <c r="Q967">
        <v>0.13163470757349399</v>
      </c>
    </row>
    <row r="968" spans="1:17" hidden="1" x14ac:dyDescent="0.3">
      <c r="A968" t="s">
        <v>2082</v>
      </c>
      <c r="B968" t="s">
        <v>2083</v>
      </c>
      <c r="C968" t="str">
        <f>IFERROR(VLOOKUP(Table1[[#This Row],[Ticker]],[1]!Table1[[Symbol]:[Industry]],2,FALSE),"-")</f>
        <v>-</v>
      </c>
      <c r="D968" t="s">
        <v>46</v>
      </c>
      <c r="E968">
        <v>2733.5531434250001</v>
      </c>
      <c r="F968">
        <v>2184.65</v>
      </c>
      <c r="G968">
        <v>52.7327843783209</v>
      </c>
      <c r="H968">
        <v>-17.079405496244799</v>
      </c>
      <c r="I968">
        <v>10.0319040571163</v>
      </c>
      <c r="J968">
        <v>-3.94647324343036</v>
      </c>
      <c r="K968">
        <v>2126.7605530536698</v>
      </c>
      <c r="L968">
        <v>1810.2931107002501</v>
      </c>
      <c r="M968">
        <v>63.587532022930702</v>
      </c>
      <c r="N968">
        <v>0.58672297132277096</v>
      </c>
      <c r="O968">
        <v>16.8150504657496</v>
      </c>
      <c r="P968">
        <v>81.751247920133096</v>
      </c>
      <c r="Q968">
        <v>0.136475985240846</v>
      </c>
    </row>
    <row r="969" spans="1:17" x14ac:dyDescent="0.3">
      <c r="A969" t="s">
        <v>2084</v>
      </c>
      <c r="B969" t="s">
        <v>2085</v>
      </c>
      <c r="C969" t="str">
        <f>IFERROR(VLOOKUP(Table1[[#This Row],[Ticker]],[1]!Table1[[Symbol]:[Industry]],2,FALSE),"-")</f>
        <v>-</v>
      </c>
      <c r="D969" t="s">
        <v>281</v>
      </c>
      <c r="E969">
        <v>2732.774495185</v>
      </c>
      <c r="F969">
        <v>1830.85</v>
      </c>
      <c r="G969">
        <v>2.8976924253796899</v>
      </c>
      <c r="H969">
        <v>-2.8109275692398201</v>
      </c>
      <c r="I969">
        <v>-12.112702828661901</v>
      </c>
      <c r="J969">
        <v>-4.5056441696463798</v>
      </c>
      <c r="K969">
        <v>1759.62431815533</v>
      </c>
      <c r="L969">
        <v>1661.77744148993</v>
      </c>
      <c r="M969">
        <v>51.595087810207602</v>
      </c>
      <c r="N969">
        <v>2.1640630180761198</v>
      </c>
      <c r="O969">
        <v>16.197394652756898</v>
      </c>
      <c r="P969">
        <v>39.759541984732799</v>
      </c>
      <c r="Q969">
        <v>7.0983095687739998E-3</v>
      </c>
    </row>
    <row r="970" spans="1:17" hidden="1" x14ac:dyDescent="0.3">
      <c r="A970" t="s">
        <v>2086</v>
      </c>
      <c r="B970" t="s">
        <v>2087</v>
      </c>
      <c r="C970" t="str">
        <f>IFERROR(VLOOKUP(Table1[[#This Row],[Ticker]],[1]!Table1[[Symbol]:[Industry]],2,FALSE),"-")</f>
        <v>-</v>
      </c>
      <c r="D970" t="s">
        <v>271</v>
      </c>
      <c r="E970">
        <v>2723.0548839599901</v>
      </c>
      <c r="F970">
        <v>225.64</v>
      </c>
      <c r="G970">
        <v>38.075191454619997</v>
      </c>
      <c r="H970">
        <v>39.392734154341802</v>
      </c>
      <c r="I970">
        <v>49.336327150097802</v>
      </c>
      <c r="J970">
        <v>1.3601214252878799</v>
      </c>
      <c r="K970">
        <v>183.869542953657</v>
      </c>
      <c r="L970">
        <v>145.795169387686</v>
      </c>
      <c r="M970">
        <v>60.991844503346996</v>
      </c>
      <c r="N970">
        <v>1.1912530787284501</v>
      </c>
      <c r="O970">
        <v>9.3999290905867703</v>
      </c>
      <c r="P970">
        <v>120.308533489552</v>
      </c>
      <c r="Q970">
        <v>0.171856098958419</v>
      </c>
    </row>
    <row r="971" spans="1:17" hidden="1" x14ac:dyDescent="0.3">
      <c r="A971" t="s">
        <v>2088</v>
      </c>
      <c r="B971" t="s">
        <v>2089</v>
      </c>
      <c r="C971" t="str">
        <f>IFERROR(VLOOKUP(Table1[[#This Row],[Ticker]],[1]!Table1[[Symbol]:[Industry]],2,FALSE),"-")</f>
        <v>-</v>
      </c>
      <c r="D971" t="s">
        <v>268</v>
      </c>
      <c r="E971">
        <v>2717.6910142500001</v>
      </c>
      <c r="F971">
        <v>18688.5</v>
      </c>
      <c r="G971">
        <v>35.170282361778902</v>
      </c>
      <c r="H971">
        <v>13.412445918845</v>
      </c>
      <c r="I971">
        <v>8.5143621248353991</v>
      </c>
      <c r="J971">
        <v>7.0415571414273197</v>
      </c>
      <c r="K971">
        <v>16195.796206970401</v>
      </c>
      <c r="L971">
        <v>14472.2136604972</v>
      </c>
      <c r="M971">
        <v>67.741820997178493</v>
      </c>
      <c r="N971">
        <v>2.1827926078028699</v>
      </c>
      <c r="O971">
        <v>7.0176846723921198</v>
      </c>
      <c r="P971">
        <v>65.384223963610793</v>
      </c>
      <c r="Q971">
        <v>0.13668058637584701</v>
      </c>
    </row>
    <row r="972" spans="1:17" hidden="1" x14ac:dyDescent="0.3">
      <c r="A972" t="s">
        <v>2090</v>
      </c>
      <c r="B972" t="s">
        <v>2091</v>
      </c>
      <c r="C972" t="str">
        <f>IFERROR(VLOOKUP(Table1[[#This Row],[Ticker]],[1]!Table1[[Symbol]:[Industry]],2,FALSE),"-")</f>
        <v>-</v>
      </c>
      <c r="E972">
        <v>2716.1965317849999</v>
      </c>
      <c r="F972">
        <v>1177.55</v>
      </c>
      <c r="G972">
        <v>-41.606749096588601</v>
      </c>
      <c r="H972">
        <v>-2.83800294294611</v>
      </c>
      <c r="I972">
        <v>-27.1360936554</v>
      </c>
      <c r="J972">
        <v>-1.0549489569611801</v>
      </c>
      <c r="K972">
        <v>1184.36584215383</v>
      </c>
      <c r="L972">
        <v>1218.0958799810001</v>
      </c>
      <c r="M972">
        <v>39.011980082612901</v>
      </c>
      <c r="N972">
        <v>1.29709668574382</v>
      </c>
      <c r="O972">
        <v>23.2219438665024</v>
      </c>
      <c r="P972">
        <v>7.9330889092575596</v>
      </c>
      <c r="Q972">
        <v>-6.7363271523278007E-2</v>
      </c>
    </row>
    <row r="973" spans="1:17" hidden="1" x14ac:dyDescent="0.3">
      <c r="A973" t="s">
        <v>2092</v>
      </c>
      <c r="B973" t="s">
        <v>2093</v>
      </c>
      <c r="C973" t="str">
        <f>IFERROR(VLOOKUP(Table1[[#This Row],[Ticker]],[1]!Table1[[Symbol]:[Industry]],2,FALSE),"-")</f>
        <v>-</v>
      </c>
      <c r="D973" t="s">
        <v>198</v>
      </c>
      <c r="E973">
        <v>2713.7868155799902</v>
      </c>
      <c r="F973">
        <v>2903.15</v>
      </c>
      <c r="G973">
        <v>15.732911391170999</v>
      </c>
      <c r="H973">
        <v>-1.0757729311427799</v>
      </c>
      <c r="I973">
        <v>3.8277714968819501</v>
      </c>
      <c r="J973">
        <v>0.98506547913109299</v>
      </c>
      <c r="K973">
        <v>2772.7155593744901</v>
      </c>
      <c r="L973">
        <v>2507.9517455546202</v>
      </c>
      <c r="M973">
        <v>52.819520061543201</v>
      </c>
      <c r="N973">
        <v>0.46564014823805799</v>
      </c>
      <c r="O973">
        <v>4.5002841740867598</v>
      </c>
      <c r="P973">
        <v>46.250724163119301</v>
      </c>
      <c r="Q973">
        <v>5.0575699195719998E-2</v>
      </c>
    </row>
    <row r="974" spans="1:17" hidden="1" x14ac:dyDescent="0.3">
      <c r="A974" t="s">
        <v>2094</v>
      </c>
      <c r="B974" t="s">
        <v>2095</v>
      </c>
      <c r="C974" t="str">
        <f>IFERROR(VLOOKUP(Table1[[#This Row],[Ticker]],[1]!Table1[[Symbol]:[Industry]],2,FALSE),"-")</f>
        <v>-</v>
      </c>
      <c r="D974" t="s">
        <v>163</v>
      </c>
      <c r="E974">
        <v>2705.6178815500002</v>
      </c>
      <c r="F974">
        <v>412.9</v>
      </c>
      <c r="G974">
        <v>-6.4577989762239403</v>
      </c>
      <c r="H974">
        <v>-5.9837244842426802</v>
      </c>
      <c r="I974">
        <v>11.750798497102901</v>
      </c>
      <c r="J974">
        <v>-5.4092221355609</v>
      </c>
      <c r="K974">
        <v>396.16363151180201</v>
      </c>
      <c r="L974">
        <v>344.31006736092502</v>
      </c>
      <c r="M974">
        <v>30.241018944352401</v>
      </c>
      <c r="N974">
        <v>0.53563285814773098</v>
      </c>
      <c r="O974">
        <v>17.219665778638799</v>
      </c>
      <c r="P974">
        <v>67.165991902833994</v>
      </c>
      <c r="Q974">
        <v>0.112678904125178</v>
      </c>
    </row>
    <row r="975" spans="1:17" hidden="1" x14ac:dyDescent="0.3">
      <c r="A975" t="s">
        <v>2096</v>
      </c>
      <c r="B975" t="s">
        <v>2097</v>
      </c>
      <c r="C975" t="str">
        <f>IFERROR(VLOOKUP(Table1[[#This Row],[Ticker]],[1]!Table1[[Symbol]:[Industry]],2,FALSE),"-")</f>
        <v>-</v>
      </c>
      <c r="D975" t="s">
        <v>302</v>
      </c>
      <c r="E975">
        <v>2704.3527277200001</v>
      </c>
      <c r="F975">
        <v>887.6</v>
      </c>
      <c r="G975">
        <v>46.274368414023698</v>
      </c>
      <c r="H975">
        <v>-10.4156230631302</v>
      </c>
      <c r="I975">
        <v>26.634859551366599</v>
      </c>
      <c r="J975">
        <v>-3.79911091096124</v>
      </c>
      <c r="K975">
        <v>858.327269500429</v>
      </c>
      <c r="L975">
        <v>702.22719790253905</v>
      </c>
      <c r="M975">
        <v>35.210040552189398</v>
      </c>
      <c r="N975">
        <v>0.49441289218805401</v>
      </c>
      <c r="O975">
        <v>11.8127534925642</v>
      </c>
      <c r="P975">
        <v>114.499758337361</v>
      </c>
      <c r="Q975">
        <v>9.0880639599528995E-2</v>
      </c>
    </row>
    <row r="976" spans="1:17" x14ac:dyDescent="0.3">
      <c r="A976" t="s">
        <v>2098</v>
      </c>
      <c r="B976" t="s">
        <v>2099</v>
      </c>
      <c r="C976" t="str">
        <f>IFERROR(VLOOKUP(Table1[[#This Row],[Ticker]],[1]!Table1[[Symbol]:[Industry]],2,FALSE),"-")</f>
        <v>-</v>
      </c>
      <c r="D976" t="s">
        <v>46</v>
      </c>
      <c r="E976">
        <v>2703.371937245</v>
      </c>
      <c r="F976">
        <v>681.95</v>
      </c>
      <c r="G976">
        <v>-32.198808494462703</v>
      </c>
      <c r="H976">
        <v>-0.176649664072975</v>
      </c>
      <c r="I976">
        <v>-25.027379715654401</v>
      </c>
      <c r="J976">
        <v>-0.87509267524160295</v>
      </c>
      <c r="K976">
        <v>675.67132144826996</v>
      </c>
      <c r="L976">
        <v>698.253345764698</v>
      </c>
      <c r="M976">
        <v>50.119504982433497</v>
      </c>
      <c r="N976">
        <v>0.55429312452310397</v>
      </c>
      <c r="O976">
        <v>24.056015836938101</v>
      </c>
      <c r="P976">
        <v>13.6772795465911</v>
      </c>
      <c r="Q976">
        <v>1.0948391005642001E-2</v>
      </c>
    </row>
    <row r="977" spans="1:17" x14ac:dyDescent="0.3">
      <c r="A977" t="s">
        <v>2100</v>
      </c>
      <c r="B977" t="s">
        <v>2101</v>
      </c>
      <c r="C977" t="str">
        <f>IFERROR(VLOOKUP(Table1[[#This Row],[Ticker]],[1]!Table1[[Symbol]:[Industry]],2,FALSE),"-")</f>
        <v>-</v>
      </c>
      <c r="D977" t="s">
        <v>448</v>
      </c>
      <c r="E977">
        <v>2676.8660834509901</v>
      </c>
      <c r="F977">
        <v>80.569999999999993</v>
      </c>
      <c r="G977">
        <v>-17.892993968023099</v>
      </c>
      <c r="H977">
        <v>-7.0221682719076401</v>
      </c>
      <c r="I977">
        <v>-19.339609582462199</v>
      </c>
      <c r="J977">
        <v>-0.45988863818048498</v>
      </c>
      <c r="K977">
        <v>83.113911846005905</v>
      </c>
      <c r="L977">
        <v>85.754270711965901</v>
      </c>
      <c r="M977">
        <v>45.721614792309097</v>
      </c>
      <c r="N977">
        <v>0.95619718477706594</v>
      </c>
      <c r="O977">
        <v>48.938810971825703</v>
      </c>
      <c r="P977">
        <v>28.808952837729802</v>
      </c>
      <c r="Q977">
        <v>1.1380383934029999E-3</v>
      </c>
    </row>
    <row r="978" spans="1:17" hidden="1" x14ac:dyDescent="0.3">
      <c r="A978" t="s">
        <v>2102</v>
      </c>
      <c r="B978" t="s">
        <v>2103</v>
      </c>
      <c r="C978" t="str">
        <f>IFERROR(VLOOKUP(Table1[[#This Row],[Ticker]],[1]!Table1[[Symbol]:[Industry]],2,FALSE),"-")</f>
        <v>-</v>
      </c>
      <c r="D978" t="s">
        <v>921</v>
      </c>
      <c r="E978">
        <v>2676.1853956499999</v>
      </c>
      <c r="F978">
        <v>406.1</v>
      </c>
      <c r="G978">
        <v>2.3382091337965001</v>
      </c>
      <c r="H978">
        <v>17.0070282166384</v>
      </c>
      <c r="I978">
        <v>11.0578761614464</v>
      </c>
      <c r="J978">
        <v>-6.9074773351649101</v>
      </c>
      <c r="K978">
        <v>366.938826351969</v>
      </c>
      <c r="M978">
        <v>50.474876392721598</v>
      </c>
      <c r="N978">
        <v>1.91760009878319</v>
      </c>
      <c r="O978">
        <v>16.941639990150101</v>
      </c>
      <c r="P978">
        <v>43.905031892274899</v>
      </c>
    </row>
    <row r="979" spans="1:17" hidden="1" x14ac:dyDescent="0.3">
      <c r="A979" t="s">
        <v>2104</v>
      </c>
      <c r="B979" t="s">
        <v>2105</v>
      </c>
      <c r="C979" t="str">
        <f>IFERROR(VLOOKUP(Table1[[#This Row],[Ticker]],[1]!Table1[[Symbol]:[Industry]],2,FALSE),"-")</f>
        <v>-</v>
      </c>
      <c r="D979" t="s">
        <v>62</v>
      </c>
      <c r="E979">
        <v>2656.92810375</v>
      </c>
      <c r="F979">
        <v>1068.75</v>
      </c>
      <c r="G979">
        <v>181.38119958036299</v>
      </c>
      <c r="H979">
        <v>-2.8231303264929002</v>
      </c>
      <c r="I979">
        <v>51.4753930176417</v>
      </c>
      <c r="J979">
        <v>-7.4796277292824298</v>
      </c>
      <c r="K979">
        <v>1073.0355747728499</v>
      </c>
      <c r="L979">
        <v>859.88645010498101</v>
      </c>
      <c r="M979">
        <v>41.604202021034297</v>
      </c>
      <c r="N979">
        <v>0.52329360780065004</v>
      </c>
      <c r="O979">
        <v>14.7883040935672</v>
      </c>
      <c r="P979">
        <v>217.71263418662201</v>
      </c>
      <c r="Q979">
        <v>0.21840522748034599</v>
      </c>
    </row>
    <row r="980" spans="1:17" hidden="1" x14ac:dyDescent="0.3">
      <c r="A980" t="s">
        <v>2106</v>
      </c>
      <c r="B980" t="s">
        <v>2107</v>
      </c>
      <c r="C980" t="str">
        <f>IFERROR(VLOOKUP(Table1[[#This Row],[Ticker]],[1]!Table1[[Symbol]:[Industry]],2,FALSE),"-")</f>
        <v>-</v>
      </c>
      <c r="D980" t="s">
        <v>148</v>
      </c>
      <c r="E980">
        <v>2648.50584037</v>
      </c>
      <c r="F980">
        <v>765.7</v>
      </c>
      <c r="G980">
        <v>472.85699417373502</v>
      </c>
      <c r="H980">
        <v>0.53314986674381704</v>
      </c>
      <c r="I980">
        <v>123.465469658899</v>
      </c>
      <c r="J980">
        <v>-7.1913935182972697</v>
      </c>
      <c r="K980">
        <v>653.72505391353002</v>
      </c>
      <c r="L980">
        <v>440.96989191972398</v>
      </c>
      <c r="M980">
        <v>54.771975114971099</v>
      </c>
      <c r="N980">
        <v>0.73407486533628297</v>
      </c>
      <c r="O980">
        <v>6.8891210656915201</v>
      </c>
      <c r="P980">
        <v>538.08333333333303</v>
      </c>
      <c r="Q980">
        <v>0.15089079257603799</v>
      </c>
    </row>
    <row r="981" spans="1:17" hidden="1" x14ac:dyDescent="0.3">
      <c r="A981" t="s">
        <v>2108</v>
      </c>
      <c r="B981" t="s">
        <v>2109</v>
      </c>
      <c r="C981" t="str">
        <f>IFERROR(VLOOKUP(Table1[[#This Row],[Ticker]],[1]!Table1[[Symbol]:[Industry]],2,FALSE),"-")</f>
        <v>-</v>
      </c>
      <c r="D981" t="s">
        <v>46</v>
      </c>
      <c r="E981">
        <v>2647.3139160000001</v>
      </c>
      <c r="F981">
        <v>212.39</v>
      </c>
      <c r="G981">
        <v>15.2553539092197</v>
      </c>
      <c r="H981">
        <v>0.94206794237607006</v>
      </c>
      <c r="I981">
        <v>-15.5192487778915</v>
      </c>
      <c r="J981">
        <v>0.19055527757125301</v>
      </c>
      <c r="K981">
        <v>190.26512694232699</v>
      </c>
      <c r="L981">
        <v>188.476708600623</v>
      </c>
      <c r="M981">
        <v>65.145407831206001</v>
      </c>
      <c r="N981">
        <v>0.79173470011869596</v>
      </c>
      <c r="O981">
        <v>13.9413343377748</v>
      </c>
      <c r="P981">
        <v>50.631205673758799</v>
      </c>
    </row>
    <row r="982" spans="1:17" hidden="1" x14ac:dyDescent="0.3">
      <c r="A982" t="s">
        <v>2110</v>
      </c>
      <c r="B982" t="s">
        <v>2111</v>
      </c>
      <c r="C982" t="str">
        <f>IFERROR(VLOOKUP(Table1[[#This Row],[Ticker]],[1]!Table1[[Symbol]:[Industry]],2,FALSE),"-")</f>
        <v>-</v>
      </c>
      <c r="D982" t="s">
        <v>1627</v>
      </c>
      <c r="E982">
        <v>2644.090741</v>
      </c>
      <c r="F982">
        <v>62.58</v>
      </c>
      <c r="G982">
        <v>-3.86078012898622</v>
      </c>
      <c r="H982">
        <v>-1.52677437971243</v>
      </c>
      <c r="I982">
        <v>-0.55686275939289198</v>
      </c>
      <c r="J982">
        <v>0.85633445942947795</v>
      </c>
      <c r="K982">
        <v>62.859209668449701</v>
      </c>
      <c r="L982">
        <v>58.6274008238492</v>
      </c>
      <c r="M982">
        <v>53.860821394049402</v>
      </c>
      <c r="N982">
        <v>1.07522877757945</v>
      </c>
      <c r="O982">
        <v>5.3851070629594204</v>
      </c>
      <c r="P982">
        <v>27.428222357971801</v>
      </c>
      <c r="Q982">
        <v>-2.7484158448541001E-2</v>
      </c>
    </row>
    <row r="983" spans="1:17" hidden="1" x14ac:dyDescent="0.3">
      <c r="A983" t="s">
        <v>2112</v>
      </c>
      <c r="B983" t="s">
        <v>2113</v>
      </c>
      <c r="C983" t="str">
        <f>IFERROR(VLOOKUP(Table1[[#This Row],[Ticker]],[1]!Table1[[Symbol]:[Industry]],2,FALSE),"-")</f>
        <v>-</v>
      </c>
      <c r="D983" t="s">
        <v>242</v>
      </c>
      <c r="E983">
        <v>2629.50754869</v>
      </c>
      <c r="F983">
        <v>6023.65</v>
      </c>
      <c r="G983">
        <v>212.68187424452799</v>
      </c>
      <c r="H983">
        <v>11.0687015568181</v>
      </c>
      <c r="I983">
        <v>57.847063023243003</v>
      </c>
      <c r="J983">
        <v>-6.9929962469146396</v>
      </c>
      <c r="K983">
        <v>5430.4072935751001</v>
      </c>
      <c r="L983">
        <v>4112.6874527910704</v>
      </c>
      <c r="M983">
        <v>39.165790231732103</v>
      </c>
      <c r="N983">
        <v>0.33362406539214301</v>
      </c>
      <c r="O983">
        <v>12.226806006325001</v>
      </c>
      <c r="P983">
        <v>237.44993137447099</v>
      </c>
      <c r="Q983">
        <v>0.107227247492291</v>
      </c>
    </row>
    <row r="984" spans="1:17" hidden="1" x14ac:dyDescent="0.3">
      <c r="A984" t="s">
        <v>2114</v>
      </c>
      <c r="B984" t="s">
        <v>2115</v>
      </c>
      <c r="C984" t="str">
        <f>IFERROR(VLOOKUP(Table1[[#This Row],[Ticker]],[1]!Table1[[Symbol]:[Industry]],2,FALSE),"-")</f>
        <v>-</v>
      </c>
      <c r="D984" t="s">
        <v>551</v>
      </c>
      <c r="E984">
        <v>2628.7623212849999</v>
      </c>
      <c r="F984">
        <v>4116.1499999999996</v>
      </c>
      <c r="G984">
        <v>29.277216802897801</v>
      </c>
      <c r="H984">
        <v>-3.0056909220969601</v>
      </c>
      <c r="I984">
        <v>-0.93306665032880598</v>
      </c>
      <c r="J984">
        <v>0.76701869688411195</v>
      </c>
      <c r="K984">
        <v>3988.2435962024701</v>
      </c>
      <c r="L984">
        <v>3562.4849953179601</v>
      </c>
      <c r="M984">
        <v>36.127038101329298</v>
      </c>
      <c r="N984">
        <v>0.97656850866564804</v>
      </c>
      <c r="O984">
        <v>7.8677890747421904</v>
      </c>
      <c r="P984">
        <v>54.446362237814697</v>
      </c>
      <c r="Q984">
        <v>9.0050984876723E-2</v>
      </c>
    </row>
    <row r="985" spans="1:17" hidden="1" x14ac:dyDescent="0.3">
      <c r="A985" t="s">
        <v>2116</v>
      </c>
      <c r="B985" t="s">
        <v>2117</v>
      </c>
      <c r="C985" t="str">
        <f>IFERROR(VLOOKUP(Table1[[#This Row],[Ticker]],[1]!Table1[[Symbol]:[Industry]],2,FALSE),"-")</f>
        <v>-</v>
      </c>
      <c r="D985" t="s">
        <v>235</v>
      </c>
      <c r="E985">
        <v>2623.3605890099998</v>
      </c>
      <c r="F985">
        <v>117.69</v>
      </c>
      <c r="G985">
        <v>13.1519332160844</v>
      </c>
      <c r="H985">
        <v>27.528687371757801</v>
      </c>
      <c r="I985">
        <v>31.672562702181899</v>
      </c>
      <c r="J985">
        <v>-7.8884707279990103</v>
      </c>
      <c r="K985">
        <v>94.703546165036698</v>
      </c>
      <c r="L985">
        <v>83.738203401146905</v>
      </c>
      <c r="M985">
        <v>68.530734246737794</v>
      </c>
      <c r="N985">
        <v>3.1022883048606098</v>
      </c>
      <c r="O985">
        <v>10.2982411419831</v>
      </c>
      <c r="P985">
        <v>69.3381294964028</v>
      </c>
      <c r="Q985">
        <v>0.26391435325454898</v>
      </c>
    </row>
    <row r="986" spans="1:17" x14ac:dyDescent="0.3">
      <c r="A986" t="s">
        <v>2118</v>
      </c>
      <c r="B986" t="s">
        <v>2119</v>
      </c>
      <c r="C986" t="str">
        <f>IFERROR(VLOOKUP(Table1[[#This Row],[Ticker]],[1]!Table1[[Symbol]:[Industry]],2,FALSE),"-")</f>
        <v>-</v>
      </c>
      <c r="D986" t="s">
        <v>1556</v>
      </c>
      <c r="E986">
        <v>2622.6528940500002</v>
      </c>
      <c r="F986">
        <v>634.54999999999995</v>
      </c>
      <c r="G986">
        <v>-37.795038754165802</v>
      </c>
      <c r="H986">
        <v>-15.8043164520454</v>
      </c>
      <c r="I986">
        <v>-37.177034216398503</v>
      </c>
      <c r="J986">
        <v>0.41783230668749699</v>
      </c>
      <c r="K986">
        <v>696.60423647448499</v>
      </c>
      <c r="L986">
        <v>723.13590205911305</v>
      </c>
      <c r="M986">
        <v>30.862283915003101</v>
      </c>
      <c r="N986">
        <v>1.5045915493770301</v>
      </c>
      <c r="O986">
        <v>42.620754865652799</v>
      </c>
      <c r="P986">
        <v>2.1244065341594802</v>
      </c>
    </row>
    <row r="987" spans="1:17" hidden="1" x14ac:dyDescent="0.3">
      <c r="A987" t="s">
        <v>2120</v>
      </c>
      <c r="B987" t="s">
        <v>2121</v>
      </c>
      <c r="C987" t="str">
        <f>IFERROR(VLOOKUP(Table1[[#This Row],[Ticker]],[1]!Table1[[Symbol]:[Industry]],2,FALSE),"-")</f>
        <v>-</v>
      </c>
      <c r="D987" t="s">
        <v>130</v>
      </c>
      <c r="E987">
        <v>2619.170519796</v>
      </c>
      <c r="F987">
        <v>49.41</v>
      </c>
      <c r="G987">
        <v>52.867292227873797</v>
      </c>
      <c r="H987">
        <v>27.030880944371798</v>
      </c>
      <c r="I987">
        <v>2.35857735715526</v>
      </c>
      <c r="J987">
        <v>-1.8549887759068799</v>
      </c>
      <c r="K987">
        <v>42.402213103218301</v>
      </c>
      <c r="L987">
        <v>38.1400120992258</v>
      </c>
      <c r="M987">
        <v>63.923459134726997</v>
      </c>
      <c r="N987">
        <v>2.4335526135650301</v>
      </c>
      <c r="O987">
        <v>6.2537947783849397</v>
      </c>
      <c r="P987">
        <v>78.375451263537798</v>
      </c>
      <c r="Q987">
        <v>7.6827746944105005E-2</v>
      </c>
    </row>
    <row r="988" spans="1:17" x14ac:dyDescent="0.3">
      <c r="A988" t="s">
        <v>2122</v>
      </c>
      <c r="B988" t="s">
        <v>2123</v>
      </c>
      <c r="C988" t="str">
        <f>IFERROR(VLOOKUP(Table1[[#This Row],[Ticker]],[1]!Table1[[Symbol]:[Industry]],2,FALSE),"-")</f>
        <v>-</v>
      </c>
      <c r="D988" t="s">
        <v>407</v>
      </c>
      <c r="E988">
        <v>2614.0181994</v>
      </c>
      <c r="F988">
        <v>52.2</v>
      </c>
      <c r="G988">
        <v>-39.7552269166627</v>
      </c>
      <c r="H988">
        <v>-11.8467755858653</v>
      </c>
      <c r="I988">
        <v>-36.463823418940201</v>
      </c>
      <c r="J988">
        <v>-2.2408221322141499</v>
      </c>
      <c r="K988">
        <v>54.657225584085602</v>
      </c>
      <c r="L988">
        <v>61.626430401438199</v>
      </c>
      <c r="M988">
        <v>37.1974676586307</v>
      </c>
      <c r="N988">
        <v>0.86351284883965596</v>
      </c>
      <c r="O988">
        <v>61.015325670498001</v>
      </c>
      <c r="P988">
        <v>8.5239085239085099</v>
      </c>
    </row>
    <row r="989" spans="1:17" hidden="1" x14ac:dyDescent="0.3">
      <c r="A989" t="s">
        <v>2124</v>
      </c>
      <c r="B989" t="s">
        <v>2125</v>
      </c>
      <c r="C989" t="str">
        <f>IFERROR(VLOOKUP(Table1[[#This Row],[Ticker]],[1]!Table1[[Symbol]:[Industry]],2,FALSE),"-")</f>
        <v>-</v>
      </c>
      <c r="D989" t="s">
        <v>343</v>
      </c>
      <c r="E989">
        <v>2611.9587849700001</v>
      </c>
      <c r="F989">
        <v>786.05</v>
      </c>
      <c r="G989">
        <v>-46.953749361733102</v>
      </c>
      <c r="H989">
        <v>-6.9169551897931703</v>
      </c>
      <c r="I989">
        <v>-22.468694356901999</v>
      </c>
      <c r="J989">
        <v>-1.61499432926546</v>
      </c>
      <c r="K989">
        <v>798.66927683464201</v>
      </c>
      <c r="L989">
        <v>843.10810203171502</v>
      </c>
      <c r="M989">
        <v>42.797227145527103</v>
      </c>
      <c r="N989">
        <v>1.4101359054431499</v>
      </c>
      <c r="O989">
        <v>33.299408434577899</v>
      </c>
      <c r="P989">
        <v>9.9986006157290497</v>
      </c>
      <c r="Q989">
        <v>1.6339123317477E-2</v>
      </c>
    </row>
    <row r="990" spans="1:17" hidden="1" x14ac:dyDescent="0.3">
      <c r="A990" t="s">
        <v>2126</v>
      </c>
      <c r="B990" t="s">
        <v>2127</v>
      </c>
      <c r="C990" t="str">
        <f>IFERROR(VLOOKUP(Table1[[#This Row],[Ticker]],[1]!Table1[[Symbol]:[Industry]],2,FALSE),"-")</f>
        <v>-</v>
      </c>
      <c r="D990" t="s">
        <v>539</v>
      </c>
      <c r="E990">
        <v>2609.3445082500002</v>
      </c>
      <c r="F990">
        <v>520.35</v>
      </c>
      <c r="G990">
        <v>68.106005781914305</v>
      </c>
      <c r="H990">
        <v>4.5142701040242201</v>
      </c>
      <c r="I990">
        <v>40.934628748619801</v>
      </c>
      <c r="J990">
        <v>-4.5400652167285598</v>
      </c>
      <c r="K990">
        <v>467.073178336794</v>
      </c>
      <c r="L990">
        <v>378.86667340445098</v>
      </c>
      <c r="M990">
        <v>53.376615794382701</v>
      </c>
      <c r="N990">
        <v>1.2006967395508401</v>
      </c>
      <c r="O990">
        <v>8.0907081771884393</v>
      </c>
      <c r="P990">
        <v>101.490803484995</v>
      </c>
    </row>
    <row r="991" spans="1:17" hidden="1" x14ac:dyDescent="0.3">
      <c r="A991" t="s">
        <v>2128</v>
      </c>
      <c r="B991" t="s">
        <v>2129</v>
      </c>
      <c r="C991" t="str">
        <f>IFERROR(VLOOKUP(Table1[[#This Row],[Ticker]],[1]!Table1[[Symbol]:[Industry]],2,FALSE),"-")</f>
        <v>-</v>
      </c>
      <c r="D991" t="s">
        <v>551</v>
      </c>
      <c r="E991">
        <v>2602.7263212029902</v>
      </c>
      <c r="F991">
        <v>188.03</v>
      </c>
      <c r="G991">
        <v>42.643463014758503</v>
      </c>
      <c r="H991">
        <v>-13.667347846465701</v>
      </c>
      <c r="I991">
        <v>-1.7458627266417801</v>
      </c>
      <c r="J991">
        <v>-1.1031438242948099</v>
      </c>
      <c r="K991">
        <v>194.734530047362</v>
      </c>
      <c r="L991">
        <v>181.66197711958199</v>
      </c>
      <c r="M991">
        <v>39.135063906093499</v>
      </c>
      <c r="N991">
        <v>0.64690035216474095</v>
      </c>
      <c r="O991">
        <v>23.384566292612799</v>
      </c>
      <c r="P991">
        <v>67.1377777777777</v>
      </c>
      <c r="Q991">
        <v>-1.8052473367412999E-2</v>
      </c>
    </row>
    <row r="992" spans="1:17" hidden="1" x14ac:dyDescent="0.3">
      <c r="A992" t="s">
        <v>2130</v>
      </c>
      <c r="B992" t="s">
        <v>2131</v>
      </c>
      <c r="C992" t="str">
        <f>IFERROR(VLOOKUP(Table1[[#This Row],[Ticker]],[1]!Table1[[Symbol]:[Industry]],2,FALSE),"-")</f>
        <v>-</v>
      </c>
      <c r="D992" t="s">
        <v>281</v>
      </c>
      <c r="E992">
        <v>2602.2441171999999</v>
      </c>
      <c r="F992">
        <v>1795.85</v>
      </c>
      <c r="G992">
        <v>605.74774628031105</v>
      </c>
      <c r="H992">
        <v>-5.9045378209438599</v>
      </c>
      <c r="I992">
        <v>102.898485655632</v>
      </c>
      <c r="J992">
        <v>10.710891263424401</v>
      </c>
      <c r="K992">
        <v>1531.90622630658</v>
      </c>
      <c r="L992">
        <v>1042.5016486715101</v>
      </c>
      <c r="M992">
        <v>63.876677338358803</v>
      </c>
      <c r="N992">
        <v>1.33815391033775</v>
      </c>
      <c r="O992">
        <v>11.3678759361862</v>
      </c>
      <c r="P992">
        <v>673.07361170899696</v>
      </c>
      <c r="Q992">
        <v>0.25112016307868801</v>
      </c>
    </row>
    <row r="993" spans="1:17" hidden="1" x14ac:dyDescent="0.3">
      <c r="A993" t="s">
        <v>2132</v>
      </c>
      <c r="B993" t="s">
        <v>2133</v>
      </c>
      <c r="C993" t="str">
        <f>IFERROR(VLOOKUP(Table1[[#This Row],[Ticker]],[1]!Table1[[Symbol]:[Industry]],2,FALSE),"-")</f>
        <v>-</v>
      </c>
      <c r="D993" t="s">
        <v>539</v>
      </c>
      <c r="E993">
        <v>2602.1311086419901</v>
      </c>
      <c r="F993">
        <v>108.81</v>
      </c>
      <c r="G993">
        <v>107.28866883799201</v>
      </c>
      <c r="H993">
        <v>-0.76611832538151503</v>
      </c>
      <c r="I993">
        <v>18.007655165445399</v>
      </c>
      <c r="J993">
        <v>-9.6338719460740005</v>
      </c>
      <c r="K993">
        <v>102.381418378975</v>
      </c>
      <c r="L993">
        <v>84.052571898370303</v>
      </c>
      <c r="M993">
        <v>50.174294526111197</v>
      </c>
      <c r="N993">
        <v>1.7592417037213901</v>
      </c>
      <c r="O993">
        <v>15.3386637257604</v>
      </c>
      <c r="P993">
        <v>137.576419213973</v>
      </c>
      <c r="Q993">
        <v>-4.7954202366119998E-3</v>
      </c>
    </row>
    <row r="994" spans="1:17" hidden="1" x14ac:dyDescent="0.3">
      <c r="A994" t="s">
        <v>2134</v>
      </c>
      <c r="B994" t="s">
        <v>2135</v>
      </c>
      <c r="C994" t="str">
        <f>IFERROR(VLOOKUP(Table1[[#This Row],[Ticker]],[1]!Table1[[Symbol]:[Industry]],2,FALSE),"-")</f>
        <v>-</v>
      </c>
      <c r="D994" t="s">
        <v>619</v>
      </c>
      <c r="E994">
        <v>2599.5765270000002</v>
      </c>
      <c r="F994">
        <v>591.45000000000005</v>
      </c>
      <c r="G994">
        <v>-7.3766332718503804</v>
      </c>
      <c r="H994">
        <v>-12.5711394970741</v>
      </c>
      <c r="I994">
        <v>-9.5930337301472495</v>
      </c>
      <c r="J994">
        <v>-2.39118014567882</v>
      </c>
      <c r="K994">
        <v>597.05703230723702</v>
      </c>
      <c r="L994">
        <v>547.83690229919205</v>
      </c>
      <c r="M994">
        <v>26.5892462998006</v>
      </c>
      <c r="N994">
        <v>0.62269503366384804</v>
      </c>
      <c r="O994">
        <v>17.6515343646969</v>
      </c>
      <c r="P994">
        <v>29.9890109890109</v>
      </c>
      <c r="Q994">
        <v>-1.4214397557378E-2</v>
      </c>
    </row>
    <row r="995" spans="1:17" hidden="1" x14ac:dyDescent="0.3">
      <c r="A995" t="s">
        <v>2136</v>
      </c>
      <c r="B995" t="s">
        <v>2137</v>
      </c>
      <c r="C995" t="str">
        <f>IFERROR(VLOOKUP(Table1[[#This Row],[Ticker]],[1]!Table1[[Symbol]:[Industry]],2,FALSE),"-")</f>
        <v>-</v>
      </c>
      <c r="D995" t="s">
        <v>407</v>
      </c>
      <c r="E995">
        <v>2599.1655500000002</v>
      </c>
      <c r="F995">
        <v>10129.25</v>
      </c>
      <c r="G995">
        <v>-48.461448713404998</v>
      </c>
      <c r="H995">
        <v>-14.041685298313499</v>
      </c>
      <c r="I995">
        <v>-40.390885024475502</v>
      </c>
      <c r="J995">
        <v>-2.7738152314342899</v>
      </c>
      <c r="K995">
        <v>10669.2201055638</v>
      </c>
      <c r="L995">
        <v>12215.1735730131</v>
      </c>
      <c r="M995">
        <v>46.932421923609397</v>
      </c>
      <c r="N995">
        <v>1.4993305473282701</v>
      </c>
      <c r="O995">
        <v>95.394032134659497</v>
      </c>
      <c r="P995">
        <v>3.14918533604888</v>
      </c>
      <c r="Q995">
        <v>-0.11144794389924501</v>
      </c>
    </row>
    <row r="996" spans="1:17" hidden="1" x14ac:dyDescent="0.3">
      <c r="A996" t="s">
        <v>2138</v>
      </c>
      <c r="B996" t="s">
        <v>2139</v>
      </c>
      <c r="C996" t="str">
        <f>IFERROR(VLOOKUP(Table1[[#This Row],[Ticker]],[1]!Table1[[Symbol]:[Industry]],2,FALSE),"-")</f>
        <v>-</v>
      </c>
      <c r="D996" t="s">
        <v>24</v>
      </c>
      <c r="E996">
        <v>2595.5200440359999</v>
      </c>
      <c r="F996">
        <v>50.42</v>
      </c>
      <c r="G996">
        <v>-50.956392226815098</v>
      </c>
      <c r="H996">
        <v>-12.2644590188932</v>
      </c>
      <c r="I996">
        <v>-42.4476119892011</v>
      </c>
      <c r="J996">
        <v>-2.7846189668365602</v>
      </c>
      <c r="K996">
        <v>53.8879924054431</v>
      </c>
      <c r="M996">
        <v>25.1777984306371</v>
      </c>
      <c r="N996">
        <v>0.77505273855872203</v>
      </c>
      <c r="O996">
        <v>63.427211424037999</v>
      </c>
      <c r="P996">
        <v>2.8979591836734802</v>
      </c>
    </row>
    <row r="997" spans="1:17" hidden="1" x14ac:dyDescent="0.3">
      <c r="A997" t="s">
        <v>2140</v>
      </c>
      <c r="B997" t="s">
        <v>2141</v>
      </c>
      <c r="C997" t="str">
        <f>IFERROR(VLOOKUP(Table1[[#This Row],[Ticker]],[1]!Table1[[Symbol]:[Industry]],2,FALSE),"-")</f>
        <v>-</v>
      </c>
      <c r="D997" t="s">
        <v>1298</v>
      </c>
      <c r="E997">
        <v>2580.8388</v>
      </c>
      <c r="F997">
        <v>999.99</v>
      </c>
      <c r="G997">
        <v>-23.976943276778901</v>
      </c>
      <c r="H997">
        <v>-4.1612945777006196</v>
      </c>
      <c r="I997">
        <v>-15.2562762491289</v>
      </c>
      <c r="J997">
        <v>0.54522460675791296</v>
      </c>
      <c r="K997">
        <v>999.99629680892497</v>
      </c>
      <c r="L997">
        <v>999.99675525332702</v>
      </c>
      <c r="M997">
        <v>55.379180563809697</v>
      </c>
      <c r="N997">
        <v>0.92625270145959304</v>
      </c>
      <c r="O997">
        <v>3.0010300103000902</v>
      </c>
      <c r="P997">
        <v>3.09175257731959</v>
      </c>
      <c r="Q997">
        <v>-0.101916752053546</v>
      </c>
    </row>
    <row r="998" spans="1:17" hidden="1" x14ac:dyDescent="0.3">
      <c r="A998" t="s">
        <v>2142</v>
      </c>
      <c r="B998" t="s">
        <v>2143</v>
      </c>
      <c r="C998" t="str">
        <f>IFERROR(VLOOKUP(Table1[[#This Row],[Ticker]],[1]!Table1[[Symbol]:[Industry]],2,FALSE),"-")</f>
        <v>-</v>
      </c>
      <c r="E998">
        <v>2576.6902543199999</v>
      </c>
      <c r="F998">
        <v>517.65</v>
      </c>
      <c r="G998">
        <v>100.552358610013</v>
      </c>
      <c r="H998">
        <v>-16.747716901732201</v>
      </c>
      <c r="I998">
        <v>-0.19737427091157</v>
      </c>
      <c r="J998">
        <v>-4.1510800985468599</v>
      </c>
      <c r="K998">
        <v>499.952407567808</v>
      </c>
      <c r="L998">
        <v>392.67267759114901</v>
      </c>
      <c r="M998">
        <v>36.059540306398198</v>
      </c>
      <c r="N998">
        <v>0.68689027794743396</v>
      </c>
      <c r="O998">
        <v>19.385685308606199</v>
      </c>
      <c r="P998">
        <v>166.82989690721601</v>
      </c>
    </row>
    <row r="999" spans="1:17" x14ac:dyDescent="0.3">
      <c r="A999" t="s">
        <v>2144</v>
      </c>
      <c r="B999" t="s">
        <v>2145</v>
      </c>
      <c r="C999" t="str">
        <f>IFERROR(VLOOKUP(Table1[[#This Row],[Ticker]],[1]!Table1[[Symbol]:[Industry]],2,FALSE),"-")</f>
        <v>-</v>
      </c>
      <c r="D999" t="s">
        <v>407</v>
      </c>
      <c r="E999">
        <v>2554.3862002000001</v>
      </c>
      <c r="F999">
        <v>1813.25</v>
      </c>
      <c r="G999">
        <v>-30.2113351637575</v>
      </c>
      <c r="H999">
        <v>-13.1754571703118</v>
      </c>
      <c r="I999">
        <v>-22.504543468239401</v>
      </c>
      <c r="J999">
        <v>-5.3833418440967904</v>
      </c>
      <c r="K999">
        <v>1870.4224252373299</v>
      </c>
      <c r="L999">
        <v>1856.54788017583</v>
      </c>
      <c r="M999">
        <v>23.394863958559</v>
      </c>
      <c r="N999">
        <v>0.68746840628258699</v>
      </c>
      <c r="O999">
        <v>27.665793464773198</v>
      </c>
      <c r="P999">
        <v>18.4356629653821</v>
      </c>
      <c r="Q999">
        <v>-0.109721434138119</v>
      </c>
    </row>
    <row r="1000" spans="1:17" hidden="1" x14ac:dyDescent="0.3">
      <c r="A1000" t="s">
        <v>2146</v>
      </c>
      <c r="B1000" t="s">
        <v>2147</v>
      </c>
      <c r="C1000" t="str">
        <f>IFERROR(VLOOKUP(Table1[[#This Row],[Ticker]],[1]!Table1[[Symbol]:[Industry]],2,FALSE),"-")</f>
        <v>-</v>
      </c>
      <c r="D1000" t="s">
        <v>198</v>
      </c>
      <c r="E1000">
        <v>2550.2293821599901</v>
      </c>
      <c r="F1000">
        <v>821.65</v>
      </c>
      <c r="G1000">
        <v>9.7996998362135699</v>
      </c>
      <c r="H1000">
        <v>-1.55342056195258</v>
      </c>
      <c r="I1000">
        <v>31.663705869780198</v>
      </c>
      <c r="J1000">
        <v>-2.72774689967923</v>
      </c>
      <c r="K1000">
        <v>763.58242801839594</v>
      </c>
      <c r="L1000">
        <v>669.39535192520304</v>
      </c>
      <c r="M1000">
        <v>55.020523548232397</v>
      </c>
      <c r="N1000">
        <v>0.95472029375668699</v>
      </c>
      <c r="O1000">
        <v>5.2759690865940403</v>
      </c>
      <c r="P1000">
        <v>48.836156145276597</v>
      </c>
      <c r="Q1000">
        <v>6.3538988970401999E-2</v>
      </c>
    </row>
    <row r="1001" spans="1:17" hidden="1" x14ac:dyDescent="0.3">
      <c r="A1001" t="s">
        <v>2148</v>
      </c>
      <c r="B1001" t="s">
        <v>2149</v>
      </c>
      <c r="C1001" t="str">
        <f>IFERROR(VLOOKUP(Table1[[#This Row],[Ticker]],[1]!Table1[[Symbol]:[Industry]],2,FALSE),"-")</f>
        <v>-</v>
      </c>
      <c r="D1001" t="s">
        <v>375</v>
      </c>
      <c r="E1001">
        <v>2550.0653557290002</v>
      </c>
      <c r="F1001">
        <v>266.19</v>
      </c>
      <c r="G1001">
        <v>4.2466000758222204</v>
      </c>
      <c r="H1001">
        <v>12.6272854639715</v>
      </c>
      <c r="I1001">
        <v>12.9662671034722</v>
      </c>
      <c r="J1001">
        <v>4.7118797964414796</v>
      </c>
      <c r="K1001">
        <v>227.756948722098</v>
      </c>
      <c r="M1001">
        <v>73.401749883050002</v>
      </c>
      <c r="N1001">
        <v>0.654798270492709</v>
      </c>
      <c r="O1001">
        <v>3.5914196626469699</v>
      </c>
      <c r="P1001">
        <v>76.752988047808699</v>
      </c>
    </row>
    <row r="1002" spans="1:17" hidden="1" x14ac:dyDescent="0.3">
      <c r="A1002" t="s">
        <v>2150</v>
      </c>
      <c r="B1002" t="s">
        <v>2151</v>
      </c>
      <c r="C1002" t="str">
        <f>IFERROR(VLOOKUP(Table1[[#This Row],[Ticker]],[1]!Table1[[Symbol]:[Industry]],2,FALSE),"-")</f>
        <v>-</v>
      </c>
      <c r="D1002" t="s">
        <v>62</v>
      </c>
      <c r="E1002">
        <v>2532.9408673049902</v>
      </c>
      <c r="F1002">
        <v>603.9</v>
      </c>
      <c r="G1002">
        <v>42.630174656976997</v>
      </c>
      <c r="H1002">
        <v>22.929634601395598</v>
      </c>
      <c r="I1002">
        <v>54.985356402495697</v>
      </c>
      <c r="J1002">
        <v>-0.46266008482566601</v>
      </c>
      <c r="K1002">
        <v>510.895074485252</v>
      </c>
      <c r="L1002">
        <v>427.563435470309</v>
      </c>
      <c r="M1002">
        <v>65.6203425564523</v>
      </c>
      <c r="N1002">
        <v>0.68229296784675597</v>
      </c>
      <c r="O1002">
        <v>5.92813379698626</v>
      </c>
      <c r="P1002">
        <v>129.14166604630299</v>
      </c>
      <c r="Q1002">
        <v>-7.9395529021637004E-2</v>
      </c>
    </row>
    <row r="1003" spans="1:17" hidden="1" x14ac:dyDescent="0.3">
      <c r="A1003" t="s">
        <v>2152</v>
      </c>
      <c r="B1003" t="s">
        <v>2153</v>
      </c>
      <c r="C1003" t="str">
        <f>IFERROR(VLOOKUP(Table1[[#This Row],[Ticker]],[1]!Table1[[Symbol]:[Industry]],2,FALSE),"-")</f>
        <v>-</v>
      </c>
      <c r="D1003" t="s">
        <v>2154</v>
      </c>
      <c r="E1003">
        <v>2532.5758269900002</v>
      </c>
      <c r="F1003">
        <v>570.9</v>
      </c>
      <c r="G1003">
        <v>46.696702463131302</v>
      </c>
      <c r="H1003">
        <v>24.905975066165901</v>
      </c>
      <c r="I1003">
        <v>56.675661712021402</v>
      </c>
      <c r="J1003">
        <v>-5.1086679652256599</v>
      </c>
      <c r="K1003">
        <v>492.47017393355901</v>
      </c>
      <c r="M1003">
        <v>45.675884528008503</v>
      </c>
      <c r="N1003">
        <v>0.45531219800927097</v>
      </c>
      <c r="O1003">
        <v>21.2121212121212</v>
      </c>
      <c r="P1003">
        <v>123.182173573103</v>
      </c>
    </row>
    <row r="1004" spans="1:17" hidden="1" x14ac:dyDescent="0.3">
      <c r="A1004" t="s">
        <v>2155</v>
      </c>
      <c r="B1004" t="s">
        <v>2156</v>
      </c>
      <c r="C1004" t="str">
        <f>IFERROR(VLOOKUP(Table1[[#This Row],[Ticker]],[1]!Table1[[Symbol]:[Industry]],2,FALSE),"-")</f>
        <v>-</v>
      </c>
      <c r="D1004" t="s">
        <v>400</v>
      </c>
      <c r="E1004">
        <v>2532.5458792200002</v>
      </c>
      <c r="F1004">
        <v>614.95000000000005</v>
      </c>
      <c r="G1004">
        <v>-42.799783287339203</v>
      </c>
      <c r="H1004">
        <v>-10.612161629723699</v>
      </c>
      <c r="I1004">
        <v>-28.521438449411001</v>
      </c>
      <c r="J1004">
        <v>-1.5686786290486401</v>
      </c>
      <c r="K1004">
        <v>639.71018442476895</v>
      </c>
      <c r="L1004">
        <v>657.00710545434697</v>
      </c>
      <c r="M1004">
        <v>37.683402015634996</v>
      </c>
      <c r="N1004">
        <v>0.60499550630438503</v>
      </c>
      <c r="O1004">
        <v>29.872347345312601</v>
      </c>
      <c r="P1004">
        <v>4.5300016998130301</v>
      </c>
      <c r="Q1004">
        <v>2.2468347674673001E-2</v>
      </c>
    </row>
    <row r="1005" spans="1:17" hidden="1" x14ac:dyDescent="0.3">
      <c r="A1005" t="s">
        <v>2157</v>
      </c>
      <c r="B1005" t="s">
        <v>2158</v>
      </c>
      <c r="C1005" t="str">
        <f>IFERROR(VLOOKUP(Table1[[#This Row],[Ticker]],[1]!Table1[[Symbol]:[Industry]],2,FALSE),"-")</f>
        <v>-</v>
      </c>
      <c r="D1005" t="s">
        <v>551</v>
      </c>
      <c r="E1005">
        <v>2531.839072925</v>
      </c>
      <c r="F1005">
        <v>1082.3499999999999</v>
      </c>
      <c r="G1005">
        <v>-59.515815827550099</v>
      </c>
      <c r="H1005">
        <v>-8.8588948610619909</v>
      </c>
      <c r="I1005">
        <v>-36.287211605906997</v>
      </c>
      <c r="J1005">
        <v>-7.6999460840043596</v>
      </c>
      <c r="K1005">
        <v>1124.7545194838599</v>
      </c>
      <c r="L1005">
        <v>1304.50132661816</v>
      </c>
      <c r="M1005">
        <v>31.7027621110777</v>
      </c>
      <c r="N1005">
        <v>0.76931402505856705</v>
      </c>
      <c r="O1005">
        <v>63.754792811937001</v>
      </c>
      <c r="P1005">
        <v>13.1336887216473</v>
      </c>
      <c r="Q1005">
        <v>-0.154405129104738</v>
      </c>
    </row>
    <row r="1006" spans="1:17" hidden="1" x14ac:dyDescent="0.3">
      <c r="A1006" t="s">
        <v>2159</v>
      </c>
      <c r="B1006" t="s">
        <v>2160</v>
      </c>
      <c r="C1006" t="str">
        <f>IFERROR(VLOOKUP(Table1[[#This Row],[Ticker]],[1]!Table1[[Symbol]:[Industry]],2,FALSE),"-")</f>
        <v>-</v>
      </c>
      <c r="E1006">
        <v>2524.2919785300001</v>
      </c>
      <c r="F1006">
        <v>1894.55</v>
      </c>
      <c r="G1006">
        <v>361.29981777276799</v>
      </c>
      <c r="H1006">
        <v>-7.1888589699283596</v>
      </c>
      <c r="I1006">
        <v>109.91011310195201</v>
      </c>
      <c r="J1006">
        <v>-2.8857754032421798</v>
      </c>
      <c r="K1006">
        <v>1827.9256561035199</v>
      </c>
      <c r="L1006">
        <v>1311.88804877443</v>
      </c>
      <c r="M1006">
        <v>41.535582337789798</v>
      </c>
      <c r="N1006">
        <v>0.99384625893349299</v>
      </c>
      <c r="O1006">
        <v>18.518909503576001</v>
      </c>
      <c r="P1006">
        <v>388.28608247422602</v>
      </c>
      <c r="Q1006">
        <v>0.225300298214894</v>
      </c>
    </row>
    <row r="1007" spans="1:17" x14ac:dyDescent="0.3">
      <c r="A1007" t="s">
        <v>2161</v>
      </c>
      <c r="B1007" t="s">
        <v>2162</v>
      </c>
      <c r="C1007" t="str">
        <f>IFERROR(VLOOKUP(Table1[[#This Row],[Ticker]],[1]!Table1[[Symbol]:[Industry]],2,FALSE),"-")</f>
        <v>-</v>
      </c>
      <c r="D1007" t="s">
        <v>799</v>
      </c>
      <c r="E1007">
        <v>2518.519311135</v>
      </c>
      <c r="F1007">
        <v>473.35</v>
      </c>
      <c r="G1007">
        <v>-44.701114939816897</v>
      </c>
      <c r="H1007">
        <v>-10.1117896272055</v>
      </c>
      <c r="I1007">
        <v>-19.5720231664525</v>
      </c>
      <c r="J1007">
        <v>-4.4657754032421799</v>
      </c>
      <c r="K1007">
        <v>474.93431529127798</v>
      </c>
      <c r="L1007">
        <v>485.34203160744698</v>
      </c>
      <c r="M1007">
        <v>29.497720687559799</v>
      </c>
      <c r="N1007">
        <v>0.77452172543943298</v>
      </c>
      <c r="O1007">
        <v>30.030632724199801</v>
      </c>
      <c r="P1007">
        <v>21.6525314829092</v>
      </c>
      <c r="Q1007">
        <v>-0.107961651310955</v>
      </c>
    </row>
    <row r="1008" spans="1:17" x14ac:dyDescent="0.3">
      <c r="A1008" t="s">
        <v>2163</v>
      </c>
      <c r="B1008" t="s">
        <v>2164</v>
      </c>
      <c r="C1008" t="str">
        <f>IFERROR(VLOOKUP(Table1[[#This Row],[Ticker]],[1]!Table1[[Symbol]:[Industry]],2,FALSE),"-")</f>
        <v>-</v>
      </c>
      <c r="D1008" t="s">
        <v>213</v>
      </c>
      <c r="E1008">
        <v>2515.1144099899998</v>
      </c>
      <c r="F1008">
        <v>160.41999999999999</v>
      </c>
      <c r="G1008">
        <v>-19.6716519893927</v>
      </c>
      <c r="H1008">
        <v>-12.736007221378699</v>
      </c>
      <c r="I1008">
        <v>-31.002074568456599</v>
      </c>
      <c r="J1008">
        <v>-4.5959065898849802</v>
      </c>
      <c r="K1008">
        <v>177.57021524122899</v>
      </c>
      <c r="L1008">
        <v>184.006251846955</v>
      </c>
      <c r="M1008">
        <v>30.895061175874901</v>
      </c>
      <c r="N1008">
        <v>0.53398543171006396</v>
      </c>
      <c r="O1008">
        <v>76.411918713377403</v>
      </c>
      <c r="P1008">
        <v>20.616541353383401</v>
      </c>
      <c r="Q1008">
        <v>-3.9915573146050001E-2</v>
      </c>
    </row>
    <row r="1009" spans="1:17" hidden="1" x14ac:dyDescent="0.3">
      <c r="A1009" t="s">
        <v>2165</v>
      </c>
      <c r="B1009" t="s">
        <v>2166</v>
      </c>
      <c r="C1009" t="str">
        <f>IFERROR(VLOOKUP(Table1[[#This Row],[Ticker]],[1]!Table1[[Symbol]:[Industry]],2,FALSE),"-")</f>
        <v>-</v>
      </c>
      <c r="D1009" t="s">
        <v>551</v>
      </c>
      <c r="E1009">
        <v>2511.3917209699998</v>
      </c>
      <c r="F1009">
        <v>415.15</v>
      </c>
      <c r="G1009">
        <v>19.055925801601699</v>
      </c>
      <c r="H1009">
        <v>-2.9149602668501702</v>
      </c>
      <c r="I1009">
        <v>16.6630119618656</v>
      </c>
      <c r="J1009">
        <v>4.4048412926715796</v>
      </c>
      <c r="K1009">
        <v>385.00470799784802</v>
      </c>
      <c r="L1009">
        <v>348.47427566250599</v>
      </c>
      <c r="M1009">
        <v>62.9794950566491</v>
      </c>
      <c r="N1009">
        <v>1.2294113486934299</v>
      </c>
      <c r="O1009">
        <v>4.5766590389016004</v>
      </c>
      <c r="P1009">
        <v>46.0767065446868</v>
      </c>
      <c r="Q1009">
        <v>2.5928229593920001E-2</v>
      </c>
    </row>
    <row r="1010" spans="1:17" hidden="1" x14ac:dyDescent="0.3">
      <c r="A1010" t="s">
        <v>2167</v>
      </c>
      <c r="B1010" t="s">
        <v>2168</v>
      </c>
      <c r="C1010" t="str">
        <f>IFERROR(VLOOKUP(Table1[[#This Row],[Ticker]],[1]!Table1[[Symbol]:[Industry]],2,FALSE),"-")</f>
        <v>-</v>
      </c>
      <c r="D1010" t="s">
        <v>138</v>
      </c>
      <c r="E1010">
        <v>2500.0868681249999</v>
      </c>
      <c r="F1010">
        <v>704.55</v>
      </c>
      <c r="G1010">
        <v>64.507202790636697</v>
      </c>
      <c r="H1010">
        <v>-4.3095368479250897</v>
      </c>
      <c r="I1010">
        <v>14.962742325864101</v>
      </c>
      <c r="J1010">
        <v>-5.0298742016400499</v>
      </c>
      <c r="K1010">
        <v>720.16318724873702</v>
      </c>
      <c r="L1010">
        <v>627.81568827142803</v>
      </c>
      <c r="M1010">
        <v>35.518062168538599</v>
      </c>
      <c r="N1010">
        <v>0.67313911452024</v>
      </c>
      <c r="O1010">
        <v>25.959832517209499</v>
      </c>
      <c r="P1010">
        <v>115.887850467289</v>
      </c>
      <c r="Q1010">
        <v>7.1990783004323003E-2</v>
      </c>
    </row>
    <row r="1011" spans="1:17" hidden="1" x14ac:dyDescent="0.3">
      <c r="A1011" t="s">
        <v>2169</v>
      </c>
      <c r="B1011" t="s">
        <v>2170</v>
      </c>
      <c r="C1011" t="str">
        <f>IFERROR(VLOOKUP(Table1[[#This Row],[Ticker]],[1]!Table1[[Symbol]:[Industry]],2,FALSE),"-")</f>
        <v>-</v>
      </c>
      <c r="D1011" t="s">
        <v>281</v>
      </c>
      <c r="E1011">
        <v>2497.8870957650001</v>
      </c>
      <c r="F1011">
        <v>1656.65</v>
      </c>
      <c r="G1011">
        <v>44.5283541346028</v>
      </c>
      <c r="H1011">
        <v>2.10344317005287</v>
      </c>
      <c r="I1011">
        <v>-1.71710826886713</v>
      </c>
      <c r="J1011">
        <v>-4.98819658111249</v>
      </c>
      <c r="K1011">
        <v>1650.6128675414</v>
      </c>
      <c r="L1011">
        <v>1464.29046400366</v>
      </c>
      <c r="M1011">
        <v>36.212510592996097</v>
      </c>
      <c r="N1011">
        <v>0.65453899529849202</v>
      </c>
      <c r="O1011">
        <v>18.0213080614493</v>
      </c>
      <c r="P1011">
        <v>82.984481139890605</v>
      </c>
      <c r="Q1011">
        <v>2.118840860982E-3</v>
      </c>
    </row>
    <row r="1012" spans="1:17" x14ac:dyDescent="0.3">
      <c r="A1012" t="s">
        <v>2171</v>
      </c>
      <c r="B1012" t="s">
        <v>2172</v>
      </c>
      <c r="C1012" t="str">
        <f>IFERROR(VLOOKUP(Table1[[#This Row],[Ticker]],[1]!Table1[[Symbol]:[Industry]],2,FALSE),"-")</f>
        <v>-</v>
      </c>
      <c r="D1012" t="s">
        <v>1800</v>
      </c>
      <c r="E1012">
        <v>2492.5321983919998</v>
      </c>
      <c r="F1012">
        <v>52.28</v>
      </c>
      <c r="G1012">
        <v>16.3730500118116</v>
      </c>
      <c r="H1012">
        <v>-11.3118322121092</v>
      </c>
      <c r="I1012">
        <v>-26.193243881156199</v>
      </c>
      <c r="J1012">
        <v>-6.6063130376507697</v>
      </c>
      <c r="K1012">
        <v>53.1887589719787</v>
      </c>
      <c r="L1012">
        <v>51.496664787630799</v>
      </c>
      <c r="M1012">
        <v>38.493594225916802</v>
      </c>
      <c r="N1012">
        <v>1.1739046518162899</v>
      </c>
      <c r="O1012">
        <v>32.746748278500299</v>
      </c>
      <c r="P1012">
        <v>43.823933975240699</v>
      </c>
      <c r="Q1012">
        <v>-3.6053068334949999E-2</v>
      </c>
    </row>
    <row r="1013" spans="1:17" hidden="1" x14ac:dyDescent="0.3">
      <c r="A1013" t="s">
        <v>2173</v>
      </c>
      <c r="B1013" t="s">
        <v>2174</v>
      </c>
      <c r="C1013" t="str">
        <f>IFERROR(VLOOKUP(Table1[[#This Row],[Ticker]],[1]!Table1[[Symbol]:[Industry]],2,FALSE),"-")</f>
        <v>-</v>
      </c>
      <c r="D1013" t="s">
        <v>77</v>
      </c>
      <c r="E1013">
        <v>2484.1059013200002</v>
      </c>
      <c r="F1013">
        <v>903.4</v>
      </c>
      <c r="G1013">
        <v>192.83976775250301</v>
      </c>
      <c r="H1013">
        <v>-1.2513322360368</v>
      </c>
      <c r="I1013">
        <v>19.8517772915874</v>
      </c>
      <c r="J1013">
        <v>0.533136893021255</v>
      </c>
      <c r="K1013">
        <v>874.84706878343502</v>
      </c>
      <c r="L1013">
        <v>715.42526646326803</v>
      </c>
      <c r="M1013">
        <v>54.323327835621001</v>
      </c>
      <c r="N1013">
        <v>0.84882219692067196</v>
      </c>
      <c r="O1013">
        <v>5.0365286694708802</v>
      </c>
      <c r="P1013">
        <v>217.87473610133699</v>
      </c>
      <c r="Q1013">
        <v>6.0453673765255997E-2</v>
      </c>
    </row>
    <row r="1014" spans="1:17" hidden="1" x14ac:dyDescent="0.3">
      <c r="A1014" t="s">
        <v>2175</v>
      </c>
      <c r="B1014" t="s">
        <v>2176</v>
      </c>
      <c r="C1014" t="str">
        <f>IFERROR(VLOOKUP(Table1[[#This Row],[Ticker]],[1]!Table1[[Symbol]:[Industry]],2,FALSE),"-")</f>
        <v>-</v>
      </c>
      <c r="E1014">
        <v>2482.8930662839998</v>
      </c>
      <c r="F1014">
        <v>50.78</v>
      </c>
      <c r="G1014">
        <v>81.195773894938199</v>
      </c>
      <c r="H1014">
        <v>13.874869304194499</v>
      </c>
      <c r="I1014">
        <v>3.4440510065980199</v>
      </c>
      <c r="J1014">
        <v>-1.0585229705003301</v>
      </c>
      <c r="K1014">
        <v>45.3008684346621</v>
      </c>
      <c r="L1014">
        <v>40.227508956880101</v>
      </c>
      <c r="M1014">
        <v>58.328465155015699</v>
      </c>
      <c r="N1014">
        <v>2.96030429379603</v>
      </c>
      <c r="O1014">
        <v>35.643954312721498</v>
      </c>
      <c r="P1014">
        <v>106.42276422764201</v>
      </c>
      <c r="Q1014">
        <v>4.6160122405374003E-2</v>
      </c>
    </row>
    <row r="1015" spans="1:17" x14ac:dyDescent="0.3">
      <c r="A1015" t="s">
        <v>2177</v>
      </c>
      <c r="B1015" t="s">
        <v>2178</v>
      </c>
      <c r="C1015" t="str">
        <f>IFERROR(VLOOKUP(Table1[[#This Row],[Ticker]],[1]!Table1[[Symbol]:[Industry]],2,FALSE),"-")</f>
        <v>-</v>
      </c>
      <c r="D1015" t="s">
        <v>274</v>
      </c>
      <c r="E1015">
        <v>2479.7070497499999</v>
      </c>
      <c r="F1015">
        <v>858.95</v>
      </c>
      <c r="G1015">
        <v>-50.214672345048498</v>
      </c>
      <c r="H1015">
        <v>1.91376903553093</v>
      </c>
      <c r="I1015">
        <v>-8.6669606196693696</v>
      </c>
      <c r="J1015">
        <v>-1.6035366848571</v>
      </c>
      <c r="K1015">
        <v>803.64415803873999</v>
      </c>
      <c r="L1015">
        <v>820.16121363024104</v>
      </c>
      <c r="M1015">
        <v>64.580402772959701</v>
      </c>
      <c r="N1015">
        <v>1.3193794591169199</v>
      </c>
      <c r="O1015">
        <v>40.130391757378199</v>
      </c>
      <c r="P1015">
        <v>29.8880991985483</v>
      </c>
      <c r="Q1015">
        <v>6.0473784079240001E-3</v>
      </c>
    </row>
    <row r="1016" spans="1:17" x14ac:dyDescent="0.3">
      <c r="A1016" t="s">
        <v>2179</v>
      </c>
      <c r="B1016" t="s">
        <v>2180</v>
      </c>
      <c r="C1016" t="str">
        <f>IFERROR(VLOOKUP(Table1[[#This Row],[Ticker]],[1]!Table1[[Symbol]:[Industry]],2,FALSE),"-")</f>
        <v>-</v>
      </c>
      <c r="D1016" t="s">
        <v>77</v>
      </c>
      <c r="E1016">
        <v>2479.4129480000001</v>
      </c>
      <c r="F1016">
        <v>95.98</v>
      </c>
      <c r="G1016">
        <v>-21.5972766101122</v>
      </c>
      <c r="H1016">
        <v>-6.0574115721534803</v>
      </c>
      <c r="I1016">
        <v>-35.472402599918603</v>
      </c>
      <c r="J1016">
        <v>0.32879579084890098</v>
      </c>
      <c r="K1016">
        <v>97.384378713657796</v>
      </c>
      <c r="L1016">
        <v>100.47970817516</v>
      </c>
      <c r="M1016">
        <v>41.361884952889099</v>
      </c>
      <c r="N1016">
        <v>0.86108888131407402</v>
      </c>
      <c r="O1016">
        <v>62.533861221087697</v>
      </c>
      <c r="P1016">
        <v>15.7780458383594</v>
      </c>
      <c r="Q1016">
        <v>3.0524769070314001E-2</v>
      </c>
    </row>
    <row r="1017" spans="1:17" hidden="1" x14ac:dyDescent="0.3">
      <c r="A1017" t="s">
        <v>2181</v>
      </c>
      <c r="B1017" t="s">
        <v>2182</v>
      </c>
      <c r="C1017" t="str">
        <f>IFERROR(VLOOKUP(Table1[[#This Row],[Ticker]],[1]!Table1[[Symbol]:[Industry]],2,FALSE),"-")</f>
        <v>-</v>
      </c>
      <c r="D1017" t="s">
        <v>155</v>
      </c>
      <c r="E1017">
        <v>2471.80609611</v>
      </c>
      <c r="F1017">
        <v>1359.45</v>
      </c>
      <c r="G1017">
        <v>393.90977100893502</v>
      </c>
      <c r="H1017">
        <v>-13.533779091052301</v>
      </c>
      <c r="I1017">
        <v>402.62943803658499</v>
      </c>
      <c r="J1017">
        <v>2.4930434943956001</v>
      </c>
      <c r="K1017">
        <v>1187.4042313023299</v>
      </c>
      <c r="M1017">
        <v>59.732909288160002</v>
      </c>
      <c r="N1017">
        <v>0.54294478527607304</v>
      </c>
      <c r="O1017">
        <v>15.414321968443099</v>
      </c>
      <c r="P1017">
        <v>487.61616598227698</v>
      </c>
    </row>
    <row r="1018" spans="1:17" hidden="1" x14ac:dyDescent="0.3">
      <c r="A1018" t="s">
        <v>2183</v>
      </c>
      <c r="B1018" t="s">
        <v>2184</v>
      </c>
      <c r="C1018" t="str">
        <f>IFERROR(VLOOKUP(Table1[[#This Row],[Ticker]],[1]!Table1[[Symbol]:[Industry]],2,FALSE),"-")</f>
        <v>-</v>
      </c>
      <c r="D1018" t="s">
        <v>46</v>
      </c>
      <c r="E1018">
        <v>2468.7459747399998</v>
      </c>
      <c r="F1018">
        <v>291.8</v>
      </c>
      <c r="G1018">
        <v>12.538676606261999</v>
      </c>
      <c r="H1018">
        <v>-13.4123259962979</v>
      </c>
      <c r="I1018">
        <v>-1.6269927600323799</v>
      </c>
      <c r="J1018">
        <v>-1.87857014816626</v>
      </c>
      <c r="K1018">
        <v>298.42590716588501</v>
      </c>
      <c r="L1018">
        <v>270.00821137475401</v>
      </c>
      <c r="M1018">
        <v>48.860006351335002</v>
      </c>
      <c r="N1018">
        <v>0.637217602652282</v>
      </c>
      <c r="O1018">
        <v>14.1192597669636</v>
      </c>
      <c r="P1018">
        <v>55.792845702082197</v>
      </c>
      <c r="Q1018">
        <v>1.8948174112453E-2</v>
      </c>
    </row>
    <row r="1019" spans="1:17" hidden="1" x14ac:dyDescent="0.3">
      <c r="A1019" t="s">
        <v>2185</v>
      </c>
      <c r="B1019" t="s">
        <v>2186</v>
      </c>
      <c r="C1019" t="str">
        <f>IFERROR(VLOOKUP(Table1[[#This Row],[Ticker]],[1]!Table1[[Symbol]:[Industry]],2,FALSE),"-")</f>
        <v>-</v>
      </c>
      <c r="D1019" t="s">
        <v>660</v>
      </c>
      <c r="E1019">
        <v>2465.4277849999999</v>
      </c>
      <c r="F1019">
        <v>401.15</v>
      </c>
      <c r="G1019">
        <v>459.17567759834799</v>
      </c>
      <c r="H1019">
        <v>45.440122605647403</v>
      </c>
      <c r="I1019">
        <v>38.1471654334714</v>
      </c>
      <c r="J1019">
        <v>8.4535770732356796E-2</v>
      </c>
      <c r="K1019">
        <v>313.96062886162099</v>
      </c>
      <c r="L1019">
        <v>238.45760370680901</v>
      </c>
      <c r="M1019">
        <v>62.635859250305202</v>
      </c>
      <c r="N1019">
        <v>1.8523466237133801</v>
      </c>
      <c r="O1019">
        <v>10.9310731646516</v>
      </c>
      <c r="P1019">
        <v>568.58333333333303</v>
      </c>
      <c r="Q1019">
        <v>0.153238300523726</v>
      </c>
    </row>
    <row r="1020" spans="1:17" hidden="1" x14ac:dyDescent="0.3">
      <c r="A1020" t="s">
        <v>2187</v>
      </c>
      <c r="B1020" t="s">
        <v>2188</v>
      </c>
      <c r="C1020" t="str">
        <f>IFERROR(VLOOKUP(Table1[[#This Row],[Ticker]],[1]!Table1[[Symbol]:[Industry]],2,FALSE),"-")</f>
        <v>-</v>
      </c>
      <c r="D1020" t="s">
        <v>407</v>
      </c>
      <c r="E1020">
        <v>2462.351101662</v>
      </c>
      <c r="F1020">
        <v>166.89</v>
      </c>
      <c r="G1020">
        <v>17.877010399379099</v>
      </c>
      <c r="H1020">
        <v>0.73188254152748</v>
      </c>
      <c r="I1020">
        <v>21.0360879811691</v>
      </c>
      <c r="J1020">
        <v>-0.39068664584574297</v>
      </c>
      <c r="K1020">
        <v>159.87795749434801</v>
      </c>
      <c r="L1020">
        <v>134.76717820039801</v>
      </c>
      <c r="M1020">
        <v>40.627225248717302</v>
      </c>
      <c r="N1020">
        <v>0.25873448736597698</v>
      </c>
      <c r="O1020">
        <v>10.4619809455329</v>
      </c>
      <c r="P1020">
        <v>75.673684210526204</v>
      </c>
      <c r="Q1020">
        <v>0.11140243400568001</v>
      </c>
    </row>
    <row r="1021" spans="1:17" x14ac:dyDescent="0.3">
      <c r="A1021" t="s">
        <v>2189</v>
      </c>
      <c r="B1021" t="s">
        <v>2190</v>
      </c>
      <c r="C1021" t="str">
        <f>IFERROR(VLOOKUP(Table1[[#This Row],[Ticker]],[1]!Table1[[Symbol]:[Industry]],2,FALSE),"-")</f>
        <v>-</v>
      </c>
      <c r="D1021" t="s">
        <v>380</v>
      </c>
      <c r="E1021">
        <v>2457.4858916399999</v>
      </c>
      <c r="F1021">
        <v>463.45</v>
      </c>
      <c r="G1021">
        <v>-63.421948372486703</v>
      </c>
      <c r="H1021">
        <v>-7.5662940633502398</v>
      </c>
      <c r="I1021">
        <v>-25.4925729758382</v>
      </c>
      <c r="J1021">
        <v>-0.40514249184978102</v>
      </c>
      <c r="K1021">
        <v>485.549098137535</v>
      </c>
      <c r="L1021">
        <v>504.03929167573199</v>
      </c>
      <c r="M1021">
        <v>25.1500366098293</v>
      </c>
      <c r="N1021">
        <v>0.57451434831429304</v>
      </c>
      <c r="O1021">
        <v>82.759736756931702</v>
      </c>
      <c r="P1021">
        <v>5.3295454545454399</v>
      </c>
    </row>
    <row r="1022" spans="1:17" hidden="1" x14ac:dyDescent="0.3">
      <c r="A1022" t="s">
        <v>2191</v>
      </c>
      <c r="B1022" t="s">
        <v>2192</v>
      </c>
      <c r="C1022" t="str">
        <f>IFERROR(VLOOKUP(Table1[[#This Row],[Ticker]],[1]!Table1[[Symbol]:[Industry]],2,FALSE),"-")</f>
        <v>-</v>
      </c>
      <c r="D1022" t="s">
        <v>138</v>
      </c>
      <c r="E1022">
        <v>2456.5371527399998</v>
      </c>
      <c r="F1022">
        <v>134.31</v>
      </c>
      <c r="G1022">
        <v>150.40607919513101</v>
      </c>
      <c r="H1022">
        <v>11.0773028385925</v>
      </c>
      <c r="I1022">
        <v>30.653555364124699</v>
      </c>
      <c r="J1022">
        <v>4.2863132043527399</v>
      </c>
      <c r="K1022">
        <v>112.50601654117</v>
      </c>
      <c r="L1022">
        <v>94.019300978439205</v>
      </c>
      <c r="M1022">
        <v>64.252166362941395</v>
      </c>
      <c r="N1022">
        <v>0.95785560824395299</v>
      </c>
      <c r="O1022">
        <v>6.4626610081155604</v>
      </c>
      <c r="P1022">
        <v>219.40546967895301</v>
      </c>
      <c r="Q1022">
        <v>3.5077174836175E-2</v>
      </c>
    </row>
    <row r="1023" spans="1:17" hidden="1" x14ac:dyDescent="0.3">
      <c r="A1023" t="s">
        <v>2193</v>
      </c>
      <c r="B1023" t="s">
        <v>2194</v>
      </c>
      <c r="C1023" t="str">
        <f>IFERROR(VLOOKUP(Table1[[#This Row],[Ticker]],[1]!Table1[[Symbol]:[Industry]],2,FALSE),"-")</f>
        <v>-</v>
      </c>
      <c r="D1023" t="s">
        <v>268</v>
      </c>
      <c r="E1023">
        <v>2450.9572739</v>
      </c>
      <c r="F1023">
        <v>398.5</v>
      </c>
      <c r="G1023">
        <v>687.46775454443798</v>
      </c>
      <c r="H1023">
        <v>25.851726255632698</v>
      </c>
      <c r="I1023">
        <v>96.037467123087296</v>
      </c>
      <c r="J1023">
        <v>8.4901705427037495</v>
      </c>
      <c r="K1023">
        <v>305.13682082846799</v>
      </c>
      <c r="L1023">
        <v>219.514568223867</v>
      </c>
      <c r="M1023">
        <v>92.160583236855004</v>
      </c>
      <c r="N1023">
        <v>1.6051977670094799</v>
      </c>
      <c r="O1023">
        <v>2.1329987452948398</v>
      </c>
      <c r="P1023">
        <v>761.62162162162099</v>
      </c>
      <c r="Q1023">
        <v>0.22849387757397999</v>
      </c>
    </row>
    <row r="1024" spans="1:17" hidden="1" x14ac:dyDescent="0.3">
      <c r="A1024" t="s">
        <v>2195</v>
      </c>
      <c r="B1024" t="s">
        <v>2196</v>
      </c>
      <c r="C1024" t="str">
        <f>IFERROR(VLOOKUP(Table1[[#This Row],[Ticker]],[1]!Table1[[Symbol]:[Industry]],2,FALSE),"-")</f>
        <v>-</v>
      </c>
      <c r="D1024" t="s">
        <v>1335</v>
      </c>
      <c r="E1024">
        <v>2439.9561775500001</v>
      </c>
      <c r="F1024">
        <v>463.15</v>
      </c>
      <c r="G1024">
        <v>45.862707254940901</v>
      </c>
      <c r="H1024">
        <v>-3.4404872735199299</v>
      </c>
      <c r="I1024">
        <v>71.497756008935497</v>
      </c>
      <c r="J1024">
        <v>-2.5197134307598099</v>
      </c>
      <c r="K1024">
        <v>380.31050925247098</v>
      </c>
      <c r="L1024">
        <v>300.84361206013199</v>
      </c>
      <c r="M1024">
        <v>67.984161263997507</v>
      </c>
      <c r="N1024">
        <v>1.0804452758398799</v>
      </c>
      <c r="O1024">
        <v>2.6989096405052302</v>
      </c>
      <c r="P1024">
        <v>118.828254193243</v>
      </c>
      <c r="Q1024">
        <v>5.7611891610226999E-2</v>
      </c>
    </row>
    <row r="1025" spans="1:17" hidden="1" x14ac:dyDescent="0.3">
      <c r="A1025" t="s">
        <v>2197</v>
      </c>
      <c r="B1025" t="s">
        <v>2198</v>
      </c>
      <c r="C1025" t="str">
        <f>IFERROR(VLOOKUP(Table1[[#This Row],[Ticker]],[1]!Table1[[Symbol]:[Industry]],2,FALSE),"-")</f>
        <v>-</v>
      </c>
      <c r="D1025" t="s">
        <v>119</v>
      </c>
      <c r="E1025">
        <v>2439.9012383939998</v>
      </c>
      <c r="F1025">
        <v>204.69</v>
      </c>
      <c r="G1025">
        <v>4.3161281741768702</v>
      </c>
      <c r="H1025">
        <v>8.15189223548618</v>
      </c>
      <c r="I1025">
        <v>-9.4186340567814906</v>
      </c>
      <c r="J1025">
        <v>6.4012934729877404</v>
      </c>
      <c r="K1025">
        <v>189.33843427690601</v>
      </c>
      <c r="L1025">
        <v>195.62117087970501</v>
      </c>
      <c r="M1025">
        <v>72.361333144367705</v>
      </c>
      <c r="N1025">
        <v>2.02107600258477</v>
      </c>
      <c r="O1025">
        <v>41.555522985978797</v>
      </c>
      <c r="P1025">
        <v>36.642189586114803</v>
      </c>
      <c r="Q1025">
        <v>2.7711053529681999E-2</v>
      </c>
    </row>
    <row r="1026" spans="1:17" hidden="1" x14ac:dyDescent="0.3">
      <c r="A1026" t="s">
        <v>2199</v>
      </c>
      <c r="B1026" t="s">
        <v>2200</v>
      </c>
      <c r="C1026" t="str">
        <f>IFERROR(VLOOKUP(Table1[[#This Row],[Ticker]],[1]!Table1[[Symbol]:[Industry]],2,FALSE),"-")</f>
        <v>-</v>
      </c>
      <c r="D1026" t="s">
        <v>130</v>
      </c>
      <c r="E1026">
        <v>2436.9184126199998</v>
      </c>
      <c r="F1026">
        <v>352.9</v>
      </c>
      <c r="G1026">
        <v>-18.733190085797101</v>
      </c>
      <c r="H1026">
        <v>1.1536074064499899</v>
      </c>
      <c r="I1026">
        <v>-10.0135230581472</v>
      </c>
      <c r="J1026">
        <v>-3.8377066988872999</v>
      </c>
      <c r="M1026">
        <v>44.150139515387103</v>
      </c>
      <c r="O1026">
        <v>13.3465570983281</v>
      </c>
      <c r="P1026">
        <v>13.838709677419301</v>
      </c>
    </row>
    <row r="1027" spans="1:17" hidden="1" x14ac:dyDescent="0.3">
      <c r="A1027" t="s">
        <v>2201</v>
      </c>
      <c r="B1027" t="s">
        <v>2202</v>
      </c>
      <c r="C1027" t="str">
        <f>IFERROR(VLOOKUP(Table1[[#This Row],[Ticker]],[1]!Table1[[Symbol]:[Industry]],2,FALSE),"-")</f>
        <v>-</v>
      </c>
      <c r="D1027" t="s">
        <v>539</v>
      </c>
      <c r="E1027">
        <v>2430.4968292680001</v>
      </c>
      <c r="F1027">
        <v>135.02000000000001</v>
      </c>
      <c r="G1027">
        <v>81.221625112278801</v>
      </c>
      <c r="H1027">
        <v>2.6101169157670601</v>
      </c>
      <c r="I1027">
        <v>6.8785043931143797</v>
      </c>
      <c r="J1027">
        <v>-5.4407378092572101</v>
      </c>
      <c r="K1027">
        <v>120.931412176622</v>
      </c>
      <c r="L1027">
        <v>104.982084050929</v>
      </c>
      <c r="M1027">
        <v>63.526153014972103</v>
      </c>
      <c r="N1027">
        <v>0.469418349912261</v>
      </c>
      <c r="O1027">
        <v>10.3540216264257</v>
      </c>
      <c r="P1027">
        <v>119.366368805848</v>
      </c>
      <c r="Q1027">
        <v>4.8928013605173001E-2</v>
      </c>
    </row>
    <row r="1028" spans="1:17" hidden="1" x14ac:dyDescent="0.3">
      <c r="A1028" t="s">
        <v>2203</v>
      </c>
      <c r="B1028" t="s">
        <v>2204</v>
      </c>
      <c r="C1028" t="str">
        <f>IFERROR(VLOOKUP(Table1[[#This Row],[Ticker]],[1]!Table1[[Symbol]:[Industry]],2,FALSE),"-")</f>
        <v>-</v>
      </c>
      <c r="D1028" t="s">
        <v>407</v>
      </c>
      <c r="E1028">
        <v>2429.96299421</v>
      </c>
      <c r="F1028">
        <v>221.18</v>
      </c>
      <c r="G1028">
        <v>-22.971285317147899</v>
      </c>
      <c r="H1028">
        <v>-14.3662159833462</v>
      </c>
      <c r="I1028">
        <v>-0.92182290201082495</v>
      </c>
      <c r="J1028">
        <v>-7.9205405039133296</v>
      </c>
      <c r="K1028">
        <v>226.65831133020299</v>
      </c>
      <c r="L1028">
        <v>212.00278495322701</v>
      </c>
      <c r="M1028">
        <v>36.0981790184359</v>
      </c>
      <c r="N1028">
        <v>0.610864065629808</v>
      </c>
      <c r="O1028">
        <v>18.432950538023299</v>
      </c>
      <c r="P1028">
        <v>23.564245810055802</v>
      </c>
      <c r="Q1028">
        <v>-1.0246948210331E-2</v>
      </c>
    </row>
    <row r="1029" spans="1:17" hidden="1" x14ac:dyDescent="0.3">
      <c r="A1029" t="s">
        <v>2205</v>
      </c>
      <c r="B1029" t="s">
        <v>2206</v>
      </c>
      <c r="C1029" t="str">
        <f>IFERROR(VLOOKUP(Table1[[#This Row],[Ticker]],[1]!Table1[[Symbol]:[Industry]],2,FALSE),"-")</f>
        <v>-</v>
      </c>
      <c r="D1029" t="s">
        <v>372</v>
      </c>
      <c r="E1029">
        <v>2426.868345075</v>
      </c>
      <c r="F1029">
        <v>1237.55</v>
      </c>
      <c r="G1029">
        <v>-27.631062000017501</v>
      </c>
      <c r="H1029">
        <v>-5.7178189772722998</v>
      </c>
      <c r="I1029">
        <v>7.6872961728857403</v>
      </c>
      <c r="J1029">
        <v>-4.1187383662051502</v>
      </c>
      <c r="K1029">
        <v>1272.3510141173001</v>
      </c>
      <c r="L1029">
        <v>1215.7259649406999</v>
      </c>
      <c r="M1029">
        <v>30.17248619814</v>
      </c>
      <c r="N1029">
        <v>0.79487732423000401</v>
      </c>
      <c r="O1029">
        <v>20.399175790877099</v>
      </c>
      <c r="P1029">
        <v>49.9969698806133</v>
      </c>
      <c r="Q1029">
        <v>-5.4155436012423001E-2</v>
      </c>
    </row>
    <row r="1030" spans="1:17" hidden="1" x14ac:dyDescent="0.3">
      <c r="A1030" t="s">
        <v>2207</v>
      </c>
      <c r="B1030" t="s">
        <v>2208</v>
      </c>
      <c r="C1030" t="str">
        <f>IFERROR(VLOOKUP(Table1[[#This Row],[Ticker]],[1]!Table1[[Symbol]:[Industry]],2,FALSE),"-")</f>
        <v>-</v>
      </c>
      <c r="D1030" t="s">
        <v>24</v>
      </c>
      <c r="E1030">
        <v>2424.0326172599998</v>
      </c>
      <c r="F1030">
        <v>291.3</v>
      </c>
      <c r="G1030">
        <v>-25.179945311711901</v>
      </c>
      <c r="H1030">
        <v>-12.561915695712999</v>
      </c>
      <c r="I1030">
        <v>-17.929179690492099</v>
      </c>
      <c r="J1030">
        <v>-1.8386977927838</v>
      </c>
      <c r="K1030">
        <v>297.73428216898702</v>
      </c>
      <c r="L1030">
        <v>292.57973175314299</v>
      </c>
      <c r="M1030">
        <v>35.483405157998298</v>
      </c>
      <c r="N1030">
        <v>0.472314704004554</v>
      </c>
      <c r="O1030">
        <v>31.822863027806299</v>
      </c>
      <c r="P1030">
        <v>16.800320769847598</v>
      </c>
      <c r="Q1030">
        <v>-7.5758890780598998E-2</v>
      </c>
    </row>
    <row r="1031" spans="1:17" hidden="1" x14ac:dyDescent="0.3">
      <c r="A1031" t="s">
        <v>2209</v>
      </c>
      <c r="B1031" t="s">
        <v>2210</v>
      </c>
      <c r="C1031" t="str">
        <f>IFERROR(VLOOKUP(Table1[[#This Row],[Ticker]],[1]!Table1[[Symbol]:[Industry]],2,FALSE),"-")</f>
        <v>-</v>
      </c>
      <c r="D1031" t="s">
        <v>1833</v>
      </c>
      <c r="E1031">
        <v>2420.27709</v>
      </c>
      <c r="F1031">
        <v>605</v>
      </c>
      <c r="G1031">
        <v>5162.1752144340098</v>
      </c>
      <c r="H1031">
        <v>-17.168287584693601</v>
      </c>
      <c r="I1031">
        <v>221.83802657856199</v>
      </c>
      <c r="J1031">
        <v>2.1782115248623799</v>
      </c>
      <c r="K1031">
        <v>652.26178956505203</v>
      </c>
      <c r="L1031">
        <v>349.75461666881802</v>
      </c>
      <c r="M1031">
        <v>28.3074889783842</v>
      </c>
      <c r="N1031">
        <v>0.65692218203447195</v>
      </c>
      <c r="O1031">
        <v>56.809917355371901</v>
      </c>
    </row>
    <row r="1032" spans="1:17" x14ac:dyDescent="0.3">
      <c r="A1032" t="s">
        <v>2211</v>
      </c>
      <c r="B1032" t="s">
        <v>2212</v>
      </c>
      <c r="C1032" t="str">
        <f>IFERROR(VLOOKUP(Table1[[#This Row],[Ticker]],[1]!Table1[[Symbol]:[Industry]],2,FALSE),"-")</f>
        <v>-</v>
      </c>
      <c r="D1032" t="s">
        <v>619</v>
      </c>
      <c r="E1032">
        <v>2405.7829112089998</v>
      </c>
      <c r="F1032">
        <v>163.27000000000001</v>
      </c>
      <c r="G1032">
        <v>-57.307915510343598</v>
      </c>
      <c r="H1032">
        <v>-8.47363539733478</v>
      </c>
      <c r="I1032">
        <v>-45.408147906882903</v>
      </c>
      <c r="J1032">
        <v>-4.8848371881392101</v>
      </c>
      <c r="K1032">
        <v>180.813815339385</v>
      </c>
      <c r="L1032">
        <v>224.468071737104</v>
      </c>
      <c r="M1032">
        <v>24.6460111738071</v>
      </c>
      <c r="N1032">
        <v>0.67457146809459601</v>
      </c>
      <c r="O1032">
        <v>91.0945060329515</v>
      </c>
      <c r="P1032">
        <v>13.3819444444444</v>
      </c>
    </row>
    <row r="1033" spans="1:17" x14ac:dyDescent="0.3">
      <c r="A1033" t="s">
        <v>2213</v>
      </c>
      <c r="B1033" t="s">
        <v>2214</v>
      </c>
      <c r="C1033" t="str">
        <f>IFERROR(VLOOKUP(Table1[[#This Row],[Ticker]],[1]!Table1[[Symbol]:[Industry]],2,FALSE),"-")</f>
        <v>-</v>
      </c>
      <c r="D1033" t="s">
        <v>372</v>
      </c>
      <c r="E1033">
        <v>2389.0669734599901</v>
      </c>
      <c r="F1033">
        <v>207.45</v>
      </c>
      <c r="G1033">
        <v>-31.281573303588502</v>
      </c>
      <c r="H1033">
        <v>-14.096889253527101</v>
      </c>
      <c r="I1033">
        <v>-60.083403908703403</v>
      </c>
      <c r="J1033">
        <v>-1.6336423061942</v>
      </c>
      <c r="K1033">
        <v>228.09451117429501</v>
      </c>
      <c r="L1033">
        <v>264.50737626689403</v>
      </c>
      <c r="M1033">
        <v>26.0792535988422</v>
      </c>
      <c r="N1033">
        <v>0.66407351206402698</v>
      </c>
      <c r="O1033">
        <v>108.122439141961</v>
      </c>
      <c r="P1033">
        <v>8.3289817232375896</v>
      </c>
      <c r="Q1033">
        <v>-5.9480796505610001E-2</v>
      </c>
    </row>
    <row r="1034" spans="1:17" hidden="1" x14ac:dyDescent="0.3">
      <c r="A1034" t="s">
        <v>2215</v>
      </c>
      <c r="B1034" t="s">
        <v>2216</v>
      </c>
      <c r="C1034" t="str">
        <f>IFERROR(VLOOKUP(Table1[[#This Row],[Ticker]],[1]!Table1[[Symbol]:[Industry]],2,FALSE),"-")</f>
        <v>-</v>
      </c>
      <c r="D1034" t="s">
        <v>130</v>
      </c>
      <c r="E1034">
        <v>2385.4772495669999</v>
      </c>
      <c r="F1034">
        <v>165.09</v>
      </c>
      <c r="G1034">
        <v>-3.45018353374726E-2</v>
      </c>
      <c r="H1034">
        <v>-6.88835586389669</v>
      </c>
      <c r="I1034">
        <v>-22.898234291086901</v>
      </c>
      <c r="J1034">
        <v>-0.52614796385720797</v>
      </c>
      <c r="K1034">
        <v>165.341410355844</v>
      </c>
      <c r="L1034">
        <v>164.119596088245</v>
      </c>
      <c r="M1034">
        <v>44.8755097105103</v>
      </c>
      <c r="N1034">
        <v>1.46056923545883</v>
      </c>
      <c r="O1034">
        <v>28.899388212490098</v>
      </c>
      <c r="P1034">
        <v>31.232114467408501</v>
      </c>
      <c r="Q1034">
        <v>-5.696136857374E-3</v>
      </c>
    </row>
    <row r="1035" spans="1:17" hidden="1" x14ac:dyDescent="0.3">
      <c r="A1035" t="s">
        <v>2217</v>
      </c>
      <c r="B1035" t="s">
        <v>2218</v>
      </c>
      <c r="C1035" t="str">
        <f>IFERROR(VLOOKUP(Table1[[#This Row],[Ticker]],[1]!Table1[[Symbol]:[Industry]],2,FALSE),"-")</f>
        <v>-</v>
      </c>
      <c r="D1035" t="s">
        <v>319</v>
      </c>
      <c r="E1035">
        <v>2373.4739235450002</v>
      </c>
      <c r="F1035">
        <v>562.35</v>
      </c>
      <c r="G1035">
        <v>520.73902109376695</v>
      </c>
      <c r="H1035">
        <v>-15.5905652580726</v>
      </c>
      <c r="I1035">
        <v>72.318773784226593</v>
      </c>
      <c r="J1035">
        <v>1.4457115856053999</v>
      </c>
      <c r="K1035">
        <v>574.33098690079805</v>
      </c>
      <c r="L1035">
        <v>434.513595693301</v>
      </c>
      <c r="M1035">
        <v>51.235539239832903</v>
      </c>
      <c r="N1035">
        <v>0.60113379909199005</v>
      </c>
      <c r="O1035">
        <v>32.293055926024699</v>
      </c>
      <c r="P1035">
        <v>584.12408759124003</v>
      </c>
      <c r="Q1035">
        <v>0.165111052627303</v>
      </c>
    </row>
    <row r="1036" spans="1:17" hidden="1" x14ac:dyDescent="0.3">
      <c r="A1036" t="s">
        <v>2219</v>
      </c>
      <c r="B1036" t="s">
        <v>2220</v>
      </c>
      <c r="C1036" t="str">
        <f>IFERROR(VLOOKUP(Table1[[#This Row],[Ticker]],[1]!Table1[[Symbol]:[Industry]],2,FALSE),"-")</f>
        <v>-</v>
      </c>
      <c r="D1036" t="s">
        <v>539</v>
      </c>
      <c r="E1036">
        <v>2371.5185254799999</v>
      </c>
      <c r="F1036">
        <v>258.7</v>
      </c>
      <c r="G1036">
        <v>-23.530034009621101</v>
      </c>
      <c r="H1036">
        <v>-11.245225711129599</v>
      </c>
      <c r="I1036">
        <v>-19.600887082924402</v>
      </c>
      <c r="J1036">
        <v>-3.2440762388967701</v>
      </c>
      <c r="K1036">
        <v>269.92866425057002</v>
      </c>
      <c r="L1036">
        <v>262.28023405070002</v>
      </c>
      <c r="M1036">
        <v>30.0536421820889</v>
      </c>
      <c r="N1036">
        <v>0.43309901580743998</v>
      </c>
      <c r="O1036">
        <v>23.366834170854201</v>
      </c>
      <c r="P1036">
        <v>21.4553990610328</v>
      </c>
      <c r="Q1036">
        <v>6.8905701547185005E-2</v>
      </c>
    </row>
    <row r="1037" spans="1:17" hidden="1" x14ac:dyDescent="0.3">
      <c r="A1037" t="s">
        <v>2221</v>
      </c>
      <c r="B1037" t="s">
        <v>2222</v>
      </c>
      <c r="C1037" t="str">
        <f>IFERROR(VLOOKUP(Table1[[#This Row],[Ticker]],[1]!Table1[[Symbol]:[Industry]],2,FALSE),"-")</f>
        <v>-</v>
      </c>
      <c r="D1037" t="s">
        <v>242</v>
      </c>
      <c r="E1037">
        <v>2369.8588156199999</v>
      </c>
      <c r="F1037">
        <v>629.15</v>
      </c>
      <c r="G1037">
        <v>43.040249980454902</v>
      </c>
      <c r="H1037">
        <v>-1.6936669207252999</v>
      </c>
      <c r="I1037">
        <v>9.3032169205404092</v>
      </c>
      <c r="J1037">
        <v>-3.73149055844608</v>
      </c>
      <c r="K1037">
        <v>621.55619577922198</v>
      </c>
      <c r="L1037">
        <v>553.37261136117195</v>
      </c>
      <c r="M1037">
        <v>33.221413543629701</v>
      </c>
      <c r="N1037">
        <v>0.419313760505023</v>
      </c>
      <c r="O1037">
        <v>15.7116744814432</v>
      </c>
      <c r="P1037">
        <v>68.042200854700795</v>
      </c>
      <c r="Q1037">
        <v>3.6936540401391001E-2</v>
      </c>
    </row>
    <row r="1038" spans="1:17" hidden="1" x14ac:dyDescent="0.3">
      <c r="A1038" t="s">
        <v>2223</v>
      </c>
      <c r="B1038" t="s">
        <v>2224</v>
      </c>
      <c r="C1038" t="str">
        <f>IFERROR(VLOOKUP(Table1[[#This Row],[Ticker]],[1]!Table1[[Symbol]:[Industry]],2,FALSE),"-")</f>
        <v>-</v>
      </c>
      <c r="D1038" t="s">
        <v>898</v>
      </c>
      <c r="E1038">
        <v>2360.4656733299998</v>
      </c>
      <c r="F1038">
        <v>21.9</v>
      </c>
      <c r="G1038">
        <v>8.8675072024542896</v>
      </c>
      <c r="H1038">
        <v>-16.808353401230001</v>
      </c>
      <c r="I1038">
        <v>-7.9033350726583604</v>
      </c>
      <c r="J1038">
        <v>-3.2503149682583801</v>
      </c>
      <c r="K1038">
        <v>22.784005606902301</v>
      </c>
      <c r="L1038">
        <v>22.3558668304901</v>
      </c>
      <c r="M1038">
        <v>52.914148773016699</v>
      </c>
      <c r="N1038">
        <v>0.72768335322354805</v>
      </c>
      <c r="O1038">
        <v>47.031963470319603</v>
      </c>
      <c r="P1038">
        <v>50.5154639175257</v>
      </c>
      <c r="Q1038">
        <v>-3.6106992096431999E-2</v>
      </c>
    </row>
    <row r="1039" spans="1:17" hidden="1" x14ac:dyDescent="0.3">
      <c r="A1039" t="s">
        <v>2225</v>
      </c>
      <c r="B1039" t="s">
        <v>2226</v>
      </c>
      <c r="C1039" t="str">
        <f>IFERROR(VLOOKUP(Table1[[#This Row],[Ticker]],[1]!Table1[[Symbol]:[Industry]],2,FALSE),"-")</f>
        <v>-</v>
      </c>
      <c r="D1039" t="s">
        <v>302</v>
      </c>
      <c r="E1039">
        <v>2356.0803825599901</v>
      </c>
      <c r="F1039">
        <v>131.91999999999999</v>
      </c>
      <c r="G1039">
        <v>26.103692673164101</v>
      </c>
      <c r="H1039">
        <v>-9.1612945777006303</v>
      </c>
      <c r="I1039">
        <v>-5.18535426331335</v>
      </c>
      <c r="J1039">
        <v>-0.418310572796466</v>
      </c>
      <c r="K1039">
        <v>136.951135109848</v>
      </c>
      <c r="L1039">
        <v>124.567727399784</v>
      </c>
      <c r="M1039">
        <v>40.483309074736802</v>
      </c>
      <c r="N1039">
        <v>0.58061954310472497</v>
      </c>
      <c r="O1039">
        <v>17.343844754396599</v>
      </c>
      <c r="P1039">
        <v>66.881720430107507</v>
      </c>
      <c r="Q1039">
        <v>0.12779437715508701</v>
      </c>
    </row>
    <row r="1040" spans="1:17" hidden="1" x14ac:dyDescent="0.3">
      <c r="A1040" t="s">
        <v>2227</v>
      </c>
      <c r="B1040" t="s">
        <v>2228</v>
      </c>
      <c r="C1040" t="str">
        <f>IFERROR(VLOOKUP(Table1[[#This Row],[Ticker]],[1]!Table1[[Symbol]:[Industry]],2,FALSE),"-")</f>
        <v>-</v>
      </c>
      <c r="D1040" t="s">
        <v>130</v>
      </c>
      <c r="E1040">
        <v>2353.5778526399999</v>
      </c>
      <c r="F1040">
        <v>288.8</v>
      </c>
      <c r="G1040">
        <v>30.132914780851799</v>
      </c>
      <c r="H1040">
        <v>-14.3641123513497</v>
      </c>
      <c r="I1040">
        <v>20.521814959145601</v>
      </c>
      <c r="J1040">
        <v>-4.1080851188430296</v>
      </c>
      <c r="K1040">
        <v>295.75314408917097</v>
      </c>
      <c r="L1040">
        <v>250.72192504482601</v>
      </c>
      <c r="M1040">
        <v>30.0532758772957</v>
      </c>
      <c r="N1040">
        <v>0.27308832853547599</v>
      </c>
      <c r="O1040">
        <v>17.797783933518001</v>
      </c>
      <c r="P1040">
        <v>65.2173913043478</v>
      </c>
      <c r="Q1040">
        <v>7.0050801691657005E-2</v>
      </c>
    </row>
    <row r="1041" spans="1:17" hidden="1" x14ac:dyDescent="0.3">
      <c r="A1041" t="s">
        <v>2229</v>
      </c>
      <c r="B1041" t="s">
        <v>2230</v>
      </c>
      <c r="C1041" t="str">
        <f>IFERROR(VLOOKUP(Table1[[#This Row],[Ticker]],[1]!Table1[[Symbol]:[Industry]],2,FALSE),"-")</f>
        <v>-</v>
      </c>
      <c r="D1041" t="s">
        <v>46</v>
      </c>
      <c r="E1041">
        <v>2348.8896829800001</v>
      </c>
      <c r="F1041">
        <v>559.95000000000005</v>
      </c>
      <c r="G1041">
        <v>0.59580310809316095</v>
      </c>
      <c r="H1041">
        <v>-8.1969339906985201</v>
      </c>
      <c r="I1041">
        <v>-45.671337762736499</v>
      </c>
      <c r="J1041">
        <v>-5.1553462186928298</v>
      </c>
      <c r="K1041">
        <v>567.08862753547305</v>
      </c>
      <c r="L1041">
        <v>572.54076813897098</v>
      </c>
      <c r="M1041">
        <v>46.700033655457602</v>
      </c>
      <c r="N1041">
        <v>0.76491565786544602</v>
      </c>
      <c r="O1041">
        <v>51.7992677917671</v>
      </c>
      <c r="P1041">
        <v>29.453242399722502</v>
      </c>
      <c r="Q1041">
        <v>0.149070194093746</v>
      </c>
    </row>
    <row r="1042" spans="1:17" hidden="1" x14ac:dyDescent="0.3">
      <c r="A1042" t="s">
        <v>2231</v>
      </c>
      <c r="B1042" t="s">
        <v>2232</v>
      </c>
      <c r="C1042" t="str">
        <f>IFERROR(VLOOKUP(Table1[[#This Row],[Ticker]],[1]!Table1[[Symbol]:[Industry]],2,FALSE),"-")</f>
        <v>-</v>
      </c>
      <c r="D1042" t="s">
        <v>198</v>
      </c>
      <c r="E1042">
        <v>2348.5103679499998</v>
      </c>
      <c r="F1042">
        <v>422.15</v>
      </c>
      <c r="G1042">
        <v>-12.044351072085799</v>
      </c>
      <c r="H1042">
        <v>-7.2913664534251703</v>
      </c>
      <c r="I1042">
        <v>0.25884209811416797</v>
      </c>
      <c r="J1042">
        <v>-2.13455481158134</v>
      </c>
      <c r="K1042">
        <v>413.79818505293503</v>
      </c>
      <c r="L1042">
        <v>379.87656758389198</v>
      </c>
      <c r="M1042">
        <v>40.839138995425003</v>
      </c>
      <c r="N1042">
        <v>0.55817543947941195</v>
      </c>
      <c r="O1042">
        <v>8.6343716688380905</v>
      </c>
      <c r="P1042">
        <v>34.850662833413097</v>
      </c>
      <c r="Q1042">
        <v>-7.2642937729970004E-3</v>
      </c>
    </row>
    <row r="1043" spans="1:17" hidden="1" x14ac:dyDescent="0.3">
      <c r="A1043" t="s">
        <v>2233</v>
      </c>
      <c r="B1043" t="s">
        <v>2234</v>
      </c>
      <c r="C1043" t="str">
        <f>IFERROR(VLOOKUP(Table1[[#This Row],[Ticker]],[1]!Table1[[Symbol]:[Industry]],2,FALSE),"-")</f>
        <v>-</v>
      </c>
      <c r="D1043" t="s">
        <v>198</v>
      </c>
      <c r="E1043">
        <v>2335.1356619500002</v>
      </c>
      <c r="F1043">
        <v>1635.5</v>
      </c>
      <c r="G1043">
        <v>21.453542762701701</v>
      </c>
      <c r="H1043">
        <v>24.774825574450201</v>
      </c>
      <c r="I1043">
        <v>13.5181814493868</v>
      </c>
      <c r="J1043">
        <v>-6.57441947103879</v>
      </c>
      <c r="K1043">
        <v>1475.64097897087</v>
      </c>
      <c r="L1043">
        <v>1264.3318847103401</v>
      </c>
      <c r="M1043">
        <v>43.8688455787427</v>
      </c>
      <c r="N1043">
        <v>0.43807291365818601</v>
      </c>
      <c r="O1043">
        <v>15.2552736166309</v>
      </c>
      <c r="P1043">
        <v>82.727221942908201</v>
      </c>
      <c r="Q1043">
        <v>6.9926897871863999E-2</v>
      </c>
    </row>
    <row r="1044" spans="1:17" hidden="1" x14ac:dyDescent="0.3">
      <c r="A1044" t="s">
        <v>2235</v>
      </c>
      <c r="B1044" t="s">
        <v>2236</v>
      </c>
      <c r="C1044" t="str">
        <f>IFERROR(VLOOKUP(Table1[[#This Row],[Ticker]],[1]!Table1[[Symbol]:[Industry]],2,FALSE),"-")</f>
        <v>-</v>
      </c>
      <c r="D1044" t="s">
        <v>619</v>
      </c>
      <c r="E1044">
        <v>2331.7244999999998</v>
      </c>
      <c r="F1044">
        <v>414.75</v>
      </c>
      <c r="G1044">
        <v>48.692666215311</v>
      </c>
      <c r="H1044">
        <v>22.088888733635301</v>
      </c>
      <c r="I1044">
        <v>14.0097359060837</v>
      </c>
      <c r="J1044">
        <v>11.8579044519427</v>
      </c>
      <c r="K1044">
        <v>361.46163382592198</v>
      </c>
      <c r="L1044">
        <v>334.755329893397</v>
      </c>
      <c r="M1044">
        <v>65.715914528575894</v>
      </c>
      <c r="N1044">
        <v>3.5816676756914099</v>
      </c>
      <c r="O1044">
        <v>6.7751657625075401</v>
      </c>
      <c r="P1044">
        <v>82.709251101321499</v>
      </c>
      <c r="Q1044">
        <v>3.5869010764159999E-2</v>
      </c>
    </row>
    <row r="1045" spans="1:17" hidden="1" x14ac:dyDescent="0.3">
      <c r="A1045" t="s">
        <v>2237</v>
      </c>
      <c r="B1045" t="s">
        <v>2238</v>
      </c>
      <c r="C1045" t="str">
        <f>IFERROR(VLOOKUP(Table1[[#This Row],[Ticker]],[1]!Table1[[Symbol]:[Industry]],2,FALSE),"-")</f>
        <v>-</v>
      </c>
      <c r="D1045" t="s">
        <v>51</v>
      </c>
      <c r="E1045">
        <v>2331.5260267619901</v>
      </c>
      <c r="F1045">
        <v>211.98</v>
      </c>
      <c r="G1045">
        <v>-16.3172332717002</v>
      </c>
      <c r="H1045">
        <v>-14.592076677240501</v>
      </c>
      <c r="I1045">
        <v>-32.224548869575401</v>
      </c>
      <c r="J1045">
        <v>1.0888255357249399</v>
      </c>
      <c r="K1045">
        <v>225.49373787673699</v>
      </c>
      <c r="L1045">
        <v>227.11323772418299</v>
      </c>
      <c r="M1045">
        <v>38.003575126179598</v>
      </c>
      <c r="N1045">
        <v>0.77191974268127495</v>
      </c>
      <c r="O1045">
        <v>33.7626191150108</v>
      </c>
      <c r="P1045">
        <v>15.8044250204862</v>
      </c>
      <c r="Q1045">
        <v>7.8772141552070005E-2</v>
      </c>
    </row>
    <row r="1046" spans="1:17" x14ac:dyDescent="0.3">
      <c r="A1046" t="s">
        <v>2239</v>
      </c>
      <c r="B1046" t="s">
        <v>2240</v>
      </c>
      <c r="C1046" t="str">
        <f>IFERROR(VLOOKUP(Table1[[#This Row],[Ticker]],[1]!Table1[[Symbol]:[Industry]],2,FALSE),"-")</f>
        <v>-</v>
      </c>
      <c r="D1046" t="s">
        <v>271</v>
      </c>
      <c r="E1046">
        <v>2330.02137438</v>
      </c>
      <c r="F1046">
        <v>396.9</v>
      </c>
      <c r="G1046">
        <v>-16.502344576535201</v>
      </c>
      <c r="H1046">
        <v>-7.1134574888947402</v>
      </c>
      <c r="I1046">
        <v>-24.432477622126601</v>
      </c>
      <c r="J1046">
        <v>-4.1421659357865597</v>
      </c>
      <c r="K1046">
        <v>402.87993478752003</v>
      </c>
      <c r="L1046">
        <v>405.98651509681798</v>
      </c>
      <c r="M1046">
        <v>29.779408225081902</v>
      </c>
      <c r="N1046">
        <v>0.64024086716885398</v>
      </c>
      <c r="O1046">
        <v>35.021415973796898</v>
      </c>
      <c r="P1046">
        <v>19.963729786912399</v>
      </c>
      <c r="Q1046">
        <v>-8.1194824470514002E-2</v>
      </c>
    </row>
    <row r="1047" spans="1:17" hidden="1" x14ac:dyDescent="0.3">
      <c r="A1047" t="s">
        <v>2241</v>
      </c>
      <c r="B1047" t="s">
        <v>2242</v>
      </c>
      <c r="C1047" t="str">
        <f>IFERROR(VLOOKUP(Table1[[#This Row],[Ticker]],[1]!Table1[[Symbol]:[Industry]],2,FALSE),"-")</f>
        <v>-</v>
      </c>
      <c r="D1047" t="s">
        <v>130</v>
      </c>
      <c r="E1047">
        <v>2327.4176460570002</v>
      </c>
      <c r="F1047">
        <v>172.47</v>
      </c>
      <c r="G1047">
        <v>83.569183077011701</v>
      </c>
      <c r="H1047">
        <v>-5.7054541218601598</v>
      </c>
      <c r="I1047">
        <v>7.0195124782726603</v>
      </c>
      <c r="J1047">
        <v>-5.0092053021216598</v>
      </c>
      <c r="K1047">
        <v>162.761319774756</v>
      </c>
      <c r="L1047">
        <v>135.95250881222901</v>
      </c>
      <c r="M1047">
        <v>45.6931694215357</v>
      </c>
      <c r="N1047">
        <v>0.86876251305694496</v>
      </c>
      <c r="O1047">
        <v>11.1497651765524</v>
      </c>
      <c r="P1047">
        <v>122.398452611218</v>
      </c>
      <c r="Q1047">
        <v>0.13015457864225199</v>
      </c>
    </row>
    <row r="1048" spans="1:17" hidden="1" x14ac:dyDescent="0.3">
      <c r="A1048" t="s">
        <v>2243</v>
      </c>
      <c r="B1048" t="s">
        <v>2244</v>
      </c>
      <c r="C1048" t="str">
        <f>IFERROR(VLOOKUP(Table1[[#This Row],[Ticker]],[1]!Table1[[Symbol]:[Industry]],2,FALSE),"-")</f>
        <v>-</v>
      </c>
      <c r="E1048">
        <v>2323.4235661600001</v>
      </c>
      <c r="F1048">
        <v>2151.1999999999998</v>
      </c>
      <c r="G1048">
        <v>457.03688589270098</v>
      </c>
      <c r="H1048">
        <v>14.638148319235301</v>
      </c>
      <c r="I1048">
        <v>83.542356039938596</v>
      </c>
      <c r="J1048">
        <v>2.3318140955644799</v>
      </c>
      <c r="K1048">
        <v>1782.02998847957</v>
      </c>
      <c r="L1048">
        <v>1254.54703207854</v>
      </c>
      <c r="M1048">
        <v>67.309153310889499</v>
      </c>
      <c r="N1048">
        <v>1.3278305943927899</v>
      </c>
      <c r="O1048">
        <v>5.0576422461881796</v>
      </c>
      <c r="P1048">
        <v>510.70262597586901</v>
      </c>
      <c r="Q1048">
        <v>0.25961851619263399</v>
      </c>
    </row>
    <row r="1049" spans="1:17" hidden="1" x14ac:dyDescent="0.3">
      <c r="A1049" t="s">
        <v>2245</v>
      </c>
      <c r="B1049" t="s">
        <v>2246</v>
      </c>
      <c r="C1049" t="str">
        <f>IFERROR(VLOOKUP(Table1[[#This Row],[Ticker]],[1]!Table1[[Symbol]:[Industry]],2,FALSE),"-")</f>
        <v>-</v>
      </c>
      <c r="D1049" t="s">
        <v>62</v>
      </c>
      <c r="E1049">
        <v>2310.3232027599902</v>
      </c>
      <c r="F1049">
        <v>272.92</v>
      </c>
      <c r="G1049">
        <v>121.56611700212299</v>
      </c>
      <c r="H1049">
        <v>6.9753449229062703</v>
      </c>
      <c r="I1049">
        <v>105.463497305258</v>
      </c>
      <c r="J1049">
        <v>5.1210143173370497</v>
      </c>
      <c r="K1049">
        <v>226.786123917108</v>
      </c>
      <c r="L1049">
        <v>177.238784490607</v>
      </c>
      <c r="M1049">
        <v>74.252608371379594</v>
      </c>
      <c r="N1049">
        <v>1.18177637743456</v>
      </c>
      <c r="O1049">
        <v>1.7441008354096299</v>
      </c>
      <c r="P1049">
        <v>152.00369344413599</v>
      </c>
      <c r="Q1049">
        <v>2.7723202887700998E-2</v>
      </c>
    </row>
    <row r="1050" spans="1:17" hidden="1" x14ac:dyDescent="0.3">
      <c r="A1050" t="s">
        <v>2247</v>
      </c>
      <c r="B1050" t="s">
        <v>2248</v>
      </c>
      <c r="C1050" t="str">
        <f>IFERROR(VLOOKUP(Table1[[#This Row],[Ticker]],[1]!Table1[[Symbol]:[Industry]],2,FALSE),"-")</f>
        <v>-</v>
      </c>
      <c r="D1050" t="s">
        <v>407</v>
      </c>
      <c r="E1050">
        <v>2306.1227073</v>
      </c>
      <c r="F1050">
        <v>697</v>
      </c>
      <c r="G1050">
        <v>25.997160542478699</v>
      </c>
      <c r="H1050">
        <v>-5.4341497113152402</v>
      </c>
      <c r="I1050">
        <v>-22.613224478011698</v>
      </c>
      <c r="J1050">
        <v>-7.0757003884366299</v>
      </c>
      <c r="K1050">
        <v>707.70671042316701</v>
      </c>
      <c r="L1050">
        <v>670.61834767574896</v>
      </c>
      <c r="M1050">
        <v>31.2945363916979</v>
      </c>
      <c r="N1050">
        <v>1.0203628879191899</v>
      </c>
      <c r="O1050">
        <v>21.5208034433285</v>
      </c>
      <c r="P1050">
        <v>51.521739130434703</v>
      </c>
      <c r="Q1050">
        <v>-3.0340196305348E-2</v>
      </c>
    </row>
    <row r="1051" spans="1:17" hidden="1" x14ac:dyDescent="0.3">
      <c r="A1051" t="s">
        <v>2249</v>
      </c>
      <c r="B1051" t="s">
        <v>2250</v>
      </c>
      <c r="C1051" t="str">
        <f>IFERROR(VLOOKUP(Table1[[#This Row],[Ticker]],[1]!Table1[[Symbol]:[Industry]],2,FALSE),"-")</f>
        <v>-</v>
      </c>
      <c r="D1051" t="s">
        <v>372</v>
      </c>
      <c r="E1051">
        <v>2301.23182675</v>
      </c>
      <c r="F1051">
        <v>777.5</v>
      </c>
      <c r="G1051">
        <v>58.428748805332503</v>
      </c>
      <c r="H1051">
        <v>0.36005624563177802</v>
      </c>
      <c r="I1051">
        <v>6.4563098498065496</v>
      </c>
      <c r="J1051">
        <v>5.0072650430618504</v>
      </c>
      <c r="K1051">
        <v>665.11470013726705</v>
      </c>
      <c r="L1051">
        <v>593.40002196602597</v>
      </c>
      <c r="M1051">
        <v>63.390925561532498</v>
      </c>
      <c r="N1051">
        <v>1.6142067308054999</v>
      </c>
      <c r="O1051">
        <v>4.0514469453376103</v>
      </c>
      <c r="P1051">
        <v>84.241706161137401</v>
      </c>
      <c r="Q1051">
        <v>1.7912002636169998E-2</v>
      </c>
    </row>
    <row r="1052" spans="1:17" x14ac:dyDescent="0.3">
      <c r="A1052" t="s">
        <v>2251</v>
      </c>
      <c r="B1052" t="s">
        <v>2252</v>
      </c>
      <c r="C1052" t="str">
        <f>IFERROR(VLOOKUP(Table1[[#This Row],[Ticker]],[1]!Table1[[Symbol]:[Industry]],2,FALSE),"-")</f>
        <v>-</v>
      </c>
      <c r="D1052" t="s">
        <v>235</v>
      </c>
      <c r="E1052">
        <v>2286.7359425899999</v>
      </c>
      <c r="F1052">
        <v>295.89999999999998</v>
      </c>
      <c r="G1052">
        <v>-51.460320191372702</v>
      </c>
      <c r="H1052">
        <v>-8.7506283330416501</v>
      </c>
      <c r="I1052">
        <v>-25.015349137204499</v>
      </c>
      <c r="J1052">
        <v>-4.98695685106419</v>
      </c>
      <c r="K1052">
        <v>297.98532268460099</v>
      </c>
      <c r="L1052">
        <v>321.06260688546399</v>
      </c>
      <c r="M1052">
        <v>35.727155963135203</v>
      </c>
      <c r="N1052">
        <v>1.27743317853378</v>
      </c>
      <c r="O1052">
        <v>47.921595133491003</v>
      </c>
      <c r="P1052">
        <v>20.554084334894998</v>
      </c>
    </row>
    <row r="1053" spans="1:17" hidden="1" x14ac:dyDescent="0.3">
      <c r="A1053" t="s">
        <v>2253</v>
      </c>
      <c r="B1053" t="s">
        <v>2254</v>
      </c>
      <c r="C1053" t="str">
        <f>IFERROR(VLOOKUP(Table1[[#This Row],[Ticker]],[1]!Table1[[Symbol]:[Industry]],2,FALSE),"-")</f>
        <v>-</v>
      </c>
      <c r="D1053" t="s">
        <v>696</v>
      </c>
      <c r="E1053">
        <v>2282.2036880149999</v>
      </c>
      <c r="F1053">
        <v>573.85</v>
      </c>
      <c r="G1053">
        <v>13.374463616471401</v>
      </c>
      <c r="H1053">
        <v>-2.9194414862791001</v>
      </c>
      <c r="I1053">
        <v>-16.367770303928101</v>
      </c>
      <c r="J1053">
        <v>-0.13833977165415101</v>
      </c>
      <c r="K1053">
        <v>556.678684537668</v>
      </c>
      <c r="L1053">
        <v>533.70892907091695</v>
      </c>
      <c r="M1053">
        <v>44.7936277271601</v>
      </c>
      <c r="N1053">
        <v>0.88404832245053699</v>
      </c>
      <c r="O1053">
        <v>17.609131306090401</v>
      </c>
      <c r="P1053">
        <v>40.9777668591082</v>
      </c>
      <c r="Q1053">
        <v>7.5916716522271999E-2</v>
      </c>
    </row>
    <row r="1054" spans="1:17" hidden="1" x14ac:dyDescent="0.3">
      <c r="A1054" t="s">
        <v>2255</v>
      </c>
      <c r="B1054" t="s">
        <v>2256</v>
      </c>
      <c r="C1054" t="str">
        <f>IFERROR(VLOOKUP(Table1[[#This Row],[Ticker]],[1]!Table1[[Symbol]:[Industry]],2,FALSE),"-")</f>
        <v>-</v>
      </c>
      <c r="D1054" t="s">
        <v>77</v>
      </c>
      <c r="E1054">
        <v>2277.08878</v>
      </c>
      <c r="F1054">
        <v>734.45</v>
      </c>
      <c r="G1054">
        <v>60.466547933668103</v>
      </c>
      <c r="H1054">
        <v>-5.1628037010371397</v>
      </c>
      <c r="I1054">
        <v>45.5428479982711</v>
      </c>
      <c r="J1054">
        <v>1.0526165460579</v>
      </c>
      <c r="K1054">
        <v>654.63542390325404</v>
      </c>
      <c r="L1054">
        <v>543.28306592729803</v>
      </c>
      <c r="M1054">
        <v>60.078243188150203</v>
      </c>
      <c r="N1054">
        <v>0.53262905645227898</v>
      </c>
      <c r="O1054">
        <v>8.4553066920824893</v>
      </c>
      <c r="P1054">
        <v>91.2630208333333</v>
      </c>
      <c r="Q1054">
        <v>5.1581593864565997E-2</v>
      </c>
    </row>
    <row r="1055" spans="1:17" hidden="1" x14ac:dyDescent="0.3">
      <c r="A1055" t="s">
        <v>2257</v>
      </c>
      <c r="B1055" t="s">
        <v>2258</v>
      </c>
      <c r="C1055" t="str">
        <f>IFERROR(VLOOKUP(Table1[[#This Row],[Ticker]],[1]!Table1[[Symbol]:[Industry]],2,FALSE),"-")</f>
        <v>-</v>
      </c>
      <c r="E1055">
        <v>2275.2224025299902</v>
      </c>
      <c r="F1055">
        <v>40.590000000000003</v>
      </c>
      <c r="G1055">
        <v>32.440241694319297</v>
      </c>
      <c r="H1055">
        <v>-9.4428208689988899</v>
      </c>
      <c r="I1055">
        <v>0.220252911610746</v>
      </c>
      <c r="J1055">
        <v>-3.5998771221025501</v>
      </c>
      <c r="K1055">
        <v>41.705709753081798</v>
      </c>
      <c r="L1055">
        <v>37.216867864153599</v>
      </c>
      <c r="M1055">
        <v>21.820986119233499</v>
      </c>
      <c r="N1055">
        <v>0.95311887334002998</v>
      </c>
      <c r="O1055">
        <v>19.733924611973301</v>
      </c>
      <c r="P1055">
        <v>62.36</v>
      </c>
    </row>
    <row r="1056" spans="1:17" hidden="1" x14ac:dyDescent="0.3">
      <c r="A1056" t="s">
        <v>2259</v>
      </c>
      <c r="B1056" t="s">
        <v>2260</v>
      </c>
      <c r="C1056" t="str">
        <f>IFERROR(VLOOKUP(Table1[[#This Row],[Ticker]],[1]!Table1[[Symbol]:[Industry]],2,FALSE),"-")</f>
        <v>-</v>
      </c>
      <c r="D1056" t="s">
        <v>163</v>
      </c>
      <c r="E1056">
        <v>2270.0094366599901</v>
      </c>
      <c r="F1056">
        <v>1506.6</v>
      </c>
      <c r="G1056">
        <v>171.89994046241901</v>
      </c>
      <c r="H1056">
        <v>-7.1414597038477803</v>
      </c>
      <c r="I1056">
        <v>146.89789114255299</v>
      </c>
      <c r="J1056">
        <v>-1.1391087365755099</v>
      </c>
      <c r="K1056">
        <v>1424.3295222757999</v>
      </c>
      <c r="L1056">
        <v>1072.3085954476001</v>
      </c>
      <c r="M1056">
        <v>47.900567215149003</v>
      </c>
      <c r="N1056">
        <v>0.64333896070809704</v>
      </c>
      <c r="O1056">
        <v>18.349263241736299</v>
      </c>
      <c r="P1056">
        <v>204.88718000607099</v>
      </c>
      <c r="Q1056">
        <v>0.10693729727698199</v>
      </c>
    </row>
    <row r="1057" spans="1:17" hidden="1" x14ac:dyDescent="0.3">
      <c r="A1057" t="s">
        <v>2261</v>
      </c>
      <c r="B1057" t="s">
        <v>2262</v>
      </c>
      <c r="C1057" t="str">
        <f>IFERROR(VLOOKUP(Table1[[#This Row],[Ticker]],[1]!Table1[[Symbol]:[Industry]],2,FALSE),"-")</f>
        <v>-</v>
      </c>
      <c r="D1057" t="s">
        <v>400</v>
      </c>
      <c r="E1057">
        <v>2267.024496</v>
      </c>
      <c r="F1057">
        <v>143.16</v>
      </c>
      <c r="G1057">
        <v>55.198024182545197</v>
      </c>
      <c r="H1057">
        <v>4.43870542229938</v>
      </c>
      <c r="I1057">
        <v>-16.6272717710028</v>
      </c>
      <c r="J1057">
        <v>-1.5133610803081099</v>
      </c>
      <c r="K1057">
        <v>134.28049115634099</v>
      </c>
      <c r="L1057">
        <v>123.068549586359</v>
      </c>
      <c r="M1057">
        <v>54.405166735262299</v>
      </c>
      <c r="N1057">
        <v>2.4818577930002998</v>
      </c>
      <c r="O1057">
        <v>18.748253702151398</v>
      </c>
      <c r="P1057">
        <v>93.852403520649901</v>
      </c>
      <c r="Q1057">
        <v>5.9986992338276E-2</v>
      </c>
    </row>
    <row r="1058" spans="1:17" hidden="1" x14ac:dyDescent="0.3">
      <c r="A1058" t="s">
        <v>2263</v>
      </c>
      <c r="B1058" t="s">
        <v>2264</v>
      </c>
      <c r="C1058" t="str">
        <f>IFERROR(VLOOKUP(Table1[[#This Row],[Ticker]],[1]!Table1[[Symbol]:[Industry]],2,FALSE),"-")</f>
        <v>-</v>
      </c>
      <c r="D1058" t="s">
        <v>77</v>
      </c>
      <c r="E1058">
        <v>2266.6434214199999</v>
      </c>
      <c r="F1058">
        <v>3005.8</v>
      </c>
      <c r="G1058">
        <v>-19.4209230148522</v>
      </c>
      <c r="H1058">
        <v>-4.5198251028227698</v>
      </c>
      <c r="I1058">
        <v>-7.9771570957124496</v>
      </c>
      <c r="J1058">
        <v>2.5222765824898898</v>
      </c>
      <c r="K1058">
        <v>2826.4415990397401</v>
      </c>
      <c r="L1058">
        <v>2791.63842750515</v>
      </c>
      <c r="M1058">
        <v>59.764550042464897</v>
      </c>
      <c r="N1058">
        <v>1.6152172073939299</v>
      </c>
      <c r="O1058">
        <v>6.9931465832723196</v>
      </c>
      <c r="P1058">
        <v>28.143584933813599</v>
      </c>
      <c r="Q1058">
        <v>-0.18093597772719799</v>
      </c>
    </row>
    <row r="1059" spans="1:17" hidden="1" x14ac:dyDescent="0.3">
      <c r="A1059" t="s">
        <v>2265</v>
      </c>
      <c r="B1059" t="s">
        <v>2266</v>
      </c>
      <c r="C1059" t="str">
        <f>IFERROR(VLOOKUP(Table1[[#This Row],[Ticker]],[1]!Table1[[Symbol]:[Industry]],2,FALSE),"-")</f>
        <v>-</v>
      </c>
      <c r="D1059" t="s">
        <v>472</v>
      </c>
      <c r="E1059">
        <v>2265.0853992799998</v>
      </c>
      <c r="F1059">
        <v>270.82</v>
      </c>
      <c r="G1059">
        <v>11.5560355041238</v>
      </c>
      <c r="H1059">
        <v>13.174137957085099</v>
      </c>
      <c r="I1059">
        <v>-7.8732469073367204</v>
      </c>
      <c r="J1059">
        <v>-6.0635109583461597</v>
      </c>
      <c r="K1059">
        <v>245.985083371933</v>
      </c>
      <c r="L1059">
        <v>229.22168201365</v>
      </c>
      <c r="M1059">
        <v>48.930826522875599</v>
      </c>
      <c r="N1059">
        <v>2.7186876425317199</v>
      </c>
      <c r="O1059">
        <v>14.282549294734499</v>
      </c>
      <c r="P1059">
        <v>49.997230684020998</v>
      </c>
      <c r="Q1059">
        <v>0.10957700740116399</v>
      </c>
    </row>
    <row r="1060" spans="1:17" hidden="1" x14ac:dyDescent="0.3">
      <c r="A1060" t="s">
        <v>2267</v>
      </c>
      <c r="B1060" t="s">
        <v>2268</v>
      </c>
      <c r="C1060" t="str">
        <f>IFERROR(VLOOKUP(Table1[[#This Row],[Ticker]],[1]!Table1[[Symbol]:[Industry]],2,FALSE),"-")</f>
        <v>-</v>
      </c>
      <c r="D1060" t="s">
        <v>281</v>
      </c>
      <c r="E1060">
        <v>2263.9666560000001</v>
      </c>
      <c r="F1060">
        <v>3552</v>
      </c>
      <c r="G1060">
        <v>1865.94002310977</v>
      </c>
      <c r="H1060">
        <v>-3.4094148784525</v>
      </c>
      <c r="I1060">
        <v>265.81871570452398</v>
      </c>
      <c r="J1060">
        <v>-6.4002198476866301</v>
      </c>
      <c r="K1060">
        <v>2861.3087046390501</v>
      </c>
      <c r="L1060">
        <v>1229.2311883366599</v>
      </c>
      <c r="M1060">
        <v>48.384444564542498</v>
      </c>
      <c r="N1060">
        <v>0.51000973393899995</v>
      </c>
      <c r="O1060">
        <v>17.539414414414399</v>
      </c>
      <c r="P1060">
        <v>2001.77514792899</v>
      </c>
    </row>
    <row r="1061" spans="1:17" hidden="1" x14ac:dyDescent="0.3">
      <c r="A1061" t="s">
        <v>2269</v>
      </c>
      <c r="B1061" t="s">
        <v>2270</v>
      </c>
      <c r="C1061" t="str">
        <f>IFERROR(VLOOKUP(Table1[[#This Row],[Ticker]],[1]!Table1[[Symbol]:[Industry]],2,FALSE),"-")</f>
        <v>-</v>
      </c>
      <c r="D1061" t="s">
        <v>291</v>
      </c>
      <c r="E1061">
        <v>2247.5469410000001</v>
      </c>
      <c r="F1061">
        <v>245.17</v>
      </c>
      <c r="G1061">
        <v>89.215361071047099</v>
      </c>
      <c r="H1061">
        <v>-6.8437242556459896</v>
      </c>
      <c r="I1061">
        <v>30.072710117201801</v>
      </c>
      <c r="J1061">
        <v>-5.8400891287323802</v>
      </c>
      <c r="K1061">
        <v>241.46216785540699</v>
      </c>
      <c r="L1061">
        <v>206.08346774118399</v>
      </c>
      <c r="M1061">
        <v>53.306753969461198</v>
      </c>
      <c r="N1061">
        <v>0.68995789114188999</v>
      </c>
      <c r="O1061">
        <v>15.3485336705143</v>
      </c>
      <c r="P1061">
        <v>124.411899313501</v>
      </c>
      <c r="Q1061">
        <v>9.7656766466218001E-2</v>
      </c>
    </row>
    <row r="1062" spans="1:17" hidden="1" x14ac:dyDescent="0.3">
      <c r="A1062" t="s">
        <v>2271</v>
      </c>
      <c r="B1062" t="s">
        <v>2272</v>
      </c>
      <c r="C1062" t="str">
        <f>IFERROR(VLOOKUP(Table1[[#This Row],[Ticker]],[1]!Table1[[Symbol]:[Industry]],2,FALSE),"-")</f>
        <v>-</v>
      </c>
      <c r="D1062" t="s">
        <v>173</v>
      </c>
      <c r="E1062">
        <v>2237.0071132799999</v>
      </c>
      <c r="F1062">
        <v>83.36</v>
      </c>
      <c r="G1062">
        <v>428.62597916273</v>
      </c>
      <c r="H1062">
        <v>-16.8241398095922</v>
      </c>
      <c r="I1062">
        <v>-23.293123289781999</v>
      </c>
      <c r="J1062">
        <v>-4.7665098665190202</v>
      </c>
      <c r="K1062">
        <v>92.556017361444205</v>
      </c>
      <c r="L1062">
        <v>80.773469878834007</v>
      </c>
      <c r="M1062">
        <v>25.5546467262985</v>
      </c>
      <c r="N1062">
        <v>0.79140966206488905</v>
      </c>
      <c r="O1062">
        <v>67.946257197696696</v>
      </c>
      <c r="P1062">
        <v>537.18708197974297</v>
      </c>
      <c r="Q1062">
        <v>0.17047696130117801</v>
      </c>
    </row>
    <row r="1063" spans="1:17" hidden="1" x14ac:dyDescent="0.3">
      <c r="A1063" t="s">
        <v>2273</v>
      </c>
      <c r="B1063" t="s">
        <v>2274</v>
      </c>
      <c r="C1063" t="str">
        <f>IFERROR(VLOOKUP(Table1[[#This Row],[Ticker]],[1]!Table1[[Symbol]:[Industry]],2,FALSE),"-")</f>
        <v>-</v>
      </c>
      <c r="D1063" t="s">
        <v>551</v>
      </c>
      <c r="E1063">
        <v>2236.8507992</v>
      </c>
      <c r="F1063">
        <v>431.45</v>
      </c>
      <c r="G1063">
        <v>-44.999190576797197</v>
      </c>
      <c r="H1063">
        <v>-7.0448394452134302</v>
      </c>
      <c r="I1063">
        <v>-28.041802830895602</v>
      </c>
      <c r="J1063">
        <v>-2.2310763394882902</v>
      </c>
      <c r="K1063">
        <v>437.58156807074698</v>
      </c>
      <c r="L1063">
        <v>459.94351810915498</v>
      </c>
      <c r="M1063">
        <v>36.426149701194703</v>
      </c>
      <c r="N1063">
        <v>0.87895072565005194</v>
      </c>
      <c r="O1063">
        <v>30.571329238613899</v>
      </c>
      <c r="P1063">
        <v>12.650130548302799</v>
      </c>
      <c r="Q1063">
        <v>-9.7130828620300004E-4</v>
      </c>
    </row>
    <row r="1064" spans="1:17" x14ac:dyDescent="0.3">
      <c r="A1064" t="s">
        <v>2275</v>
      </c>
      <c r="B1064" t="s">
        <v>2276</v>
      </c>
      <c r="C1064" t="str">
        <f>IFERROR(VLOOKUP(Table1[[#This Row],[Ticker]],[1]!Table1[[Symbol]:[Industry]],2,FALSE),"-")</f>
        <v>-</v>
      </c>
      <c r="D1064" t="s">
        <v>268</v>
      </c>
      <c r="E1064">
        <v>2236.2321819200001</v>
      </c>
      <c r="F1064">
        <v>499.6</v>
      </c>
      <c r="G1064">
        <v>-47.729093815234499</v>
      </c>
      <c r="H1064">
        <v>-12.084187032967099</v>
      </c>
      <c r="I1064">
        <v>-28.149659563574001</v>
      </c>
      <c r="J1064">
        <v>-1.0720166568146701</v>
      </c>
      <c r="K1064">
        <v>519.01726358078702</v>
      </c>
      <c r="L1064">
        <v>542.80613159200902</v>
      </c>
      <c r="M1064">
        <v>23.153199225823201</v>
      </c>
      <c r="N1064">
        <v>1.0550342939378099</v>
      </c>
      <c r="O1064">
        <v>44.645716573258497</v>
      </c>
      <c r="P1064">
        <v>10.0440528634361</v>
      </c>
    </row>
    <row r="1065" spans="1:17" hidden="1" x14ac:dyDescent="0.3">
      <c r="A1065" t="s">
        <v>2277</v>
      </c>
      <c r="B1065" t="s">
        <v>2278</v>
      </c>
      <c r="C1065" t="str">
        <f>IFERROR(VLOOKUP(Table1[[#This Row],[Ticker]],[1]!Table1[[Symbol]:[Industry]],2,FALSE),"-")</f>
        <v>-</v>
      </c>
      <c r="D1065" t="s">
        <v>46</v>
      </c>
      <c r="E1065">
        <v>2228.9252799999999</v>
      </c>
      <c r="F1065">
        <v>98.87</v>
      </c>
      <c r="G1065">
        <v>104.09787448562</v>
      </c>
      <c r="H1065">
        <v>6.6189252025191596</v>
      </c>
      <c r="I1065">
        <v>35.460187165505197</v>
      </c>
      <c r="J1065">
        <v>-3.2446664129768599</v>
      </c>
      <c r="K1065">
        <v>88.300000425340201</v>
      </c>
      <c r="L1065">
        <v>71.944997200584197</v>
      </c>
      <c r="M1065">
        <v>48.874499171776201</v>
      </c>
      <c r="N1065">
        <v>1.3576559740332601</v>
      </c>
      <c r="O1065">
        <v>11.550520886011901</v>
      </c>
      <c r="P1065">
        <v>154.819587628866</v>
      </c>
      <c r="Q1065">
        <v>0.12702690258761101</v>
      </c>
    </row>
    <row r="1066" spans="1:17" hidden="1" x14ac:dyDescent="0.3">
      <c r="A1066" t="s">
        <v>2279</v>
      </c>
      <c r="B1066" t="s">
        <v>2280</v>
      </c>
      <c r="C1066" t="str">
        <f>IFERROR(VLOOKUP(Table1[[#This Row],[Ticker]],[1]!Table1[[Symbol]:[Industry]],2,FALSE),"-")</f>
        <v>-</v>
      </c>
      <c r="D1066" t="s">
        <v>216</v>
      </c>
      <c r="E1066">
        <v>2223.1496131250001</v>
      </c>
      <c r="F1066">
        <v>589.75</v>
      </c>
      <c r="G1066">
        <v>10.501311312207401</v>
      </c>
      <c r="H1066">
        <v>18.921372088965999</v>
      </c>
      <c r="I1066">
        <v>21.894886541568699</v>
      </c>
      <c r="J1066">
        <v>-0.81498210524251602</v>
      </c>
      <c r="K1066">
        <v>524.09812113806697</v>
      </c>
      <c r="L1066">
        <v>457.56986462285403</v>
      </c>
      <c r="M1066">
        <v>57.160992885928401</v>
      </c>
      <c r="N1066">
        <v>1.3913609844963299</v>
      </c>
      <c r="O1066">
        <v>12.6579058923272</v>
      </c>
      <c r="P1066">
        <v>72.643442622950801</v>
      </c>
      <c r="Q1066">
        <v>0.10126014571988599</v>
      </c>
    </row>
    <row r="1067" spans="1:17" hidden="1" x14ac:dyDescent="0.3">
      <c r="A1067" t="s">
        <v>2281</v>
      </c>
      <c r="B1067" t="s">
        <v>2282</v>
      </c>
      <c r="C1067" t="str">
        <f>IFERROR(VLOOKUP(Table1[[#This Row],[Ticker]],[1]!Table1[[Symbol]:[Industry]],2,FALSE),"-")</f>
        <v>-</v>
      </c>
      <c r="D1067" t="s">
        <v>1435</v>
      </c>
      <c r="E1067">
        <v>2220.5975332449998</v>
      </c>
      <c r="F1067">
        <v>2445.9499999999998</v>
      </c>
      <c r="G1067">
        <v>26.5394254811054</v>
      </c>
      <c r="H1067">
        <v>-5.15935833401337</v>
      </c>
      <c r="I1067">
        <v>-0.455281224253335</v>
      </c>
      <c r="J1067">
        <v>0.618881578194452</v>
      </c>
      <c r="K1067">
        <v>2361.4582159924198</v>
      </c>
      <c r="L1067">
        <v>2161.7285652222099</v>
      </c>
      <c r="M1067">
        <v>42.798671937705002</v>
      </c>
      <c r="N1067">
        <v>0.56273687870651101</v>
      </c>
      <c r="O1067">
        <v>12.0730186635049</v>
      </c>
      <c r="P1067">
        <v>54.655243274003297</v>
      </c>
      <c r="Q1067">
        <v>0.14227134319288301</v>
      </c>
    </row>
    <row r="1068" spans="1:17" hidden="1" x14ac:dyDescent="0.3">
      <c r="A1068" t="s">
        <v>2283</v>
      </c>
      <c r="B1068" t="s">
        <v>2284</v>
      </c>
      <c r="C1068" t="str">
        <f>IFERROR(VLOOKUP(Table1[[#This Row],[Ticker]],[1]!Table1[[Symbol]:[Industry]],2,FALSE),"-")</f>
        <v>-</v>
      </c>
      <c r="D1068" t="s">
        <v>539</v>
      </c>
      <c r="E1068">
        <v>2213.904</v>
      </c>
      <c r="F1068">
        <v>125.79</v>
      </c>
      <c r="G1068">
        <v>163.21583754513799</v>
      </c>
      <c r="H1068">
        <v>-13.6716931912188</v>
      </c>
      <c r="I1068">
        <v>83.936122800752202</v>
      </c>
      <c r="J1068">
        <v>-4.6747452239819198</v>
      </c>
      <c r="K1068">
        <v>129.514939947871</v>
      </c>
      <c r="L1068">
        <v>98.603670352402304</v>
      </c>
      <c r="M1068">
        <v>39.121767672651004</v>
      </c>
      <c r="N1068">
        <v>0.444139784266396</v>
      </c>
      <c r="O1068">
        <v>34.470148660465803</v>
      </c>
      <c r="P1068">
        <v>189.83870967741899</v>
      </c>
      <c r="Q1068">
        <v>-6.726152385933E-3</v>
      </c>
    </row>
    <row r="1069" spans="1:17" hidden="1" x14ac:dyDescent="0.3">
      <c r="A1069" t="s">
        <v>2285</v>
      </c>
      <c r="B1069" t="s">
        <v>2286</v>
      </c>
      <c r="C1069" t="str">
        <f>IFERROR(VLOOKUP(Table1[[#This Row],[Ticker]],[1]!Table1[[Symbol]:[Industry]],2,FALSE),"-")</f>
        <v>-</v>
      </c>
      <c r="D1069" t="s">
        <v>268</v>
      </c>
      <c r="E1069">
        <v>2212.63356024</v>
      </c>
      <c r="F1069">
        <v>613.95000000000005</v>
      </c>
      <c r="G1069">
        <v>31.0423624926946</v>
      </c>
      <c r="H1069">
        <v>-9.9680354789785302</v>
      </c>
      <c r="I1069">
        <v>-30.8297085923632</v>
      </c>
      <c r="J1069">
        <v>0.12548397891788601</v>
      </c>
      <c r="K1069">
        <v>638.32321969712496</v>
      </c>
      <c r="L1069">
        <v>607.88777188981203</v>
      </c>
      <c r="M1069">
        <v>34.8727144813409</v>
      </c>
      <c r="N1069">
        <v>0.82593669973252504</v>
      </c>
      <c r="O1069">
        <v>52.292531965143702</v>
      </c>
      <c r="P1069">
        <v>68.946064942212402</v>
      </c>
      <c r="Q1069">
        <v>2.7996511765399999E-2</v>
      </c>
    </row>
    <row r="1070" spans="1:17" hidden="1" x14ac:dyDescent="0.3">
      <c r="A1070" t="s">
        <v>2287</v>
      </c>
      <c r="B1070" t="s">
        <v>2288</v>
      </c>
      <c r="C1070" t="str">
        <f>IFERROR(VLOOKUP(Table1[[#This Row],[Ticker]],[1]!Table1[[Symbol]:[Industry]],2,FALSE),"-")</f>
        <v>-</v>
      </c>
      <c r="D1070" t="s">
        <v>271</v>
      </c>
      <c r="E1070">
        <v>2212.1723662499999</v>
      </c>
      <c r="F1070">
        <v>446.25</v>
      </c>
      <c r="G1070">
        <v>-2.9754009774296799</v>
      </c>
      <c r="H1070">
        <v>-8.4072838825134593</v>
      </c>
      <c r="I1070">
        <v>-24.656337156650999</v>
      </c>
      <c r="J1070">
        <v>-4.6146737083269302</v>
      </c>
      <c r="K1070">
        <v>443.537910173196</v>
      </c>
      <c r="L1070">
        <v>444.07795999126699</v>
      </c>
      <c r="M1070">
        <v>37.328320098196798</v>
      </c>
      <c r="N1070">
        <v>0.95192270216804797</v>
      </c>
      <c r="O1070">
        <v>43.607843137254797</v>
      </c>
      <c r="P1070">
        <v>35.227272727272698</v>
      </c>
      <c r="Q1070">
        <v>3.5611978681431997E-2</v>
      </c>
    </row>
    <row r="1071" spans="1:17" hidden="1" x14ac:dyDescent="0.3">
      <c r="A1071" t="s">
        <v>2289</v>
      </c>
      <c r="B1071" t="s">
        <v>2290</v>
      </c>
      <c r="C1071" t="str">
        <f>IFERROR(VLOOKUP(Table1[[#This Row],[Ticker]],[1]!Table1[[Symbol]:[Industry]],2,FALSE),"-")</f>
        <v>-</v>
      </c>
      <c r="D1071" t="s">
        <v>198</v>
      </c>
      <c r="E1071">
        <v>2202.76903275</v>
      </c>
      <c r="F1071">
        <v>356.85</v>
      </c>
      <c r="G1071">
        <v>81.938655684559706</v>
      </c>
      <c r="H1071">
        <v>6.0540900376839897</v>
      </c>
      <c r="I1071">
        <v>18.9230807728676</v>
      </c>
      <c r="J1071">
        <v>1.1339465849633601</v>
      </c>
      <c r="K1071">
        <v>325.13458372862999</v>
      </c>
      <c r="L1071">
        <v>276.504034875706</v>
      </c>
      <c r="M1071">
        <v>56.072086266188599</v>
      </c>
      <c r="N1071">
        <v>2.4719884362402098</v>
      </c>
      <c r="O1071">
        <v>10.8589043015272</v>
      </c>
      <c r="P1071">
        <v>112.77800965953099</v>
      </c>
      <c r="Q1071">
        <v>0.14165836621686101</v>
      </c>
    </row>
    <row r="1072" spans="1:17" hidden="1" x14ac:dyDescent="0.3">
      <c r="A1072" t="s">
        <v>2291</v>
      </c>
      <c r="B1072" t="s">
        <v>2292</v>
      </c>
      <c r="C1072" t="str">
        <f>IFERROR(VLOOKUP(Table1[[#This Row],[Ticker]],[1]!Table1[[Symbol]:[Industry]],2,FALSE),"-")</f>
        <v>-</v>
      </c>
      <c r="D1072" t="s">
        <v>523</v>
      </c>
      <c r="E1072">
        <v>2196.26158906</v>
      </c>
      <c r="F1072">
        <v>72.38</v>
      </c>
      <c r="G1072">
        <v>48.357390056554401</v>
      </c>
      <c r="H1072">
        <v>-5.5503763946196303</v>
      </c>
      <c r="I1072">
        <v>-47.037614609166603</v>
      </c>
      <c r="J1072">
        <v>-4.4223082011002903</v>
      </c>
      <c r="K1072">
        <v>75.182613846277206</v>
      </c>
      <c r="L1072">
        <v>72.678553398627102</v>
      </c>
      <c r="M1072">
        <v>40.856670174656699</v>
      </c>
      <c r="N1072">
        <v>1.5272339663290799</v>
      </c>
      <c r="O1072">
        <v>61.439624205581602</v>
      </c>
      <c r="P1072">
        <v>95.0943396226414</v>
      </c>
      <c r="Q1072">
        <v>0.109746901458093</v>
      </c>
    </row>
    <row r="1073" spans="1:17" hidden="1" x14ac:dyDescent="0.3">
      <c r="A1073" t="s">
        <v>2293</v>
      </c>
      <c r="B1073" t="s">
        <v>2294</v>
      </c>
      <c r="C1073" t="str">
        <f>IFERROR(VLOOKUP(Table1[[#This Row],[Ticker]],[1]!Table1[[Symbol]:[Industry]],2,FALSE),"-")</f>
        <v>-</v>
      </c>
      <c r="D1073" t="s">
        <v>281</v>
      </c>
      <c r="E1073">
        <v>2193.7399999999998</v>
      </c>
      <c r="F1073">
        <v>3496</v>
      </c>
      <c r="G1073">
        <v>1639.45406933356</v>
      </c>
      <c r="H1073">
        <v>27.563825593209099</v>
      </c>
      <c r="I1073">
        <v>357.62347486679101</v>
      </c>
      <c r="J1073">
        <v>16.799462026925401</v>
      </c>
      <c r="K1073">
        <v>2560.4969424529199</v>
      </c>
      <c r="L1073">
        <v>1571.41512549084</v>
      </c>
      <c r="M1073">
        <v>87.906546996837406</v>
      </c>
      <c r="N1073">
        <v>0.90681272165656102</v>
      </c>
      <c r="O1073">
        <v>0</v>
      </c>
      <c r="P1073">
        <v>2044.78527607361</v>
      </c>
      <c r="Q1073">
        <v>0.212875441093518</v>
      </c>
    </row>
    <row r="1074" spans="1:17" hidden="1" x14ac:dyDescent="0.3">
      <c r="A1074" t="s">
        <v>2295</v>
      </c>
      <c r="B1074" t="s">
        <v>2296</v>
      </c>
      <c r="C1074" t="str">
        <f>IFERROR(VLOOKUP(Table1[[#This Row],[Ticker]],[1]!Table1[[Symbol]:[Industry]],2,FALSE),"-")</f>
        <v>-</v>
      </c>
      <c r="D1074" t="s">
        <v>619</v>
      </c>
      <c r="E1074">
        <v>2187.2919424799902</v>
      </c>
      <c r="F1074">
        <v>482.1</v>
      </c>
      <c r="G1074">
        <v>-36.686426709695802</v>
      </c>
      <c r="H1074">
        <v>-6.7864719545504002</v>
      </c>
      <c r="I1074">
        <v>-23.296333473735501</v>
      </c>
      <c r="J1074">
        <v>-6.1476945951613597</v>
      </c>
      <c r="K1074">
        <v>489.331422087813</v>
      </c>
      <c r="L1074">
        <v>497.63286664483201</v>
      </c>
      <c r="M1074">
        <v>27.284229285530198</v>
      </c>
      <c r="N1074">
        <v>1.01096654836408</v>
      </c>
      <c r="O1074">
        <v>31.715411740302802</v>
      </c>
      <c r="P1074">
        <v>17.7001953125</v>
      </c>
      <c r="Q1074">
        <v>-4.826410841098E-3</v>
      </c>
    </row>
    <row r="1075" spans="1:17" hidden="1" x14ac:dyDescent="0.3">
      <c r="A1075" t="s">
        <v>2297</v>
      </c>
      <c r="B1075" t="s">
        <v>2298</v>
      </c>
      <c r="C1075" t="str">
        <f>IFERROR(VLOOKUP(Table1[[#This Row],[Ticker]],[1]!Table1[[Symbol]:[Industry]],2,FALSE),"-")</f>
        <v>-</v>
      </c>
      <c r="D1075" t="s">
        <v>271</v>
      </c>
      <c r="E1075">
        <v>2185.3434750000001</v>
      </c>
      <c r="F1075">
        <v>437.55</v>
      </c>
      <c r="G1075">
        <v>-14.3566017129929</v>
      </c>
      <c r="H1075">
        <v>-10.156445558524901</v>
      </c>
      <c r="I1075">
        <v>-8.5367640540069996</v>
      </c>
      <c r="J1075">
        <v>-2.0702291080030002</v>
      </c>
      <c r="K1075">
        <v>447.37448701537897</v>
      </c>
      <c r="L1075">
        <v>436.83892210173201</v>
      </c>
      <c r="M1075">
        <v>51.551443817459898</v>
      </c>
      <c r="N1075">
        <v>0.39498055997949799</v>
      </c>
      <c r="O1075">
        <v>13.564164095531901</v>
      </c>
      <c r="P1075">
        <v>14.6769754946926</v>
      </c>
      <c r="Q1075">
        <v>-7.2796384223669996E-3</v>
      </c>
    </row>
    <row r="1076" spans="1:17" hidden="1" x14ac:dyDescent="0.3">
      <c r="A1076" t="s">
        <v>2299</v>
      </c>
      <c r="B1076" t="s">
        <v>2300</v>
      </c>
      <c r="C1076" t="str">
        <f>IFERROR(VLOOKUP(Table1[[#This Row],[Ticker]],[1]!Table1[[Symbol]:[Industry]],2,FALSE),"-")</f>
        <v>-</v>
      </c>
      <c r="D1076" t="s">
        <v>343</v>
      </c>
      <c r="E1076">
        <v>2183.6329231</v>
      </c>
      <c r="F1076">
        <v>991</v>
      </c>
      <c r="G1076">
        <v>-19.0638111573633</v>
      </c>
      <c r="H1076">
        <v>-6.1263171754604899</v>
      </c>
      <c r="I1076">
        <v>-31.7121858765105</v>
      </c>
      <c r="J1076">
        <v>-4.6078666579950402</v>
      </c>
      <c r="K1076">
        <v>1020.62779376841</v>
      </c>
      <c r="L1076">
        <v>1017.48122123643</v>
      </c>
      <c r="M1076">
        <v>39.014265048405001</v>
      </c>
      <c r="N1076">
        <v>1.08178577775469</v>
      </c>
      <c r="O1076">
        <v>30.958627648839499</v>
      </c>
      <c r="P1076">
        <v>19.823468955927702</v>
      </c>
      <c r="Q1076">
        <v>0.13176686007559801</v>
      </c>
    </row>
    <row r="1077" spans="1:17" hidden="1" x14ac:dyDescent="0.3">
      <c r="A1077" t="s">
        <v>2301</v>
      </c>
      <c r="B1077" t="s">
        <v>2302</v>
      </c>
      <c r="C1077" t="str">
        <f>IFERROR(VLOOKUP(Table1[[#This Row],[Ticker]],[1]!Table1[[Symbol]:[Industry]],2,FALSE),"-")</f>
        <v>-</v>
      </c>
      <c r="D1077" t="s">
        <v>703</v>
      </c>
      <c r="E1077">
        <v>2180.653534008</v>
      </c>
      <c r="F1077">
        <v>271.12</v>
      </c>
      <c r="G1077">
        <v>1.7637840212453699</v>
      </c>
      <c r="H1077">
        <v>0.60797186737937103</v>
      </c>
      <c r="I1077">
        <v>0.80039940687891797</v>
      </c>
      <c r="J1077">
        <v>0.22064760014066501</v>
      </c>
      <c r="K1077">
        <v>261.33332158873401</v>
      </c>
      <c r="L1077">
        <v>242.403341045286</v>
      </c>
      <c r="M1077">
        <v>58.290846172297002</v>
      </c>
      <c r="N1077">
        <v>0.50553718173223905</v>
      </c>
      <c r="O1077">
        <v>3.34907052227795</v>
      </c>
      <c r="P1077">
        <v>30.849420849420799</v>
      </c>
      <c r="Q1077">
        <v>3.2968413234804997E-2</v>
      </c>
    </row>
    <row r="1078" spans="1:17" hidden="1" x14ac:dyDescent="0.3">
      <c r="A1078" t="s">
        <v>2303</v>
      </c>
      <c r="B1078" t="s">
        <v>2304</v>
      </c>
      <c r="C1078" t="str">
        <f>IFERROR(VLOOKUP(Table1[[#This Row],[Ticker]],[1]!Table1[[Symbol]:[Industry]],2,FALSE),"-")</f>
        <v>-</v>
      </c>
      <c r="E1078">
        <v>2179.3460500000001</v>
      </c>
      <c r="F1078">
        <v>389.9</v>
      </c>
      <c r="G1078">
        <v>-56.965633998428402</v>
      </c>
      <c r="H1078">
        <v>-7.6195078341847697</v>
      </c>
      <c r="I1078">
        <v>-39.355945316678103</v>
      </c>
      <c r="J1078">
        <v>-2.41547313623966</v>
      </c>
      <c r="K1078">
        <v>401.66551647232598</v>
      </c>
      <c r="L1078">
        <v>444.69291127746698</v>
      </c>
      <c r="M1078">
        <v>52.652359301538802</v>
      </c>
      <c r="N1078">
        <v>2.2851383566140302</v>
      </c>
      <c r="O1078">
        <v>57.732751987689099</v>
      </c>
      <c r="P1078">
        <v>19.969230769230698</v>
      </c>
      <c r="Q1078">
        <v>0.29665017454227699</v>
      </c>
    </row>
    <row r="1079" spans="1:17" hidden="1" x14ac:dyDescent="0.3">
      <c r="A1079" t="s">
        <v>2305</v>
      </c>
      <c r="B1079" t="s">
        <v>2306</v>
      </c>
      <c r="C1079" t="str">
        <f>IFERROR(VLOOKUP(Table1[[#This Row],[Ticker]],[1]!Table1[[Symbol]:[Industry]],2,FALSE),"-")</f>
        <v>-</v>
      </c>
      <c r="D1079" t="s">
        <v>472</v>
      </c>
      <c r="E1079">
        <v>2176.9848299999999</v>
      </c>
      <c r="F1079">
        <v>273.75</v>
      </c>
      <c r="G1079">
        <v>-21.3132768601278</v>
      </c>
      <c r="H1079">
        <v>-6.1613655022014804</v>
      </c>
      <c r="I1079">
        <v>-12.0906459495246</v>
      </c>
      <c r="J1079">
        <v>-5.7778093015472596</v>
      </c>
      <c r="K1079">
        <v>273.01405760999302</v>
      </c>
      <c r="L1079">
        <v>268.43879125034999</v>
      </c>
      <c r="M1079">
        <v>38.896261482092697</v>
      </c>
      <c r="N1079">
        <v>1.2186784082895401</v>
      </c>
      <c r="O1079">
        <v>12.7488584474885</v>
      </c>
      <c r="P1079">
        <v>20.6744544853427</v>
      </c>
      <c r="Q1079">
        <v>-0.107231079554183</v>
      </c>
    </row>
    <row r="1080" spans="1:17" hidden="1" x14ac:dyDescent="0.3">
      <c r="A1080" t="s">
        <v>2307</v>
      </c>
      <c r="B1080" t="s">
        <v>2308</v>
      </c>
      <c r="C1080" t="str">
        <f>IFERROR(VLOOKUP(Table1[[#This Row],[Ticker]],[1]!Table1[[Symbol]:[Industry]],2,FALSE),"-")</f>
        <v>-</v>
      </c>
      <c r="D1080" t="s">
        <v>242</v>
      </c>
      <c r="E1080">
        <v>2173.3416926350001</v>
      </c>
      <c r="F1080">
        <v>4231.45</v>
      </c>
      <c r="G1080">
        <v>51.450034087343603</v>
      </c>
      <c r="H1080">
        <v>17.062517850491801</v>
      </c>
      <c r="I1080">
        <v>22.6568324139308</v>
      </c>
      <c r="J1080">
        <v>-5.90936559588667</v>
      </c>
      <c r="K1080">
        <v>3991.8031424621199</v>
      </c>
      <c r="L1080">
        <v>3392.10782672305</v>
      </c>
      <c r="M1080">
        <v>38.262686780916198</v>
      </c>
      <c r="N1080">
        <v>0.40930904935856299</v>
      </c>
      <c r="O1080">
        <v>12.845478500277601</v>
      </c>
      <c r="P1080">
        <v>80.023399276749601</v>
      </c>
      <c r="Q1080">
        <v>6.6327159253247003E-2</v>
      </c>
    </row>
    <row r="1081" spans="1:17" hidden="1" x14ac:dyDescent="0.3">
      <c r="A1081" t="s">
        <v>2309</v>
      </c>
      <c r="B1081" t="s">
        <v>2310</v>
      </c>
      <c r="C1081" t="str">
        <f>IFERROR(VLOOKUP(Table1[[#This Row],[Ticker]],[1]!Table1[[Symbol]:[Industry]],2,FALSE),"-")</f>
        <v>-</v>
      </c>
      <c r="D1081" t="s">
        <v>268</v>
      </c>
      <c r="E1081">
        <v>2170.8349899999998</v>
      </c>
      <c r="F1081">
        <v>1593.25</v>
      </c>
      <c r="G1081">
        <v>3.4025344974455698</v>
      </c>
      <c r="H1081">
        <v>11.6960275502987</v>
      </c>
      <c r="I1081">
        <v>12.045869090649701</v>
      </c>
      <c r="J1081">
        <v>-5.98725165799737</v>
      </c>
      <c r="K1081">
        <v>1396.60022832646</v>
      </c>
      <c r="L1081">
        <v>1299.9033966540401</v>
      </c>
      <c r="M1081">
        <v>68.497874319586302</v>
      </c>
      <c r="N1081">
        <v>3.66856321383385</v>
      </c>
      <c r="O1081">
        <v>7.3277891103091104</v>
      </c>
      <c r="P1081">
        <v>54.962797257209502</v>
      </c>
      <c r="Q1081">
        <v>3.7995296844010998E-2</v>
      </c>
    </row>
    <row r="1082" spans="1:17" hidden="1" x14ac:dyDescent="0.3">
      <c r="A1082" t="s">
        <v>2311</v>
      </c>
      <c r="B1082" t="s">
        <v>2312</v>
      </c>
      <c r="C1082" t="str">
        <f>IFERROR(VLOOKUP(Table1[[#This Row],[Ticker]],[1]!Table1[[Symbol]:[Industry]],2,FALSE),"-")</f>
        <v>-</v>
      </c>
      <c r="D1082" t="s">
        <v>551</v>
      </c>
      <c r="E1082">
        <v>2168.8687880000002</v>
      </c>
      <c r="F1082">
        <v>1902.65</v>
      </c>
      <c r="G1082">
        <v>-15.0174157837686</v>
      </c>
      <c r="H1082">
        <v>-6.47728194029495</v>
      </c>
      <c r="I1082">
        <v>1.4385012662809</v>
      </c>
      <c r="J1082">
        <v>1.2657408577959199</v>
      </c>
      <c r="K1082">
        <v>1875.6877916819001</v>
      </c>
      <c r="L1082">
        <v>1787.5152363571799</v>
      </c>
      <c r="M1082">
        <v>54.450751502414803</v>
      </c>
      <c r="N1082">
        <v>0.96462156164887802</v>
      </c>
      <c r="O1082">
        <v>27.540535568811901</v>
      </c>
      <c r="P1082">
        <v>25.587458745874599</v>
      </c>
    </row>
    <row r="1083" spans="1:17" hidden="1" x14ac:dyDescent="0.3">
      <c r="A1083" t="s">
        <v>2313</v>
      </c>
      <c r="B1083" t="s">
        <v>2314</v>
      </c>
      <c r="C1083" t="str">
        <f>IFERROR(VLOOKUP(Table1[[#This Row],[Ticker]],[1]!Table1[[Symbol]:[Industry]],2,FALSE),"-")</f>
        <v>-</v>
      </c>
      <c r="D1083" t="s">
        <v>89</v>
      </c>
      <c r="E1083">
        <v>2164.9752131</v>
      </c>
      <c r="F1083">
        <v>25.55</v>
      </c>
      <c r="G1083">
        <v>173.23636377523201</v>
      </c>
      <c r="H1083">
        <v>-16.587942834518</v>
      </c>
      <c r="I1083">
        <v>-16.551082025213599</v>
      </c>
      <c r="J1083">
        <v>-1.12244206990885</v>
      </c>
      <c r="K1083">
        <v>26.105995179365902</v>
      </c>
      <c r="L1083">
        <v>22.243894136361</v>
      </c>
      <c r="M1083">
        <v>41.819250148623901</v>
      </c>
      <c r="N1083">
        <v>0.66133972809956298</v>
      </c>
      <c r="O1083">
        <v>31.311154598825802</v>
      </c>
      <c r="P1083">
        <v>202.24980378170599</v>
      </c>
      <c r="Q1083">
        <v>6.9681750339044002E-2</v>
      </c>
    </row>
    <row r="1084" spans="1:17" hidden="1" x14ac:dyDescent="0.3">
      <c r="A1084" t="s">
        <v>2315</v>
      </c>
      <c r="B1084" t="s">
        <v>2316</v>
      </c>
      <c r="C1084" t="str">
        <f>IFERROR(VLOOKUP(Table1[[#This Row],[Ticker]],[1]!Table1[[Symbol]:[Industry]],2,FALSE),"-")</f>
        <v>-</v>
      </c>
      <c r="D1084" t="s">
        <v>62</v>
      </c>
      <c r="E1084">
        <v>2157.7625737200001</v>
      </c>
      <c r="F1084">
        <v>746.85</v>
      </c>
      <c r="G1084">
        <v>-9.9530425134201401</v>
      </c>
      <c r="H1084">
        <v>-6.0659932769307803</v>
      </c>
      <c r="I1084">
        <v>10.6137835806511</v>
      </c>
      <c r="J1084">
        <v>-0.52003243135464206</v>
      </c>
      <c r="K1084">
        <v>739.00970124513799</v>
      </c>
      <c r="L1084">
        <v>681.40234726563904</v>
      </c>
      <c r="M1084">
        <v>43.4133085910088</v>
      </c>
      <c r="N1084">
        <v>0.39676152339973803</v>
      </c>
      <c r="O1084">
        <v>10.484032938341</v>
      </c>
      <c r="P1084">
        <v>32.443695690725299</v>
      </c>
      <c r="Q1084">
        <v>-4.2556927925192001E-2</v>
      </c>
    </row>
    <row r="1085" spans="1:17" hidden="1" x14ac:dyDescent="0.3">
      <c r="A1085" t="s">
        <v>2317</v>
      </c>
      <c r="B1085" t="s">
        <v>2318</v>
      </c>
      <c r="C1085" t="str">
        <f>IFERROR(VLOOKUP(Table1[[#This Row],[Ticker]],[1]!Table1[[Symbol]:[Industry]],2,FALSE),"-")</f>
        <v>-</v>
      </c>
      <c r="D1085" t="s">
        <v>407</v>
      </c>
      <c r="E1085">
        <v>2134.0164484799998</v>
      </c>
      <c r="F1085">
        <v>875.7</v>
      </c>
      <c r="G1085">
        <v>-18.786754087589699</v>
      </c>
      <c r="H1085">
        <v>14.731322871963799</v>
      </c>
      <c r="I1085">
        <v>-12.480617543653899</v>
      </c>
      <c r="J1085">
        <v>1.5419440950474299</v>
      </c>
      <c r="K1085">
        <v>774.11721653870302</v>
      </c>
      <c r="L1085">
        <v>782.59361934670198</v>
      </c>
      <c r="M1085">
        <v>63.955617896937397</v>
      </c>
      <c r="N1085">
        <v>1.1132644160594001</v>
      </c>
      <c r="O1085">
        <v>24.4718510905561</v>
      </c>
      <c r="P1085">
        <v>35.883311350764203</v>
      </c>
      <c r="Q1085">
        <v>-8.0895646915849995E-2</v>
      </c>
    </row>
    <row r="1086" spans="1:17" hidden="1" x14ac:dyDescent="0.3">
      <c r="A1086" t="s">
        <v>2319</v>
      </c>
      <c r="B1086" t="s">
        <v>2320</v>
      </c>
      <c r="C1086" t="str">
        <f>IFERROR(VLOOKUP(Table1[[#This Row],[Ticker]],[1]!Table1[[Symbol]:[Industry]],2,FALSE),"-")</f>
        <v>-</v>
      </c>
      <c r="D1086" t="s">
        <v>1435</v>
      </c>
      <c r="E1086">
        <v>2133.5099547250002</v>
      </c>
      <c r="F1086">
        <v>823.45</v>
      </c>
      <c r="G1086">
        <v>2.6307602902567502</v>
      </c>
      <c r="H1086">
        <v>0.73551352382481505</v>
      </c>
      <c r="I1086">
        <v>15.4189598057786</v>
      </c>
      <c r="J1086">
        <v>-1.32061920008814</v>
      </c>
      <c r="K1086">
        <v>740.67866646088896</v>
      </c>
      <c r="L1086">
        <v>652.11716723304698</v>
      </c>
      <c r="M1086">
        <v>46.263260641175599</v>
      </c>
      <c r="N1086">
        <v>0.74517710917299695</v>
      </c>
      <c r="O1086">
        <v>12.8240937518975</v>
      </c>
      <c r="P1086">
        <v>82.380952380952394</v>
      </c>
      <c r="Q1086">
        <v>-1.1121014882676999E-2</v>
      </c>
    </row>
    <row r="1087" spans="1:17" hidden="1" x14ac:dyDescent="0.3">
      <c r="A1087" t="s">
        <v>2321</v>
      </c>
      <c r="B1087" t="s">
        <v>2322</v>
      </c>
      <c r="C1087" t="str">
        <f>IFERROR(VLOOKUP(Table1[[#This Row],[Ticker]],[1]!Table1[[Symbol]:[Industry]],2,FALSE),"-")</f>
        <v>-</v>
      </c>
      <c r="D1087" t="s">
        <v>626</v>
      </c>
      <c r="E1087">
        <v>2133.3096825900002</v>
      </c>
      <c r="F1087">
        <v>318.64999999999998</v>
      </c>
      <c r="G1087">
        <v>-11.735717845288899</v>
      </c>
      <c r="H1087">
        <v>-7.3873823613200607E-2</v>
      </c>
      <c r="I1087">
        <v>-18.841752799809701</v>
      </c>
      <c r="J1087">
        <v>-4.6381462239108799</v>
      </c>
      <c r="K1087">
        <v>305.24312469783303</v>
      </c>
      <c r="M1087">
        <v>60.550113031573403</v>
      </c>
      <c r="N1087">
        <v>1.4150423624259001</v>
      </c>
      <c r="O1087">
        <v>20.790836340812799</v>
      </c>
      <c r="P1087">
        <v>35.422864428389197</v>
      </c>
    </row>
    <row r="1088" spans="1:17" hidden="1" x14ac:dyDescent="0.3">
      <c r="A1088" t="s">
        <v>2323</v>
      </c>
      <c r="B1088" t="s">
        <v>2324</v>
      </c>
      <c r="C1088" t="str">
        <f>IFERROR(VLOOKUP(Table1[[#This Row],[Ticker]],[1]!Table1[[Symbol]:[Industry]],2,FALSE),"-")</f>
        <v>-</v>
      </c>
      <c r="D1088" t="s">
        <v>696</v>
      </c>
      <c r="E1088">
        <v>2132.9644948</v>
      </c>
      <c r="F1088">
        <v>338.2</v>
      </c>
      <c r="G1088">
        <v>4.3125296745092301E-2</v>
      </c>
      <c r="H1088">
        <v>-5.3531550428169004</v>
      </c>
      <c r="I1088">
        <v>-12.7248225580572</v>
      </c>
      <c r="J1088">
        <v>-5.1962080155550101</v>
      </c>
      <c r="K1088">
        <v>342.14163446285198</v>
      </c>
      <c r="L1088">
        <v>330.73456043456201</v>
      </c>
      <c r="M1088">
        <v>33.478591743543497</v>
      </c>
      <c r="N1088">
        <v>1.1346096231606999</v>
      </c>
      <c r="O1088">
        <v>24.733885274985202</v>
      </c>
      <c r="P1088">
        <v>33.071021050560603</v>
      </c>
      <c r="Q1088">
        <v>3.5505156983290001E-2</v>
      </c>
    </row>
    <row r="1089" spans="1:17" hidden="1" x14ac:dyDescent="0.3">
      <c r="A1089" t="s">
        <v>2325</v>
      </c>
      <c r="B1089" t="s">
        <v>2326</v>
      </c>
      <c r="C1089" t="str">
        <f>IFERROR(VLOOKUP(Table1[[#This Row],[Ticker]],[1]!Table1[[Symbol]:[Industry]],2,FALSE),"-")</f>
        <v>-</v>
      </c>
      <c r="D1089" t="s">
        <v>168</v>
      </c>
      <c r="E1089">
        <v>2128.6727999999998</v>
      </c>
      <c r="F1089">
        <v>2004.4</v>
      </c>
      <c r="G1089">
        <v>358.19870190003098</v>
      </c>
      <c r="H1089">
        <v>30.656596796101201</v>
      </c>
      <c r="I1089">
        <v>124.33253560838899</v>
      </c>
      <c r="J1089">
        <v>15.393715642427599</v>
      </c>
      <c r="K1089">
        <v>1708.0979414926801</v>
      </c>
      <c r="L1089">
        <v>1195.86738815797</v>
      </c>
      <c r="M1089">
        <v>57.852048155416497</v>
      </c>
      <c r="N1089">
        <v>0.96598149264808197</v>
      </c>
      <c r="O1089">
        <v>10.8636000798243</v>
      </c>
      <c r="P1089">
        <v>432.87252425893899</v>
      </c>
      <c r="Q1089">
        <v>0.15332336673296401</v>
      </c>
    </row>
    <row r="1090" spans="1:17" hidden="1" x14ac:dyDescent="0.3">
      <c r="A1090" t="s">
        <v>2327</v>
      </c>
      <c r="B1090" t="s">
        <v>2328</v>
      </c>
      <c r="C1090" t="str">
        <f>IFERROR(VLOOKUP(Table1[[#This Row],[Ticker]],[1]!Table1[[Symbol]:[Industry]],2,FALSE),"-")</f>
        <v>-</v>
      </c>
      <c r="D1090" t="s">
        <v>1104</v>
      </c>
      <c r="E1090">
        <v>2121.2249879000001</v>
      </c>
      <c r="F1090">
        <v>746.5</v>
      </c>
      <c r="G1090">
        <v>-16.092425681576898</v>
      </c>
      <c r="H1090">
        <v>-14.7208507103886</v>
      </c>
      <c r="I1090">
        <v>-26.556181192094702</v>
      </c>
      <c r="J1090">
        <v>-1.9461228935896699</v>
      </c>
      <c r="K1090">
        <v>832.91087462514497</v>
      </c>
      <c r="L1090">
        <v>839.13103399738804</v>
      </c>
      <c r="M1090">
        <v>25.642687095753999</v>
      </c>
      <c r="N1090">
        <v>1.3454975636675699</v>
      </c>
      <c r="O1090">
        <v>54.179504353650302</v>
      </c>
      <c r="P1090">
        <v>25.8747154540089</v>
      </c>
      <c r="Q1090">
        <v>-3.0465973574010001E-3</v>
      </c>
    </row>
    <row r="1091" spans="1:17" hidden="1" x14ac:dyDescent="0.3">
      <c r="A1091" t="s">
        <v>2329</v>
      </c>
      <c r="B1091" t="s">
        <v>2330</v>
      </c>
      <c r="C1091" t="str">
        <f>IFERROR(VLOOKUP(Table1[[#This Row],[Ticker]],[1]!Table1[[Symbol]:[Industry]],2,FALSE),"-")</f>
        <v>-</v>
      </c>
      <c r="D1091" t="s">
        <v>21</v>
      </c>
      <c r="E1091">
        <v>2117.6755219799902</v>
      </c>
      <c r="F1091">
        <v>324.89999999999998</v>
      </c>
      <c r="G1091">
        <v>3.2362728547794002</v>
      </c>
      <c r="H1091">
        <v>-17.146095416274999</v>
      </c>
      <c r="I1091">
        <v>-36.521270796566199</v>
      </c>
      <c r="J1091">
        <v>-2.08040883432722</v>
      </c>
      <c r="K1091">
        <v>366.17067058413397</v>
      </c>
      <c r="L1091">
        <v>373.78023887665699</v>
      </c>
      <c r="M1091">
        <v>26.1960746884657</v>
      </c>
      <c r="N1091">
        <v>0.96430164482854697</v>
      </c>
      <c r="O1091">
        <v>112.603878116343</v>
      </c>
      <c r="P1091">
        <v>45.6950672645739</v>
      </c>
      <c r="Q1091">
        <v>9.9703305260140998E-2</v>
      </c>
    </row>
    <row r="1092" spans="1:17" hidden="1" x14ac:dyDescent="0.3">
      <c r="A1092" t="s">
        <v>2331</v>
      </c>
      <c r="B1092" t="s">
        <v>2332</v>
      </c>
      <c r="C1092" t="str">
        <f>IFERROR(VLOOKUP(Table1[[#This Row],[Ticker]],[1]!Table1[[Symbol]:[Industry]],2,FALSE),"-")</f>
        <v>-</v>
      </c>
      <c r="D1092" t="s">
        <v>163</v>
      </c>
      <c r="E1092">
        <v>2115.498</v>
      </c>
      <c r="F1092">
        <v>2120.8000000000002</v>
      </c>
      <c r="G1092">
        <v>-10.1197130733108</v>
      </c>
      <c r="H1092">
        <v>-9.2172609755200305</v>
      </c>
      <c r="I1092">
        <v>-16.728982404761901</v>
      </c>
      <c r="J1092">
        <v>-6.5886425361093099</v>
      </c>
      <c r="K1092">
        <v>2176.3926093371201</v>
      </c>
      <c r="L1092">
        <v>2062.45644924623</v>
      </c>
      <c r="M1092">
        <v>37.501303251724003</v>
      </c>
      <c r="N1092">
        <v>0.80665035867575097</v>
      </c>
      <c r="O1092">
        <v>31.021312712183999</v>
      </c>
      <c r="P1092">
        <v>26.3095202644352</v>
      </c>
      <c r="Q1092">
        <v>0.16407098167987499</v>
      </c>
    </row>
    <row r="1093" spans="1:17" hidden="1" x14ac:dyDescent="0.3">
      <c r="A1093" t="s">
        <v>2333</v>
      </c>
      <c r="B1093" t="s">
        <v>2334</v>
      </c>
      <c r="C1093" t="str">
        <f>IFERROR(VLOOKUP(Table1[[#This Row],[Ticker]],[1]!Table1[[Symbol]:[Industry]],2,FALSE),"-")</f>
        <v>-</v>
      </c>
      <c r="D1093" t="s">
        <v>400</v>
      </c>
      <c r="E1093">
        <v>2105.982641775</v>
      </c>
      <c r="F1093">
        <v>680.25</v>
      </c>
      <c r="G1093">
        <v>-11.528633581762801</v>
      </c>
      <c r="H1093">
        <v>12.542095252807799</v>
      </c>
      <c r="I1093">
        <v>-1.5781345378989999</v>
      </c>
      <c r="J1093">
        <v>-1.6295340165831</v>
      </c>
      <c r="K1093">
        <v>601.04138067419603</v>
      </c>
      <c r="L1093">
        <v>575.26236392784097</v>
      </c>
      <c r="M1093">
        <v>65.2910420138235</v>
      </c>
      <c r="N1093">
        <v>2.3529391266967101</v>
      </c>
      <c r="O1093">
        <v>9.1804483645718502</v>
      </c>
      <c r="P1093">
        <v>54.584706283376804</v>
      </c>
      <c r="Q1093">
        <v>0.145646171993047</v>
      </c>
    </row>
    <row r="1094" spans="1:17" hidden="1" x14ac:dyDescent="0.3">
      <c r="A1094" t="s">
        <v>2335</v>
      </c>
      <c r="B1094" t="s">
        <v>2336</v>
      </c>
      <c r="C1094" t="str">
        <f>IFERROR(VLOOKUP(Table1[[#This Row],[Ticker]],[1]!Table1[[Symbol]:[Industry]],2,FALSE),"-")</f>
        <v>-</v>
      </c>
      <c r="D1094" t="s">
        <v>268</v>
      </c>
      <c r="E1094">
        <v>2101.505828805</v>
      </c>
      <c r="F1094">
        <v>687.15</v>
      </c>
      <c r="G1094">
        <v>-48.840630828033603</v>
      </c>
      <c r="H1094">
        <v>-3.1677192004407799</v>
      </c>
      <c r="I1094">
        <v>-41.948547012451002</v>
      </c>
      <c r="J1094">
        <v>-4.6720693105548001</v>
      </c>
      <c r="K1094">
        <v>722.41183992004596</v>
      </c>
      <c r="L1094">
        <v>806.48114396642995</v>
      </c>
      <c r="M1094">
        <v>43.791089172679598</v>
      </c>
      <c r="N1094">
        <v>0.631034214659278</v>
      </c>
      <c r="O1094">
        <v>67.357927672269497</v>
      </c>
      <c r="P1094">
        <v>7.5099741844637302</v>
      </c>
    </row>
    <row r="1095" spans="1:17" hidden="1" x14ac:dyDescent="0.3">
      <c r="A1095" t="s">
        <v>2337</v>
      </c>
      <c r="B1095" t="s">
        <v>2338</v>
      </c>
      <c r="C1095" t="str">
        <f>IFERROR(VLOOKUP(Table1[[#This Row],[Ticker]],[1]!Table1[[Symbol]:[Industry]],2,FALSE),"-")</f>
        <v>-</v>
      </c>
      <c r="D1095" t="s">
        <v>472</v>
      </c>
      <c r="E1095">
        <v>2100.3760830000001</v>
      </c>
      <c r="F1095">
        <v>837.05</v>
      </c>
      <c r="G1095">
        <v>58.050804575781598</v>
      </c>
      <c r="H1095">
        <v>14.4162916291959</v>
      </c>
      <c r="I1095">
        <v>26.5445030156516</v>
      </c>
      <c r="J1095">
        <v>-1.34010043444946</v>
      </c>
      <c r="K1095">
        <v>715.23214836087595</v>
      </c>
      <c r="L1095">
        <v>610.82698416110895</v>
      </c>
      <c r="M1095">
        <v>59.742936185039902</v>
      </c>
      <c r="N1095">
        <v>0.69402851021885104</v>
      </c>
      <c r="O1095">
        <v>5.72845110805806</v>
      </c>
      <c r="P1095">
        <v>94.549680418361405</v>
      </c>
      <c r="Q1095">
        <v>8.8526358010233994E-2</v>
      </c>
    </row>
    <row r="1096" spans="1:17" hidden="1" x14ac:dyDescent="0.3">
      <c r="A1096" t="s">
        <v>2339</v>
      </c>
      <c r="B1096" t="s">
        <v>2340</v>
      </c>
      <c r="C1096" t="str">
        <f>IFERROR(VLOOKUP(Table1[[#This Row],[Ticker]],[1]!Table1[[Symbol]:[Industry]],2,FALSE),"-")</f>
        <v>-</v>
      </c>
      <c r="D1096" t="s">
        <v>921</v>
      </c>
      <c r="E1096">
        <v>2100.2894017499998</v>
      </c>
      <c r="F1096">
        <v>591.54999999999995</v>
      </c>
      <c r="G1096">
        <v>58.601217217048202</v>
      </c>
      <c r="H1096">
        <v>31.704068169627099</v>
      </c>
      <c r="I1096">
        <v>73.165446955202896</v>
      </c>
      <c r="J1096">
        <v>-3.6571865642428301</v>
      </c>
      <c r="K1096">
        <v>491.476805652027</v>
      </c>
      <c r="L1096">
        <v>374.557394691696</v>
      </c>
      <c r="M1096">
        <v>55.0773454409428</v>
      </c>
      <c r="N1096">
        <v>1.72439723401395</v>
      </c>
      <c r="O1096">
        <v>15.619981404783999</v>
      </c>
      <c r="P1096">
        <v>131.88945511564</v>
      </c>
      <c r="Q1096">
        <v>0.12526200774776</v>
      </c>
    </row>
    <row r="1097" spans="1:17" hidden="1" x14ac:dyDescent="0.3">
      <c r="A1097" t="s">
        <v>2341</v>
      </c>
      <c r="B1097" t="s">
        <v>2342</v>
      </c>
      <c r="C1097" t="str">
        <f>IFERROR(VLOOKUP(Table1[[#This Row],[Ticker]],[1]!Table1[[Symbol]:[Industry]],2,FALSE),"-")</f>
        <v>-</v>
      </c>
      <c r="D1097" t="s">
        <v>62</v>
      </c>
      <c r="E1097">
        <v>2098.88289648</v>
      </c>
      <c r="F1097">
        <v>228.04</v>
      </c>
      <c r="G1097">
        <v>27.3244813516711</v>
      </c>
      <c r="H1097">
        <v>-3.3566863670395599</v>
      </c>
      <c r="I1097">
        <v>-7.5123594052829796</v>
      </c>
      <c r="J1097">
        <v>-2.9990824898563502</v>
      </c>
      <c r="K1097">
        <v>218.12347946559899</v>
      </c>
      <c r="L1097">
        <v>203.23927020360799</v>
      </c>
      <c r="M1097">
        <v>57.595749429556399</v>
      </c>
      <c r="N1097">
        <v>1.3698603349352101</v>
      </c>
      <c r="O1097">
        <v>15.703385370987499</v>
      </c>
      <c r="P1097">
        <v>60.591549295774598</v>
      </c>
      <c r="Q1097">
        <v>8.3762191547236006E-2</v>
      </c>
    </row>
    <row r="1098" spans="1:17" hidden="1" x14ac:dyDescent="0.3">
      <c r="A1098" t="s">
        <v>2343</v>
      </c>
      <c r="B1098" t="s">
        <v>2344</v>
      </c>
      <c r="C1098" t="str">
        <f>IFERROR(VLOOKUP(Table1[[#This Row],[Ticker]],[1]!Table1[[Symbol]:[Industry]],2,FALSE),"-")</f>
        <v>-</v>
      </c>
      <c r="D1098" t="s">
        <v>77</v>
      </c>
      <c r="E1098">
        <v>2096.438799</v>
      </c>
      <c r="F1098">
        <v>241.5</v>
      </c>
      <c r="G1098">
        <v>15.136959949027499</v>
      </c>
      <c r="H1098">
        <v>-4.92162515621302</v>
      </c>
      <c r="I1098">
        <v>-10.324709879370101</v>
      </c>
      <c r="J1098">
        <v>-3.9988812500564501</v>
      </c>
      <c r="K1098">
        <v>244.05723387164099</v>
      </c>
      <c r="L1098">
        <v>223.34429996642299</v>
      </c>
      <c r="M1098">
        <v>35.222348539998201</v>
      </c>
      <c r="N1098">
        <v>0.858811015925947</v>
      </c>
      <c r="O1098">
        <v>13.664596273291901</v>
      </c>
      <c r="P1098">
        <v>42.309958750736598</v>
      </c>
      <c r="Q1098">
        <v>-0.102176951272526</v>
      </c>
    </row>
    <row r="1099" spans="1:17" hidden="1" x14ac:dyDescent="0.3">
      <c r="A1099" t="s">
        <v>2345</v>
      </c>
      <c r="B1099" t="s">
        <v>2346</v>
      </c>
      <c r="C1099" t="str">
        <f>IFERROR(VLOOKUP(Table1[[#This Row],[Ticker]],[1]!Table1[[Symbol]:[Industry]],2,FALSE),"-")</f>
        <v>-</v>
      </c>
      <c r="D1099" t="s">
        <v>138</v>
      </c>
      <c r="E1099">
        <v>2095.9110938399999</v>
      </c>
      <c r="F1099">
        <v>120.86</v>
      </c>
      <c r="G1099">
        <v>446.25288427688901</v>
      </c>
      <c r="H1099">
        <v>-12.840092046055</v>
      </c>
      <c r="I1099">
        <v>67.574069413075094</v>
      </c>
      <c r="J1099">
        <v>-5.5109556750742001</v>
      </c>
      <c r="K1099">
        <v>119.219275912014</v>
      </c>
      <c r="L1099">
        <v>87.889431527105998</v>
      </c>
      <c r="M1099">
        <v>47.426101329561</v>
      </c>
      <c r="N1099">
        <v>0.71733387269371296</v>
      </c>
      <c r="O1099">
        <v>13.916928677809</v>
      </c>
      <c r="P1099">
        <v>476.75972321641598</v>
      </c>
    </row>
    <row r="1100" spans="1:17" x14ac:dyDescent="0.3">
      <c r="A1100" t="s">
        <v>2347</v>
      </c>
      <c r="B1100" t="s">
        <v>2348</v>
      </c>
      <c r="C1100" t="str">
        <f>IFERROR(VLOOKUP(Table1[[#This Row],[Ticker]],[1]!Table1[[Symbol]:[Industry]],2,FALSE),"-")</f>
        <v>-</v>
      </c>
      <c r="D1100" t="s">
        <v>291</v>
      </c>
      <c r="E1100">
        <v>2092.0537447699999</v>
      </c>
      <c r="F1100">
        <v>647.9</v>
      </c>
      <c r="G1100">
        <v>18.701880991003399</v>
      </c>
      <c r="H1100">
        <v>-2.4979599115670701</v>
      </c>
      <c r="I1100">
        <v>-18.547566643934498</v>
      </c>
      <c r="J1100">
        <v>-3.86930923782865</v>
      </c>
      <c r="K1100">
        <v>633.02465070871403</v>
      </c>
      <c r="L1100">
        <v>624.10669990510496</v>
      </c>
      <c r="M1100">
        <v>45.010100280207702</v>
      </c>
      <c r="N1100">
        <v>0.58772688205726498</v>
      </c>
      <c r="O1100">
        <v>18.521376755672101</v>
      </c>
      <c r="P1100">
        <v>44.250250473115798</v>
      </c>
      <c r="Q1100">
        <v>-6.3860379535697995E-2</v>
      </c>
    </row>
    <row r="1101" spans="1:17" hidden="1" x14ac:dyDescent="0.3">
      <c r="A1101" t="s">
        <v>1663</v>
      </c>
      <c r="B1101" t="s">
        <v>2349</v>
      </c>
      <c r="C1101" t="str">
        <f>IFERROR(VLOOKUP(Table1[[#This Row],[Ticker]],[1]!Table1[[Symbol]:[Industry]],2,FALSE),"-")</f>
        <v>-</v>
      </c>
      <c r="D1101" t="s">
        <v>1665</v>
      </c>
      <c r="E1101">
        <v>2091.9342556299998</v>
      </c>
      <c r="F1101">
        <v>40.24</v>
      </c>
      <c r="G1101">
        <v>56.877989307490701</v>
      </c>
      <c r="H1101">
        <v>-10.6527231491292</v>
      </c>
      <c r="I1101">
        <v>-0.61240160525430998</v>
      </c>
      <c r="J1101">
        <v>-4.0722361166952101</v>
      </c>
      <c r="K1101">
        <v>39.029642813656501</v>
      </c>
      <c r="L1101">
        <v>34.280856908530403</v>
      </c>
      <c r="M1101">
        <v>49.333103027404697</v>
      </c>
      <c r="N1101">
        <v>1.0827521292562701</v>
      </c>
      <c r="O1101">
        <v>14.18986083499</v>
      </c>
      <c r="P1101">
        <v>99.207920792079193</v>
      </c>
      <c r="Q1101">
        <v>7.0291434656782004E-2</v>
      </c>
    </row>
    <row r="1102" spans="1:17" hidden="1" x14ac:dyDescent="0.3">
      <c r="A1102" t="s">
        <v>2350</v>
      </c>
      <c r="B1102" t="s">
        <v>2351</v>
      </c>
      <c r="C1102" t="str">
        <f>IFERROR(VLOOKUP(Table1[[#This Row],[Ticker]],[1]!Table1[[Symbol]:[Industry]],2,FALSE),"-")</f>
        <v>-</v>
      </c>
      <c r="D1102" t="s">
        <v>1541</v>
      </c>
      <c r="E1102">
        <v>2085.1279257599999</v>
      </c>
      <c r="F1102">
        <v>95.8</v>
      </c>
      <c r="G1102">
        <v>-37.863583726217101</v>
      </c>
      <c r="H1102">
        <v>-0.31761149418885498</v>
      </c>
      <c r="I1102">
        <v>-15.6202908097113</v>
      </c>
      <c r="J1102">
        <v>-0.26371158651075399</v>
      </c>
      <c r="K1102">
        <v>94.728225541463004</v>
      </c>
      <c r="L1102">
        <v>96.671303101406707</v>
      </c>
      <c r="M1102">
        <v>53.300284677477698</v>
      </c>
      <c r="N1102">
        <v>1.9587205761191899</v>
      </c>
      <c r="O1102">
        <v>35.177453027139798</v>
      </c>
      <c r="P1102">
        <v>15.4216867469879</v>
      </c>
      <c r="Q1102">
        <v>1.5853939720495001E-2</v>
      </c>
    </row>
    <row r="1103" spans="1:17" hidden="1" x14ac:dyDescent="0.3">
      <c r="A1103" t="s">
        <v>2352</v>
      </c>
      <c r="B1103" t="s">
        <v>2353</v>
      </c>
      <c r="C1103" t="str">
        <f>IFERROR(VLOOKUP(Table1[[#This Row],[Ticker]],[1]!Table1[[Symbol]:[Industry]],2,FALSE),"-")</f>
        <v>-</v>
      </c>
      <c r="D1103" t="s">
        <v>510</v>
      </c>
      <c r="E1103">
        <v>2080.6515760249999</v>
      </c>
      <c r="F1103">
        <v>2445.85</v>
      </c>
      <c r="G1103">
        <v>15.758966884046</v>
      </c>
      <c r="H1103">
        <v>-1.6249112135086099</v>
      </c>
      <c r="I1103">
        <v>49.909000450063999</v>
      </c>
      <c r="J1103">
        <v>-7.2160017804898402</v>
      </c>
      <c r="K1103">
        <v>2252.8242466554698</v>
      </c>
      <c r="L1103">
        <v>1830.7364800151099</v>
      </c>
      <c r="M1103">
        <v>36.192099939666797</v>
      </c>
      <c r="N1103">
        <v>0.90705343676904804</v>
      </c>
      <c r="O1103">
        <v>17.768873806652</v>
      </c>
      <c r="P1103">
        <v>89.182813164713593</v>
      </c>
      <c r="Q1103">
        <v>-3.7422558295498003E-2</v>
      </c>
    </row>
    <row r="1104" spans="1:17" x14ac:dyDescent="0.3">
      <c r="A1104" t="s">
        <v>2354</v>
      </c>
      <c r="B1104" t="s">
        <v>2355</v>
      </c>
      <c r="C1104" t="str">
        <f>IFERROR(VLOOKUP(Table1[[#This Row],[Ticker]],[1]!Table1[[Symbol]:[Industry]],2,FALSE),"-")</f>
        <v>-</v>
      </c>
      <c r="D1104" t="s">
        <v>528</v>
      </c>
      <c r="E1104">
        <v>2080.5877807500001</v>
      </c>
      <c r="F1104">
        <v>532.5</v>
      </c>
      <c r="G1104">
        <v>-45.418740355778702</v>
      </c>
      <c r="H1104">
        <v>-10.484001264495699</v>
      </c>
      <c r="I1104">
        <v>-27.544202455684701</v>
      </c>
      <c r="J1104">
        <v>-5.7618416613468098</v>
      </c>
      <c r="K1104">
        <v>551.49365384774399</v>
      </c>
      <c r="L1104">
        <v>596.82244752855604</v>
      </c>
      <c r="M1104">
        <v>32.927157520580501</v>
      </c>
      <c r="N1104">
        <v>1.0004609419947801</v>
      </c>
      <c r="O1104">
        <v>48.676056338028097</v>
      </c>
      <c r="P1104">
        <v>15.4972345732566</v>
      </c>
      <c r="Q1104">
        <v>-8.0887097059447993E-2</v>
      </c>
    </row>
    <row r="1105" spans="1:17" hidden="1" x14ac:dyDescent="0.3">
      <c r="A1105" t="s">
        <v>2356</v>
      </c>
      <c r="B1105" t="s">
        <v>2357</v>
      </c>
      <c r="C1105" t="str">
        <f>IFERROR(VLOOKUP(Table1[[#This Row],[Ticker]],[1]!Table1[[Symbol]:[Industry]],2,FALSE),"-")</f>
        <v>-</v>
      </c>
      <c r="D1105" t="s">
        <v>274</v>
      </c>
      <c r="E1105">
        <v>2078.5766851200001</v>
      </c>
      <c r="F1105">
        <v>106.6</v>
      </c>
      <c r="G1105">
        <v>-44.459308933947298</v>
      </c>
      <c r="H1105">
        <v>-8.2235401218967592</v>
      </c>
      <c r="I1105">
        <v>-21.976612265929798</v>
      </c>
      <c r="J1105">
        <v>-5.61506743864041</v>
      </c>
      <c r="K1105">
        <v>116.710139619389</v>
      </c>
      <c r="L1105">
        <v>113.992770446073</v>
      </c>
      <c r="M1105">
        <v>23.433861887627</v>
      </c>
      <c r="N1105">
        <v>0.62239083666398698</v>
      </c>
      <c r="O1105">
        <v>46.341463414634099</v>
      </c>
      <c r="P1105">
        <v>23.294008790191899</v>
      </c>
      <c r="Q1105">
        <v>0.15258991407349801</v>
      </c>
    </row>
    <row r="1106" spans="1:17" hidden="1" x14ac:dyDescent="0.3">
      <c r="A1106" t="s">
        <v>2358</v>
      </c>
      <c r="B1106" t="s">
        <v>2359</v>
      </c>
      <c r="C1106" t="str">
        <f>IFERROR(VLOOKUP(Table1[[#This Row],[Ticker]],[1]!Table1[[Symbol]:[Industry]],2,FALSE),"-")</f>
        <v>-</v>
      </c>
      <c r="D1106" t="s">
        <v>138</v>
      </c>
      <c r="E1106">
        <v>2078.48531426</v>
      </c>
      <c r="F1106">
        <v>67.33</v>
      </c>
      <c r="G1106">
        <v>86.430306723220994</v>
      </c>
      <c r="H1106">
        <v>-18.43932630666</v>
      </c>
      <c r="I1106">
        <v>5.5150241993015303</v>
      </c>
      <c r="J1106">
        <v>-5.5529771705470496</v>
      </c>
      <c r="K1106">
        <v>65.517414695512997</v>
      </c>
      <c r="L1106">
        <v>54.0733856437664</v>
      </c>
      <c r="M1106">
        <v>47.7840487397674</v>
      </c>
      <c r="N1106">
        <v>0.36102172278072198</v>
      </c>
      <c r="O1106">
        <v>16.188920243576401</v>
      </c>
      <c r="P1106">
        <v>139.18294849022999</v>
      </c>
      <c r="Q1106">
        <v>0.124761815624084</v>
      </c>
    </row>
    <row r="1107" spans="1:17" hidden="1" x14ac:dyDescent="0.3">
      <c r="A1107" t="s">
        <v>2360</v>
      </c>
      <c r="B1107" t="s">
        <v>2361</v>
      </c>
      <c r="C1107" t="str">
        <f>IFERROR(VLOOKUP(Table1[[#This Row],[Ticker]],[1]!Table1[[Symbol]:[Industry]],2,FALSE),"-")</f>
        <v>-</v>
      </c>
      <c r="D1107" t="s">
        <v>302</v>
      </c>
      <c r="E1107">
        <v>2063.8197079249999</v>
      </c>
      <c r="F1107">
        <v>329.15</v>
      </c>
      <c r="G1107">
        <v>-0.16552386733753299</v>
      </c>
      <c r="H1107">
        <v>-11.996375337122499</v>
      </c>
      <c r="I1107">
        <v>20.587718798332801</v>
      </c>
      <c r="J1107">
        <v>-0.44512091313564101</v>
      </c>
      <c r="K1107">
        <v>338.36929636086199</v>
      </c>
      <c r="L1107">
        <v>311.88416381096198</v>
      </c>
      <c r="M1107">
        <v>52.449655315365</v>
      </c>
      <c r="N1107">
        <v>0.42139953754205101</v>
      </c>
      <c r="O1107">
        <v>28.406501595017399</v>
      </c>
      <c r="P1107">
        <v>54.748472026328102</v>
      </c>
      <c r="Q1107">
        <v>9.2960074738200005E-2</v>
      </c>
    </row>
    <row r="1108" spans="1:17" hidden="1" x14ac:dyDescent="0.3">
      <c r="A1108" t="s">
        <v>2362</v>
      </c>
      <c r="B1108" t="s">
        <v>2363</v>
      </c>
      <c r="C1108" t="str">
        <f>IFERROR(VLOOKUP(Table1[[#This Row],[Ticker]],[1]!Table1[[Symbol]:[Industry]],2,FALSE),"-")</f>
        <v>-</v>
      </c>
      <c r="D1108" t="s">
        <v>62</v>
      </c>
      <c r="E1108">
        <v>2058.0830014500002</v>
      </c>
      <c r="F1108">
        <v>1456.5</v>
      </c>
      <c r="G1108">
        <v>-7.8785378325957502</v>
      </c>
      <c r="H1108">
        <v>-3.2873869622199599</v>
      </c>
      <c r="I1108">
        <v>-14.2367173644015</v>
      </c>
      <c r="J1108">
        <v>2.39296409255613</v>
      </c>
      <c r="K1108">
        <v>1465.03018668908</v>
      </c>
      <c r="L1108">
        <v>1414.69722155095</v>
      </c>
      <c r="M1108">
        <v>61.599861543650398</v>
      </c>
      <c r="N1108">
        <v>1.02995761128942</v>
      </c>
      <c r="O1108">
        <v>19.739100583590801</v>
      </c>
      <c r="P1108">
        <v>32.264802034144502</v>
      </c>
      <c r="Q1108">
        <v>4.3113103639204002E-2</v>
      </c>
    </row>
    <row r="1109" spans="1:17" hidden="1" x14ac:dyDescent="0.3">
      <c r="A1109" t="s">
        <v>2364</v>
      </c>
      <c r="B1109" t="s">
        <v>2365</v>
      </c>
      <c r="C1109" t="str">
        <f>IFERROR(VLOOKUP(Table1[[#This Row],[Ticker]],[1]!Table1[[Symbol]:[Industry]],2,FALSE),"-")</f>
        <v>-</v>
      </c>
      <c r="D1109" t="s">
        <v>1638</v>
      </c>
      <c r="E1109">
        <v>2053.9373814400001</v>
      </c>
      <c r="F1109">
        <v>195.73</v>
      </c>
      <c r="G1109">
        <v>-57.705416782788703</v>
      </c>
      <c r="H1109">
        <v>-5.6262945777006204</v>
      </c>
      <c r="I1109">
        <v>-42.642660964395098</v>
      </c>
      <c r="J1109">
        <v>-2.8528342267715998</v>
      </c>
      <c r="K1109">
        <v>204.57375103827999</v>
      </c>
      <c r="L1109">
        <v>226.27325981215401</v>
      </c>
      <c r="M1109">
        <v>32.101580536196302</v>
      </c>
      <c r="N1109">
        <v>0.88825453904742002</v>
      </c>
      <c r="O1109">
        <v>55.775813620804101</v>
      </c>
      <c r="P1109">
        <v>6.95628415300546</v>
      </c>
      <c r="Q1109">
        <v>0.13455591841477299</v>
      </c>
    </row>
    <row r="1110" spans="1:17" hidden="1" x14ac:dyDescent="0.3">
      <c r="A1110" t="s">
        <v>2366</v>
      </c>
      <c r="B1110" t="s">
        <v>2367</v>
      </c>
      <c r="C1110" t="str">
        <f>IFERROR(VLOOKUP(Table1[[#This Row],[Ticker]],[1]!Table1[[Symbol]:[Industry]],2,FALSE),"-")</f>
        <v>-</v>
      </c>
      <c r="D1110" t="s">
        <v>51</v>
      </c>
      <c r="E1110">
        <v>2053.92685084</v>
      </c>
      <c r="F1110">
        <v>1960.1</v>
      </c>
      <c r="G1110">
        <v>-33.748545007583502</v>
      </c>
      <c r="H1110">
        <v>-23.885574413091501</v>
      </c>
      <c r="I1110">
        <v>-33.408105211881598</v>
      </c>
      <c r="J1110">
        <v>-4.9908843620799503</v>
      </c>
      <c r="K1110">
        <v>2108.2920947518101</v>
      </c>
      <c r="L1110">
        <v>2109.85871746881</v>
      </c>
      <c r="M1110">
        <v>23.633714609224398</v>
      </c>
      <c r="N1110">
        <v>0.702220348975649</v>
      </c>
      <c r="O1110">
        <v>36.727717973572702</v>
      </c>
      <c r="P1110">
        <v>15.5310621242485</v>
      </c>
      <c r="Q1110">
        <v>8.9310202717047996E-2</v>
      </c>
    </row>
    <row r="1111" spans="1:17" hidden="1" x14ac:dyDescent="0.3">
      <c r="A1111" t="s">
        <v>2368</v>
      </c>
      <c r="B1111" t="s">
        <v>2369</v>
      </c>
      <c r="C1111" t="str">
        <f>IFERROR(VLOOKUP(Table1[[#This Row],[Ticker]],[1]!Table1[[Symbol]:[Industry]],2,FALSE),"-")</f>
        <v>-</v>
      </c>
      <c r="D1111" t="s">
        <v>319</v>
      </c>
      <c r="E1111">
        <v>2053.1958930000001</v>
      </c>
      <c r="F1111">
        <v>838.95</v>
      </c>
      <c r="G1111">
        <v>118.881199580363</v>
      </c>
      <c r="H1111">
        <v>-1.5860854161269999</v>
      </c>
      <c r="I1111">
        <v>127.60086660801301</v>
      </c>
      <c r="J1111">
        <v>-0.62208950763872495</v>
      </c>
      <c r="K1111">
        <v>805.03761122336698</v>
      </c>
      <c r="M1111">
        <v>38.066555856272899</v>
      </c>
      <c r="N1111">
        <v>0.77779091369701003</v>
      </c>
      <c r="O1111">
        <v>34.894808987424703</v>
      </c>
      <c r="P1111">
        <v>257</v>
      </c>
    </row>
    <row r="1112" spans="1:17" hidden="1" x14ac:dyDescent="0.3">
      <c r="A1112" t="s">
        <v>2370</v>
      </c>
      <c r="B1112" t="s">
        <v>2371</v>
      </c>
      <c r="C1112" t="str">
        <f>IFERROR(VLOOKUP(Table1[[#This Row],[Ticker]],[1]!Table1[[Symbol]:[Industry]],2,FALSE),"-")</f>
        <v>-</v>
      </c>
      <c r="D1112" t="s">
        <v>407</v>
      </c>
      <c r="E1112">
        <v>2047.2655608749999</v>
      </c>
      <c r="F1112">
        <v>857.55</v>
      </c>
      <c r="G1112">
        <v>-20.737515539464699</v>
      </c>
      <c r="H1112">
        <v>-14.3864254677529</v>
      </c>
      <c r="I1112">
        <v>-51.776373961764897</v>
      </c>
      <c r="J1112">
        <v>-4.9090175735112496</v>
      </c>
      <c r="K1112">
        <v>899.44317602771105</v>
      </c>
      <c r="L1112">
        <v>938.94116288064401</v>
      </c>
      <c r="M1112">
        <v>25.102352064724801</v>
      </c>
      <c r="N1112">
        <v>0.76250457394445104</v>
      </c>
      <c r="O1112">
        <v>69.086350650107804</v>
      </c>
      <c r="P1112">
        <v>14.8453194053836</v>
      </c>
      <c r="Q1112">
        <v>-1.7205816948506002E-2</v>
      </c>
    </row>
    <row r="1113" spans="1:17" hidden="1" x14ac:dyDescent="0.3">
      <c r="A1113" t="s">
        <v>2372</v>
      </c>
      <c r="B1113" t="s">
        <v>2373</v>
      </c>
      <c r="C1113" t="str">
        <f>IFERROR(VLOOKUP(Table1[[#This Row],[Ticker]],[1]!Table1[[Symbol]:[Industry]],2,FALSE),"-")</f>
        <v>-</v>
      </c>
      <c r="D1113" t="s">
        <v>261</v>
      </c>
      <c r="E1113">
        <v>2046.52907172</v>
      </c>
      <c r="F1113">
        <v>796.2</v>
      </c>
      <c r="G1113">
        <v>21.0117649996482</v>
      </c>
      <c r="H1113">
        <v>-13.9698664902874</v>
      </c>
      <c r="I1113">
        <v>40.008934359295402</v>
      </c>
      <c r="J1113">
        <v>-0.34929736899050201</v>
      </c>
      <c r="K1113">
        <v>802.18673623001303</v>
      </c>
      <c r="L1113">
        <v>643.57176928983597</v>
      </c>
      <c r="M1113">
        <v>43.964181091138002</v>
      </c>
      <c r="N1113">
        <v>0.635938125350196</v>
      </c>
      <c r="O1113">
        <v>24.3406179351921</v>
      </c>
      <c r="P1113">
        <v>98.0597014925373</v>
      </c>
      <c r="Q1113">
        <v>0.21984292719412801</v>
      </c>
    </row>
    <row r="1114" spans="1:17" hidden="1" x14ac:dyDescent="0.3">
      <c r="A1114" t="s">
        <v>2374</v>
      </c>
      <c r="B1114" t="s">
        <v>2375</v>
      </c>
      <c r="C1114" t="str">
        <f>IFERROR(VLOOKUP(Table1[[#This Row],[Ticker]],[1]!Table1[[Symbol]:[Industry]],2,FALSE),"-")</f>
        <v>-</v>
      </c>
      <c r="D1114" t="s">
        <v>122</v>
      </c>
      <c r="E1114">
        <v>2039.70704840999</v>
      </c>
      <c r="F1114">
        <v>918.9</v>
      </c>
      <c r="G1114">
        <v>96.780813479977795</v>
      </c>
      <c r="H1114">
        <v>0.89488519758026697</v>
      </c>
      <c r="I1114">
        <v>52.273350004289398</v>
      </c>
      <c r="J1114">
        <v>-1.97705199898687</v>
      </c>
      <c r="K1114">
        <v>859.86477219455196</v>
      </c>
      <c r="L1114">
        <v>681.643240783171</v>
      </c>
      <c r="M1114">
        <v>55.169026615375401</v>
      </c>
      <c r="N1114">
        <v>0.85158390976780995</v>
      </c>
      <c r="O1114">
        <v>6.4316030035912402</v>
      </c>
      <c r="P1114">
        <v>137.99533799533799</v>
      </c>
      <c r="Q1114">
        <v>5.2522361582859001E-2</v>
      </c>
    </row>
    <row r="1115" spans="1:17" hidden="1" x14ac:dyDescent="0.3">
      <c r="A1115" t="s">
        <v>2376</v>
      </c>
      <c r="B1115" t="s">
        <v>2377</v>
      </c>
      <c r="C1115" t="str">
        <f>IFERROR(VLOOKUP(Table1[[#This Row],[Ticker]],[1]!Table1[[Symbol]:[Industry]],2,FALSE),"-")</f>
        <v>-</v>
      </c>
      <c r="D1115" t="s">
        <v>271</v>
      </c>
      <c r="E1115">
        <v>2037.5023020000001</v>
      </c>
      <c r="F1115">
        <v>887.7</v>
      </c>
      <c r="G1115">
        <v>45.805064660487901</v>
      </c>
      <c r="H1115">
        <v>14.6172289122322</v>
      </c>
      <c r="I1115">
        <v>19.601300659340399</v>
      </c>
      <c r="J1115">
        <v>-1.6821717349365599</v>
      </c>
      <c r="K1115">
        <v>777.00800923080703</v>
      </c>
      <c r="L1115">
        <v>673.78524920165705</v>
      </c>
      <c r="M1115">
        <v>61.929615672413902</v>
      </c>
      <c r="N1115">
        <v>1.3362342308416399</v>
      </c>
      <c r="O1115">
        <v>7.0125042244001401</v>
      </c>
      <c r="P1115">
        <v>84.437980469561595</v>
      </c>
      <c r="Q1115">
        <v>8.4974224085760997E-2</v>
      </c>
    </row>
    <row r="1116" spans="1:17" hidden="1" x14ac:dyDescent="0.3">
      <c r="A1116" t="s">
        <v>2378</v>
      </c>
      <c r="B1116" t="s">
        <v>2379</v>
      </c>
      <c r="C1116" t="str">
        <f>IFERROR(VLOOKUP(Table1[[#This Row],[Ticker]],[1]!Table1[[Symbol]:[Industry]],2,FALSE),"-")</f>
        <v>-</v>
      </c>
      <c r="D1116" t="s">
        <v>21</v>
      </c>
      <c r="E1116">
        <v>2032.4595694499999</v>
      </c>
      <c r="F1116">
        <v>223.7</v>
      </c>
      <c r="G1116">
        <v>-62.855724697543899</v>
      </c>
      <c r="H1116">
        <v>-21.332261720822899</v>
      </c>
      <c r="I1116">
        <v>-54.136057669893901</v>
      </c>
      <c r="J1116">
        <v>-5.0019227360110197</v>
      </c>
      <c r="K1116">
        <v>257.98825569572801</v>
      </c>
      <c r="M1116">
        <v>17.591487235959502</v>
      </c>
      <c r="N1116">
        <v>0.97689539092914601</v>
      </c>
      <c r="O1116">
        <v>89.405453732677699</v>
      </c>
      <c r="P1116">
        <v>3.5648148148147998</v>
      </c>
    </row>
    <row r="1117" spans="1:17" hidden="1" x14ac:dyDescent="0.3">
      <c r="A1117" t="s">
        <v>2380</v>
      </c>
      <c r="B1117" t="s">
        <v>2381</v>
      </c>
      <c r="C1117" t="str">
        <f>IFERROR(VLOOKUP(Table1[[#This Row],[Ticker]],[1]!Table1[[Symbol]:[Industry]],2,FALSE),"-")</f>
        <v>-</v>
      </c>
      <c r="E1117">
        <v>2031.7028627899999</v>
      </c>
      <c r="F1117">
        <v>786.7</v>
      </c>
      <c r="G1117">
        <v>43.264702981724398</v>
      </c>
      <c r="H1117">
        <v>-13.583098827091</v>
      </c>
      <c r="I1117">
        <v>-38.362521972909597</v>
      </c>
      <c r="J1117">
        <v>1.7244334029312101</v>
      </c>
      <c r="K1117">
        <v>841.82885145139301</v>
      </c>
      <c r="L1117">
        <v>799.11213742193297</v>
      </c>
      <c r="M1117">
        <v>39.432979349113801</v>
      </c>
      <c r="N1117">
        <v>0.80337281153450002</v>
      </c>
      <c r="O1117">
        <v>65.247235286640304</v>
      </c>
      <c r="P1117">
        <v>72.863107009448399</v>
      </c>
      <c r="Q1117">
        <v>0.17044271181226101</v>
      </c>
    </row>
    <row r="1118" spans="1:17" hidden="1" x14ac:dyDescent="0.3">
      <c r="A1118" t="s">
        <v>2382</v>
      </c>
      <c r="B1118" t="s">
        <v>2383</v>
      </c>
      <c r="C1118" t="str">
        <f>IFERROR(VLOOKUP(Table1[[#This Row],[Ticker]],[1]!Table1[[Symbol]:[Industry]],2,FALSE),"-")</f>
        <v>-</v>
      </c>
      <c r="D1118" t="s">
        <v>551</v>
      </c>
      <c r="E1118">
        <v>2031.5616507959901</v>
      </c>
      <c r="F1118">
        <v>82.23</v>
      </c>
      <c r="G1118">
        <v>-34.692555654628997</v>
      </c>
      <c r="H1118">
        <v>6.0832896291477301</v>
      </c>
      <c r="I1118">
        <v>-20.1926924341</v>
      </c>
      <c r="J1118">
        <v>-2.0730593538594699</v>
      </c>
      <c r="K1118">
        <v>71.786626594927498</v>
      </c>
      <c r="L1118">
        <v>77.331458467222006</v>
      </c>
      <c r="M1118">
        <v>67.248617462510694</v>
      </c>
      <c r="N1118">
        <v>2.4088200609517898</v>
      </c>
      <c r="O1118">
        <v>33.771129757995801</v>
      </c>
      <c r="P1118">
        <v>67.474541751527497</v>
      </c>
    </row>
    <row r="1119" spans="1:17" hidden="1" x14ac:dyDescent="0.3">
      <c r="A1119" t="s">
        <v>2384</v>
      </c>
      <c r="B1119" t="s">
        <v>2385</v>
      </c>
      <c r="C1119" t="str">
        <f>IFERROR(VLOOKUP(Table1[[#This Row],[Ticker]],[1]!Table1[[Symbol]:[Industry]],2,FALSE),"-")</f>
        <v>-</v>
      </c>
      <c r="D1119" t="s">
        <v>1508</v>
      </c>
      <c r="E1119">
        <v>2029.441525104</v>
      </c>
      <c r="F1119">
        <v>284.74</v>
      </c>
      <c r="G1119">
        <v>36.177607586944603</v>
      </c>
      <c r="H1119">
        <v>63.2736326095485</v>
      </c>
      <c r="I1119">
        <v>-12.7580761051404</v>
      </c>
      <c r="J1119">
        <v>0.21657954556328099</v>
      </c>
      <c r="K1119">
        <v>228.43999260208301</v>
      </c>
      <c r="L1119">
        <v>218.23200466636999</v>
      </c>
      <c r="M1119">
        <v>59.6357445734564</v>
      </c>
      <c r="N1119">
        <v>0.95524874591675601</v>
      </c>
      <c r="O1119">
        <v>18.318465968954101</v>
      </c>
      <c r="P1119">
        <v>110.918518518518</v>
      </c>
      <c r="Q1119">
        <v>7.4787143333615996E-2</v>
      </c>
    </row>
    <row r="1120" spans="1:17" hidden="1" x14ac:dyDescent="0.3">
      <c r="A1120" t="s">
        <v>2386</v>
      </c>
      <c r="B1120" t="s">
        <v>2387</v>
      </c>
      <c r="C1120" t="str">
        <f>IFERROR(VLOOKUP(Table1[[#This Row],[Ticker]],[1]!Table1[[Symbol]:[Industry]],2,FALSE),"-")</f>
        <v>-</v>
      </c>
      <c r="D1120" t="s">
        <v>65</v>
      </c>
      <c r="E1120">
        <v>2026.45624084</v>
      </c>
      <c r="F1120">
        <v>20.81</v>
      </c>
      <c r="G1120">
        <v>51.635871069212598</v>
      </c>
      <c r="H1120">
        <v>9.5440141980306699</v>
      </c>
      <c r="I1120">
        <v>-16.630683832067302</v>
      </c>
      <c r="J1120">
        <v>-8.6292933608363001</v>
      </c>
      <c r="K1120">
        <v>18.6250073418766</v>
      </c>
      <c r="L1120">
        <v>17.936756565794301</v>
      </c>
      <c r="M1120">
        <v>61.355455764124798</v>
      </c>
      <c r="N1120">
        <v>3.0893529473285999</v>
      </c>
      <c r="O1120">
        <v>34.790965881787599</v>
      </c>
      <c r="P1120">
        <v>76.355932203389798</v>
      </c>
      <c r="Q1120">
        <v>2.3501460369642999E-2</v>
      </c>
    </row>
    <row r="1121" spans="1:17" hidden="1" x14ac:dyDescent="0.3">
      <c r="A1121" t="s">
        <v>2388</v>
      </c>
      <c r="B1121" t="s">
        <v>2389</v>
      </c>
      <c r="C1121" t="str">
        <f>IFERROR(VLOOKUP(Table1[[#This Row],[Ticker]],[1]!Table1[[Symbol]:[Industry]],2,FALSE),"-")</f>
        <v>-</v>
      </c>
      <c r="D1121" t="s">
        <v>242</v>
      </c>
      <c r="E1121">
        <v>2025.4418919899999</v>
      </c>
      <c r="F1121">
        <v>1857.9</v>
      </c>
      <c r="G1121">
        <v>96.782136571129797</v>
      </c>
      <c r="H1121">
        <v>9.3852892732310504</v>
      </c>
      <c r="I1121">
        <v>30.1648258172455</v>
      </c>
      <c r="J1121">
        <v>-4.8336221941324604</v>
      </c>
      <c r="K1121">
        <v>1664.3414505153401</v>
      </c>
      <c r="L1121">
        <v>1354.9755206878699</v>
      </c>
      <c r="M1121">
        <v>52.2022516315497</v>
      </c>
      <c r="N1121">
        <v>0.59561323221757301</v>
      </c>
      <c r="O1121">
        <v>7.3792992087840998</v>
      </c>
      <c r="P1121">
        <v>123.574007220216</v>
      </c>
      <c r="Q1121">
        <v>9.2019252661472997E-2</v>
      </c>
    </row>
    <row r="1122" spans="1:17" hidden="1" x14ac:dyDescent="0.3">
      <c r="A1122" t="s">
        <v>2390</v>
      </c>
      <c r="B1122" t="s">
        <v>2391</v>
      </c>
      <c r="C1122" t="str">
        <f>IFERROR(VLOOKUP(Table1[[#This Row],[Ticker]],[1]!Table1[[Symbol]:[Industry]],2,FALSE),"-")</f>
        <v>-</v>
      </c>
      <c r="D1122" t="s">
        <v>268</v>
      </c>
      <c r="E1122">
        <v>2022.4930459499999</v>
      </c>
      <c r="F1122">
        <v>643.95000000000005</v>
      </c>
      <c r="G1122">
        <v>70.189592679801805</v>
      </c>
      <c r="H1122">
        <v>26.634248815575301</v>
      </c>
      <c r="I1122">
        <v>44.850635734958502</v>
      </c>
      <c r="J1122">
        <v>5.83926786977118</v>
      </c>
      <c r="K1122">
        <v>549.21676057236198</v>
      </c>
      <c r="L1122">
        <v>440.53391845152203</v>
      </c>
      <c r="M1122">
        <v>51.733463050024703</v>
      </c>
      <c r="N1122">
        <v>0.64018591626858101</v>
      </c>
      <c r="O1122">
        <v>15.9406786241167</v>
      </c>
      <c r="P1122">
        <v>115.945674044265</v>
      </c>
      <c r="Q1122">
        <v>0.14003197272436099</v>
      </c>
    </row>
    <row r="1123" spans="1:17" hidden="1" x14ac:dyDescent="0.3">
      <c r="A1123" t="s">
        <v>2392</v>
      </c>
      <c r="B1123" t="s">
        <v>2393</v>
      </c>
      <c r="C1123" t="str">
        <f>IFERROR(VLOOKUP(Table1[[#This Row],[Ticker]],[1]!Table1[[Symbol]:[Industry]],2,FALSE),"-")</f>
        <v>-</v>
      </c>
      <c r="D1123" t="s">
        <v>380</v>
      </c>
      <c r="E1123">
        <v>2021.77363919199</v>
      </c>
      <c r="F1123">
        <v>134.32</v>
      </c>
      <c r="G1123">
        <v>92.146341518072205</v>
      </c>
      <c r="H1123">
        <v>17.731148055417101</v>
      </c>
      <c r="I1123">
        <v>5.1560948848916599</v>
      </c>
      <c r="J1123">
        <v>16.254905841501301</v>
      </c>
      <c r="K1123">
        <v>111.78333992823799</v>
      </c>
      <c r="L1123">
        <v>97.365228427918197</v>
      </c>
      <c r="M1123">
        <v>72.673451261019395</v>
      </c>
      <c r="N1123">
        <v>2.2572580815149701</v>
      </c>
      <c r="O1123">
        <v>6.7972007147111198</v>
      </c>
      <c r="P1123">
        <v>141.36567834681</v>
      </c>
      <c r="Q1123">
        <v>8.4966612305707997E-2</v>
      </c>
    </row>
    <row r="1124" spans="1:17" hidden="1" x14ac:dyDescent="0.3">
      <c r="A1124" t="s">
        <v>2394</v>
      </c>
      <c r="B1124" t="s">
        <v>2395</v>
      </c>
      <c r="C1124" t="str">
        <f>IFERROR(VLOOKUP(Table1[[#This Row],[Ticker]],[1]!Table1[[Symbol]:[Industry]],2,FALSE),"-")</f>
        <v>-</v>
      </c>
      <c r="D1124" t="s">
        <v>101</v>
      </c>
      <c r="E1124">
        <v>2018.3299446660001</v>
      </c>
      <c r="F1124">
        <v>20.58</v>
      </c>
      <c r="G1124">
        <v>59.980725165771197</v>
      </c>
      <c r="H1124">
        <v>-6.1747173964925501</v>
      </c>
      <c r="I1124">
        <v>-21.710821703674402</v>
      </c>
      <c r="J1124">
        <v>-4.3417688885841903</v>
      </c>
      <c r="K1124">
        <v>20.910491365296199</v>
      </c>
      <c r="L1124">
        <v>19.776440242951502</v>
      </c>
      <c r="M1124">
        <v>38.405661222463799</v>
      </c>
      <c r="N1124">
        <v>1.5528500622300401</v>
      </c>
      <c r="O1124">
        <v>67.395529640427597</v>
      </c>
      <c r="P1124">
        <v>96.9227772314524</v>
      </c>
      <c r="Q1124">
        <v>0.14187720445087201</v>
      </c>
    </row>
    <row r="1125" spans="1:17" hidden="1" x14ac:dyDescent="0.3">
      <c r="A1125" t="s">
        <v>2396</v>
      </c>
      <c r="B1125" t="s">
        <v>2397</v>
      </c>
      <c r="C1125" t="str">
        <f>IFERROR(VLOOKUP(Table1[[#This Row],[Ticker]],[1]!Table1[[Symbol]:[Industry]],2,FALSE),"-")</f>
        <v>-</v>
      </c>
      <c r="D1125" t="s">
        <v>387</v>
      </c>
      <c r="E1125">
        <v>2018.1061621399999</v>
      </c>
      <c r="F1125">
        <v>15135.8</v>
      </c>
      <c r="G1125">
        <v>308.31492011681701</v>
      </c>
      <c r="H1125">
        <v>34.984979824279002</v>
      </c>
      <c r="I1125">
        <v>185.43905115074301</v>
      </c>
      <c r="J1125">
        <v>10.560528944583901</v>
      </c>
      <c r="K1125">
        <v>11625.5829365645</v>
      </c>
      <c r="L1125">
        <v>7606.9164024182801</v>
      </c>
      <c r="M1125">
        <v>68.905809211355603</v>
      </c>
      <c r="N1125">
        <v>0.29153643981324001</v>
      </c>
      <c r="O1125">
        <v>10.625140395618301</v>
      </c>
      <c r="P1125">
        <v>348.46814814814798</v>
      </c>
      <c r="Q1125">
        <v>0.24128382772075899</v>
      </c>
    </row>
    <row r="1126" spans="1:17" hidden="1" x14ac:dyDescent="0.3">
      <c r="A1126" t="s">
        <v>2398</v>
      </c>
      <c r="B1126" t="s">
        <v>2399</v>
      </c>
      <c r="C1126" t="str">
        <f>IFERROR(VLOOKUP(Table1[[#This Row],[Ticker]],[1]!Table1[[Symbol]:[Industry]],2,FALSE),"-")</f>
        <v>-</v>
      </c>
      <c r="D1126" t="s">
        <v>127</v>
      </c>
      <c r="E1126">
        <v>2015.8354181349901</v>
      </c>
      <c r="F1126">
        <v>1563.05</v>
      </c>
      <c r="G1126">
        <v>-11.2871433056171</v>
      </c>
      <c r="H1126">
        <v>-10.5550332893201</v>
      </c>
      <c r="I1126">
        <v>-4.3702092797759402</v>
      </c>
      <c r="J1126">
        <v>-5.7027604490694896</v>
      </c>
      <c r="K1126">
        <v>1682.1752749551699</v>
      </c>
      <c r="L1126">
        <v>1591.46413297821</v>
      </c>
      <c r="M1126">
        <v>25.835489230195002</v>
      </c>
      <c r="N1126">
        <v>0.48479899368038198</v>
      </c>
      <c r="O1126">
        <v>34.288730366910798</v>
      </c>
      <c r="P1126">
        <v>25.6269088570969</v>
      </c>
      <c r="Q1126">
        <v>9.4279318461094996E-2</v>
      </c>
    </row>
    <row r="1127" spans="1:17" hidden="1" x14ac:dyDescent="0.3">
      <c r="A1127" t="s">
        <v>2400</v>
      </c>
      <c r="B1127" t="s">
        <v>2401</v>
      </c>
      <c r="C1127" t="str">
        <f>IFERROR(VLOOKUP(Table1[[#This Row],[Ticker]],[1]!Table1[[Symbol]:[Industry]],2,FALSE),"-")</f>
        <v>-</v>
      </c>
      <c r="D1127" t="s">
        <v>619</v>
      </c>
      <c r="E1127">
        <v>2014.2377986500001</v>
      </c>
      <c r="F1127">
        <v>404.25</v>
      </c>
      <c r="G1127">
        <v>0.81183261456233002</v>
      </c>
      <c r="H1127">
        <v>-9.3681247845308295</v>
      </c>
      <c r="I1127">
        <v>-25.850105730495699</v>
      </c>
      <c r="J1127">
        <v>-1.89389421512337</v>
      </c>
      <c r="K1127">
        <v>407.12884359568301</v>
      </c>
      <c r="L1127">
        <v>397.99179858481398</v>
      </c>
      <c r="M1127">
        <v>51.347044016849303</v>
      </c>
      <c r="N1127">
        <v>0.83619281665749401</v>
      </c>
      <c r="O1127">
        <v>55.831787260358603</v>
      </c>
      <c r="P1127">
        <v>47.671232876712303</v>
      </c>
      <c r="Q1127">
        <v>9.8787152424402003E-2</v>
      </c>
    </row>
    <row r="1128" spans="1:17" hidden="1" x14ac:dyDescent="0.3">
      <c r="A1128" t="s">
        <v>2402</v>
      </c>
      <c r="B1128" t="s">
        <v>2403</v>
      </c>
      <c r="C1128" t="str">
        <f>IFERROR(VLOOKUP(Table1[[#This Row],[Ticker]],[1]!Table1[[Symbol]:[Industry]],2,FALSE),"-")</f>
        <v>-</v>
      </c>
      <c r="D1128" t="s">
        <v>271</v>
      </c>
      <c r="E1128">
        <v>2011.116780588</v>
      </c>
      <c r="F1128">
        <v>79.08</v>
      </c>
      <c r="G1128">
        <v>-27.360182739210199</v>
      </c>
      <c r="H1128">
        <v>-10.956166372572399</v>
      </c>
      <c r="I1128">
        <v>-21.057348315835299</v>
      </c>
      <c r="J1128">
        <v>-1.7645953397190901</v>
      </c>
      <c r="K1128">
        <v>82.230310498450805</v>
      </c>
      <c r="L1128">
        <v>83.868142676916406</v>
      </c>
      <c r="M1128">
        <v>34.651885928780104</v>
      </c>
      <c r="N1128">
        <v>0.88034045728243704</v>
      </c>
      <c r="O1128">
        <v>32.144663631765297</v>
      </c>
      <c r="P1128">
        <v>10.756302521008299</v>
      </c>
      <c r="Q1128">
        <v>-4.0340412747452002E-2</v>
      </c>
    </row>
    <row r="1129" spans="1:17" hidden="1" x14ac:dyDescent="0.3">
      <c r="A1129" t="s">
        <v>2404</v>
      </c>
      <c r="B1129" t="s">
        <v>2405</v>
      </c>
      <c r="C1129" t="str">
        <f>IFERROR(VLOOKUP(Table1[[#This Row],[Ticker]],[1]!Table1[[Symbol]:[Industry]],2,FALSE),"-")</f>
        <v>-</v>
      </c>
      <c r="E1129">
        <v>2007.2119997279999</v>
      </c>
      <c r="F1129">
        <v>113.2</v>
      </c>
      <c r="G1129">
        <v>121.311163982159</v>
      </c>
      <c r="H1129">
        <v>-17.862987327620701</v>
      </c>
      <c r="I1129">
        <v>-57.412638027360899</v>
      </c>
      <c r="J1129">
        <v>-6.1868765423515999</v>
      </c>
      <c r="K1129">
        <v>122.30240084329699</v>
      </c>
      <c r="L1129">
        <v>127.352241871639</v>
      </c>
      <c r="M1129">
        <v>53.491979319153501</v>
      </c>
      <c r="N1129">
        <v>0.69011122041764095</v>
      </c>
      <c r="O1129">
        <v>142.40282685512301</v>
      </c>
      <c r="P1129">
        <v>223.42857142857099</v>
      </c>
    </row>
    <row r="1130" spans="1:17" hidden="1" x14ac:dyDescent="0.3">
      <c r="A1130" t="s">
        <v>2406</v>
      </c>
      <c r="B1130" t="s">
        <v>2407</v>
      </c>
      <c r="C1130" t="str">
        <f>IFERROR(VLOOKUP(Table1[[#This Row],[Ticker]],[1]!Table1[[Symbol]:[Industry]],2,FALSE),"-")</f>
        <v>-</v>
      </c>
      <c r="D1130" t="s">
        <v>235</v>
      </c>
      <c r="E1130">
        <v>1996.5602284879999</v>
      </c>
      <c r="F1130">
        <v>90.16</v>
      </c>
      <c r="G1130">
        <v>238.84095813167099</v>
      </c>
      <c r="H1130">
        <v>30.127797943729998</v>
      </c>
      <c r="I1130">
        <v>151.095274710989</v>
      </c>
      <c r="J1130">
        <v>-1.33482507926809</v>
      </c>
      <c r="K1130">
        <v>71.148550728592696</v>
      </c>
      <c r="L1130">
        <v>49.1750297884861</v>
      </c>
      <c r="M1130">
        <v>57.4621731731905</v>
      </c>
      <c r="N1130">
        <v>1.3927068406488701</v>
      </c>
      <c r="O1130">
        <v>10.847382431233299</v>
      </c>
      <c r="P1130">
        <v>294.57330415754899</v>
      </c>
      <c r="Q1130">
        <v>0.14574813780974699</v>
      </c>
    </row>
    <row r="1131" spans="1:17" hidden="1" x14ac:dyDescent="0.3">
      <c r="A1131" t="s">
        <v>2408</v>
      </c>
      <c r="B1131" t="s">
        <v>2409</v>
      </c>
      <c r="C1131" t="str">
        <f>IFERROR(VLOOKUP(Table1[[#This Row],[Ticker]],[1]!Table1[[Symbol]:[Industry]],2,FALSE),"-")</f>
        <v>-</v>
      </c>
      <c r="D1131" t="s">
        <v>130</v>
      </c>
      <c r="E1131">
        <v>1988.0420480099999</v>
      </c>
      <c r="F1131">
        <v>153.72999999999999</v>
      </c>
      <c r="G1131">
        <v>-29.8074899842827</v>
      </c>
      <c r="H1131">
        <v>-5.6115296614699002</v>
      </c>
      <c r="I1131">
        <v>-17.0262443002471</v>
      </c>
      <c r="J1131">
        <v>-2.0604874451270101</v>
      </c>
      <c r="K1131">
        <v>149.851952420511</v>
      </c>
      <c r="L1131">
        <v>150.70388464967701</v>
      </c>
      <c r="M1131">
        <v>51.017935551727597</v>
      </c>
      <c r="N1131">
        <v>0.93200347926854399</v>
      </c>
      <c r="O1131">
        <v>27.723931568334098</v>
      </c>
      <c r="P1131">
        <v>33.6782608695652</v>
      </c>
    </row>
    <row r="1132" spans="1:17" hidden="1" x14ac:dyDescent="0.3">
      <c r="A1132" t="s">
        <v>2410</v>
      </c>
      <c r="B1132" t="s">
        <v>2411</v>
      </c>
      <c r="C1132" t="str">
        <f>IFERROR(VLOOKUP(Table1[[#This Row],[Ticker]],[1]!Table1[[Symbol]:[Industry]],2,FALSE),"-")</f>
        <v>-</v>
      </c>
      <c r="D1132" t="s">
        <v>198</v>
      </c>
      <c r="E1132">
        <v>1984.2046</v>
      </c>
      <c r="F1132">
        <v>812.2</v>
      </c>
      <c r="G1132">
        <v>-14.7576394978056</v>
      </c>
      <c r="H1132">
        <v>-3.1787953452781399</v>
      </c>
      <c r="I1132">
        <v>2.51360702499561</v>
      </c>
      <c r="J1132">
        <v>-3.3985324125879801</v>
      </c>
      <c r="K1132">
        <v>771.81415269127001</v>
      </c>
      <c r="L1132">
        <v>690.97786199171003</v>
      </c>
      <c r="M1132">
        <v>36.718753780311303</v>
      </c>
      <c r="N1132">
        <v>0.46152475711162799</v>
      </c>
      <c r="O1132">
        <v>12.6508249199704</v>
      </c>
      <c r="P1132">
        <v>48.211678832116696</v>
      </c>
      <c r="Q1132">
        <v>-4.0456100344662002E-2</v>
      </c>
    </row>
    <row r="1133" spans="1:17" hidden="1" x14ac:dyDescent="0.3">
      <c r="A1133" t="s">
        <v>2412</v>
      </c>
      <c r="B1133" t="s">
        <v>2413</v>
      </c>
      <c r="C1133" t="str">
        <f>IFERROR(VLOOKUP(Table1[[#This Row],[Ticker]],[1]!Table1[[Symbol]:[Industry]],2,FALSE),"-")</f>
        <v>-</v>
      </c>
      <c r="D1133" t="s">
        <v>1627</v>
      </c>
      <c r="E1133">
        <v>1984.1380216</v>
      </c>
      <c r="F1133">
        <v>60.56</v>
      </c>
      <c r="G1133">
        <v>-4.5988488553320401</v>
      </c>
      <c r="H1133">
        <v>-2.0776221049674199</v>
      </c>
      <c r="I1133">
        <v>-1.16433954980716</v>
      </c>
      <c r="J1133">
        <v>0.48047957683749598</v>
      </c>
      <c r="K1133">
        <v>61.360077000334002</v>
      </c>
      <c r="L1133">
        <v>57.207139328392699</v>
      </c>
      <c r="M1133">
        <v>58.880462682991599</v>
      </c>
      <c r="N1133">
        <v>1.2262686121312201</v>
      </c>
      <c r="O1133">
        <v>5.5977542932628799</v>
      </c>
      <c r="P1133">
        <v>26.1666666666666</v>
      </c>
      <c r="Q1133">
        <v>-2.8254867209200001E-2</v>
      </c>
    </row>
    <row r="1134" spans="1:17" hidden="1" x14ac:dyDescent="0.3">
      <c r="A1134" t="s">
        <v>2414</v>
      </c>
      <c r="B1134" t="s">
        <v>2415</v>
      </c>
      <c r="C1134" t="str">
        <f>IFERROR(VLOOKUP(Table1[[#This Row],[Ticker]],[1]!Table1[[Symbol]:[Industry]],2,FALSE),"-")</f>
        <v>-</v>
      </c>
      <c r="D1134" t="s">
        <v>18</v>
      </c>
      <c r="E1134">
        <v>1981.570286034</v>
      </c>
      <c r="F1134">
        <v>202.47</v>
      </c>
      <c r="G1134">
        <v>-56.7994336550138</v>
      </c>
      <c r="H1134">
        <v>-9.3805109956110595</v>
      </c>
      <c r="I1134">
        <v>-35.117744683722201</v>
      </c>
      <c r="J1134">
        <v>-3.1431539519885701</v>
      </c>
      <c r="K1134">
        <v>212.50520992951499</v>
      </c>
      <c r="M1134">
        <v>23.742659745060902</v>
      </c>
      <c r="N1134">
        <v>0.62397924378164205</v>
      </c>
      <c r="O1134">
        <v>69.926408850693903</v>
      </c>
      <c r="P1134">
        <v>10.972869279254599</v>
      </c>
    </row>
    <row r="1135" spans="1:17" hidden="1" x14ac:dyDescent="0.3">
      <c r="A1135" t="s">
        <v>2416</v>
      </c>
      <c r="B1135" t="s">
        <v>2417</v>
      </c>
      <c r="C1135" t="str">
        <f>IFERROR(VLOOKUP(Table1[[#This Row],[Ticker]],[1]!Table1[[Symbol]:[Industry]],2,FALSE),"-")</f>
        <v>-</v>
      </c>
      <c r="D1135" t="s">
        <v>198</v>
      </c>
      <c r="E1135">
        <v>1973.6182116</v>
      </c>
      <c r="F1135">
        <v>1213.6500000000001</v>
      </c>
      <c r="G1135">
        <v>20.300090960025599</v>
      </c>
      <c r="H1135">
        <v>-6.7872903344757596</v>
      </c>
      <c r="I1135">
        <v>10.621439873880901</v>
      </c>
      <c r="J1135">
        <v>-5.8116423573536702</v>
      </c>
      <c r="K1135">
        <v>1171.7246321694299</v>
      </c>
      <c r="L1135">
        <v>991.87497649357795</v>
      </c>
      <c r="M1135">
        <v>35.126540801482797</v>
      </c>
      <c r="N1135">
        <v>0.41947548662359901</v>
      </c>
      <c r="O1135">
        <v>15.2721130474189</v>
      </c>
      <c r="P1135">
        <v>56.488943330539598</v>
      </c>
      <c r="Q1135">
        <v>2.4952125802157998E-2</v>
      </c>
    </row>
    <row r="1136" spans="1:17" hidden="1" x14ac:dyDescent="0.3">
      <c r="A1136" t="s">
        <v>2418</v>
      </c>
      <c r="B1136" t="s">
        <v>2419</v>
      </c>
      <c r="C1136" t="str">
        <f>IFERROR(VLOOKUP(Table1[[#This Row],[Ticker]],[1]!Table1[[Symbol]:[Industry]],2,FALSE),"-")</f>
        <v>-</v>
      </c>
      <c r="D1136" t="s">
        <v>143</v>
      </c>
      <c r="E1136">
        <v>1971.181216466</v>
      </c>
      <c r="F1136">
        <v>125.62</v>
      </c>
      <c r="G1136">
        <v>-31.540328854409498</v>
      </c>
      <c r="H1136">
        <v>-9.8611390567052801</v>
      </c>
      <c r="I1136">
        <v>-41.8586718085797</v>
      </c>
      <c r="J1136">
        <v>-2.4397754032421801</v>
      </c>
      <c r="K1136">
        <v>131.329203043512</v>
      </c>
      <c r="M1136">
        <v>50.628421365179001</v>
      </c>
      <c r="N1136">
        <v>1.56766429684144</v>
      </c>
      <c r="O1136">
        <v>54.4340073236745</v>
      </c>
      <c r="P1136">
        <v>4.6833333333333202</v>
      </c>
    </row>
    <row r="1137" spans="1:17" hidden="1" x14ac:dyDescent="0.3">
      <c r="A1137" t="s">
        <v>2420</v>
      </c>
      <c r="B1137" t="s">
        <v>2421</v>
      </c>
      <c r="C1137" t="str">
        <f>IFERROR(VLOOKUP(Table1[[#This Row],[Ticker]],[1]!Table1[[Symbol]:[Industry]],2,FALSE),"-")</f>
        <v>-</v>
      </c>
      <c r="D1137" t="s">
        <v>281</v>
      </c>
      <c r="E1137">
        <v>1970.23086605</v>
      </c>
      <c r="F1137">
        <v>1269.5</v>
      </c>
      <c r="G1137">
        <v>-44.926159659605297</v>
      </c>
      <c r="H1137">
        <v>-5.9220788914261098</v>
      </c>
      <c r="I1137">
        <v>-21.6146151146596</v>
      </c>
      <c r="J1137">
        <v>-4.6840884967238203</v>
      </c>
      <c r="K1137">
        <v>1273.61446483852</v>
      </c>
      <c r="L1137">
        <v>1315.4146154544801</v>
      </c>
      <c r="M1137">
        <v>48.897347482030199</v>
      </c>
      <c r="N1137">
        <v>0.91809965579992303</v>
      </c>
      <c r="O1137">
        <v>39.992122883024798</v>
      </c>
      <c r="P1137">
        <v>10.7862815254385</v>
      </c>
      <c r="Q1137">
        <v>-1.8337007463562E-2</v>
      </c>
    </row>
    <row r="1138" spans="1:17" hidden="1" x14ac:dyDescent="0.3">
      <c r="A1138" t="s">
        <v>2422</v>
      </c>
      <c r="B1138" t="s">
        <v>2423</v>
      </c>
      <c r="C1138" t="str">
        <f>IFERROR(VLOOKUP(Table1[[#This Row],[Ticker]],[1]!Table1[[Symbol]:[Industry]],2,FALSE),"-")</f>
        <v>-</v>
      </c>
      <c r="D1138" t="s">
        <v>1364</v>
      </c>
      <c r="E1138">
        <v>1969.38011398499</v>
      </c>
      <c r="F1138">
        <v>694.35</v>
      </c>
      <c r="G1138">
        <v>96.908421285015194</v>
      </c>
      <c r="H1138">
        <v>36.554118362856897</v>
      </c>
      <c r="I1138">
        <v>19.778729585176698</v>
      </c>
      <c r="J1138">
        <v>10.3734247938345</v>
      </c>
      <c r="K1138">
        <v>532.25658655848099</v>
      </c>
      <c r="L1138">
        <v>472.27426948704198</v>
      </c>
      <c r="M1138">
        <v>79.495206240066807</v>
      </c>
      <c r="N1138">
        <v>2.7016428939989501</v>
      </c>
      <c r="O1138">
        <v>1.10174983797797</v>
      </c>
      <c r="P1138">
        <v>124.128469980632</v>
      </c>
      <c r="Q1138">
        <v>5.6998956924484999E-2</v>
      </c>
    </row>
    <row r="1139" spans="1:17" hidden="1" x14ac:dyDescent="0.3">
      <c r="A1139" t="s">
        <v>2424</v>
      </c>
      <c r="B1139" t="s">
        <v>2425</v>
      </c>
      <c r="C1139" t="str">
        <f>IFERROR(VLOOKUP(Table1[[#This Row],[Ticker]],[1]!Table1[[Symbol]:[Industry]],2,FALSE),"-")</f>
        <v>-</v>
      </c>
      <c r="D1139" t="s">
        <v>92</v>
      </c>
      <c r="E1139">
        <v>1968.447688704</v>
      </c>
      <c r="F1139">
        <v>184.32</v>
      </c>
      <c r="G1139">
        <v>22.658901591956099</v>
      </c>
      <c r="H1139">
        <v>1.6443558414238699</v>
      </c>
      <c r="I1139">
        <v>-4.3203749551175203</v>
      </c>
      <c r="J1139">
        <v>-3.9133027371361999</v>
      </c>
      <c r="K1139">
        <v>170.846034243666</v>
      </c>
      <c r="L1139">
        <v>166.27836433460601</v>
      </c>
      <c r="M1139">
        <v>63.626280682455601</v>
      </c>
      <c r="N1139">
        <v>1.6978839341754299</v>
      </c>
      <c r="O1139">
        <v>17.4587673611111</v>
      </c>
      <c r="P1139">
        <v>53.280665280665197</v>
      </c>
      <c r="Q1139">
        <v>3.1436782178764999E-2</v>
      </c>
    </row>
    <row r="1140" spans="1:17" hidden="1" x14ac:dyDescent="0.3">
      <c r="A1140" t="s">
        <v>2426</v>
      </c>
      <c r="B1140" t="s">
        <v>2427</v>
      </c>
      <c r="C1140" t="str">
        <f>IFERROR(VLOOKUP(Table1[[#This Row],[Ticker]],[1]!Table1[[Symbol]:[Industry]],2,FALSE),"-")</f>
        <v>-</v>
      </c>
      <c r="D1140" t="s">
        <v>372</v>
      </c>
      <c r="E1140">
        <v>1967.8381915799901</v>
      </c>
      <c r="F1140">
        <v>224.57</v>
      </c>
      <c r="G1140">
        <v>-51.187676523679499</v>
      </c>
      <c r="H1140">
        <v>-10.759276074756899</v>
      </c>
      <c r="I1140">
        <v>-34.548279843019301</v>
      </c>
      <c r="J1140">
        <v>-1.1770143412952701</v>
      </c>
      <c r="K1140">
        <v>230.83470549580099</v>
      </c>
      <c r="L1140">
        <v>252.15803562597199</v>
      </c>
      <c r="M1140">
        <v>45.584274515634903</v>
      </c>
      <c r="N1140">
        <v>0.42347910820711399</v>
      </c>
      <c r="O1140">
        <v>55.118671238366602</v>
      </c>
      <c r="P1140">
        <v>6.9380952380952303</v>
      </c>
      <c r="Q1140">
        <v>0.149243384952084</v>
      </c>
    </row>
    <row r="1141" spans="1:17" hidden="1" x14ac:dyDescent="0.3">
      <c r="A1141" t="s">
        <v>2428</v>
      </c>
      <c r="B1141" t="s">
        <v>2429</v>
      </c>
      <c r="C1141" t="str">
        <f>IFERROR(VLOOKUP(Table1[[#This Row],[Ticker]],[1]!Table1[[Symbol]:[Industry]],2,FALSE),"-")</f>
        <v>-</v>
      </c>
      <c r="D1141" t="s">
        <v>98</v>
      </c>
      <c r="E1141">
        <v>1961.3329080000001</v>
      </c>
      <c r="F1141">
        <v>357.85</v>
      </c>
      <c r="G1141">
        <v>-25.9482758339628</v>
      </c>
      <c r="H1141">
        <v>2.87163863251791</v>
      </c>
      <c r="I1141">
        <v>-22.476914050528901</v>
      </c>
      <c r="J1141">
        <v>-2.3189038948622902</v>
      </c>
      <c r="K1141">
        <v>335.66759611666401</v>
      </c>
      <c r="L1141">
        <v>344.019844039372</v>
      </c>
      <c r="M1141">
        <v>56.464785394691603</v>
      </c>
      <c r="N1141">
        <v>2.3338287589759901</v>
      </c>
      <c r="O1141">
        <v>24.074332821014298</v>
      </c>
      <c r="P1141">
        <v>26.874667612125499</v>
      </c>
      <c r="Q1141">
        <v>6.7184473756366006E-2</v>
      </c>
    </row>
    <row r="1142" spans="1:17" hidden="1" x14ac:dyDescent="0.3">
      <c r="A1142" t="s">
        <v>2430</v>
      </c>
      <c r="B1142" t="s">
        <v>2431</v>
      </c>
      <c r="C1142" t="str">
        <f>IFERROR(VLOOKUP(Table1[[#This Row],[Ticker]],[1]!Table1[[Symbol]:[Industry]],2,FALSE),"-")</f>
        <v>-</v>
      </c>
      <c r="D1142" t="s">
        <v>2432</v>
      </c>
      <c r="E1142">
        <v>1958.6853424000001</v>
      </c>
      <c r="F1142">
        <v>705.8</v>
      </c>
      <c r="G1142">
        <v>62.990944140439602</v>
      </c>
      <c r="H1142">
        <v>24.861952854269099</v>
      </c>
      <c r="I1142">
        <v>12.397910764797601</v>
      </c>
      <c r="J1142">
        <v>-3.5995697532220898</v>
      </c>
      <c r="K1142">
        <v>642.42248675812698</v>
      </c>
      <c r="L1142">
        <v>559.67301776111401</v>
      </c>
      <c r="M1142">
        <v>45.696484833461099</v>
      </c>
      <c r="N1142">
        <v>0.58460907451848498</v>
      </c>
      <c r="O1142">
        <v>19.6372910172853</v>
      </c>
      <c r="P1142">
        <v>115.478552892688</v>
      </c>
      <c r="Q1142">
        <v>9.9492200859346E-2</v>
      </c>
    </row>
    <row r="1143" spans="1:17" hidden="1" x14ac:dyDescent="0.3">
      <c r="A1143" t="s">
        <v>2433</v>
      </c>
      <c r="B1143" t="s">
        <v>2434</v>
      </c>
      <c r="C1143" t="str">
        <f>IFERROR(VLOOKUP(Table1[[#This Row],[Ticker]],[1]!Table1[[Symbol]:[Industry]],2,FALSE),"-")</f>
        <v>-</v>
      </c>
      <c r="D1143" t="s">
        <v>375</v>
      </c>
      <c r="E1143">
        <v>1938.3204065549901</v>
      </c>
      <c r="F1143">
        <v>586.45000000000005</v>
      </c>
      <c r="G1143">
        <v>3.8048607323724002</v>
      </c>
      <c r="H1143">
        <v>-2.1690565440654401</v>
      </c>
      <c r="I1143">
        <v>17.740662179264302</v>
      </c>
      <c r="J1143">
        <v>-1.97803059612053</v>
      </c>
      <c r="K1143">
        <v>559.31436874550604</v>
      </c>
      <c r="L1143">
        <v>505.16276849977999</v>
      </c>
      <c r="M1143">
        <v>32.259112374439098</v>
      </c>
      <c r="N1143">
        <v>0.60573741512660295</v>
      </c>
      <c r="O1143">
        <v>11.9106488191661</v>
      </c>
      <c r="P1143">
        <v>43.2112332112332</v>
      </c>
      <c r="Q1143">
        <v>-6.1226546992713002E-2</v>
      </c>
    </row>
    <row r="1144" spans="1:17" hidden="1" x14ac:dyDescent="0.3">
      <c r="A1144" t="s">
        <v>2435</v>
      </c>
      <c r="B1144" t="s">
        <v>2436</v>
      </c>
      <c r="C1144" t="str">
        <f>IFERROR(VLOOKUP(Table1[[#This Row],[Ticker]],[1]!Table1[[Symbol]:[Industry]],2,FALSE),"-")</f>
        <v>-</v>
      </c>
      <c r="D1144" t="s">
        <v>380</v>
      </c>
      <c r="E1144">
        <v>1929.20811</v>
      </c>
      <c r="F1144">
        <v>3233.4</v>
      </c>
      <c r="G1144">
        <v>260.72364030442202</v>
      </c>
      <c r="H1144">
        <v>6.8738318739354396</v>
      </c>
      <c r="I1144">
        <v>99.373660690798005</v>
      </c>
      <c r="J1144">
        <v>-13.536526524785501</v>
      </c>
      <c r="K1144">
        <v>2784.8393607366702</v>
      </c>
      <c r="L1144">
        <v>2011.31913363734</v>
      </c>
      <c r="M1144">
        <v>49.883721091339503</v>
      </c>
      <c r="N1144">
        <v>2.2125767478708598</v>
      </c>
      <c r="O1144">
        <v>16.7501700995855</v>
      </c>
      <c r="P1144">
        <v>291.45278450363099</v>
      </c>
      <c r="Q1144">
        <v>0.11348226013384501</v>
      </c>
    </row>
    <row r="1145" spans="1:17" hidden="1" x14ac:dyDescent="0.3">
      <c r="A1145" t="s">
        <v>2437</v>
      </c>
      <c r="B1145" t="s">
        <v>2438</v>
      </c>
      <c r="C1145" t="str">
        <f>IFERROR(VLOOKUP(Table1[[#This Row],[Ticker]],[1]!Table1[[Symbol]:[Industry]],2,FALSE),"-")</f>
        <v>-</v>
      </c>
      <c r="D1145" t="s">
        <v>901</v>
      </c>
      <c r="E1145">
        <v>1921.4693156000001</v>
      </c>
      <c r="F1145">
        <v>288.5</v>
      </c>
      <c r="G1145">
        <v>380.19275228130101</v>
      </c>
      <c r="H1145">
        <v>-3.4254851873712502</v>
      </c>
      <c r="I1145">
        <v>122.584071017447</v>
      </c>
      <c r="J1145">
        <v>1.75879949554323</v>
      </c>
      <c r="K1145">
        <v>270.21014620902997</v>
      </c>
      <c r="L1145">
        <v>183.534262137149</v>
      </c>
      <c r="M1145">
        <v>39.158953485549901</v>
      </c>
      <c r="N1145">
        <v>1.13364151285993</v>
      </c>
      <c r="O1145">
        <v>15.805892547660299</v>
      </c>
      <c r="Q1145">
        <v>0.138935611872155</v>
      </c>
    </row>
    <row r="1146" spans="1:17" hidden="1" x14ac:dyDescent="0.3">
      <c r="A1146" t="s">
        <v>2439</v>
      </c>
      <c r="B1146" t="s">
        <v>2440</v>
      </c>
      <c r="C1146" t="str">
        <f>IFERROR(VLOOKUP(Table1[[#This Row],[Ticker]],[1]!Table1[[Symbol]:[Industry]],2,FALSE),"-")</f>
        <v>-</v>
      </c>
      <c r="D1146" t="s">
        <v>271</v>
      </c>
      <c r="E1146">
        <v>1916.6586832</v>
      </c>
      <c r="F1146">
        <v>58.4</v>
      </c>
      <c r="G1146">
        <v>65.757649965586197</v>
      </c>
      <c r="H1146">
        <v>-11.1588926561633</v>
      </c>
      <c r="I1146">
        <v>-39.706470298287996</v>
      </c>
      <c r="J1146">
        <v>-3.5350487310704199</v>
      </c>
      <c r="K1146">
        <v>62.7797060979413</v>
      </c>
      <c r="L1146">
        <v>59.382097674557997</v>
      </c>
      <c r="M1146">
        <v>31.417695018716099</v>
      </c>
      <c r="N1146">
        <v>0.85062583525387103</v>
      </c>
      <c r="O1146">
        <v>64.212328767123296</v>
      </c>
      <c r="P1146">
        <v>99.999999999999901</v>
      </c>
      <c r="Q1146">
        <v>3.2795262062069999E-3</v>
      </c>
    </row>
    <row r="1147" spans="1:17" hidden="1" x14ac:dyDescent="0.3">
      <c r="A1147" t="s">
        <v>2441</v>
      </c>
      <c r="B1147" t="s">
        <v>2442</v>
      </c>
      <c r="C1147" t="str">
        <f>IFERROR(VLOOKUP(Table1[[#This Row],[Ticker]],[1]!Table1[[Symbol]:[Industry]],2,FALSE),"-")</f>
        <v>-</v>
      </c>
      <c r="D1147" t="s">
        <v>1833</v>
      </c>
      <c r="E1147">
        <v>1911.04</v>
      </c>
      <c r="F1147">
        <v>298.60000000000002</v>
      </c>
      <c r="G1147">
        <v>10.8626207331556</v>
      </c>
      <c r="H1147">
        <v>-2.5172267810904398</v>
      </c>
      <c r="I1147">
        <v>5.4877593351816003</v>
      </c>
      <c r="J1147">
        <v>-5.8988331255510698</v>
      </c>
      <c r="K1147">
        <v>296.18827060290698</v>
      </c>
      <c r="L1147">
        <v>270.138051660972</v>
      </c>
      <c r="M1147">
        <v>43.5853190538501</v>
      </c>
      <c r="N1147">
        <v>1.9005283926773899</v>
      </c>
      <c r="O1147">
        <v>13.3288680509042</v>
      </c>
      <c r="P1147">
        <v>41.081974958658101</v>
      </c>
      <c r="Q1147">
        <v>0.17343553397268799</v>
      </c>
    </row>
    <row r="1148" spans="1:17" hidden="1" x14ac:dyDescent="0.3">
      <c r="A1148" t="s">
        <v>2443</v>
      </c>
      <c r="B1148" t="s">
        <v>2444</v>
      </c>
      <c r="C1148" t="str">
        <f>IFERROR(VLOOKUP(Table1[[#This Row],[Ticker]],[1]!Table1[[Symbol]:[Industry]],2,FALSE),"-")</f>
        <v>-</v>
      </c>
      <c r="D1148" t="s">
        <v>1627</v>
      </c>
      <c r="E1148">
        <v>1906.0882018</v>
      </c>
      <c r="F1148">
        <v>62.53</v>
      </c>
      <c r="G1148">
        <v>-3.6333720681569099</v>
      </c>
      <c r="H1148">
        <v>-2.34456150997153</v>
      </c>
      <c r="I1148">
        <v>-0.29028985457112899</v>
      </c>
      <c r="J1148">
        <v>0.29441975678904397</v>
      </c>
      <c r="K1148">
        <v>62.853252665530398</v>
      </c>
      <c r="L1148">
        <v>58.6294571092266</v>
      </c>
      <c r="M1148">
        <v>59.453032016997597</v>
      </c>
      <c r="N1148">
        <v>1.2463641362554201</v>
      </c>
      <c r="O1148">
        <v>5.4054054054053902</v>
      </c>
      <c r="P1148">
        <v>26.3232323232323</v>
      </c>
      <c r="Q1148">
        <v>-2.8326200589973E-2</v>
      </c>
    </row>
    <row r="1149" spans="1:17" hidden="1" x14ac:dyDescent="0.3">
      <c r="A1149" t="s">
        <v>2445</v>
      </c>
      <c r="B1149" t="s">
        <v>2446</v>
      </c>
      <c r="C1149" t="str">
        <f>IFERROR(VLOOKUP(Table1[[#This Row],[Ticker]],[1]!Table1[[Symbol]:[Industry]],2,FALSE),"-")</f>
        <v>-</v>
      </c>
      <c r="D1149" t="s">
        <v>1627</v>
      </c>
      <c r="E1149">
        <v>1905.052968</v>
      </c>
      <c r="F1149">
        <v>61.72</v>
      </c>
      <c r="G1149">
        <v>-5.53418545678276</v>
      </c>
      <c r="H1149">
        <v>-2.4305864163795698</v>
      </c>
      <c r="I1149">
        <v>-2.09162645081578</v>
      </c>
      <c r="J1149">
        <v>0.45066464041912302</v>
      </c>
      <c r="K1149">
        <v>62.839744506728501</v>
      </c>
      <c r="L1149">
        <v>58.621824838733303</v>
      </c>
      <c r="M1149">
        <v>55.931821315525497</v>
      </c>
      <c r="N1149">
        <v>1.30720763383195</v>
      </c>
      <c r="O1149">
        <v>7.9876863253402597</v>
      </c>
      <c r="P1149">
        <v>25.421662263767502</v>
      </c>
      <c r="Q1149">
        <v>-2.9924776916618E-2</v>
      </c>
    </row>
    <row r="1150" spans="1:17" hidden="1" x14ac:dyDescent="0.3">
      <c r="A1150" t="s">
        <v>2447</v>
      </c>
      <c r="B1150" t="s">
        <v>2448</v>
      </c>
      <c r="C1150" t="str">
        <f>IFERROR(VLOOKUP(Table1[[#This Row],[Ticker]],[1]!Table1[[Symbol]:[Industry]],2,FALSE),"-")</f>
        <v>-</v>
      </c>
      <c r="D1150" t="s">
        <v>372</v>
      </c>
      <c r="E1150">
        <v>1904.2173660000001</v>
      </c>
      <c r="F1150">
        <v>118.2</v>
      </c>
      <c r="G1150">
        <v>19.994824080102902</v>
      </c>
      <c r="H1150">
        <v>7.2690726666201</v>
      </c>
      <c r="I1150">
        <v>-11.9797362753412</v>
      </c>
      <c r="J1150">
        <v>-1.1509591801750101</v>
      </c>
      <c r="K1150">
        <v>107.831114963601</v>
      </c>
      <c r="L1150">
        <v>95.151628365963006</v>
      </c>
      <c r="M1150">
        <v>49.2556368247579</v>
      </c>
      <c r="N1150">
        <v>1.9051971346651899</v>
      </c>
      <c r="O1150">
        <v>13.3671742808798</v>
      </c>
      <c r="P1150">
        <v>67.303609341825805</v>
      </c>
      <c r="Q1150">
        <v>0.10891125669198599</v>
      </c>
    </row>
    <row r="1151" spans="1:17" hidden="1" x14ac:dyDescent="0.3">
      <c r="A1151" t="s">
        <v>2449</v>
      </c>
      <c r="B1151" t="s">
        <v>2450</v>
      </c>
      <c r="C1151" t="str">
        <f>IFERROR(VLOOKUP(Table1[[#This Row],[Ticker]],[1]!Table1[[Symbol]:[Industry]],2,FALSE),"-")</f>
        <v>-</v>
      </c>
      <c r="D1151" t="s">
        <v>1369</v>
      </c>
      <c r="E1151">
        <v>1901.6454739999999</v>
      </c>
      <c r="F1151">
        <v>268.64</v>
      </c>
      <c r="G1151">
        <v>53.344188736422304</v>
      </c>
      <c r="H1151">
        <v>11.5255616932271</v>
      </c>
      <c r="I1151">
        <v>41.797216881534503</v>
      </c>
      <c r="J1151">
        <v>-1.8272744911271499</v>
      </c>
      <c r="K1151">
        <v>246.630796460715</v>
      </c>
      <c r="L1151">
        <v>210.985874455518</v>
      </c>
      <c r="M1151">
        <v>54.815129106494098</v>
      </c>
      <c r="N1151">
        <v>1.6804899175963</v>
      </c>
      <c r="O1151">
        <v>9.67837998808813</v>
      </c>
      <c r="P1151">
        <v>94.314647377938499</v>
      </c>
      <c r="Q1151">
        <v>0.204408625107285</v>
      </c>
    </row>
    <row r="1152" spans="1:17" hidden="1" x14ac:dyDescent="0.3">
      <c r="A1152" t="s">
        <v>2451</v>
      </c>
      <c r="B1152" t="s">
        <v>2452</v>
      </c>
      <c r="C1152" t="str">
        <f>IFERROR(VLOOKUP(Table1[[#This Row],[Ticker]],[1]!Table1[[Symbol]:[Industry]],2,FALSE),"-")</f>
        <v>-</v>
      </c>
      <c r="D1152" t="s">
        <v>703</v>
      </c>
      <c r="E1152">
        <v>1901.11000107</v>
      </c>
      <c r="F1152">
        <v>764.45</v>
      </c>
      <c r="G1152">
        <v>39.472848683879597</v>
      </c>
      <c r="H1152">
        <v>-1.6321477838479399</v>
      </c>
      <c r="I1152">
        <v>19.581625468865798</v>
      </c>
      <c r="J1152">
        <v>-1.9922034978985499</v>
      </c>
      <c r="K1152">
        <v>748.06477217503198</v>
      </c>
      <c r="L1152">
        <v>642.75958668661997</v>
      </c>
      <c r="M1152">
        <v>43.078312623575101</v>
      </c>
      <c r="N1152">
        <v>1.04718844659872</v>
      </c>
      <c r="O1152">
        <v>6.2070769834521498</v>
      </c>
      <c r="P1152">
        <v>72.348100552361601</v>
      </c>
      <c r="Q1152">
        <v>-3.6227040049000002E-5</v>
      </c>
    </row>
    <row r="1153" spans="1:17" hidden="1" x14ac:dyDescent="0.3">
      <c r="A1153" t="s">
        <v>2453</v>
      </c>
      <c r="B1153" t="s">
        <v>2454</v>
      </c>
      <c r="C1153" t="str">
        <f>IFERROR(VLOOKUP(Table1[[#This Row],[Ticker]],[1]!Table1[[Symbol]:[Industry]],2,FALSE),"-")</f>
        <v>-</v>
      </c>
      <c r="D1153" t="s">
        <v>268</v>
      </c>
      <c r="E1153">
        <v>1900.32</v>
      </c>
      <c r="F1153">
        <v>593.85</v>
      </c>
      <c r="G1153">
        <v>66.116886428726801</v>
      </c>
      <c r="H1153">
        <v>-1.9212945777006201</v>
      </c>
      <c r="I1153">
        <v>28.0645877547325</v>
      </c>
      <c r="J1153">
        <v>-6.2069274769749097</v>
      </c>
      <c r="K1153">
        <v>555.49216271371097</v>
      </c>
      <c r="L1153">
        <v>456.68775273697503</v>
      </c>
      <c r="M1153">
        <v>43.594621361395603</v>
      </c>
      <c r="N1153">
        <v>1.37318664076278</v>
      </c>
      <c r="O1153">
        <v>10.4656057927085</v>
      </c>
      <c r="P1153">
        <v>107.712486883525</v>
      </c>
      <c r="Q1153">
        <v>0.13191456519945899</v>
      </c>
    </row>
    <row r="1154" spans="1:17" hidden="1" x14ac:dyDescent="0.3">
      <c r="A1154" t="s">
        <v>2455</v>
      </c>
      <c r="B1154" t="s">
        <v>2456</v>
      </c>
      <c r="C1154" t="str">
        <f>IFERROR(VLOOKUP(Table1[[#This Row],[Ticker]],[1]!Table1[[Symbol]:[Industry]],2,FALSE),"-")</f>
        <v>-</v>
      </c>
      <c r="D1154" t="s">
        <v>448</v>
      </c>
      <c r="E1154">
        <v>1891.5015000000001</v>
      </c>
      <c r="F1154">
        <v>1252.6500000000001</v>
      </c>
      <c r="G1154">
        <v>6.4540858777400301</v>
      </c>
      <c r="H1154">
        <v>-10.1899305988008</v>
      </c>
      <c r="I1154">
        <v>-21.582692401680799</v>
      </c>
      <c r="J1154">
        <v>-7.1879248668011897</v>
      </c>
      <c r="K1154">
        <v>1306.68942985438</v>
      </c>
      <c r="L1154">
        <v>1242.34274629624</v>
      </c>
      <c r="M1154">
        <v>26.271451754165</v>
      </c>
      <c r="N1154">
        <v>0.67312013022556605</v>
      </c>
      <c r="O1154">
        <v>28.1283678601365</v>
      </c>
      <c r="P1154">
        <v>33.9804267607893</v>
      </c>
      <c r="Q1154">
        <v>4.7705882402537002E-2</v>
      </c>
    </row>
    <row r="1155" spans="1:17" hidden="1" x14ac:dyDescent="0.3">
      <c r="A1155" t="s">
        <v>2457</v>
      </c>
      <c r="B1155" t="s">
        <v>2458</v>
      </c>
      <c r="C1155" t="str">
        <f>IFERROR(VLOOKUP(Table1[[#This Row],[Ticker]],[1]!Table1[[Symbol]:[Industry]],2,FALSE),"-")</f>
        <v>-</v>
      </c>
      <c r="D1155" t="s">
        <v>24</v>
      </c>
      <c r="E1155">
        <v>1880.734412025</v>
      </c>
      <c r="F1155">
        <v>177.03</v>
      </c>
      <c r="G1155">
        <v>-23.104148404983999</v>
      </c>
      <c r="H1155">
        <v>-14.8083711601701</v>
      </c>
      <c r="I1155">
        <v>-6.5822430999576804</v>
      </c>
      <c r="J1155">
        <v>-3.7253171822179199</v>
      </c>
      <c r="K1155">
        <v>189.88678768698401</v>
      </c>
      <c r="L1155">
        <v>178.52362885771601</v>
      </c>
      <c r="M1155">
        <v>21.697807805489798</v>
      </c>
      <c r="N1155">
        <v>0.64375323083753</v>
      </c>
      <c r="O1155">
        <v>22.9735073151443</v>
      </c>
      <c r="P1155">
        <v>24.406184118060398</v>
      </c>
      <c r="Q1155">
        <v>-1.8401592849826998E-2</v>
      </c>
    </row>
    <row r="1156" spans="1:17" hidden="1" x14ac:dyDescent="0.3">
      <c r="A1156" t="s">
        <v>2459</v>
      </c>
      <c r="B1156" t="s">
        <v>2460</v>
      </c>
      <c r="C1156" t="str">
        <f>IFERROR(VLOOKUP(Table1[[#This Row],[Ticker]],[1]!Table1[[Symbol]:[Industry]],2,FALSE),"-")</f>
        <v>-</v>
      </c>
      <c r="D1156" t="s">
        <v>268</v>
      </c>
      <c r="E1156">
        <v>1876.2484843249999</v>
      </c>
      <c r="F1156">
        <v>1379.75</v>
      </c>
      <c r="G1156">
        <v>-12.3185830760829</v>
      </c>
      <c r="H1156">
        <v>-1.64090637149376</v>
      </c>
      <c r="I1156">
        <v>-25.665029211695099</v>
      </c>
      <c r="J1156">
        <v>-3.7448855420784399</v>
      </c>
      <c r="K1156">
        <v>1385.1456357877801</v>
      </c>
      <c r="L1156">
        <v>1354.79329219325</v>
      </c>
      <c r="M1156">
        <v>39.734000623704702</v>
      </c>
      <c r="N1156">
        <v>0.78920547860961898</v>
      </c>
      <c r="O1156">
        <v>28.284109440115898</v>
      </c>
      <c r="P1156">
        <v>35.004892367906002</v>
      </c>
      <c r="Q1156">
        <v>5.2273933207827E-2</v>
      </c>
    </row>
    <row r="1157" spans="1:17" hidden="1" x14ac:dyDescent="0.3">
      <c r="A1157" t="s">
        <v>2461</v>
      </c>
      <c r="B1157" t="s">
        <v>2462</v>
      </c>
      <c r="C1157" t="str">
        <f>IFERROR(VLOOKUP(Table1[[#This Row],[Ticker]],[1]!Table1[[Symbol]:[Industry]],2,FALSE),"-")</f>
        <v>-</v>
      </c>
      <c r="E1157">
        <v>1871.5891816000001</v>
      </c>
      <c r="F1157">
        <v>362.75</v>
      </c>
      <c r="G1157">
        <v>41.323669391254803</v>
      </c>
      <c r="H1157">
        <v>15.141784838830899</v>
      </c>
      <c r="I1157">
        <v>50.043336418904701</v>
      </c>
      <c r="J1157">
        <v>-3.6094212365755101</v>
      </c>
      <c r="M1157">
        <v>46.426353558637501</v>
      </c>
      <c r="O1157">
        <v>14.8862853204686</v>
      </c>
      <c r="P1157">
        <v>73.564593301435394</v>
      </c>
    </row>
    <row r="1158" spans="1:17" hidden="1" x14ac:dyDescent="0.3">
      <c r="A1158" t="s">
        <v>2463</v>
      </c>
      <c r="B1158" t="s">
        <v>2464</v>
      </c>
      <c r="C1158" t="str">
        <f>IFERROR(VLOOKUP(Table1[[#This Row],[Ticker]],[1]!Table1[[Symbol]:[Industry]],2,FALSE),"-")</f>
        <v>-</v>
      </c>
      <c r="D1158" t="s">
        <v>808</v>
      </c>
      <c r="E1158">
        <v>1856.564496941</v>
      </c>
      <c r="F1158">
        <v>16.39</v>
      </c>
      <c r="G1158">
        <v>2.0907751095670699</v>
      </c>
      <c r="H1158">
        <v>-17.598794577700598</v>
      </c>
      <c r="I1158">
        <v>-26.421587902245399</v>
      </c>
      <c r="J1158">
        <v>-3.4419105852178999</v>
      </c>
      <c r="K1158">
        <v>17.784372964258399</v>
      </c>
      <c r="L1158">
        <v>18.2485727486455</v>
      </c>
      <c r="M1158">
        <v>14.951576888676801</v>
      </c>
      <c r="N1158">
        <v>0.41337937873833103</v>
      </c>
      <c r="O1158">
        <v>78.767541183648504</v>
      </c>
      <c r="P1158">
        <v>33.252032520325201</v>
      </c>
      <c r="Q1158">
        <v>6.9264603242522996E-2</v>
      </c>
    </row>
    <row r="1159" spans="1:17" hidden="1" x14ac:dyDescent="0.3">
      <c r="A1159" t="s">
        <v>2465</v>
      </c>
      <c r="B1159" t="s">
        <v>2466</v>
      </c>
      <c r="C1159" t="str">
        <f>IFERROR(VLOOKUP(Table1[[#This Row],[Ticker]],[1]!Table1[[Symbol]:[Industry]],2,FALSE),"-")</f>
        <v>-</v>
      </c>
      <c r="D1159" t="s">
        <v>407</v>
      </c>
      <c r="E1159">
        <v>1854.76037638499</v>
      </c>
      <c r="F1159">
        <v>213.21</v>
      </c>
      <c r="G1159">
        <v>61.102181723221001</v>
      </c>
      <c r="H1159">
        <v>-11.9608701699226</v>
      </c>
      <c r="I1159">
        <v>2.73486929597343</v>
      </c>
      <c r="J1159">
        <v>-3.7703821448152102</v>
      </c>
      <c r="K1159">
        <v>214.87076403103899</v>
      </c>
      <c r="L1159">
        <v>183.685529001156</v>
      </c>
      <c r="M1159">
        <v>40.695830631136602</v>
      </c>
      <c r="N1159">
        <v>0.87591534817883498</v>
      </c>
      <c r="O1159">
        <v>13.7376295670934</v>
      </c>
      <c r="P1159">
        <v>104.812680115273</v>
      </c>
      <c r="Q1159">
        <v>8.9110925458706997E-2</v>
      </c>
    </row>
    <row r="1160" spans="1:17" hidden="1" x14ac:dyDescent="0.3">
      <c r="A1160" t="s">
        <v>2467</v>
      </c>
      <c r="B1160" t="s">
        <v>2468</v>
      </c>
      <c r="C1160" t="str">
        <f>IFERROR(VLOOKUP(Table1[[#This Row],[Ticker]],[1]!Table1[[Symbol]:[Industry]],2,FALSE),"-")</f>
        <v>-</v>
      </c>
      <c r="D1160" t="s">
        <v>539</v>
      </c>
      <c r="E1160">
        <v>1853.5093725500001</v>
      </c>
      <c r="F1160">
        <v>547.25</v>
      </c>
      <c r="G1160">
        <v>58.989620079957902</v>
      </c>
      <c r="H1160">
        <v>-2.38501037222774</v>
      </c>
      <c r="I1160">
        <v>-12.118319219351299</v>
      </c>
      <c r="J1160">
        <v>-9.1353936718174999</v>
      </c>
      <c r="K1160">
        <v>538.65191556161005</v>
      </c>
      <c r="L1160">
        <v>504.81209838645799</v>
      </c>
      <c r="M1160">
        <v>56.7824002713838</v>
      </c>
      <c r="N1160">
        <v>2.9605538304380601</v>
      </c>
      <c r="O1160">
        <v>26.075833714024601</v>
      </c>
      <c r="P1160">
        <v>85.697319307770599</v>
      </c>
      <c r="Q1160">
        <v>0.12328541773830901</v>
      </c>
    </row>
    <row r="1161" spans="1:17" hidden="1" x14ac:dyDescent="0.3">
      <c r="A1161" t="s">
        <v>2469</v>
      </c>
      <c r="B1161" t="s">
        <v>2470</v>
      </c>
      <c r="C1161" t="str">
        <f>IFERROR(VLOOKUP(Table1[[#This Row],[Ticker]],[1]!Table1[[Symbol]:[Industry]],2,FALSE),"-")</f>
        <v>-</v>
      </c>
      <c r="D1161" t="s">
        <v>235</v>
      </c>
      <c r="E1161">
        <v>1841.7135462000001</v>
      </c>
      <c r="F1161">
        <v>1214.95</v>
      </c>
      <c r="G1161">
        <v>123.66979663353401</v>
      </c>
      <c r="H1161">
        <v>-13.850128763630799</v>
      </c>
      <c r="I1161">
        <v>50.426254775008502</v>
      </c>
      <c r="J1161">
        <v>0.45911821377909001</v>
      </c>
      <c r="K1161">
        <v>1219.24316106333</v>
      </c>
      <c r="L1161">
        <v>978.269412610789</v>
      </c>
      <c r="M1161">
        <v>50.915029654334397</v>
      </c>
      <c r="N1161">
        <v>0.77082189732322504</v>
      </c>
      <c r="O1161">
        <v>22.865138483065099</v>
      </c>
      <c r="P1161">
        <v>168.79424778761</v>
      </c>
      <c r="Q1161">
        <v>0.13076669830654999</v>
      </c>
    </row>
    <row r="1162" spans="1:17" hidden="1" x14ac:dyDescent="0.3">
      <c r="A1162" t="s">
        <v>2471</v>
      </c>
      <c r="B1162" t="s">
        <v>2472</v>
      </c>
      <c r="C1162" t="str">
        <f>IFERROR(VLOOKUP(Table1[[#This Row],[Ticker]],[1]!Table1[[Symbol]:[Industry]],2,FALSE),"-")</f>
        <v>-</v>
      </c>
      <c r="D1162" t="s">
        <v>268</v>
      </c>
      <c r="E1162">
        <v>1839.8840796</v>
      </c>
      <c r="F1162">
        <v>3189.6</v>
      </c>
      <c r="G1162">
        <v>281.67075645614699</v>
      </c>
      <c r="H1162">
        <v>24.122066908785801</v>
      </c>
      <c r="I1162">
        <v>91.672489807702405</v>
      </c>
      <c r="J1162">
        <v>10.6076303938592</v>
      </c>
      <c r="K1162">
        <v>2391.18948995451</v>
      </c>
      <c r="L1162">
        <v>1777.78611337354</v>
      </c>
      <c r="M1162">
        <v>75.603825627936303</v>
      </c>
      <c r="N1162">
        <v>1.3994285706688401</v>
      </c>
      <c r="O1162">
        <v>0</v>
      </c>
      <c r="P1162">
        <v>350.508474576271</v>
      </c>
      <c r="Q1162">
        <v>0.159547757076895</v>
      </c>
    </row>
    <row r="1163" spans="1:17" hidden="1" x14ac:dyDescent="0.3">
      <c r="A1163" t="s">
        <v>2473</v>
      </c>
      <c r="B1163" t="s">
        <v>2474</v>
      </c>
      <c r="C1163" t="str">
        <f>IFERROR(VLOOKUP(Table1[[#This Row],[Ticker]],[1]!Table1[[Symbol]:[Industry]],2,FALSE),"-")</f>
        <v>-</v>
      </c>
      <c r="D1163" t="s">
        <v>235</v>
      </c>
      <c r="E1163">
        <v>1839.42</v>
      </c>
      <c r="F1163">
        <v>418.05</v>
      </c>
      <c r="G1163">
        <v>5.7324029844683499</v>
      </c>
      <c r="H1163">
        <v>7.3885706514098901</v>
      </c>
      <c r="I1163">
        <v>20.078783640803</v>
      </c>
      <c r="J1163">
        <v>-2.3990211818537999</v>
      </c>
      <c r="K1163">
        <v>390.00648956208198</v>
      </c>
      <c r="L1163">
        <v>327.50682417571801</v>
      </c>
      <c r="M1163">
        <v>48.755496681184098</v>
      </c>
      <c r="N1163">
        <v>0.60172239314739695</v>
      </c>
      <c r="O1163">
        <v>11.2307140294223</v>
      </c>
      <c r="P1163">
        <v>83.798637063090794</v>
      </c>
      <c r="Q1163">
        <v>0.16490213102810899</v>
      </c>
    </row>
    <row r="1164" spans="1:17" hidden="1" x14ac:dyDescent="0.3">
      <c r="A1164" t="s">
        <v>2475</v>
      </c>
      <c r="B1164" t="s">
        <v>2476</v>
      </c>
      <c r="C1164" t="str">
        <f>IFERROR(VLOOKUP(Table1[[#This Row],[Ticker]],[1]!Table1[[Symbol]:[Industry]],2,FALSE),"-")</f>
        <v>-</v>
      </c>
      <c r="D1164" t="s">
        <v>182</v>
      </c>
      <c r="E1164">
        <v>1833.7251748199999</v>
      </c>
      <c r="F1164">
        <v>446.6</v>
      </c>
      <c r="G1164">
        <v>-29.587271608174799</v>
      </c>
      <c r="H1164">
        <v>-8.7488411450236594</v>
      </c>
      <c r="I1164">
        <v>-26.601189400493698</v>
      </c>
      <c r="J1164">
        <v>-4.4981482845981198</v>
      </c>
      <c r="K1164">
        <v>476.23577257893101</v>
      </c>
      <c r="M1164">
        <v>33.9222145955898</v>
      </c>
      <c r="N1164">
        <v>0.80132940188702095</v>
      </c>
      <c r="O1164">
        <v>43.528884908195202</v>
      </c>
      <c r="P1164">
        <v>3.4754402224281802</v>
      </c>
    </row>
    <row r="1165" spans="1:17" hidden="1" x14ac:dyDescent="0.3">
      <c r="A1165" t="s">
        <v>2477</v>
      </c>
      <c r="B1165" t="s">
        <v>2478</v>
      </c>
      <c r="C1165" t="str">
        <f>IFERROR(VLOOKUP(Table1[[#This Row],[Ticker]],[1]!Table1[[Symbol]:[Industry]],2,FALSE),"-")</f>
        <v>-</v>
      </c>
      <c r="D1165" t="s">
        <v>551</v>
      </c>
      <c r="E1165">
        <v>1832.6015235</v>
      </c>
      <c r="F1165">
        <v>595.1</v>
      </c>
      <c r="G1165">
        <v>2.6141439387071301</v>
      </c>
      <c r="H1165">
        <v>-4.4820182619111497</v>
      </c>
      <c r="I1165">
        <v>6.4535100275864599</v>
      </c>
      <c r="J1165">
        <v>0.85041460006796099</v>
      </c>
      <c r="K1165">
        <v>566.66687992866298</v>
      </c>
      <c r="L1165">
        <v>514.456304902331</v>
      </c>
      <c r="M1165">
        <v>45.045941023259402</v>
      </c>
      <c r="N1165">
        <v>0.542532697705432</v>
      </c>
      <c r="O1165">
        <v>10.720887245841</v>
      </c>
      <c r="P1165">
        <v>47.8509316770186</v>
      </c>
      <c r="Q1165">
        <v>-4.9319329515423997E-2</v>
      </c>
    </row>
    <row r="1166" spans="1:17" hidden="1" x14ac:dyDescent="0.3">
      <c r="A1166" t="s">
        <v>2479</v>
      </c>
      <c r="B1166" t="s">
        <v>2480</v>
      </c>
      <c r="C1166" t="str">
        <f>IFERROR(VLOOKUP(Table1[[#This Row],[Ticker]],[1]!Table1[[Symbol]:[Industry]],2,FALSE),"-")</f>
        <v>-</v>
      </c>
      <c r="D1166" t="s">
        <v>2481</v>
      </c>
      <c r="E1166">
        <v>1826.35052703</v>
      </c>
      <c r="F1166">
        <v>1156.3</v>
      </c>
      <c r="G1166">
        <v>5.8724564986281402</v>
      </c>
      <c r="H1166">
        <v>1.73879543130027</v>
      </c>
      <c r="I1166">
        <v>-24.466389314455501</v>
      </c>
      <c r="J1166">
        <v>-3.9604627130104499</v>
      </c>
      <c r="K1166">
        <v>1165.8481010313301</v>
      </c>
      <c r="L1166">
        <v>1144.56543411492</v>
      </c>
      <c r="M1166">
        <v>39.822078914973901</v>
      </c>
      <c r="N1166">
        <v>0.89572023787948796</v>
      </c>
      <c r="O1166">
        <v>25.4821413128081</v>
      </c>
      <c r="P1166">
        <v>36.035294117646998</v>
      </c>
      <c r="Q1166">
        <v>7.877051939726E-2</v>
      </c>
    </row>
    <row r="1167" spans="1:17" x14ac:dyDescent="0.3">
      <c r="A1167" t="s">
        <v>2482</v>
      </c>
      <c r="B1167" t="s">
        <v>2483</v>
      </c>
      <c r="C1167" t="str">
        <f>IFERROR(VLOOKUP(Table1[[#This Row],[Ticker]],[1]!Table1[[Symbol]:[Industry]],2,FALSE),"-")</f>
        <v>-</v>
      </c>
      <c r="D1167" t="s">
        <v>551</v>
      </c>
      <c r="E1167">
        <v>1825.6977563</v>
      </c>
      <c r="F1167">
        <v>109</v>
      </c>
      <c r="G1167">
        <v>-54.615459662397697</v>
      </c>
      <c r="H1167">
        <v>-0.112787115014051</v>
      </c>
      <c r="I1167">
        <v>-29.665385004527401</v>
      </c>
      <c r="J1167">
        <v>3.3460679147301602</v>
      </c>
      <c r="K1167">
        <v>106.066631884706</v>
      </c>
      <c r="L1167">
        <v>118.231409263819</v>
      </c>
      <c r="M1167">
        <v>48.795613009927898</v>
      </c>
      <c r="N1167">
        <v>2.8234235094587201</v>
      </c>
      <c r="O1167">
        <v>70.963302752293501</v>
      </c>
      <c r="P1167">
        <v>36.335209505941201</v>
      </c>
      <c r="Q1167">
        <v>-8.5565964220259999E-2</v>
      </c>
    </row>
    <row r="1168" spans="1:17" hidden="1" x14ac:dyDescent="0.3">
      <c r="A1168" t="s">
        <v>2484</v>
      </c>
      <c r="B1168" t="s">
        <v>2485</v>
      </c>
      <c r="C1168" t="str">
        <f>IFERROR(VLOOKUP(Table1[[#This Row],[Ticker]],[1]!Table1[[Symbol]:[Industry]],2,FALSE),"-")</f>
        <v>-</v>
      </c>
      <c r="D1168" t="s">
        <v>274</v>
      </c>
      <c r="E1168">
        <v>1825.1264438549999</v>
      </c>
      <c r="F1168">
        <v>798.85</v>
      </c>
      <c r="G1168">
        <v>44.330562706703297</v>
      </c>
      <c r="H1168">
        <v>19.335680225087099</v>
      </c>
      <c r="I1168">
        <v>38.120960522240303</v>
      </c>
      <c r="J1168">
        <v>-3.0950726423960102</v>
      </c>
      <c r="K1168">
        <v>723.64047316500205</v>
      </c>
      <c r="L1168">
        <v>604.44801757447101</v>
      </c>
      <c r="M1168">
        <v>45.907638899668598</v>
      </c>
      <c r="N1168">
        <v>0.60248765246324898</v>
      </c>
      <c r="O1168">
        <v>18.670588971646701</v>
      </c>
      <c r="P1168">
        <v>74.879597197898406</v>
      </c>
      <c r="Q1168">
        <v>3.8979693213733999E-2</v>
      </c>
    </row>
    <row r="1169" spans="1:17" hidden="1" x14ac:dyDescent="0.3">
      <c r="A1169" t="s">
        <v>2486</v>
      </c>
      <c r="B1169" t="s">
        <v>2487</v>
      </c>
      <c r="C1169" t="str">
        <f>IFERROR(VLOOKUP(Table1[[#This Row],[Ticker]],[1]!Table1[[Symbol]:[Industry]],2,FALSE),"-")</f>
        <v>-</v>
      </c>
      <c r="D1169" t="s">
        <v>119</v>
      </c>
      <c r="E1169">
        <v>1808.9075609060001</v>
      </c>
      <c r="F1169">
        <v>17.02</v>
      </c>
      <c r="G1169">
        <v>-0.50158846362912601</v>
      </c>
      <c r="H1169">
        <v>-9.7478867564715692</v>
      </c>
      <c r="I1169">
        <v>-15.8167319312756</v>
      </c>
      <c r="J1169">
        <v>-1.9370217967793999</v>
      </c>
      <c r="K1169">
        <v>17.5861941841152</v>
      </c>
      <c r="L1169">
        <v>16.892392886811201</v>
      </c>
      <c r="M1169">
        <v>40.2168957987599</v>
      </c>
      <c r="N1169">
        <v>1.0555882055449</v>
      </c>
      <c r="O1169">
        <v>54.848099013779098</v>
      </c>
      <c r="P1169">
        <v>44.418106135886497</v>
      </c>
      <c r="Q1169">
        <v>0.100660186602381</v>
      </c>
    </row>
    <row r="1170" spans="1:17" hidden="1" x14ac:dyDescent="0.3">
      <c r="A1170" t="s">
        <v>2488</v>
      </c>
      <c r="B1170" t="s">
        <v>2489</v>
      </c>
      <c r="C1170" t="str">
        <f>IFERROR(VLOOKUP(Table1[[#This Row],[Ticker]],[1]!Table1[[Symbol]:[Industry]],2,FALSE),"-")</f>
        <v>-</v>
      </c>
      <c r="D1170" t="s">
        <v>268</v>
      </c>
      <c r="E1170">
        <v>1808.8782054599999</v>
      </c>
      <c r="F1170">
        <v>326.47000000000003</v>
      </c>
      <c r="G1170">
        <v>226.31375629403601</v>
      </c>
      <c r="H1170">
        <v>36.283526434796698</v>
      </c>
      <c r="I1170">
        <v>69.190051434486804</v>
      </c>
      <c r="J1170">
        <v>-1.5843143575716001</v>
      </c>
      <c r="K1170">
        <v>265.58135440789403</v>
      </c>
      <c r="L1170">
        <v>206.842961860896</v>
      </c>
      <c r="M1170">
        <v>58.852655649883701</v>
      </c>
      <c r="N1170">
        <v>2.6314299077926102</v>
      </c>
      <c r="O1170">
        <v>17.018409042178401</v>
      </c>
      <c r="P1170">
        <v>250.854379365932</v>
      </c>
      <c r="Q1170">
        <v>0.12492599777786099</v>
      </c>
    </row>
    <row r="1171" spans="1:17" hidden="1" x14ac:dyDescent="0.3">
      <c r="A1171" t="s">
        <v>2490</v>
      </c>
      <c r="B1171" t="s">
        <v>2491</v>
      </c>
      <c r="C1171" t="str">
        <f>IFERROR(VLOOKUP(Table1[[#This Row],[Ticker]],[1]!Table1[[Symbol]:[Industry]],2,FALSE),"-")</f>
        <v>-</v>
      </c>
      <c r="D1171" t="s">
        <v>1800</v>
      </c>
      <c r="E1171">
        <v>1807.6184097739999</v>
      </c>
      <c r="F1171">
        <v>160.72999999999999</v>
      </c>
      <c r="G1171">
        <v>-4.1623018306365598</v>
      </c>
      <c r="H1171">
        <v>-10.570007676009499</v>
      </c>
      <c r="I1171">
        <v>-28.257629429101801</v>
      </c>
      <c r="J1171">
        <v>-4.1434578317302098</v>
      </c>
      <c r="K1171">
        <v>172.32459583070499</v>
      </c>
      <c r="L1171">
        <v>171.92680998300099</v>
      </c>
      <c r="M1171">
        <v>16.060123813198999</v>
      </c>
      <c r="N1171">
        <v>1.03943524319944</v>
      </c>
      <c r="O1171">
        <v>35.506750451066999</v>
      </c>
      <c r="P1171">
        <v>24.067927441142299</v>
      </c>
      <c r="Q1171">
        <v>-3.9965419939467998E-2</v>
      </c>
    </row>
    <row r="1172" spans="1:17" hidden="1" x14ac:dyDescent="0.3">
      <c r="A1172" t="s">
        <v>2492</v>
      </c>
      <c r="B1172" t="s">
        <v>2493</v>
      </c>
      <c r="C1172" t="str">
        <f>IFERROR(VLOOKUP(Table1[[#This Row],[Ticker]],[1]!Table1[[Symbol]:[Industry]],2,FALSE),"-")</f>
        <v>-</v>
      </c>
      <c r="D1172" t="s">
        <v>551</v>
      </c>
      <c r="E1172">
        <v>1807.3663021099901</v>
      </c>
      <c r="F1172">
        <v>1388.05</v>
      </c>
      <c r="G1172">
        <v>-5.2986176953835704</v>
      </c>
      <c r="H1172">
        <v>-3.5158038953768398</v>
      </c>
      <c r="I1172">
        <v>-3.5644637365560299</v>
      </c>
      <c r="J1172">
        <v>2.9866893332091902</v>
      </c>
      <c r="K1172">
        <v>1362.5292214097201</v>
      </c>
      <c r="L1172">
        <v>1303.70484729127</v>
      </c>
      <c r="M1172">
        <v>53.974405125734201</v>
      </c>
      <c r="N1172">
        <v>0.78129170076708598</v>
      </c>
      <c r="O1172">
        <v>11.883577680919201</v>
      </c>
      <c r="P1172">
        <v>38.9439439439439</v>
      </c>
      <c r="Q1172">
        <v>-4.0200041205578997E-2</v>
      </c>
    </row>
    <row r="1173" spans="1:17" hidden="1" x14ac:dyDescent="0.3">
      <c r="A1173" t="s">
        <v>2494</v>
      </c>
      <c r="B1173" t="s">
        <v>2495</v>
      </c>
      <c r="C1173" t="str">
        <f>IFERROR(VLOOKUP(Table1[[#This Row],[Ticker]],[1]!Table1[[Symbol]:[Industry]],2,FALSE),"-")</f>
        <v>-</v>
      </c>
      <c r="D1173" t="s">
        <v>119</v>
      </c>
      <c r="E1173">
        <v>1806.9899674799999</v>
      </c>
      <c r="F1173">
        <v>61.22</v>
      </c>
      <c r="G1173">
        <v>3.2873349687256801</v>
      </c>
      <c r="H1173">
        <v>4.0645118739122799</v>
      </c>
      <c r="I1173">
        <v>-28.1103687758193</v>
      </c>
      <c r="J1173">
        <v>16.790615357104201</v>
      </c>
      <c r="K1173">
        <v>55.090348643821997</v>
      </c>
      <c r="L1173">
        <v>57.430248048529997</v>
      </c>
      <c r="M1173">
        <v>80.218572155215199</v>
      </c>
      <c r="N1173">
        <v>2.4293910221633701</v>
      </c>
      <c r="O1173">
        <v>40.9670042469781</v>
      </c>
      <c r="P1173">
        <v>41.712962962962898</v>
      </c>
      <c r="Q1173">
        <v>7.1386273667785993E-2</v>
      </c>
    </row>
    <row r="1174" spans="1:17" x14ac:dyDescent="0.3">
      <c r="A1174" t="s">
        <v>2496</v>
      </c>
      <c r="B1174" t="s">
        <v>2497</v>
      </c>
      <c r="C1174" t="str">
        <f>IFERROR(VLOOKUP(Table1[[#This Row],[Ticker]],[1]!Table1[[Symbol]:[Industry]],2,FALSE),"-")</f>
        <v>-</v>
      </c>
      <c r="D1174" t="s">
        <v>122</v>
      </c>
      <c r="E1174">
        <v>1806.5823910399999</v>
      </c>
      <c r="F1174">
        <v>7.36</v>
      </c>
      <c r="G1174">
        <v>-29.008201341294999</v>
      </c>
      <c r="H1174">
        <v>-36.661294577700602</v>
      </c>
      <c r="I1174">
        <v>-76.822855883593704</v>
      </c>
      <c r="J1174">
        <v>-2.22585850573526</v>
      </c>
      <c r="K1174">
        <v>11.140477722763601</v>
      </c>
      <c r="L1174">
        <v>14.908865319078799</v>
      </c>
      <c r="M1174">
        <v>38.886763302278503</v>
      </c>
      <c r="N1174">
        <v>1.22162376840663</v>
      </c>
      <c r="O1174">
        <v>268.88586956521698</v>
      </c>
      <c r="P1174">
        <v>9.6870342771982099</v>
      </c>
      <c r="Q1174">
        <v>-1.2293618488952E-2</v>
      </c>
    </row>
    <row r="1175" spans="1:17" hidden="1" x14ac:dyDescent="0.3">
      <c r="A1175" t="s">
        <v>2498</v>
      </c>
      <c r="B1175" t="s">
        <v>2499</v>
      </c>
      <c r="C1175" t="str">
        <f>IFERROR(VLOOKUP(Table1[[#This Row],[Ticker]],[1]!Table1[[Symbol]:[Industry]],2,FALSE),"-")</f>
        <v>-</v>
      </c>
      <c r="D1175" t="s">
        <v>46</v>
      </c>
      <c r="E1175">
        <v>1799.84168</v>
      </c>
      <c r="F1175">
        <v>154.69999999999999</v>
      </c>
      <c r="G1175">
        <v>288.55739005655403</v>
      </c>
      <c r="H1175">
        <v>9.6926636960918806</v>
      </c>
      <c r="I1175">
        <v>54.8371816947962</v>
      </c>
      <c r="J1175">
        <v>-11.222109843995201</v>
      </c>
      <c r="K1175">
        <v>142.10410589079299</v>
      </c>
      <c r="L1175">
        <v>100.114285445112</v>
      </c>
      <c r="M1175">
        <v>37.836407878793999</v>
      </c>
      <c r="N1175">
        <v>0.83508959858076803</v>
      </c>
      <c r="O1175">
        <v>31.868131868131801</v>
      </c>
      <c r="P1175">
        <v>337.00564971751402</v>
      </c>
      <c r="Q1175">
        <v>0.16753371692254901</v>
      </c>
    </row>
    <row r="1176" spans="1:17" hidden="1" x14ac:dyDescent="0.3">
      <c r="A1176" t="s">
        <v>2500</v>
      </c>
      <c r="B1176" t="s">
        <v>2501</v>
      </c>
      <c r="C1176" t="str">
        <f>IFERROR(VLOOKUP(Table1[[#This Row],[Ticker]],[1]!Table1[[Symbol]:[Industry]],2,FALSE),"-")</f>
        <v>-</v>
      </c>
      <c r="D1176" t="s">
        <v>924</v>
      </c>
      <c r="E1176">
        <v>1795.2376200000001</v>
      </c>
      <c r="F1176">
        <v>786.75</v>
      </c>
      <c r="G1176">
        <v>-23.239707681388399</v>
      </c>
      <c r="H1176">
        <v>-3.1549251509490301</v>
      </c>
      <c r="I1176">
        <v>-11.106157106952599</v>
      </c>
      <c r="J1176">
        <v>-5.7046669196477398</v>
      </c>
      <c r="K1176">
        <v>795.24584604644997</v>
      </c>
      <c r="L1176">
        <v>766.00321904036502</v>
      </c>
      <c r="M1176">
        <v>32.797869053564902</v>
      </c>
      <c r="N1176">
        <v>0.94440105221522697</v>
      </c>
      <c r="O1176">
        <v>21.639656816015201</v>
      </c>
      <c r="P1176">
        <v>22.441833320364101</v>
      </c>
      <c r="Q1176">
        <v>6.6201326693804005E-2</v>
      </c>
    </row>
    <row r="1177" spans="1:17" hidden="1" x14ac:dyDescent="0.3">
      <c r="A1177" t="s">
        <v>2502</v>
      </c>
      <c r="B1177" t="s">
        <v>2503</v>
      </c>
      <c r="C1177" t="str">
        <f>IFERROR(VLOOKUP(Table1[[#This Row],[Ticker]],[1]!Table1[[Symbol]:[Industry]],2,FALSE),"-")</f>
        <v>-</v>
      </c>
      <c r="D1177" t="s">
        <v>268</v>
      </c>
      <c r="E1177">
        <v>1781.5431567599901</v>
      </c>
      <c r="F1177">
        <v>412.2</v>
      </c>
      <c r="G1177">
        <v>156.64842048297601</v>
      </c>
      <c r="H1177">
        <v>-11.831749123155101</v>
      </c>
      <c r="I1177">
        <v>37.156369341553201</v>
      </c>
      <c r="J1177">
        <v>-4.3152601807597497</v>
      </c>
      <c r="K1177">
        <v>415.32282242550798</v>
      </c>
      <c r="L1177">
        <v>327.84361951327298</v>
      </c>
      <c r="M1177">
        <v>31.161616070717201</v>
      </c>
      <c r="N1177">
        <v>0.62190540386651705</v>
      </c>
      <c r="O1177">
        <v>13.537117903930101</v>
      </c>
      <c r="P1177">
        <v>190.077410274454</v>
      </c>
      <c r="Q1177">
        <v>0.19681132032937701</v>
      </c>
    </row>
    <row r="1178" spans="1:17" hidden="1" x14ac:dyDescent="0.3">
      <c r="A1178" t="s">
        <v>2504</v>
      </c>
      <c r="B1178" t="s">
        <v>2505</v>
      </c>
      <c r="C1178" t="str">
        <f>IFERROR(VLOOKUP(Table1[[#This Row],[Ticker]],[1]!Table1[[Symbol]:[Industry]],2,FALSE),"-")</f>
        <v>-</v>
      </c>
      <c r="D1178" t="s">
        <v>696</v>
      </c>
      <c r="E1178">
        <v>1775.943996</v>
      </c>
      <c r="F1178">
        <v>256.60000000000002</v>
      </c>
      <c r="G1178">
        <v>2.4279976099205798</v>
      </c>
      <c r="H1178">
        <v>-9.61419312842526</v>
      </c>
      <c r="I1178">
        <v>-28.0366977311139</v>
      </c>
      <c r="J1178">
        <v>-3.3238910783204698</v>
      </c>
      <c r="K1178">
        <v>269.385329319216</v>
      </c>
      <c r="L1178">
        <v>266.70893842931099</v>
      </c>
      <c r="M1178">
        <v>22.257533233073001</v>
      </c>
      <c r="N1178">
        <v>0.72232547075925602</v>
      </c>
      <c r="O1178">
        <v>28.9945440374123</v>
      </c>
      <c r="P1178">
        <v>27.092620108964802</v>
      </c>
      <c r="Q1178">
        <v>3.4062074171274999E-2</v>
      </c>
    </row>
    <row r="1179" spans="1:17" hidden="1" x14ac:dyDescent="0.3">
      <c r="A1179" t="s">
        <v>2506</v>
      </c>
      <c r="B1179" t="s">
        <v>2507</v>
      </c>
      <c r="C1179" t="str">
        <f>IFERROR(VLOOKUP(Table1[[#This Row],[Ticker]],[1]!Table1[[Symbol]:[Industry]],2,FALSE),"-")</f>
        <v>-</v>
      </c>
      <c r="D1179" t="s">
        <v>198</v>
      </c>
      <c r="E1179">
        <v>1768.7489599999999</v>
      </c>
      <c r="F1179">
        <v>412</v>
      </c>
      <c r="G1179">
        <v>-36.129461400446303</v>
      </c>
      <c r="H1179">
        <v>-0.65624281270125595</v>
      </c>
      <c r="I1179">
        <v>-27.875576355173401</v>
      </c>
      <c r="J1179">
        <v>-4.4586374524694303</v>
      </c>
      <c r="K1179">
        <v>413.86563586680001</v>
      </c>
      <c r="L1179">
        <v>420.445867175844</v>
      </c>
      <c r="M1179">
        <v>39.933480210833999</v>
      </c>
      <c r="N1179">
        <v>2.25861403359329</v>
      </c>
      <c r="O1179">
        <v>41.565533980582501</v>
      </c>
      <c r="P1179">
        <v>15.3415453527435</v>
      </c>
      <c r="Q1179">
        <v>3.0740176563359999E-3</v>
      </c>
    </row>
    <row r="1180" spans="1:17" hidden="1" x14ac:dyDescent="0.3">
      <c r="A1180" t="s">
        <v>2508</v>
      </c>
      <c r="B1180" t="s">
        <v>2509</v>
      </c>
      <c r="C1180" t="str">
        <f>IFERROR(VLOOKUP(Table1[[#This Row],[Ticker]],[1]!Table1[[Symbol]:[Industry]],2,FALSE),"-")</f>
        <v>-</v>
      </c>
      <c r="D1180" t="s">
        <v>138</v>
      </c>
      <c r="E1180">
        <v>1763.4932932639999</v>
      </c>
      <c r="F1180">
        <v>103.52</v>
      </c>
      <c r="G1180">
        <v>30.762472268811401</v>
      </c>
      <c r="H1180">
        <v>-13.5726414657411</v>
      </c>
      <c r="I1180">
        <v>-29.667189849790301</v>
      </c>
      <c r="J1180">
        <v>-2.6990186464854302</v>
      </c>
      <c r="K1180">
        <v>110.756803948122</v>
      </c>
      <c r="L1180">
        <v>109.60941434898599</v>
      </c>
      <c r="M1180">
        <v>38.666441589792001</v>
      </c>
      <c r="N1180">
        <v>0.70645876075082403</v>
      </c>
      <c r="O1180">
        <v>36.108964451313703</v>
      </c>
      <c r="P1180">
        <v>55.086142322097302</v>
      </c>
      <c r="Q1180">
        <v>5.116468961562E-3</v>
      </c>
    </row>
    <row r="1181" spans="1:17" hidden="1" x14ac:dyDescent="0.3">
      <c r="A1181" t="s">
        <v>2510</v>
      </c>
      <c r="B1181" t="s">
        <v>2511</v>
      </c>
      <c r="C1181" t="str">
        <f>IFERROR(VLOOKUP(Table1[[#This Row],[Ticker]],[1]!Table1[[Symbol]:[Industry]],2,FALSE),"-")</f>
        <v>-</v>
      </c>
      <c r="D1181" t="s">
        <v>21</v>
      </c>
      <c r="E1181">
        <v>1759.4199014400001</v>
      </c>
      <c r="F1181">
        <v>1494.3</v>
      </c>
      <c r="G1181">
        <v>154.16272587166199</v>
      </c>
      <c r="H1181">
        <v>4.8631050086172296</v>
      </c>
      <c r="I1181">
        <v>213.48643632374501</v>
      </c>
      <c r="J1181">
        <v>-14.640971624822001</v>
      </c>
      <c r="K1181">
        <v>1241.49689391742</v>
      </c>
      <c r="L1181">
        <v>913.40308688066295</v>
      </c>
      <c r="M1181">
        <v>60.497657179592203</v>
      </c>
      <c r="N1181">
        <v>1.9819522521516599</v>
      </c>
      <c r="O1181">
        <v>12.2900354681121</v>
      </c>
      <c r="P1181">
        <v>258.64634585383402</v>
      </c>
      <c r="Q1181">
        <v>0.132654147004514</v>
      </c>
    </row>
    <row r="1182" spans="1:17" hidden="1" x14ac:dyDescent="0.3">
      <c r="A1182" t="s">
        <v>2512</v>
      </c>
      <c r="B1182" t="s">
        <v>2513</v>
      </c>
      <c r="C1182" t="str">
        <f>IFERROR(VLOOKUP(Table1[[#This Row],[Ticker]],[1]!Table1[[Symbol]:[Industry]],2,FALSE),"-")</f>
        <v>-</v>
      </c>
      <c r="D1182" t="s">
        <v>198</v>
      </c>
      <c r="E1182">
        <v>1757.9108590400001</v>
      </c>
      <c r="F1182">
        <v>777.1</v>
      </c>
      <c r="G1182">
        <v>39.520795624967299</v>
      </c>
      <c r="H1182">
        <v>-6.7390887224253504</v>
      </c>
      <c r="I1182">
        <v>9.1294780525917307</v>
      </c>
      <c r="J1182">
        <v>0.96811425891142899</v>
      </c>
      <c r="K1182">
        <v>756.76994608208599</v>
      </c>
      <c r="L1182">
        <v>654.43572259205905</v>
      </c>
      <c r="M1182">
        <v>41.419759582515397</v>
      </c>
      <c r="N1182">
        <v>1.0174473208828601</v>
      </c>
      <c r="O1182">
        <v>9.2266117616780203</v>
      </c>
      <c r="P1182">
        <v>81.523008642840395</v>
      </c>
      <c r="Q1182">
        <v>5.0043087718539998E-2</v>
      </c>
    </row>
    <row r="1183" spans="1:17" hidden="1" x14ac:dyDescent="0.3">
      <c r="A1183" t="s">
        <v>2514</v>
      </c>
      <c r="B1183" t="s">
        <v>2515</v>
      </c>
      <c r="C1183" t="str">
        <f>IFERROR(VLOOKUP(Table1[[#This Row],[Ticker]],[1]!Table1[[Symbol]:[Industry]],2,FALSE),"-")</f>
        <v>-</v>
      </c>
      <c r="D1183" t="s">
        <v>281</v>
      </c>
      <c r="E1183">
        <v>1757.4502845059999</v>
      </c>
      <c r="F1183">
        <v>31.71</v>
      </c>
      <c r="G1183">
        <v>-26.256374709752698</v>
      </c>
      <c r="H1183">
        <v>-3.3820737984798401</v>
      </c>
      <c r="I1183">
        <v>-24.656276249128901</v>
      </c>
      <c r="J1183">
        <v>-4.5031905148971196</v>
      </c>
      <c r="K1183">
        <v>30.632746236233199</v>
      </c>
      <c r="L1183">
        <v>32.045237279411701</v>
      </c>
      <c r="M1183">
        <v>57.010842024177201</v>
      </c>
      <c r="N1183">
        <v>1.64752642292767</v>
      </c>
      <c r="O1183">
        <v>44.433932513402702</v>
      </c>
      <c r="P1183">
        <v>40.933333333333302</v>
      </c>
      <c r="Q1183">
        <v>-5.2819681020480999E-2</v>
      </c>
    </row>
    <row r="1184" spans="1:17" hidden="1" x14ac:dyDescent="0.3">
      <c r="A1184" t="s">
        <v>2516</v>
      </c>
      <c r="B1184" t="s">
        <v>2517</v>
      </c>
      <c r="C1184" t="str">
        <f>IFERROR(VLOOKUP(Table1[[#This Row],[Ticker]],[1]!Table1[[Symbol]:[Industry]],2,FALSE),"-")</f>
        <v>-</v>
      </c>
      <c r="D1184" t="s">
        <v>551</v>
      </c>
      <c r="E1184">
        <v>1743.4436869849901</v>
      </c>
      <c r="F1184">
        <v>336.35</v>
      </c>
      <c r="G1184">
        <v>1.36409771446384</v>
      </c>
      <c r="H1184">
        <v>-4.8347938456361996</v>
      </c>
      <c r="I1184">
        <v>-29.485525260986599</v>
      </c>
      <c r="J1184">
        <v>-0.85112424045149104</v>
      </c>
      <c r="K1184">
        <v>337.85032614087999</v>
      </c>
      <c r="L1184">
        <v>340.13214028984203</v>
      </c>
      <c r="M1184">
        <v>42.570312767685998</v>
      </c>
      <c r="N1184">
        <v>0.530106160790352</v>
      </c>
      <c r="O1184">
        <v>34.5324810465289</v>
      </c>
      <c r="P1184">
        <v>28.8697318007662</v>
      </c>
      <c r="Q1184">
        <v>-7.8418598225846001E-2</v>
      </c>
    </row>
    <row r="1185" spans="1:17" hidden="1" x14ac:dyDescent="0.3">
      <c r="A1185" t="s">
        <v>2518</v>
      </c>
      <c r="B1185" t="s">
        <v>2519</v>
      </c>
      <c r="C1185" t="str">
        <f>IFERROR(VLOOKUP(Table1[[#This Row],[Ticker]],[1]!Table1[[Symbol]:[Industry]],2,FALSE),"-")</f>
        <v>-</v>
      </c>
      <c r="D1185" t="s">
        <v>198</v>
      </c>
      <c r="E1185">
        <v>1742.89733359</v>
      </c>
      <c r="F1185">
        <v>928.15</v>
      </c>
      <c r="G1185">
        <v>108.876540416146</v>
      </c>
      <c r="H1185">
        <v>-9.8932533405872203</v>
      </c>
      <c r="I1185">
        <v>85.424804831952102</v>
      </c>
      <c r="J1185">
        <v>-4.0168859345019703</v>
      </c>
      <c r="K1185">
        <v>967.07778529610403</v>
      </c>
      <c r="L1185">
        <v>740.34003201252597</v>
      </c>
      <c r="M1185">
        <v>36.1577434729953</v>
      </c>
      <c r="N1185">
        <v>0.44117551861371201</v>
      </c>
      <c r="O1185">
        <v>37.957226741367201</v>
      </c>
      <c r="P1185">
        <v>165.29941403458599</v>
      </c>
      <c r="Q1185">
        <v>8.3696642091435E-2</v>
      </c>
    </row>
    <row r="1186" spans="1:17" hidden="1" x14ac:dyDescent="0.3">
      <c r="A1186" t="s">
        <v>2520</v>
      </c>
      <c r="B1186" t="s">
        <v>2521</v>
      </c>
      <c r="C1186" t="str">
        <f>IFERROR(VLOOKUP(Table1[[#This Row],[Ticker]],[1]!Table1[[Symbol]:[Industry]],2,FALSE),"-")</f>
        <v>-</v>
      </c>
      <c r="D1186" t="s">
        <v>268</v>
      </c>
      <c r="E1186">
        <v>1742.13</v>
      </c>
      <c r="F1186">
        <v>1340.1</v>
      </c>
      <c r="G1186">
        <v>85.808026666865402</v>
      </c>
      <c r="H1186">
        <v>-0.70185219558228995</v>
      </c>
      <c r="I1186">
        <v>77.452955847506004</v>
      </c>
      <c r="J1186">
        <v>-12.753366083676299</v>
      </c>
      <c r="K1186">
        <v>1261.62465137716</v>
      </c>
      <c r="L1186">
        <v>974.21863746154997</v>
      </c>
      <c r="M1186">
        <v>46.567376345481001</v>
      </c>
      <c r="N1186">
        <v>1.4991509946464401</v>
      </c>
      <c r="O1186">
        <v>17.1479740317886</v>
      </c>
      <c r="P1186">
        <v>122.238805970149</v>
      </c>
      <c r="Q1186">
        <v>8.1495794278733005E-2</v>
      </c>
    </row>
    <row r="1187" spans="1:17" hidden="1" x14ac:dyDescent="0.3">
      <c r="A1187" t="s">
        <v>2522</v>
      </c>
      <c r="B1187" t="s">
        <v>2523</v>
      </c>
      <c r="C1187" t="str">
        <f>IFERROR(VLOOKUP(Table1[[#This Row],[Ticker]],[1]!Table1[[Symbol]:[Industry]],2,FALSE),"-")</f>
        <v>-</v>
      </c>
      <c r="D1187" t="s">
        <v>271</v>
      </c>
      <c r="E1187">
        <v>1737.7211370749999</v>
      </c>
      <c r="F1187">
        <v>1161.75</v>
      </c>
      <c r="G1187">
        <v>15.8928262873915</v>
      </c>
      <c r="H1187">
        <v>-0.88885063345335302</v>
      </c>
      <c r="I1187">
        <v>-1.63213814946638</v>
      </c>
      <c r="J1187">
        <v>-2.32990013862729</v>
      </c>
      <c r="K1187">
        <v>1094.2832176223601</v>
      </c>
      <c r="L1187">
        <v>955.38206826360897</v>
      </c>
      <c r="M1187">
        <v>43.206310676609398</v>
      </c>
      <c r="N1187">
        <v>0.68782975464868001</v>
      </c>
      <c r="O1187">
        <v>11.7279965569184</v>
      </c>
      <c r="P1187">
        <v>51.852820077119098</v>
      </c>
      <c r="Q1187">
        <v>0.110387534678238</v>
      </c>
    </row>
    <row r="1188" spans="1:17" hidden="1" x14ac:dyDescent="0.3">
      <c r="A1188" t="s">
        <v>2524</v>
      </c>
      <c r="B1188" t="s">
        <v>2525</v>
      </c>
      <c r="C1188" t="str">
        <f>IFERROR(VLOOKUP(Table1[[#This Row],[Ticker]],[1]!Table1[[Symbol]:[Industry]],2,FALSE),"-")</f>
        <v>-</v>
      </c>
      <c r="D1188" t="s">
        <v>46</v>
      </c>
      <c r="E1188">
        <v>1728.3045</v>
      </c>
      <c r="F1188">
        <v>438.1</v>
      </c>
      <c r="G1188">
        <v>23.706510793674401</v>
      </c>
      <c r="H1188">
        <v>-4.71480011275598</v>
      </c>
      <c r="I1188">
        <v>52.598129881139201</v>
      </c>
      <c r="J1188">
        <v>-5.9199836461922901</v>
      </c>
      <c r="K1188">
        <v>412.34775160886198</v>
      </c>
      <c r="L1188">
        <v>333.38799471005802</v>
      </c>
      <c r="M1188">
        <v>42.859431335476202</v>
      </c>
      <c r="N1188">
        <v>0.78487148932179895</v>
      </c>
      <c r="O1188">
        <v>13.547135357224301</v>
      </c>
      <c r="P1188">
        <v>90.354116880295393</v>
      </c>
      <c r="Q1188">
        <v>6.6600640117561005E-2</v>
      </c>
    </row>
    <row r="1189" spans="1:17" hidden="1" x14ac:dyDescent="0.3">
      <c r="A1189" t="s">
        <v>2526</v>
      </c>
      <c r="B1189" t="s">
        <v>2527</v>
      </c>
      <c r="C1189" t="str">
        <f>IFERROR(VLOOKUP(Table1[[#This Row],[Ticker]],[1]!Table1[[Symbol]:[Industry]],2,FALSE),"-")</f>
        <v>-</v>
      </c>
      <c r="D1189" t="s">
        <v>420</v>
      </c>
      <c r="E1189">
        <v>1728.2959525000001</v>
      </c>
      <c r="F1189">
        <v>783.25</v>
      </c>
      <c r="G1189">
        <v>110.03959302438599</v>
      </c>
      <c r="H1189">
        <v>-11.929790997748301</v>
      </c>
      <c r="I1189">
        <v>80.336182235076294</v>
      </c>
      <c r="J1189">
        <v>-2.69208213250666</v>
      </c>
      <c r="K1189">
        <v>766.82719148432204</v>
      </c>
      <c r="L1189">
        <v>614.82397997049304</v>
      </c>
      <c r="M1189">
        <v>53.2035199245014</v>
      </c>
      <c r="N1189">
        <v>1.0605024379175301</v>
      </c>
      <c r="O1189">
        <v>10.437280561761799</v>
      </c>
      <c r="P1189">
        <v>176.62016598975799</v>
      </c>
      <c r="Q1189">
        <v>0.12335078886301599</v>
      </c>
    </row>
    <row r="1190" spans="1:17" hidden="1" x14ac:dyDescent="0.3">
      <c r="A1190" t="s">
        <v>2528</v>
      </c>
      <c r="B1190" t="s">
        <v>2529</v>
      </c>
      <c r="C1190" t="str">
        <f>IFERROR(VLOOKUP(Table1[[#This Row],[Ticker]],[1]!Table1[[Symbol]:[Industry]],2,FALSE),"-")</f>
        <v>-</v>
      </c>
      <c r="D1190" t="s">
        <v>1833</v>
      </c>
      <c r="E1190">
        <v>1726.4043652799901</v>
      </c>
      <c r="F1190">
        <v>595.70000000000005</v>
      </c>
      <c r="G1190">
        <v>21.5119062775012</v>
      </c>
      <c r="H1190">
        <v>-12.1026555058912</v>
      </c>
      <c r="I1190">
        <v>-36.156555096559501</v>
      </c>
      <c r="J1190">
        <v>-9.1250061724729505</v>
      </c>
      <c r="K1190">
        <v>651.40578855962997</v>
      </c>
      <c r="L1190">
        <v>644.78475856332</v>
      </c>
      <c r="M1190">
        <v>26.107168620531699</v>
      </c>
      <c r="N1190">
        <v>0.66428156696847696</v>
      </c>
      <c r="O1190">
        <v>53.600805774718701</v>
      </c>
      <c r="P1190">
        <v>58.262486716259303</v>
      </c>
      <c r="Q1190">
        <v>0.13308407191506599</v>
      </c>
    </row>
    <row r="1191" spans="1:17" hidden="1" x14ac:dyDescent="0.3">
      <c r="A1191" t="s">
        <v>2530</v>
      </c>
      <c r="B1191" t="s">
        <v>2531</v>
      </c>
      <c r="C1191" t="str">
        <f>IFERROR(VLOOKUP(Table1[[#This Row],[Ticker]],[1]!Table1[[Symbol]:[Industry]],2,FALSE),"-")</f>
        <v>-</v>
      </c>
      <c r="D1191" t="s">
        <v>130</v>
      </c>
      <c r="E1191">
        <v>1723.0867684750001</v>
      </c>
      <c r="F1191">
        <v>252.05</v>
      </c>
      <c r="G1191">
        <v>-5.7555862816290201E-2</v>
      </c>
      <c r="H1191">
        <v>-12.778454451141799</v>
      </c>
      <c r="I1191">
        <v>-45.503958551605699</v>
      </c>
      <c r="J1191">
        <v>-0.76230806655876904</v>
      </c>
      <c r="K1191">
        <v>266.62295876508199</v>
      </c>
      <c r="L1191">
        <v>272.57508807779999</v>
      </c>
      <c r="M1191">
        <v>47.5211910087964</v>
      </c>
      <c r="N1191">
        <v>0.87578740432294999</v>
      </c>
      <c r="O1191">
        <v>58.936718904979102</v>
      </c>
      <c r="P1191">
        <v>29.4223363286264</v>
      </c>
      <c r="Q1191">
        <v>9.7382885629730007E-2</v>
      </c>
    </row>
    <row r="1192" spans="1:17" hidden="1" x14ac:dyDescent="0.3">
      <c r="A1192" t="s">
        <v>2532</v>
      </c>
      <c r="B1192" t="s">
        <v>2533</v>
      </c>
      <c r="C1192" t="str">
        <f>IFERROR(VLOOKUP(Table1[[#This Row],[Ticker]],[1]!Table1[[Symbol]:[Industry]],2,FALSE),"-")</f>
        <v>-</v>
      </c>
      <c r="D1192" t="s">
        <v>372</v>
      </c>
      <c r="E1192">
        <v>1717.879866</v>
      </c>
      <c r="F1192">
        <v>277.85000000000002</v>
      </c>
      <c r="G1192">
        <v>0.73231525104872397</v>
      </c>
      <c r="H1192">
        <v>-13.7473872929324</v>
      </c>
      <c r="I1192">
        <v>4.9470549211068304</v>
      </c>
      <c r="J1192">
        <v>-1.2363509428105199</v>
      </c>
      <c r="K1192">
        <v>270.79750206056298</v>
      </c>
      <c r="L1192">
        <v>248.333535913389</v>
      </c>
      <c r="M1192">
        <v>48.065937731198503</v>
      </c>
      <c r="N1192">
        <v>0.56298019010647105</v>
      </c>
      <c r="O1192">
        <v>12.2728090696418</v>
      </c>
      <c r="P1192">
        <v>37.7028868789493</v>
      </c>
      <c r="Q1192">
        <v>0.125510602842545</v>
      </c>
    </row>
    <row r="1193" spans="1:17" hidden="1" x14ac:dyDescent="0.3">
      <c r="A1193" t="s">
        <v>2534</v>
      </c>
      <c r="B1193" t="s">
        <v>2535</v>
      </c>
      <c r="C1193" t="str">
        <f>IFERROR(VLOOKUP(Table1[[#This Row],[Ticker]],[1]!Table1[[Symbol]:[Industry]],2,FALSE),"-")</f>
        <v>-</v>
      </c>
      <c r="D1193" t="s">
        <v>46</v>
      </c>
      <c r="E1193">
        <v>1709.3266060000001</v>
      </c>
      <c r="F1193">
        <v>174.85</v>
      </c>
      <c r="G1193">
        <v>993.27645288935503</v>
      </c>
      <c r="H1193">
        <v>-11.126064225397</v>
      </c>
      <c r="I1193">
        <v>123.186380235256</v>
      </c>
      <c r="J1193">
        <v>1.5148128320519301</v>
      </c>
      <c r="K1193">
        <v>184.315598288649</v>
      </c>
      <c r="L1193">
        <v>110.586815681396</v>
      </c>
      <c r="M1193">
        <v>40.814665683478403</v>
      </c>
      <c r="N1193">
        <v>0.40604619945186998</v>
      </c>
      <c r="O1193">
        <v>31.770088647411999</v>
      </c>
      <c r="P1193">
        <v>1065.6666666666599</v>
      </c>
    </row>
    <row r="1194" spans="1:17" hidden="1" x14ac:dyDescent="0.3">
      <c r="A1194" t="s">
        <v>2536</v>
      </c>
      <c r="B1194" t="s">
        <v>2537</v>
      </c>
      <c r="C1194" t="str">
        <f>IFERROR(VLOOKUP(Table1[[#This Row],[Ticker]],[1]!Table1[[Symbol]:[Industry]],2,FALSE),"-")</f>
        <v>-</v>
      </c>
      <c r="D1194" t="s">
        <v>46</v>
      </c>
      <c r="E1194">
        <v>1707.562837379</v>
      </c>
      <c r="F1194">
        <v>177.31</v>
      </c>
      <c r="G1194">
        <v>220.64990706335701</v>
      </c>
      <c r="H1194">
        <v>-5.5483525246255798</v>
      </c>
      <c r="I1194">
        <v>16.084464491611701</v>
      </c>
      <c r="J1194">
        <v>0.56747905870771198</v>
      </c>
      <c r="K1194">
        <v>157.51388972339899</v>
      </c>
      <c r="L1194">
        <v>128.306716954498</v>
      </c>
      <c r="M1194">
        <v>60.9219343947941</v>
      </c>
      <c r="N1194">
        <v>0.46734608000237599</v>
      </c>
      <c r="O1194">
        <v>11.1104844622412</v>
      </c>
      <c r="P1194">
        <v>261.85714285714198</v>
      </c>
      <c r="Q1194">
        <v>0.14453044934965401</v>
      </c>
    </row>
    <row r="1195" spans="1:17" hidden="1" x14ac:dyDescent="0.3">
      <c r="A1195" t="s">
        <v>2538</v>
      </c>
      <c r="B1195" t="s">
        <v>2539</v>
      </c>
      <c r="C1195" t="str">
        <f>IFERROR(VLOOKUP(Table1[[#This Row],[Ticker]],[1]!Table1[[Symbol]:[Industry]],2,FALSE),"-")</f>
        <v>-</v>
      </c>
      <c r="D1195" t="s">
        <v>198</v>
      </c>
      <c r="E1195">
        <v>1702.42644</v>
      </c>
      <c r="F1195">
        <v>125.84</v>
      </c>
      <c r="G1195">
        <v>-1.02528377506909</v>
      </c>
      <c r="H1195">
        <v>-14.6478717589086</v>
      </c>
      <c r="I1195">
        <v>24.178626797962401</v>
      </c>
      <c r="J1195">
        <v>-1.6032725373652199</v>
      </c>
      <c r="K1195">
        <v>131.091339113071</v>
      </c>
      <c r="L1195">
        <v>116.04145512750701</v>
      </c>
      <c r="M1195">
        <v>40.679256063676199</v>
      </c>
      <c r="N1195">
        <v>0.89391814117611701</v>
      </c>
      <c r="O1195">
        <v>24.7616020343293</v>
      </c>
      <c r="P1195">
        <v>59.898348157560299</v>
      </c>
      <c r="Q1195">
        <v>6.3527042884756996E-2</v>
      </c>
    </row>
    <row r="1196" spans="1:17" hidden="1" x14ac:dyDescent="0.3">
      <c r="A1196" t="s">
        <v>2540</v>
      </c>
      <c r="B1196" t="s">
        <v>2541</v>
      </c>
      <c r="C1196" t="str">
        <f>IFERROR(VLOOKUP(Table1[[#This Row],[Ticker]],[1]!Table1[[Symbol]:[Industry]],2,FALSE),"-")</f>
        <v>-</v>
      </c>
      <c r="D1196" t="s">
        <v>116</v>
      </c>
      <c r="E1196">
        <v>1698.848684456</v>
      </c>
      <c r="F1196">
        <v>183.47</v>
      </c>
      <c r="G1196">
        <v>83.100806158886996</v>
      </c>
      <c r="H1196">
        <v>-8.3026558342451207</v>
      </c>
      <c r="I1196">
        <v>-18.6422688768277</v>
      </c>
      <c r="J1196">
        <v>-6.4175112638042</v>
      </c>
      <c r="K1196">
        <v>186.055112296213</v>
      </c>
      <c r="L1196">
        <v>162.300293019311</v>
      </c>
      <c r="M1196">
        <v>36.9917217961654</v>
      </c>
      <c r="N1196">
        <v>0.96812459340105195</v>
      </c>
      <c r="O1196">
        <v>45.827655747533598</v>
      </c>
      <c r="P1196">
        <v>120.119976004799</v>
      </c>
      <c r="Q1196">
        <v>7.8170696319592003E-2</v>
      </c>
    </row>
    <row r="1197" spans="1:17" hidden="1" x14ac:dyDescent="0.3">
      <c r="A1197" t="s">
        <v>2542</v>
      </c>
      <c r="B1197" t="s">
        <v>2543</v>
      </c>
      <c r="C1197" t="str">
        <f>IFERROR(VLOOKUP(Table1[[#This Row],[Ticker]],[1]!Table1[[Symbol]:[Industry]],2,FALSE),"-")</f>
        <v>-</v>
      </c>
      <c r="D1197" t="s">
        <v>235</v>
      </c>
      <c r="E1197">
        <v>1697.6846040799901</v>
      </c>
      <c r="F1197">
        <v>444.2</v>
      </c>
      <c r="G1197">
        <v>-23.7390031887726</v>
      </c>
      <c r="H1197">
        <v>-6.6499309413369803</v>
      </c>
      <c r="I1197">
        <v>-37.835796946296703</v>
      </c>
      <c r="J1197">
        <v>-2.1655259701356</v>
      </c>
      <c r="K1197">
        <v>444.96917856092102</v>
      </c>
      <c r="L1197">
        <v>487.98132728791001</v>
      </c>
      <c r="M1197">
        <v>57.736361077215697</v>
      </c>
      <c r="N1197">
        <v>0.47079959104246999</v>
      </c>
      <c r="O1197">
        <v>43.0436740207113</v>
      </c>
      <c r="P1197">
        <v>16.8947368421052</v>
      </c>
    </row>
    <row r="1198" spans="1:17" hidden="1" x14ac:dyDescent="0.3">
      <c r="A1198" t="s">
        <v>2544</v>
      </c>
      <c r="B1198" t="s">
        <v>2545</v>
      </c>
      <c r="C1198" t="str">
        <f>IFERROR(VLOOKUP(Table1[[#This Row],[Ticker]],[1]!Table1[[Symbol]:[Industry]],2,FALSE),"-")</f>
        <v>-</v>
      </c>
      <c r="D1198" t="s">
        <v>372</v>
      </c>
      <c r="E1198">
        <v>1695.3057971999999</v>
      </c>
      <c r="F1198">
        <v>83.25</v>
      </c>
      <c r="G1198">
        <v>0.64980522621508996</v>
      </c>
      <c r="H1198">
        <v>-4.6624335298646198</v>
      </c>
      <c r="I1198">
        <v>-13.731886005226499</v>
      </c>
      <c r="J1198">
        <v>0.156539305993841</v>
      </c>
      <c r="K1198">
        <v>82.285611418112495</v>
      </c>
      <c r="L1198">
        <v>78.496422675674097</v>
      </c>
      <c r="M1198">
        <v>43.587113808295499</v>
      </c>
      <c r="N1198">
        <v>1.2261303415764899</v>
      </c>
      <c r="O1198">
        <v>29.129129129129101</v>
      </c>
      <c r="P1198">
        <v>34.274193548387103</v>
      </c>
      <c r="Q1198">
        <v>1.8651495189474E-2</v>
      </c>
    </row>
    <row r="1199" spans="1:17" hidden="1" x14ac:dyDescent="0.3">
      <c r="A1199" t="s">
        <v>2546</v>
      </c>
      <c r="B1199" t="s">
        <v>2547</v>
      </c>
      <c r="C1199" t="str">
        <f>IFERROR(VLOOKUP(Table1[[#This Row],[Ticker]],[1]!Table1[[Symbol]:[Industry]],2,FALSE),"-")</f>
        <v>-</v>
      </c>
      <c r="D1199" t="s">
        <v>619</v>
      </c>
      <c r="E1199">
        <v>1692.3029750000001</v>
      </c>
      <c r="F1199">
        <v>58.13</v>
      </c>
      <c r="G1199">
        <v>25.266675465197899</v>
      </c>
      <c r="H1199">
        <v>-2.8930854945814999</v>
      </c>
      <c r="I1199">
        <v>-15.1184640182934</v>
      </c>
      <c r="J1199">
        <v>3.6681338463215201</v>
      </c>
      <c r="K1199">
        <v>56.987721544152997</v>
      </c>
      <c r="L1199">
        <v>55.219967909892603</v>
      </c>
      <c r="M1199">
        <v>29.188193916460101</v>
      </c>
      <c r="N1199">
        <v>1.6410400351026699</v>
      </c>
      <c r="O1199">
        <v>34.1820058489592</v>
      </c>
      <c r="P1199">
        <v>53.986754966887403</v>
      </c>
      <c r="Q1199">
        <v>7.1071011628524999E-2</v>
      </c>
    </row>
    <row r="1200" spans="1:17" hidden="1" x14ac:dyDescent="0.3">
      <c r="A1200" t="s">
        <v>2548</v>
      </c>
      <c r="B1200" t="s">
        <v>2549</v>
      </c>
      <c r="C1200" t="str">
        <f>IFERROR(VLOOKUP(Table1[[#This Row],[Ticker]],[1]!Table1[[Symbol]:[Industry]],2,FALSE),"-")</f>
        <v>-</v>
      </c>
      <c r="D1200" t="s">
        <v>198</v>
      </c>
      <c r="E1200">
        <v>1691.6027355149999</v>
      </c>
      <c r="F1200">
        <v>178.09</v>
      </c>
      <c r="G1200">
        <v>-48.047569795644797</v>
      </c>
      <c r="H1200">
        <v>-13.6185810098614</v>
      </c>
      <c r="I1200">
        <v>-40.3025725454252</v>
      </c>
      <c r="J1200">
        <v>-4.4241298336219197</v>
      </c>
      <c r="K1200">
        <v>193.70487509427099</v>
      </c>
      <c r="L1200">
        <v>207.53545614195099</v>
      </c>
      <c r="M1200">
        <v>25.924031775515601</v>
      </c>
      <c r="N1200">
        <v>0.771318892317157</v>
      </c>
      <c r="O1200">
        <v>79.122915379864097</v>
      </c>
      <c r="P1200">
        <v>3.1508832898928301</v>
      </c>
      <c r="Q1200">
        <v>3.8078535966898003E-2</v>
      </c>
    </row>
    <row r="1201" spans="1:17" hidden="1" x14ac:dyDescent="0.3">
      <c r="A1201" t="s">
        <v>2550</v>
      </c>
      <c r="B1201" t="s">
        <v>2551</v>
      </c>
      <c r="C1201" t="str">
        <f>IFERROR(VLOOKUP(Table1[[#This Row],[Ticker]],[1]!Table1[[Symbol]:[Industry]],2,FALSE),"-")</f>
        <v>-</v>
      </c>
      <c r="D1201" t="s">
        <v>420</v>
      </c>
      <c r="E1201">
        <v>1689.44547999</v>
      </c>
      <c r="F1201">
        <v>1301.55</v>
      </c>
      <c r="G1201">
        <v>396.435891989114</v>
      </c>
      <c r="H1201">
        <v>26.165307026318999</v>
      </c>
      <c r="I1201">
        <v>47.437473750871</v>
      </c>
      <c r="J1201">
        <v>0.65927804093833298</v>
      </c>
      <c r="K1201">
        <v>1122.45551863176</v>
      </c>
      <c r="L1201">
        <v>807.04237295796202</v>
      </c>
      <c r="M1201">
        <v>45.359714803356802</v>
      </c>
      <c r="N1201">
        <v>2.2631699378636898</v>
      </c>
      <c r="O1201">
        <v>27.271330336906001</v>
      </c>
      <c r="P1201">
        <v>465.89130434782601</v>
      </c>
      <c r="Q1201">
        <v>0.13429007527165501</v>
      </c>
    </row>
    <row r="1202" spans="1:17" hidden="1" x14ac:dyDescent="0.3">
      <c r="A1202" t="s">
        <v>2552</v>
      </c>
      <c r="B1202" t="s">
        <v>2553</v>
      </c>
      <c r="C1202" t="str">
        <f>IFERROR(VLOOKUP(Table1[[#This Row],[Ticker]],[1]!Table1[[Symbol]:[Industry]],2,FALSE),"-")</f>
        <v>-</v>
      </c>
      <c r="D1202" t="s">
        <v>54</v>
      </c>
      <c r="E1202">
        <v>1682.9830043239999</v>
      </c>
      <c r="F1202">
        <v>236.38</v>
      </c>
      <c r="G1202">
        <v>-38.377536613733398</v>
      </c>
      <c r="H1202">
        <v>-13.0433300441616</v>
      </c>
      <c r="I1202">
        <v>-29.6578695860835</v>
      </c>
      <c r="J1202">
        <v>-4.6995213942620602</v>
      </c>
      <c r="K1202">
        <v>242.52827344617901</v>
      </c>
      <c r="M1202">
        <v>32.758007726523999</v>
      </c>
      <c r="N1202">
        <v>0.75090349659201305</v>
      </c>
      <c r="O1202">
        <v>25.454776207801</v>
      </c>
      <c r="P1202">
        <v>18.7839195979899</v>
      </c>
    </row>
    <row r="1203" spans="1:17" hidden="1" x14ac:dyDescent="0.3">
      <c r="A1203" t="s">
        <v>2554</v>
      </c>
      <c r="B1203" t="s">
        <v>2555</v>
      </c>
      <c r="C1203" t="str">
        <f>IFERROR(VLOOKUP(Table1[[#This Row],[Ticker]],[1]!Table1[[Symbol]:[Industry]],2,FALSE),"-")</f>
        <v>-</v>
      </c>
      <c r="D1203" t="s">
        <v>138</v>
      </c>
      <c r="E1203">
        <v>1681.64870823</v>
      </c>
      <c r="F1203">
        <v>131.97</v>
      </c>
      <c r="G1203">
        <v>42.969028260222899</v>
      </c>
      <c r="H1203">
        <v>-12.915288187924199</v>
      </c>
      <c r="I1203">
        <v>1.0168515041750099</v>
      </c>
      <c r="J1203">
        <v>-5.6455564251399801</v>
      </c>
      <c r="K1203">
        <v>127.16748173934801</v>
      </c>
      <c r="L1203">
        <v>107.18446948966201</v>
      </c>
      <c r="M1203">
        <v>43.933710005098703</v>
      </c>
      <c r="N1203">
        <v>0.73560998617697204</v>
      </c>
      <c r="O1203">
        <v>14.382056527998699</v>
      </c>
      <c r="P1203">
        <v>99.501133786848001</v>
      </c>
      <c r="Q1203">
        <v>6.1160577944673E-2</v>
      </c>
    </row>
    <row r="1204" spans="1:17" hidden="1" x14ac:dyDescent="0.3">
      <c r="A1204" t="s">
        <v>2556</v>
      </c>
      <c r="B1204" t="s">
        <v>2557</v>
      </c>
      <c r="C1204" t="str">
        <f>IFERROR(VLOOKUP(Table1[[#This Row],[Ticker]],[1]!Table1[[Symbol]:[Industry]],2,FALSE),"-")</f>
        <v>-</v>
      </c>
      <c r="D1204" t="s">
        <v>271</v>
      </c>
      <c r="E1204">
        <v>1680.66</v>
      </c>
      <c r="F1204">
        <v>1400.55</v>
      </c>
      <c r="G1204">
        <v>-23.886612897303401</v>
      </c>
      <c r="H1204">
        <v>-6.8655199298133001</v>
      </c>
      <c r="I1204">
        <v>-21.6021921941622</v>
      </c>
      <c r="J1204">
        <v>-2.9146531895604002</v>
      </c>
      <c r="K1204">
        <v>1400.9639582121399</v>
      </c>
      <c r="L1204">
        <v>1416.0204849455899</v>
      </c>
      <c r="M1204">
        <v>43.560113422760502</v>
      </c>
      <c r="N1204">
        <v>0.77567713785378101</v>
      </c>
      <c r="O1204">
        <v>27.096497804433898</v>
      </c>
      <c r="P1204">
        <v>18.5851572753058</v>
      </c>
      <c r="Q1204">
        <v>0.14977180456995901</v>
      </c>
    </row>
    <row r="1205" spans="1:17" hidden="1" x14ac:dyDescent="0.3">
      <c r="A1205" t="s">
        <v>2558</v>
      </c>
      <c r="B1205" t="s">
        <v>2559</v>
      </c>
      <c r="C1205" t="str">
        <f>IFERROR(VLOOKUP(Table1[[#This Row],[Ticker]],[1]!Table1[[Symbol]:[Industry]],2,FALSE),"-")</f>
        <v>-</v>
      </c>
      <c r="E1205">
        <v>1673.108723825</v>
      </c>
      <c r="F1205">
        <v>719.95</v>
      </c>
      <c r="G1205">
        <v>214.02875155890101</v>
      </c>
      <c r="H1205">
        <v>-19.255634200342101</v>
      </c>
      <c r="I1205">
        <v>48.573510984913597</v>
      </c>
      <c r="J1205">
        <v>-3.4557754032421801</v>
      </c>
      <c r="K1205">
        <v>796.07601423158303</v>
      </c>
      <c r="L1205">
        <v>624.90886408893402</v>
      </c>
      <c r="M1205">
        <v>31.578432168928</v>
      </c>
      <c r="N1205">
        <v>1.7056942597318501</v>
      </c>
      <c r="O1205">
        <v>36.120563928050501</v>
      </c>
      <c r="P1205">
        <v>293.52282044274398</v>
      </c>
      <c r="Q1205">
        <v>0.26256203628623997</v>
      </c>
    </row>
    <row r="1206" spans="1:17" hidden="1" x14ac:dyDescent="0.3">
      <c r="A1206" t="s">
        <v>2560</v>
      </c>
      <c r="B1206" t="s">
        <v>2561</v>
      </c>
      <c r="C1206" t="str">
        <f>IFERROR(VLOOKUP(Table1[[#This Row],[Ticker]],[1]!Table1[[Symbol]:[Industry]],2,FALSE),"-")</f>
        <v>-</v>
      </c>
      <c r="D1206" t="s">
        <v>375</v>
      </c>
      <c r="E1206">
        <v>1670.6777360000001</v>
      </c>
      <c r="F1206">
        <v>1246.7</v>
      </c>
      <c r="G1206">
        <v>444.12613008845199</v>
      </c>
      <c r="H1206">
        <v>33.014529598123502</v>
      </c>
      <c r="I1206">
        <v>233.812742370498</v>
      </c>
      <c r="J1206">
        <v>4.5692245967578096</v>
      </c>
      <c r="K1206">
        <v>1027.0979935938799</v>
      </c>
      <c r="L1206">
        <v>698.925134754081</v>
      </c>
      <c r="M1206">
        <v>74.350964885618893</v>
      </c>
      <c r="N1206">
        <v>2.0153049838638499</v>
      </c>
      <c r="O1206">
        <v>2.6630304002566798</v>
      </c>
      <c r="P1206">
        <v>477.84472769409001</v>
      </c>
      <c r="Q1206">
        <v>0.21718231836625801</v>
      </c>
    </row>
    <row r="1207" spans="1:17" hidden="1" x14ac:dyDescent="0.3">
      <c r="A1207" t="s">
        <v>2562</v>
      </c>
      <c r="B1207" t="s">
        <v>2563</v>
      </c>
      <c r="C1207" t="str">
        <f>IFERROR(VLOOKUP(Table1[[#This Row],[Ticker]],[1]!Table1[[Symbol]:[Industry]],2,FALSE),"-")</f>
        <v>-</v>
      </c>
      <c r="D1207" t="s">
        <v>291</v>
      </c>
      <c r="E1207">
        <v>1665.7974999999999</v>
      </c>
      <c r="F1207">
        <v>3544.25</v>
      </c>
      <c r="G1207">
        <v>126.871993410615</v>
      </c>
      <c r="H1207">
        <v>4.2226568289489901</v>
      </c>
      <c r="I1207">
        <v>4.9346456356735899</v>
      </c>
      <c r="J1207">
        <v>2.00315022895892</v>
      </c>
      <c r="K1207">
        <v>3248.1153751258198</v>
      </c>
      <c r="L1207">
        <v>2955.5550588240599</v>
      </c>
      <c r="M1207">
        <v>81.786572664547904</v>
      </c>
      <c r="N1207">
        <v>1.81463166117583</v>
      </c>
      <c r="O1207">
        <v>3.2658531424137598</v>
      </c>
      <c r="P1207">
        <v>158.70437956204299</v>
      </c>
      <c r="Q1207">
        <v>0.18100194175276099</v>
      </c>
    </row>
    <row r="1208" spans="1:17" hidden="1" x14ac:dyDescent="0.3">
      <c r="A1208" t="s">
        <v>2564</v>
      </c>
      <c r="B1208" t="s">
        <v>2565</v>
      </c>
      <c r="C1208" t="str">
        <f>IFERROR(VLOOKUP(Table1[[#This Row],[Ticker]],[1]!Table1[[Symbol]:[Industry]],2,FALSE),"-")</f>
        <v>-</v>
      </c>
      <c r="D1208" t="s">
        <v>551</v>
      </c>
      <c r="E1208">
        <v>1664.3415600000001</v>
      </c>
      <c r="F1208">
        <v>5400</v>
      </c>
      <c r="G1208">
        <v>-42.965188971296399</v>
      </c>
      <c r="H1208">
        <v>-15.9009891905804</v>
      </c>
      <c r="I1208">
        <v>-17.359249418091899</v>
      </c>
      <c r="J1208">
        <v>-5.9021421852491098</v>
      </c>
      <c r="K1208">
        <v>5570.6698329371802</v>
      </c>
      <c r="L1208">
        <v>5739.9133705044997</v>
      </c>
      <c r="M1208">
        <v>18.5304487276195</v>
      </c>
      <c r="N1208">
        <v>0.578136744448425</v>
      </c>
      <c r="O1208">
        <v>27.518518518518501</v>
      </c>
      <c r="P1208">
        <v>20.967741935483801</v>
      </c>
      <c r="Q1208">
        <v>-0.124972192082972</v>
      </c>
    </row>
    <row r="1209" spans="1:17" hidden="1" x14ac:dyDescent="0.3">
      <c r="A1209" t="s">
        <v>2566</v>
      </c>
      <c r="B1209" t="s">
        <v>2567</v>
      </c>
      <c r="C1209" t="str">
        <f>IFERROR(VLOOKUP(Table1[[#This Row],[Ticker]],[1]!Table1[[Symbol]:[Industry]],2,FALSE),"-")</f>
        <v>-</v>
      </c>
      <c r="E1209">
        <v>1651.1857319999999</v>
      </c>
      <c r="F1209">
        <v>668.15</v>
      </c>
      <c r="G1209">
        <v>2041.1403357929801</v>
      </c>
      <c r="H1209">
        <v>-25.619920103647299</v>
      </c>
      <c r="I1209">
        <v>269.17985723763701</v>
      </c>
      <c r="J1209">
        <v>-13.571473826651699</v>
      </c>
      <c r="K1209">
        <v>718.228895790254</v>
      </c>
      <c r="L1209">
        <v>451.28220296116001</v>
      </c>
      <c r="M1209">
        <v>21.4043627147121</v>
      </c>
      <c r="N1209">
        <v>0.46061753568307601</v>
      </c>
      <c r="O1209">
        <v>42.482975379779901</v>
      </c>
      <c r="P1209">
        <v>2572.6</v>
      </c>
    </row>
    <row r="1210" spans="1:17" hidden="1" x14ac:dyDescent="0.3">
      <c r="A1210" t="s">
        <v>2568</v>
      </c>
      <c r="B1210" t="s">
        <v>2569</v>
      </c>
      <c r="C1210" t="str">
        <f>IFERROR(VLOOKUP(Table1[[#This Row],[Ticker]],[1]!Table1[[Symbol]:[Industry]],2,FALSE),"-")</f>
        <v>-</v>
      </c>
      <c r="D1210" t="s">
        <v>400</v>
      </c>
      <c r="E1210">
        <v>1650.1666342999999</v>
      </c>
      <c r="F1210">
        <v>680.5</v>
      </c>
      <c r="G1210">
        <v>-32.6826779158988</v>
      </c>
      <c r="H1210">
        <v>-8.3811527337289906</v>
      </c>
      <c r="I1210">
        <v>-24.4563563078386</v>
      </c>
      <c r="J1210">
        <v>-2.7150877241590901</v>
      </c>
      <c r="K1210">
        <v>690.89680983409301</v>
      </c>
      <c r="L1210">
        <v>704.78783653838298</v>
      </c>
      <c r="M1210">
        <v>41.996164438012002</v>
      </c>
      <c r="N1210">
        <v>0.72302086820168798</v>
      </c>
      <c r="O1210">
        <v>35.194709772226297</v>
      </c>
      <c r="P1210">
        <v>8.7060702875399301</v>
      </c>
      <c r="Q1210">
        <v>-2.2830548274878001E-2</v>
      </c>
    </row>
    <row r="1211" spans="1:17" hidden="1" x14ac:dyDescent="0.3">
      <c r="A1211" t="s">
        <v>2570</v>
      </c>
      <c r="B1211" t="s">
        <v>2571</v>
      </c>
      <c r="C1211" t="str">
        <f>IFERROR(VLOOKUP(Table1[[#This Row],[Ticker]],[1]!Table1[[Symbol]:[Industry]],2,FALSE),"-")</f>
        <v>-</v>
      </c>
      <c r="D1211" t="s">
        <v>1508</v>
      </c>
      <c r="E1211">
        <v>1640.6643402889999</v>
      </c>
      <c r="F1211">
        <v>121.27</v>
      </c>
      <c r="G1211">
        <v>26.763646530554801</v>
      </c>
      <c r="H1211">
        <v>-0.62966096108117398</v>
      </c>
      <c r="I1211">
        <v>-12.485089808450899</v>
      </c>
      <c r="J1211">
        <v>-5.1904499798048196</v>
      </c>
      <c r="K1211">
        <v>109.406052044625</v>
      </c>
      <c r="L1211">
        <v>108.20112208939599</v>
      </c>
      <c r="M1211">
        <v>67.324054654332201</v>
      </c>
      <c r="N1211">
        <v>1.58654352943372</v>
      </c>
      <c r="O1211">
        <v>27.6490475797806</v>
      </c>
      <c r="P1211">
        <v>56.882276843466997</v>
      </c>
      <c r="Q1211">
        <v>3.9364157957267998E-2</v>
      </c>
    </row>
    <row r="1212" spans="1:17" hidden="1" x14ac:dyDescent="0.3">
      <c r="A1212" t="s">
        <v>2572</v>
      </c>
      <c r="B1212" t="s">
        <v>2573</v>
      </c>
      <c r="C1212" t="str">
        <f>IFERROR(VLOOKUP(Table1[[#This Row],[Ticker]],[1]!Table1[[Symbol]:[Industry]],2,FALSE),"-")</f>
        <v>-</v>
      </c>
      <c r="D1212" t="s">
        <v>551</v>
      </c>
      <c r="E1212">
        <v>1640.3566469729999</v>
      </c>
      <c r="F1212">
        <v>95.37</v>
      </c>
      <c r="G1212">
        <v>21.961317626052001</v>
      </c>
      <c r="H1212">
        <v>-0.32573619668768899</v>
      </c>
      <c r="I1212">
        <v>7.80178826700008</v>
      </c>
      <c r="J1212">
        <v>1.0673551742529399</v>
      </c>
      <c r="K1212">
        <v>89.536640161460497</v>
      </c>
      <c r="L1212">
        <v>78.586820471623199</v>
      </c>
      <c r="M1212">
        <v>47.555260324637999</v>
      </c>
      <c r="N1212">
        <v>1.37356606941337</v>
      </c>
      <c r="O1212">
        <v>10.045087553738</v>
      </c>
      <c r="P1212">
        <v>70.455764075066995</v>
      </c>
      <c r="Q1212">
        <v>-5.4970982744200001E-4</v>
      </c>
    </row>
    <row r="1213" spans="1:17" hidden="1" x14ac:dyDescent="0.3">
      <c r="A1213" t="s">
        <v>2574</v>
      </c>
      <c r="B1213" t="s">
        <v>2575</v>
      </c>
      <c r="C1213" t="str">
        <f>IFERROR(VLOOKUP(Table1[[#This Row],[Ticker]],[1]!Table1[[Symbol]:[Industry]],2,FALSE),"-")</f>
        <v>-</v>
      </c>
      <c r="D1213" t="s">
        <v>799</v>
      </c>
      <c r="E1213">
        <v>1638.027043224</v>
      </c>
      <c r="F1213">
        <v>184.47</v>
      </c>
      <c r="G1213">
        <v>-6.2541819494017599</v>
      </c>
      <c r="H1213">
        <v>4.6032065823921702</v>
      </c>
      <c r="I1213">
        <v>2.4654850782482001</v>
      </c>
      <c r="J1213">
        <v>-1.66188784717669</v>
      </c>
      <c r="M1213">
        <v>36.649278312736399</v>
      </c>
      <c r="O1213">
        <v>24.681520030357198</v>
      </c>
      <c r="P1213">
        <v>33.673913043478201</v>
      </c>
    </row>
    <row r="1214" spans="1:17" hidden="1" x14ac:dyDescent="0.3">
      <c r="A1214" t="s">
        <v>2576</v>
      </c>
      <c r="B1214" t="s">
        <v>2577</v>
      </c>
      <c r="C1214" t="str">
        <f>IFERROR(VLOOKUP(Table1[[#This Row],[Ticker]],[1]!Table1[[Symbol]:[Industry]],2,FALSE),"-")</f>
        <v>-</v>
      </c>
      <c r="D1214" t="s">
        <v>163</v>
      </c>
      <c r="E1214">
        <v>1633.93615125</v>
      </c>
      <c r="F1214">
        <v>1332.5</v>
      </c>
      <c r="G1214">
        <v>27.590911071170801</v>
      </c>
      <c r="H1214">
        <v>-8.9284043411081093</v>
      </c>
      <c r="I1214">
        <v>8.67231016609189E-2</v>
      </c>
      <c r="J1214">
        <v>-7.8377292702706702</v>
      </c>
      <c r="K1214">
        <v>1264.21809917683</v>
      </c>
      <c r="L1214">
        <v>1145.3307448783901</v>
      </c>
      <c r="M1214">
        <v>42.9891984338227</v>
      </c>
      <c r="N1214">
        <v>0.62361767129738599</v>
      </c>
      <c r="O1214">
        <v>18.1988742964352</v>
      </c>
      <c r="P1214">
        <v>59.944784539671097</v>
      </c>
      <c r="Q1214">
        <v>-2.8153672136920001E-2</v>
      </c>
    </row>
    <row r="1215" spans="1:17" hidden="1" x14ac:dyDescent="0.3">
      <c r="A1215" t="s">
        <v>2578</v>
      </c>
      <c r="B1215" t="s">
        <v>2579</v>
      </c>
      <c r="C1215" t="str">
        <f>IFERROR(VLOOKUP(Table1[[#This Row],[Ticker]],[1]!Table1[[Symbol]:[Industry]],2,FALSE),"-")</f>
        <v>-</v>
      </c>
      <c r="D1215" t="s">
        <v>138</v>
      </c>
      <c r="E1215">
        <v>1630.3892306</v>
      </c>
      <c r="F1215">
        <v>96.2</v>
      </c>
      <c r="G1215">
        <v>25.8147219426349</v>
      </c>
      <c r="H1215">
        <v>-3.0128381452909601</v>
      </c>
      <c r="I1215">
        <v>-8.2246785633256501</v>
      </c>
      <c r="J1215">
        <v>-4.3591929366745799</v>
      </c>
      <c r="K1215">
        <v>96.204688639697594</v>
      </c>
      <c r="L1215">
        <v>88.218985849144303</v>
      </c>
      <c r="M1215">
        <v>35.1561370927637</v>
      </c>
      <c r="N1215">
        <v>1.2903308069048101</v>
      </c>
      <c r="O1215">
        <v>18.5031185031185</v>
      </c>
      <c r="P1215">
        <v>76.513761467889907</v>
      </c>
      <c r="Q1215">
        <v>4.5961617494999003E-2</v>
      </c>
    </row>
    <row r="1216" spans="1:17" hidden="1" x14ac:dyDescent="0.3">
      <c r="A1216" t="s">
        <v>2580</v>
      </c>
      <c r="B1216" t="s">
        <v>2581</v>
      </c>
      <c r="C1216" t="str">
        <f>IFERROR(VLOOKUP(Table1[[#This Row],[Ticker]],[1]!Table1[[Symbol]:[Industry]],2,FALSE),"-")</f>
        <v>-</v>
      </c>
      <c r="D1216" t="s">
        <v>92</v>
      </c>
      <c r="E1216">
        <v>1629.3330000000001</v>
      </c>
      <c r="F1216">
        <v>161.4</v>
      </c>
      <c r="G1216">
        <v>-23.758619464298299</v>
      </c>
      <c r="H1216">
        <v>-2.9572388109072199</v>
      </c>
      <c r="I1216">
        <v>-12.026343406148399</v>
      </c>
      <c r="J1216">
        <v>-1.0274240935349499</v>
      </c>
      <c r="K1216">
        <v>148.55934844914</v>
      </c>
      <c r="L1216">
        <v>148.73565387870599</v>
      </c>
      <c r="M1216">
        <v>62.594966746744802</v>
      </c>
      <c r="N1216">
        <v>1.85062950605498</v>
      </c>
      <c r="O1216">
        <v>25.774473358116399</v>
      </c>
      <c r="P1216">
        <v>42.265315116791498</v>
      </c>
      <c r="Q1216">
        <v>0.10474775589603499</v>
      </c>
    </row>
    <row r="1217" spans="1:17" hidden="1" x14ac:dyDescent="0.3">
      <c r="A1217" t="s">
        <v>2582</v>
      </c>
      <c r="B1217" t="s">
        <v>2583</v>
      </c>
      <c r="C1217" t="str">
        <f>IFERROR(VLOOKUP(Table1[[#This Row],[Ticker]],[1]!Table1[[Symbol]:[Industry]],2,FALSE),"-")</f>
        <v>-</v>
      </c>
      <c r="D1217" t="s">
        <v>268</v>
      </c>
      <c r="E1217">
        <v>1617.6226512000001</v>
      </c>
      <c r="F1217">
        <v>1616.95</v>
      </c>
      <c r="G1217">
        <v>439.51943919403402</v>
      </c>
      <c r="H1217">
        <v>14.737622389808401</v>
      </c>
      <c r="I1217">
        <v>97.752549992472893</v>
      </c>
      <c r="J1217">
        <v>11.3394880025305</v>
      </c>
      <c r="K1217">
        <v>1407.6433541368201</v>
      </c>
      <c r="L1217">
        <v>1035.3098087933499</v>
      </c>
      <c r="M1217">
        <v>63.2891847120056</v>
      </c>
      <c r="N1217">
        <v>1.67141251667557</v>
      </c>
      <c r="O1217">
        <v>7.4213797581867</v>
      </c>
      <c r="P1217">
        <v>679.62873674059699</v>
      </c>
      <c r="Q1217">
        <v>0.18907883720777799</v>
      </c>
    </row>
    <row r="1218" spans="1:17" hidden="1" x14ac:dyDescent="0.3">
      <c r="A1218" t="s">
        <v>2584</v>
      </c>
      <c r="B1218" t="s">
        <v>2585</v>
      </c>
      <c r="C1218" t="str">
        <f>IFERROR(VLOOKUP(Table1[[#This Row],[Ticker]],[1]!Table1[[Symbol]:[Industry]],2,FALSE),"-")</f>
        <v>-</v>
      </c>
      <c r="D1218" t="s">
        <v>21</v>
      </c>
      <c r="E1218">
        <v>1615.41493926</v>
      </c>
      <c r="F1218">
        <v>1060.0999999999999</v>
      </c>
      <c r="G1218">
        <v>67.360578697772098</v>
      </c>
      <c r="H1218">
        <v>-10.2997019802811</v>
      </c>
      <c r="I1218">
        <v>35.722859263225899</v>
      </c>
      <c r="J1218">
        <v>-4.1113510618627203</v>
      </c>
      <c r="K1218">
        <v>1070.66021142</v>
      </c>
      <c r="L1218">
        <v>852.60694775814602</v>
      </c>
      <c r="M1218">
        <v>27.121604095529701</v>
      </c>
      <c r="N1218">
        <v>0.243089743111291</v>
      </c>
      <c r="O1218">
        <v>18.092632770493299</v>
      </c>
      <c r="P1218">
        <v>99.061121021500298</v>
      </c>
      <c r="Q1218">
        <v>7.8334573429127002E-2</v>
      </c>
    </row>
    <row r="1219" spans="1:17" hidden="1" x14ac:dyDescent="0.3">
      <c r="A1219" t="s">
        <v>2586</v>
      </c>
      <c r="B1219" t="s">
        <v>2587</v>
      </c>
      <c r="C1219" t="str">
        <f>IFERROR(VLOOKUP(Table1[[#This Row],[Ticker]],[1]!Table1[[Symbol]:[Industry]],2,FALSE),"-")</f>
        <v>-</v>
      </c>
      <c r="D1219" t="s">
        <v>72</v>
      </c>
      <c r="E1219">
        <v>1613.66625</v>
      </c>
      <c r="F1219">
        <v>52500</v>
      </c>
      <c r="G1219">
        <v>266.64905672322101</v>
      </c>
      <c r="H1219">
        <v>37.153678434327098</v>
      </c>
      <c r="I1219">
        <v>78.470661020243696</v>
      </c>
      <c r="J1219">
        <v>-14.128788648275201</v>
      </c>
      <c r="K1219">
        <v>44683.374655369502</v>
      </c>
      <c r="L1219">
        <v>30750.865411764</v>
      </c>
      <c r="M1219">
        <v>41.919018700721502</v>
      </c>
      <c r="N1219">
        <v>0.97882423515296901</v>
      </c>
      <c r="O1219">
        <v>27.617142857142799</v>
      </c>
      <c r="P1219">
        <v>311.73241314406698</v>
      </c>
      <c r="Q1219">
        <v>7.7776449796743002E-2</v>
      </c>
    </row>
    <row r="1220" spans="1:17" hidden="1" x14ac:dyDescent="0.3">
      <c r="A1220" t="s">
        <v>2588</v>
      </c>
      <c r="B1220" t="s">
        <v>2589</v>
      </c>
      <c r="C1220" t="str">
        <f>IFERROR(VLOOKUP(Table1[[#This Row],[Ticker]],[1]!Table1[[Symbol]:[Industry]],2,FALSE),"-")</f>
        <v>-</v>
      </c>
      <c r="D1220" t="s">
        <v>182</v>
      </c>
      <c r="E1220">
        <v>1613.3220517959901</v>
      </c>
      <c r="F1220">
        <v>143.78</v>
      </c>
      <c r="G1220">
        <v>-4.3088604636287</v>
      </c>
      <c r="H1220">
        <v>12.987838551663099</v>
      </c>
      <c r="I1220">
        <v>-4.1434478101799597</v>
      </c>
      <c r="J1220">
        <v>-3.44214459246612</v>
      </c>
      <c r="K1220">
        <v>139.27018562502801</v>
      </c>
      <c r="L1220">
        <v>135.27678987324401</v>
      </c>
      <c r="M1220">
        <v>48.401487296710101</v>
      </c>
      <c r="N1220">
        <v>2.1016640657665402</v>
      </c>
      <c r="O1220">
        <v>24.495757407149799</v>
      </c>
      <c r="P1220">
        <v>34.3738317757009</v>
      </c>
      <c r="Q1220">
        <v>3.7394628787996001E-2</v>
      </c>
    </row>
    <row r="1221" spans="1:17" hidden="1" x14ac:dyDescent="0.3">
      <c r="A1221" t="s">
        <v>2590</v>
      </c>
      <c r="B1221" t="s">
        <v>2591</v>
      </c>
      <c r="C1221" t="str">
        <f>IFERROR(VLOOKUP(Table1[[#This Row],[Ticker]],[1]!Table1[[Symbol]:[Industry]],2,FALSE),"-")</f>
        <v>-</v>
      </c>
      <c r="D1221" t="s">
        <v>106</v>
      </c>
      <c r="E1221">
        <v>1609.5708886</v>
      </c>
      <c r="F1221">
        <v>109</v>
      </c>
      <c r="G1221">
        <v>13.806890751788799</v>
      </c>
      <c r="H1221">
        <v>4.5573952103533202</v>
      </c>
      <c r="I1221">
        <v>-33.1161104616383</v>
      </c>
      <c r="J1221">
        <v>-3.2494667928415</v>
      </c>
      <c r="K1221">
        <v>111.971316096656</v>
      </c>
      <c r="L1221">
        <v>109.120111330084</v>
      </c>
      <c r="M1221">
        <v>38.9519689708263</v>
      </c>
      <c r="N1221">
        <v>1.91798758817407</v>
      </c>
      <c r="O1221">
        <v>45.825688073394403</v>
      </c>
      <c r="P1221">
        <v>48.703956343792598</v>
      </c>
      <c r="Q1221">
        <v>0.13644901679389901</v>
      </c>
    </row>
    <row r="1222" spans="1:17" hidden="1" x14ac:dyDescent="0.3">
      <c r="A1222" t="s">
        <v>2592</v>
      </c>
      <c r="B1222" t="s">
        <v>2593</v>
      </c>
      <c r="C1222" t="str">
        <f>IFERROR(VLOOKUP(Table1[[#This Row],[Ticker]],[1]!Table1[[Symbol]:[Industry]],2,FALSE),"-")</f>
        <v>-</v>
      </c>
      <c r="D1222" t="s">
        <v>198</v>
      </c>
      <c r="E1222">
        <v>1600.1914403200001</v>
      </c>
      <c r="F1222">
        <v>508.4</v>
      </c>
      <c r="G1222">
        <v>-18.147467007003701</v>
      </c>
      <c r="H1222">
        <v>-3.1330416466992701</v>
      </c>
      <c r="I1222">
        <v>-17.4776436883058</v>
      </c>
      <c r="J1222">
        <v>1.65020651635773</v>
      </c>
      <c r="K1222">
        <v>500.72982952103303</v>
      </c>
      <c r="L1222">
        <v>500.45446300191202</v>
      </c>
      <c r="M1222">
        <v>50.405905930745199</v>
      </c>
      <c r="N1222">
        <v>1.1345633308231</v>
      </c>
      <c r="O1222">
        <v>36.211644374508197</v>
      </c>
      <c r="P1222">
        <v>26.467661691542201</v>
      </c>
      <c r="Q1222">
        <v>-2.5747147650498001E-2</v>
      </c>
    </row>
    <row r="1223" spans="1:17" hidden="1" x14ac:dyDescent="0.3">
      <c r="A1223" t="s">
        <v>2594</v>
      </c>
      <c r="B1223" t="s">
        <v>2595</v>
      </c>
      <c r="C1223" t="str">
        <f>IFERROR(VLOOKUP(Table1[[#This Row],[Ticker]],[1]!Table1[[Symbol]:[Industry]],2,FALSE),"-")</f>
        <v>-</v>
      </c>
      <c r="D1223" t="s">
        <v>21</v>
      </c>
      <c r="E1223">
        <v>1594.0358050499999</v>
      </c>
      <c r="F1223">
        <v>1253.8499999999999</v>
      </c>
      <c r="G1223">
        <v>97.239653053496298</v>
      </c>
      <c r="H1223">
        <v>10.3504838794113</v>
      </c>
      <c r="I1223">
        <v>82.527460638638104</v>
      </c>
      <c r="J1223">
        <v>-4.4109992838391996</v>
      </c>
      <c r="K1223">
        <v>1209.9058061589201</v>
      </c>
      <c r="L1223">
        <v>956.32496799559999</v>
      </c>
      <c r="M1223">
        <v>43.862196141957099</v>
      </c>
      <c r="N1223">
        <v>0.78106683597582505</v>
      </c>
      <c r="O1223">
        <v>17.143198947242499</v>
      </c>
      <c r="P1223">
        <v>134.342584805158</v>
      </c>
      <c r="Q1223">
        <v>0.15640570400022499</v>
      </c>
    </row>
    <row r="1224" spans="1:17" hidden="1" x14ac:dyDescent="0.3">
      <c r="A1224" t="s">
        <v>2596</v>
      </c>
      <c r="B1224" t="s">
        <v>2597</v>
      </c>
      <c r="C1224" t="str">
        <f>IFERROR(VLOOKUP(Table1[[#This Row],[Ticker]],[1]!Table1[[Symbol]:[Industry]],2,FALSE),"-")</f>
        <v>-</v>
      </c>
      <c r="D1224" t="s">
        <v>539</v>
      </c>
      <c r="E1224">
        <v>1587.9848999999999</v>
      </c>
      <c r="F1224">
        <v>151.66999999999999</v>
      </c>
      <c r="G1224">
        <v>84.935902453248602</v>
      </c>
      <c r="H1224">
        <v>-18.966202410462099</v>
      </c>
      <c r="I1224">
        <v>30.861257469560801</v>
      </c>
      <c r="J1224">
        <v>-6.0778276658298296</v>
      </c>
      <c r="K1224">
        <v>157.34027910716199</v>
      </c>
      <c r="L1224">
        <v>131.97986288905199</v>
      </c>
      <c r="M1224">
        <v>41.915569980996601</v>
      </c>
      <c r="N1224">
        <v>0.33116980396066698</v>
      </c>
      <c r="O1224">
        <v>20.656688863981</v>
      </c>
      <c r="P1224">
        <v>113.619718309859</v>
      </c>
      <c r="Q1224">
        <v>3.1403841067761999E-2</v>
      </c>
    </row>
    <row r="1225" spans="1:17" hidden="1" x14ac:dyDescent="0.3">
      <c r="A1225" t="s">
        <v>2598</v>
      </c>
      <c r="B1225" t="s">
        <v>2599</v>
      </c>
      <c r="C1225" t="str">
        <f>IFERROR(VLOOKUP(Table1[[#This Row],[Ticker]],[1]!Table1[[Symbol]:[Industry]],2,FALSE),"-")</f>
        <v>-</v>
      </c>
      <c r="D1225" t="s">
        <v>400</v>
      </c>
      <c r="E1225">
        <v>1585.3156965000001</v>
      </c>
      <c r="F1225">
        <v>10.199999999999999</v>
      </c>
      <c r="G1225">
        <v>-48.606485148700102</v>
      </c>
      <c r="H1225">
        <v>-18.830196505613401</v>
      </c>
      <c r="I1225">
        <v>-48.151013091234198</v>
      </c>
      <c r="J1225">
        <v>-4.1374233433170904</v>
      </c>
      <c r="K1225">
        <v>11.539479487746</v>
      </c>
      <c r="L1225">
        <v>12.303418273637</v>
      </c>
      <c r="M1225">
        <v>21.899312920850999</v>
      </c>
      <c r="N1225">
        <v>1.5604527456728801</v>
      </c>
      <c r="O1225">
        <v>65.032679738561995</v>
      </c>
      <c r="P1225">
        <v>3.0303030303030201</v>
      </c>
      <c r="Q1225">
        <v>0.120142640320945</v>
      </c>
    </row>
    <row r="1226" spans="1:17" hidden="1" x14ac:dyDescent="0.3">
      <c r="A1226" t="s">
        <v>2600</v>
      </c>
      <c r="B1226" t="s">
        <v>2601</v>
      </c>
      <c r="C1226" t="str">
        <f>IFERROR(VLOOKUP(Table1[[#This Row],[Ticker]],[1]!Table1[[Symbol]:[Industry]],2,FALSE),"-")</f>
        <v>-</v>
      </c>
      <c r="D1226" t="s">
        <v>271</v>
      </c>
      <c r="E1226">
        <v>1584.95085066</v>
      </c>
      <c r="F1226">
        <v>116.94</v>
      </c>
      <c r="G1226">
        <v>-19.936797369305602</v>
      </c>
      <c r="H1226">
        <v>-8.8763247704378205</v>
      </c>
      <c r="I1226">
        <v>-7.0786629281298703</v>
      </c>
      <c r="J1226">
        <v>-5.6910216384884098</v>
      </c>
      <c r="K1226">
        <v>114.16000330701399</v>
      </c>
      <c r="L1226">
        <v>111.295387515011</v>
      </c>
      <c r="M1226">
        <v>46.515659028333701</v>
      </c>
      <c r="N1226">
        <v>1.3541758083415001</v>
      </c>
      <c r="O1226">
        <v>10.304429622028399</v>
      </c>
      <c r="P1226">
        <v>27.1086956521739</v>
      </c>
      <c r="Q1226">
        <v>-3.1485709143481998E-2</v>
      </c>
    </row>
    <row r="1227" spans="1:17" hidden="1" x14ac:dyDescent="0.3">
      <c r="A1227" t="s">
        <v>2602</v>
      </c>
      <c r="B1227" t="s">
        <v>2603</v>
      </c>
      <c r="C1227" t="str">
        <f>IFERROR(VLOOKUP(Table1[[#This Row],[Ticker]],[1]!Table1[[Symbol]:[Industry]],2,FALSE),"-")</f>
        <v>-</v>
      </c>
      <c r="D1227" t="s">
        <v>24</v>
      </c>
      <c r="E1227">
        <v>1581.6681780700001</v>
      </c>
      <c r="F1227">
        <v>351.1</v>
      </c>
      <c r="G1227">
        <v>-43.263299598617998</v>
      </c>
      <c r="H1227">
        <v>-3.87808868701809</v>
      </c>
      <c r="I1227">
        <v>-34.543632570968001</v>
      </c>
      <c r="J1227">
        <v>-0.99894237112761697</v>
      </c>
      <c r="K1227">
        <v>350.28580228605199</v>
      </c>
      <c r="M1227">
        <v>47.168427061124902</v>
      </c>
      <c r="N1227">
        <v>0.56409227175157595</v>
      </c>
      <c r="O1227">
        <v>33.580176587866603</v>
      </c>
      <c r="P1227">
        <v>12.7488760436737</v>
      </c>
    </row>
    <row r="1228" spans="1:17" hidden="1" x14ac:dyDescent="0.3">
      <c r="A1228" t="s">
        <v>2604</v>
      </c>
      <c r="B1228" t="s">
        <v>2605</v>
      </c>
      <c r="C1228" t="str">
        <f>IFERROR(VLOOKUP(Table1[[#This Row],[Ticker]],[1]!Table1[[Symbol]:[Industry]],2,FALSE),"-")</f>
        <v>-</v>
      </c>
      <c r="D1228" t="s">
        <v>46</v>
      </c>
      <c r="E1228">
        <v>1578.499306772</v>
      </c>
      <c r="F1228">
        <v>70.52</v>
      </c>
      <c r="G1228">
        <v>41.546098486562101</v>
      </c>
      <c r="H1228">
        <v>-4.9401541048216204</v>
      </c>
      <c r="I1228">
        <v>-32.144903237932702</v>
      </c>
      <c r="J1228">
        <v>-3.25836440000593</v>
      </c>
      <c r="K1228">
        <v>71.594501563870693</v>
      </c>
      <c r="L1228">
        <v>67.913892913849494</v>
      </c>
      <c r="M1228">
        <v>41.2298418522521</v>
      </c>
      <c r="N1228">
        <v>1.4469181855984301</v>
      </c>
      <c r="O1228">
        <v>32.090187180941498</v>
      </c>
      <c r="P1228">
        <v>64.959064327485294</v>
      </c>
      <c r="Q1228">
        <v>0.104896235991728</v>
      </c>
    </row>
    <row r="1229" spans="1:17" hidden="1" x14ac:dyDescent="0.3">
      <c r="A1229" t="s">
        <v>2606</v>
      </c>
      <c r="B1229" t="s">
        <v>2607</v>
      </c>
      <c r="C1229" t="str">
        <f>IFERROR(VLOOKUP(Table1[[#This Row],[Ticker]],[1]!Table1[[Symbol]:[Industry]],2,FALSE),"-")</f>
        <v>-</v>
      </c>
      <c r="D1229" t="s">
        <v>143</v>
      </c>
      <c r="E1229">
        <v>1577.9403010020001</v>
      </c>
      <c r="F1229">
        <v>28.73</v>
      </c>
      <c r="G1229">
        <v>42.5747813609022</v>
      </c>
      <c r="H1229">
        <v>-11.964232154199999</v>
      </c>
      <c r="I1229">
        <v>-22.578856894290201</v>
      </c>
      <c r="J1229">
        <v>-4.7073477302862097</v>
      </c>
      <c r="K1229">
        <v>30.770174693697601</v>
      </c>
      <c r="L1229">
        <v>28.912661904671399</v>
      </c>
      <c r="M1229">
        <v>24.831120718078399</v>
      </c>
      <c r="N1229">
        <v>1.15805411935584</v>
      </c>
      <c r="O1229">
        <v>37.138879220327098</v>
      </c>
      <c r="P1229">
        <v>85.954692556634299</v>
      </c>
      <c r="Q1229">
        <v>0.206280176650153</v>
      </c>
    </row>
    <row r="1230" spans="1:17" hidden="1" x14ac:dyDescent="0.3">
      <c r="A1230" t="s">
        <v>2608</v>
      </c>
      <c r="B1230" t="s">
        <v>2609</v>
      </c>
      <c r="C1230" t="str">
        <f>IFERROR(VLOOKUP(Table1[[#This Row],[Ticker]],[1]!Table1[[Symbol]:[Industry]],2,FALSE),"-")</f>
        <v>-</v>
      </c>
      <c r="D1230" t="s">
        <v>77</v>
      </c>
      <c r="E1230">
        <v>1575.631050042</v>
      </c>
      <c r="F1230">
        <v>106.89</v>
      </c>
      <c r="G1230">
        <v>15.38520405047</v>
      </c>
      <c r="H1230">
        <v>-4.9459661105473298</v>
      </c>
      <c r="I1230">
        <v>-23.030219303486099</v>
      </c>
      <c r="J1230">
        <v>-5.6497022493429503</v>
      </c>
      <c r="K1230">
        <v>110.310738484106</v>
      </c>
      <c r="L1230">
        <v>102.91259057757</v>
      </c>
      <c r="M1230">
        <v>28.945040955931901</v>
      </c>
      <c r="N1230">
        <v>1.00271642962161</v>
      </c>
      <c r="O1230">
        <v>15.913555992141401</v>
      </c>
      <c r="P1230">
        <v>39.816873773708302</v>
      </c>
      <c r="Q1230">
        <v>-2.8893546932435E-2</v>
      </c>
    </row>
    <row r="1231" spans="1:17" hidden="1" x14ac:dyDescent="0.3">
      <c r="A1231" t="s">
        <v>2610</v>
      </c>
      <c r="B1231" t="s">
        <v>2611</v>
      </c>
      <c r="C1231" t="str">
        <f>IFERROR(VLOOKUP(Table1[[#This Row],[Ticker]],[1]!Table1[[Symbol]:[Industry]],2,FALSE),"-")</f>
        <v>-</v>
      </c>
      <c r="D1231" t="s">
        <v>130</v>
      </c>
      <c r="E1231">
        <v>1553.3303511899901</v>
      </c>
      <c r="F1231">
        <v>12.97</v>
      </c>
      <c r="G1231">
        <v>-27.544716510979601</v>
      </c>
      <c r="H1231">
        <v>-16.237278295475299</v>
      </c>
      <c r="I1231">
        <v>-4.4015753944280798</v>
      </c>
      <c r="J1231">
        <v>-5.8817681830255699</v>
      </c>
      <c r="K1231">
        <v>13.639018752930699</v>
      </c>
      <c r="L1231">
        <v>13.341472379773601</v>
      </c>
      <c r="M1231">
        <v>30.809073909580501</v>
      </c>
      <c r="N1231">
        <v>0.57204592957461398</v>
      </c>
      <c r="O1231">
        <v>41.865844255975297</v>
      </c>
      <c r="P1231">
        <v>66.282051282051199</v>
      </c>
      <c r="Q1231">
        <v>5.0776642239042998E-2</v>
      </c>
    </row>
    <row r="1232" spans="1:17" hidden="1" x14ac:dyDescent="0.3">
      <c r="A1232" t="s">
        <v>2612</v>
      </c>
      <c r="B1232" t="s">
        <v>2613</v>
      </c>
      <c r="C1232" t="str">
        <f>IFERROR(VLOOKUP(Table1[[#This Row],[Ticker]],[1]!Table1[[Symbol]:[Industry]],2,FALSE),"-")</f>
        <v>-</v>
      </c>
      <c r="D1232" t="s">
        <v>235</v>
      </c>
      <c r="E1232">
        <v>1550.3339664749999</v>
      </c>
      <c r="F1232">
        <v>876.75</v>
      </c>
      <c r="G1232">
        <v>140.02586340795401</v>
      </c>
      <c r="H1232">
        <v>-2.6383060719534899</v>
      </c>
      <c r="I1232">
        <v>91.939753527545903</v>
      </c>
      <c r="J1232">
        <v>-1.8590903203692499</v>
      </c>
      <c r="K1232">
        <v>843.92890054775796</v>
      </c>
      <c r="L1232">
        <v>659.52861667795401</v>
      </c>
      <c r="M1232">
        <v>44.473019314050198</v>
      </c>
      <c r="N1232">
        <v>0.92802168926923601</v>
      </c>
      <c r="O1232">
        <v>10.173937838608399</v>
      </c>
      <c r="P1232">
        <v>178.112609040444</v>
      </c>
      <c r="Q1232">
        <v>0.14580583506009601</v>
      </c>
    </row>
    <row r="1233" spans="1:17" hidden="1" x14ac:dyDescent="0.3">
      <c r="A1233" t="s">
        <v>2614</v>
      </c>
      <c r="B1233" t="s">
        <v>2615</v>
      </c>
      <c r="C1233" t="str">
        <f>IFERROR(VLOOKUP(Table1[[#This Row],[Ticker]],[1]!Table1[[Symbol]:[Industry]],2,FALSE),"-")</f>
        <v>-</v>
      </c>
      <c r="E1233">
        <v>1545.3230000000001</v>
      </c>
      <c r="F1233">
        <v>1885</v>
      </c>
      <c r="G1233">
        <v>890.01007070923504</v>
      </c>
      <c r="H1233">
        <v>35.5694186682964</v>
      </c>
      <c r="I1233">
        <v>77.977962602741798</v>
      </c>
      <c r="J1233">
        <v>-4.3641458836780398</v>
      </c>
      <c r="K1233">
        <v>1499.8109265609801</v>
      </c>
      <c r="L1233">
        <v>922.39070032881705</v>
      </c>
      <c r="M1233">
        <v>56.093606700450401</v>
      </c>
      <c r="N1233">
        <v>0.67776639344262202</v>
      </c>
      <c r="O1233">
        <v>11.3527851458886</v>
      </c>
      <c r="P1233">
        <v>941.43646408839697</v>
      </c>
    </row>
    <row r="1234" spans="1:17" hidden="1" x14ac:dyDescent="0.3">
      <c r="A1234" t="s">
        <v>2616</v>
      </c>
      <c r="B1234" t="s">
        <v>2617</v>
      </c>
      <c r="C1234" t="str">
        <f>IFERROR(VLOOKUP(Table1[[#This Row],[Ticker]],[1]!Table1[[Symbol]:[Industry]],2,FALSE),"-")</f>
        <v>-</v>
      </c>
      <c r="D1234" t="s">
        <v>420</v>
      </c>
      <c r="E1234">
        <v>1544.8658091120001</v>
      </c>
      <c r="F1234">
        <v>38.520000000000003</v>
      </c>
      <c r="G1234">
        <v>59.452628151792503</v>
      </c>
      <c r="H1234">
        <v>-9.8112945777006093</v>
      </c>
      <c r="I1234">
        <v>5.1187237508710499</v>
      </c>
      <c r="J1234">
        <v>-4.8693092378286398</v>
      </c>
      <c r="K1234">
        <v>38.877054691241597</v>
      </c>
      <c r="L1234">
        <v>34.261387633183098</v>
      </c>
      <c r="M1234">
        <v>46.387463433664998</v>
      </c>
      <c r="N1234">
        <v>0.58093384696712802</v>
      </c>
      <c r="O1234">
        <v>20.716510903426698</v>
      </c>
      <c r="P1234">
        <v>88.823529411764696</v>
      </c>
      <c r="Q1234">
        <v>-3.6192421445587E-2</v>
      </c>
    </row>
    <row r="1235" spans="1:17" hidden="1" x14ac:dyDescent="0.3">
      <c r="A1235" t="s">
        <v>2618</v>
      </c>
      <c r="B1235" t="s">
        <v>2619</v>
      </c>
      <c r="C1235" t="str">
        <f>IFERROR(VLOOKUP(Table1[[#This Row],[Ticker]],[1]!Table1[[Symbol]:[Industry]],2,FALSE),"-")</f>
        <v>-</v>
      </c>
      <c r="D1235" t="s">
        <v>375</v>
      </c>
      <c r="E1235">
        <v>1541.5748872199999</v>
      </c>
      <c r="F1235">
        <v>862.2</v>
      </c>
      <c r="G1235">
        <v>-51.179590693192303</v>
      </c>
      <c r="H1235">
        <v>9.1152055544696005</v>
      </c>
      <c r="I1235">
        <v>-30.900538063041399</v>
      </c>
      <c r="J1235">
        <v>1.07794893693376</v>
      </c>
      <c r="K1235">
        <v>825.59428133271297</v>
      </c>
      <c r="L1235">
        <v>924.42393047926703</v>
      </c>
      <c r="M1235">
        <v>58.378916079371898</v>
      </c>
      <c r="N1235">
        <v>0.48344899000804797</v>
      </c>
      <c r="O1235">
        <v>51.751333797262802</v>
      </c>
      <c r="P1235">
        <v>27.7522595940139</v>
      </c>
      <c r="Q1235">
        <v>-1.380578154771E-2</v>
      </c>
    </row>
    <row r="1236" spans="1:17" hidden="1" x14ac:dyDescent="0.3">
      <c r="A1236" t="s">
        <v>2620</v>
      </c>
      <c r="B1236" t="s">
        <v>2621</v>
      </c>
      <c r="C1236" t="str">
        <f>IFERROR(VLOOKUP(Table1[[#This Row],[Ticker]],[1]!Table1[[Symbol]:[Industry]],2,FALSE),"-")</f>
        <v>-</v>
      </c>
      <c r="D1236" t="s">
        <v>808</v>
      </c>
      <c r="E1236">
        <v>1538.113667226</v>
      </c>
      <c r="F1236">
        <v>7.62</v>
      </c>
      <c r="G1236">
        <v>-93.677732541192398</v>
      </c>
      <c r="H1236">
        <v>-18.639409055815101</v>
      </c>
      <c r="I1236">
        <v>-72.205428791501802</v>
      </c>
      <c r="J1236">
        <v>0.54422459675781298</v>
      </c>
      <c r="K1236">
        <v>11.689663734509301</v>
      </c>
      <c r="L1236">
        <v>16.616093370987599</v>
      </c>
      <c r="M1236">
        <v>3.6178202059959501</v>
      </c>
      <c r="N1236">
        <v>0.30459077599373502</v>
      </c>
      <c r="O1236">
        <v>250.393700787401</v>
      </c>
      <c r="P1236">
        <v>0</v>
      </c>
      <c r="Q1236">
        <v>-1.3313523570284E-2</v>
      </c>
    </row>
    <row r="1237" spans="1:17" hidden="1" x14ac:dyDescent="0.3">
      <c r="A1237" t="s">
        <v>2622</v>
      </c>
      <c r="B1237" t="s">
        <v>2623</v>
      </c>
      <c r="C1237" t="str">
        <f>IFERROR(VLOOKUP(Table1[[#This Row],[Ticker]],[1]!Table1[[Symbol]:[Industry]],2,FALSE),"-")</f>
        <v>-</v>
      </c>
      <c r="D1237" t="s">
        <v>62</v>
      </c>
      <c r="E1237">
        <v>1537.27771192</v>
      </c>
      <c r="F1237">
        <v>2488.3000000000002</v>
      </c>
      <c r="G1237">
        <v>-1.9436243047085799</v>
      </c>
      <c r="H1237">
        <v>3.8555561276035002</v>
      </c>
      <c r="I1237">
        <v>15.582928714589601</v>
      </c>
      <c r="J1237">
        <v>-6.6405502620147399</v>
      </c>
      <c r="K1237">
        <v>2408.4887945522401</v>
      </c>
      <c r="L1237">
        <v>2179.4524458975102</v>
      </c>
      <c r="M1237">
        <v>46.103417673269597</v>
      </c>
      <c r="N1237">
        <v>1.7914637494672601</v>
      </c>
      <c r="O1237">
        <v>13.487119720290901</v>
      </c>
      <c r="P1237">
        <v>43.990509808460097</v>
      </c>
      <c r="Q1237">
        <v>8.5901432746150006E-3</v>
      </c>
    </row>
    <row r="1238" spans="1:17" hidden="1" x14ac:dyDescent="0.3">
      <c r="A1238" t="s">
        <v>2624</v>
      </c>
      <c r="B1238" t="s">
        <v>2625</v>
      </c>
      <c r="C1238" t="str">
        <f>IFERROR(VLOOKUP(Table1[[#This Row],[Ticker]],[1]!Table1[[Symbol]:[Industry]],2,FALSE),"-")</f>
        <v>-</v>
      </c>
      <c r="D1238" t="s">
        <v>86</v>
      </c>
      <c r="E1238">
        <v>1531.0521814399999</v>
      </c>
      <c r="F1238">
        <v>600.4</v>
      </c>
      <c r="G1238">
        <v>119.445909551114</v>
      </c>
      <c r="H1238">
        <v>2.3193846806601401</v>
      </c>
      <c r="I1238">
        <v>30.773153399417801</v>
      </c>
      <c r="J1238">
        <v>-11.4185261195745</v>
      </c>
      <c r="K1238">
        <v>555.82908923692901</v>
      </c>
      <c r="L1238">
        <v>422.11897621139599</v>
      </c>
      <c r="M1238">
        <v>41.960310773786397</v>
      </c>
      <c r="N1238">
        <v>1.2071847314876001</v>
      </c>
      <c r="O1238">
        <v>18.254497001998601</v>
      </c>
      <c r="P1238">
        <v>201.254390366281</v>
      </c>
      <c r="Q1238">
        <v>0.18805426543040901</v>
      </c>
    </row>
    <row r="1239" spans="1:17" hidden="1" x14ac:dyDescent="0.3">
      <c r="A1239" t="s">
        <v>2626</v>
      </c>
      <c r="B1239" t="s">
        <v>2627</v>
      </c>
      <c r="C1239" t="str">
        <f>IFERROR(VLOOKUP(Table1[[#This Row],[Ticker]],[1]!Table1[[Symbol]:[Industry]],2,FALSE),"-")</f>
        <v>-</v>
      </c>
      <c r="D1239" t="s">
        <v>21</v>
      </c>
      <c r="E1239">
        <v>1529.984379924</v>
      </c>
      <c r="F1239">
        <v>157.08000000000001</v>
      </c>
      <c r="G1239">
        <v>56.265020578642698</v>
      </c>
      <c r="H1239">
        <v>28.1814405410821</v>
      </c>
      <c r="I1239">
        <v>39.426146202865098</v>
      </c>
      <c r="J1239">
        <v>-15.8658012546527</v>
      </c>
      <c r="K1239">
        <v>120.270495708377</v>
      </c>
      <c r="L1239">
        <v>101.442850166913</v>
      </c>
      <c r="M1239">
        <v>61.967143068325001</v>
      </c>
      <c r="N1239">
        <v>3.5844360585596502</v>
      </c>
      <c r="O1239">
        <v>17.328749681690802</v>
      </c>
      <c r="P1239">
        <v>116.66206896551699</v>
      </c>
      <c r="Q1239">
        <v>8.8929352043706E-2</v>
      </c>
    </row>
    <row r="1240" spans="1:17" hidden="1" x14ac:dyDescent="0.3">
      <c r="A1240" t="s">
        <v>2628</v>
      </c>
      <c r="B1240" t="s">
        <v>2629</v>
      </c>
      <c r="C1240" t="str">
        <f>IFERROR(VLOOKUP(Table1[[#This Row],[Ticker]],[1]!Table1[[Symbol]:[Industry]],2,FALSE),"-")</f>
        <v>-</v>
      </c>
      <c r="D1240" t="s">
        <v>168</v>
      </c>
      <c r="E1240">
        <v>1529.25039884599</v>
      </c>
      <c r="F1240">
        <v>230.26</v>
      </c>
      <c r="G1240">
        <v>65.071675770840102</v>
      </c>
      <c r="H1240">
        <v>17.3889260029908</v>
      </c>
      <c r="I1240">
        <v>81.295153541737406</v>
      </c>
      <c r="J1240">
        <v>8.8741290451645192</v>
      </c>
      <c r="K1240">
        <v>196.37305793895499</v>
      </c>
      <c r="L1240">
        <v>150.23068560463599</v>
      </c>
      <c r="M1240">
        <v>58.088560017188598</v>
      </c>
      <c r="N1240">
        <v>1.37518684325458</v>
      </c>
      <c r="O1240">
        <v>10.653174672109699</v>
      </c>
      <c r="P1240">
        <v>138.982874935132</v>
      </c>
      <c r="Q1240">
        <v>0.19267531036708199</v>
      </c>
    </row>
    <row r="1241" spans="1:17" hidden="1" x14ac:dyDescent="0.3">
      <c r="A1241" t="s">
        <v>2630</v>
      </c>
      <c r="B1241" t="s">
        <v>2631</v>
      </c>
      <c r="C1241" t="str">
        <f>IFERROR(VLOOKUP(Table1[[#This Row],[Ticker]],[1]!Table1[[Symbol]:[Industry]],2,FALSE),"-")</f>
        <v>-</v>
      </c>
      <c r="D1241" t="s">
        <v>486</v>
      </c>
      <c r="E1241">
        <v>1523.3139017219901</v>
      </c>
      <c r="F1241">
        <v>151.87</v>
      </c>
      <c r="G1241">
        <v>-4.6750791762290298</v>
      </c>
      <c r="H1241">
        <v>-2.4995540194083299</v>
      </c>
      <c r="I1241">
        <v>-5.52361728959138</v>
      </c>
      <c r="J1241">
        <v>-0.231466152649204</v>
      </c>
      <c r="K1241">
        <v>150.18727836188299</v>
      </c>
      <c r="L1241">
        <v>139.358463408098</v>
      </c>
      <c r="M1241">
        <v>40.349880114528403</v>
      </c>
      <c r="N1241">
        <v>0.30658585363376001</v>
      </c>
      <c r="O1241">
        <v>17.468887864620999</v>
      </c>
      <c r="P1241">
        <v>38.567518248175098</v>
      </c>
      <c r="Q1241">
        <v>5.7768379678539997E-2</v>
      </c>
    </row>
    <row r="1242" spans="1:17" hidden="1" x14ac:dyDescent="0.3">
      <c r="A1242" t="s">
        <v>2632</v>
      </c>
      <c r="B1242" t="s">
        <v>2633</v>
      </c>
      <c r="C1242" t="str">
        <f>IFERROR(VLOOKUP(Table1[[#This Row],[Ticker]],[1]!Table1[[Symbol]:[Industry]],2,FALSE),"-")</f>
        <v>-</v>
      </c>
      <c r="D1242" t="s">
        <v>138</v>
      </c>
      <c r="E1242">
        <v>1522.7783425499999</v>
      </c>
      <c r="F1242">
        <v>190.5</v>
      </c>
      <c r="G1242">
        <v>287.02729296917499</v>
      </c>
      <c r="H1242">
        <v>31.363471615579599</v>
      </c>
      <c r="I1242">
        <v>50.540068398390602</v>
      </c>
      <c r="J1242">
        <v>15.5868591160168</v>
      </c>
      <c r="K1242">
        <v>159.06604292751101</v>
      </c>
      <c r="L1242">
        <v>123.09418039850701</v>
      </c>
      <c r="M1242">
        <v>67.036345623036894</v>
      </c>
      <c r="N1242">
        <v>1.24096337582504</v>
      </c>
      <c r="O1242">
        <v>4.9868766404199398</v>
      </c>
      <c r="P1242">
        <v>353.03210463733598</v>
      </c>
      <c r="Q1242">
        <v>0.12476443221630901</v>
      </c>
    </row>
    <row r="1243" spans="1:17" hidden="1" x14ac:dyDescent="0.3">
      <c r="A1243" t="s">
        <v>2634</v>
      </c>
      <c r="B1243" t="s">
        <v>2635</v>
      </c>
      <c r="C1243" t="str">
        <f>IFERROR(VLOOKUP(Table1[[#This Row],[Ticker]],[1]!Table1[[Symbol]:[Industry]],2,FALSE),"-")</f>
        <v>-</v>
      </c>
      <c r="D1243" t="s">
        <v>2636</v>
      </c>
      <c r="E1243">
        <v>1522.664282</v>
      </c>
      <c r="F1243">
        <v>154.66999999999999</v>
      </c>
      <c r="G1243">
        <v>25.391512058807699</v>
      </c>
      <c r="H1243">
        <v>-18.2338516286075</v>
      </c>
      <c r="I1243">
        <v>-29.256832268033602</v>
      </c>
      <c r="J1243">
        <v>-3.7880229602454398</v>
      </c>
      <c r="K1243">
        <v>162.71521416712301</v>
      </c>
      <c r="M1243">
        <v>49.725158263029101</v>
      </c>
      <c r="N1243">
        <v>0.57701539441888705</v>
      </c>
      <c r="O1243">
        <v>60.438352621710699</v>
      </c>
      <c r="P1243">
        <v>74.079909960607694</v>
      </c>
    </row>
    <row r="1244" spans="1:17" hidden="1" x14ac:dyDescent="0.3">
      <c r="A1244" t="s">
        <v>2637</v>
      </c>
      <c r="B1244" t="s">
        <v>2638</v>
      </c>
      <c r="C1244" t="str">
        <f>IFERROR(VLOOKUP(Table1[[#This Row],[Ticker]],[1]!Table1[[Symbol]:[Industry]],2,FALSE),"-")</f>
        <v>-</v>
      </c>
      <c r="D1244" t="s">
        <v>271</v>
      </c>
      <c r="E1244">
        <v>1520.3434925670001</v>
      </c>
      <c r="F1244">
        <v>51.51</v>
      </c>
      <c r="G1244">
        <v>-5.5621501733306502</v>
      </c>
      <c r="H1244">
        <v>-15.8768471015751</v>
      </c>
      <c r="I1244">
        <v>-28.684847677700301</v>
      </c>
      <c r="J1244">
        <v>-2.3080929112174</v>
      </c>
      <c r="K1244">
        <v>54.550570207479701</v>
      </c>
      <c r="L1244">
        <v>54.556195637270299</v>
      </c>
      <c r="M1244">
        <v>27.907558295631699</v>
      </c>
      <c r="N1244">
        <v>0.71096164355233604</v>
      </c>
      <c r="O1244">
        <v>40.555231993787601</v>
      </c>
      <c r="P1244">
        <v>19.2361111111111</v>
      </c>
      <c r="Q1244">
        <v>5.4558555148429997E-3</v>
      </c>
    </row>
    <row r="1245" spans="1:17" hidden="1" x14ac:dyDescent="0.3">
      <c r="A1245" t="s">
        <v>2639</v>
      </c>
      <c r="B1245" t="s">
        <v>2640</v>
      </c>
      <c r="C1245" t="str">
        <f>IFERROR(VLOOKUP(Table1[[#This Row],[Ticker]],[1]!Table1[[Symbol]:[Industry]],2,FALSE),"-")</f>
        <v>-</v>
      </c>
      <c r="D1245" t="s">
        <v>281</v>
      </c>
      <c r="E1245">
        <v>1517.0704663500001</v>
      </c>
      <c r="F1245">
        <v>242.3</v>
      </c>
      <c r="G1245">
        <v>782.98872623950899</v>
      </c>
      <c r="H1245">
        <v>19.898047667953001</v>
      </c>
      <c r="I1245">
        <v>280.70884689527003</v>
      </c>
      <c r="J1245">
        <v>-1.66053000446918</v>
      </c>
      <c r="K1245">
        <v>218.02789500735199</v>
      </c>
      <c r="L1245">
        <v>128.76016395824101</v>
      </c>
      <c r="M1245">
        <v>44.5989624560763</v>
      </c>
      <c r="N1245">
        <v>0.97075541995277004</v>
      </c>
      <c r="O1245">
        <v>27.9831720208219</v>
      </c>
      <c r="P1245">
        <v>861.50793650793605</v>
      </c>
      <c r="Q1245">
        <v>0.20685412954110199</v>
      </c>
    </row>
    <row r="1246" spans="1:17" hidden="1" x14ac:dyDescent="0.3">
      <c r="A1246" t="s">
        <v>2641</v>
      </c>
      <c r="B1246" t="s">
        <v>2642</v>
      </c>
      <c r="C1246" t="str">
        <f>IFERROR(VLOOKUP(Table1[[#This Row],[Ticker]],[1]!Table1[[Symbol]:[Industry]],2,FALSE),"-")</f>
        <v>-</v>
      </c>
      <c r="E1246">
        <v>1515.7665735</v>
      </c>
      <c r="F1246">
        <v>778.35</v>
      </c>
      <c r="G1246">
        <v>175.56225183578599</v>
      </c>
      <c r="H1246">
        <v>-7.9221548972826099</v>
      </c>
      <c r="I1246">
        <v>43.0736667939955</v>
      </c>
      <c r="J1246">
        <v>-7.36275214742823</v>
      </c>
      <c r="K1246">
        <v>699.26061943624495</v>
      </c>
      <c r="L1246">
        <v>512.54196133264895</v>
      </c>
      <c r="M1246">
        <v>35.029400109199699</v>
      </c>
      <c r="N1246">
        <v>0.53488225565094105</v>
      </c>
      <c r="O1246">
        <v>21.924584056015899</v>
      </c>
      <c r="P1246">
        <v>221.63223140495799</v>
      </c>
    </row>
    <row r="1247" spans="1:17" hidden="1" x14ac:dyDescent="0.3">
      <c r="A1247" t="s">
        <v>2643</v>
      </c>
      <c r="B1247" t="s">
        <v>2644</v>
      </c>
      <c r="C1247" t="str">
        <f>IFERROR(VLOOKUP(Table1[[#This Row],[Ticker]],[1]!Table1[[Symbol]:[Industry]],2,FALSE),"-")</f>
        <v>-</v>
      </c>
      <c r="D1247" t="s">
        <v>1508</v>
      </c>
      <c r="E1247">
        <v>1509.8579999999999</v>
      </c>
      <c r="F1247">
        <v>93.78</v>
      </c>
      <c r="G1247">
        <v>17.700793883341898</v>
      </c>
      <c r="H1247">
        <v>0.91005558695361</v>
      </c>
      <c r="I1247">
        <v>39.190364067076501</v>
      </c>
      <c r="J1247">
        <v>11.9242571776281</v>
      </c>
      <c r="K1247">
        <v>86.214259944878904</v>
      </c>
      <c r="L1247">
        <v>74.783659965081497</v>
      </c>
      <c r="M1247">
        <v>61.0542292152385</v>
      </c>
      <c r="N1247">
        <v>0.32883379687911701</v>
      </c>
      <c r="O1247">
        <v>11.910855193004799</v>
      </c>
      <c r="P1247">
        <v>80.311478561814994</v>
      </c>
      <c r="Q1247">
        <v>0.14359715458122799</v>
      </c>
    </row>
    <row r="1248" spans="1:17" hidden="1" x14ac:dyDescent="0.3">
      <c r="A1248" t="s">
        <v>2645</v>
      </c>
      <c r="B1248" t="s">
        <v>2646</v>
      </c>
      <c r="C1248" t="str">
        <f>IFERROR(VLOOKUP(Table1[[#This Row],[Ticker]],[1]!Table1[[Symbol]:[Industry]],2,FALSE),"-")</f>
        <v>-</v>
      </c>
      <c r="D1248" t="s">
        <v>703</v>
      </c>
      <c r="E1248">
        <v>1502.0466694199999</v>
      </c>
      <c r="F1248">
        <v>265.33999999999997</v>
      </c>
      <c r="G1248">
        <v>2.0344095750043101</v>
      </c>
      <c r="H1248">
        <v>1.2286363206211799</v>
      </c>
      <c r="I1248">
        <v>0.63296204576970305</v>
      </c>
      <c r="J1248">
        <v>0.84486345433013799</v>
      </c>
      <c r="K1248">
        <v>256.35165348417001</v>
      </c>
      <c r="L1248">
        <v>237.54791745797701</v>
      </c>
      <c r="M1248">
        <v>57.335343564974302</v>
      </c>
      <c r="N1248">
        <v>0.27684492741607603</v>
      </c>
      <c r="O1248">
        <v>7.4093615738298002</v>
      </c>
      <c r="P1248">
        <v>30.780225738084599</v>
      </c>
      <c r="Q1248">
        <v>2.5420345253382999E-2</v>
      </c>
    </row>
    <row r="1249" spans="1:17" hidden="1" x14ac:dyDescent="0.3">
      <c r="A1249" t="s">
        <v>2647</v>
      </c>
      <c r="B1249" t="s">
        <v>2648</v>
      </c>
      <c r="C1249" t="str">
        <f>IFERROR(VLOOKUP(Table1[[#This Row],[Ticker]],[1]!Table1[[Symbol]:[Industry]],2,FALSE),"-")</f>
        <v>-</v>
      </c>
      <c r="D1249" t="s">
        <v>407</v>
      </c>
      <c r="E1249">
        <v>1490.1</v>
      </c>
      <c r="F1249">
        <v>49.67</v>
      </c>
      <c r="G1249">
        <v>-6.4138130992641198</v>
      </c>
      <c r="H1249">
        <v>46.552141807555003</v>
      </c>
      <c r="I1249">
        <v>2.3058539283858401</v>
      </c>
      <c r="J1249">
        <v>-3.4875755168140099</v>
      </c>
      <c r="K1249">
        <v>38.462341632213899</v>
      </c>
      <c r="M1249">
        <v>68.507384424224</v>
      </c>
      <c r="N1249">
        <v>4.5810161041202502</v>
      </c>
      <c r="O1249">
        <v>13.8715522448157</v>
      </c>
      <c r="P1249">
        <v>65.566666666666606</v>
      </c>
    </row>
    <row r="1250" spans="1:17" hidden="1" x14ac:dyDescent="0.3">
      <c r="A1250" t="s">
        <v>2649</v>
      </c>
      <c r="B1250" t="s">
        <v>2650</v>
      </c>
      <c r="C1250" t="str">
        <f>IFERROR(VLOOKUP(Table1[[#This Row],[Ticker]],[1]!Table1[[Symbol]:[Industry]],2,FALSE),"-")</f>
        <v>-</v>
      </c>
      <c r="D1250" t="s">
        <v>198</v>
      </c>
      <c r="E1250">
        <v>1484.1936613349999</v>
      </c>
      <c r="F1250">
        <v>935.55</v>
      </c>
      <c r="G1250">
        <v>120.51641266206801</v>
      </c>
      <c r="H1250">
        <v>-11.661416096195699</v>
      </c>
      <c r="I1250">
        <v>89.459259855903795</v>
      </c>
      <c r="J1250">
        <v>-2.40355182103084</v>
      </c>
      <c r="K1250">
        <v>934.42035190344802</v>
      </c>
      <c r="L1250">
        <v>701.42217813935599</v>
      </c>
      <c r="M1250">
        <v>33.453623188471397</v>
      </c>
      <c r="N1250">
        <v>0.329097707392704</v>
      </c>
      <c r="O1250">
        <v>16.9953503286836</v>
      </c>
      <c r="P1250">
        <v>150.817694369973</v>
      </c>
      <c r="Q1250">
        <v>0.19300670840912501</v>
      </c>
    </row>
    <row r="1251" spans="1:17" hidden="1" x14ac:dyDescent="0.3">
      <c r="A1251" t="s">
        <v>2651</v>
      </c>
      <c r="B1251" t="s">
        <v>2652</v>
      </c>
      <c r="C1251" t="str">
        <f>IFERROR(VLOOKUP(Table1[[#This Row],[Ticker]],[1]!Table1[[Symbol]:[Industry]],2,FALSE),"-")</f>
        <v>-</v>
      </c>
      <c r="D1251" t="s">
        <v>619</v>
      </c>
      <c r="E1251">
        <v>1482.9302399999999</v>
      </c>
      <c r="F1251">
        <v>1167</v>
      </c>
      <c r="G1251">
        <v>18.401900925014498</v>
      </c>
      <c r="H1251">
        <v>38.6041375210648</v>
      </c>
      <c r="I1251">
        <v>34.167539371869701</v>
      </c>
      <c r="J1251">
        <v>21.6966604270354</v>
      </c>
      <c r="K1251">
        <v>885.28208954077002</v>
      </c>
      <c r="L1251">
        <v>827.14859853886196</v>
      </c>
      <c r="M1251">
        <v>85.194147325452093</v>
      </c>
      <c r="N1251">
        <v>5.1028497582402901</v>
      </c>
      <c r="O1251">
        <v>3.0934018851756599</v>
      </c>
      <c r="P1251">
        <v>65.637641047477103</v>
      </c>
    </row>
    <row r="1252" spans="1:17" hidden="1" x14ac:dyDescent="0.3">
      <c r="A1252" t="s">
        <v>2653</v>
      </c>
      <c r="B1252" t="s">
        <v>2654</v>
      </c>
      <c r="C1252" t="str">
        <f>IFERROR(VLOOKUP(Table1[[#This Row],[Ticker]],[1]!Table1[[Symbol]:[Industry]],2,FALSE),"-")</f>
        <v>-</v>
      </c>
      <c r="E1252">
        <v>1482.4254900000001</v>
      </c>
      <c r="F1252">
        <v>267.39999999999998</v>
      </c>
      <c r="G1252">
        <v>826.17634098717997</v>
      </c>
      <c r="H1252">
        <v>-35.091412687936803</v>
      </c>
      <c r="I1252">
        <v>232.10667516682301</v>
      </c>
      <c r="J1252">
        <v>-13.641039848366001</v>
      </c>
      <c r="K1252">
        <v>269.71490607982901</v>
      </c>
      <c r="L1252">
        <v>161.86006658737699</v>
      </c>
      <c r="M1252">
        <v>35.690456040317002</v>
      </c>
      <c r="N1252">
        <v>1.0462411997358301</v>
      </c>
      <c r="O1252">
        <v>53.477935676888499</v>
      </c>
      <c r="P1252">
        <v>975.74712643678095</v>
      </c>
      <c r="Q1252">
        <v>0.17091823413260801</v>
      </c>
    </row>
    <row r="1253" spans="1:17" hidden="1" x14ac:dyDescent="0.3">
      <c r="A1253" t="s">
        <v>2655</v>
      </c>
      <c r="B1253" t="s">
        <v>2656</v>
      </c>
      <c r="C1253" t="str">
        <f>IFERROR(VLOOKUP(Table1[[#This Row],[Ticker]],[1]!Table1[[Symbol]:[Industry]],2,FALSE),"-")</f>
        <v>-</v>
      </c>
      <c r="D1253" t="s">
        <v>551</v>
      </c>
      <c r="E1253">
        <v>1480.5890761200001</v>
      </c>
      <c r="F1253">
        <v>439.95</v>
      </c>
      <c r="G1253">
        <v>-1.8693654249887499</v>
      </c>
      <c r="H1253">
        <v>9.3403235452767195</v>
      </c>
      <c r="I1253">
        <v>1.3176506189155599</v>
      </c>
      <c r="J1253">
        <v>2.80687913373005</v>
      </c>
      <c r="K1253">
        <v>397.16350105448498</v>
      </c>
      <c r="L1253">
        <v>374.711052119295</v>
      </c>
      <c r="M1253">
        <v>55.105188466235397</v>
      </c>
      <c r="N1253">
        <v>1.4498730139611899</v>
      </c>
      <c r="O1253">
        <v>14.3766337083759</v>
      </c>
      <c r="P1253">
        <v>50.153583617747401</v>
      </c>
      <c r="Q1253">
        <v>-0.118105529457547</v>
      </c>
    </row>
    <row r="1254" spans="1:17" hidden="1" x14ac:dyDescent="0.3">
      <c r="A1254" t="s">
        <v>2657</v>
      </c>
      <c r="B1254" t="s">
        <v>2658</v>
      </c>
      <c r="C1254" t="str">
        <f>IFERROR(VLOOKUP(Table1[[#This Row],[Ticker]],[1]!Table1[[Symbol]:[Industry]],2,FALSE),"-")</f>
        <v>-</v>
      </c>
      <c r="D1254" t="s">
        <v>62</v>
      </c>
      <c r="E1254">
        <v>1477.80953217</v>
      </c>
      <c r="F1254">
        <v>557.1</v>
      </c>
      <c r="G1254">
        <v>6.7066745979571696</v>
      </c>
      <c r="H1254">
        <v>-7.4118704671298401</v>
      </c>
      <c r="I1254">
        <v>1.51169692211397</v>
      </c>
      <c r="J1254">
        <v>-1.54522454846753</v>
      </c>
      <c r="K1254">
        <v>543.06141372115599</v>
      </c>
      <c r="L1254">
        <v>483.26956006556298</v>
      </c>
      <c r="M1254">
        <v>35.230203731452001</v>
      </c>
      <c r="N1254">
        <v>0.540555429463492</v>
      </c>
      <c r="O1254">
        <v>15.778136779752201</v>
      </c>
      <c r="P1254">
        <v>49.758064516128997</v>
      </c>
      <c r="Q1254">
        <v>6.4930489882195006E-2</v>
      </c>
    </row>
    <row r="1255" spans="1:17" hidden="1" x14ac:dyDescent="0.3">
      <c r="A1255" t="s">
        <v>2659</v>
      </c>
      <c r="B1255" t="s">
        <v>2660</v>
      </c>
      <c r="C1255" t="str">
        <f>IFERROR(VLOOKUP(Table1[[#This Row],[Ticker]],[1]!Table1[[Symbol]:[Industry]],2,FALSE),"-")</f>
        <v>-</v>
      </c>
      <c r="D1255" t="s">
        <v>40</v>
      </c>
      <c r="E1255">
        <v>1467.8989999999999</v>
      </c>
      <c r="F1255">
        <v>43.72</v>
      </c>
      <c r="G1255">
        <v>-17.704674438665101</v>
      </c>
      <c r="H1255">
        <v>-12.804531193965399</v>
      </c>
      <c r="I1255">
        <v>-13.3210932227824</v>
      </c>
      <c r="J1255">
        <v>1.01613470911736</v>
      </c>
      <c r="K1255">
        <v>45.939146967557001</v>
      </c>
      <c r="L1255">
        <v>45.6644709090993</v>
      </c>
      <c r="M1255">
        <v>38.966976326470899</v>
      </c>
      <c r="N1255">
        <v>0.89579750433710204</v>
      </c>
      <c r="O1255">
        <v>81.587374199451006</v>
      </c>
      <c r="P1255">
        <v>28.588235294117599</v>
      </c>
      <c r="Q1255">
        <v>0.22825491660188399</v>
      </c>
    </row>
    <row r="1256" spans="1:17" hidden="1" x14ac:dyDescent="0.3">
      <c r="A1256" t="s">
        <v>2661</v>
      </c>
      <c r="B1256" t="s">
        <v>2662</v>
      </c>
      <c r="C1256" t="str">
        <f>IFERROR(VLOOKUP(Table1[[#This Row],[Ticker]],[1]!Table1[[Symbol]:[Industry]],2,FALSE),"-")</f>
        <v>-</v>
      </c>
      <c r="D1256" t="s">
        <v>109</v>
      </c>
      <c r="E1256">
        <v>1466.1424936000001</v>
      </c>
      <c r="F1256">
        <v>56.24</v>
      </c>
      <c r="G1256">
        <v>22.8264581849804</v>
      </c>
      <c r="H1256">
        <v>-19.382243841203</v>
      </c>
      <c r="I1256">
        <v>-37.630327318832101</v>
      </c>
      <c r="J1256">
        <v>0.15960921214241799</v>
      </c>
      <c r="K1256">
        <v>58.6850144047106</v>
      </c>
      <c r="L1256">
        <v>58.572292797068499</v>
      </c>
      <c r="M1256">
        <v>39.849310490805003</v>
      </c>
      <c r="N1256">
        <v>0.33304236269956</v>
      </c>
      <c r="O1256">
        <v>53.805120910383998</v>
      </c>
      <c r="P1256">
        <v>57.5350140056022</v>
      </c>
      <c r="Q1256">
        <v>-2.3711682001352999E-2</v>
      </c>
    </row>
    <row r="1257" spans="1:17" hidden="1" x14ac:dyDescent="0.3">
      <c r="A1257" t="s">
        <v>2663</v>
      </c>
      <c r="B1257" t="s">
        <v>2664</v>
      </c>
      <c r="C1257" t="str">
        <f>IFERROR(VLOOKUP(Table1[[#This Row],[Ticker]],[1]!Table1[[Symbol]:[Industry]],2,FALSE),"-")</f>
        <v>-</v>
      </c>
      <c r="D1257" t="s">
        <v>271</v>
      </c>
      <c r="E1257">
        <v>1462.4315999999999</v>
      </c>
      <c r="F1257">
        <v>258.05</v>
      </c>
      <c r="G1257">
        <v>174.14096984706501</v>
      </c>
      <c r="H1257">
        <v>2.0052167612245002</v>
      </c>
      <c r="I1257">
        <v>13.9625519932346</v>
      </c>
      <c r="J1257">
        <v>-3.1881697694393698</v>
      </c>
      <c r="K1257">
        <v>250.00726921931599</v>
      </c>
      <c r="L1257">
        <v>195.115609453095</v>
      </c>
      <c r="M1257">
        <v>35.950687344977602</v>
      </c>
      <c r="N1257">
        <v>0.32966156498122201</v>
      </c>
      <c r="O1257">
        <v>34.0825421429955</v>
      </c>
      <c r="P1257">
        <v>203.231492361927</v>
      </c>
    </row>
    <row r="1258" spans="1:17" hidden="1" x14ac:dyDescent="0.3">
      <c r="A1258" t="s">
        <v>2665</v>
      </c>
      <c r="B1258" t="s">
        <v>2666</v>
      </c>
      <c r="C1258" t="str">
        <f>IFERROR(VLOOKUP(Table1[[#This Row],[Ticker]],[1]!Table1[[Symbol]:[Industry]],2,FALSE),"-")</f>
        <v>-</v>
      </c>
      <c r="D1258" t="s">
        <v>372</v>
      </c>
      <c r="E1258">
        <v>1460.2251631500001</v>
      </c>
      <c r="F1258">
        <v>123.21</v>
      </c>
      <c r="G1258">
        <v>-4.9899461739300603</v>
      </c>
      <c r="H1258">
        <v>-2.61308344341536</v>
      </c>
      <c r="I1258">
        <v>-26.135118925439901</v>
      </c>
      <c r="J1258">
        <v>-1.8536165751774101</v>
      </c>
      <c r="K1258">
        <v>122.43055197441301</v>
      </c>
      <c r="L1258">
        <v>116.39596250256</v>
      </c>
      <c r="M1258">
        <v>37.696575133051297</v>
      </c>
      <c r="N1258">
        <v>1.14083301561793</v>
      </c>
      <c r="O1258">
        <v>26.694261829396901</v>
      </c>
      <c r="P1258">
        <v>30.519067796610098</v>
      </c>
      <c r="Q1258">
        <v>3.1328370160337002E-2</v>
      </c>
    </row>
    <row r="1259" spans="1:17" hidden="1" x14ac:dyDescent="0.3">
      <c r="A1259" t="s">
        <v>2667</v>
      </c>
      <c r="B1259" t="s">
        <v>2668</v>
      </c>
      <c r="C1259" t="str">
        <f>IFERROR(VLOOKUP(Table1[[#This Row],[Ticker]],[1]!Table1[[Symbol]:[Industry]],2,FALSE),"-")</f>
        <v>-</v>
      </c>
      <c r="D1259" t="s">
        <v>372</v>
      </c>
      <c r="E1259">
        <v>1458.89100682</v>
      </c>
      <c r="F1259">
        <v>364.6</v>
      </c>
      <c r="G1259">
        <v>-22.908722209557801</v>
      </c>
      <c r="H1259">
        <v>-4.3375896685603896</v>
      </c>
      <c r="I1259">
        <v>-18.068484699082202</v>
      </c>
      <c r="J1259">
        <v>1.71975697307898E-2</v>
      </c>
      <c r="K1259">
        <v>351.35160236099802</v>
      </c>
      <c r="L1259">
        <v>352.70905887529699</v>
      </c>
      <c r="M1259">
        <v>47.4113981215298</v>
      </c>
      <c r="N1259">
        <v>0.75158393383625599</v>
      </c>
      <c r="O1259">
        <v>16.8403730115194</v>
      </c>
      <c r="P1259">
        <v>30.028530670470701</v>
      </c>
      <c r="Q1259">
        <v>-0.129919606763888</v>
      </c>
    </row>
    <row r="1260" spans="1:17" hidden="1" x14ac:dyDescent="0.3">
      <c r="A1260" t="s">
        <v>2669</v>
      </c>
      <c r="B1260" t="s">
        <v>2670</v>
      </c>
      <c r="C1260" t="str">
        <f>IFERROR(VLOOKUP(Table1[[#This Row],[Ticker]],[1]!Table1[[Symbol]:[Industry]],2,FALSE),"-")</f>
        <v>-</v>
      </c>
      <c r="D1260" t="s">
        <v>138</v>
      </c>
      <c r="E1260">
        <v>1454.59408194</v>
      </c>
      <c r="F1260">
        <v>353.4</v>
      </c>
      <c r="G1260">
        <v>80.715629268833496</v>
      </c>
      <c r="H1260">
        <v>0.96988385395613697</v>
      </c>
      <c r="I1260">
        <v>-18.975115644306701</v>
      </c>
      <c r="J1260">
        <v>-2.7491087365755198</v>
      </c>
      <c r="K1260">
        <v>349.37650880031299</v>
      </c>
      <c r="L1260">
        <v>312.33414838272802</v>
      </c>
      <c r="M1260">
        <v>40.716061351849497</v>
      </c>
      <c r="N1260">
        <v>1.1615931847163801</v>
      </c>
      <c r="O1260">
        <v>17.713638936049801</v>
      </c>
      <c r="P1260">
        <v>122.894985808893</v>
      </c>
      <c r="Q1260">
        <v>0.12468343511610699</v>
      </c>
    </row>
    <row r="1261" spans="1:17" hidden="1" x14ac:dyDescent="0.3">
      <c r="A1261" t="s">
        <v>2671</v>
      </c>
      <c r="B1261" t="s">
        <v>2672</v>
      </c>
      <c r="C1261" t="str">
        <f>IFERROR(VLOOKUP(Table1[[#This Row],[Ticker]],[1]!Table1[[Symbol]:[Industry]],2,FALSE),"-")</f>
        <v>-</v>
      </c>
      <c r="D1261" t="s">
        <v>163</v>
      </c>
      <c r="E1261">
        <v>1453.2057204</v>
      </c>
      <c r="F1261">
        <v>614.6</v>
      </c>
      <c r="G1261">
        <v>-71.551326054959503</v>
      </c>
      <c r="H1261">
        <v>-11.8455051040164</v>
      </c>
      <c r="I1261">
        <v>-36.973254977953303</v>
      </c>
      <c r="J1261">
        <v>2.1160313472541699</v>
      </c>
      <c r="K1261">
        <v>618.14024837259103</v>
      </c>
      <c r="L1261">
        <v>728.42854629714202</v>
      </c>
      <c r="M1261">
        <v>46.176502982470502</v>
      </c>
      <c r="N1261">
        <v>0.90576853059371998</v>
      </c>
      <c r="O1261">
        <v>123.560039049788</v>
      </c>
      <c r="P1261">
        <v>35.449035812672101</v>
      </c>
      <c r="Q1261">
        <v>7.6865398066722004E-2</v>
      </c>
    </row>
    <row r="1262" spans="1:17" hidden="1" x14ac:dyDescent="0.3">
      <c r="A1262" t="s">
        <v>2673</v>
      </c>
      <c r="B1262" t="s">
        <v>2674</v>
      </c>
      <c r="C1262" t="str">
        <f>IFERROR(VLOOKUP(Table1[[#This Row],[Ticker]],[1]!Table1[[Symbol]:[Industry]],2,FALSE),"-")</f>
        <v>-</v>
      </c>
      <c r="D1262" t="s">
        <v>420</v>
      </c>
      <c r="E1262">
        <v>1451.144425685</v>
      </c>
      <c r="F1262">
        <v>464.95</v>
      </c>
      <c r="G1262">
        <v>-5.8634067595681998</v>
      </c>
      <c r="H1262">
        <v>-14.8779345626332</v>
      </c>
      <c r="I1262">
        <v>-38.702394632268799</v>
      </c>
      <c r="J1262">
        <v>-5.3515570409592996</v>
      </c>
      <c r="K1262">
        <v>510.72667759664699</v>
      </c>
      <c r="L1262">
        <v>507.22799778851402</v>
      </c>
      <c r="M1262">
        <v>15.574256959589199</v>
      </c>
      <c r="N1262">
        <v>2.5287895940611702</v>
      </c>
      <c r="O1262">
        <v>63.125067211528098</v>
      </c>
      <c r="P1262">
        <v>19.325035288079</v>
      </c>
      <c r="Q1262">
        <v>-3.7424058524108003E-2</v>
      </c>
    </row>
    <row r="1263" spans="1:17" hidden="1" x14ac:dyDescent="0.3">
      <c r="A1263" t="s">
        <v>2675</v>
      </c>
      <c r="B1263" t="s">
        <v>2676</v>
      </c>
      <c r="C1263" t="str">
        <f>IFERROR(VLOOKUP(Table1[[#This Row],[Ticker]],[1]!Table1[[Symbol]:[Industry]],2,FALSE),"-")</f>
        <v>-</v>
      </c>
      <c r="D1263" t="s">
        <v>372</v>
      </c>
      <c r="E1263">
        <v>1446.2581146</v>
      </c>
      <c r="F1263">
        <v>1150.5</v>
      </c>
      <c r="G1263">
        <v>2.7074615008100201E-2</v>
      </c>
      <c r="H1263">
        <v>-8.7574644361519098</v>
      </c>
      <c r="I1263">
        <v>14.890782574400401</v>
      </c>
      <c r="J1263">
        <v>-2.9307764562727998</v>
      </c>
      <c r="K1263">
        <v>1110.9537313870001</v>
      </c>
      <c r="L1263">
        <v>983.65285847861298</v>
      </c>
      <c r="M1263">
        <v>43.958717922248397</v>
      </c>
      <c r="N1263">
        <v>0.79216324152304896</v>
      </c>
      <c r="O1263">
        <v>9.8826597131681897</v>
      </c>
      <c r="P1263">
        <v>64.404115461560394</v>
      </c>
      <c r="Q1263">
        <v>-2.4856966431305999E-2</v>
      </c>
    </row>
    <row r="1264" spans="1:17" hidden="1" x14ac:dyDescent="0.3">
      <c r="A1264" t="s">
        <v>2677</v>
      </c>
      <c r="B1264" t="s">
        <v>2678</v>
      </c>
      <c r="C1264" t="str">
        <f>IFERROR(VLOOKUP(Table1[[#This Row],[Ticker]],[1]!Table1[[Symbol]:[Industry]],2,FALSE),"-")</f>
        <v>-</v>
      </c>
      <c r="D1264" t="s">
        <v>472</v>
      </c>
      <c r="E1264">
        <v>1444.3135</v>
      </c>
      <c r="F1264">
        <v>217.19</v>
      </c>
      <c r="G1264">
        <v>-10.6791253320736</v>
      </c>
      <c r="H1264">
        <v>-2.2640983160183699</v>
      </c>
      <c r="I1264">
        <v>-15.7875334050712</v>
      </c>
      <c r="J1264">
        <v>-0.33759358506036602</v>
      </c>
      <c r="K1264">
        <v>212.816842708781</v>
      </c>
      <c r="L1264">
        <v>210.55663101016799</v>
      </c>
      <c r="M1264">
        <v>47.910466272241003</v>
      </c>
      <c r="N1264">
        <v>1.8831887777534499</v>
      </c>
      <c r="O1264">
        <v>32.418619641788297</v>
      </c>
      <c r="P1264">
        <v>25.109447004608199</v>
      </c>
      <c r="Q1264">
        <v>7.182553190707E-3</v>
      </c>
    </row>
    <row r="1265" spans="1:17" hidden="1" x14ac:dyDescent="0.3">
      <c r="A1265" t="s">
        <v>2679</v>
      </c>
      <c r="B1265" t="s">
        <v>2680</v>
      </c>
      <c r="C1265" t="str">
        <f>IFERROR(VLOOKUP(Table1[[#This Row],[Ticker]],[1]!Table1[[Symbol]:[Industry]],2,FALSE),"-")</f>
        <v>-</v>
      </c>
      <c r="D1265" t="s">
        <v>302</v>
      </c>
      <c r="E1265">
        <v>1443.119918911</v>
      </c>
      <c r="F1265">
        <v>21.89</v>
      </c>
      <c r="G1265">
        <v>32.941619447235396</v>
      </c>
      <c r="H1265">
        <v>-23.0832276632024</v>
      </c>
      <c r="I1265">
        <v>-49.815319597409903</v>
      </c>
      <c r="J1265">
        <v>-5.4066162829317097</v>
      </c>
      <c r="K1265">
        <v>25.067586899615701</v>
      </c>
      <c r="L1265">
        <v>25.0813219518868</v>
      </c>
      <c r="M1265">
        <v>14.1623760163481</v>
      </c>
      <c r="N1265">
        <v>1.69544650114248</v>
      </c>
      <c r="O1265">
        <v>91.868433074463198</v>
      </c>
      <c r="P1265">
        <v>64.586466165413498</v>
      </c>
      <c r="Q1265">
        <v>6.7123783599251002E-2</v>
      </c>
    </row>
    <row r="1266" spans="1:17" hidden="1" x14ac:dyDescent="0.3">
      <c r="A1266" t="s">
        <v>2681</v>
      </c>
      <c r="B1266" t="s">
        <v>2682</v>
      </c>
      <c r="C1266" t="str">
        <f>IFERROR(VLOOKUP(Table1[[#This Row],[Ticker]],[1]!Table1[[Symbol]:[Industry]],2,FALSE),"-")</f>
        <v>-</v>
      </c>
      <c r="D1266" t="s">
        <v>808</v>
      </c>
      <c r="E1266">
        <v>1441.63000296</v>
      </c>
      <c r="F1266">
        <v>285.60000000000002</v>
      </c>
      <c r="G1266">
        <v>-15.2173751122701</v>
      </c>
      <c r="H1266">
        <v>1.7472895917530999</v>
      </c>
      <c r="I1266">
        <v>-6.4977080846201902</v>
      </c>
      <c r="J1266">
        <v>1.33998056492757</v>
      </c>
      <c r="K1266">
        <v>272.19321359874402</v>
      </c>
      <c r="M1266">
        <v>65.368324473758094</v>
      </c>
      <c r="N1266">
        <v>1.6796297732983001</v>
      </c>
      <c r="O1266">
        <v>9.2436974789915798</v>
      </c>
      <c r="P1266">
        <v>25.455743465846599</v>
      </c>
    </row>
    <row r="1267" spans="1:17" hidden="1" x14ac:dyDescent="0.3">
      <c r="A1267" t="s">
        <v>2683</v>
      </c>
      <c r="B1267" t="s">
        <v>2684</v>
      </c>
      <c r="C1267" t="str">
        <f>IFERROR(VLOOKUP(Table1[[#This Row],[Ticker]],[1]!Table1[[Symbol]:[Industry]],2,FALSE),"-")</f>
        <v>-</v>
      </c>
      <c r="D1267" t="s">
        <v>127</v>
      </c>
      <c r="E1267">
        <v>1440.6365088499999</v>
      </c>
      <c r="F1267">
        <v>1144.75</v>
      </c>
      <c r="G1267">
        <v>206.39923709840099</v>
      </c>
      <c r="H1267">
        <v>-7.6789936927448696</v>
      </c>
      <c r="I1267">
        <v>53.0893119861651</v>
      </c>
      <c r="J1267">
        <v>-6.6764374745552502</v>
      </c>
      <c r="K1267">
        <v>1017.29760089185</v>
      </c>
      <c r="M1267">
        <v>48.4971811067525</v>
      </c>
      <c r="N1267">
        <v>1.0427934621099499</v>
      </c>
      <c r="O1267">
        <v>26.010045861541801</v>
      </c>
      <c r="P1267">
        <v>265.15151515151501</v>
      </c>
    </row>
    <row r="1268" spans="1:17" hidden="1" x14ac:dyDescent="0.3">
      <c r="A1268" t="s">
        <v>2685</v>
      </c>
      <c r="B1268" t="s">
        <v>2686</v>
      </c>
      <c r="C1268" t="str">
        <f>IFERROR(VLOOKUP(Table1[[#This Row],[Ticker]],[1]!Table1[[Symbol]:[Industry]],2,FALSE),"-")</f>
        <v>-</v>
      </c>
      <c r="D1268" t="s">
        <v>993</v>
      </c>
      <c r="E1268">
        <v>1435.3229880899901</v>
      </c>
      <c r="F1268">
        <v>219.51</v>
      </c>
      <c r="G1268">
        <v>-48.086574218870503</v>
      </c>
      <c r="H1268">
        <v>-10.411559239991499</v>
      </c>
      <c r="I1268">
        <v>-26.5832808946551</v>
      </c>
      <c r="J1268">
        <v>-0.88498288320657004</v>
      </c>
      <c r="K1268">
        <v>225.76532111363599</v>
      </c>
      <c r="L1268">
        <v>239.19976169224401</v>
      </c>
      <c r="M1268">
        <v>34.978092098341897</v>
      </c>
      <c r="N1268">
        <v>1.4345429941536001</v>
      </c>
      <c r="O1268">
        <v>48.398706209284299</v>
      </c>
      <c r="P1268">
        <v>14.8665620094191</v>
      </c>
      <c r="Q1268">
        <v>-6.5811747375299004E-2</v>
      </c>
    </row>
    <row r="1269" spans="1:17" hidden="1" x14ac:dyDescent="0.3">
      <c r="A1269" t="s">
        <v>2687</v>
      </c>
      <c r="B1269" t="s">
        <v>2688</v>
      </c>
      <c r="C1269" t="str">
        <f>IFERROR(VLOOKUP(Table1[[#This Row],[Ticker]],[1]!Table1[[Symbol]:[Industry]],2,FALSE),"-")</f>
        <v>-</v>
      </c>
      <c r="D1269" t="s">
        <v>62</v>
      </c>
      <c r="E1269">
        <v>1434.1793408200001</v>
      </c>
      <c r="F1269">
        <v>686.2</v>
      </c>
      <c r="G1269">
        <v>78.160808859973201</v>
      </c>
      <c r="H1269">
        <v>-9.2273891171151092</v>
      </c>
      <c r="I1269">
        <v>32.392997553991002</v>
      </c>
      <c r="J1269">
        <v>-2.3098830519673901</v>
      </c>
      <c r="K1269">
        <v>663.39291948333903</v>
      </c>
      <c r="L1269">
        <v>533.29862246085497</v>
      </c>
      <c r="M1269">
        <v>37.9921579243737</v>
      </c>
      <c r="N1269">
        <v>0.76894453094932502</v>
      </c>
      <c r="O1269">
        <v>15.7825706791022</v>
      </c>
      <c r="P1269">
        <v>124.10189418680601</v>
      </c>
      <c r="Q1269">
        <v>5.5825802047794998E-2</v>
      </c>
    </row>
    <row r="1270" spans="1:17" hidden="1" x14ac:dyDescent="0.3">
      <c r="A1270" t="s">
        <v>2689</v>
      </c>
      <c r="B1270" t="s">
        <v>2690</v>
      </c>
      <c r="C1270" t="str">
        <f>IFERROR(VLOOKUP(Table1[[#This Row],[Ticker]],[1]!Table1[[Symbol]:[Industry]],2,FALSE),"-")</f>
        <v>-</v>
      </c>
      <c r="E1270">
        <v>1428.2683819599999</v>
      </c>
      <c r="F1270">
        <v>648.20000000000005</v>
      </c>
      <c r="G1270">
        <v>3019.1575190056201</v>
      </c>
      <c r="H1270">
        <v>18.552463418515199</v>
      </c>
      <c r="I1270">
        <v>93.335839599623995</v>
      </c>
      <c r="J1270">
        <v>-2.1700611175278999</v>
      </c>
      <c r="K1270">
        <v>598.880435120946</v>
      </c>
      <c r="L1270">
        <v>379.29105497683798</v>
      </c>
      <c r="M1270">
        <v>43.3826806841153</v>
      </c>
      <c r="N1270">
        <v>2.6002430185877898</v>
      </c>
      <c r="O1270">
        <v>15.705029311940701</v>
      </c>
      <c r="P1270">
        <v>3034.4294003868399</v>
      </c>
    </row>
    <row r="1271" spans="1:17" hidden="1" x14ac:dyDescent="0.3">
      <c r="A1271" t="s">
        <v>2691</v>
      </c>
      <c r="B1271" t="s">
        <v>2692</v>
      </c>
      <c r="C1271" t="str">
        <f>IFERROR(VLOOKUP(Table1[[#This Row],[Ticker]],[1]!Table1[[Symbol]:[Industry]],2,FALSE),"-")</f>
        <v>-</v>
      </c>
      <c r="D1271" t="s">
        <v>130</v>
      </c>
      <c r="E1271">
        <v>1426.858152</v>
      </c>
      <c r="F1271">
        <v>514.4</v>
      </c>
      <c r="G1271">
        <v>40.869434066595502</v>
      </c>
      <c r="H1271">
        <v>-8.7950348662688906</v>
      </c>
      <c r="I1271">
        <v>-23.961573968536101</v>
      </c>
      <c r="J1271">
        <v>-4.7377889986858701</v>
      </c>
      <c r="K1271">
        <v>534.06058655952199</v>
      </c>
      <c r="L1271">
        <v>477.29182436575297</v>
      </c>
      <c r="M1271">
        <v>33.704385454094698</v>
      </c>
      <c r="N1271">
        <v>0.84516804619614005</v>
      </c>
      <c r="O1271">
        <v>29.996111975116602</v>
      </c>
      <c r="P1271">
        <v>97.884208501634902</v>
      </c>
      <c r="Q1271">
        <v>0.14444892199589099</v>
      </c>
    </row>
    <row r="1272" spans="1:17" hidden="1" x14ac:dyDescent="0.3">
      <c r="A1272" t="s">
        <v>2693</v>
      </c>
      <c r="B1272" t="s">
        <v>2694</v>
      </c>
      <c r="C1272" t="str">
        <f>IFERROR(VLOOKUP(Table1[[#This Row],[Ticker]],[1]!Table1[[Symbol]:[Industry]],2,FALSE),"-")</f>
        <v>-</v>
      </c>
      <c r="D1272" t="s">
        <v>21</v>
      </c>
      <c r="E1272">
        <v>1424.073701628</v>
      </c>
      <c r="F1272">
        <v>127.83</v>
      </c>
      <c r="G1272">
        <v>-20.175699671419601</v>
      </c>
      <c r="H1272">
        <v>2.60162966095176</v>
      </c>
      <c r="I1272">
        <v>3.37945460933972</v>
      </c>
      <c r="J1272">
        <v>-7.6868738340552998</v>
      </c>
      <c r="K1272">
        <v>123.459675532872</v>
      </c>
      <c r="L1272">
        <v>114.510988394625</v>
      </c>
      <c r="M1272">
        <v>49.050139002144903</v>
      </c>
      <c r="N1272">
        <v>2.4463075150936802</v>
      </c>
      <c r="O1272">
        <v>38.074004537275997</v>
      </c>
      <c r="P1272">
        <v>57.814814814814802</v>
      </c>
      <c r="Q1272">
        <v>-7.7409721261899999E-3</v>
      </c>
    </row>
    <row r="1273" spans="1:17" hidden="1" x14ac:dyDescent="0.3">
      <c r="A1273" t="s">
        <v>2695</v>
      </c>
      <c r="B1273" t="s">
        <v>2696</v>
      </c>
      <c r="C1273" t="str">
        <f>IFERROR(VLOOKUP(Table1[[#This Row],[Ticker]],[1]!Table1[[Symbol]:[Industry]],2,FALSE),"-")</f>
        <v>-</v>
      </c>
      <c r="E1273">
        <v>1423.7985004950001</v>
      </c>
      <c r="F1273">
        <v>868.35</v>
      </c>
      <c r="G1273">
        <v>40.4064514227004</v>
      </c>
      <c r="H1273">
        <v>5.9302827207690703</v>
      </c>
      <c r="I1273">
        <v>34.253021271532198</v>
      </c>
      <c r="J1273">
        <v>-1.2032751343960699</v>
      </c>
      <c r="K1273">
        <v>843.60577799648104</v>
      </c>
      <c r="L1273">
        <v>700.15007825652594</v>
      </c>
      <c r="M1273">
        <v>40.341544556474197</v>
      </c>
      <c r="N1273">
        <v>0.66531457703927399</v>
      </c>
      <c r="O1273">
        <v>11.637012725283499</v>
      </c>
      <c r="P1273">
        <v>117.08750000000001</v>
      </c>
      <c r="Q1273">
        <v>0.180644943053822</v>
      </c>
    </row>
    <row r="1274" spans="1:17" hidden="1" x14ac:dyDescent="0.3">
      <c r="A1274" t="s">
        <v>2697</v>
      </c>
      <c r="B1274" t="s">
        <v>2698</v>
      </c>
      <c r="C1274" t="str">
        <f>IFERROR(VLOOKUP(Table1[[#This Row],[Ticker]],[1]!Table1[[Symbol]:[Industry]],2,FALSE),"-")</f>
        <v>-</v>
      </c>
      <c r="D1274" t="s">
        <v>130</v>
      </c>
      <c r="E1274">
        <v>1414.2182281799901</v>
      </c>
      <c r="F1274">
        <v>62.83</v>
      </c>
      <c r="G1274">
        <v>90.1685693339913</v>
      </c>
      <c r="H1274">
        <v>1.7289106617454</v>
      </c>
      <c r="I1274">
        <v>-34.952084020090098</v>
      </c>
      <c r="J1274">
        <v>4.5770114820037104</v>
      </c>
      <c r="K1274">
        <v>61.155840216060497</v>
      </c>
      <c r="L1274">
        <v>57.026772756358397</v>
      </c>
      <c r="M1274">
        <v>55.730953962668103</v>
      </c>
      <c r="N1274">
        <v>1.37927290827048</v>
      </c>
      <c r="O1274">
        <v>36.877287919783498</v>
      </c>
      <c r="P1274">
        <v>119.301919720767</v>
      </c>
      <c r="Q1274">
        <v>4.2737163200396999E-2</v>
      </c>
    </row>
    <row r="1275" spans="1:17" hidden="1" x14ac:dyDescent="0.3">
      <c r="A1275" t="s">
        <v>2699</v>
      </c>
      <c r="B1275" t="s">
        <v>2700</v>
      </c>
      <c r="C1275" t="str">
        <f>IFERROR(VLOOKUP(Table1[[#This Row],[Ticker]],[1]!Table1[[Symbol]:[Industry]],2,FALSE),"-")</f>
        <v>-</v>
      </c>
      <c r="D1275" t="s">
        <v>597</v>
      </c>
      <c r="E1275">
        <v>1408.7163315350001</v>
      </c>
      <c r="F1275">
        <v>236.09</v>
      </c>
      <c r="G1275">
        <v>-8.7819935329389498</v>
      </c>
      <c r="H1275">
        <v>-1.16322034800873</v>
      </c>
      <c r="I1275">
        <v>-13.427507648740701</v>
      </c>
      <c r="J1275">
        <v>-1.6583270385328699</v>
      </c>
      <c r="K1275">
        <v>232.125309041447</v>
      </c>
      <c r="L1275">
        <v>227.93903285198101</v>
      </c>
      <c r="M1275">
        <v>45.720351458685698</v>
      </c>
      <c r="N1275">
        <v>1.2243410480269299</v>
      </c>
      <c r="O1275">
        <v>15.993900631115199</v>
      </c>
      <c r="P1275">
        <v>22.9635416666666</v>
      </c>
      <c r="Q1275">
        <v>-3.2040073001424002E-2</v>
      </c>
    </row>
    <row r="1276" spans="1:17" hidden="1" x14ac:dyDescent="0.3">
      <c r="A1276" t="s">
        <v>2701</v>
      </c>
      <c r="B1276" t="s">
        <v>2702</v>
      </c>
      <c r="C1276" t="str">
        <f>IFERROR(VLOOKUP(Table1[[#This Row],[Ticker]],[1]!Table1[[Symbol]:[Industry]],2,FALSE),"-")</f>
        <v>-</v>
      </c>
      <c r="D1276" t="s">
        <v>62</v>
      </c>
      <c r="E1276">
        <v>1408.12</v>
      </c>
      <c r="F1276">
        <v>14.98</v>
      </c>
      <c r="G1276">
        <v>79.833580532744804</v>
      </c>
      <c r="H1276">
        <v>13.037149002065901</v>
      </c>
      <c r="I1276">
        <v>-16.0509782358839</v>
      </c>
      <c r="J1276">
        <v>-7.9056234275582797</v>
      </c>
      <c r="K1276">
        <v>13.444873502755501</v>
      </c>
      <c r="L1276">
        <v>12.441494611339801</v>
      </c>
      <c r="M1276">
        <v>62.4677386911127</v>
      </c>
      <c r="N1276">
        <v>2.76218756203777</v>
      </c>
      <c r="O1276">
        <v>24.4993324432576</v>
      </c>
      <c r="P1276">
        <v>109.51048951048899</v>
      </c>
    </row>
    <row r="1277" spans="1:17" hidden="1" x14ac:dyDescent="0.3">
      <c r="A1277" t="s">
        <v>2703</v>
      </c>
      <c r="B1277" t="s">
        <v>2704</v>
      </c>
      <c r="C1277" t="str">
        <f>IFERROR(VLOOKUP(Table1[[#This Row],[Ticker]],[1]!Table1[[Symbol]:[Industry]],2,FALSE),"-")</f>
        <v>-</v>
      </c>
      <c r="D1277" t="s">
        <v>898</v>
      </c>
      <c r="E1277">
        <v>1407.33409938</v>
      </c>
      <c r="F1277">
        <v>65.89</v>
      </c>
      <c r="G1277">
        <v>142.785190326459</v>
      </c>
      <c r="H1277">
        <v>1.40861178329389</v>
      </c>
      <c r="I1277">
        <v>-10.335894083523799</v>
      </c>
      <c r="J1277">
        <v>-6.6381742676850504</v>
      </c>
      <c r="K1277">
        <v>62.447552390362503</v>
      </c>
      <c r="L1277">
        <v>52.602025131761899</v>
      </c>
      <c r="M1277">
        <v>41.909206961855702</v>
      </c>
      <c r="N1277">
        <v>1.23020538447813</v>
      </c>
      <c r="O1277">
        <v>17.164971922901799</v>
      </c>
      <c r="P1277">
        <v>175.690376569037</v>
      </c>
      <c r="Q1277">
        <v>0.18588216691173301</v>
      </c>
    </row>
    <row r="1278" spans="1:17" hidden="1" x14ac:dyDescent="0.3">
      <c r="A1278" t="s">
        <v>2705</v>
      </c>
      <c r="B1278" t="s">
        <v>2706</v>
      </c>
      <c r="C1278" t="str">
        <f>IFERROR(VLOOKUP(Table1[[#This Row],[Ticker]],[1]!Table1[[Symbol]:[Industry]],2,FALSE),"-")</f>
        <v>-</v>
      </c>
      <c r="D1278" t="s">
        <v>46</v>
      </c>
      <c r="E1278">
        <v>1396.6844094</v>
      </c>
      <c r="F1278">
        <v>1309.95</v>
      </c>
      <c r="G1278">
        <v>160.82675266843199</v>
      </c>
      <c r="H1278">
        <v>15.0897746733686</v>
      </c>
      <c r="I1278">
        <v>-3.22771215095054</v>
      </c>
      <c r="J1278">
        <v>6.3109719736746799</v>
      </c>
      <c r="K1278">
        <v>1156.9266877627499</v>
      </c>
      <c r="L1278">
        <v>1026.7402107965599</v>
      </c>
      <c r="M1278">
        <v>65.578776116613199</v>
      </c>
      <c r="N1278">
        <v>1.6434315531000601</v>
      </c>
      <c r="O1278">
        <v>5.9582426810183602</v>
      </c>
      <c r="P1278">
        <v>195.69977426636501</v>
      </c>
      <c r="Q1278">
        <v>0.116859425892296</v>
      </c>
    </row>
    <row r="1279" spans="1:17" hidden="1" x14ac:dyDescent="0.3">
      <c r="A1279" t="s">
        <v>2707</v>
      </c>
      <c r="B1279" t="s">
        <v>2708</v>
      </c>
      <c r="C1279" t="str">
        <f>IFERROR(VLOOKUP(Table1[[#This Row],[Ticker]],[1]!Table1[[Symbol]:[Industry]],2,FALSE),"-")</f>
        <v>-</v>
      </c>
      <c r="D1279" t="s">
        <v>271</v>
      </c>
      <c r="E1279">
        <v>1391.9061315659901</v>
      </c>
      <c r="F1279">
        <v>253.42</v>
      </c>
      <c r="G1279">
        <v>-9.4099396601423901</v>
      </c>
      <c r="H1279">
        <v>15.8452989324015</v>
      </c>
      <c r="I1279">
        <v>-0.69027263249242399</v>
      </c>
      <c r="J1279">
        <v>-2.8270306175008</v>
      </c>
      <c r="K1279">
        <v>218.89818589977099</v>
      </c>
      <c r="M1279">
        <v>63.655376925641797</v>
      </c>
      <c r="N1279">
        <v>1.8927754632307401</v>
      </c>
      <c r="O1279">
        <v>7.3317023123668097</v>
      </c>
      <c r="P1279">
        <v>51.976011994002903</v>
      </c>
    </row>
    <row r="1280" spans="1:17" hidden="1" x14ac:dyDescent="0.3">
      <c r="A1280" t="s">
        <v>2709</v>
      </c>
      <c r="B1280" t="s">
        <v>2710</v>
      </c>
      <c r="C1280" t="str">
        <f>IFERROR(VLOOKUP(Table1[[#This Row],[Ticker]],[1]!Table1[[Symbol]:[Industry]],2,FALSE),"-")</f>
        <v>-</v>
      </c>
      <c r="D1280" t="s">
        <v>380</v>
      </c>
      <c r="E1280">
        <v>1389.594891728</v>
      </c>
      <c r="F1280">
        <v>94.52</v>
      </c>
      <c r="G1280">
        <v>-57.035433361764703</v>
      </c>
      <c r="H1280">
        <v>-14.722042241252</v>
      </c>
      <c r="I1280">
        <v>-38.783784339743796</v>
      </c>
      <c r="J1280">
        <v>-3.09085746949936</v>
      </c>
      <c r="K1280">
        <v>102.640577803101</v>
      </c>
      <c r="L1280">
        <v>115.30112183765701</v>
      </c>
      <c r="M1280">
        <v>31.042915214744799</v>
      </c>
      <c r="N1280">
        <v>0.99349930561528399</v>
      </c>
      <c r="O1280">
        <v>87.949640287769796</v>
      </c>
      <c r="P1280">
        <v>5.0222222222222097</v>
      </c>
      <c r="Q1280">
        <v>-8.5441508696090004E-2</v>
      </c>
    </row>
    <row r="1281" spans="1:17" hidden="1" x14ac:dyDescent="0.3">
      <c r="A1281" t="s">
        <v>2711</v>
      </c>
      <c r="B1281" t="s">
        <v>2712</v>
      </c>
      <c r="C1281" t="str">
        <f>IFERROR(VLOOKUP(Table1[[#This Row],[Ticker]],[1]!Table1[[Symbol]:[Industry]],2,FALSE),"-")</f>
        <v>-</v>
      </c>
      <c r="D1281" t="s">
        <v>77</v>
      </c>
      <c r="E1281">
        <v>1387.9749999999999</v>
      </c>
      <c r="F1281">
        <v>47.05</v>
      </c>
      <c r="G1281">
        <v>-20.257811467224101</v>
      </c>
      <c r="H1281">
        <v>-8.7012216145875296</v>
      </c>
      <c r="I1281">
        <v>-25.802838699095801</v>
      </c>
      <c r="J1281">
        <v>-5.06699784813196</v>
      </c>
      <c r="K1281">
        <v>48.337458357532697</v>
      </c>
      <c r="L1281">
        <v>47.581505425892502</v>
      </c>
      <c r="M1281">
        <v>25.3931439196318</v>
      </c>
      <c r="N1281">
        <v>0.52297889089873395</v>
      </c>
      <c r="O1281">
        <v>28.553543153049901</v>
      </c>
      <c r="P1281">
        <v>21.733505821474701</v>
      </c>
      <c r="Q1281">
        <v>2.0570720207440999E-2</v>
      </c>
    </row>
    <row r="1282" spans="1:17" hidden="1" x14ac:dyDescent="0.3">
      <c r="A1282" t="s">
        <v>2713</v>
      </c>
      <c r="B1282" t="s">
        <v>2714</v>
      </c>
      <c r="C1282" t="str">
        <f>IFERROR(VLOOKUP(Table1[[#This Row],[Ticker]],[1]!Table1[[Symbol]:[Industry]],2,FALSE),"-")</f>
        <v>-</v>
      </c>
      <c r="D1282" t="s">
        <v>77</v>
      </c>
      <c r="E1282">
        <v>1383.841328667</v>
      </c>
      <c r="F1282">
        <v>124.69</v>
      </c>
      <c r="G1282">
        <v>87.6140787832923</v>
      </c>
      <c r="H1282">
        <v>-8.3060564824625196</v>
      </c>
      <c r="I1282">
        <v>18.216213581742299</v>
      </c>
      <c r="J1282">
        <v>-6.5933602866197898</v>
      </c>
      <c r="K1282">
        <v>126.861508927849</v>
      </c>
      <c r="L1282">
        <v>108.24754072232</v>
      </c>
      <c r="M1282">
        <v>27.2066434971895</v>
      </c>
      <c r="N1282">
        <v>0.51512939379784495</v>
      </c>
      <c r="O1282">
        <v>19.384072499799501</v>
      </c>
      <c r="P1282">
        <v>114.982758620689</v>
      </c>
    </row>
    <row r="1283" spans="1:17" hidden="1" x14ac:dyDescent="0.3">
      <c r="A1283" t="s">
        <v>2715</v>
      </c>
      <c r="B1283" t="s">
        <v>2716</v>
      </c>
      <c r="C1283" t="str">
        <f>IFERROR(VLOOKUP(Table1[[#This Row],[Ticker]],[1]!Table1[[Symbol]:[Industry]],2,FALSE),"-")</f>
        <v>-</v>
      </c>
      <c r="D1283" t="s">
        <v>523</v>
      </c>
      <c r="E1283">
        <v>1377.1944919600001</v>
      </c>
      <c r="F1283">
        <v>568.4</v>
      </c>
      <c r="G1283">
        <v>4.30209779747066</v>
      </c>
      <c r="H1283">
        <v>-10.3969737921032</v>
      </c>
      <c r="I1283">
        <v>20.254511687454599</v>
      </c>
      <c r="J1283">
        <v>-5.3294302130671998</v>
      </c>
      <c r="K1283">
        <v>562.53956698129798</v>
      </c>
      <c r="L1283">
        <v>473.01523033391499</v>
      </c>
      <c r="M1283">
        <v>38.182876606914903</v>
      </c>
      <c r="N1283">
        <v>0.32202299825682401</v>
      </c>
      <c r="O1283">
        <v>19.634060520759999</v>
      </c>
      <c r="P1283">
        <v>68.389868167678799</v>
      </c>
      <c r="Q1283">
        <v>0.16377055160076201</v>
      </c>
    </row>
    <row r="1284" spans="1:17" hidden="1" x14ac:dyDescent="0.3">
      <c r="A1284" t="s">
        <v>2717</v>
      </c>
      <c r="B1284" t="s">
        <v>2718</v>
      </c>
      <c r="C1284" t="str">
        <f>IFERROR(VLOOKUP(Table1[[#This Row],[Ticker]],[1]!Table1[[Symbol]:[Industry]],2,FALSE),"-")</f>
        <v>-</v>
      </c>
      <c r="D1284" t="s">
        <v>916</v>
      </c>
      <c r="E1284">
        <v>1374.8420125499999</v>
      </c>
      <c r="F1284">
        <v>325.75</v>
      </c>
      <c r="G1284">
        <v>1276.4969715985401</v>
      </c>
      <c r="H1284">
        <v>-4.5807702331313198</v>
      </c>
      <c r="I1284">
        <v>625.25293038874304</v>
      </c>
      <c r="J1284">
        <v>-5.3189675856526</v>
      </c>
      <c r="K1284">
        <v>304.70165619606797</v>
      </c>
      <c r="L1284">
        <v>167.037162685201</v>
      </c>
      <c r="M1284">
        <v>20.506933736279901</v>
      </c>
      <c r="N1284">
        <v>0.98179319512808505</v>
      </c>
      <c r="O1284">
        <v>27.3062164236377</v>
      </c>
      <c r="P1284">
        <v>1376.65457842248</v>
      </c>
      <c r="Q1284">
        <v>0.193907685925435</v>
      </c>
    </row>
    <row r="1285" spans="1:17" hidden="1" x14ac:dyDescent="0.3">
      <c r="A1285" t="s">
        <v>2719</v>
      </c>
      <c r="B1285" t="s">
        <v>2720</v>
      </c>
      <c r="C1285" t="str">
        <f>IFERROR(VLOOKUP(Table1[[#This Row],[Ticker]],[1]!Table1[[Symbol]:[Industry]],2,FALSE),"-")</f>
        <v>-</v>
      </c>
      <c r="D1285" t="s">
        <v>291</v>
      </c>
      <c r="E1285">
        <v>1372.3669146750001</v>
      </c>
      <c r="F1285">
        <v>167.25</v>
      </c>
      <c r="G1285">
        <v>-40.6426099434455</v>
      </c>
      <c r="H1285">
        <v>5.6432635678743504</v>
      </c>
      <c r="I1285">
        <v>-31.922942915795598</v>
      </c>
      <c r="J1285">
        <v>1.5415967897821901</v>
      </c>
      <c r="K1285">
        <v>161.633779222816</v>
      </c>
      <c r="M1285">
        <v>51.164943189647097</v>
      </c>
      <c r="N1285">
        <v>0.93823923638860396</v>
      </c>
      <c r="O1285">
        <v>31.479820627802699</v>
      </c>
      <c r="P1285">
        <v>29.953379953379901</v>
      </c>
    </row>
    <row r="1286" spans="1:17" hidden="1" x14ac:dyDescent="0.3">
      <c r="A1286" t="s">
        <v>2721</v>
      </c>
      <c r="B1286" t="s">
        <v>2722</v>
      </c>
      <c r="C1286" t="str">
        <f>IFERROR(VLOOKUP(Table1[[#This Row],[Ticker]],[1]!Table1[[Symbol]:[Industry]],2,FALSE),"-")</f>
        <v>-</v>
      </c>
      <c r="D1286" t="s">
        <v>1147</v>
      </c>
      <c r="E1286">
        <v>1371.10856625</v>
      </c>
      <c r="F1286">
        <v>999.15</v>
      </c>
      <c r="G1286">
        <v>317.73493205478599</v>
      </c>
      <c r="H1286">
        <v>-1.4034516414693301</v>
      </c>
      <c r="I1286">
        <v>80.406114821075604</v>
      </c>
      <c r="J1286">
        <v>7.39923525773861</v>
      </c>
      <c r="K1286">
        <v>928.29276244965899</v>
      </c>
      <c r="L1286">
        <v>716.75044513811997</v>
      </c>
      <c r="M1286">
        <v>74.274724348295706</v>
      </c>
      <c r="N1286">
        <v>0.54124506871677402</v>
      </c>
      <c r="O1286">
        <v>9.4930691087424304</v>
      </c>
      <c r="P1286">
        <v>409.77040816326502</v>
      </c>
      <c r="Q1286">
        <v>0.172930933842114</v>
      </c>
    </row>
    <row r="1287" spans="1:17" hidden="1" x14ac:dyDescent="0.3">
      <c r="A1287" t="s">
        <v>2723</v>
      </c>
      <c r="B1287" t="s">
        <v>2724</v>
      </c>
      <c r="C1287" t="str">
        <f>IFERROR(VLOOKUP(Table1[[#This Row],[Ticker]],[1]!Table1[[Symbol]:[Industry]],2,FALSE),"-")</f>
        <v>-</v>
      </c>
      <c r="D1287" t="s">
        <v>993</v>
      </c>
      <c r="E1287">
        <v>1371.0455765299901</v>
      </c>
      <c r="F1287">
        <v>73.989999999999995</v>
      </c>
      <c r="G1287">
        <v>-47.0232651696546</v>
      </c>
      <c r="H1287">
        <v>-7.8114945003112197</v>
      </c>
      <c r="I1287">
        <v>-23.7976853962241</v>
      </c>
      <c r="J1287">
        <v>-1.7959505895410299</v>
      </c>
      <c r="K1287">
        <v>74.465164754714394</v>
      </c>
      <c r="L1287">
        <v>79.913688950843294</v>
      </c>
      <c r="M1287">
        <v>41.383812175804998</v>
      </c>
      <c r="N1287">
        <v>1.1067560629825299</v>
      </c>
      <c r="O1287">
        <v>48.398432220570299</v>
      </c>
      <c r="P1287">
        <v>19.338709677419299</v>
      </c>
      <c r="Q1287">
        <v>-2.9090831768532999E-2</v>
      </c>
    </row>
    <row r="1288" spans="1:17" hidden="1" x14ac:dyDescent="0.3">
      <c r="A1288" t="s">
        <v>2725</v>
      </c>
      <c r="B1288" t="s">
        <v>2726</v>
      </c>
      <c r="C1288" t="str">
        <f>IFERROR(VLOOKUP(Table1[[#This Row],[Ticker]],[1]!Table1[[Symbol]:[Industry]],2,FALSE),"-")</f>
        <v>-</v>
      </c>
      <c r="D1288" t="s">
        <v>551</v>
      </c>
      <c r="E1288">
        <v>1369.7072808</v>
      </c>
      <c r="F1288">
        <v>1272</v>
      </c>
      <c r="G1288">
        <v>178.12594486002101</v>
      </c>
      <c r="H1288">
        <v>-23.397961244367199</v>
      </c>
      <c r="I1288">
        <v>-4.6620059365610302</v>
      </c>
      <c r="J1288">
        <v>-5.5449226900638804</v>
      </c>
      <c r="K1288">
        <v>1426.37788433885</v>
      </c>
      <c r="L1288">
        <v>1198.09312731963</v>
      </c>
      <c r="M1288">
        <v>44.965491017967402</v>
      </c>
      <c r="N1288">
        <v>0.42181337801263002</v>
      </c>
      <c r="O1288">
        <v>73.694968553459105</v>
      </c>
      <c r="P1288">
        <v>295.76851275668901</v>
      </c>
      <c r="Q1288">
        <v>0.239012650280022</v>
      </c>
    </row>
    <row r="1289" spans="1:17" hidden="1" x14ac:dyDescent="0.3">
      <c r="A1289" t="s">
        <v>2727</v>
      </c>
      <c r="B1289" t="s">
        <v>2728</v>
      </c>
      <c r="C1289" t="str">
        <f>IFERROR(VLOOKUP(Table1[[#This Row],[Ticker]],[1]!Table1[[Symbol]:[Industry]],2,FALSE),"-")</f>
        <v>-</v>
      </c>
      <c r="D1289" t="s">
        <v>626</v>
      </c>
      <c r="E1289">
        <v>1368.1395749999999</v>
      </c>
      <c r="F1289">
        <v>709</v>
      </c>
      <c r="G1289">
        <v>455.50914049927297</v>
      </c>
      <c r="H1289">
        <v>8.9829517756219097</v>
      </c>
      <c r="I1289">
        <v>69.091097645826807</v>
      </c>
      <c r="J1289">
        <v>-5.4988440438882096</v>
      </c>
      <c r="K1289">
        <v>631.61540322337498</v>
      </c>
      <c r="L1289">
        <v>480.13631345831601</v>
      </c>
      <c r="M1289">
        <v>52.7607480826602</v>
      </c>
      <c r="N1289">
        <v>0.54765568010784904</v>
      </c>
      <c r="O1289">
        <v>12.411847672778499</v>
      </c>
      <c r="P1289">
        <v>489.60498960498899</v>
      </c>
      <c r="Q1289">
        <v>0.15738774031768399</v>
      </c>
    </row>
    <row r="1290" spans="1:17" hidden="1" x14ac:dyDescent="0.3">
      <c r="A1290" t="s">
        <v>2729</v>
      </c>
      <c r="B1290" t="s">
        <v>2730</v>
      </c>
      <c r="C1290" t="str">
        <f>IFERROR(VLOOKUP(Table1[[#This Row],[Ticker]],[1]!Table1[[Symbol]:[Industry]],2,FALSE),"-")</f>
        <v>-</v>
      </c>
      <c r="D1290" t="s">
        <v>597</v>
      </c>
      <c r="E1290">
        <v>1367.500044337</v>
      </c>
      <c r="F1290">
        <v>212.11</v>
      </c>
      <c r="G1290">
        <v>-30.617668628891501</v>
      </c>
      <c r="H1290">
        <v>-7.0531864695925002</v>
      </c>
      <c r="I1290">
        <v>-34.575408999224003</v>
      </c>
      <c r="J1290">
        <v>-4.2811694255811403</v>
      </c>
      <c r="K1290">
        <v>224.93578379656401</v>
      </c>
      <c r="L1290">
        <v>232.390587151592</v>
      </c>
      <c r="M1290">
        <v>29.410652422135001</v>
      </c>
      <c r="N1290">
        <v>0.42783643006530703</v>
      </c>
      <c r="O1290">
        <v>45.136957239168296</v>
      </c>
      <c r="P1290">
        <v>14.006987368986801</v>
      </c>
      <c r="Q1290">
        <v>8.7579765111063995E-2</v>
      </c>
    </row>
    <row r="1291" spans="1:17" hidden="1" x14ac:dyDescent="0.3">
      <c r="A1291" t="s">
        <v>2731</v>
      </c>
      <c r="B1291" t="s">
        <v>2732</v>
      </c>
      <c r="C1291" t="str">
        <f>IFERROR(VLOOKUP(Table1[[#This Row],[Ticker]],[1]!Table1[[Symbol]:[Industry]],2,FALSE),"-")</f>
        <v>-</v>
      </c>
      <c r="D1291" t="s">
        <v>696</v>
      </c>
      <c r="E1291">
        <v>1366.72297306</v>
      </c>
      <c r="F1291">
        <v>156.62</v>
      </c>
      <c r="G1291">
        <v>-40.645270225435397</v>
      </c>
      <c r="H1291">
        <v>-6.2497466661527099</v>
      </c>
      <c r="I1291">
        <v>-24.750642039362901</v>
      </c>
      <c r="J1291">
        <v>-4.8563688750522704</v>
      </c>
      <c r="K1291">
        <v>162.459604002307</v>
      </c>
      <c r="L1291">
        <v>164.22819557994799</v>
      </c>
      <c r="M1291">
        <v>24.746625274806899</v>
      </c>
      <c r="N1291">
        <v>0.95666778417648002</v>
      </c>
      <c r="O1291">
        <v>44.2025284127186</v>
      </c>
      <c r="P1291">
        <v>23.908227848101198</v>
      </c>
      <c r="Q1291">
        <v>4.038542843845E-2</v>
      </c>
    </row>
    <row r="1292" spans="1:17" hidden="1" x14ac:dyDescent="0.3">
      <c r="A1292" t="s">
        <v>2733</v>
      </c>
      <c r="B1292" t="s">
        <v>2734</v>
      </c>
      <c r="C1292" t="str">
        <f>IFERROR(VLOOKUP(Table1[[#This Row],[Ticker]],[1]!Table1[[Symbol]:[Industry]],2,FALSE),"-")</f>
        <v>-</v>
      </c>
      <c r="D1292" t="s">
        <v>198</v>
      </c>
      <c r="E1292">
        <v>1364.376</v>
      </c>
      <c r="F1292">
        <v>1093.25</v>
      </c>
      <c r="G1292">
        <v>16.301210761842899</v>
      </c>
      <c r="H1292">
        <v>-5.7432910126382302</v>
      </c>
      <c r="I1292">
        <v>-14.5005507065272</v>
      </c>
      <c r="J1292">
        <v>-2.16502650456377</v>
      </c>
      <c r="K1292">
        <v>1079.2301231607</v>
      </c>
      <c r="L1292">
        <v>997.30274526727499</v>
      </c>
      <c r="M1292">
        <v>37.131271257027997</v>
      </c>
      <c r="N1292">
        <v>1.0268419058853999</v>
      </c>
      <c r="O1292">
        <v>8.8268922936199399</v>
      </c>
      <c r="P1292">
        <v>45.971026103211102</v>
      </c>
      <c r="Q1292">
        <v>-1.3758278221249001E-2</v>
      </c>
    </row>
    <row r="1293" spans="1:17" hidden="1" x14ac:dyDescent="0.3">
      <c r="A1293" t="s">
        <v>2735</v>
      </c>
      <c r="B1293" t="s">
        <v>2736</v>
      </c>
      <c r="C1293" t="str">
        <f>IFERROR(VLOOKUP(Table1[[#This Row],[Ticker]],[1]!Table1[[Symbol]:[Industry]],2,FALSE),"-")</f>
        <v>-</v>
      </c>
      <c r="D1293" t="s">
        <v>57</v>
      </c>
      <c r="E1293">
        <v>1361.90996634</v>
      </c>
      <c r="F1293">
        <v>334.6</v>
      </c>
      <c r="G1293">
        <v>120.257633365556</v>
      </c>
      <c r="H1293">
        <v>8.7864600964213402</v>
      </c>
      <c r="I1293">
        <v>6.1075249840955701</v>
      </c>
      <c r="J1293">
        <v>-3.8344736280942602</v>
      </c>
      <c r="K1293">
        <v>307.70895812270601</v>
      </c>
      <c r="L1293">
        <v>262.13554791603798</v>
      </c>
      <c r="M1293">
        <v>54.661045949026501</v>
      </c>
      <c r="N1293">
        <v>1.3109018174368201</v>
      </c>
      <c r="O1293">
        <v>9.6832038254632309</v>
      </c>
      <c r="P1293">
        <v>181.05837883242299</v>
      </c>
      <c r="Q1293">
        <v>8.8115808483599997E-2</v>
      </c>
    </row>
    <row r="1294" spans="1:17" hidden="1" x14ac:dyDescent="0.3">
      <c r="A1294" t="s">
        <v>2737</v>
      </c>
      <c r="B1294" t="s">
        <v>2738</v>
      </c>
      <c r="C1294" t="str">
        <f>IFERROR(VLOOKUP(Table1[[#This Row],[Ticker]],[1]!Table1[[Symbol]:[Industry]],2,FALSE),"-")</f>
        <v>-</v>
      </c>
      <c r="D1294" t="s">
        <v>472</v>
      </c>
      <c r="E1294">
        <v>1355.5660046400001</v>
      </c>
      <c r="F1294">
        <v>653.85</v>
      </c>
      <c r="G1294">
        <v>-48.338254572978798</v>
      </c>
      <c r="H1294">
        <v>6.8217562697569898</v>
      </c>
      <c r="I1294">
        <v>-18.832444955809301</v>
      </c>
      <c r="J1294">
        <v>-1.7244321196601</v>
      </c>
      <c r="K1294">
        <v>644.174004991169</v>
      </c>
      <c r="L1294">
        <v>670.64663864279999</v>
      </c>
      <c r="M1294">
        <v>49.884071864425003</v>
      </c>
      <c r="N1294">
        <v>0.95808312554367403</v>
      </c>
      <c r="O1294">
        <v>40.399174122505102</v>
      </c>
      <c r="P1294">
        <v>15.7256637168141</v>
      </c>
      <c r="Q1294">
        <v>4.1193795414338999E-2</v>
      </c>
    </row>
    <row r="1295" spans="1:17" hidden="1" x14ac:dyDescent="0.3">
      <c r="A1295" t="s">
        <v>2739</v>
      </c>
      <c r="B1295" t="s">
        <v>2740</v>
      </c>
      <c r="C1295" t="str">
        <f>IFERROR(VLOOKUP(Table1[[#This Row],[Ticker]],[1]!Table1[[Symbol]:[Industry]],2,FALSE),"-")</f>
        <v>-</v>
      </c>
      <c r="D1295" t="s">
        <v>198</v>
      </c>
      <c r="E1295">
        <v>1354.815414765</v>
      </c>
      <c r="F1295">
        <v>832.95</v>
      </c>
      <c r="G1295">
        <v>-4.1959605330342997</v>
      </c>
      <c r="H1295">
        <v>-6.4733333230880801</v>
      </c>
      <c r="I1295">
        <v>-12.372135932923401</v>
      </c>
      <c r="J1295">
        <v>-4.5316900203075701</v>
      </c>
      <c r="K1295">
        <v>856.85075643272</v>
      </c>
      <c r="L1295">
        <v>788.00665666975499</v>
      </c>
      <c r="M1295">
        <v>29.291278750592799</v>
      </c>
      <c r="N1295">
        <v>0.27389766504917301</v>
      </c>
      <c r="O1295">
        <v>22.816495587970401</v>
      </c>
      <c r="P1295">
        <v>38.008450004142098</v>
      </c>
      <c r="Q1295">
        <v>6.2372259902146003E-2</v>
      </c>
    </row>
    <row r="1296" spans="1:17" hidden="1" x14ac:dyDescent="0.3">
      <c r="A1296" t="s">
        <v>2741</v>
      </c>
      <c r="B1296" t="s">
        <v>2742</v>
      </c>
      <c r="C1296" t="str">
        <f>IFERROR(VLOOKUP(Table1[[#This Row],[Ticker]],[1]!Table1[[Symbol]:[Industry]],2,FALSE),"-")</f>
        <v>-</v>
      </c>
      <c r="D1296" t="s">
        <v>127</v>
      </c>
      <c r="E1296">
        <v>1350.07143492</v>
      </c>
      <c r="F1296">
        <v>844.1</v>
      </c>
      <c r="G1296">
        <v>4.3262303058324099</v>
      </c>
      <c r="H1296">
        <v>-3.2599606034186799</v>
      </c>
      <c r="I1296">
        <v>-27.893411417831</v>
      </c>
      <c r="J1296">
        <v>3.6448570029713498</v>
      </c>
      <c r="K1296">
        <v>849.88715743807597</v>
      </c>
      <c r="L1296">
        <v>853.37608472172599</v>
      </c>
      <c r="M1296">
        <v>62.010233352323603</v>
      </c>
      <c r="N1296">
        <v>0.975516905658246</v>
      </c>
      <c r="O1296">
        <v>27.946925719701401</v>
      </c>
      <c r="P1296">
        <v>33.984126984126902</v>
      </c>
      <c r="Q1296">
        <v>6.8299908443341995E-2</v>
      </c>
    </row>
    <row r="1297" spans="1:17" hidden="1" x14ac:dyDescent="0.3">
      <c r="A1297" t="s">
        <v>2743</v>
      </c>
      <c r="B1297" t="s">
        <v>2744</v>
      </c>
      <c r="C1297" t="str">
        <f>IFERROR(VLOOKUP(Table1[[#This Row],[Ticker]],[1]!Table1[[Symbol]:[Industry]],2,FALSE),"-")</f>
        <v>-</v>
      </c>
      <c r="E1297">
        <v>1344.3464650000001</v>
      </c>
      <c r="F1297">
        <v>1244.6500000000001</v>
      </c>
      <c r="G1297">
        <v>-7.0305331480557998</v>
      </c>
      <c r="H1297">
        <v>-11.138210007913001</v>
      </c>
      <c r="I1297">
        <v>-34.907029936873002</v>
      </c>
      <c r="J1297">
        <v>-4.7307725914100001</v>
      </c>
      <c r="K1297">
        <v>1329.47412649582</v>
      </c>
      <c r="L1297">
        <v>1358.9816300817399</v>
      </c>
      <c r="M1297">
        <v>31.4840217021741</v>
      </c>
      <c r="N1297">
        <v>0.47900191604250097</v>
      </c>
      <c r="O1297">
        <v>45.824127264692798</v>
      </c>
      <c r="P1297">
        <v>23.845771144278601</v>
      </c>
      <c r="Q1297">
        <v>0.22020258993423</v>
      </c>
    </row>
    <row r="1298" spans="1:17" hidden="1" x14ac:dyDescent="0.3">
      <c r="A1298" t="s">
        <v>2745</v>
      </c>
      <c r="B1298" t="s">
        <v>2746</v>
      </c>
      <c r="C1298" t="str">
        <f>IFERROR(VLOOKUP(Table1[[#This Row],[Ticker]],[1]!Table1[[Symbol]:[Industry]],2,FALSE),"-")</f>
        <v>-</v>
      </c>
      <c r="D1298" t="s">
        <v>268</v>
      </c>
      <c r="E1298">
        <v>1343.6563591199999</v>
      </c>
      <c r="F1298">
        <v>384.2</v>
      </c>
      <c r="G1298">
        <v>-34.896416265417898</v>
      </c>
      <c r="H1298">
        <v>-9.5238414848547208</v>
      </c>
      <c r="I1298">
        <v>-21.901884316192501</v>
      </c>
      <c r="J1298">
        <v>-9.3243481493800697</v>
      </c>
      <c r="K1298">
        <v>401.81680187721901</v>
      </c>
      <c r="L1298">
        <v>401.06018315612403</v>
      </c>
      <c r="M1298">
        <v>33.641053751315802</v>
      </c>
      <c r="N1298">
        <v>1.7483069021692099</v>
      </c>
      <c r="O1298">
        <v>33.732431025507502</v>
      </c>
      <c r="P1298">
        <v>32.186478582487503</v>
      </c>
      <c r="Q1298">
        <v>4.7840222433831001E-2</v>
      </c>
    </row>
    <row r="1299" spans="1:17" hidden="1" x14ac:dyDescent="0.3">
      <c r="A1299" t="s">
        <v>2747</v>
      </c>
      <c r="B1299" t="s">
        <v>2748</v>
      </c>
      <c r="C1299" t="str">
        <f>IFERROR(VLOOKUP(Table1[[#This Row],[Ticker]],[1]!Table1[[Symbol]:[Industry]],2,FALSE),"-")</f>
        <v>-</v>
      </c>
      <c r="D1299" t="s">
        <v>268</v>
      </c>
      <c r="E1299">
        <v>1331.81508067</v>
      </c>
      <c r="F1299">
        <v>369.7</v>
      </c>
      <c r="G1299">
        <v>-17.602759562205399</v>
      </c>
      <c r="H1299">
        <v>-6.3666971615450603</v>
      </c>
      <c r="I1299">
        <v>-15.8611962652601</v>
      </c>
      <c r="J1299">
        <v>-5.4635516480684698</v>
      </c>
      <c r="K1299">
        <v>376.53617629143702</v>
      </c>
      <c r="L1299">
        <v>361.33107299751299</v>
      </c>
      <c r="M1299">
        <v>31.575257598655298</v>
      </c>
      <c r="N1299">
        <v>1.15368778631651</v>
      </c>
      <c r="O1299">
        <v>19.2047606167162</v>
      </c>
      <c r="P1299">
        <v>21.471989485789301</v>
      </c>
      <c r="Q1299">
        <v>2.8486145533510001E-2</v>
      </c>
    </row>
    <row r="1300" spans="1:17" hidden="1" x14ac:dyDescent="0.3">
      <c r="A1300" t="s">
        <v>2749</v>
      </c>
      <c r="B1300" t="s">
        <v>2750</v>
      </c>
      <c r="C1300" t="str">
        <f>IFERROR(VLOOKUP(Table1[[#This Row],[Ticker]],[1]!Table1[[Symbol]:[Industry]],2,FALSE),"-")</f>
        <v>-</v>
      </c>
      <c r="D1300" t="s">
        <v>489</v>
      </c>
      <c r="E1300">
        <v>1331.6291600479999</v>
      </c>
      <c r="F1300">
        <v>247.28</v>
      </c>
      <c r="G1300">
        <v>4.0820577589538498</v>
      </c>
      <c r="H1300">
        <v>-1.22202332263989</v>
      </c>
      <c r="I1300">
        <v>-13.766434262672901</v>
      </c>
      <c r="J1300">
        <v>-3.4868767846870399</v>
      </c>
      <c r="K1300">
        <v>241.86074032744301</v>
      </c>
      <c r="L1300">
        <v>221.47122421056099</v>
      </c>
      <c r="M1300">
        <v>36.067054572183501</v>
      </c>
      <c r="N1300">
        <v>1.3422287354401701</v>
      </c>
      <c r="O1300">
        <v>18.2465221611128</v>
      </c>
      <c r="P1300">
        <v>41.748351963313198</v>
      </c>
      <c r="Q1300">
        <v>1.9225008993816E-2</v>
      </c>
    </row>
    <row r="1301" spans="1:17" hidden="1" x14ac:dyDescent="0.3">
      <c r="A1301" t="s">
        <v>2751</v>
      </c>
      <c r="B1301" t="s">
        <v>2752</v>
      </c>
      <c r="C1301" t="str">
        <f>IFERROR(VLOOKUP(Table1[[#This Row],[Ticker]],[1]!Table1[[Symbol]:[Industry]],2,FALSE),"-")</f>
        <v>-</v>
      </c>
      <c r="D1301" t="s">
        <v>130</v>
      </c>
      <c r="E1301">
        <v>1328.3684218000001</v>
      </c>
      <c r="F1301">
        <v>696.5</v>
      </c>
      <c r="G1301">
        <v>-3.6311156905720301</v>
      </c>
      <c r="H1301">
        <v>-12.524813335786</v>
      </c>
      <c r="I1301">
        <v>-6.3856236504575898</v>
      </c>
      <c r="J1301">
        <v>-4.3752384904905002</v>
      </c>
      <c r="K1301">
        <v>697.78057127617205</v>
      </c>
      <c r="L1301">
        <v>637.89310206371397</v>
      </c>
      <c r="M1301">
        <v>26.732724786968099</v>
      </c>
      <c r="N1301">
        <v>0.60329019760532598</v>
      </c>
      <c r="O1301">
        <v>21.320890165111201</v>
      </c>
      <c r="P1301">
        <v>29.605508001488602</v>
      </c>
      <c r="Q1301">
        <v>4.6826133441956998E-2</v>
      </c>
    </row>
    <row r="1302" spans="1:17" hidden="1" x14ac:dyDescent="0.3">
      <c r="A1302" t="s">
        <v>2753</v>
      </c>
      <c r="B1302" t="s">
        <v>2754</v>
      </c>
      <c r="C1302" t="str">
        <f>IFERROR(VLOOKUP(Table1[[#This Row],[Ticker]],[1]!Table1[[Symbol]:[Industry]],2,FALSE),"-")</f>
        <v>-</v>
      </c>
      <c r="D1302" t="s">
        <v>291</v>
      </c>
      <c r="E1302">
        <v>1326.20722</v>
      </c>
      <c r="F1302">
        <v>81.319999999999993</v>
      </c>
      <c r="G1302">
        <v>-17.9411219650889</v>
      </c>
      <c r="H1302">
        <v>-8.6547586299882102</v>
      </c>
      <c r="I1302">
        <v>-29.791221073091101</v>
      </c>
      <c r="J1302">
        <v>-1.2558474061222999</v>
      </c>
      <c r="K1302">
        <v>84.988102865110704</v>
      </c>
      <c r="L1302">
        <v>84.841787655746501</v>
      </c>
      <c r="M1302">
        <v>23.088791067264701</v>
      </c>
      <c r="N1302">
        <v>0.97886814855928606</v>
      </c>
      <c r="O1302">
        <v>29.058042302016698</v>
      </c>
      <c r="P1302">
        <v>17.855072463768</v>
      </c>
      <c r="Q1302">
        <v>5.7369901795880002E-2</v>
      </c>
    </row>
    <row r="1303" spans="1:17" hidden="1" x14ac:dyDescent="0.3">
      <c r="A1303" t="s">
        <v>2755</v>
      </c>
      <c r="B1303" t="s">
        <v>2756</v>
      </c>
      <c r="C1303" t="str">
        <f>IFERROR(VLOOKUP(Table1[[#This Row],[Ticker]],[1]!Table1[[Symbol]:[Industry]],2,FALSE),"-")</f>
        <v>-</v>
      </c>
      <c r="D1303" t="s">
        <v>92</v>
      </c>
      <c r="E1303">
        <v>1320.0007619999999</v>
      </c>
      <c r="F1303">
        <v>824.65</v>
      </c>
      <c r="G1303">
        <v>-7.6478292973742104</v>
      </c>
      <c r="H1303">
        <v>-4.4143809974536996</v>
      </c>
      <c r="I1303">
        <v>-17.083657201509901</v>
      </c>
      <c r="J1303">
        <v>-3.2712515937183699</v>
      </c>
      <c r="K1303">
        <v>799.46679067708999</v>
      </c>
      <c r="L1303">
        <v>803.07634084309802</v>
      </c>
      <c r="M1303">
        <v>61.391817158220299</v>
      </c>
      <c r="N1303">
        <v>0.75389415041782704</v>
      </c>
      <c r="O1303">
        <v>26.890195840659601</v>
      </c>
      <c r="P1303">
        <v>19.332899211345001</v>
      </c>
      <c r="Q1303">
        <v>-9.2020772229691003E-2</v>
      </c>
    </row>
    <row r="1304" spans="1:17" hidden="1" x14ac:dyDescent="0.3">
      <c r="A1304" t="s">
        <v>2757</v>
      </c>
      <c r="B1304" t="s">
        <v>2758</v>
      </c>
      <c r="C1304" t="str">
        <f>IFERROR(VLOOKUP(Table1[[#This Row],[Ticker]],[1]!Table1[[Symbol]:[Industry]],2,FALSE),"-")</f>
        <v>-</v>
      </c>
      <c r="D1304" t="s">
        <v>1780</v>
      </c>
      <c r="E1304">
        <v>1319.1024</v>
      </c>
      <c r="F1304">
        <v>567.6</v>
      </c>
      <c r="G1304">
        <v>75.496908594596903</v>
      </c>
      <c r="H1304">
        <v>26.566781719112502</v>
      </c>
      <c r="I1304">
        <v>17.531184272569501</v>
      </c>
      <c r="J1304">
        <v>-10.2494261968929</v>
      </c>
      <c r="K1304">
        <v>466.37360584528898</v>
      </c>
      <c r="L1304">
        <v>384.45427143243501</v>
      </c>
      <c r="M1304">
        <v>52.249426274598498</v>
      </c>
      <c r="N1304">
        <v>0.754448196600357</v>
      </c>
      <c r="O1304">
        <v>13.636363636363599</v>
      </c>
      <c r="P1304">
        <v>125.14875049583399</v>
      </c>
    </row>
    <row r="1305" spans="1:17" hidden="1" x14ac:dyDescent="0.3">
      <c r="A1305" t="s">
        <v>2759</v>
      </c>
      <c r="B1305" t="s">
        <v>2760</v>
      </c>
      <c r="C1305" t="str">
        <f>IFERROR(VLOOKUP(Table1[[#This Row],[Ticker]],[1]!Table1[[Symbol]:[Industry]],2,FALSE),"-")</f>
        <v>-</v>
      </c>
      <c r="D1305" t="s">
        <v>130</v>
      </c>
      <c r="E1305">
        <v>1316.9156</v>
      </c>
      <c r="F1305">
        <v>650.65</v>
      </c>
      <c r="G1305">
        <v>12.3143793038662</v>
      </c>
      <c r="H1305">
        <v>-6.1632889015481398</v>
      </c>
      <c r="I1305">
        <v>-20.849717920632099</v>
      </c>
      <c r="J1305">
        <v>-3.0040163816507599</v>
      </c>
      <c r="K1305">
        <v>654.02954764571905</v>
      </c>
      <c r="L1305">
        <v>634.39338750112199</v>
      </c>
      <c r="M1305">
        <v>45.995399955389097</v>
      </c>
      <c r="N1305">
        <v>1.2304823724781699</v>
      </c>
      <c r="O1305">
        <v>14.8082686544225</v>
      </c>
      <c r="P1305">
        <v>37.340369393139802</v>
      </c>
      <c r="Q1305">
        <v>9.3359521332920997E-2</v>
      </c>
    </row>
    <row r="1306" spans="1:17" hidden="1" x14ac:dyDescent="0.3">
      <c r="A1306" t="s">
        <v>2761</v>
      </c>
      <c r="B1306" t="s">
        <v>2762</v>
      </c>
      <c r="C1306" t="str">
        <f>IFERROR(VLOOKUP(Table1[[#This Row],[Ticker]],[1]!Table1[[Symbol]:[Industry]],2,FALSE),"-")</f>
        <v>-</v>
      </c>
      <c r="D1306" t="s">
        <v>916</v>
      </c>
      <c r="E1306">
        <v>1314.21092</v>
      </c>
      <c r="F1306">
        <v>86.3</v>
      </c>
      <c r="G1306">
        <v>-24.951273167771401</v>
      </c>
      <c r="H1306">
        <v>-5.7817979681155203</v>
      </c>
      <c r="I1306">
        <v>-17.243783347368499</v>
      </c>
      <c r="J1306">
        <v>-4.6606480499752996</v>
      </c>
      <c r="K1306">
        <v>87.666286074439896</v>
      </c>
      <c r="L1306">
        <v>89.241628654584602</v>
      </c>
      <c r="M1306">
        <v>42.8202257217268</v>
      </c>
      <c r="N1306">
        <v>1.4081967308449399</v>
      </c>
      <c r="O1306">
        <v>34.009269988412498</v>
      </c>
      <c r="P1306">
        <v>16.6216216216216</v>
      </c>
      <c r="Q1306">
        <v>-1.9200126877526001E-2</v>
      </c>
    </row>
    <row r="1307" spans="1:17" hidden="1" x14ac:dyDescent="0.3">
      <c r="A1307" t="s">
        <v>2763</v>
      </c>
      <c r="B1307" t="s">
        <v>2764</v>
      </c>
      <c r="C1307" t="str">
        <f>IFERROR(VLOOKUP(Table1[[#This Row],[Ticker]],[1]!Table1[[Symbol]:[Industry]],2,FALSE),"-")</f>
        <v>-</v>
      </c>
      <c r="D1307" t="s">
        <v>808</v>
      </c>
      <c r="E1307">
        <v>1311.1285</v>
      </c>
      <c r="F1307">
        <v>245.3</v>
      </c>
      <c r="G1307">
        <v>-48.857278447503099</v>
      </c>
      <c r="H1307">
        <v>-18.057846301838499</v>
      </c>
      <c r="I1307">
        <v>-40.137611419853101</v>
      </c>
      <c r="J1307">
        <v>-6.7166853382468297</v>
      </c>
      <c r="K1307">
        <v>283.83848779257198</v>
      </c>
      <c r="M1307">
        <v>22.731394091754701</v>
      </c>
      <c r="N1307">
        <v>0.64065184741079995</v>
      </c>
      <c r="O1307">
        <v>89.971463514064396</v>
      </c>
      <c r="P1307">
        <v>7.5877192982456201</v>
      </c>
    </row>
    <row r="1308" spans="1:17" hidden="1" x14ac:dyDescent="0.3">
      <c r="A1308" t="s">
        <v>2765</v>
      </c>
      <c r="B1308" t="s">
        <v>2766</v>
      </c>
      <c r="C1308" t="str">
        <f>IFERROR(VLOOKUP(Table1[[#This Row],[Ticker]],[1]!Table1[[Symbol]:[Industry]],2,FALSE),"-")</f>
        <v>-</v>
      </c>
      <c r="D1308" t="s">
        <v>619</v>
      </c>
      <c r="E1308">
        <v>1310.3663424399999</v>
      </c>
      <c r="F1308">
        <v>133.09</v>
      </c>
      <c r="G1308">
        <v>-10.272397783400001</v>
      </c>
      <c r="H1308">
        <v>-7.9327149548426501</v>
      </c>
      <c r="I1308">
        <v>-27.3210268272591</v>
      </c>
      <c r="J1308">
        <v>-0.92409637820731305</v>
      </c>
      <c r="K1308">
        <v>136.15157313703901</v>
      </c>
      <c r="L1308">
        <v>138.57055373994399</v>
      </c>
      <c r="M1308">
        <v>35.980883522874301</v>
      </c>
      <c r="N1308">
        <v>1.21971217744187</v>
      </c>
      <c r="O1308">
        <v>41.2202269141182</v>
      </c>
      <c r="P1308">
        <v>16.235807860262</v>
      </c>
      <c r="Q1308">
        <v>-9.1325073970139004E-2</v>
      </c>
    </row>
    <row r="1309" spans="1:17" hidden="1" x14ac:dyDescent="0.3">
      <c r="A1309" t="s">
        <v>2767</v>
      </c>
      <c r="B1309" t="s">
        <v>2768</v>
      </c>
      <c r="C1309" t="str">
        <f>IFERROR(VLOOKUP(Table1[[#This Row],[Ticker]],[1]!Table1[[Symbol]:[Industry]],2,FALSE),"-")</f>
        <v>-</v>
      </c>
      <c r="D1309" t="s">
        <v>268</v>
      </c>
      <c r="E1309">
        <v>1309.52226</v>
      </c>
      <c r="F1309">
        <v>1515.3</v>
      </c>
      <c r="G1309">
        <v>128.153840417064</v>
      </c>
      <c r="H1309">
        <v>-1.90065627982828</v>
      </c>
      <c r="I1309">
        <v>144.99275767100801</v>
      </c>
      <c r="J1309">
        <v>3.8350237908478002</v>
      </c>
      <c r="K1309">
        <v>1380.2804404247199</v>
      </c>
      <c r="L1309">
        <v>985.57382391456895</v>
      </c>
      <c r="M1309">
        <v>58.4394604677166</v>
      </c>
      <c r="N1309">
        <v>1.13018344709897</v>
      </c>
      <c r="O1309">
        <v>8.2293935194350993</v>
      </c>
      <c r="P1309">
        <v>265.13253012048102</v>
      </c>
      <c r="Q1309">
        <v>0.24857177807660299</v>
      </c>
    </row>
    <row r="1310" spans="1:17" hidden="1" x14ac:dyDescent="0.3">
      <c r="A1310" t="s">
        <v>2769</v>
      </c>
      <c r="B1310" t="s">
        <v>2770</v>
      </c>
      <c r="C1310" t="str">
        <f>IFERROR(VLOOKUP(Table1[[#This Row],[Ticker]],[1]!Table1[[Symbol]:[Industry]],2,FALSE),"-")</f>
        <v>-</v>
      </c>
      <c r="D1310" t="s">
        <v>291</v>
      </c>
      <c r="E1310">
        <v>1299.4401167999999</v>
      </c>
      <c r="F1310">
        <v>301</v>
      </c>
      <c r="G1310">
        <v>66.229427971246295</v>
      </c>
      <c r="H1310">
        <v>-1.0087522048192601</v>
      </c>
      <c r="I1310">
        <v>27.060508620847401</v>
      </c>
      <c r="J1310">
        <v>-6.08357534187365</v>
      </c>
      <c r="K1310">
        <v>290.57376484469597</v>
      </c>
      <c r="L1310">
        <v>226.53032153518501</v>
      </c>
      <c r="M1310">
        <v>34.207669812188101</v>
      </c>
      <c r="N1310">
        <v>0.89815979943353796</v>
      </c>
      <c r="O1310">
        <v>12.2923588039867</v>
      </c>
      <c r="P1310">
        <v>132.79195668986799</v>
      </c>
      <c r="Q1310">
        <v>0.10880357347295801</v>
      </c>
    </row>
    <row r="1311" spans="1:17" hidden="1" x14ac:dyDescent="0.3">
      <c r="A1311" t="s">
        <v>2771</v>
      </c>
      <c r="B1311" t="s">
        <v>2772</v>
      </c>
      <c r="C1311" t="str">
        <f>IFERROR(VLOOKUP(Table1[[#This Row],[Ticker]],[1]!Table1[[Symbol]:[Industry]],2,FALSE),"-")</f>
        <v>-</v>
      </c>
      <c r="D1311" t="s">
        <v>619</v>
      </c>
      <c r="E1311">
        <v>1298.0412454499999</v>
      </c>
      <c r="F1311">
        <v>180.65</v>
      </c>
      <c r="G1311">
        <v>138.253698180616</v>
      </c>
      <c r="H1311">
        <v>-5.6943768800136896</v>
      </c>
      <c r="I1311">
        <v>15.5073864363578</v>
      </c>
      <c r="J1311">
        <v>-7.9307754032421798</v>
      </c>
      <c r="K1311">
        <v>173.81602462767501</v>
      </c>
      <c r="L1311">
        <v>142.07839341562101</v>
      </c>
      <c r="M1311">
        <v>27.610026716401102</v>
      </c>
      <c r="N1311">
        <v>0.59863788861110701</v>
      </c>
      <c r="O1311">
        <v>22.308331026847402</v>
      </c>
      <c r="P1311">
        <v>165.66176470588201</v>
      </c>
      <c r="Q1311">
        <v>0.134039758185546</v>
      </c>
    </row>
    <row r="1312" spans="1:17" hidden="1" x14ac:dyDescent="0.3">
      <c r="A1312" t="s">
        <v>2773</v>
      </c>
      <c r="B1312" t="s">
        <v>2774</v>
      </c>
      <c r="C1312" t="str">
        <f>IFERROR(VLOOKUP(Table1[[#This Row],[Ticker]],[1]!Table1[[Symbol]:[Industry]],2,FALSE),"-")</f>
        <v>-</v>
      </c>
      <c r="D1312" t="s">
        <v>21</v>
      </c>
      <c r="E1312">
        <v>1296.3350399999999</v>
      </c>
      <c r="F1312">
        <v>1093.4000000000001</v>
      </c>
      <c r="G1312">
        <v>-22.1885666243864</v>
      </c>
      <c r="H1312">
        <v>-12.981892584345101</v>
      </c>
      <c r="I1312">
        <v>-30.2296422431411</v>
      </c>
      <c r="J1312">
        <v>-10.0911288974829</v>
      </c>
      <c r="K1312">
        <v>1142.3711415760999</v>
      </c>
      <c r="L1312">
        <v>1106.83271663607</v>
      </c>
      <c r="M1312">
        <v>33.8967151689207</v>
      </c>
      <c r="N1312">
        <v>2.02344136025182</v>
      </c>
      <c r="O1312">
        <v>34.205231388329899</v>
      </c>
      <c r="P1312">
        <v>14.4262466642248</v>
      </c>
      <c r="Q1312">
        <v>0.105053092506394</v>
      </c>
    </row>
    <row r="1313" spans="1:17" hidden="1" x14ac:dyDescent="0.3">
      <c r="A1313" t="s">
        <v>2775</v>
      </c>
      <c r="B1313" t="s">
        <v>2776</v>
      </c>
      <c r="C1313" t="str">
        <f>IFERROR(VLOOKUP(Table1[[#This Row],[Ticker]],[1]!Table1[[Symbol]:[Industry]],2,FALSE),"-")</f>
        <v>-</v>
      </c>
      <c r="D1313" t="s">
        <v>21</v>
      </c>
      <c r="E1313">
        <v>1293.9173886000001</v>
      </c>
      <c r="F1313">
        <v>1571</v>
      </c>
      <c r="G1313">
        <v>1021.9029772192</v>
      </c>
      <c r="H1313">
        <v>-11.391615277409</v>
      </c>
      <c r="I1313">
        <v>38.169183978421202</v>
      </c>
      <c r="J1313">
        <v>-2.3280930980622401</v>
      </c>
      <c r="K1313">
        <v>1468.8246967012601</v>
      </c>
      <c r="L1313">
        <v>934.90388307631099</v>
      </c>
      <c r="M1313">
        <v>40.211052168689001</v>
      </c>
      <c r="N1313">
        <v>0.96473317865429198</v>
      </c>
      <c r="O1313">
        <v>18.485041374920399</v>
      </c>
      <c r="P1313">
        <v>1054.72252848217</v>
      </c>
    </row>
    <row r="1314" spans="1:17" hidden="1" x14ac:dyDescent="0.3">
      <c r="A1314" t="s">
        <v>2777</v>
      </c>
      <c r="B1314" t="s">
        <v>2778</v>
      </c>
      <c r="C1314" t="str">
        <f>IFERROR(VLOOKUP(Table1[[#This Row],[Ticker]],[1]!Table1[[Symbol]:[Industry]],2,FALSE),"-")</f>
        <v>-</v>
      </c>
      <c r="D1314" t="s">
        <v>372</v>
      </c>
      <c r="E1314">
        <v>1289.2180820159999</v>
      </c>
      <c r="F1314">
        <v>64.66</v>
      </c>
      <c r="G1314">
        <v>-50.331296351949703</v>
      </c>
      <c r="H1314">
        <v>-19.731555379568999</v>
      </c>
      <c r="I1314">
        <v>-31.0087192458716</v>
      </c>
      <c r="J1314">
        <v>-1.7824040432902299</v>
      </c>
      <c r="K1314">
        <v>68.982198566487398</v>
      </c>
      <c r="L1314">
        <v>71.736355958470199</v>
      </c>
      <c r="M1314">
        <v>29.647012289289801</v>
      </c>
      <c r="N1314">
        <v>0.88490735990245695</v>
      </c>
      <c r="O1314">
        <v>39.189607175997502</v>
      </c>
      <c r="P1314">
        <v>16.3996399639964</v>
      </c>
      <c r="Q1314">
        <v>-5.3852349378483003E-2</v>
      </c>
    </row>
    <row r="1315" spans="1:17" hidden="1" x14ac:dyDescent="0.3">
      <c r="A1315" t="s">
        <v>2779</v>
      </c>
      <c r="B1315" t="s">
        <v>2780</v>
      </c>
      <c r="C1315" t="str">
        <f>IFERROR(VLOOKUP(Table1[[#This Row],[Ticker]],[1]!Table1[[Symbol]:[Industry]],2,FALSE),"-")</f>
        <v>-</v>
      </c>
      <c r="D1315" t="s">
        <v>271</v>
      </c>
      <c r="E1315">
        <v>1286.8440000000001</v>
      </c>
      <c r="F1315">
        <v>440.7</v>
      </c>
      <c r="G1315">
        <v>-3.48380383727106</v>
      </c>
      <c r="H1315">
        <v>-10.9204851699243</v>
      </c>
      <c r="I1315">
        <v>-2.60290201600011</v>
      </c>
      <c r="J1315">
        <v>-1.88371331898497</v>
      </c>
      <c r="K1315">
        <v>438.61112940369998</v>
      </c>
      <c r="L1315">
        <v>404.44585327457099</v>
      </c>
      <c r="M1315">
        <v>37.575273922641898</v>
      </c>
      <c r="N1315">
        <v>0.66833083164319795</v>
      </c>
      <c r="O1315">
        <v>9.59836623553438</v>
      </c>
      <c r="P1315">
        <v>34.277879341864697</v>
      </c>
      <c r="Q1315">
        <v>-1.0175785573288999E-2</v>
      </c>
    </row>
    <row r="1316" spans="1:17" hidden="1" x14ac:dyDescent="0.3">
      <c r="A1316" t="s">
        <v>2781</v>
      </c>
      <c r="B1316" t="s">
        <v>2782</v>
      </c>
      <c r="C1316" t="str">
        <f>IFERROR(VLOOKUP(Table1[[#This Row],[Ticker]],[1]!Table1[[Symbol]:[Industry]],2,FALSE),"-")</f>
        <v>-</v>
      </c>
      <c r="D1316" t="s">
        <v>138</v>
      </c>
      <c r="E1316">
        <v>1285.3574925</v>
      </c>
      <c r="F1316">
        <v>308.64999999999998</v>
      </c>
      <c r="G1316">
        <v>75.153088981285507</v>
      </c>
      <c r="H1316">
        <v>2.9720387556326999</v>
      </c>
      <c r="I1316">
        <v>38.1482963154833</v>
      </c>
      <c r="J1316">
        <v>-4.8428816734806297</v>
      </c>
      <c r="K1316">
        <v>291.60968720571498</v>
      </c>
      <c r="L1316">
        <v>242.915552210898</v>
      </c>
      <c r="M1316">
        <v>44.570749596731403</v>
      </c>
      <c r="N1316">
        <v>1.33805204454245</v>
      </c>
      <c r="O1316">
        <v>22.290620443868399</v>
      </c>
      <c r="P1316">
        <v>104.13359788359701</v>
      </c>
    </row>
    <row r="1317" spans="1:17" hidden="1" x14ac:dyDescent="0.3">
      <c r="A1317" t="s">
        <v>2783</v>
      </c>
      <c r="B1317" t="s">
        <v>2784</v>
      </c>
      <c r="C1317" t="str">
        <f>IFERROR(VLOOKUP(Table1[[#This Row],[Ticker]],[1]!Table1[[Symbol]:[Industry]],2,FALSE),"-")</f>
        <v>-</v>
      </c>
      <c r="D1317" t="s">
        <v>420</v>
      </c>
      <c r="E1317">
        <v>1285.18367416</v>
      </c>
      <c r="F1317">
        <v>4026.85</v>
      </c>
      <c r="G1317">
        <v>18.5320288296092</v>
      </c>
      <c r="H1317">
        <v>14.6158130642813</v>
      </c>
      <c r="I1317">
        <v>10.046334448820399</v>
      </c>
      <c r="J1317">
        <v>-8.6060875995628496</v>
      </c>
      <c r="K1317">
        <v>3684.4763737230101</v>
      </c>
      <c r="L1317">
        <v>3245.1710511824599</v>
      </c>
      <c r="M1317">
        <v>40.9842363569336</v>
      </c>
      <c r="N1317">
        <v>1.3371785408791099</v>
      </c>
      <c r="O1317">
        <v>13.083427492953501</v>
      </c>
      <c r="P1317">
        <v>66.055670103092794</v>
      </c>
      <c r="Q1317">
        <v>-5.8658809115780001E-3</v>
      </c>
    </row>
    <row r="1318" spans="1:17" hidden="1" x14ac:dyDescent="0.3">
      <c r="A1318" t="s">
        <v>2785</v>
      </c>
      <c r="B1318" t="s">
        <v>2786</v>
      </c>
      <c r="C1318" t="str">
        <f>IFERROR(VLOOKUP(Table1[[#This Row],[Ticker]],[1]!Table1[[Symbol]:[Industry]],2,FALSE),"-")</f>
        <v>-</v>
      </c>
      <c r="D1318" t="s">
        <v>380</v>
      </c>
      <c r="E1318">
        <v>1283.56997759</v>
      </c>
      <c r="F1318">
        <v>76.819999999999993</v>
      </c>
      <c r="G1318">
        <v>32.003752154693103</v>
      </c>
      <c r="H1318">
        <v>-2.3543130581934202</v>
      </c>
      <c r="I1318">
        <v>-5.27775083753267</v>
      </c>
      <c r="J1318">
        <v>-0.29577540324217999</v>
      </c>
      <c r="K1318">
        <v>72.883858139359305</v>
      </c>
      <c r="L1318">
        <v>65.6606138579331</v>
      </c>
      <c r="M1318">
        <v>55.3924034844581</v>
      </c>
      <c r="N1318">
        <v>1.2134929028972301</v>
      </c>
      <c r="O1318">
        <v>10.51809424629</v>
      </c>
      <c r="P1318">
        <v>66.637744034707097</v>
      </c>
      <c r="Q1318">
        <v>2.3505877274725001E-2</v>
      </c>
    </row>
    <row r="1319" spans="1:17" hidden="1" x14ac:dyDescent="0.3">
      <c r="A1319" t="s">
        <v>2787</v>
      </c>
      <c r="B1319" t="s">
        <v>2788</v>
      </c>
      <c r="C1319" t="str">
        <f>IFERROR(VLOOKUP(Table1[[#This Row],[Ticker]],[1]!Table1[[Symbol]:[Industry]],2,FALSE),"-")</f>
        <v>-</v>
      </c>
      <c r="D1319" t="s">
        <v>21</v>
      </c>
      <c r="E1319">
        <v>1281.7507068</v>
      </c>
      <c r="F1319">
        <v>360.4</v>
      </c>
      <c r="G1319">
        <v>11.9727553275213</v>
      </c>
      <c r="H1319">
        <v>2.67694071641702</v>
      </c>
      <c r="I1319">
        <v>2.9464131572337902</v>
      </c>
      <c r="J1319">
        <v>1.4049770610088199</v>
      </c>
      <c r="K1319">
        <v>346.93645116185297</v>
      </c>
      <c r="L1319">
        <v>320.051759263755</v>
      </c>
      <c r="M1319">
        <v>50.5012064399479</v>
      </c>
      <c r="N1319">
        <v>1.4065446700295501</v>
      </c>
      <c r="O1319">
        <v>24.805771365149798</v>
      </c>
      <c r="P1319">
        <v>45.0885668276972</v>
      </c>
      <c r="Q1319">
        <v>-4.6245323051910002E-2</v>
      </c>
    </row>
    <row r="1320" spans="1:17" hidden="1" x14ac:dyDescent="0.3">
      <c r="A1320" t="s">
        <v>2789</v>
      </c>
      <c r="B1320" t="s">
        <v>2790</v>
      </c>
      <c r="C1320" t="str">
        <f>IFERROR(VLOOKUP(Table1[[#This Row],[Ticker]],[1]!Table1[[Symbol]:[Industry]],2,FALSE),"-")</f>
        <v>-</v>
      </c>
      <c r="D1320" t="s">
        <v>62</v>
      </c>
      <c r="E1320">
        <v>1278.0572426000001</v>
      </c>
      <c r="F1320">
        <v>1329.4</v>
      </c>
      <c r="G1320">
        <v>57.623674235686003</v>
      </c>
      <c r="H1320">
        <v>-0.39111147741615798</v>
      </c>
      <c r="I1320">
        <v>-19.433304396316</v>
      </c>
      <c r="J1320">
        <v>8.0131042648076001</v>
      </c>
      <c r="K1320">
        <v>1242.41124316113</v>
      </c>
      <c r="L1320">
        <v>1200.7244230133499</v>
      </c>
      <c r="M1320">
        <v>84.9391628081287</v>
      </c>
      <c r="N1320">
        <v>1.0910289017340999</v>
      </c>
      <c r="O1320">
        <v>19.978937866706701</v>
      </c>
      <c r="P1320">
        <v>82.609890109890102</v>
      </c>
      <c r="Q1320">
        <v>0.10638522481948499</v>
      </c>
    </row>
    <row r="1321" spans="1:17" hidden="1" x14ac:dyDescent="0.3">
      <c r="A1321" t="s">
        <v>2791</v>
      </c>
      <c r="B1321" t="s">
        <v>2792</v>
      </c>
      <c r="C1321" t="str">
        <f>IFERROR(VLOOKUP(Table1[[#This Row],[Ticker]],[1]!Table1[[Symbol]:[Industry]],2,FALSE),"-")</f>
        <v>-</v>
      </c>
      <c r="D1321" t="s">
        <v>551</v>
      </c>
      <c r="E1321">
        <v>1274.02542675</v>
      </c>
      <c r="F1321">
        <v>363.75</v>
      </c>
      <c r="G1321">
        <v>6.6579227673941697</v>
      </c>
      <c r="H1321">
        <v>-1.1885102092428399</v>
      </c>
      <c r="I1321">
        <v>-6.2348466072886897</v>
      </c>
      <c r="J1321">
        <v>-2.4534088505206499</v>
      </c>
      <c r="K1321">
        <v>356.30706754046798</v>
      </c>
      <c r="L1321">
        <v>338.143492905583</v>
      </c>
      <c r="M1321">
        <v>46.523812630366898</v>
      </c>
      <c r="N1321">
        <v>1.31748207965746</v>
      </c>
      <c r="O1321">
        <v>53.594501718213003</v>
      </c>
      <c r="P1321">
        <v>47.058823529411697</v>
      </c>
      <c r="Q1321">
        <v>-6.4431926938070001E-3</v>
      </c>
    </row>
    <row r="1322" spans="1:17" hidden="1" x14ac:dyDescent="0.3">
      <c r="A1322" t="s">
        <v>2793</v>
      </c>
      <c r="B1322" t="s">
        <v>2794</v>
      </c>
      <c r="C1322" t="str">
        <f>IFERROR(VLOOKUP(Table1[[#This Row],[Ticker]],[1]!Table1[[Symbol]:[Industry]],2,FALSE),"-")</f>
        <v>-</v>
      </c>
      <c r="D1322" t="s">
        <v>143</v>
      </c>
      <c r="E1322">
        <v>1270.4045092700001</v>
      </c>
      <c r="F1322">
        <v>570.70000000000005</v>
      </c>
      <c r="G1322">
        <v>-37.058489728195298</v>
      </c>
      <c r="H1322">
        <v>-12.2890972682835</v>
      </c>
      <c r="I1322">
        <v>-9.4044724839429996</v>
      </c>
      <c r="J1322">
        <v>-4.1254887393452204</v>
      </c>
      <c r="K1322">
        <v>595.36954196820295</v>
      </c>
      <c r="L1322">
        <v>576.32282942805205</v>
      </c>
      <c r="M1322">
        <v>22.046114886669901</v>
      </c>
      <c r="N1322">
        <v>0.68218236991113201</v>
      </c>
      <c r="O1322">
        <v>26.616435955843599</v>
      </c>
      <c r="P1322">
        <v>14.3114672008012</v>
      </c>
      <c r="Q1322">
        <v>-0.190994077569037</v>
      </c>
    </row>
    <row r="1323" spans="1:17" hidden="1" x14ac:dyDescent="0.3">
      <c r="A1323" t="s">
        <v>2795</v>
      </c>
      <c r="B1323" t="s">
        <v>2796</v>
      </c>
      <c r="C1323" t="str">
        <f>IFERROR(VLOOKUP(Table1[[#This Row],[Ticker]],[1]!Table1[[Symbol]:[Industry]],2,FALSE),"-")</f>
        <v>-</v>
      </c>
      <c r="D1323" t="s">
        <v>696</v>
      </c>
      <c r="E1323">
        <v>1265</v>
      </c>
      <c r="F1323">
        <v>126.5</v>
      </c>
      <c r="G1323">
        <v>-9.1846547105357299</v>
      </c>
      <c r="H1323">
        <v>-4.0269178485882904</v>
      </c>
      <c r="I1323">
        <v>-21.239182232034899</v>
      </c>
      <c r="J1323">
        <v>-4.2649127642280602</v>
      </c>
      <c r="K1323">
        <v>125.618000077517</v>
      </c>
      <c r="L1323">
        <v>123.45989707144901</v>
      </c>
      <c r="M1323">
        <v>29.0930351483415</v>
      </c>
      <c r="N1323">
        <v>0.66315223139981105</v>
      </c>
      <c r="O1323">
        <v>22.5296442687747</v>
      </c>
      <c r="P1323">
        <v>26.121635094715799</v>
      </c>
      <c r="Q1323">
        <v>-3.4619229161589999E-3</v>
      </c>
    </row>
    <row r="1324" spans="1:17" hidden="1" x14ac:dyDescent="0.3">
      <c r="A1324" t="s">
        <v>2797</v>
      </c>
      <c r="B1324" t="s">
        <v>2798</v>
      </c>
      <c r="C1324" t="str">
        <f>IFERROR(VLOOKUP(Table1[[#This Row],[Ticker]],[1]!Table1[[Symbol]:[Industry]],2,FALSE),"-")</f>
        <v>-</v>
      </c>
      <c r="D1324" t="s">
        <v>130</v>
      </c>
      <c r="E1324">
        <v>1263.6054288</v>
      </c>
      <c r="F1324">
        <v>145.24</v>
      </c>
      <c r="G1324">
        <v>11.2568313973365</v>
      </c>
      <c r="H1324">
        <v>-8.8106247589456999</v>
      </c>
      <c r="I1324">
        <v>-23.593291080305899</v>
      </c>
      <c r="J1324">
        <v>-1.6121096350481201</v>
      </c>
      <c r="K1324">
        <v>147.072816726681</v>
      </c>
      <c r="L1324">
        <v>145.05696421518201</v>
      </c>
      <c r="M1324">
        <v>40.147591409742397</v>
      </c>
      <c r="N1324">
        <v>0.67204480838299896</v>
      </c>
      <c r="O1324">
        <v>33.778573395758698</v>
      </c>
      <c r="P1324">
        <v>39.452712433989397</v>
      </c>
      <c r="Q1324">
        <v>2.5907661817306998E-2</v>
      </c>
    </row>
    <row r="1325" spans="1:17" hidden="1" x14ac:dyDescent="0.3">
      <c r="A1325" t="s">
        <v>2799</v>
      </c>
      <c r="B1325" t="s">
        <v>2800</v>
      </c>
      <c r="C1325" t="str">
        <f>IFERROR(VLOOKUP(Table1[[#This Row],[Ticker]],[1]!Table1[[Symbol]:[Industry]],2,FALSE),"-")</f>
        <v>-</v>
      </c>
      <c r="E1325">
        <v>1257.9798954</v>
      </c>
      <c r="F1325">
        <v>1199.4000000000001</v>
      </c>
      <c r="G1325">
        <v>353.207267385644</v>
      </c>
      <c r="H1325">
        <v>-25.721911470765601</v>
      </c>
      <c r="I1325">
        <v>69.110797765166595</v>
      </c>
      <c r="J1325">
        <v>-3.4557754032421801</v>
      </c>
      <c r="K1325">
        <v>1121.0721415251401</v>
      </c>
      <c r="M1325">
        <v>43.142986365952801</v>
      </c>
      <c r="N1325">
        <v>0.48924395251271902</v>
      </c>
      <c r="O1325">
        <v>25.8962814740703</v>
      </c>
      <c r="P1325">
        <v>401.00250626566401</v>
      </c>
    </row>
    <row r="1326" spans="1:17" hidden="1" x14ac:dyDescent="0.3">
      <c r="A1326" t="s">
        <v>2801</v>
      </c>
      <c r="B1326" t="s">
        <v>2802</v>
      </c>
      <c r="C1326" t="str">
        <f>IFERROR(VLOOKUP(Table1[[#This Row],[Ticker]],[1]!Table1[[Symbol]:[Industry]],2,FALSE),"-")</f>
        <v>-</v>
      </c>
      <c r="D1326" t="s">
        <v>191</v>
      </c>
      <c r="E1326">
        <v>1247.89352201</v>
      </c>
      <c r="F1326">
        <v>2049.5500000000002</v>
      </c>
      <c r="G1326">
        <v>26.1357496957189</v>
      </c>
      <c r="H1326">
        <v>-21.7763573392069</v>
      </c>
      <c r="I1326">
        <v>30.499866409904499</v>
      </c>
      <c r="J1326">
        <v>-6.6597072688585603</v>
      </c>
      <c r="K1326">
        <v>2196.32532556455</v>
      </c>
      <c r="L1326">
        <v>1852.85381582696</v>
      </c>
      <c r="M1326">
        <v>19.2089370936148</v>
      </c>
      <c r="N1326">
        <v>0.78157429823987401</v>
      </c>
      <c r="O1326">
        <v>23.929643092386101</v>
      </c>
      <c r="P1326">
        <v>63.963999999999999</v>
      </c>
      <c r="Q1326">
        <v>0.13388135940284901</v>
      </c>
    </row>
    <row r="1327" spans="1:17" hidden="1" x14ac:dyDescent="0.3">
      <c r="A1327" t="s">
        <v>2803</v>
      </c>
      <c r="B1327" t="s">
        <v>2804</v>
      </c>
      <c r="C1327" t="str">
        <f>IFERROR(VLOOKUP(Table1[[#This Row],[Ticker]],[1]!Table1[[Symbol]:[Industry]],2,FALSE),"-")</f>
        <v>-</v>
      </c>
      <c r="D1327" t="s">
        <v>380</v>
      </c>
      <c r="E1327">
        <v>1247.1504798240001</v>
      </c>
      <c r="F1327">
        <v>50.76</v>
      </c>
      <c r="G1327">
        <v>-12.537963035285999</v>
      </c>
      <c r="H1327">
        <v>-4.5926671267202197</v>
      </c>
      <c r="I1327">
        <v>-40.718831315208199</v>
      </c>
      <c r="J1327">
        <v>-6.6391056902098304</v>
      </c>
      <c r="K1327">
        <v>52.963176548085002</v>
      </c>
      <c r="L1327">
        <v>52.331998302796002</v>
      </c>
      <c r="M1327">
        <v>42.216684009117799</v>
      </c>
      <c r="N1327">
        <v>1.2810403010867999</v>
      </c>
      <c r="O1327">
        <v>62.529550827423101</v>
      </c>
      <c r="P1327">
        <v>62.172523961661298</v>
      </c>
    </row>
    <row r="1328" spans="1:17" hidden="1" x14ac:dyDescent="0.3">
      <c r="A1328" t="s">
        <v>2805</v>
      </c>
      <c r="B1328" t="s">
        <v>2806</v>
      </c>
      <c r="C1328" t="str">
        <f>IFERROR(VLOOKUP(Table1[[#This Row],[Ticker]],[1]!Table1[[Symbol]:[Industry]],2,FALSE),"-")</f>
        <v>-</v>
      </c>
      <c r="D1328" t="s">
        <v>1058</v>
      </c>
      <c r="E1328">
        <v>1246.093353145</v>
      </c>
      <c r="F1328">
        <v>1025.55</v>
      </c>
      <c r="G1328">
        <v>134.25142673455099</v>
      </c>
      <c r="H1328">
        <v>15.5939389166633</v>
      </c>
      <c r="I1328">
        <v>21.410834625071399</v>
      </c>
      <c r="J1328">
        <v>-8.3185205012813999</v>
      </c>
      <c r="K1328">
        <v>826.73804480646902</v>
      </c>
      <c r="L1328">
        <v>671.27615207355996</v>
      </c>
      <c r="M1328">
        <v>72.603177953391693</v>
      </c>
      <c r="N1328">
        <v>1.95658991365584</v>
      </c>
      <c r="O1328">
        <v>3.5541904344010602</v>
      </c>
      <c r="P1328">
        <v>171.66887417218501</v>
      </c>
    </row>
    <row r="1329" spans="1:17" hidden="1" x14ac:dyDescent="0.3">
      <c r="A1329" t="s">
        <v>2807</v>
      </c>
      <c r="B1329" t="s">
        <v>2808</v>
      </c>
      <c r="C1329" t="str">
        <f>IFERROR(VLOOKUP(Table1[[#This Row],[Ticker]],[1]!Table1[[Symbol]:[Industry]],2,FALSE),"-")</f>
        <v>-</v>
      </c>
      <c r="D1329" t="s">
        <v>198</v>
      </c>
      <c r="E1329">
        <v>1245.1209766500001</v>
      </c>
      <c r="F1329">
        <v>692.7</v>
      </c>
      <c r="G1329">
        <v>13.138070975002501</v>
      </c>
      <c r="H1329">
        <v>1.28289676626293</v>
      </c>
      <c r="I1329">
        <v>7.8356828801469298</v>
      </c>
      <c r="J1329">
        <v>1.1819519683064701</v>
      </c>
      <c r="K1329">
        <v>663.39761913451105</v>
      </c>
      <c r="L1329">
        <v>606.91145726394996</v>
      </c>
      <c r="M1329">
        <v>60.8740489963944</v>
      </c>
      <c r="N1329">
        <v>0.75164171573653105</v>
      </c>
      <c r="O1329">
        <v>9.7156056012703793</v>
      </c>
      <c r="P1329">
        <v>41.338502346459897</v>
      </c>
      <c r="Q1329">
        <v>3.9778051155002998E-2</v>
      </c>
    </row>
    <row r="1330" spans="1:17" hidden="1" x14ac:dyDescent="0.3">
      <c r="A1330" t="s">
        <v>2809</v>
      </c>
      <c r="B1330" t="s">
        <v>2810</v>
      </c>
      <c r="C1330" t="str">
        <f>IFERROR(VLOOKUP(Table1[[#This Row],[Ticker]],[1]!Table1[[Symbol]:[Industry]],2,FALSE),"-")</f>
        <v>-</v>
      </c>
      <c r="D1330" t="s">
        <v>62</v>
      </c>
      <c r="E1330">
        <v>1243.04491968</v>
      </c>
      <c r="F1330">
        <v>620.6</v>
      </c>
      <c r="G1330">
        <v>28.113261477540298</v>
      </c>
      <c r="H1330">
        <v>-3.58737169353603</v>
      </c>
      <c r="I1330">
        <v>-21.510052684174202</v>
      </c>
      <c r="J1330">
        <v>-5.1195861546259103</v>
      </c>
      <c r="K1330">
        <v>621.39361139704295</v>
      </c>
      <c r="L1330">
        <v>587.06680504865301</v>
      </c>
      <c r="M1330">
        <v>32.229091795748701</v>
      </c>
      <c r="N1330">
        <v>0.66012773421569104</v>
      </c>
      <c r="O1330">
        <v>21.680631646793401</v>
      </c>
      <c r="P1330">
        <v>56.322418136020097</v>
      </c>
      <c r="Q1330">
        <v>3.9612558923994998E-2</v>
      </c>
    </row>
    <row r="1331" spans="1:17" hidden="1" x14ac:dyDescent="0.3">
      <c r="A1331" t="s">
        <v>2811</v>
      </c>
      <c r="B1331" t="s">
        <v>2812</v>
      </c>
      <c r="C1331" t="str">
        <f>IFERROR(VLOOKUP(Table1[[#This Row],[Ticker]],[1]!Table1[[Symbol]:[Industry]],2,FALSE),"-")</f>
        <v>-</v>
      </c>
      <c r="D1331" t="s">
        <v>271</v>
      </c>
      <c r="E1331">
        <v>1239.501765</v>
      </c>
      <c r="F1331">
        <v>39.43</v>
      </c>
      <c r="G1331">
        <v>5.8775064185940398</v>
      </c>
      <c r="H1331">
        <v>1.3999824562849501</v>
      </c>
      <c r="I1331">
        <v>-27.847719388122499</v>
      </c>
      <c r="J1331">
        <v>2.61044316783074</v>
      </c>
      <c r="K1331">
        <v>38.278367979600901</v>
      </c>
      <c r="L1331">
        <v>35.364494240632403</v>
      </c>
      <c r="M1331">
        <v>50.033350559070797</v>
      </c>
      <c r="N1331">
        <v>1.74839191317121</v>
      </c>
      <c r="O1331">
        <v>24.2708597514582</v>
      </c>
      <c r="P1331">
        <v>46.037037037037003</v>
      </c>
    </row>
    <row r="1332" spans="1:17" hidden="1" x14ac:dyDescent="0.3">
      <c r="A1332" t="s">
        <v>2813</v>
      </c>
      <c r="B1332" t="s">
        <v>2814</v>
      </c>
      <c r="C1332" t="str">
        <f>IFERROR(VLOOKUP(Table1[[#This Row],[Ticker]],[1]!Table1[[Symbol]:[Industry]],2,FALSE),"-")</f>
        <v>-</v>
      </c>
      <c r="D1332" t="s">
        <v>72</v>
      </c>
      <c r="E1332">
        <v>1235.502544896</v>
      </c>
      <c r="F1332">
        <v>70.38</v>
      </c>
      <c r="G1332">
        <v>146.093128096973</v>
      </c>
      <c r="H1332">
        <v>-1.1582072917056701</v>
      </c>
      <c r="I1332">
        <v>-45.882200349671102</v>
      </c>
      <c r="J1332">
        <v>-0.77333388670546899</v>
      </c>
      <c r="K1332">
        <v>73.445664238229497</v>
      </c>
      <c r="L1332">
        <v>72.012263071021295</v>
      </c>
      <c r="M1332">
        <v>32.229311811878297</v>
      </c>
      <c r="N1332">
        <v>1.6728602324515001</v>
      </c>
      <c r="O1332">
        <v>104.319408922989</v>
      </c>
      <c r="P1332">
        <v>192.64033264033199</v>
      </c>
      <c r="Q1332">
        <v>0.34805908961226301</v>
      </c>
    </row>
    <row r="1333" spans="1:17" hidden="1" x14ac:dyDescent="0.3">
      <c r="A1333" t="s">
        <v>2815</v>
      </c>
      <c r="B1333" t="s">
        <v>2816</v>
      </c>
      <c r="C1333" t="str">
        <f>IFERROR(VLOOKUP(Table1[[#This Row],[Ticker]],[1]!Table1[[Symbol]:[Industry]],2,FALSE),"-")</f>
        <v>-</v>
      </c>
      <c r="D1333" t="s">
        <v>21</v>
      </c>
      <c r="E1333">
        <v>1235.418622611</v>
      </c>
      <c r="F1333">
        <v>222.87</v>
      </c>
      <c r="G1333">
        <v>23.668972258166399</v>
      </c>
      <c r="H1333">
        <v>35.653520237114101</v>
      </c>
      <c r="I1333">
        <v>4.2771107178863401</v>
      </c>
      <c r="J1333">
        <v>-11.8757754032421</v>
      </c>
      <c r="K1333">
        <v>184.139317573461</v>
      </c>
      <c r="L1333">
        <v>152.856576631542</v>
      </c>
      <c r="M1333">
        <v>58.038585382480598</v>
      </c>
      <c r="N1333">
        <v>0.88378011132860201</v>
      </c>
      <c r="O1333">
        <v>13.9677839099026</v>
      </c>
      <c r="P1333">
        <v>101.692307692307</v>
      </c>
      <c r="Q1333">
        <v>9.8271975179582E-2</v>
      </c>
    </row>
    <row r="1334" spans="1:17" hidden="1" x14ac:dyDescent="0.3">
      <c r="A1334" t="s">
        <v>2817</v>
      </c>
      <c r="B1334" t="s">
        <v>2818</v>
      </c>
      <c r="C1334" t="str">
        <f>IFERROR(VLOOKUP(Table1[[#This Row],[Ticker]],[1]!Table1[[Symbol]:[Industry]],2,FALSE),"-")</f>
        <v>-</v>
      </c>
      <c r="D1334" t="s">
        <v>2819</v>
      </c>
      <c r="E1334">
        <v>1234.9425328</v>
      </c>
      <c r="F1334">
        <v>7.82</v>
      </c>
      <c r="G1334">
        <v>182.69072338988701</v>
      </c>
      <c r="H1334">
        <v>-33.126811819079897</v>
      </c>
      <c r="I1334">
        <v>-55.102430095282799</v>
      </c>
      <c r="J1334">
        <v>-14.8561860808602</v>
      </c>
      <c r="K1334">
        <v>10.442526870596399</v>
      </c>
      <c r="L1334">
        <v>9.94890035846249</v>
      </c>
      <c r="M1334">
        <v>4.1996505067221603</v>
      </c>
      <c r="N1334">
        <v>1.0475669623596899</v>
      </c>
      <c r="O1334">
        <v>117.39130434782599</v>
      </c>
      <c r="P1334">
        <v>219.183673469387</v>
      </c>
    </row>
    <row r="1335" spans="1:17" hidden="1" x14ac:dyDescent="0.3">
      <c r="A1335" t="s">
        <v>2820</v>
      </c>
      <c r="B1335" t="s">
        <v>2821</v>
      </c>
      <c r="C1335" t="str">
        <f>IFERROR(VLOOKUP(Table1[[#This Row],[Ticker]],[1]!Table1[[Symbol]:[Industry]],2,FALSE),"-")</f>
        <v>-</v>
      </c>
      <c r="D1335" t="s">
        <v>127</v>
      </c>
      <c r="E1335">
        <v>1232.3359212</v>
      </c>
      <c r="F1335">
        <v>1771.3</v>
      </c>
      <c r="G1335">
        <v>186.53330380885501</v>
      </c>
      <c r="H1335">
        <v>-13.5855647435026</v>
      </c>
      <c r="I1335">
        <v>98.927520606977396</v>
      </c>
      <c r="J1335">
        <v>-6.7970865374773499</v>
      </c>
      <c r="K1335">
        <v>1784.7401109094301</v>
      </c>
      <c r="L1335">
        <v>1290.80353547251</v>
      </c>
      <c r="M1335">
        <v>27.238208612785598</v>
      </c>
      <c r="N1335">
        <v>0.45692293809555401</v>
      </c>
      <c r="O1335">
        <v>30.412691243719301</v>
      </c>
      <c r="P1335">
        <v>229.88173945432499</v>
      </c>
      <c r="Q1335">
        <v>0.219351663072958</v>
      </c>
    </row>
    <row r="1336" spans="1:17" hidden="1" x14ac:dyDescent="0.3">
      <c r="A1336" t="s">
        <v>2822</v>
      </c>
      <c r="B1336" t="s">
        <v>2823</v>
      </c>
      <c r="C1336" t="str">
        <f>IFERROR(VLOOKUP(Table1[[#This Row],[Ticker]],[1]!Table1[[Symbol]:[Industry]],2,FALSE),"-")</f>
        <v>-</v>
      </c>
      <c r="D1336" t="s">
        <v>274</v>
      </c>
      <c r="E1336">
        <v>1225.498572</v>
      </c>
      <c r="F1336">
        <v>677.85</v>
      </c>
      <c r="G1336">
        <v>26.959260464035999</v>
      </c>
      <c r="H1336">
        <v>-9.8390653717504897</v>
      </c>
      <c r="I1336">
        <v>21.475947654047999</v>
      </c>
      <c r="J1336">
        <v>1.2150653838776699</v>
      </c>
      <c r="K1336">
        <v>640.08918857755896</v>
      </c>
      <c r="L1336">
        <v>546.31751038155596</v>
      </c>
      <c r="M1336">
        <v>52.404491526915201</v>
      </c>
      <c r="N1336">
        <v>0.67015624673933705</v>
      </c>
      <c r="O1336">
        <v>9.7145386147377604</v>
      </c>
      <c r="P1336">
        <v>70.314070351758801</v>
      </c>
      <c r="Q1336">
        <v>1.3866514009341E-2</v>
      </c>
    </row>
    <row r="1337" spans="1:17" hidden="1" x14ac:dyDescent="0.3">
      <c r="A1337" t="s">
        <v>2824</v>
      </c>
      <c r="B1337" t="s">
        <v>2825</v>
      </c>
      <c r="C1337" t="str">
        <f>IFERROR(VLOOKUP(Table1[[#This Row],[Ticker]],[1]!Table1[[Symbol]:[Industry]],2,FALSE),"-")</f>
        <v>-</v>
      </c>
      <c r="D1337" t="s">
        <v>21</v>
      </c>
      <c r="E1337">
        <v>1225.2274376</v>
      </c>
      <c r="F1337">
        <v>709</v>
      </c>
      <c r="G1337">
        <v>564.03958316669502</v>
      </c>
      <c r="H1337">
        <v>-14.904081563581499</v>
      </c>
      <c r="I1337">
        <v>205.92152669537799</v>
      </c>
      <c r="J1337">
        <v>-6.7261835665074896</v>
      </c>
      <c r="K1337">
        <v>668.97296690379198</v>
      </c>
      <c r="M1337">
        <v>29.3017645988072</v>
      </c>
      <c r="N1337">
        <v>0.51285405405405404</v>
      </c>
      <c r="O1337">
        <v>40.761636107193198</v>
      </c>
      <c r="P1337">
        <v>660.32171581769398</v>
      </c>
    </row>
    <row r="1338" spans="1:17" hidden="1" x14ac:dyDescent="0.3">
      <c r="A1338" t="s">
        <v>2826</v>
      </c>
      <c r="B1338" t="s">
        <v>2827</v>
      </c>
      <c r="C1338" t="str">
        <f>IFERROR(VLOOKUP(Table1[[#This Row],[Ticker]],[1]!Table1[[Symbol]:[Industry]],2,FALSE),"-")</f>
        <v>-</v>
      </c>
      <c r="D1338" t="s">
        <v>380</v>
      </c>
      <c r="E1338">
        <v>1223.0216094479999</v>
      </c>
      <c r="F1338">
        <v>59.09</v>
      </c>
      <c r="G1338">
        <v>433.47688691190001</v>
      </c>
      <c r="H1338">
        <v>13.4412767968503</v>
      </c>
      <c r="I1338">
        <v>79.760225401035996</v>
      </c>
      <c r="J1338">
        <v>-9.8304151726946305</v>
      </c>
      <c r="K1338">
        <v>47.662264227779502</v>
      </c>
      <c r="L1338">
        <v>31.905552970503599</v>
      </c>
      <c r="M1338">
        <v>48.570042722693302</v>
      </c>
      <c r="N1338">
        <v>1.0371584788045001</v>
      </c>
      <c r="O1338">
        <v>21.0695549162294</v>
      </c>
      <c r="P1338">
        <v>476.487804878048</v>
      </c>
      <c r="Q1338">
        <v>0.12739516816346699</v>
      </c>
    </row>
    <row r="1339" spans="1:17" hidden="1" x14ac:dyDescent="0.3">
      <c r="A1339" t="s">
        <v>2828</v>
      </c>
      <c r="B1339" t="s">
        <v>2829</v>
      </c>
      <c r="C1339" t="str">
        <f>IFERROR(VLOOKUP(Table1[[#This Row],[Ticker]],[1]!Table1[[Symbol]:[Industry]],2,FALSE),"-")</f>
        <v>-</v>
      </c>
      <c r="D1339" t="s">
        <v>993</v>
      </c>
      <c r="E1339">
        <v>1222.5249094000001</v>
      </c>
      <c r="F1339">
        <v>610.70000000000005</v>
      </c>
      <c r="G1339">
        <v>-21.723954997164</v>
      </c>
      <c r="H1339">
        <v>-11.418937151884</v>
      </c>
      <c r="I1339">
        <v>-14.7791456140516</v>
      </c>
      <c r="J1339">
        <v>-3.70764668960688</v>
      </c>
      <c r="K1339">
        <v>615.89229499759699</v>
      </c>
      <c r="L1339">
        <v>608.55970122357996</v>
      </c>
      <c r="M1339">
        <v>33.802057878160603</v>
      </c>
      <c r="N1339">
        <v>1.2164218216906</v>
      </c>
      <c r="O1339">
        <v>40.003274930407699</v>
      </c>
      <c r="P1339">
        <v>27.3485559378584</v>
      </c>
      <c r="Q1339">
        <v>5.577140522433E-3</v>
      </c>
    </row>
    <row r="1340" spans="1:17" hidden="1" x14ac:dyDescent="0.3">
      <c r="A1340" t="s">
        <v>2830</v>
      </c>
      <c r="B1340" t="s">
        <v>2831</v>
      </c>
      <c r="C1340" t="str">
        <f>IFERROR(VLOOKUP(Table1[[#This Row],[Ticker]],[1]!Table1[[Symbol]:[Industry]],2,FALSE),"-")</f>
        <v>-</v>
      </c>
      <c r="D1340" t="s">
        <v>198</v>
      </c>
      <c r="E1340">
        <v>1221.727437</v>
      </c>
      <c r="F1340">
        <v>134.1</v>
      </c>
      <c r="G1340">
        <v>-6.3959345086947499</v>
      </c>
      <c r="H1340">
        <v>-4.1241198565110198</v>
      </c>
      <c r="I1340">
        <v>-17.158251377146499</v>
      </c>
      <c r="J1340">
        <v>-0.88434683181360596</v>
      </c>
      <c r="K1340">
        <v>133.88854615960801</v>
      </c>
      <c r="L1340">
        <v>126.910683460754</v>
      </c>
      <c r="M1340">
        <v>38.743759470640597</v>
      </c>
      <c r="N1340">
        <v>0.68628612280015699</v>
      </c>
      <c r="O1340">
        <v>16.331096196868</v>
      </c>
      <c r="P1340">
        <v>33.432835820895498</v>
      </c>
      <c r="Q1340">
        <v>6.0887014656348E-2</v>
      </c>
    </row>
    <row r="1341" spans="1:17" hidden="1" x14ac:dyDescent="0.3">
      <c r="A1341" t="s">
        <v>2832</v>
      </c>
      <c r="B1341" t="s">
        <v>2833</v>
      </c>
      <c r="C1341" t="str">
        <f>IFERROR(VLOOKUP(Table1[[#This Row],[Ticker]],[1]!Table1[[Symbol]:[Industry]],2,FALSE),"-")</f>
        <v>-</v>
      </c>
      <c r="D1341" t="s">
        <v>235</v>
      </c>
      <c r="E1341">
        <v>1220.8780969500001</v>
      </c>
      <c r="F1341">
        <v>773.7</v>
      </c>
      <c r="G1341">
        <v>43.873064207763797</v>
      </c>
      <c r="H1341">
        <v>-12.366113854809001</v>
      </c>
      <c r="I1341">
        <v>15.193900786784001</v>
      </c>
      <c r="J1341">
        <v>-2.7924919726408199</v>
      </c>
      <c r="K1341">
        <v>746.85318361047496</v>
      </c>
      <c r="L1341">
        <v>605.36715809382804</v>
      </c>
      <c r="M1341">
        <v>34.0725211701982</v>
      </c>
      <c r="N1341">
        <v>0.30102414932560601</v>
      </c>
      <c r="O1341">
        <v>22.256688639007301</v>
      </c>
      <c r="P1341">
        <v>78.251353530699205</v>
      </c>
      <c r="Q1341">
        <v>0.17647019672632799</v>
      </c>
    </row>
    <row r="1342" spans="1:17" hidden="1" x14ac:dyDescent="0.3">
      <c r="A1342" t="s">
        <v>2834</v>
      </c>
      <c r="B1342" t="s">
        <v>2835</v>
      </c>
      <c r="C1342" t="str">
        <f>IFERROR(VLOOKUP(Table1[[#This Row],[Ticker]],[1]!Table1[[Symbol]:[Industry]],2,FALSE),"-")</f>
        <v>-</v>
      </c>
      <c r="D1342" t="s">
        <v>993</v>
      </c>
      <c r="E1342">
        <v>1218.5129340000001</v>
      </c>
      <c r="F1342">
        <v>319.5</v>
      </c>
      <c r="G1342">
        <v>-37.799274362416099</v>
      </c>
      <c r="H1342">
        <v>-12.986059951002201</v>
      </c>
      <c r="I1342">
        <v>-24.5793924687969</v>
      </c>
      <c r="J1342">
        <v>-4.79318087153771</v>
      </c>
      <c r="K1342">
        <v>338.75127349777898</v>
      </c>
      <c r="L1342">
        <v>351.09964680358303</v>
      </c>
      <c r="M1342">
        <v>19.863548045726699</v>
      </c>
      <c r="N1342">
        <v>1.0179680564687501</v>
      </c>
      <c r="O1342">
        <v>67.699530516431906</v>
      </c>
      <c r="P1342">
        <v>16.181818181818102</v>
      </c>
      <c r="Q1342">
        <v>2.7656587490714001E-2</v>
      </c>
    </row>
    <row r="1343" spans="1:17" hidden="1" x14ac:dyDescent="0.3">
      <c r="A1343" t="s">
        <v>2836</v>
      </c>
      <c r="B1343" t="s">
        <v>2837</v>
      </c>
      <c r="C1343" t="str">
        <f>IFERROR(VLOOKUP(Table1[[#This Row],[Ticker]],[1]!Table1[[Symbol]:[Industry]],2,FALSE),"-")</f>
        <v>-</v>
      </c>
      <c r="D1343" t="s">
        <v>551</v>
      </c>
      <c r="E1343">
        <v>1212.793162227</v>
      </c>
      <c r="F1343">
        <v>194.97</v>
      </c>
      <c r="G1343">
        <v>-40.637623122899797</v>
      </c>
      <c r="H1343">
        <v>-10.2256206272955</v>
      </c>
      <c r="I1343">
        <v>-19.752969856770399</v>
      </c>
      <c r="J1343">
        <v>-5.0565649418555498</v>
      </c>
      <c r="K1343">
        <v>198.835526505953</v>
      </c>
      <c r="L1343">
        <v>201.908710192212</v>
      </c>
      <c r="M1343">
        <v>37.290118773752504</v>
      </c>
      <c r="N1343">
        <v>0.78432444599981999</v>
      </c>
      <c r="O1343">
        <v>24.275529568651599</v>
      </c>
      <c r="P1343">
        <v>21.932457786116299</v>
      </c>
      <c r="Q1343">
        <v>-2.8211887835441998E-2</v>
      </c>
    </row>
    <row r="1344" spans="1:17" hidden="1" x14ac:dyDescent="0.3">
      <c r="A1344" t="s">
        <v>2838</v>
      </c>
      <c r="B1344" t="s">
        <v>2839</v>
      </c>
      <c r="C1344" t="str">
        <f>IFERROR(VLOOKUP(Table1[[#This Row],[Ticker]],[1]!Table1[[Symbol]:[Industry]],2,FALSE),"-")</f>
        <v>-</v>
      </c>
      <c r="E1344">
        <v>1209.8527999999999</v>
      </c>
      <c r="F1344">
        <v>800</v>
      </c>
      <c r="G1344">
        <v>6180.2005736656902</v>
      </c>
      <c r="H1344">
        <v>4.6550319529116102</v>
      </c>
      <c r="I1344">
        <v>387.25628656494098</v>
      </c>
      <c r="J1344">
        <v>0.51922459675780797</v>
      </c>
      <c r="K1344">
        <v>729.39881932367905</v>
      </c>
      <c r="L1344">
        <v>433.94137555090299</v>
      </c>
      <c r="M1344">
        <v>64.044008934017498</v>
      </c>
      <c r="N1344">
        <v>2.9691408939463599</v>
      </c>
      <c r="O1344">
        <v>5</v>
      </c>
      <c r="P1344">
        <v>6204.1765169424698</v>
      </c>
    </row>
    <row r="1345" spans="1:17" hidden="1" x14ac:dyDescent="0.3">
      <c r="A1345" t="s">
        <v>2840</v>
      </c>
      <c r="B1345" t="s">
        <v>2841</v>
      </c>
      <c r="C1345" t="str">
        <f>IFERROR(VLOOKUP(Table1[[#This Row],[Ticker]],[1]!Table1[[Symbol]:[Industry]],2,FALSE),"-")</f>
        <v>-</v>
      </c>
      <c r="D1345" t="s">
        <v>168</v>
      </c>
      <c r="E1345">
        <v>1201.2336</v>
      </c>
      <c r="F1345">
        <v>490.7</v>
      </c>
      <c r="G1345">
        <v>93.3883978084923</v>
      </c>
      <c r="H1345">
        <v>-4.5762323370367204</v>
      </c>
      <c r="I1345">
        <v>102.10806483614201</v>
      </c>
      <c r="J1345">
        <v>-5.3381283444186503</v>
      </c>
      <c r="M1345">
        <v>52.928485860726099</v>
      </c>
      <c r="O1345">
        <v>13.1037293662115</v>
      </c>
      <c r="P1345">
        <v>140.775269872423</v>
      </c>
    </row>
    <row r="1346" spans="1:17" hidden="1" x14ac:dyDescent="0.3">
      <c r="A1346" t="s">
        <v>2842</v>
      </c>
      <c r="B1346" t="s">
        <v>2843</v>
      </c>
      <c r="C1346" t="str">
        <f>IFERROR(VLOOKUP(Table1[[#This Row],[Ticker]],[1]!Table1[[Symbol]:[Industry]],2,FALSE),"-")</f>
        <v>-</v>
      </c>
      <c r="D1346" t="s">
        <v>198</v>
      </c>
      <c r="E1346">
        <v>1200.908516</v>
      </c>
      <c r="F1346">
        <v>1113.8499999999999</v>
      </c>
      <c r="G1346">
        <v>-40.365671373455598</v>
      </c>
      <c r="H1346">
        <v>-7.1138807845971703</v>
      </c>
      <c r="I1346">
        <v>-19.139436278468299</v>
      </c>
      <c r="J1346">
        <v>-3.2378266852934598</v>
      </c>
      <c r="K1346">
        <v>1157.0548385892801</v>
      </c>
      <c r="L1346">
        <v>1164.0036032611199</v>
      </c>
      <c r="M1346">
        <v>35.797561609393803</v>
      </c>
      <c r="N1346">
        <v>0.99644267066813796</v>
      </c>
      <c r="O1346">
        <v>36.912510661220097</v>
      </c>
      <c r="P1346">
        <v>10.1730959446092</v>
      </c>
      <c r="Q1346">
        <v>5.6814789771996999E-2</v>
      </c>
    </row>
    <row r="1347" spans="1:17" hidden="1" x14ac:dyDescent="0.3">
      <c r="A1347" t="s">
        <v>2844</v>
      </c>
      <c r="B1347" t="s">
        <v>2845</v>
      </c>
      <c r="C1347" t="str">
        <f>IFERROR(VLOOKUP(Table1[[#This Row],[Ticker]],[1]!Table1[[Symbol]:[Industry]],2,FALSE),"-")</f>
        <v>-</v>
      </c>
      <c r="D1347" t="s">
        <v>1508</v>
      </c>
      <c r="E1347">
        <v>1198.3853090160001</v>
      </c>
      <c r="F1347">
        <v>206.64</v>
      </c>
      <c r="G1347">
        <v>-59.662217786582801</v>
      </c>
      <c r="H1347">
        <v>-13.237867207803999</v>
      </c>
      <c r="I1347">
        <v>-40.005001667919899</v>
      </c>
      <c r="J1347">
        <v>-2.4651211976347001</v>
      </c>
      <c r="K1347">
        <v>221.65571733241401</v>
      </c>
      <c r="L1347">
        <v>244.89726316457899</v>
      </c>
      <c r="M1347">
        <v>30.1929561678791</v>
      </c>
      <c r="N1347">
        <v>1.08331436604247</v>
      </c>
      <c r="O1347">
        <v>66.618273325590394</v>
      </c>
      <c r="P1347">
        <v>3.6568848758465</v>
      </c>
      <c r="Q1347">
        <v>-1.6220661614154998E-2</v>
      </c>
    </row>
    <row r="1348" spans="1:17" hidden="1" x14ac:dyDescent="0.3">
      <c r="A1348" t="s">
        <v>2846</v>
      </c>
      <c r="B1348" t="s">
        <v>2847</v>
      </c>
      <c r="C1348" t="str">
        <f>IFERROR(VLOOKUP(Table1[[#This Row],[Ticker]],[1]!Table1[[Symbol]:[Industry]],2,FALSE),"-")</f>
        <v>-</v>
      </c>
      <c r="D1348" t="s">
        <v>86</v>
      </c>
      <c r="E1348">
        <v>1196.2593718749999</v>
      </c>
      <c r="F1348">
        <v>2821.25</v>
      </c>
      <c r="G1348">
        <v>252.18719273589099</v>
      </c>
      <c r="H1348">
        <v>-20.939720656832002</v>
      </c>
      <c r="I1348">
        <v>62.628339135486399</v>
      </c>
      <c r="J1348">
        <v>-2.2051436082659999</v>
      </c>
      <c r="K1348">
        <v>2792.6517552983701</v>
      </c>
      <c r="L1348">
        <v>1979.12405643893</v>
      </c>
      <c r="M1348">
        <v>30.4725729404181</v>
      </c>
      <c r="N1348">
        <v>1.0214902413073299</v>
      </c>
      <c r="O1348">
        <v>25.759858218874601</v>
      </c>
      <c r="P1348">
        <v>308.37374249113401</v>
      </c>
      <c r="Q1348">
        <v>0.134786578860702</v>
      </c>
    </row>
    <row r="1349" spans="1:17" hidden="1" x14ac:dyDescent="0.3">
      <c r="A1349" t="s">
        <v>2848</v>
      </c>
      <c r="B1349" t="s">
        <v>2849</v>
      </c>
      <c r="C1349" t="str">
        <f>IFERROR(VLOOKUP(Table1[[#This Row],[Ticker]],[1]!Table1[[Symbol]:[Industry]],2,FALSE),"-")</f>
        <v>-</v>
      </c>
      <c r="D1349" t="s">
        <v>101</v>
      </c>
      <c r="E1349">
        <v>1195.1601900000001</v>
      </c>
      <c r="F1349">
        <v>481.9</v>
      </c>
      <c r="G1349">
        <v>3.15768025573656</v>
      </c>
      <c r="H1349">
        <v>29.813774674376901</v>
      </c>
      <c r="I1349">
        <v>11.8773472833865</v>
      </c>
      <c r="J1349">
        <v>16.2776536467697</v>
      </c>
      <c r="O1349">
        <v>2.51089437642664</v>
      </c>
      <c r="P1349">
        <v>33.490304709141199</v>
      </c>
    </row>
    <row r="1350" spans="1:17" hidden="1" x14ac:dyDescent="0.3">
      <c r="A1350" t="s">
        <v>2850</v>
      </c>
      <c r="B1350" t="s">
        <v>2851</v>
      </c>
      <c r="C1350" t="str">
        <f>IFERROR(VLOOKUP(Table1[[#This Row],[Ticker]],[1]!Table1[[Symbol]:[Industry]],2,FALSE),"-")</f>
        <v>-</v>
      </c>
      <c r="D1350" t="s">
        <v>551</v>
      </c>
      <c r="E1350">
        <v>1194.71386448</v>
      </c>
      <c r="F1350">
        <v>517.6</v>
      </c>
      <c r="G1350">
        <v>30.623817774595</v>
      </c>
      <c r="H1350">
        <v>1.86142085420517</v>
      </c>
      <c r="I1350">
        <v>-25.8221509791505</v>
      </c>
      <c r="J1350">
        <v>10.9021421672567</v>
      </c>
      <c r="K1350">
        <v>452.24318110842398</v>
      </c>
      <c r="L1350">
        <v>459.25661085339601</v>
      </c>
      <c r="M1350">
        <v>76.308640411461397</v>
      </c>
      <c r="N1350">
        <v>0.86266493328072602</v>
      </c>
      <c r="O1350">
        <v>26.526275115919599</v>
      </c>
      <c r="P1350">
        <v>57.2774232756001</v>
      </c>
      <c r="Q1350">
        <v>-4.6001283344461998E-2</v>
      </c>
    </row>
    <row r="1351" spans="1:17" hidden="1" x14ac:dyDescent="0.3">
      <c r="A1351" t="s">
        <v>2852</v>
      </c>
      <c r="B1351" t="s">
        <v>2853</v>
      </c>
      <c r="C1351" t="str">
        <f>IFERROR(VLOOKUP(Table1[[#This Row],[Ticker]],[1]!Table1[[Symbol]:[Industry]],2,FALSE),"-")</f>
        <v>-</v>
      </c>
      <c r="D1351" t="s">
        <v>619</v>
      </c>
      <c r="E1351">
        <v>1189.563885</v>
      </c>
      <c r="F1351">
        <v>489.15</v>
      </c>
      <c r="G1351">
        <v>3.15855964719767</v>
      </c>
      <c r="H1351">
        <v>10.536041984042701</v>
      </c>
      <c r="I1351">
        <v>1.7652548513495101</v>
      </c>
      <c r="J1351">
        <v>-7.8841535203889004</v>
      </c>
      <c r="K1351">
        <v>448.45605797289301</v>
      </c>
      <c r="L1351">
        <v>418.33790889389797</v>
      </c>
      <c r="M1351">
        <v>53.653609731935902</v>
      </c>
      <c r="N1351">
        <v>2.4410346599997501</v>
      </c>
      <c r="O1351">
        <v>11.417765511601701</v>
      </c>
      <c r="P1351">
        <v>43.424717783316197</v>
      </c>
    </row>
    <row r="1352" spans="1:17" hidden="1" x14ac:dyDescent="0.3">
      <c r="A1352" t="s">
        <v>2854</v>
      </c>
      <c r="B1352" t="s">
        <v>2855</v>
      </c>
      <c r="C1352" t="str">
        <f>IFERROR(VLOOKUP(Table1[[#This Row],[Ticker]],[1]!Table1[[Symbol]:[Industry]],2,FALSE),"-")</f>
        <v>-</v>
      </c>
      <c r="D1352" t="s">
        <v>400</v>
      </c>
      <c r="E1352">
        <v>1185.9915830899999</v>
      </c>
      <c r="F1352">
        <v>495.85</v>
      </c>
      <c r="G1352">
        <v>144.12354307088199</v>
      </c>
      <c r="H1352">
        <v>1.08314986674382</v>
      </c>
      <c r="I1352">
        <v>-4.5878240674528001</v>
      </c>
      <c r="J1352">
        <v>-5.7941517505179601</v>
      </c>
      <c r="K1352">
        <v>451.81536044248702</v>
      </c>
      <c r="L1352">
        <v>389.682222629021</v>
      </c>
      <c r="M1352">
        <v>56.117156766247703</v>
      </c>
      <c r="N1352">
        <v>1.2874198429689001</v>
      </c>
      <c r="O1352">
        <v>8.8434002218412893</v>
      </c>
      <c r="P1352">
        <v>175.472222222222</v>
      </c>
      <c r="Q1352">
        <v>9.3504335449647993E-2</v>
      </c>
    </row>
    <row r="1353" spans="1:17" hidden="1" x14ac:dyDescent="0.3">
      <c r="A1353" t="s">
        <v>2856</v>
      </c>
      <c r="B1353" t="s">
        <v>2857</v>
      </c>
      <c r="C1353" t="str">
        <f>IFERROR(VLOOKUP(Table1[[#This Row],[Ticker]],[1]!Table1[[Symbol]:[Industry]],2,FALSE),"-")</f>
        <v>-</v>
      </c>
      <c r="D1353" t="s">
        <v>235</v>
      </c>
      <c r="E1353">
        <v>1185.4257762</v>
      </c>
      <c r="F1353">
        <v>691.7</v>
      </c>
      <c r="G1353">
        <v>122.180640353114</v>
      </c>
      <c r="H1353">
        <v>-0.47638725201658599</v>
      </c>
      <c r="I1353">
        <v>7.63614624354227</v>
      </c>
      <c r="J1353">
        <v>-5.1992897118808497</v>
      </c>
      <c r="K1353">
        <v>695.65398202063705</v>
      </c>
      <c r="L1353">
        <v>601.112767404485</v>
      </c>
      <c r="M1353">
        <v>42.024876257655997</v>
      </c>
      <c r="N1353">
        <v>0.73215178971320005</v>
      </c>
      <c r="O1353">
        <v>19.1267890704062</v>
      </c>
      <c r="P1353">
        <v>150.61594202898499</v>
      </c>
      <c r="Q1353">
        <v>0.11810675739559599</v>
      </c>
    </row>
    <row r="1354" spans="1:17" hidden="1" x14ac:dyDescent="0.3">
      <c r="A1354" t="s">
        <v>2858</v>
      </c>
      <c r="B1354" t="s">
        <v>2859</v>
      </c>
      <c r="C1354" t="str">
        <f>IFERROR(VLOOKUP(Table1[[#This Row],[Ticker]],[1]!Table1[[Symbol]:[Industry]],2,FALSE),"-")</f>
        <v>-</v>
      </c>
      <c r="D1354" t="s">
        <v>619</v>
      </c>
      <c r="E1354">
        <v>1184.8481885250001</v>
      </c>
      <c r="F1354">
        <v>542.25</v>
      </c>
      <c r="G1354">
        <v>5.0543958070997101</v>
      </c>
      <c r="H1354">
        <v>-14.202896665962299</v>
      </c>
      <c r="I1354">
        <v>8.6724176144294898</v>
      </c>
      <c r="J1354">
        <v>-3.2422001109720799</v>
      </c>
      <c r="K1354">
        <v>571.34003416504197</v>
      </c>
      <c r="L1354">
        <v>500.10043499389099</v>
      </c>
      <c r="M1354">
        <v>22.706510126547698</v>
      </c>
      <c r="N1354">
        <v>0.231313053513171</v>
      </c>
      <c r="O1354">
        <v>22.8215767634854</v>
      </c>
      <c r="P1354">
        <v>43.547319655857002</v>
      </c>
      <c r="Q1354">
        <v>-2.3217680465616002E-2</v>
      </c>
    </row>
    <row r="1355" spans="1:17" hidden="1" x14ac:dyDescent="0.3">
      <c r="A1355" t="s">
        <v>2860</v>
      </c>
      <c r="B1355" t="s">
        <v>2861</v>
      </c>
      <c r="C1355" t="str">
        <f>IFERROR(VLOOKUP(Table1[[#This Row],[Ticker]],[1]!Table1[[Symbol]:[Industry]],2,FALSE),"-")</f>
        <v>-</v>
      </c>
      <c r="D1355" t="s">
        <v>92</v>
      </c>
      <c r="E1355">
        <v>1179.8610899139901</v>
      </c>
      <c r="F1355">
        <v>241.54</v>
      </c>
      <c r="G1355">
        <v>-11.892416594644301</v>
      </c>
      <c r="H1355">
        <v>-9.32867655194954</v>
      </c>
      <c r="I1355">
        <v>-37.6779881489201</v>
      </c>
      <c r="J1355">
        <v>-2.1122800950788299</v>
      </c>
      <c r="K1355">
        <v>232.19148836203999</v>
      </c>
      <c r="L1355">
        <v>271.740774626865</v>
      </c>
      <c r="M1355">
        <v>74.915592474493806</v>
      </c>
      <c r="N1355">
        <v>1.4809195143934399</v>
      </c>
      <c r="O1355">
        <v>58.151858905357301</v>
      </c>
      <c r="P1355">
        <v>46.387878787878698</v>
      </c>
    </row>
    <row r="1356" spans="1:17" hidden="1" x14ac:dyDescent="0.3">
      <c r="A1356" t="s">
        <v>2862</v>
      </c>
      <c r="B1356" t="s">
        <v>2863</v>
      </c>
      <c r="C1356" t="str">
        <f>IFERROR(VLOOKUP(Table1[[#This Row],[Ticker]],[1]!Table1[[Symbol]:[Industry]],2,FALSE),"-")</f>
        <v>-</v>
      </c>
      <c r="E1356">
        <v>1177.14478332</v>
      </c>
      <c r="F1356">
        <v>1158.5999999999999</v>
      </c>
      <c r="G1356">
        <v>445.50058658313702</v>
      </c>
      <c r="H1356">
        <v>-1.94141215250101</v>
      </c>
      <c r="I1356">
        <v>51.809332979421796</v>
      </c>
      <c r="J1356">
        <v>-5.6554533420505599</v>
      </c>
      <c r="K1356">
        <v>1089.8982937574499</v>
      </c>
      <c r="L1356">
        <v>693.87474978515502</v>
      </c>
      <c r="M1356">
        <v>39.013392277729103</v>
      </c>
      <c r="N1356">
        <v>0.50622420907840404</v>
      </c>
      <c r="O1356">
        <v>20.835491109960302</v>
      </c>
      <c r="P1356">
        <v>497.83281733746099</v>
      </c>
    </row>
    <row r="1357" spans="1:17" hidden="1" x14ac:dyDescent="0.3">
      <c r="A1357" t="s">
        <v>2864</v>
      </c>
      <c r="B1357" t="s">
        <v>2865</v>
      </c>
      <c r="C1357" t="str">
        <f>IFERROR(VLOOKUP(Table1[[#This Row],[Ticker]],[1]!Table1[[Symbol]:[Industry]],2,FALSE),"-")</f>
        <v>-</v>
      </c>
      <c r="D1357" t="s">
        <v>551</v>
      </c>
      <c r="E1357">
        <v>1176.895451502</v>
      </c>
      <c r="F1357">
        <v>140.59</v>
      </c>
      <c r="G1357">
        <v>-32.713366191417002</v>
      </c>
      <c r="H1357">
        <v>-3.73579234555777</v>
      </c>
      <c r="I1357">
        <v>-45.484564090319999</v>
      </c>
      <c r="J1357">
        <v>-2.6171394982176199</v>
      </c>
      <c r="K1357">
        <v>150.37005188689201</v>
      </c>
      <c r="L1357">
        <v>163.292829087559</v>
      </c>
      <c r="M1357">
        <v>30.820237464421702</v>
      </c>
      <c r="N1357">
        <v>0.89593959967169301</v>
      </c>
      <c r="O1357">
        <v>59.435237214595602</v>
      </c>
      <c r="P1357">
        <v>4.7615499254843598</v>
      </c>
      <c r="Q1357">
        <v>2.9599770016980002E-3</v>
      </c>
    </row>
    <row r="1358" spans="1:17" hidden="1" x14ac:dyDescent="0.3">
      <c r="A1358" t="s">
        <v>2866</v>
      </c>
      <c r="B1358" t="s">
        <v>2867</v>
      </c>
      <c r="C1358" t="str">
        <f>IFERROR(VLOOKUP(Table1[[#This Row],[Ticker]],[1]!Table1[[Symbol]:[Industry]],2,FALSE),"-")</f>
        <v>-</v>
      </c>
      <c r="D1358" t="s">
        <v>62</v>
      </c>
      <c r="E1358">
        <v>1175.8243375439999</v>
      </c>
      <c r="F1358">
        <v>112.02</v>
      </c>
      <c r="G1358">
        <v>-10.250054951905801</v>
      </c>
      <c r="H1358">
        <v>-0.113175425514246</v>
      </c>
      <c r="I1358">
        <v>-23.9604327283465</v>
      </c>
      <c r="J1358">
        <v>-6.5090803072933499</v>
      </c>
      <c r="K1358">
        <v>109.201784395849</v>
      </c>
      <c r="L1358">
        <v>109.34140550097899</v>
      </c>
      <c r="M1358">
        <v>54.633602465840298</v>
      </c>
      <c r="N1358">
        <v>1.5381044880091299</v>
      </c>
      <c r="O1358">
        <v>33.547580789144703</v>
      </c>
      <c r="P1358">
        <v>44.822236586942402</v>
      </c>
      <c r="Q1358">
        <v>-2.2077458945055001E-2</v>
      </c>
    </row>
    <row r="1359" spans="1:17" hidden="1" x14ac:dyDescent="0.3">
      <c r="A1359" t="s">
        <v>2868</v>
      </c>
      <c r="B1359" t="s">
        <v>2869</v>
      </c>
      <c r="C1359" t="str">
        <f>IFERROR(VLOOKUP(Table1[[#This Row],[Ticker]],[1]!Table1[[Symbol]:[Industry]],2,FALSE),"-")</f>
        <v>-</v>
      </c>
      <c r="D1359" t="s">
        <v>213</v>
      </c>
      <c r="E1359">
        <v>1172.0478702949999</v>
      </c>
      <c r="F1359">
        <v>528.65</v>
      </c>
      <c r="G1359">
        <v>-5.4711237295922004</v>
      </c>
      <c r="H1359">
        <v>4.72510607376518</v>
      </c>
      <c r="I1359">
        <v>6.3004034473529904</v>
      </c>
      <c r="J1359">
        <v>4.2073702504064103</v>
      </c>
      <c r="K1359">
        <v>501.267186410119</v>
      </c>
      <c r="L1359">
        <v>477.62739081350497</v>
      </c>
      <c r="M1359">
        <v>54.644252153160302</v>
      </c>
      <c r="N1359">
        <v>1.90609749660109</v>
      </c>
      <c r="O1359">
        <v>17.875721176581798</v>
      </c>
      <c r="P1359">
        <v>35.447091980527702</v>
      </c>
      <c r="Q1359">
        <v>3.4449909012699002E-2</v>
      </c>
    </row>
    <row r="1360" spans="1:17" hidden="1" x14ac:dyDescent="0.3">
      <c r="A1360" t="s">
        <v>2870</v>
      </c>
      <c r="B1360" t="s">
        <v>2871</v>
      </c>
      <c r="C1360" t="str">
        <f>IFERROR(VLOOKUP(Table1[[#This Row],[Ticker]],[1]!Table1[[Symbol]:[Industry]],2,FALSE),"-")</f>
        <v>-</v>
      </c>
      <c r="D1360" t="s">
        <v>1541</v>
      </c>
      <c r="E1360">
        <v>1162.6252184949999</v>
      </c>
      <c r="F1360">
        <v>1535.95</v>
      </c>
      <c r="G1360">
        <v>28.241488961464899</v>
      </c>
      <c r="H1360">
        <v>-2.1988344350359998</v>
      </c>
      <c r="I1360">
        <v>12.4522129834311</v>
      </c>
      <c r="J1360">
        <v>-1.32549605242437</v>
      </c>
      <c r="K1360">
        <v>1446.2865979380899</v>
      </c>
      <c r="L1360">
        <v>1252.2013375521699</v>
      </c>
      <c r="M1360">
        <v>42.825498520274998</v>
      </c>
      <c r="N1360">
        <v>0.57700535370445405</v>
      </c>
      <c r="O1360">
        <v>15.6678277287672</v>
      </c>
      <c r="P1360">
        <v>59.058665147827803</v>
      </c>
      <c r="Q1360">
        <v>3.6801929949229997E-2</v>
      </c>
    </row>
    <row r="1361" spans="1:17" hidden="1" x14ac:dyDescent="0.3">
      <c r="A1361" t="s">
        <v>2872</v>
      </c>
      <c r="B1361" t="s">
        <v>2873</v>
      </c>
      <c r="C1361" t="str">
        <f>IFERROR(VLOOKUP(Table1[[#This Row],[Ticker]],[1]!Table1[[Symbol]:[Industry]],2,FALSE),"-")</f>
        <v>-</v>
      </c>
      <c r="D1361" t="s">
        <v>235</v>
      </c>
      <c r="E1361">
        <v>1160.89033905</v>
      </c>
      <c r="F1361">
        <v>75.27</v>
      </c>
      <c r="G1361">
        <v>38.034388191150398</v>
      </c>
      <c r="H1361">
        <v>-5.0327231491291897</v>
      </c>
      <c r="I1361">
        <v>-33.476615232179803</v>
      </c>
      <c r="J1361">
        <v>-4.7900182408956598</v>
      </c>
      <c r="K1361">
        <v>68.909176005200905</v>
      </c>
      <c r="L1361">
        <v>68.386766043374806</v>
      </c>
      <c r="M1361">
        <v>69.3059645892003</v>
      </c>
      <c r="N1361">
        <v>1.3906461247777999</v>
      </c>
      <c r="O1361">
        <v>72.313006509897605</v>
      </c>
      <c r="P1361">
        <v>74.438006952491193</v>
      </c>
      <c r="Q1361">
        <v>3.1075285474316001E-2</v>
      </c>
    </row>
    <row r="1362" spans="1:17" hidden="1" x14ac:dyDescent="0.3">
      <c r="A1362" t="s">
        <v>2874</v>
      </c>
      <c r="B1362" t="s">
        <v>2875</v>
      </c>
      <c r="C1362" t="str">
        <f>IFERROR(VLOOKUP(Table1[[#This Row],[Ticker]],[1]!Table1[[Symbol]:[Industry]],2,FALSE),"-")</f>
        <v>-</v>
      </c>
      <c r="D1362" t="s">
        <v>242</v>
      </c>
      <c r="E1362">
        <v>1158.323517</v>
      </c>
      <c r="F1362">
        <v>410.8</v>
      </c>
      <c r="G1362">
        <v>60.033015289850397</v>
      </c>
      <c r="H1362">
        <v>-4.2740765325878298</v>
      </c>
      <c r="I1362">
        <v>14.456385575942001</v>
      </c>
      <c r="J1362">
        <v>-3.89169435780398</v>
      </c>
      <c r="K1362">
        <v>401.02925315999101</v>
      </c>
      <c r="L1362">
        <v>358.990906714056</v>
      </c>
      <c r="M1362">
        <v>51.291247120423499</v>
      </c>
      <c r="N1362">
        <v>1.06580453563094</v>
      </c>
      <c r="O1362">
        <v>27.799415774099302</v>
      </c>
      <c r="P1362">
        <v>94.369529216938702</v>
      </c>
      <c r="Q1362">
        <v>0.10720231539432799</v>
      </c>
    </row>
    <row r="1363" spans="1:17" hidden="1" x14ac:dyDescent="0.3">
      <c r="A1363" t="s">
        <v>2876</v>
      </c>
      <c r="B1363" t="s">
        <v>2877</v>
      </c>
      <c r="C1363" t="str">
        <f>IFERROR(VLOOKUP(Table1[[#This Row],[Ticker]],[1]!Table1[[Symbol]:[Industry]],2,FALSE),"-")</f>
        <v>-</v>
      </c>
      <c r="D1363" t="s">
        <v>198</v>
      </c>
      <c r="E1363">
        <v>1156.9766498199999</v>
      </c>
      <c r="F1363">
        <v>972.85</v>
      </c>
      <c r="G1363">
        <v>83.432648557780198</v>
      </c>
      <c r="H1363">
        <v>23.297279481089198</v>
      </c>
      <c r="I1363">
        <v>11.7144885642356</v>
      </c>
      <c r="J1363">
        <v>-2.6713179959240598</v>
      </c>
      <c r="K1363">
        <v>896.85117574905303</v>
      </c>
      <c r="L1363">
        <v>773.02067892748005</v>
      </c>
      <c r="M1363">
        <v>49.426505880537498</v>
      </c>
      <c r="N1363">
        <v>3.6367995720275998</v>
      </c>
      <c r="O1363">
        <v>14.9149406383306</v>
      </c>
      <c r="P1363">
        <v>139.029484029484</v>
      </c>
      <c r="Q1363">
        <v>0.15673400655911399</v>
      </c>
    </row>
    <row r="1364" spans="1:17" hidden="1" x14ac:dyDescent="0.3">
      <c r="A1364" t="s">
        <v>2878</v>
      </c>
      <c r="B1364" t="s">
        <v>2879</v>
      </c>
      <c r="C1364" t="str">
        <f>IFERROR(VLOOKUP(Table1[[#This Row],[Ticker]],[1]!Table1[[Symbol]:[Industry]],2,FALSE),"-")</f>
        <v>-</v>
      </c>
      <c r="D1364" t="s">
        <v>198</v>
      </c>
      <c r="E1364">
        <v>1153.5119999999999</v>
      </c>
      <c r="F1364">
        <v>106.56</v>
      </c>
      <c r="G1364">
        <v>-39.202673587041403</v>
      </c>
      <c r="H1364">
        <v>-10.1878432502669</v>
      </c>
      <c r="I1364">
        <v>-38.400884976139402</v>
      </c>
      <c r="J1364">
        <v>-6.08551249987456</v>
      </c>
      <c r="K1364">
        <v>109.882185354299</v>
      </c>
      <c r="L1364">
        <v>110.848324933317</v>
      </c>
      <c r="M1364">
        <v>37.139587257759104</v>
      </c>
      <c r="N1364">
        <v>1.2999195265298999</v>
      </c>
      <c r="O1364">
        <v>35.135135135135101</v>
      </c>
      <c r="P1364">
        <v>18.072022160664801</v>
      </c>
      <c r="Q1364">
        <v>1.5567817725009999E-3</v>
      </c>
    </row>
    <row r="1365" spans="1:17" hidden="1" x14ac:dyDescent="0.3">
      <c r="A1365" t="s">
        <v>2880</v>
      </c>
      <c r="B1365" t="s">
        <v>2881</v>
      </c>
      <c r="C1365" t="str">
        <f>IFERROR(VLOOKUP(Table1[[#This Row],[Ticker]],[1]!Table1[[Symbol]:[Industry]],2,FALSE),"-")</f>
        <v>-</v>
      </c>
      <c r="D1365" t="s">
        <v>619</v>
      </c>
      <c r="E1365">
        <v>1147.331185494</v>
      </c>
      <c r="F1365">
        <v>43.94</v>
      </c>
      <c r="G1365">
        <v>-26.3314988323344</v>
      </c>
      <c r="H1365">
        <v>-5.2550445777006098</v>
      </c>
      <c r="I1365">
        <v>-31.9576980500768</v>
      </c>
      <c r="J1365">
        <v>-4.3086850016961202</v>
      </c>
      <c r="K1365">
        <v>44.8186949950395</v>
      </c>
      <c r="L1365">
        <v>47.243315103651298</v>
      </c>
      <c r="M1365">
        <v>38.1668167483178</v>
      </c>
      <c r="N1365">
        <v>1.0501799265791001</v>
      </c>
      <c r="O1365">
        <v>52.708238507055</v>
      </c>
      <c r="P1365">
        <v>20.714285714285701</v>
      </c>
      <c r="Q1365">
        <v>-4.0864006115969999E-2</v>
      </c>
    </row>
    <row r="1366" spans="1:17" hidden="1" x14ac:dyDescent="0.3">
      <c r="A1366" t="s">
        <v>2882</v>
      </c>
      <c r="B1366" t="s">
        <v>2883</v>
      </c>
      <c r="C1366" t="str">
        <f>IFERROR(VLOOKUP(Table1[[#This Row],[Ticker]],[1]!Table1[[Symbol]:[Industry]],2,FALSE),"-")</f>
        <v>-</v>
      </c>
      <c r="D1366" t="s">
        <v>551</v>
      </c>
      <c r="E1366">
        <v>1141.9681853229999</v>
      </c>
      <c r="F1366">
        <v>158.63</v>
      </c>
      <c r="G1366">
        <v>-25.417384718220301</v>
      </c>
      <c r="H1366">
        <v>2.66262568808011</v>
      </c>
      <c r="I1366">
        <v>-16.050522653131399</v>
      </c>
      <c r="J1366">
        <v>-1.16157144139331</v>
      </c>
      <c r="K1366">
        <v>157.36081334277301</v>
      </c>
      <c r="L1366">
        <v>162.117844364224</v>
      </c>
      <c r="M1366">
        <v>50.367090482738703</v>
      </c>
      <c r="N1366">
        <v>1.4047217875448501</v>
      </c>
      <c r="O1366">
        <v>36.827838366008898</v>
      </c>
      <c r="P1366">
        <v>24.954706577392599</v>
      </c>
      <c r="Q1366">
        <v>6.2713327759150006E-2</v>
      </c>
    </row>
    <row r="1367" spans="1:17" hidden="1" x14ac:dyDescent="0.3">
      <c r="A1367" t="s">
        <v>2884</v>
      </c>
      <c r="B1367" t="s">
        <v>2885</v>
      </c>
      <c r="C1367" t="str">
        <f>IFERROR(VLOOKUP(Table1[[#This Row],[Ticker]],[1]!Table1[[Symbol]:[Industry]],2,FALSE),"-")</f>
        <v>-</v>
      </c>
      <c r="D1367" t="s">
        <v>619</v>
      </c>
      <c r="E1367">
        <v>1137.49965662</v>
      </c>
      <c r="F1367">
        <v>315.39999999999998</v>
      </c>
      <c r="G1367">
        <v>-1.29994172096408</v>
      </c>
      <c r="H1367">
        <v>11.2911249222094</v>
      </c>
      <c r="I1367">
        <v>-5.5328460873616896</v>
      </c>
      <c r="J1367">
        <v>3.9269565555207002</v>
      </c>
      <c r="K1367">
        <v>291.96967922975102</v>
      </c>
      <c r="L1367">
        <v>286.60297956935301</v>
      </c>
      <c r="M1367">
        <v>57.180412476519599</v>
      </c>
      <c r="N1367">
        <v>1.7919711196386501</v>
      </c>
      <c r="O1367">
        <v>14.013950538998101</v>
      </c>
      <c r="P1367">
        <v>40.177777777777699</v>
      </c>
      <c r="Q1367">
        <v>-3.2713166587277E-2</v>
      </c>
    </row>
    <row r="1368" spans="1:17" hidden="1" x14ac:dyDescent="0.3">
      <c r="A1368" t="s">
        <v>2886</v>
      </c>
      <c r="B1368" t="s">
        <v>2887</v>
      </c>
      <c r="C1368" t="str">
        <f>IFERROR(VLOOKUP(Table1[[#This Row],[Ticker]],[1]!Table1[[Symbol]:[Industry]],2,FALSE),"-")</f>
        <v>-</v>
      </c>
      <c r="D1368" t="s">
        <v>372</v>
      </c>
      <c r="E1368">
        <v>1134.0146137940001</v>
      </c>
      <c r="F1368">
        <v>163.06</v>
      </c>
      <c r="G1368">
        <v>-22.0952809837455</v>
      </c>
      <c r="H1368">
        <v>-3.55706497044986</v>
      </c>
      <c r="I1368">
        <v>-9.5790241428424991</v>
      </c>
      <c r="J1368">
        <v>-3.257485595061</v>
      </c>
      <c r="K1368">
        <v>162.413691173205</v>
      </c>
      <c r="L1368">
        <v>155.176253068233</v>
      </c>
      <c r="M1368">
        <v>37.061806737024703</v>
      </c>
      <c r="N1368">
        <v>3.0151227396359999</v>
      </c>
      <c r="O1368">
        <v>11.6153563105605</v>
      </c>
      <c r="P1368">
        <v>23.952869631318801</v>
      </c>
      <c r="Q1368">
        <v>-1.4844989700165E-2</v>
      </c>
    </row>
    <row r="1369" spans="1:17" hidden="1" x14ac:dyDescent="0.3">
      <c r="A1369" t="s">
        <v>2888</v>
      </c>
      <c r="B1369" t="s">
        <v>2889</v>
      </c>
      <c r="C1369" t="str">
        <f>IFERROR(VLOOKUP(Table1[[#This Row],[Ticker]],[1]!Table1[[Symbol]:[Industry]],2,FALSE),"-")</f>
        <v>-</v>
      </c>
      <c r="E1369">
        <v>1133.0774762399999</v>
      </c>
      <c r="F1369">
        <v>48.17</v>
      </c>
      <c r="G1369">
        <v>-68.811032603393599</v>
      </c>
      <c r="H1369">
        <v>-10.8087489484979</v>
      </c>
      <c r="I1369">
        <v>-64.449399337410696</v>
      </c>
      <c r="J1369">
        <v>0.52364846507057505</v>
      </c>
      <c r="K1369">
        <v>55.519474305555299</v>
      </c>
      <c r="L1369">
        <v>64.705200811389403</v>
      </c>
      <c r="M1369">
        <v>41.6451215740978</v>
      </c>
      <c r="N1369">
        <v>1.4115822987643301</v>
      </c>
      <c r="O1369">
        <v>128.357899107328</v>
      </c>
      <c r="P1369">
        <v>9.4523971824585296</v>
      </c>
      <c r="Q1369">
        <v>0.14194406306614399</v>
      </c>
    </row>
    <row r="1370" spans="1:17" hidden="1" x14ac:dyDescent="0.3">
      <c r="A1370" t="s">
        <v>2890</v>
      </c>
      <c r="B1370" t="s">
        <v>2891</v>
      </c>
      <c r="C1370" t="str">
        <f>IFERROR(VLOOKUP(Table1[[#This Row],[Ticker]],[1]!Table1[[Symbol]:[Industry]],2,FALSE),"-")</f>
        <v>-</v>
      </c>
      <c r="D1370" t="s">
        <v>619</v>
      </c>
      <c r="E1370">
        <v>1131.07179482999</v>
      </c>
      <c r="F1370">
        <v>20.34</v>
      </c>
      <c r="G1370">
        <v>-83.8971255427887</v>
      </c>
      <c r="H1370">
        <v>-6.7008250041500697</v>
      </c>
      <c r="I1370">
        <v>5.8151523222995998</v>
      </c>
      <c r="J1370">
        <v>-2.0886140820358698</v>
      </c>
      <c r="K1370">
        <v>21.241182999300801</v>
      </c>
      <c r="L1370">
        <v>25.4233250820431</v>
      </c>
      <c r="M1370">
        <v>33.645309031905803</v>
      </c>
      <c r="N1370">
        <v>1.02282320995786</v>
      </c>
      <c r="O1370">
        <v>160.57030481809201</v>
      </c>
      <c r="P1370">
        <v>35.6</v>
      </c>
      <c r="Q1370">
        <v>0.22098767162812699</v>
      </c>
    </row>
    <row r="1371" spans="1:17" hidden="1" x14ac:dyDescent="0.3">
      <c r="A1371" t="s">
        <v>2892</v>
      </c>
      <c r="B1371" t="s">
        <v>2893</v>
      </c>
      <c r="C1371" t="str">
        <f>IFERROR(VLOOKUP(Table1[[#This Row],[Ticker]],[1]!Table1[[Symbol]:[Industry]],2,FALSE),"-")</f>
        <v>-</v>
      </c>
      <c r="D1371" t="s">
        <v>62</v>
      </c>
      <c r="E1371">
        <v>1131.0207932999999</v>
      </c>
      <c r="F1371">
        <v>234.6</v>
      </c>
      <c r="G1371">
        <v>1.68018955664368</v>
      </c>
      <c r="H1371">
        <v>-10.9836839896043</v>
      </c>
      <c r="I1371">
        <v>-21.171656237097601</v>
      </c>
      <c r="J1371">
        <v>-6.3258541433996598</v>
      </c>
      <c r="K1371">
        <v>249.95196911871</v>
      </c>
      <c r="L1371">
        <v>241.705449261284</v>
      </c>
      <c r="M1371">
        <v>21.498121888361101</v>
      </c>
      <c r="N1371">
        <v>1.02374673678683</v>
      </c>
      <c r="O1371">
        <v>24.595055413469701</v>
      </c>
      <c r="P1371">
        <v>46.9004383218534</v>
      </c>
      <c r="Q1371">
        <v>-1.4500219786175999E-2</v>
      </c>
    </row>
    <row r="1372" spans="1:17" hidden="1" x14ac:dyDescent="0.3">
      <c r="A1372" t="s">
        <v>2894</v>
      </c>
      <c r="B1372" t="s">
        <v>2895</v>
      </c>
      <c r="C1372" t="str">
        <f>IFERROR(VLOOKUP(Table1[[#This Row],[Ticker]],[1]!Table1[[Symbol]:[Industry]],2,FALSE),"-")</f>
        <v>-</v>
      </c>
      <c r="E1372">
        <v>1126.231419</v>
      </c>
      <c r="F1372">
        <v>455.1</v>
      </c>
      <c r="G1372">
        <v>181.512677874492</v>
      </c>
      <c r="H1372">
        <v>4.05985926845322</v>
      </c>
      <c r="I1372">
        <v>30.352426358453801</v>
      </c>
      <c r="J1372">
        <v>-0.29277980852853203</v>
      </c>
      <c r="K1372">
        <v>411.74545848365898</v>
      </c>
      <c r="L1372">
        <v>327.46728301845502</v>
      </c>
      <c r="M1372">
        <v>74.556674620038805</v>
      </c>
      <c r="N1372">
        <v>1.1296013220409</v>
      </c>
      <c r="O1372">
        <v>0.41749066139309399</v>
      </c>
      <c r="P1372">
        <v>219.817287420941</v>
      </c>
    </row>
    <row r="1373" spans="1:17" hidden="1" x14ac:dyDescent="0.3">
      <c r="A1373" t="s">
        <v>2896</v>
      </c>
      <c r="B1373" t="s">
        <v>2897</v>
      </c>
      <c r="C1373" t="str">
        <f>IFERROR(VLOOKUP(Table1[[#This Row],[Ticker]],[1]!Table1[[Symbol]:[Industry]],2,FALSE),"-")</f>
        <v>-</v>
      </c>
      <c r="D1373" t="s">
        <v>62</v>
      </c>
      <c r="E1373">
        <v>1126.13796</v>
      </c>
      <c r="F1373">
        <v>1911.3</v>
      </c>
      <c r="G1373">
        <v>115.832089846917</v>
      </c>
      <c r="H1373">
        <v>-3.1303667426490698</v>
      </c>
      <c r="I1373">
        <v>7.8706966298248497</v>
      </c>
      <c r="J1373">
        <v>-0.96331309168439705</v>
      </c>
      <c r="K1373">
        <v>1939.8613312186701</v>
      </c>
      <c r="L1373">
        <v>1615.66386530405</v>
      </c>
      <c r="M1373">
        <v>36.563723156055602</v>
      </c>
      <c r="N1373">
        <v>0.37610848166323002</v>
      </c>
      <c r="O1373">
        <v>22.848323130853299</v>
      </c>
      <c r="P1373">
        <v>147.16950632051899</v>
      </c>
    </row>
    <row r="1374" spans="1:17" hidden="1" x14ac:dyDescent="0.3">
      <c r="A1374" t="s">
        <v>2898</v>
      </c>
      <c r="B1374" t="s">
        <v>2899</v>
      </c>
      <c r="C1374" t="str">
        <f>IFERROR(VLOOKUP(Table1[[#This Row],[Ticker]],[1]!Table1[[Symbol]:[Industry]],2,FALSE),"-")</f>
        <v>-</v>
      </c>
      <c r="D1374" t="s">
        <v>271</v>
      </c>
      <c r="E1374">
        <v>1124.78208857</v>
      </c>
      <c r="F1374">
        <v>787.85</v>
      </c>
      <c r="G1374">
        <v>92.021315119382805</v>
      </c>
      <c r="H1374">
        <v>7.1091340377788699</v>
      </c>
      <c r="I1374">
        <v>87.327935630531599</v>
      </c>
      <c r="J1374">
        <v>8.5912341034574098</v>
      </c>
      <c r="K1374">
        <v>631.570655922264</v>
      </c>
      <c r="L1374">
        <v>526.81807198169099</v>
      </c>
      <c r="M1374">
        <v>87.980760167412498</v>
      </c>
      <c r="N1374">
        <v>2.0908073018373101</v>
      </c>
      <c r="O1374">
        <v>0.76156628799899295</v>
      </c>
      <c r="P1374">
        <v>154.14516129032199</v>
      </c>
      <c r="Q1374">
        <v>0.12934977545662901</v>
      </c>
    </row>
    <row r="1375" spans="1:17" hidden="1" x14ac:dyDescent="0.3">
      <c r="A1375" t="s">
        <v>2900</v>
      </c>
      <c r="B1375" t="s">
        <v>2901</v>
      </c>
      <c r="C1375" t="str">
        <f>IFERROR(VLOOKUP(Table1[[#This Row],[Ticker]],[1]!Table1[[Symbol]:[Industry]],2,FALSE),"-")</f>
        <v>-</v>
      </c>
      <c r="D1375" t="s">
        <v>268</v>
      </c>
      <c r="E1375">
        <v>1120.9211631999999</v>
      </c>
      <c r="F1375">
        <v>961</v>
      </c>
      <c r="G1375">
        <v>16.2590053282137</v>
      </c>
      <c r="H1375">
        <v>-1.6824810183785801</v>
      </c>
      <c r="I1375">
        <v>-8.4488297362086904</v>
      </c>
      <c r="J1375">
        <v>-0.74148968895647405</v>
      </c>
      <c r="K1375">
        <v>965.62965921784405</v>
      </c>
      <c r="L1375">
        <v>883.89182154199204</v>
      </c>
      <c r="M1375">
        <v>41.274098785966999</v>
      </c>
      <c r="N1375">
        <v>0.91344904879590705</v>
      </c>
      <c r="O1375">
        <v>14.9895941727367</v>
      </c>
      <c r="P1375">
        <v>48.992248062015499</v>
      </c>
      <c r="Q1375">
        <v>3.6962334189436001E-2</v>
      </c>
    </row>
    <row r="1376" spans="1:17" hidden="1" x14ac:dyDescent="0.3">
      <c r="A1376" t="s">
        <v>2902</v>
      </c>
      <c r="B1376" t="s">
        <v>2903</v>
      </c>
      <c r="C1376" t="str">
        <f>IFERROR(VLOOKUP(Table1[[#This Row],[Ticker]],[1]!Table1[[Symbol]:[Industry]],2,FALSE),"-")</f>
        <v>-</v>
      </c>
      <c r="D1376" t="s">
        <v>696</v>
      </c>
      <c r="E1376">
        <v>1119.2706000000001</v>
      </c>
      <c r="F1376">
        <v>117.88</v>
      </c>
      <c r="G1376">
        <v>164.945625350672</v>
      </c>
      <c r="H1376">
        <v>3.7850141471315801</v>
      </c>
      <c r="I1376">
        <v>94.681390714361697</v>
      </c>
      <c r="J1376">
        <v>-3.0289168900527299</v>
      </c>
      <c r="K1376">
        <v>107.525784465605</v>
      </c>
      <c r="L1376">
        <v>78.740535441929495</v>
      </c>
      <c r="M1376">
        <v>39.404728562970803</v>
      </c>
      <c r="N1376">
        <v>0.32055729259523302</v>
      </c>
      <c r="O1376">
        <v>15.7957244655581</v>
      </c>
      <c r="P1376">
        <v>189.63144963144899</v>
      </c>
      <c r="Q1376">
        <v>8.7985729334522006E-2</v>
      </c>
    </row>
    <row r="1377" spans="1:17" hidden="1" x14ac:dyDescent="0.3">
      <c r="A1377" t="s">
        <v>2904</v>
      </c>
      <c r="B1377" t="s">
        <v>2905</v>
      </c>
      <c r="C1377" t="str">
        <f>IFERROR(VLOOKUP(Table1[[#This Row],[Ticker]],[1]!Table1[[Symbol]:[Industry]],2,FALSE),"-")</f>
        <v>-</v>
      </c>
      <c r="D1377" t="s">
        <v>62</v>
      </c>
      <c r="E1377">
        <v>1118.24928</v>
      </c>
      <c r="F1377">
        <v>223.15</v>
      </c>
      <c r="G1377">
        <v>84.283506093263</v>
      </c>
      <c r="H1377">
        <v>-8.1410659057569106</v>
      </c>
      <c r="I1377">
        <v>27.514037250551102</v>
      </c>
      <c r="J1377">
        <v>-2.1301680932355</v>
      </c>
      <c r="K1377">
        <v>228.177066311441</v>
      </c>
      <c r="L1377">
        <v>198.88801317021799</v>
      </c>
      <c r="M1377">
        <v>43.049613217875603</v>
      </c>
      <c r="N1377">
        <v>0.53148130049909903</v>
      </c>
      <c r="O1377">
        <v>18.754201209948398</v>
      </c>
      <c r="P1377">
        <v>117.49512670565301</v>
      </c>
      <c r="Q1377">
        <v>2.2160676248030999E-2</v>
      </c>
    </row>
    <row r="1378" spans="1:17" hidden="1" x14ac:dyDescent="0.3">
      <c r="A1378" t="s">
        <v>2906</v>
      </c>
      <c r="B1378" t="s">
        <v>2907</v>
      </c>
      <c r="C1378" t="str">
        <f>IFERROR(VLOOKUP(Table1[[#This Row],[Ticker]],[1]!Table1[[Symbol]:[Industry]],2,FALSE),"-")</f>
        <v>-</v>
      </c>
      <c r="D1378" t="s">
        <v>696</v>
      </c>
      <c r="E1378">
        <v>1114.3982565040001</v>
      </c>
      <c r="F1378">
        <v>52.52</v>
      </c>
      <c r="G1378">
        <v>4.7495469192995197</v>
      </c>
      <c r="H1378">
        <v>-6.3278120351759997</v>
      </c>
      <c r="I1378">
        <v>-11.972107124251799</v>
      </c>
      <c r="J1378">
        <v>-3.0379176301700102</v>
      </c>
      <c r="K1378">
        <v>53.546596703204401</v>
      </c>
      <c r="L1378">
        <v>49.279048120048898</v>
      </c>
      <c r="M1378">
        <v>32.628412879563101</v>
      </c>
      <c r="N1378">
        <v>0.67897892543738303</v>
      </c>
      <c r="O1378">
        <v>18.431073876618399</v>
      </c>
      <c r="P1378">
        <v>30.646766169154201</v>
      </c>
      <c r="Q1378">
        <v>3.8979476134877997E-2</v>
      </c>
    </row>
    <row r="1379" spans="1:17" hidden="1" x14ac:dyDescent="0.3">
      <c r="A1379" t="s">
        <v>2908</v>
      </c>
      <c r="B1379" t="s">
        <v>2909</v>
      </c>
      <c r="C1379" t="str">
        <f>IFERROR(VLOOKUP(Table1[[#This Row],[Ticker]],[1]!Table1[[Symbol]:[Industry]],2,FALSE),"-")</f>
        <v>-</v>
      </c>
      <c r="D1379" t="s">
        <v>127</v>
      </c>
      <c r="E1379">
        <v>1113.16587725</v>
      </c>
      <c r="F1379">
        <v>545.29999999999995</v>
      </c>
      <c r="G1379">
        <v>91.515066405102004</v>
      </c>
      <c r="H1379">
        <v>14.405617961814601</v>
      </c>
      <c r="I1379">
        <v>100.23473343275199</v>
      </c>
      <c r="J1379">
        <v>0.86519463955383102</v>
      </c>
      <c r="M1379">
        <v>40.7532009602443</v>
      </c>
      <c r="O1379">
        <v>33.862094260040301</v>
      </c>
      <c r="P1379">
        <v>127.11370262390599</v>
      </c>
    </row>
    <row r="1380" spans="1:17" hidden="1" x14ac:dyDescent="0.3">
      <c r="A1380" t="s">
        <v>2910</v>
      </c>
      <c r="B1380" t="s">
        <v>2911</v>
      </c>
      <c r="C1380" t="str">
        <f>IFERROR(VLOOKUP(Table1[[#This Row],[Ticker]],[1]!Table1[[Symbol]:[Industry]],2,FALSE),"-")</f>
        <v>-</v>
      </c>
      <c r="D1380" t="s">
        <v>57</v>
      </c>
      <c r="E1380">
        <v>1103.52</v>
      </c>
      <c r="F1380">
        <v>726</v>
      </c>
      <c r="G1380">
        <v>76.742884481031396</v>
      </c>
      <c r="H1380">
        <v>-1.5997391955960201</v>
      </c>
      <c r="I1380">
        <v>28.862830450622901</v>
      </c>
      <c r="J1380">
        <v>-8.3093508856485307</v>
      </c>
      <c r="K1380">
        <v>685.72259037407298</v>
      </c>
      <c r="L1380">
        <v>555.37381438640898</v>
      </c>
      <c r="M1380">
        <v>47.251742371191703</v>
      </c>
      <c r="N1380">
        <v>1.0479833179209199</v>
      </c>
      <c r="O1380">
        <v>12.6721763085399</v>
      </c>
      <c r="P1380">
        <v>116.36119803308</v>
      </c>
      <c r="Q1380">
        <v>0.14286755222417899</v>
      </c>
    </row>
    <row r="1381" spans="1:17" hidden="1" x14ac:dyDescent="0.3">
      <c r="A1381" t="s">
        <v>2912</v>
      </c>
      <c r="B1381" t="s">
        <v>2913</v>
      </c>
      <c r="C1381" t="str">
        <f>IFERROR(VLOOKUP(Table1[[#This Row],[Ticker]],[1]!Table1[[Symbol]:[Industry]],2,FALSE),"-")</f>
        <v>-</v>
      </c>
      <c r="E1381">
        <v>1101.7644142449999</v>
      </c>
      <c r="F1381">
        <v>6.61</v>
      </c>
      <c r="G1381">
        <v>-69.706649352312496</v>
      </c>
      <c r="H1381">
        <v>-26.630705033762901</v>
      </c>
      <c r="I1381">
        <v>-74.926807060599302</v>
      </c>
      <c r="J1381">
        <v>-13.406392687192801</v>
      </c>
      <c r="K1381">
        <v>9.4774406966422902</v>
      </c>
      <c r="L1381">
        <v>12.5054422537067</v>
      </c>
      <c r="M1381">
        <v>25.041636485476001</v>
      </c>
      <c r="N1381">
        <v>1.6859247313283501</v>
      </c>
      <c r="O1381">
        <v>225.26475037821399</v>
      </c>
      <c r="P1381">
        <v>2.4806201550387499</v>
      </c>
    </row>
    <row r="1382" spans="1:17" hidden="1" x14ac:dyDescent="0.3">
      <c r="A1382" t="s">
        <v>2914</v>
      </c>
      <c r="B1382" t="s">
        <v>2915</v>
      </c>
      <c r="C1382" t="str">
        <f>IFERROR(VLOOKUP(Table1[[#This Row],[Ticker]],[1]!Table1[[Symbol]:[Industry]],2,FALSE),"-")</f>
        <v>-</v>
      </c>
      <c r="D1382" t="s">
        <v>380</v>
      </c>
      <c r="E1382">
        <v>1101.698729616</v>
      </c>
      <c r="F1382">
        <v>44.84</v>
      </c>
      <c r="G1382">
        <v>6.2784247425788905E-2</v>
      </c>
      <c r="H1382">
        <v>4.4335531974749998</v>
      </c>
      <c r="I1382">
        <v>-29.520138581824899</v>
      </c>
      <c r="J1382">
        <v>-2.36616066287367</v>
      </c>
      <c r="K1382">
        <v>45.876423760816301</v>
      </c>
      <c r="L1382">
        <v>45.7142965706485</v>
      </c>
      <c r="M1382">
        <v>36.824667649012099</v>
      </c>
      <c r="N1382">
        <v>1.0957089216754199</v>
      </c>
      <c r="O1382">
        <v>34.924174843889297</v>
      </c>
      <c r="P1382">
        <v>63.649635036496299</v>
      </c>
    </row>
    <row r="1383" spans="1:17" hidden="1" x14ac:dyDescent="0.3">
      <c r="A1383" t="s">
        <v>2916</v>
      </c>
      <c r="B1383" t="s">
        <v>2917</v>
      </c>
      <c r="C1383" t="str">
        <f>IFERROR(VLOOKUP(Table1[[#This Row],[Ticker]],[1]!Table1[[Symbol]:[Industry]],2,FALSE),"-")</f>
        <v>-</v>
      </c>
      <c r="D1383" t="s">
        <v>993</v>
      </c>
      <c r="E1383">
        <v>1098.0902677500001</v>
      </c>
      <c r="F1383">
        <v>779.25</v>
      </c>
      <c r="G1383">
        <v>41.8395690117624</v>
      </c>
      <c r="H1383">
        <v>-4.5317579708941302</v>
      </c>
      <c r="I1383">
        <v>11.636737917944799</v>
      </c>
      <c r="J1383">
        <v>-0.34277646514486798</v>
      </c>
      <c r="K1383">
        <v>731.96844687952</v>
      </c>
      <c r="L1383">
        <v>647.33499679695001</v>
      </c>
      <c r="M1383">
        <v>47.538989852161599</v>
      </c>
      <c r="N1383">
        <v>1.1812043571606901</v>
      </c>
      <c r="O1383">
        <v>11.0875842155919</v>
      </c>
      <c r="P1383">
        <v>73.1666666666666</v>
      </c>
      <c r="Q1383">
        <v>7.4445019889906996E-2</v>
      </c>
    </row>
    <row r="1384" spans="1:17" hidden="1" x14ac:dyDescent="0.3">
      <c r="A1384" t="s">
        <v>2918</v>
      </c>
      <c r="B1384" t="s">
        <v>2919</v>
      </c>
      <c r="C1384" t="str">
        <f>IFERROR(VLOOKUP(Table1[[#This Row],[Ticker]],[1]!Table1[[Symbol]:[Industry]],2,FALSE),"-")</f>
        <v>-</v>
      </c>
      <c r="D1384" t="s">
        <v>2920</v>
      </c>
      <c r="E1384">
        <v>1095.8475000200001</v>
      </c>
      <c r="F1384">
        <v>229.88</v>
      </c>
      <c r="G1384">
        <v>28.666819007417601</v>
      </c>
      <c r="H1384">
        <v>-6.6572521215457199</v>
      </c>
      <c r="I1384">
        <v>-13.8311714620122</v>
      </c>
      <c r="J1384">
        <v>-7.2322459914774804</v>
      </c>
      <c r="K1384">
        <v>243.89400660443599</v>
      </c>
      <c r="L1384">
        <v>231.49314895786401</v>
      </c>
      <c r="M1384">
        <v>30.508148015230599</v>
      </c>
      <c r="N1384">
        <v>0.63590148698619597</v>
      </c>
      <c r="O1384">
        <v>56.081433791543397</v>
      </c>
      <c r="P1384">
        <v>65.262401150251605</v>
      </c>
      <c r="Q1384">
        <v>-1.9546454225867999E-2</v>
      </c>
    </row>
    <row r="1385" spans="1:17" hidden="1" x14ac:dyDescent="0.3">
      <c r="A1385" t="s">
        <v>2921</v>
      </c>
      <c r="B1385" t="s">
        <v>2922</v>
      </c>
      <c r="C1385" t="str">
        <f>IFERROR(VLOOKUP(Table1[[#This Row],[Ticker]],[1]!Table1[[Symbol]:[Industry]],2,FALSE),"-")</f>
        <v>-</v>
      </c>
      <c r="D1385" t="s">
        <v>119</v>
      </c>
      <c r="E1385">
        <v>1093.6079380849999</v>
      </c>
      <c r="F1385">
        <v>851.65</v>
      </c>
      <c r="G1385">
        <v>240.366302712525</v>
      </c>
      <c r="H1385">
        <v>63.162067980318902</v>
      </c>
      <c r="I1385">
        <v>111.91096834942999</v>
      </c>
      <c r="J1385">
        <v>14.7997535444969</v>
      </c>
      <c r="K1385">
        <v>569.08509797069405</v>
      </c>
      <c r="L1385">
        <v>402.29422246296298</v>
      </c>
      <c r="M1385">
        <v>88.199617656040601</v>
      </c>
      <c r="N1385">
        <v>0.63322494696767895</v>
      </c>
      <c r="O1385">
        <v>0</v>
      </c>
      <c r="P1385">
        <v>299.83568075117302</v>
      </c>
      <c r="Q1385">
        <v>0.216614352217392</v>
      </c>
    </row>
    <row r="1386" spans="1:17" hidden="1" x14ac:dyDescent="0.3">
      <c r="A1386" t="s">
        <v>2923</v>
      </c>
      <c r="B1386" t="s">
        <v>2924</v>
      </c>
      <c r="C1386" t="str">
        <f>IFERROR(VLOOKUP(Table1[[#This Row],[Ticker]],[1]!Table1[[Symbol]:[Industry]],2,FALSE),"-")</f>
        <v>-</v>
      </c>
      <c r="D1386" t="s">
        <v>281</v>
      </c>
      <c r="E1386">
        <v>1092.57649305</v>
      </c>
      <c r="F1386">
        <v>448.35</v>
      </c>
      <c r="G1386">
        <v>-32.958890901626603</v>
      </c>
      <c r="H1386">
        <v>-10.3525662419311</v>
      </c>
      <c r="I1386">
        <v>-14.0486013055623</v>
      </c>
      <c r="J1386">
        <v>-0.697806618893972</v>
      </c>
      <c r="K1386">
        <v>441.46436510440299</v>
      </c>
      <c r="L1386">
        <v>434.844150789747</v>
      </c>
      <c r="M1386">
        <v>46.783418590265299</v>
      </c>
      <c r="N1386">
        <v>0.60159351001559802</v>
      </c>
      <c r="O1386">
        <v>14.1072822571651</v>
      </c>
      <c r="P1386">
        <v>23.973454997926101</v>
      </c>
      <c r="Q1386">
        <v>-3.1608526074671003E-2</v>
      </c>
    </row>
    <row r="1387" spans="1:17" hidden="1" x14ac:dyDescent="0.3">
      <c r="A1387" t="s">
        <v>2925</v>
      </c>
      <c r="B1387" t="s">
        <v>2926</v>
      </c>
      <c r="C1387" t="str">
        <f>IFERROR(VLOOKUP(Table1[[#This Row],[Ticker]],[1]!Table1[[Symbol]:[Industry]],2,FALSE),"-")</f>
        <v>-</v>
      </c>
      <c r="D1387" t="s">
        <v>122</v>
      </c>
      <c r="E1387">
        <v>1086.41759232</v>
      </c>
      <c r="F1387">
        <v>364.8</v>
      </c>
      <c r="G1387">
        <v>109.421369583105</v>
      </c>
      <c r="H1387">
        <v>3.7565939853492298</v>
      </c>
      <c r="I1387">
        <v>23.0303044938581</v>
      </c>
      <c r="J1387">
        <v>-6.0310483151487499</v>
      </c>
      <c r="K1387">
        <v>356.56007812624102</v>
      </c>
      <c r="L1387">
        <v>282.916535274441</v>
      </c>
      <c r="M1387">
        <v>34.279541848386302</v>
      </c>
      <c r="N1387">
        <v>0.90156352222390301</v>
      </c>
      <c r="O1387">
        <v>16.063596491228001</v>
      </c>
      <c r="P1387">
        <v>168.03820720058701</v>
      </c>
      <c r="Q1387">
        <v>7.4011892143029001E-2</v>
      </c>
    </row>
    <row r="1388" spans="1:17" hidden="1" x14ac:dyDescent="0.3">
      <c r="A1388" t="s">
        <v>2927</v>
      </c>
      <c r="B1388" t="s">
        <v>2928</v>
      </c>
      <c r="C1388" t="str">
        <f>IFERROR(VLOOKUP(Table1[[#This Row],[Ticker]],[1]!Table1[[Symbol]:[Industry]],2,FALSE),"-")</f>
        <v>-</v>
      </c>
      <c r="D1388" t="s">
        <v>319</v>
      </c>
      <c r="E1388">
        <v>1085.5866768819999</v>
      </c>
      <c r="F1388">
        <v>20.66</v>
      </c>
      <c r="G1388">
        <v>81.098683588892698</v>
      </c>
      <c r="H1388">
        <v>-10.0517055366047</v>
      </c>
      <c r="I1388">
        <v>-1.7397927326454301</v>
      </c>
      <c r="J1388">
        <v>-1.6853769212687399</v>
      </c>
      <c r="K1388">
        <v>21.243053694006601</v>
      </c>
      <c r="L1388">
        <v>19.087221649550202</v>
      </c>
      <c r="M1388">
        <v>40.9745673701469</v>
      </c>
      <c r="N1388">
        <v>1.0424885354768101</v>
      </c>
      <c r="O1388">
        <v>101.597289448209</v>
      </c>
      <c r="P1388">
        <v>134.772727272727</v>
      </c>
      <c r="Q1388">
        <v>9.5395451403458995E-2</v>
      </c>
    </row>
    <row r="1389" spans="1:17" hidden="1" x14ac:dyDescent="0.3">
      <c r="A1389" t="s">
        <v>2929</v>
      </c>
      <c r="B1389" t="s">
        <v>2930</v>
      </c>
      <c r="C1389" t="str">
        <f>IFERROR(VLOOKUP(Table1[[#This Row],[Ticker]],[1]!Table1[[Symbol]:[Industry]],2,FALSE),"-")</f>
        <v>-</v>
      </c>
      <c r="D1389" t="s">
        <v>407</v>
      </c>
      <c r="E1389">
        <v>1078.28238265</v>
      </c>
      <c r="F1389">
        <v>208.43</v>
      </c>
      <c r="G1389">
        <v>-7.9236047467121002</v>
      </c>
      <c r="H1389">
        <v>-5.4371812713449899</v>
      </c>
      <c r="I1389">
        <v>-30.769044793920099</v>
      </c>
      <c r="J1389">
        <v>-3.3354453763579701</v>
      </c>
      <c r="K1389">
        <v>213.83974029280401</v>
      </c>
      <c r="L1389">
        <v>215.11418844023899</v>
      </c>
      <c r="M1389">
        <v>38.862074168742303</v>
      </c>
      <c r="N1389">
        <v>2.60962719373055</v>
      </c>
      <c r="O1389">
        <v>29.515904620256102</v>
      </c>
      <c r="P1389">
        <v>19.615494978479202</v>
      </c>
      <c r="Q1389">
        <v>1.6808371585141001E-2</v>
      </c>
    </row>
    <row r="1390" spans="1:17" hidden="1" x14ac:dyDescent="0.3">
      <c r="A1390" t="s">
        <v>2931</v>
      </c>
      <c r="B1390" t="s">
        <v>2932</v>
      </c>
      <c r="C1390" t="str">
        <f>IFERROR(VLOOKUP(Table1[[#This Row],[Ticker]],[1]!Table1[[Symbol]:[Industry]],2,FALSE),"-")</f>
        <v>-</v>
      </c>
      <c r="D1390" t="s">
        <v>268</v>
      </c>
      <c r="E1390">
        <v>1076.878968</v>
      </c>
      <c r="F1390">
        <v>666.6</v>
      </c>
      <c r="G1390">
        <v>92.242026233438395</v>
      </c>
      <c r="H1390">
        <v>5.4077698168594397</v>
      </c>
      <c r="I1390">
        <v>-16.332183350115798</v>
      </c>
      <c r="J1390">
        <v>11.2286572707626</v>
      </c>
      <c r="K1390">
        <v>604.09337727831996</v>
      </c>
      <c r="L1390">
        <v>573.701394776136</v>
      </c>
      <c r="M1390">
        <v>71.714498161885103</v>
      </c>
      <c r="N1390">
        <v>1.38651854684708</v>
      </c>
      <c r="O1390">
        <v>27.557755775577501</v>
      </c>
      <c r="P1390">
        <v>135.46450017661601</v>
      </c>
      <c r="Q1390">
        <v>4.9769984989523001E-2</v>
      </c>
    </row>
    <row r="1391" spans="1:17" hidden="1" x14ac:dyDescent="0.3">
      <c r="A1391" t="s">
        <v>2933</v>
      </c>
      <c r="B1391" t="s">
        <v>2934</v>
      </c>
      <c r="C1391" t="str">
        <f>IFERROR(VLOOKUP(Table1[[#This Row],[Ticker]],[1]!Table1[[Symbol]:[Industry]],2,FALSE),"-")</f>
        <v>-</v>
      </c>
      <c r="D1391" t="s">
        <v>539</v>
      </c>
      <c r="E1391">
        <v>1076.7272</v>
      </c>
      <c r="F1391">
        <v>6425</v>
      </c>
      <c r="G1391">
        <v>139.34372885436801</v>
      </c>
      <c r="H1391">
        <v>18.003594988179</v>
      </c>
      <c r="I1391">
        <v>35.219155855419203</v>
      </c>
      <c r="J1391">
        <v>-0.61424905258823104</v>
      </c>
      <c r="K1391">
        <v>5861.5523974277203</v>
      </c>
      <c r="L1391">
        <v>4870.1767197639301</v>
      </c>
      <c r="M1391">
        <v>57.302749396588297</v>
      </c>
      <c r="N1391">
        <v>0.62722376366900601</v>
      </c>
      <c r="O1391">
        <v>8.5556420233463104</v>
      </c>
      <c r="P1391">
        <v>178.01817395066999</v>
      </c>
      <c r="Q1391">
        <v>0.164001443856676</v>
      </c>
    </row>
    <row r="1392" spans="1:17" hidden="1" x14ac:dyDescent="0.3">
      <c r="A1392" t="s">
        <v>2935</v>
      </c>
      <c r="B1392" t="s">
        <v>2936</v>
      </c>
      <c r="C1392" t="str">
        <f>IFERROR(VLOOKUP(Table1[[#This Row],[Ticker]],[1]!Table1[[Symbol]:[Industry]],2,FALSE),"-")</f>
        <v>-</v>
      </c>
      <c r="D1392" t="s">
        <v>119</v>
      </c>
      <c r="E1392">
        <v>1076.29537989</v>
      </c>
      <c r="F1392">
        <v>147.44999999999999</v>
      </c>
      <c r="G1392">
        <v>-45.711612066587797</v>
      </c>
      <c r="H1392">
        <v>-7.34981331268341</v>
      </c>
      <c r="I1392">
        <v>-17.897411937474899</v>
      </c>
      <c r="J1392">
        <v>0.53081078052710795</v>
      </c>
      <c r="K1392">
        <v>149.43046602630801</v>
      </c>
      <c r="L1392">
        <v>153.78515051617001</v>
      </c>
      <c r="M1392">
        <v>43.348692083132498</v>
      </c>
      <c r="N1392">
        <v>0.73323773981554397</v>
      </c>
      <c r="O1392">
        <v>50.695150898609697</v>
      </c>
      <c r="P1392">
        <v>16.7458432304038</v>
      </c>
      <c r="Q1392">
        <v>5.0574600746780003E-2</v>
      </c>
    </row>
    <row r="1393" spans="1:17" hidden="1" x14ac:dyDescent="0.3">
      <c r="A1393" t="s">
        <v>2937</v>
      </c>
      <c r="B1393" t="s">
        <v>2938</v>
      </c>
      <c r="C1393" t="str">
        <f>IFERROR(VLOOKUP(Table1[[#This Row],[Ticker]],[1]!Table1[[Symbol]:[Industry]],2,FALSE),"-")</f>
        <v>-</v>
      </c>
      <c r="D1393" t="s">
        <v>127</v>
      </c>
      <c r="E1393">
        <v>1073.61407304</v>
      </c>
      <c r="F1393">
        <v>232.8</v>
      </c>
      <c r="G1393">
        <v>305.86157518703197</v>
      </c>
      <c r="H1393">
        <v>38.445593783344499</v>
      </c>
      <c r="I1393">
        <v>196.640829860195</v>
      </c>
      <c r="J1393">
        <v>-3.5109092426349102</v>
      </c>
      <c r="K1393">
        <v>188.08437276784201</v>
      </c>
      <c r="L1393">
        <v>126.36729253291401</v>
      </c>
      <c r="M1393">
        <v>54.3260676160183</v>
      </c>
      <c r="N1393">
        <v>2.5109375214008298</v>
      </c>
      <c r="O1393">
        <v>15.292096219931199</v>
      </c>
      <c r="P1393">
        <v>374.134419551934</v>
      </c>
      <c r="Q1393">
        <v>0.16267035248210501</v>
      </c>
    </row>
    <row r="1394" spans="1:17" hidden="1" x14ac:dyDescent="0.3">
      <c r="A1394" t="s">
        <v>2939</v>
      </c>
      <c r="B1394" t="s">
        <v>2940</v>
      </c>
      <c r="C1394" t="str">
        <f>IFERROR(VLOOKUP(Table1[[#This Row],[Ticker]],[1]!Table1[[Symbol]:[Industry]],2,FALSE),"-")</f>
        <v>-</v>
      </c>
      <c r="D1394" t="s">
        <v>138</v>
      </c>
      <c r="E1394">
        <v>1073.0556012</v>
      </c>
      <c r="F1394">
        <v>878.35</v>
      </c>
      <c r="G1394">
        <v>42.836325263720497</v>
      </c>
      <c r="H1394">
        <v>9.8161060334017003E-2</v>
      </c>
      <c r="I1394">
        <v>-26.0882137142322</v>
      </c>
      <c r="J1394">
        <v>-0.47926533612808903</v>
      </c>
      <c r="K1394">
        <v>876.817133327134</v>
      </c>
      <c r="L1394">
        <v>828.61533224074105</v>
      </c>
      <c r="N1394">
        <v>0.86310564678425805</v>
      </c>
      <c r="O1394">
        <v>28.0810610804349</v>
      </c>
      <c r="P1394">
        <v>67.304761904761904</v>
      </c>
    </row>
    <row r="1395" spans="1:17" hidden="1" x14ac:dyDescent="0.3">
      <c r="A1395" t="s">
        <v>2941</v>
      </c>
      <c r="B1395" t="s">
        <v>2942</v>
      </c>
      <c r="C1395" t="str">
        <f>IFERROR(VLOOKUP(Table1[[#This Row],[Ticker]],[1]!Table1[[Symbol]:[Industry]],2,FALSE),"-")</f>
        <v>-</v>
      </c>
      <c r="D1395" t="s">
        <v>268</v>
      </c>
      <c r="E1395">
        <v>1071.5086665900001</v>
      </c>
      <c r="F1395">
        <v>762.15</v>
      </c>
      <c r="G1395">
        <v>267.673594236067</v>
      </c>
      <c r="H1395">
        <v>-14.291548829449599</v>
      </c>
      <c r="I1395">
        <v>99.282780752982205</v>
      </c>
      <c r="J1395">
        <v>-3.6981996456664201</v>
      </c>
      <c r="K1395">
        <v>752.99790402975304</v>
      </c>
      <c r="L1395">
        <v>501.11549954282702</v>
      </c>
      <c r="M1395">
        <v>26.492166702925498</v>
      </c>
      <c r="N1395">
        <v>0.89205999117776802</v>
      </c>
      <c r="O1395">
        <v>48.264777274814598</v>
      </c>
      <c r="P1395">
        <v>311.972972972972</v>
      </c>
      <c r="Q1395">
        <v>0.20785643299800299</v>
      </c>
    </row>
    <row r="1396" spans="1:17" hidden="1" x14ac:dyDescent="0.3">
      <c r="A1396" t="s">
        <v>2943</v>
      </c>
      <c r="B1396" t="s">
        <v>2944</v>
      </c>
      <c r="C1396" t="str">
        <f>IFERROR(VLOOKUP(Table1[[#This Row],[Ticker]],[1]!Table1[[Symbol]:[Industry]],2,FALSE),"-")</f>
        <v>-</v>
      </c>
      <c r="D1396" t="s">
        <v>539</v>
      </c>
      <c r="E1396">
        <v>1070.36026728</v>
      </c>
      <c r="F1396">
        <v>91.55</v>
      </c>
      <c r="G1396">
        <v>101.718233656094</v>
      </c>
      <c r="H1396">
        <v>5.89102130579779</v>
      </c>
      <c r="I1396">
        <v>-14.7497553060036</v>
      </c>
      <c r="J1396">
        <v>-5.7400605280625898</v>
      </c>
      <c r="K1396">
        <v>84.949881960285495</v>
      </c>
      <c r="L1396">
        <v>70.412253339090299</v>
      </c>
      <c r="M1396">
        <v>45.259182214912997</v>
      </c>
      <c r="N1396">
        <v>2.3061319584128999</v>
      </c>
      <c r="O1396">
        <v>17.531403604587599</v>
      </c>
      <c r="P1396">
        <v>149.86822092274599</v>
      </c>
      <c r="Q1396">
        <v>9.5435527773299E-2</v>
      </c>
    </row>
    <row r="1397" spans="1:17" hidden="1" x14ac:dyDescent="0.3">
      <c r="A1397" t="s">
        <v>2945</v>
      </c>
      <c r="B1397" t="s">
        <v>2946</v>
      </c>
      <c r="C1397" t="str">
        <f>IFERROR(VLOOKUP(Table1[[#This Row],[Ticker]],[1]!Table1[[Symbol]:[Industry]],2,FALSE),"-")</f>
        <v>-</v>
      </c>
      <c r="D1397" t="s">
        <v>619</v>
      </c>
      <c r="E1397">
        <v>1066.2879223919999</v>
      </c>
      <c r="F1397">
        <v>226.38</v>
      </c>
      <c r="G1397">
        <v>-5.9775069984364704</v>
      </c>
      <c r="H1397">
        <v>9.62716496855443</v>
      </c>
      <c r="I1397">
        <v>-3.6840731934364901</v>
      </c>
      <c r="J1397">
        <v>1.19482479835224</v>
      </c>
      <c r="K1397">
        <v>203.79464179075299</v>
      </c>
      <c r="L1397">
        <v>197.965333840466</v>
      </c>
      <c r="M1397">
        <v>64.450511465696493</v>
      </c>
      <c r="N1397">
        <v>1.0446788147547601</v>
      </c>
      <c r="O1397">
        <v>7.2091174131990501</v>
      </c>
      <c r="P1397">
        <v>42.33259981138</v>
      </c>
      <c r="Q1397">
        <v>-2.8218143198016001E-2</v>
      </c>
    </row>
    <row r="1398" spans="1:17" hidden="1" x14ac:dyDescent="0.3">
      <c r="A1398" t="s">
        <v>2947</v>
      </c>
      <c r="B1398" t="s">
        <v>2948</v>
      </c>
      <c r="C1398" t="str">
        <f>IFERROR(VLOOKUP(Table1[[#This Row],[Ticker]],[1]!Table1[[Symbol]:[Industry]],2,FALSE),"-")</f>
        <v>-</v>
      </c>
      <c r="D1398" t="s">
        <v>626</v>
      </c>
      <c r="E1398">
        <v>1057.5182916480001</v>
      </c>
      <c r="F1398">
        <v>87.36</v>
      </c>
      <c r="G1398">
        <v>34.572151097086703</v>
      </c>
      <c r="H1398">
        <v>-12.4629705553542</v>
      </c>
      <c r="I1398">
        <v>-38.2192392120919</v>
      </c>
      <c r="J1398">
        <v>-0.28951150764046002</v>
      </c>
      <c r="K1398">
        <v>79.638866022393998</v>
      </c>
      <c r="L1398">
        <v>79.026114863296797</v>
      </c>
      <c r="M1398">
        <v>70.718292004062107</v>
      </c>
      <c r="N1398">
        <v>1.2647976048762899</v>
      </c>
      <c r="O1398">
        <v>45.089285714285701</v>
      </c>
      <c r="P1398">
        <v>58.980891719745202</v>
      </c>
      <c r="Q1398">
        <v>-6.9798517442071994E-2</v>
      </c>
    </row>
    <row r="1399" spans="1:17" hidden="1" x14ac:dyDescent="0.3">
      <c r="A1399" t="s">
        <v>2949</v>
      </c>
      <c r="B1399" t="s">
        <v>2950</v>
      </c>
      <c r="C1399" t="str">
        <f>IFERROR(VLOOKUP(Table1[[#This Row],[Ticker]],[1]!Table1[[Symbol]:[Industry]],2,FALSE),"-")</f>
        <v>-</v>
      </c>
      <c r="D1399" t="s">
        <v>2951</v>
      </c>
      <c r="E1399">
        <v>1054.6686747409999</v>
      </c>
      <c r="F1399">
        <v>30.23</v>
      </c>
      <c r="G1399">
        <v>-51.741773623254403</v>
      </c>
      <c r="H1399">
        <v>-11.846392984448499</v>
      </c>
      <c r="I1399">
        <v>-46.473568626830797</v>
      </c>
      <c r="J1399">
        <v>-6.0908464932895701</v>
      </c>
      <c r="K1399">
        <v>31.0993840226853</v>
      </c>
      <c r="L1399">
        <v>34.096113406449597</v>
      </c>
      <c r="M1399">
        <v>42.302669952033199</v>
      </c>
      <c r="N1399">
        <v>0.82440266649265503</v>
      </c>
      <c r="O1399">
        <v>72.014555077737299</v>
      </c>
      <c r="P1399">
        <v>16.269230769230699</v>
      </c>
      <c r="Q1399">
        <v>0.148540588104416</v>
      </c>
    </row>
    <row r="1400" spans="1:17" hidden="1" x14ac:dyDescent="0.3">
      <c r="A1400" t="s">
        <v>2952</v>
      </c>
      <c r="B1400" t="s">
        <v>2953</v>
      </c>
      <c r="C1400" t="str">
        <f>IFERROR(VLOOKUP(Table1[[#This Row],[Ticker]],[1]!Table1[[Symbol]:[Industry]],2,FALSE),"-")</f>
        <v>-</v>
      </c>
      <c r="D1400" t="s">
        <v>302</v>
      </c>
      <c r="E1400">
        <v>1053.4939999999999</v>
      </c>
      <c r="F1400">
        <v>8103.8</v>
      </c>
      <c r="G1400">
        <v>34.4859408760557</v>
      </c>
      <c r="H1400">
        <v>-10.1182991814474</v>
      </c>
      <c r="I1400">
        <v>-28.272967066495902</v>
      </c>
      <c r="J1400">
        <v>-4.7358596039204697</v>
      </c>
      <c r="K1400">
        <v>8697.4070326434903</v>
      </c>
      <c r="L1400">
        <v>8085.7540755098998</v>
      </c>
      <c r="M1400">
        <v>15.8701137954078</v>
      </c>
      <c r="N1400">
        <v>1.1257886830245301</v>
      </c>
      <c r="O1400">
        <v>24.0282336681556</v>
      </c>
      <c r="P1400">
        <v>82.559134940301803</v>
      </c>
      <c r="Q1400">
        <v>0.17694110246882699</v>
      </c>
    </row>
    <row r="1401" spans="1:17" hidden="1" x14ac:dyDescent="0.3">
      <c r="A1401" t="s">
        <v>2954</v>
      </c>
      <c r="B1401" t="s">
        <v>2955</v>
      </c>
      <c r="C1401" t="str">
        <f>IFERROR(VLOOKUP(Table1[[#This Row],[Ticker]],[1]!Table1[[Symbol]:[Industry]],2,FALSE),"-")</f>
        <v>-</v>
      </c>
      <c r="D1401" t="s">
        <v>271</v>
      </c>
      <c r="E1401">
        <v>1051.98811935</v>
      </c>
      <c r="F1401">
        <v>381.5</v>
      </c>
      <c r="G1401">
        <v>-50.573239785579801</v>
      </c>
      <c r="H1401">
        <v>-16.577168330311402</v>
      </c>
      <c r="I1401">
        <v>-36.401377530650201</v>
      </c>
      <c r="J1401">
        <v>-1.67108826760285</v>
      </c>
      <c r="K1401">
        <v>407.51368053863598</v>
      </c>
      <c r="L1401">
        <v>442.38350767945798</v>
      </c>
      <c r="M1401">
        <v>29.359680358296998</v>
      </c>
      <c r="N1401">
        <v>1.83601009934013</v>
      </c>
      <c r="O1401">
        <v>46.2123197903014</v>
      </c>
      <c r="P1401">
        <v>3.6403151317576601</v>
      </c>
      <c r="Q1401">
        <v>-0.14996351976841801</v>
      </c>
    </row>
    <row r="1402" spans="1:17" hidden="1" x14ac:dyDescent="0.3">
      <c r="A1402" t="s">
        <v>2956</v>
      </c>
      <c r="B1402" t="s">
        <v>2957</v>
      </c>
      <c r="C1402" t="str">
        <f>IFERROR(VLOOKUP(Table1[[#This Row],[Ticker]],[1]!Table1[[Symbol]:[Industry]],2,FALSE),"-")</f>
        <v>-</v>
      </c>
      <c r="D1402" t="s">
        <v>619</v>
      </c>
      <c r="E1402">
        <v>1050.722075595</v>
      </c>
      <c r="F1402">
        <v>2392.0500000000002</v>
      </c>
      <c r="G1402">
        <v>29.267273994754401</v>
      </c>
      <c r="H1402">
        <v>23.232784033835799</v>
      </c>
      <c r="I1402">
        <v>0.95009262065172495</v>
      </c>
      <c r="J1402">
        <v>-3.8370014568820299</v>
      </c>
      <c r="K1402">
        <v>2219.0378226818998</v>
      </c>
      <c r="L1402">
        <v>1962.1018683801601</v>
      </c>
      <c r="M1402">
        <v>43.573838774724699</v>
      </c>
      <c r="N1402">
        <v>2.0765392287445898</v>
      </c>
      <c r="O1402">
        <v>21.623711878932301</v>
      </c>
      <c r="P1402">
        <v>57.891089108910897</v>
      </c>
      <c r="Q1402">
        <v>5.4403435217435001E-2</v>
      </c>
    </row>
    <row r="1403" spans="1:17" hidden="1" x14ac:dyDescent="0.3">
      <c r="A1403" t="s">
        <v>2958</v>
      </c>
      <c r="B1403" t="s">
        <v>2959</v>
      </c>
      <c r="C1403" t="str">
        <f>IFERROR(VLOOKUP(Table1[[#This Row],[Ticker]],[1]!Table1[[Symbol]:[Industry]],2,FALSE),"-")</f>
        <v>-</v>
      </c>
      <c r="D1403" t="s">
        <v>116</v>
      </c>
      <c r="E1403">
        <v>1049.57222004</v>
      </c>
      <c r="F1403">
        <v>467.4</v>
      </c>
      <c r="G1403">
        <v>16.1949968941612</v>
      </c>
      <c r="H1403">
        <v>-2.2862945777006201</v>
      </c>
      <c r="I1403">
        <v>-3.4514682118128501</v>
      </c>
      <c r="J1403">
        <v>0.37527000330480198</v>
      </c>
      <c r="K1403">
        <v>453.03608518316702</v>
      </c>
      <c r="L1403">
        <v>419.61399966347699</v>
      </c>
      <c r="M1403">
        <v>51.503243048499201</v>
      </c>
      <c r="N1403">
        <v>0.42263552029844098</v>
      </c>
      <c r="O1403">
        <v>10.7616602481814</v>
      </c>
      <c r="P1403">
        <v>62.122788761706502</v>
      </c>
      <c r="Q1403">
        <v>8.3654197971139002E-2</v>
      </c>
    </row>
    <row r="1404" spans="1:17" hidden="1" x14ac:dyDescent="0.3">
      <c r="A1404" t="s">
        <v>2960</v>
      </c>
      <c r="B1404" t="s">
        <v>2961</v>
      </c>
      <c r="C1404" t="str">
        <f>IFERROR(VLOOKUP(Table1[[#This Row],[Ticker]],[1]!Table1[[Symbol]:[Industry]],2,FALSE),"-")</f>
        <v>-</v>
      </c>
      <c r="D1404" t="s">
        <v>528</v>
      </c>
      <c r="E1404">
        <v>1047.5972745209999</v>
      </c>
      <c r="F1404">
        <v>49.59</v>
      </c>
      <c r="G1404">
        <v>30.751045802784201</v>
      </c>
      <c r="H1404">
        <v>-16.872562183334399</v>
      </c>
      <c r="I1404">
        <v>-32.399133391985998</v>
      </c>
      <c r="J1404">
        <v>-6.9557754032421899</v>
      </c>
      <c r="K1404">
        <v>55.152646090322698</v>
      </c>
      <c r="L1404">
        <v>54.545778916178698</v>
      </c>
      <c r="M1404">
        <v>17.949038922690701</v>
      </c>
      <c r="N1404">
        <v>0.686970495660848</v>
      </c>
      <c r="O1404">
        <v>50.534381931841097</v>
      </c>
      <c r="P1404">
        <v>71</v>
      </c>
      <c r="Q1404">
        <v>2.3841709138881E-2</v>
      </c>
    </row>
    <row r="1405" spans="1:17" hidden="1" x14ac:dyDescent="0.3">
      <c r="A1405" t="s">
        <v>2962</v>
      </c>
      <c r="B1405" t="s">
        <v>2963</v>
      </c>
      <c r="C1405" t="str">
        <f>IFERROR(VLOOKUP(Table1[[#This Row],[Ticker]],[1]!Table1[[Symbol]:[Industry]],2,FALSE),"-")</f>
        <v>-</v>
      </c>
      <c r="D1405" t="s">
        <v>539</v>
      </c>
      <c r="E1405">
        <v>1041.9659804400001</v>
      </c>
      <c r="F1405">
        <v>299.45</v>
      </c>
      <c r="G1405">
        <v>52.690723389887701</v>
      </c>
      <c r="H1405">
        <v>5.6041173153708499</v>
      </c>
      <c r="I1405">
        <v>24.673630292927101</v>
      </c>
      <c r="J1405">
        <v>-3.15711554363783</v>
      </c>
      <c r="K1405">
        <v>284.53591478426603</v>
      </c>
      <c r="L1405">
        <v>247.44795702386699</v>
      </c>
      <c r="M1405">
        <v>42.870968365238099</v>
      </c>
      <c r="N1405">
        <v>1.7127224173736699</v>
      </c>
      <c r="O1405">
        <v>12.589747871097</v>
      </c>
      <c r="P1405">
        <v>80.012022843402406</v>
      </c>
      <c r="Q1405">
        <v>3.6319080679220002E-3</v>
      </c>
    </row>
    <row r="1406" spans="1:17" hidden="1" x14ac:dyDescent="0.3">
      <c r="A1406" t="s">
        <v>2964</v>
      </c>
      <c r="B1406" t="s">
        <v>2965</v>
      </c>
      <c r="C1406" t="str">
        <f>IFERROR(VLOOKUP(Table1[[#This Row],[Ticker]],[1]!Table1[[Symbol]:[Industry]],2,FALSE),"-")</f>
        <v>-</v>
      </c>
      <c r="D1406" t="s">
        <v>619</v>
      </c>
      <c r="E1406">
        <v>1039.65642252</v>
      </c>
      <c r="F1406">
        <v>63.46</v>
      </c>
      <c r="G1406">
        <v>11.912707686818401</v>
      </c>
      <c r="H1406">
        <v>0.214718388263726</v>
      </c>
      <c r="I1406">
        <v>-10.709324025076199</v>
      </c>
      <c r="J1406">
        <v>2.0254726270130998</v>
      </c>
      <c r="K1406">
        <v>60.563319635687499</v>
      </c>
      <c r="L1406">
        <v>58.529163011966098</v>
      </c>
      <c r="M1406">
        <v>48.095566570242099</v>
      </c>
      <c r="N1406">
        <v>2.2080622119241302</v>
      </c>
      <c r="O1406">
        <v>15.7421998109045</v>
      </c>
      <c r="P1406">
        <v>42.606741573033702</v>
      </c>
      <c r="Q1406">
        <v>-3.2559639550999997E-2</v>
      </c>
    </row>
    <row r="1407" spans="1:17" hidden="1" x14ac:dyDescent="0.3">
      <c r="A1407" t="s">
        <v>2966</v>
      </c>
      <c r="B1407" t="s">
        <v>2967</v>
      </c>
      <c r="C1407" t="str">
        <f>IFERROR(VLOOKUP(Table1[[#This Row],[Ticker]],[1]!Table1[[Symbol]:[Industry]],2,FALSE),"-")</f>
        <v>-</v>
      </c>
      <c r="D1407" t="s">
        <v>92</v>
      </c>
      <c r="E1407">
        <v>1036.7269123200001</v>
      </c>
      <c r="F1407">
        <v>155.36000000000001</v>
      </c>
      <c r="G1407">
        <v>61.750297010130801</v>
      </c>
      <c r="H1407">
        <v>7.2264605243401796</v>
      </c>
      <c r="I1407">
        <v>7.4124959577403704</v>
      </c>
      <c r="J1407">
        <v>-5.93281447109689</v>
      </c>
      <c r="K1407">
        <v>126.079978109753</v>
      </c>
      <c r="L1407">
        <v>116.921039432322</v>
      </c>
      <c r="M1407">
        <v>74.301106558076597</v>
      </c>
      <c r="N1407">
        <v>4.0398678406841997</v>
      </c>
      <c r="O1407">
        <v>1.6027291452111101</v>
      </c>
      <c r="P1407">
        <v>85.837320574162703</v>
      </c>
      <c r="Q1407">
        <v>4.7105140579691E-2</v>
      </c>
    </row>
    <row r="1408" spans="1:17" hidden="1" x14ac:dyDescent="0.3">
      <c r="A1408" t="s">
        <v>2968</v>
      </c>
      <c r="B1408" t="s">
        <v>2969</v>
      </c>
      <c r="C1408" t="str">
        <f>IFERROR(VLOOKUP(Table1[[#This Row],[Ticker]],[1]!Table1[[Symbol]:[Industry]],2,FALSE),"-")</f>
        <v>-</v>
      </c>
      <c r="D1408" t="s">
        <v>24</v>
      </c>
      <c r="E1408">
        <v>1036.08448398</v>
      </c>
      <c r="F1408">
        <v>40.950000000000003</v>
      </c>
      <c r="G1408">
        <v>65.169553259017803</v>
      </c>
      <c r="H1408">
        <v>-9.9003061923669708</v>
      </c>
      <c r="I1408">
        <v>-25.6501493344681</v>
      </c>
      <c r="J1408">
        <v>-0.90815635562313701</v>
      </c>
      <c r="K1408">
        <v>42.318301115312799</v>
      </c>
      <c r="L1408">
        <v>38.473920534396498</v>
      </c>
      <c r="M1408">
        <v>39.729701143169201</v>
      </c>
      <c r="N1408">
        <v>1.1450994517180799</v>
      </c>
      <c r="O1408">
        <v>44.078144078144</v>
      </c>
      <c r="P1408">
        <v>101.228501228501</v>
      </c>
      <c r="Q1408">
        <v>7.3360989729360004E-2</v>
      </c>
    </row>
    <row r="1409" spans="1:17" hidden="1" x14ac:dyDescent="0.3">
      <c r="A1409" t="s">
        <v>2970</v>
      </c>
      <c r="B1409" t="s">
        <v>2971</v>
      </c>
      <c r="C1409" t="str">
        <f>IFERROR(VLOOKUP(Table1[[#This Row],[Ticker]],[1]!Table1[[Symbol]:[Industry]],2,FALSE),"-")</f>
        <v>-</v>
      </c>
      <c r="D1409" t="s">
        <v>372</v>
      </c>
      <c r="E1409">
        <v>1035.4815548479901</v>
      </c>
      <c r="F1409">
        <v>306.38</v>
      </c>
      <c r="G1409">
        <v>59.815298474870701</v>
      </c>
      <c r="H1409">
        <v>9.7353843890890506</v>
      </c>
      <c r="I1409">
        <v>5.2471652454629796</v>
      </c>
      <c r="J1409">
        <v>2.0871400160426101</v>
      </c>
      <c r="K1409">
        <v>270.65146523454098</v>
      </c>
      <c r="L1409">
        <v>243.016928465951</v>
      </c>
      <c r="M1409">
        <v>63.081979809109903</v>
      </c>
      <c r="N1409">
        <v>1.3573215957217599</v>
      </c>
      <c r="O1409">
        <v>7.2067367321626703</v>
      </c>
      <c r="P1409">
        <v>84.956233021430705</v>
      </c>
    </row>
    <row r="1410" spans="1:17" hidden="1" x14ac:dyDescent="0.3">
      <c r="A1410" t="s">
        <v>2972</v>
      </c>
      <c r="B1410" t="s">
        <v>2973</v>
      </c>
      <c r="C1410" t="str">
        <f>IFERROR(VLOOKUP(Table1[[#This Row],[Ticker]],[1]!Table1[[Symbol]:[Industry]],2,FALSE),"-")</f>
        <v>-</v>
      </c>
      <c r="D1410" t="s">
        <v>271</v>
      </c>
      <c r="E1410">
        <v>1033.0243289549901</v>
      </c>
      <c r="F1410">
        <v>109.95</v>
      </c>
      <c r="G1410">
        <v>-23.884910049651001</v>
      </c>
      <c r="H1410">
        <v>-7.2442298794809101</v>
      </c>
      <c r="I1410">
        <v>-1.4364004727314199</v>
      </c>
      <c r="J1410">
        <v>-1.5352700070853</v>
      </c>
      <c r="K1410">
        <v>113.88686854013601</v>
      </c>
      <c r="L1410">
        <v>106.852188744012</v>
      </c>
      <c r="M1410">
        <v>35.109361737423797</v>
      </c>
      <c r="N1410">
        <v>0.51182200637883402</v>
      </c>
      <c r="O1410">
        <v>20.463847203274199</v>
      </c>
      <c r="P1410">
        <v>34.249084249084198</v>
      </c>
      <c r="Q1410">
        <v>-4.1369371346065997E-2</v>
      </c>
    </row>
    <row r="1411" spans="1:17" hidden="1" x14ac:dyDescent="0.3">
      <c r="A1411" t="s">
        <v>2974</v>
      </c>
      <c r="B1411" t="s">
        <v>2975</v>
      </c>
      <c r="C1411" t="str">
        <f>IFERROR(VLOOKUP(Table1[[#This Row],[Ticker]],[1]!Table1[[Symbol]:[Industry]],2,FALSE),"-")</f>
        <v>-</v>
      </c>
      <c r="D1411" t="s">
        <v>921</v>
      </c>
      <c r="E1411">
        <v>1032.3447578749999</v>
      </c>
      <c r="F1411">
        <v>731.45</v>
      </c>
      <c r="G1411">
        <v>15.6937149244813</v>
      </c>
      <c r="H1411">
        <v>-8.5639739039671205</v>
      </c>
      <c r="I1411">
        <v>-31.104182369699501</v>
      </c>
      <c r="J1411">
        <v>-5.5320644582546397</v>
      </c>
      <c r="K1411">
        <v>756.82988540533597</v>
      </c>
      <c r="L1411">
        <v>719.54587609653004</v>
      </c>
      <c r="M1411">
        <v>38.898871438612197</v>
      </c>
      <c r="N1411">
        <v>0.76568018623740497</v>
      </c>
      <c r="O1411">
        <v>25.093991386970998</v>
      </c>
      <c r="P1411">
        <v>45.562189054726304</v>
      </c>
      <c r="Q1411">
        <v>0.103593203318259</v>
      </c>
    </row>
    <row r="1412" spans="1:17" hidden="1" x14ac:dyDescent="0.3">
      <c r="A1412" t="s">
        <v>2976</v>
      </c>
      <c r="B1412" t="s">
        <v>2977</v>
      </c>
      <c r="C1412" t="str">
        <f>IFERROR(VLOOKUP(Table1[[#This Row],[Ticker]],[1]!Table1[[Symbol]:[Industry]],2,FALSE),"-")</f>
        <v>-</v>
      </c>
      <c r="D1412" t="s">
        <v>271</v>
      </c>
      <c r="E1412">
        <v>1031.58397261</v>
      </c>
      <c r="F1412">
        <v>84.67</v>
      </c>
      <c r="G1412">
        <v>20.476018834181801</v>
      </c>
      <c r="H1412">
        <v>-11.386040413737801</v>
      </c>
      <c r="I1412">
        <v>-31.9196620759006</v>
      </c>
      <c r="J1412">
        <v>1.3314411400547199</v>
      </c>
      <c r="K1412">
        <v>87.059701545979905</v>
      </c>
      <c r="L1412">
        <v>86.4277672171836</v>
      </c>
      <c r="M1412">
        <v>34.0689622159042</v>
      </c>
      <c r="N1412">
        <v>0.99220973250714195</v>
      </c>
      <c r="O1412">
        <v>38.183536081256598</v>
      </c>
      <c r="P1412">
        <v>53.945454545454503</v>
      </c>
      <c r="Q1412">
        <v>0.140137926387637</v>
      </c>
    </row>
    <row r="1413" spans="1:17" hidden="1" x14ac:dyDescent="0.3">
      <c r="A1413" t="s">
        <v>2978</v>
      </c>
      <c r="B1413" t="s">
        <v>2979</v>
      </c>
      <c r="C1413" t="str">
        <f>IFERROR(VLOOKUP(Table1[[#This Row],[Ticker]],[1]!Table1[[Symbol]:[Industry]],2,FALSE),"-")</f>
        <v>-</v>
      </c>
      <c r="D1413" t="s">
        <v>271</v>
      </c>
      <c r="E1413">
        <v>1027.7436573750001</v>
      </c>
      <c r="F1413">
        <v>598.75</v>
      </c>
      <c r="G1413">
        <v>-45.815248805138602</v>
      </c>
      <c r="H1413">
        <v>5.9998185676673703</v>
      </c>
      <c r="I1413">
        <v>-12.633943572807</v>
      </c>
      <c r="J1413">
        <v>0.56916017983487999</v>
      </c>
      <c r="K1413">
        <v>562.35458974095002</v>
      </c>
      <c r="L1413">
        <v>558.43646422767597</v>
      </c>
      <c r="M1413">
        <v>55.854959231346001</v>
      </c>
      <c r="N1413">
        <v>2.0628512082016699</v>
      </c>
      <c r="O1413">
        <v>35.949895615866303</v>
      </c>
      <c r="P1413">
        <v>35.770975056689302</v>
      </c>
      <c r="Q1413">
        <v>4.6840822962308001E-2</v>
      </c>
    </row>
    <row r="1414" spans="1:17" hidden="1" x14ac:dyDescent="0.3">
      <c r="A1414" t="s">
        <v>2980</v>
      </c>
      <c r="B1414" t="s">
        <v>2981</v>
      </c>
      <c r="C1414" t="str">
        <f>IFERROR(VLOOKUP(Table1[[#This Row],[Ticker]],[1]!Table1[[Symbol]:[Industry]],2,FALSE),"-")</f>
        <v>-</v>
      </c>
      <c r="D1414" t="s">
        <v>281</v>
      </c>
      <c r="E1414">
        <v>1027.05</v>
      </c>
      <c r="F1414">
        <v>501</v>
      </c>
      <c r="G1414">
        <v>21.2414480275689</v>
      </c>
      <c r="H1414">
        <v>-7.2560721405632904</v>
      </c>
      <c r="I1414">
        <v>-28.1258414665202</v>
      </c>
      <c r="J1414">
        <v>-2.1742220051839301</v>
      </c>
      <c r="K1414">
        <v>525.61670994307804</v>
      </c>
      <c r="L1414">
        <v>523.17974457734999</v>
      </c>
      <c r="M1414">
        <v>41.597974460478902</v>
      </c>
      <c r="N1414">
        <v>0.27338051170386501</v>
      </c>
      <c r="O1414">
        <v>59.670658682634702</v>
      </c>
      <c r="P1414">
        <v>51.933282789992397</v>
      </c>
      <c r="Q1414">
        <v>0.10772318203895399</v>
      </c>
    </row>
    <row r="1415" spans="1:17" hidden="1" x14ac:dyDescent="0.3">
      <c r="A1415" t="s">
        <v>2982</v>
      </c>
      <c r="B1415" t="s">
        <v>2983</v>
      </c>
      <c r="C1415" t="str">
        <f>IFERROR(VLOOKUP(Table1[[#This Row],[Ticker]],[1]!Table1[[Symbol]:[Industry]],2,FALSE),"-")</f>
        <v>-</v>
      </c>
      <c r="D1415" t="s">
        <v>2984</v>
      </c>
      <c r="E1415">
        <v>1026.7761</v>
      </c>
      <c r="F1415">
        <v>520.15</v>
      </c>
      <c r="G1415">
        <v>229.867594138187</v>
      </c>
      <c r="H1415">
        <v>12.597554979821499</v>
      </c>
      <c r="I1415">
        <v>190.44457594011499</v>
      </c>
      <c r="J1415">
        <v>-1.0133206373403001</v>
      </c>
      <c r="K1415">
        <v>463.37244969271001</v>
      </c>
      <c r="M1415">
        <v>44.157278493447997</v>
      </c>
      <c r="N1415">
        <v>0.60846505551926799</v>
      </c>
      <c r="O1415">
        <v>28.789772181101601</v>
      </c>
      <c r="P1415">
        <v>271.53571428571399</v>
      </c>
    </row>
    <row r="1416" spans="1:17" hidden="1" x14ac:dyDescent="0.3">
      <c r="A1416" t="s">
        <v>2985</v>
      </c>
      <c r="B1416" t="s">
        <v>2986</v>
      </c>
      <c r="C1416" t="str">
        <f>IFERROR(VLOOKUP(Table1[[#This Row],[Ticker]],[1]!Table1[[Symbol]:[Industry]],2,FALSE),"-")</f>
        <v>-</v>
      </c>
      <c r="D1416" t="s">
        <v>2481</v>
      </c>
      <c r="E1416">
        <v>1025.2901999999999</v>
      </c>
      <c r="F1416">
        <v>25.96</v>
      </c>
      <c r="G1416">
        <v>240.48801236092899</v>
      </c>
      <c r="H1416">
        <v>-3.7730666503368</v>
      </c>
      <c r="I1416">
        <v>92.091966562372605</v>
      </c>
      <c r="J1416">
        <v>-7.60290500104212</v>
      </c>
      <c r="K1416">
        <v>26.261669875473501</v>
      </c>
      <c r="L1416">
        <v>19.172401473368701</v>
      </c>
      <c r="M1416">
        <v>33.890787245855201</v>
      </c>
      <c r="N1416">
        <v>0.723836331479492</v>
      </c>
      <c r="O1416">
        <v>32.2547508988186</v>
      </c>
      <c r="P1416">
        <v>303.52331606217598</v>
      </c>
      <c r="Q1416">
        <v>0.26247351998247598</v>
      </c>
    </row>
    <row r="1417" spans="1:17" hidden="1" x14ac:dyDescent="0.3">
      <c r="A1417" t="s">
        <v>2987</v>
      </c>
      <c r="B1417" t="s">
        <v>2988</v>
      </c>
      <c r="C1417" t="str">
        <f>IFERROR(VLOOKUP(Table1[[#This Row],[Ticker]],[1]!Table1[[Symbol]:[Industry]],2,FALSE),"-")</f>
        <v>-</v>
      </c>
      <c r="D1417" t="s">
        <v>62</v>
      </c>
      <c r="E1417">
        <v>1023.02237673999</v>
      </c>
      <c r="F1417">
        <v>796.3</v>
      </c>
      <c r="G1417">
        <v>79.210799871723296</v>
      </c>
      <c r="H1417">
        <v>-11.3601076340804</v>
      </c>
      <c r="I1417">
        <v>1.70046899578547</v>
      </c>
      <c r="J1417">
        <v>-6.2674559753518304</v>
      </c>
      <c r="K1417">
        <v>771.76252417431101</v>
      </c>
      <c r="L1417">
        <v>654.74927067982298</v>
      </c>
      <c r="M1417">
        <v>41.8445892168535</v>
      </c>
      <c r="N1417">
        <v>0.58981576509834399</v>
      </c>
      <c r="O1417">
        <v>17.411779480095401</v>
      </c>
      <c r="P1417">
        <v>105.762273901808</v>
      </c>
      <c r="Q1417">
        <v>7.7843798477995996E-2</v>
      </c>
    </row>
    <row r="1418" spans="1:17" hidden="1" x14ac:dyDescent="0.3">
      <c r="A1418" t="s">
        <v>2989</v>
      </c>
      <c r="B1418" t="s">
        <v>2990</v>
      </c>
      <c r="C1418" t="str">
        <f>IFERROR(VLOOKUP(Table1[[#This Row],[Ticker]],[1]!Table1[[Symbol]:[Industry]],2,FALSE),"-")</f>
        <v>-</v>
      </c>
      <c r="D1418" t="s">
        <v>2991</v>
      </c>
      <c r="E1418">
        <v>1022.27155137999</v>
      </c>
      <c r="F1418">
        <v>158.38999999999999</v>
      </c>
      <c r="G1418">
        <v>-73.242439112781398</v>
      </c>
      <c r="H1418">
        <v>-9.1257916191207293</v>
      </c>
      <c r="I1418">
        <v>-52.614393710074097</v>
      </c>
      <c r="J1418">
        <v>-6.6122584369435504</v>
      </c>
      <c r="K1418">
        <v>171.55884784706299</v>
      </c>
      <c r="M1418">
        <v>26.466410801517</v>
      </c>
      <c r="N1418">
        <v>0.92055532163837905</v>
      </c>
      <c r="O1418">
        <v>105.06345097544001</v>
      </c>
      <c r="P1418">
        <v>9.0840220385674808</v>
      </c>
    </row>
    <row r="1419" spans="1:17" hidden="1" x14ac:dyDescent="0.3">
      <c r="A1419" t="s">
        <v>2992</v>
      </c>
      <c r="B1419" t="s">
        <v>2993</v>
      </c>
      <c r="C1419" t="str">
        <f>IFERROR(VLOOKUP(Table1[[#This Row],[Ticker]],[1]!Table1[[Symbol]:[Industry]],2,FALSE),"-")</f>
        <v>-</v>
      </c>
      <c r="D1419" t="s">
        <v>77</v>
      </c>
      <c r="E1419">
        <v>1020.6326735599999</v>
      </c>
      <c r="F1419">
        <v>225.64</v>
      </c>
      <c r="G1419">
        <v>-6.8212184585027096</v>
      </c>
      <c r="H1419">
        <v>-10.4149843811922</v>
      </c>
      <c r="I1419">
        <v>-13.017943670968499</v>
      </c>
      <c r="J1419">
        <v>-7.3256469324589304</v>
      </c>
      <c r="K1419">
        <v>229.20816428576799</v>
      </c>
      <c r="L1419">
        <v>218.61038546070199</v>
      </c>
      <c r="M1419">
        <v>34.874135296919498</v>
      </c>
      <c r="N1419">
        <v>0.79805525357715201</v>
      </c>
      <c r="O1419">
        <v>15.227796489984</v>
      </c>
      <c r="P1419">
        <v>25.355555555555501</v>
      </c>
      <c r="Q1419">
        <v>-6.0536097847914999E-2</v>
      </c>
    </row>
    <row r="1420" spans="1:17" hidden="1" x14ac:dyDescent="0.3">
      <c r="A1420" t="s">
        <v>2994</v>
      </c>
      <c r="B1420" t="s">
        <v>2995</v>
      </c>
      <c r="C1420" t="str">
        <f>IFERROR(VLOOKUP(Table1[[#This Row],[Ticker]],[1]!Table1[[Symbol]:[Industry]],2,FALSE),"-")</f>
        <v>-</v>
      </c>
      <c r="D1420" t="s">
        <v>268</v>
      </c>
      <c r="E1420">
        <v>1016.1177382</v>
      </c>
      <c r="F1420">
        <v>156.49</v>
      </c>
      <c r="G1420">
        <v>157.36951126867501</v>
      </c>
      <c r="H1420">
        <v>-3.4912015453669998</v>
      </c>
      <c r="I1420">
        <v>93.675632963154001</v>
      </c>
      <c r="J1420">
        <v>-4.6976615024460999</v>
      </c>
      <c r="K1420">
        <v>130.78151885824801</v>
      </c>
      <c r="L1420">
        <v>94.400366993410998</v>
      </c>
      <c r="M1420">
        <v>42.165301274951801</v>
      </c>
      <c r="N1420">
        <v>0.33389820387276098</v>
      </c>
      <c r="O1420">
        <v>17.994760048565301</v>
      </c>
      <c r="P1420">
        <v>189.79629629629599</v>
      </c>
      <c r="Q1420">
        <v>0.108245022312213</v>
      </c>
    </row>
    <row r="1421" spans="1:17" hidden="1" x14ac:dyDescent="0.3">
      <c r="A1421" t="s">
        <v>2996</v>
      </c>
      <c r="B1421" t="s">
        <v>2997</v>
      </c>
      <c r="C1421" t="str">
        <f>IFERROR(VLOOKUP(Table1[[#This Row],[Ticker]],[1]!Table1[[Symbol]:[Industry]],2,FALSE),"-")</f>
        <v>-</v>
      </c>
      <c r="D1421" t="s">
        <v>46</v>
      </c>
      <c r="E1421">
        <v>1015.963124733</v>
      </c>
      <c r="F1421">
        <v>171.19</v>
      </c>
      <c r="G1421">
        <v>305.61000402560501</v>
      </c>
      <c r="H1421">
        <v>-3.7822891797449301</v>
      </c>
      <c r="I1421">
        <v>62.142687481440902</v>
      </c>
      <c r="J1421">
        <v>1.5846870245034801</v>
      </c>
      <c r="K1421">
        <v>161.33553209561001</v>
      </c>
      <c r="L1421">
        <v>117.88100848874301</v>
      </c>
      <c r="M1421">
        <v>41.474310001006103</v>
      </c>
      <c r="N1421">
        <v>0.80952224273214402</v>
      </c>
      <c r="O1421">
        <v>23.132192300952099</v>
      </c>
      <c r="P1421">
        <v>409.49404761904702</v>
      </c>
      <c r="Q1421">
        <v>0.183737822805734</v>
      </c>
    </row>
    <row r="1422" spans="1:17" hidden="1" x14ac:dyDescent="0.3">
      <c r="A1422" t="s">
        <v>2998</v>
      </c>
      <c r="B1422" t="s">
        <v>2999</v>
      </c>
      <c r="C1422" t="str">
        <f>IFERROR(VLOOKUP(Table1[[#This Row],[Ticker]],[1]!Table1[[Symbol]:[Industry]],2,FALSE),"-")</f>
        <v>-</v>
      </c>
      <c r="D1422" t="s">
        <v>130</v>
      </c>
      <c r="E1422">
        <v>1015.568525</v>
      </c>
      <c r="F1422">
        <v>26.35</v>
      </c>
      <c r="G1422">
        <v>177.166913866078</v>
      </c>
      <c r="H1422">
        <v>-2.9074951856033602</v>
      </c>
      <c r="I1422">
        <v>-19.6119931275318</v>
      </c>
      <c r="J1422">
        <v>-3.2463891216537402</v>
      </c>
      <c r="K1422">
        <v>26.796988817703902</v>
      </c>
      <c r="L1422">
        <v>24.284989842935399</v>
      </c>
      <c r="M1422">
        <v>36.961061894744901</v>
      </c>
      <c r="N1422">
        <v>0.84723412337953397</v>
      </c>
      <c r="O1422">
        <v>26.755218216318699</v>
      </c>
      <c r="P1422">
        <v>208.18713450292299</v>
      </c>
      <c r="Q1422">
        <v>6.5750044758274007E-2</v>
      </c>
    </row>
    <row r="1423" spans="1:17" hidden="1" x14ac:dyDescent="0.3">
      <c r="A1423" t="s">
        <v>3000</v>
      </c>
      <c r="B1423" t="s">
        <v>3001</v>
      </c>
      <c r="C1423" t="str">
        <f>IFERROR(VLOOKUP(Table1[[#This Row],[Ticker]],[1]!Table1[[Symbol]:[Industry]],2,FALSE),"-")</f>
        <v>-</v>
      </c>
      <c r="D1423" t="s">
        <v>72</v>
      </c>
      <c r="E1423">
        <v>1013.88</v>
      </c>
      <c r="F1423">
        <v>168.98</v>
      </c>
      <c r="G1423">
        <v>84.512644015016207</v>
      </c>
      <c r="H1423">
        <v>11.151930480303999</v>
      </c>
      <c r="I1423">
        <v>-9.8414290875569108</v>
      </c>
      <c r="J1423">
        <v>-6.4343850289106399</v>
      </c>
      <c r="K1423">
        <v>159.48678662931999</v>
      </c>
      <c r="L1423">
        <v>141.21782103107199</v>
      </c>
      <c r="M1423">
        <v>43.016273335846201</v>
      </c>
      <c r="N1423">
        <v>1.7869844713140599</v>
      </c>
      <c r="O1423">
        <v>19.949106403124599</v>
      </c>
      <c r="P1423">
        <v>110.698254364089</v>
      </c>
      <c r="Q1423">
        <v>2.1756841595429999E-2</v>
      </c>
    </row>
    <row r="1424" spans="1:17" hidden="1" x14ac:dyDescent="0.3">
      <c r="A1424" t="s">
        <v>3002</v>
      </c>
      <c r="B1424" t="s">
        <v>3003</v>
      </c>
      <c r="C1424" t="str">
        <f>IFERROR(VLOOKUP(Table1[[#This Row],[Ticker]],[1]!Table1[[Symbol]:[Industry]],2,FALSE),"-")</f>
        <v>-</v>
      </c>
      <c r="D1424" t="s">
        <v>626</v>
      </c>
      <c r="E1424">
        <v>1008.21605632</v>
      </c>
      <c r="F1424">
        <v>721.6</v>
      </c>
      <c r="G1424">
        <v>-22.7484760676886</v>
      </c>
      <c r="H1424">
        <v>-9.2336160647089294</v>
      </c>
      <c r="I1424">
        <v>-14.028809040038601</v>
      </c>
      <c r="J1424">
        <v>-2.7688878624115598</v>
      </c>
      <c r="K1424">
        <v>770.55749625616897</v>
      </c>
      <c r="M1424">
        <v>21.452182843467401</v>
      </c>
      <c r="N1424">
        <v>0.43006830630175802</v>
      </c>
      <c r="O1424">
        <v>41.622782705099702</v>
      </c>
      <c r="P1424">
        <v>14.913607771319301</v>
      </c>
    </row>
    <row r="1425" spans="1:17" hidden="1" x14ac:dyDescent="0.3">
      <c r="A1425" t="s">
        <v>3004</v>
      </c>
      <c r="B1425" t="s">
        <v>3005</v>
      </c>
      <c r="C1425" t="str">
        <f>IFERROR(VLOOKUP(Table1[[#This Row],[Ticker]],[1]!Table1[[Symbol]:[Industry]],2,FALSE),"-")</f>
        <v>-</v>
      </c>
      <c r="D1425" t="s">
        <v>21</v>
      </c>
      <c r="E1425">
        <v>1006.666473516</v>
      </c>
      <c r="F1425">
        <v>96.36</v>
      </c>
      <c r="G1425">
        <v>-6.1764322743339299</v>
      </c>
      <c r="H1425">
        <v>-8.7649563408501496</v>
      </c>
      <c r="I1425">
        <v>-28.523602981802199</v>
      </c>
      <c r="J1425">
        <v>-2.9771282877546601</v>
      </c>
      <c r="K1425">
        <v>91.436970148065797</v>
      </c>
      <c r="L1425">
        <v>91.173386476213295</v>
      </c>
      <c r="M1425">
        <v>62.815230593316002</v>
      </c>
      <c r="N1425">
        <v>1.15925706653712</v>
      </c>
      <c r="O1425">
        <v>28.891656288916501</v>
      </c>
      <c r="P1425">
        <v>45.339366515837099</v>
      </c>
    </row>
    <row r="1426" spans="1:17" hidden="1" x14ac:dyDescent="0.3">
      <c r="A1426" t="s">
        <v>3006</v>
      </c>
      <c r="B1426" t="s">
        <v>3007</v>
      </c>
      <c r="C1426" t="str">
        <f>IFERROR(VLOOKUP(Table1[[#This Row],[Ticker]],[1]!Table1[[Symbol]:[Industry]],2,FALSE),"-")</f>
        <v>-</v>
      </c>
      <c r="D1426" t="s">
        <v>46</v>
      </c>
      <c r="E1426">
        <v>1006.48498066</v>
      </c>
      <c r="F1426">
        <v>475.4</v>
      </c>
      <c r="G1426">
        <v>-26.786941947943099</v>
      </c>
      <c r="H1426">
        <v>-4.3580838060796898</v>
      </c>
      <c r="I1426">
        <v>-46.971300667399497</v>
      </c>
      <c r="J1426">
        <v>-4.9851871679480597</v>
      </c>
      <c r="K1426">
        <v>495.39616049169399</v>
      </c>
      <c r="L1426">
        <v>555.74277583240701</v>
      </c>
      <c r="M1426">
        <v>41.1090830025069</v>
      </c>
      <c r="N1426">
        <v>2.9088797119283298</v>
      </c>
      <c r="O1426">
        <v>81.604964240639404</v>
      </c>
      <c r="P1426">
        <v>14.8309178743961</v>
      </c>
      <c r="Q1426">
        <v>0.17441929552619301</v>
      </c>
    </row>
    <row r="1427" spans="1:17" hidden="1" x14ac:dyDescent="0.3">
      <c r="A1427" t="s">
        <v>3008</v>
      </c>
      <c r="B1427" t="s">
        <v>3009</v>
      </c>
      <c r="C1427" t="str">
        <f>IFERROR(VLOOKUP(Table1[[#This Row],[Ticker]],[1]!Table1[[Symbol]:[Industry]],2,FALSE),"-")</f>
        <v>-</v>
      </c>
      <c r="D1427" t="s">
        <v>319</v>
      </c>
      <c r="E1427">
        <v>1005.706184</v>
      </c>
      <c r="F1427">
        <v>686</v>
      </c>
      <c r="G1427">
        <v>434.20143670694699</v>
      </c>
      <c r="H1427">
        <v>8.6983070942934795</v>
      </c>
      <c r="I1427">
        <v>112.991935362915</v>
      </c>
      <c r="J1427">
        <v>-0.31970628877134299</v>
      </c>
      <c r="K1427">
        <v>656.32534363801199</v>
      </c>
      <c r="L1427">
        <v>437.38162524205597</v>
      </c>
      <c r="M1427">
        <v>38.839977072835403</v>
      </c>
      <c r="N1427">
        <v>0.54518470534085595</v>
      </c>
      <c r="O1427">
        <v>19.023323615160301</v>
      </c>
      <c r="P1427">
        <v>485.82408198121198</v>
      </c>
      <c r="Q1427">
        <v>0.24123722074300999</v>
      </c>
    </row>
    <row r="1428" spans="1:17" hidden="1" x14ac:dyDescent="0.3">
      <c r="A1428" t="s">
        <v>3010</v>
      </c>
      <c r="B1428" t="s">
        <v>3011</v>
      </c>
      <c r="C1428" t="str">
        <f>IFERROR(VLOOKUP(Table1[[#This Row],[Ticker]],[1]!Table1[[Symbol]:[Industry]],2,FALSE),"-")</f>
        <v>-</v>
      </c>
      <c r="D1428" t="s">
        <v>551</v>
      </c>
      <c r="E1428">
        <v>1004.6123276</v>
      </c>
      <c r="F1428">
        <v>142.1</v>
      </c>
      <c r="G1428">
        <v>3.2398132138208799</v>
      </c>
      <c r="H1428">
        <v>8.0305930978064097</v>
      </c>
      <c r="I1428">
        <v>-23.311921671322398</v>
      </c>
      <c r="J1428">
        <v>8.0806731948886608</v>
      </c>
      <c r="K1428">
        <v>133.383288732822</v>
      </c>
      <c r="L1428">
        <v>129.478707606114</v>
      </c>
      <c r="M1428">
        <v>53.294941141084301</v>
      </c>
      <c r="N1428">
        <v>3.18269752966216</v>
      </c>
      <c r="O1428">
        <v>29.908515130190001</v>
      </c>
      <c r="P1428">
        <v>40.415019762845802</v>
      </c>
      <c r="Q1428">
        <v>2.2791246853601E-2</v>
      </c>
    </row>
    <row r="1429" spans="1:17" hidden="1" x14ac:dyDescent="0.3">
      <c r="A1429" t="s">
        <v>3012</v>
      </c>
      <c r="B1429" t="s">
        <v>3013</v>
      </c>
      <c r="C1429" t="str">
        <f>IFERROR(VLOOKUP(Table1[[#This Row],[Ticker]],[1]!Table1[[Symbol]:[Industry]],2,FALSE),"-")</f>
        <v>-</v>
      </c>
      <c r="D1429" t="s">
        <v>626</v>
      </c>
      <c r="E1429">
        <v>998.08821</v>
      </c>
      <c r="F1429">
        <v>88.26</v>
      </c>
      <c r="G1429">
        <v>-31.942575185016601</v>
      </c>
      <c r="H1429">
        <v>-11.251241667647699</v>
      </c>
      <c r="I1429">
        <v>-42.5843948164406</v>
      </c>
      <c r="J1429">
        <v>-4.8233115101617798</v>
      </c>
      <c r="K1429">
        <v>92.207214155558603</v>
      </c>
      <c r="L1429">
        <v>96.735562413154597</v>
      </c>
      <c r="M1429">
        <v>39.563997156710101</v>
      </c>
      <c r="N1429">
        <v>0.71657312035291298</v>
      </c>
      <c r="O1429">
        <v>64.967142533423896</v>
      </c>
      <c r="P1429">
        <v>5.8273381294964004</v>
      </c>
    </row>
    <row r="1430" spans="1:17" hidden="1" x14ac:dyDescent="0.3">
      <c r="A1430" t="s">
        <v>3014</v>
      </c>
      <c r="B1430" t="s">
        <v>3015</v>
      </c>
      <c r="C1430" t="str">
        <f>IFERROR(VLOOKUP(Table1[[#This Row],[Ticker]],[1]!Table1[[Symbol]:[Industry]],2,FALSE),"-")</f>
        <v>-</v>
      </c>
      <c r="D1430" t="s">
        <v>72</v>
      </c>
      <c r="E1430">
        <v>996.83543897599998</v>
      </c>
      <c r="F1430">
        <v>180.44</v>
      </c>
      <c r="G1430">
        <v>-7.9373580677757101</v>
      </c>
      <c r="H1430">
        <v>10.947119354911999</v>
      </c>
      <c r="I1430">
        <v>2.1794543073305199</v>
      </c>
      <c r="J1430">
        <v>-5.6529730129681202</v>
      </c>
      <c r="K1430">
        <v>169.25683959441301</v>
      </c>
      <c r="L1430">
        <v>157.394955996243</v>
      </c>
      <c r="M1430">
        <v>48.911595408212101</v>
      </c>
      <c r="N1430">
        <v>1.23101968451371</v>
      </c>
      <c r="O1430">
        <v>21.818887164708499</v>
      </c>
      <c r="P1430">
        <v>28.701854493580601</v>
      </c>
      <c r="Q1430">
        <v>1.7273551101688E-2</v>
      </c>
    </row>
    <row r="1431" spans="1:17" hidden="1" x14ac:dyDescent="0.3">
      <c r="A1431" t="s">
        <v>3016</v>
      </c>
      <c r="B1431" t="s">
        <v>3017</v>
      </c>
      <c r="C1431" t="str">
        <f>IFERROR(VLOOKUP(Table1[[#This Row],[Ticker]],[1]!Table1[[Symbol]:[Industry]],2,FALSE),"-")</f>
        <v>-</v>
      </c>
      <c r="D1431" t="s">
        <v>62</v>
      </c>
      <c r="E1431">
        <v>994.97816750000004</v>
      </c>
      <c r="F1431">
        <v>1525</v>
      </c>
      <c r="G1431">
        <v>232.70748556195301</v>
      </c>
      <c r="H1431">
        <v>4.71514622807336</v>
      </c>
      <c r="I1431">
        <v>79.756511474656193</v>
      </c>
      <c r="J1431">
        <v>0.28435617570517902</v>
      </c>
      <c r="K1431">
        <v>1469.9305519520899</v>
      </c>
      <c r="L1431">
        <v>1138.10424892641</v>
      </c>
      <c r="M1431">
        <v>52.155896186278099</v>
      </c>
      <c r="N1431">
        <v>0.38055618873945701</v>
      </c>
      <c r="O1431">
        <v>19.652459016393401</v>
      </c>
      <c r="P1431">
        <v>265.66358949766197</v>
      </c>
      <c r="Q1431">
        <v>0.119533335246699</v>
      </c>
    </row>
    <row r="1432" spans="1:17" hidden="1" x14ac:dyDescent="0.3">
      <c r="A1432" t="s">
        <v>3018</v>
      </c>
      <c r="B1432" t="s">
        <v>3019</v>
      </c>
      <c r="C1432" t="str">
        <f>IFERROR(VLOOKUP(Table1[[#This Row],[Ticker]],[1]!Table1[[Symbol]:[Industry]],2,FALSE),"-")</f>
        <v>-</v>
      </c>
      <c r="D1432" t="s">
        <v>420</v>
      </c>
      <c r="E1432">
        <v>992.96475750000002</v>
      </c>
      <c r="F1432">
        <v>312.14999999999998</v>
      </c>
      <c r="G1432">
        <v>-3.71009854551329</v>
      </c>
      <c r="H1432">
        <v>-12.7120192153817</v>
      </c>
      <c r="I1432">
        <v>-40.283296784736002</v>
      </c>
      <c r="J1432">
        <v>-7.1908243870117401</v>
      </c>
      <c r="K1432">
        <v>330.03288328572</v>
      </c>
      <c r="L1432">
        <v>335.30118037406498</v>
      </c>
      <c r="M1432">
        <v>30.869555845832199</v>
      </c>
      <c r="N1432">
        <v>0.90973051958074902</v>
      </c>
      <c r="O1432">
        <v>62.341822841582498</v>
      </c>
      <c r="P1432">
        <v>25.336277855852199</v>
      </c>
      <c r="Q1432">
        <v>-1.2395587300998E-2</v>
      </c>
    </row>
    <row r="1433" spans="1:17" hidden="1" x14ac:dyDescent="0.3">
      <c r="A1433" t="s">
        <v>3020</v>
      </c>
      <c r="B1433" t="s">
        <v>3021</v>
      </c>
      <c r="C1433" t="str">
        <f>IFERROR(VLOOKUP(Table1[[#This Row],[Ticker]],[1]!Table1[[Symbol]:[Industry]],2,FALSE),"-")</f>
        <v>-</v>
      </c>
      <c r="D1433" t="s">
        <v>198</v>
      </c>
      <c r="E1433">
        <v>989.04090550000001</v>
      </c>
      <c r="F1433">
        <v>2075.75</v>
      </c>
      <c r="G1433">
        <v>68.223130797295099</v>
      </c>
      <c r="H1433">
        <v>-4.8431127595188004</v>
      </c>
      <c r="I1433">
        <v>-4.2536024523375104</v>
      </c>
      <c r="J1433">
        <v>1.61357321488768E-2</v>
      </c>
      <c r="K1433">
        <v>2181.5273910217402</v>
      </c>
      <c r="L1433">
        <v>1899.87495231508</v>
      </c>
      <c r="M1433">
        <v>26.898787112052599</v>
      </c>
      <c r="N1433">
        <v>0.78819523269012404</v>
      </c>
      <c r="O1433">
        <v>20.891244128628198</v>
      </c>
      <c r="P1433">
        <v>93.995327102803699</v>
      </c>
      <c r="Q1433">
        <v>0.22785429747563399</v>
      </c>
    </row>
    <row r="1434" spans="1:17" hidden="1" x14ac:dyDescent="0.3">
      <c r="A1434" t="s">
        <v>3022</v>
      </c>
      <c r="B1434" t="s">
        <v>3023</v>
      </c>
      <c r="C1434" t="str">
        <f>IFERROR(VLOOKUP(Table1[[#This Row],[Ticker]],[1]!Table1[[Symbol]:[Industry]],2,FALSE),"-")</f>
        <v>-</v>
      </c>
      <c r="D1434" t="s">
        <v>268</v>
      </c>
      <c r="E1434">
        <v>981.99457267800005</v>
      </c>
      <c r="F1434">
        <v>161.38</v>
      </c>
      <c r="G1434">
        <v>35.747650010486602</v>
      </c>
      <c r="H1434">
        <v>6.82786717288245</v>
      </c>
      <c r="I1434">
        <v>23.565229127215101</v>
      </c>
      <c r="J1434">
        <v>-11.4683916412105</v>
      </c>
      <c r="K1434">
        <v>155.34133266608799</v>
      </c>
      <c r="L1434">
        <v>133.65635856499401</v>
      </c>
      <c r="M1434">
        <v>44.759612596044697</v>
      </c>
      <c r="N1434">
        <v>1.3562209553589399</v>
      </c>
      <c r="O1434">
        <v>20.213161482215899</v>
      </c>
      <c r="P1434">
        <v>72.783725910064206</v>
      </c>
      <c r="Q1434">
        <v>0.273382637888059</v>
      </c>
    </row>
    <row r="1435" spans="1:17" hidden="1" x14ac:dyDescent="0.3">
      <c r="A1435" t="s">
        <v>3024</v>
      </c>
      <c r="B1435" t="s">
        <v>3025</v>
      </c>
      <c r="C1435" t="str">
        <f>IFERROR(VLOOKUP(Table1[[#This Row],[Ticker]],[1]!Table1[[Symbol]:[Industry]],2,FALSE),"-")</f>
        <v>-</v>
      </c>
      <c r="E1435">
        <v>980.34799580000004</v>
      </c>
      <c r="F1435">
        <v>434.3</v>
      </c>
      <c r="G1435">
        <v>184.016397691946</v>
      </c>
      <c r="H1435">
        <v>33.822086694271199</v>
      </c>
      <c r="I1435">
        <v>33.808422566728197</v>
      </c>
      <c r="J1435">
        <v>-6.0741381154731799</v>
      </c>
      <c r="K1435">
        <v>378.51657256066102</v>
      </c>
      <c r="L1435">
        <v>294.35508509045297</v>
      </c>
      <c r="M1435">
        <v>44.085091547390803</v>
      </c>
      <c r="N1435">
        <v>2.1922955145118701</v>
      </c>
      <c r="O1435">
        <v>26.4103154501496</v>
      </c>
      <c r="P1435">
        <v>249.39662107803699</v>
      </c>
    </row>
    <row r="1436" spans="1:17" hidden="1" x14ac:dyDescent="0.3">
      <c r="A1436" t="s">
        <v>3026</v>
      </c>
      <c r="B1436" t="s">
        <v>3027</v>
      </c>
      <c r="C1436" t="str">
        <f>IFERROR(VLOOKUP(Table1[[#This Row],[Ticker]],[1]!Table1[[Symbol]:[Industry]],2,FALSE),"-")</f>
        <v>-</v>
      </c>
      <c r="D1436" t="s">
        <v>77</v>
      </c>
      <c r="E1436">
        <v>976.97862132</v>
      </c>
      <c r="F1436">
        <v>113.07</v>
      </c>
      <c r="G1436">
        <v>1.8185609048220299</v>
      </c>
      <c r="H1436">
        <v>-14.108266866445</v>
      </c>
      <c r="I1436">
        <v>-18.158809525213101</v>
      </c>
      <c r="J1436">
        <v>-4.29127793397247</v>
      </c>
      <c r="K1436">
        <v>111.18970707025299</v>
      </c>
      <c r="L1436">
        <v>106.53857866478999</v>
      </c>
      <c r="M1436">
        <v>55.667048555080697</v>
      </c>
      <c r="N1436">
        <v>1.0894036467722401</v>
      </c>
      <c r="O1436">
        <v>57.380383833023799</v>
      </c>
      <c r="P1436">
        <v>41.337499999999899</v>
      </c>
      <c r="Q1436">
        <v>-5.5237137014462E-2</v>
      </c>
    </row>
    <row r="1437" spans="1:17" hidden="1" x14ac:dyDescent="0.3">
      <c r="A1437" t="s">
        <v>3028</v>
      </c>
      <c r="B1437" t="s">
        <v>3029</v>
      </c>
      <c r="C1437" t="str">
        <f>IFERROR(VLOOKUP(Table1[[#This Row],[Ticker]],[1]!Table1[[Symbol]:[Industry]],2,FALSE),"-")</f>
        <v>-</v>
      </c>
      <c r="D1437" t="s">
        <v>130</v>
      </c>
      <c r="E1437">
        <v>976.80040716999997</v>
      </c>
      <c r="F1437">
        <v>766.55</v>
      </c>
      <c r="G1437">
        <v>761.18571954077299</v>
      </c>
      <c r="H1437">
        <v>-10.7662722420273</v>
      </c>
      <c r="I1437">
        <v>113.90665349676</v>
      </c>
      <c r="J1437">
        <v>9.7687935944441993</v>
      </c>
      <c r="K1437">
        <v>724.80433506872305</v>
      </c>
      <c r="L1437">
        <v>524.02795006726296</v>
      </c>
      <c r="M1437">
        <v>69.199316711128006</v>
      </c>
      <c r="N1437">
        <v>0.92934253533049505</v>
      </c>
      <c r="O1437">
        <v>10.2341660687496</v>
      </c>
      <c r="P1437">
        <v>840.55214723926304</v>
      </c>
      <c r="Q1437">
        <v>0.134196527324979</v>
      </c>
    </row>
    <row r="1438" spans="1:17" hidden="1" x14ac:dyDescent="0.3">
      <c r="A1438" t="s">
        <v>3030</v>
      </c>
      <c r="B1438" t="s">
        <v>3031</v>
      </c>
      <c r="C1438" t="str">
        <f>IFERROR(VLOOKUP(Table1[[#This Row],[Ticker]],[1]!Table1[[Symbol]:[Industry]],2,FALSE),"-")</f>
        <v>-</v>
      </c>
      <c r="D1438" t="s">
        <v>696</v>
      </c>
      <c r="E1438">
        <v>974.65455499999996</v>
      </c>
      <c r="F1438">
        <v>247.25</v>
      </c>
      <c r="G1438">
        <v>73.665943214028403</v>
      </c>
      <c r="H1438">
        <v>-12.141248317099199</v>
      </c>
      <c r="I1438">
        <v>-44.012939554128202</v>
      </c>
      <c r="J1438">
        <v>-5.6271590510409304</v>
      </c>
      <c r="K1438">
        <v>257.33372680898998</v>
      </c>
      <c r="L1438">
        <v>253.17203570502099</v>
      </c>
      <c r="M1438">
        <v>48.704734333987602</v>
      </c>
      <c r="N1438">
        <v>0.88054224526284197</v>
      </c>
      <c r="O1438">
        <v>61.375126390293197</v>
      </c>
      <c r="P1438">
        <v>103.497942386831</v>
      </c>
    </row>
    <row r="1439" spans="1:17" hidden="1" x14ac:dyDescent="0.3">
      <c r="A1439" t="s">
        <v>3032</v>
      </c>
      <c r="B1439" t="s">
        <v>3033</v>
      </c>
      <c r="C1439" t="str">
        <f>IFERROR(VLOOKUP(Table1[[#This Row],[Ticker]],[1]!Table1[[Symbol]:[Industry]],2,FALSE),"-")</f>
        <v>-</v>
      </c>
      <c r="D1439" t="s">
        <v>21</v>
      </c>
      <c r="E1439">
        <v>974.55845520000003</v>
      </c>
      <c r="F1439">
        <v>383.2</v>
      </c>
      <c r="G1439">
        <v>141.85825720882599</v>
      </c>
      <c r="H1439">
        <v>21.1272152065442</v>
      </c>
      <c r="I1439">
        <v>53.257356116746102</v>
      </c>
      <c r="J1439">
        <v>-7.6430532559201998</v>
      </c>
      <c r="K1439">
        <v>316.72033637585702</v>
      </c>
      <c r="L1439">
        <v>253.96769505349801</v>
      </c>
      <c r="M1439">
        <v>66.196524389127106</v>
      </c>
      <c r="N1439">
        <v>1.63847883617112</v>
      </c>
      <c r="O1439">
        <v>7.2546972860125303</v>
      </c>
      <c r="P1439">
        <v>222.01680672268901</v>
      </c>
      <c r="Q1439">
        <v>9.7248411993547001E-2</v>
      </c>
    </row>
    <row r="1440" spans="1:17" hidden="1" x14ac:dyDescent="0.3">
      <c r="A1440" t="s">
        <v>3034</v>
      </c>
      <c r="B1440" t="s">
        <v>3035</v>
      </c>
      <c r="C1440" t="str">
        <f>IFERROR(VLOOKUP(Table1[[#This Row],[Ticker]],[1]!Table1[[Symbol]:[Industry]],2,FALSE),"-")</f>
        <v>-</v>
      </c>
      <c r="E1440">
        <v>971.390625</v>
      </c>
      <c r="F1440">
        <v>12.19</v>
      </c>
      <c r="G1440">
        <v>7.0993255404253501</v>
      </c>
      <c r="H1440">
        <v>-21.7650429043405</v>
      </c>
      <c r="I1440">
        <v>10.413826843654499</v>
      </c>
      <c r="J1440">
        <v>-6.5501150258836898</v>
      </c>
      <c r="K1440">
        <v>13.3079487434107</v>
      </c>
      <c r="L1440">
        <v>14.257677304371301</v>
      </c>
      <c r="M1440">
        <v>10.5285725039874</v>
      </c>
      <c r="N1440">
        <v>0.54229439680900704</v>
      </c>
      <c r="O1440">
        <v>30.926989335520901</v>
      </c>
      <c r="P1440">
        <v>66.986301369863</v>
      </c>
    </row>
    <row r="1441" spans="1:17" hidden="1" x14ac:dyDescent="0.3">
      <c r="A1441" t="s">
        <v>3036</v>
      </c>
      <c r="B1441" t="s">
        <v>3037</v>
      </c>
      <c r="C1441" t="str">
        <f>IFERROR(VLOOKUP(Table1[[#This Row],[Ticker]],[1]!Table1[[Symbol]:[Industry]],2,FALSE),"-")</f>
        <v>-</v>
      </c>
      <c r="D1441" t="s">
        <v>372</v>
      </c>
      <c r="E1441">
        <v>970.03315410000005</v>
      </c>
      <c r="F1441">
        <v>623.4</v>
      </c>
      <c r="G1441">
        <v>-43.235106597592299</v>
      </c>
      <c r="H1441">
        <v>1.42323023306473</v>
      </c>
      <c r="I1441">
        <v>-21.420195869810801</v>
      </c>
      <c r="J1441">
        <v>-6.4011463913082904</v>
      </c>
      <c r="K1441">
        <v>636.05225939199295</v>
      </c>
      <c r="L1441">
        <v>647.13870608074001</v>
      </c>
      <c r="M1441">
        <v>30.598493924452701</v>
      </c>
      <c r="N1441">
        <v>0.52262228311119896</v>
      </c>
      <c r="O1441">
        <v>43.246711581649002</v>
      </c>
      <c r="P1441">
        <v>26.475958612294502</v>
      </c>
      <c r="Q1441">
        <v>-6.4873871743917996E-2</v>
      </c>
    </row>
    <row r="1442" spans="1:17" hidden="1" x14ac:dyDescent="0.3">
      <c r="A1442" t="s">
        <v>3038</v>
      </c>
      <c r="B1442" t="s">
        <v>3039</v>
      </c>
      <c r="C1442" t="str">
        <f>IFERROR(VLOOKUP(Table1[[#This Row],[Ticker]],[1]!Table1[[Symbol]:[Industry]],2,FALSE),"-")</f>
        <v>-</v>
      </c>
      <c r="E1442">
        <v>968.16394522999997</v>
      </c>
      <c r="F1442">
        <v>351.7</v>
      </c>
      <c r="G1442">
        <v>-43.366271032909999</v>
      </c>
      <c r="H1442">
        <v>-8.4057042059587097</v>
      </c>
      <c r="I1442">
        <v>-32.053058837252898</v>
      </c>
      <c r="J1442">
        <v>-0.58812834441866302</v>
      </c>
      <c r="K1442">
        <v>336.037779299227</v>
      </c>
      <c r="L1442">
        <v>404.429998088937</v>
      </c>
      <c r="M1442">
        <v>66.822867806485505</v>
      </c>
      <c r="N1442">
        <v>0.89769517691678702</v>
      </c>
      <c r="O1442">
        <v>104.108615297128</v>
      </c>
      <c r="P1442">
        <v>31.182394628869801</v>
      </c>
      <c r="Q1442">
        <v>2.3293296848401999E-2</v>
      </c>
    </row>
    <row r="1443" spans="1:17" hidden="1" x14ac:dyDescent="0.3">
      <c r="A1443" t="s">
        <v>3040</v>
      </c>
      <c r="B1443" t="s">
        <v>3041</v>
      </c>
      <c r="C1443" t="str">
        <f>IFERROR(VLOOKUP(Table1[[#This Row],[Ticker]],[1]!Table1[[Symbol]:[Industry]],2,FALSE),"-")</f>
        <v>-</v>
      </c>
      <c r="D1443" t="s">
        <v>420</v>
      </c>
      <c r="E1443">
        <v>965.94188870999994</v>
      </c>
      <c r="F1443">
        <v>316.10000000000002</v>
      </c>
      <c r="G1443">
        <v>76.531509942377397</v>
      </c>
      <c r="H1443">
        <v>2.4730879888853301</v>
      </c>
      <c r="I1443">
        <v>18.570988780506902</v>
      </c>
      <c r="J1443">
        <v>-2.0077742231271101</v>
      </c>
      <c r="K1443">
        <v>307.11988475427199</v>
      </c>
      <c r="L1443">
        <v>265.01089008565799</v>
      </c>
      <c r="M1443">
        <v>43.9438198051649</v>
      </c>
      <c r="N1443">
        <v>2.0487307056018502</v>
      </c>
      <c r="O1443">
        <v>18.000632711167299</v>
      </c>
      <c r="P1443">
        <v>123.313316849169</v>
      </c>
      <c r="Q1443">
        <v>0.12524914850888799</v>
      </c>
    </row>
    <row r="1444" spans="1:17" hidden="1" x14ac:dyDescent="0.3">
      <c r="A1444" t="s">
        <v>3042</v>
      </c>
      <c r="B1444" t="s">
        <v>3043</v>
      </c>
      <c r="C1444" t="str">
        <f>IFERROR(VLOOKUP(Table1[[#This Row],[Ticker]],[1]!Table1[[Symbol]:[Industry]],2,FALSE),"-")</f>
        <v>-</v>
      </c>
      <c r="D1444" t="s">
        <v>198</v>
      </c>
      <c r="E1444">
        <v>965.71943999999996</v>
      </c>
      <c r="F1444">
        <v>794.7</v>
      </c>
      <c r="G1444">
        <v>6.1001676979325801</v>
      </c>
      <c r="H1444">
        <v>-2.6321067604417401</v>
      </c>
      <c r="I1444">
        <v>-11.2583700788744</v>
      </c>
      <c r="J1444">
        <v>-0.48867990596361399</v>
      </c>
      <c r="K1444">
        <v>800.213083115117</v>
      </c>
      <c r="L1444">
        <v>752.910645975286</v>
      </c>
      <c r="M1444">
        <v>41.138532854525501</v>
      </c>
      <c r="N1444">
        <v>0.37443380438824803</v>
      </c>
      <c r="O1444">
        <v>17.654460802818601</v>
      </c>
      <c r="P1444">
        <v>31.355371900826398</v>
      </c>
      <c r="Q1444">
        <v>3.1265885448719E-2</v>
      </c>
    </row>
    <row r="1445" spans="1:17" hidden="1" x14ac:dyDescent="0.3">
      <c r="A1445" t="s">
        <v>3044</v>
      </c>
      <c r="B1445" t="s">
        <v>3045</v>
      </c>
      <c r="C1445" t="str">
        <f>IFERROR(VLOOKUP(Table1[[#This Row],[Ticker]],[1]!Table1[[Symbol]:[Industry]],2,FALSE),"-")</f>
        <v>-</v>
      </c>
      <c r="D1445" t="s">
        <v>235</v>
      </c>
      <c r="E1445">
        <v>965.58743826</v>
      </c>
      <c r="F1445">
        <v>1818.9</v>
      </c>
      <c r="G1445">
        <v>-41.7006973195246</v>
      </c>
      <c r="H1445">
        <v>5.2182674660949999</v>
      </c>
      <c r="I1445">
        <v>11.0299141278758</v>
      </c>
      <c r="J1445">
        <v>-5.6529585018337301</v>
      </c>
      <c r="K1445">
        <v>1726.1025243256599</v>
      </c>
      <c r="L1445">
        <v>1608.04483271448</v>
      </c>
      <c r="M1445">
        <v>48.437502120950498</v>
      </c>
      <c r="N1445">
        <v>1.2542330851043799</v>
      </c>
      <c r="O1445">
        <v>27.659574468085001</v>
      </c>
      <c r="P1445">
        <v>40.6510980513455</v>
      </c>
      <c r="Q1445">
        <v>0.12897027155472299</v>
      </c>
    </row>
    <row r="1446" spans="1:17" hidden="1" x14ac:dyDescent="0.3">
      <c r="A1446" t="s">
        <v>3046</v>
      </c>
      <c r="B1446" t="s">
        <v>3047</v>
      </c>
      <c r="C1446" t="str">
        <f>IFERROR(VLOOKUP(Table1[[#This Row],[Ticker]],[1]!Table1[[Symbol]:[Industry]],2,FALSE),"-")</f>
        <v>-</v>
      </c>
      <c r="D1446" t="s">
        <v>898</v>
      </c>
      <c r="E1446">
        <v>965.49440655000001</v>
      </c>
      <c r="F1446">
        <v>427.15</v>
      </c>
      <c r="G1446">
        <v>-48.287097702224102</v>
      </c>
      <c r="H1446">
        <v>0.13558042229936901</v>
      </c>
      <c r="I1446">
        <v>-45.243163644637796</v>
      </c>
      <c r="J1446">
        <v>-11.5364504392578</v>
      </c>
      <c r="K1446">
        <v>429.12710391431301</v>
      </c>
      <c r="L1446">
        <v>473.13377704953899</v>
      </c>
      <c r="M1446">
        <v>44.276593404794298</v>
      </c>
      <c r="N1446">
        <v>2.76157520431734</v>
      </c>
      <c r="O1446">
        <v>73.241250146318606</v>
      </c>
      <c r="P1446">
        <v>27.774454083158801</v>
      </c>
      <c r="Q1446">
        <v>4.2045271079518998E-2</v>
      </c>
    </row>
    <row r="1447" spans="1:17" hidden="1" x14ac:dyDescent="0.3">
      <c r="A1447" t="s">
        <v>3048</v>
      </c>
      <c r="B1447" t="s">
        <v>3049</v>
      </c>
      <c r="C1447" t="str">
        <f>IFERROR(VLOOKUP(Table1[[#This Row],[Ticker]],[1]!Table1[[Symbol]:[Industry]],2,FALSE),"-")</f>
        <v>-</v>
      </c>
      <c r="E1447">
        <v>963.51639999999998</v>
      </c>
      <c r="F1447">
        <v>1199</v>
      </c>
      <c r="G1447">
        <v>63.690358178847902</v>
      </c>
      <c r="H1447">
        <v>-5.8954936407399998</v>
      </c>
      <c r="I1447">
        <v>-20.161697195315998</v>
      </c>
      <c r="J1447">
        <v>-1.0443835191365101</v>
      </c>
      <c r="K1447">
        <v>1216.54817745167</v>
      </c>
      <c r="L1447">
        <v>1127.55475792021</v>
      </c>
      <c r="M1447">
        <v>45.6747699231788</v>
      </c>
      <c r="N1447">
        <v>1.07420007415303</v>
      </c>
      <c r="O1447">
        <v>35.095913261050796</v>
      </c>
      <c r="P1447">
        <v>109.249563699825</v>
      </c>
      <c r="Q1447">
        <v>0.2078974295196</v>
      </c>
    </row>
    <row r="1448" spans="1:17" hidden="1" x14ac:dyDescent="0.3">
      <c r="A1448" t="s">
        <v>3050</v>
      </c>
      <c r="B1448" t="s">
        <v>3051</v>
      </c>
      <c r="C1448" t="str">
        <f>IFERROR(VLOOKUP(Table1[[#This Row],[Ticker]],[1]!Table1[[Symbol]:[Industry]],2,FALSE),"-")</f>
        <v>-</v>
      </c>
      <c r="D1448" t="s">
        <v>271</v>
      </c>
      <c r="E1448">
        <v>963.05857140000001</v>
      </c>
      <c r="F1448">
        <v>89.93</v>
      </c>
      <c r="G1448">
        <v>-31.350544162555</v>
      </c>
      <c r="H1448">
        <v>-5.1849251995017704</v>
      </c>
      <c r="I1448">
        <v>-27.690550835302201</v>
      </c>
      <c r="J1448">
        <v>4.6564811832412003</v>
      </c>
      <c r="K1448">
        <v>89.9795531944266</v>
      </c>
      <c r="L1448">
        <v>96.329679550605704</v>
      </c>
      <c r="M1448">
        <v>49.417434881377801</v>
      </c>
      <c r="N1448">
        <v>1.82845393338894</v>
      </c>
      <c r="O1448">
        <v>47.6148115200711</v>
      </c>
      <c r="P1448">
        <v>21.2157972772611</v>
      </c>
      <c r="Q1448">
        <v>7.0282181048798006E-2</v>
      </c>
    </row>
    <row r="1449" spans="1:17" hidden="1" x14ac:dyDescent="0.3">
      <c r="A1449" t="s">
        <v>3052</v>
      </c>
      <c r="B1449" t="s">
        <v>3053</v>
      </c>
      <c r="C1449" t="str">
        <f>IFERROR(VLOOKUP(Table1[[#This Row],[Ticker]],[1]!Table1[[Symbol]:[Industry]],2,FALSE),"-")</f>
        <v>-</v>
      </c>
      <c r="D1449" t="s">
        <v>268</v>
      </c>
      <c r="E1449">
        <v>960.41700000000003</v>
      </c>
      <c r="F1449">
        <v>900</v>
      </c>
      <c r="G1449">
        <v>44.248355788641597</v>
      </c>
      <c r="H1449">
        <v>-20.049145044990301</v>
      </c>
      <c r="I1449">
        <v>10.6178496249969</v>
      </c>
      <c r="J1449">
        <v>7.6807045681880899</v>
      </c>
      <c r="K1449">
        <v>874.33849333037404</v>
      </c>
      <c r="L1449">
        <v>695.62182538626996</v>
      </c>
      <c r="M1449">
        <v>48.694030182905898</v>
      </c>
      <c r="N1449">
        <v>0.66458333333333297</v>
      </c>
      <c r="O1449">
        <v>23.4444444444444</v>
      </c>
      <c r="P1449">
        <v>150</v>
      </c>
      <c r="Q1449">
        <v>0.137832081104865</v>
      </c>
    </row>
    <row r="1450" spans="1:17" hidden="1" x14ac:dyDescent="0.3">
      <c r="A1450" t="s">
        <v>3054</v>
      </c>
      <c r="B1450" t="s">
        <v>3055</v>
      </c>
      <c r="C1450" t="str">
        <f>IFERROR(VLOOKUP(Table1[[#This Row],[Ticker]],[1]!Table1[[Symbol]:[Industry]],2,FALSE),"-")</f>
        <v>-</v>
      </c>
      <c r="D1450" t="s">
        <v>62</v>
      </c>
      <c r="E1450">
        <v>959.45837600000004</v>
      </c>
      <c r="F1450">
        <v>347.65</v>
      </c>
      <c r="G1450">
        <v>-14.6348519102118</v>
      </c>
      <c r="H1450">
        <v>3.0316344073648902</v>
      </c>
      <c r="I1450">
        <v>-11.2317400432642</v>
      </c>
      <c r="J1450">
        <v>-9.1489324195472292</v>
      </c>
      <c r="K1450">
        <v>338.01147406540701</v>
      </c>
      <c r="L1450">
        <v>339.78034771504099</v>
      </c>
      <c r="M1450">
        <v>39.569865676189799</v>
      </c>
      <c r="N1450">
        <v>1.8760339176485299</v>
      </c>
      <c r="O1450">
        <v>47.677261613691897</v>
      </c>
      <c r="P1450">
        <v>32.035700721610297</v>
      </c>
      <c r="Q1450">
        <v>-2.6021653474061001E-2</v>
      </c>
    </row>
    <row r="1451" spans="1:17" hidden="1" x14ac:dyDescent="0.3">
      <c r="A1451" t="s">
        <v>3056</v>
      </c>
      <c r="B1451" t="s">
        <v>3057</v>
      </c>
      <c r="C1451" t="str">
        <f>IFERROR(VLOOKUP(Table1[[#This Row],[Ticker]],[1]!Table1[[Symbol]:[Industry]],2,FALSE),"-")</f>
        <v>-</v>
      </c>
      <c r="D1451" t="s">
        <v>619</v>
      </c>
      <c r="E1451">
        <v>953.69912499999998</v>
      </c>
      <c r="F1451">
        <v>1665.85</v>
      </c>
      <c r="G1451">
        <v>-15.810889059520299</v>
      </c>
      <c r="H1451">
        <v>-5.3391122897030699E-2</v>
      </c>
      <c r="I1451">
        <v>-18.727230906524198</v>
      </c>
      <c r="J1451">
        <v>-0.63573407474049604</v>
      </c>
      <c r="K1451">
        <v>1613.9743523274799</v>
      </c>
      <c r="L1451">
        <v>1604.3559717556</v>
      </c>
      <c r="M1451">
        <v>56.380273471372902</v>
      </c>
      <c r="N1451">
        <v>1.49949405999019</v>
      </c>
      <c r="O1451">
        <v>13.1554461686226</v>
      </c>
      <c r="P1451">
        <v>20.221556670154701</v>
      </c>
      <c r="Q1451">
        <v>-2.2450713001701001E-2</v>
      </c>
    </row>
    <row r="1452" spans="1:17" hidden="1" x14ac:dyDescent="0.3">
      <c r="A1452" t="s">
        <v>3058</v>
      </c>
      <c r="B1452" t="s">
        <v>3059</v>
      </c>
      <c r="C1452" t="str">
        <f>IFERROR(VLOOKUP(Table1[[#This Row],[Ticker]],[1]!Table1[[Symbol]:[Industry]],2,FALSE),"-")</f>
        <v>-</v>
      </c>
      <c r="D1452" t="s">
        <v>1369</v>
      </c>
      <c r="E1452">
        <v>953.50501226799997</v>
      </c>
      <c r="F1452">
        <v>75.23</v>
      </c>
      <c r="G1452">
        <v>34.236464714808797</v>
      </c>
      <c r="H1452">
        <v>-3.9361290147867098</v>
      </c>
      <c r="I1452">
        <v>-12.483052205413101</v>
      </c>
      <c r="J1452">
        <v>-4.2733854661352604</v>
      </c>
      <c r="K1452">
        <v>72.098102875858103</v>
      </c>
      <c r="L1452">
        <v>66.538653126211798</v>
      </c>
      <c r="M1452">
        <v>43.239524901567897</v>
      </c>
      <c r="N1452">
        <v>1.0832236534392601</v>
      </c>
      <c r="O1452">
        <v>14.4490229961451</v>
      </c>
      <c r="P1452">
        <v>70.203619909502194</v>
      </c>
      <c r="Q1452">
        <v>-4.3757442859531002E-2</v>
      </c>
    </row>
    <row r="1453" spans="1:17" hidden="1" x14ac:dyDescent="0.3">
      <c r="A1453" t="s">
        <v>3060</v>
      </c>
      <c r="B1453" t="s">
        <v>3061</v>
      </c>
      <c r="C1453" t="str">
        <f>IFERROR(VLOOKUP(Table1[[#This Row],[Ticker]],[1]!Table1[[Symbol]:[Industry]],2,FALSE),"-")</f>
        <v>-</v>
      </c>
      <c r="D1453" t="s">
        <v>271</v>
      </c>
      <c r="E1453">
        <v>952.84221571</v>
      </c>
      <c r="F1453">
        <v>1705.9</v>
      </c>
      <c r="G1453">
        <v>-33.407601581575697</v>
      </c>
      <c r="H1453">
        <v>-8.4601772592648707</v>
      </c>
      <c r="I1453">
        <v>-29.295076954596301</v>
      </c>
      <c r="J1453">
        <v>0.43052197285110499</v>
      </c>
      <c r="K1453">
        <v>1745.3830040187399</v>
      </c>
      <c r="L1453">
        <v>1798.5330499198701</v>
      </c>
      <c r="M1453">
        <v>37.551041553377203</v>
      </c>
      <c r="N1453">
        <v>0.80831829404665601</v>
      </c>
      <c r="O1453">
        <v>28.084881880532201</v>
      </c>
      <c r="P1453">
        <v>12.9735099337748</v>
      </c>
      <c r="Q1453">
        <v>-5.1406062801035997E-2</v>
      </c>
    </row>
    <row r="1454" spans="1:17" hidden="1" x14ac:dyDescent="0.3">
      <c r="A1454" t="s">
        <v>3062</v>
      </c>
      <c r="B1454" t="s">
        <v>3063</v>
      </c>
      <c r="C1454" t="str">
        <f>IFERROR(VLOOKUP(Table1[[#This Row],[Ticker]],[1]!Table1[[Symbol]:[Industry]],2,FALSE),"-")</f>
        <v>-</v>
      </c>
      <c r="D1454" t="s">
        <v>380</v>
      </c>
      <c r="E1454">
        <v>952.11457536</v>
      </c>
      <c r="F1454">
        <v>145.91999999999999</v>
      </c>
      <c r="G1454">
        <v>19.293570714384501</v>
      </c>
      <c r="H1454">
        <v>-6.6863446779010198</v>
      </c>
      <c r="I1454">
        <v>-63.857896537963001</v>
      </c>
      <c r="J1454">
        <v>0.54422459675781298</v>
      </c>
      <c r="K1454">
        <v>170.222716082733</v>
      </c>
      <c r="L1454">
        <v>171.451094533207</v>
      </c>
      <c r="M1454">
        <v>15.504981791914799</v>
      </c>
      <c r="N1454">
        <v>0.33017661145898403</v>
      </c>
      <c r="O1454">
        <v>104.39281798245599</v>
      </c>
      <c r="P1454">
        <v>50.432989690721598</v>
      </c>
      <c r="Q1454">
        <v>3.115332432724E-3</v>
      </c>
    </row>
    <row r="1455" spans="1:17" hidden="1" x14ac:dyDescent="0.3">
      <c r="A1455" t="s">
        <v>3064</v>
      </c>
      <c r="B1455" t="s">
        <v>3065</v>
      </c>
      <c r="C1455" t="str">
        <f>IFERROR(VLOOKUP(Table1[[#This Row],[Ticker]],[1]!Table1[[Symbol]:[Industry]],2,FALSE),"-")</f>
        <v>-</v>
      </c>
      <c r="D1455" t="s">
        <v>619</v>
      </c>
      <c r="E1455">
        <v>950.37211500000001</v>
      </c>
      <c r="F1455">
        <v>1030.75</v>
      </c>
      <c r="G1455">
        <v>18.2357013148325</v>
      </c>
      <c r="H1455">
        <v>9.0589885964844203</v>
      </c>
      <c r="I1455">
        <v>3.5005645827161902</v>
      </c>
      <c r="J1455">
        <v>-0.74285674295510895</v>
      </c>
      <c r="K1455">
        <v>997.18612472701</v>
      </c>
      <c r="L1455">
        <v>918.79660284103795</v>
      </c>
      <c r="M1455">
        <v>47.953248404959602</v>
      </c>
      <c r="N1455">
        <v>0.58933262441261502</v>
      </c>
      <c r="O1455">
        <v>15.2558816395828</v>
      </c>
      <c r="P1455">
        <v>49.492385786801997</v>
      </c>
      <c r="Q1455">
        <v>-5.4389679568677997E-2</v>
      </c>
    </row>
    <row r="1456" spans="1:17" hidden="1" x14ac:dyDescent="0.3">
      <c r="A1456" t="s">
        <v>3066</v>
      </c>
      <c r="B1456" t="s">
        <v>3067</v>
      </c>
      <c r="C1456" t="str">
        <f>IFERROR(VLOOKUP(Table1[[#This Row],[Ticker]],[1]!Table1[[Symbol]:[Industry]],2,FALSE),"-")</f>
        <v>-</v>
      </c>
      <c r="D1456" t="s">
        <v>21</v>
      </c>
      <c r="E1456">
        <v>949.74771315599901</v>
      </c>
      <c r="F1456">
        <v>89.64</v>
      </c>
      <c r="G1456">
        <v>190.29524316389899</v>
      </c>
      <c r="H1456">
        <v>36.329688904645103</v>
      </c>
      <c r="I1456">
        <v>17.543723750870999</v>
      </c>
      <c r="J1456">
        <v>10.913272215805399</v>
      </c>
      <c r="K1456">
        <v>70.623297989346</v>
      </c>
      <c r="L1456">
        <v>56.450204320190998</v>
      </c>
      <c r="M1456">
        <v>72.836511448871903</v>
      </c>
      <c r="N1456">
        <v>2.8677045333378102</v>
      </c>
      <c r="O1456">
        <v>5.4216867469879499</v>
      </c>
      <c r="P1456">
        <v>211.79130434782601</v>
      </c>
    </row>
    <row r="1457" spans="1:17" hidden="1" x14ac:dyDescent="0.3">
      <c r="A1457" t="s">
        <v>3068</v>
      </c>
      <c r="B1457" t="s">
        <v>3069</v>
      </c>
      <c r="C1457" t="str">
        <f>IFERROR(VLOOKUP(Table1[[#This Row],[Ticker]],[1]!Table1[[Symbol]:[Industry]],2,FALSE),"-")</f>
        <v>-</v>
      </c>
      <c r="D1457" t="s">
        <v>400</v>
      </c>
      <c r="E1457">
        <v>947.08000735999997</v>
      </c>
      <c r="F1457">
        <v>190.93</v>
      </c>
      <c r="G1457">
        <v>41.4746633090096</v>
      </c>
      <c r="H1457">
        <v>0.149142915581121</v>
      </c>
      <c r="I1457">
        <v>36.215361989665098</v>
      </c>
      <c r="J1457">
        <v>-3.44311091328471</v>
      </c>
      <c r="K1457">
        <v>170.43943520423301</v>
      </c>
      <c r="L1457">
        <v>138.70877370510101</v>
      </c>
      <c r="M1457">
        <v>47.280560501462702</v>
      </c>
      <c r="N1457">
        <v>0.51478822289479098</v>
      </c>
      <c r="O1457">
        <v>12.606714502697301</v>
      </c>
      <c r="P1457">
        <v>115.984162895927</v>
      </c>
      <c r="Q1457">
        <v>5.0746577108158997E-2</v>
      </c>
    </row>
    <row r="1458" spans="1:17" hidden="1" x14ac:dyDescent="0.3">
      <c r="A1458" t="s">
        <v>3070</v>
      </c>
      <c r="B1458" t="s">
        <v>3071</v>
      </c>
      <c r="C1458" t="str">
        <f>IFERROR(VLOOKUP(Table1[[#This Row],[Ticker]],[1]!Table1[[Symbol]:[Industry]],2,FALSE),"-")</f>
        <v>-</v>
      </c>
      <c r="D1458" t="s">
        <v>1404</v>
      </c>
      <c r="E1458">
        <v>944.74060225999995</v>
      </c>
      <c r="F1458">
        <v>349.3</v>
      </c>
      <c r="G1458">
        <v>-2.2898258756293002</v>
      </c>
      <c r="H1458">
        <v>1.1122317141617899</v>
      </c>
      <c r="I1458">
        <v>-19.334266088480799</v>
      </c>
      <c r="J1458">
        <v>-1.2510821603809901</v>
      </c>
      <c r="K1458">
        <v>336.398716404884</v>
      </c>
      <c r="L1458">
        <v>331.18596803714701</v>
      </c>
      <c r="M1458">
        <v>54.243546528257397</v>
      </c>
      <c r="N1458">
        <v>1.0868203706446</v>
      </c>
      <c r="O1458">
        <v>16.4901231033495</v>
      </c>
      <c r="P1458">
        <v>33.831417624521002</v>
      </c>
      <c r="Q1458">
        <v>2.0627244541354998E-2</v>
      </c>
    </row>
    <row r="1459" spans="1:17" hidden="1" x14ac:dyDescent="0.3">
      <c r="A1459" t="s">
        <v>3072</v>
      </c>
      <c r="B1459" t="s">
        <v>3073</v>
      </c>
      <c r="C1459" t="str">
        <f>IFERROR(VLOOKUP(Table1[[#This Row],[Ticker]],[1]!Table1[[Symbol]:[Industry]],2,FALSE),"-")</f>
        <v>-</v>
      </c>
      <c r="D1459" t="s">
        <v>21</v>
      </c>
      <c r="E1459">
        <v>940.42295999999999</v>
      </c>
      <c r="F1459">
        <v>741.6</v>
      </c>
      <c r="G1459">
        <v>66.47089801752</v>
      </c>
      <c r="H1459">
        <v>-7.4989569153629603</v>
      </c>
      <c r="I1459">
        <v>-6.10917197361199</v>
      </c>
      <c r="J1459">
        <v>-0.12969279831792699</v>
      </c>
      <c r="K1459">
        <v>743.41006311703802</v>
      </c>
      <c r="L1459">
        <v>673.98302081561496</v>
      </c>
      <c r="M1459">
        <v>53.164220472973703</v>
      </c>
      <c r="N1459">
        <v>1.0425729291228101</v>
      </c>
      <c r="O1459">
        <v>11.5088996763754</v>
      </c>
      <c r="P1459">
        <v>97.181600638128103</v>
      </c>
      <c r="Q1459">
        <v>0.15779881848435401</v>
      </c>
    </row>
    <row r="1460" spans="1:17" hidden="1" x14ac:dyDescent="0.3">
      <c r="A1460" t="s">
        <v>3074</v>
      </c>
      <c r="B1460" t="s">
        <v>3075</v>
      </c>
      <c r="C1460" t="str">
        <f>IFERROR(VLOOKUP(Table1[[#This Row],[Ticker]],[1]!Table1[[Symbol]:[Industry]],2,FALSE),"-")</f>
        <v>-</v>
      </c>
      <c r="D1460" t="s">
        <v>271</v>
      </c>
      <c r="E1460">
        <v>936.86039420400004</v>
      </c>
      <c r="F1460">
        <v>239.08</v>
      </c>
      <c r="G1460">
        <v>5.3963510955154401</v>
      </c>
      <c r="H1460">
        <v>-7.9787548951609404</v>
      </c>
      <c r="I1460">
        <v>14.1160181231654</v>
      </c>
      <c r="J1460">
        <v>-1.8006585619851301</v>
      </c>
      <c r="K1460">
        <v>238.904082728585</v>
      </c>
      <c r="M1460">
        <v>38.183222323285399</v>
      </c>
      <c r="N1460">
        <v>0.49873017828192601</v>
      </c>
      <c r="O1460">
        <v>14.8151246444704</v>
      </c>
      <c r="P1460">
        <v>39.527283338196597</v>
      </c>
    </row>
    <row r="1461" spans="1:17" hidden="1" x14ac:dyDescent="0.3">
      <c r="A1461" t="s">
        <v>3076</v>
      </c>
      <c r="B1461" t="s">
        <v>3077</v>
      </c>
      <c r="C1461" t="str">
        <f>IFERROR(VLOOKUP(Table1[[#This Row],[Ticker]],[1]!Table1[[Symbol]:[Industry]],2,FALSE),"-")</f>
        <v>-</v>
      </c>
      <c r="D1461" t="s">
        <v>92</v>
      </c>
      <c r="E1461">
        <v>936.13703239999995</v>
      </c>
      <c r="F1461">
        <v>99.17</v>
      </c>
      <c r="G1461">
        <v>-27.130240151778899</v>
      </c>
      <c r="H1461">
        <v>-9.6217516877704199</v>
      </c>
      <c r="I1461">
        <v>-26.4340639786408</v>
      </c>
      <c r="J1461">
        <v>0.83843175918046398</v>
      </c>
      <c r="K1461">
        <v>103.80825716576</v>
      </c>
      <c r="L1461">
        <v>107.000104160389</v>
      </c>
      <c r="M1461">
        <v>39.533300945361603</v>
      </c>
      <c r="N1461">
        <v>1.6504811830027399</v>
      </c>
      <c r="O1461">
        <v>47.574871432892998</v>
      </c>
      <c r="P1461">
        <v>6.6344086021505397</v>
      </c>
      <c r="Q1461">
        <v>-5.6296125917460998E-2</v>
      </c>
    </row>
    <row r="1462" spans="1:17" hidden="1" x14ac:dyDescent="0.3">
      <c r="A1462" t="s">
        <v>3078</v>
      </c>
      <c r="B1462" t="s">
        <v>3079</v>
      </c>
      <c r="C1462" t="str">
        <f>IFERROR(VLOOKUP(Table1[[#This Row],[Ticker]],[1]!Table1[[Symbol]:[Industry]],2,FALSE),"-")</f>
        <v>-</v>
      </c>
      <c r="D1462" t="s">
        <v>198</v>
      </c>
      <c r="E1462">
        <v>935.41186349999998</v>
      </c>
      <c r="F1462">
        <v>1030.95</v>
      </c>
      <c r="G1462">
        <v>-2.2724844171401499</v>
      </c>
      <c r="H1462">
        <v>-4.5191282334066196</v>
      </c>
      <c r="I1462">
        <v>-1.3894770443575699</v>
      </c>
      <c r="J1462">
        <v>-4.4972500576200698</v>
      </c>
      <c r="K1462">
        <v>1049.66166201646</v>
      </c>
      <c r="L1462">
        <v>929.22235808809603</v>
      </c>
      <c r="M1462">
        <v>37.309402138621799</v>
      </c>
      <c r="N1462">
        <v>0.95967370304114497</v>
      </c>
      <c r="O1462">
        <v>15.3984189339929</v>
      </c>
      <c r="P1462">
        <v>44.969415735077</v>
      </c>
      <c r="Q1462">
        <v>5.3647137972406E-2</v>
      </c>
    </row>
    <row r="1463" spans="1:17" hidden="1" x14ac:dyDescent="0.3">
      <c r="A1463" t="s">
        <v>3080</v>
      </c>
      <c r="B1463" t="s">
        <v>3081</v>
      </c>
      <c r="C1463" t="str">
        <f>IFERROR(VLOOKUP(Table1[[#This Row],[Ticker]],[1]!Table1[[Symbol]:[Industry]],2,FALSE),"-")</f>
        <v>-</v>
      </c>
      <c r="D1463" t="s">
        <v>551</v>
      </c>
      <c r="E1463">
        <v>933.16710797500002</v>
      </c>
      <c r="F1463">
        <v>254.75</v>
      </c>
      <c r="G1463">
        <v>-28.617530400117801</v>
      </c>
      <c r="H1463">
        <v>-6.4771639778524603</v>
      </c>
      <c r="I1463">
        <v>-22.687235551454499</v>
      </c>
      <c r="J1463">
        <v>-2.6172356968063402</v>
      </c>
      <c r="K1463">
        <v>257.367167685732</v>
      </c>
      <c r="L1463">
        <v>263.98660578853799</v>
      </c>
      <c r="M1463">
        <v>38.9479437902637</v>
      </c>
      <c r="N1463">
        <v>0.93548612712892198</v>
      </c>
      <c r="O1463">
        <v>25.397448478900799</v>
      </c>
      <c r="P1463">
        <v>12.971175166297099</v>
      </c>
      <c r="Q1463">
        <v>-0.119964113421678</v>
      </c>
    </row>
    <row r="1464" spans="1:17" hidden="1" x14ac:dyDescent="0.3">
      <c r="A1464" t="s">
        <v>3082</v>
      </c>
      <c r="B1464" t="s">
        <v>3083</v>
      </c>
      <c r="C1464" t="str">
        <f>IFERROR(VLOOKUP(Table1[[#This Row],[Ticker]],[1]!Table1[[Symbol]:[Industry]],2,FALSE),"-")</f>
        <v>-</v>
      </c>
      <c r="E1464">
        <v>932.37701842000001</v>
      </c>
      <c r="F1464">
        <v>7.9</v>
      </c>
      <c r="G1464">
        <v>-17.693150326422401</v>
      </c>
      <c r="H1464">
        <v>-16.4419963320865</v>
      </c>
      <c r="I1464">
        <v>-27.595379666794202</v>
      </c>
      <c r="J1464">
        <v>-7.8177456208825102</v>
      </c>
      <c r="K1464">
        <v>9.0864805626606593</v>
      </c>
      <c r="L1464">
        <v>8.9880725078042492</v>
      </c>
      <c r="M1464">
        <v>45.092784332523699</v>
      </c>
      <c r="N1464">
        <v>0.99670159568126604</v>
      </c>
      <c r="O1464">
        <v>51.898734177215097</v>
      </c>
      <c r="P1464">
        <v>17.5595238095238</v>
      </c>
    </row>
    <row r="1465" spans="1:17" hidden="1" x14ac:dyDescent="0.3">
      <c r="A1465" t="s">
        <v>3084</v>
      </c>
      <c r="B1465" t="s">
        <v>3085</v>
      </c>
      <c r="C1465" t="str">
        <f>IFERROR(VLOOKUP(Table1[[#This Row],[Ticker]],[1]!Table1[[Symbol]:[Industry]],2,FALSE),"-")</f>
        <v>-</v>
      </c>
      <c r="D1465" t="s">
        <v>21</v>
      </c>
      <c r="E1465">
        <v>929.84124433700003</v>
      </c>
      <c r="F1465">
        <v>150.16999999999999</v>
      </c>
      <c r="G1465">
        <v>-2.4300104560585698</v>
      </c>
      <c r="H1465">
        <v>-0.79515952510475496</v>
      </c>
      <c r="I1465">
        <v>-20.690785065249798</v>
      </c>
      <c r="J1465">
        <v>-5.1461778800223703</v>
      </c>
      <c r="K1465">
        <v>151.436189636785</v>
      </c>
      <c r="L1465">
        <v>143.313207181812</v>
      </c>
      <c r="M1465">
        <v>35.1090382685408</v>
      </c>
      <c r="N1465">
        <v>0.77401070005680395</v>
      </c>
      <c r="O1465">
        <v>24.125990544050001</v>
      </c>
      <c r="P1465">
        <v>27.641308967275702</v>
      </c>
      <c r="Q1465">
        <v>6.5940126022139001E-2</v>
      </c>
    </row>
    <row r="1466" spans="1:17" hidden="1" x14ac:dyDescent="0.3">
      <c r="A1466" t="s">
        <v>3086</v>
      </c>
      <c r="B1466" t="s">
        <v>3087</v>
      </c>
      <c r="C1466" t="str">
        <f>IFERROR(VLOOKUP(Table1[[#This Row],[Ticker]],[1]!Table1[[Symbol]:[Industry]],2,FALSE),"-")</f>
        <v>-</v>
      </c>
      <c r="D1466" t="s">
        <v>127</v>
      </c>
      <c r="E1466">
        <v>929.32264307999901</v>
      </c>
      <c r="F1466">
        <v>187.14</v>
      </c>
      <c r="G1466">
        <v>1.5792395477765699</v>
      </c>
      <c r="H1466">
        <v>-13.8035962884315</v>
      </c>
      <c r="I1466">
        <v>-0.27010113392158802</v>
      </c>
      <c r="J1466">
        <v>-5.9289461349495003</v>
      </c>
      <c r="K1466">
        <v>185.31248490929099</v>
      </c>
      <c r="L1466">
        <v>167.097243370835</v>
      </c>
      <c r="M1466">
        <v>34.119952232273697</v>
      </c>
      <c r="N1466">
        <v>0.76815990094563302</v>
      </c>
      <c r="O1466">
        <v>18.520893448754901</v>
      </c>
      <c r="P1466">
        <v>44.733178654292303</v>
      </c>
    </row>
    <row r="1467" spans="1:17" hidden="1" x14ac:dyDescent="0.3">
      <c r="A1467" t="s">
        <v>3088</v>
      </c>
      <c r="B1467" t="s">
        <v>3089</v>
      </c>
      <c r="C1467" t="str">
        <f>IFERROR(VLOOKUP(Table1[[#This Row],[Ticker]],[1]!Table1[[Symbol]:[Industry]],2,FALSE),"-")</f>
        <v>-</v>
      </c>
      <c r="D1467" t="s">
        <v>116</v>
      </c>
      <c r="E1467">
        <v>928.78907040000001</v>
      </c>
      <c r="F1467">
        <v>9018</v>
      </c>
      <c r="G1467">
        <v>252.37779083836401</v>
      </c>
      <c r="H1467">
        <v>30.590208921147902</v>
      </c>
      <c r="I1467">
        <v>182.85942623020901</v>
      </c>
      <c r="J1467">
        <v>1.55816841924222</v>
      </c>
      <c r="K1467">
        <v>7694.6823437623798</v>
      </c>
      <c r="L1467">
        <v>5416.9020369324699</v>
      </c>
      <c r="M1467">
        <v>49.649761582149601</v>
      </c>
      <c r="N1467">
        <v>1.21940346120105</v>
      </c>
      <c r="O1467">
        <v>16.524173874473199</v>
      </c>
      <c r="P1467">
        <v>300.55076841076601</v>
      </c>
      <c r="Q1467">
        <v>0.105788797932249</v>
      </c>
    </row>
    <row r="1468" spans="1:17" hidden="1" x14ac:dyDescent="0.3">
      <c r="A1468" t="s">
        <v>3090</v>
      </c>
      <c r="B1468" t="s">
        <v>3091</v>
      </c>
      <c r="C1468" t="str">
        <f>IFERROR(VLOOKUP(Table1[[#This Row],[Ticker]],[1]!Table1[[Symbol]:[Industry]],2,FALSE),"-")</f>
        <v>-</v>
      </c>
      <c r="D1468" t="s">
        <v>77</v>
      </c>
      <c r="E1468">
        <v>928.20698749999997</v>
      </c>
      <c r="F1468">
        <v>662.65</v>
      </c>
      <c r="G1468">
        <v>13.375077554395199</v>
      </c>
      <c r="H1468">
        <v>-7.2642357541712101</v>
      </c>
      <c r="I1468">
        <v>-2.40716180771207</v>
      </c>
      <c r="J1468">
        <v>-1.4707951073094101</v>
      </c>
      <c r="K1468">
        <v>650.69773903808198</v>
      </c>
      <c r="L1468">
        <v>602.194918291455</v>
      </c>
      <c r="M1468">
        <v>50.011222080856101</v>
      </c>
      <c r="N1468">
        <v>0.86257756849219802</v>
      </c>
      <c r="O1468">
        <v>10.9182826529842</v>
      </c>
      <c r="P1468">
        <v>41.109454855195899</v>
      </c>
      <c r="Q1468">
        <v>-7.7855255442840998E-2</v>
      </c>
    </row>
    <row r="1469" spans="1:17" hidden="1" x14ac:dyDescent="0.3">
      <c r="A1469" t="s">
        <v>3092</v>
      </c>
      <c r="B1469" t="s">
        <v>3093</v>
      </c>
      <c r="C1469" t="str">
        <f>IFERROR(VLOOKUP(Table1[[#This Row],[Ticker]],[1]!Table1[[Symbol]:[Industry]],2,FALSE),"-")</f>
        <v>-</v>
      </c>
      <c r="D1469" t="s">
        <v>72</v>
      </c>
      <c r="E1469">
        <v>926.52171623999902</v>
      </c>
      <c r="F1469">
        <v>29.55</v>
      </c>
      <c r="G1469">
        <v>83.156165784076194</v>
      </c>
      <c r="H1469">
        <v>-21.8276873468049</v>
      </c>
      <c r="I1469">
        <v>22.992363984511599</v>
      </c>
      <c r="J1469">
        <v>-3.04782158669311</v>
      </c>
      <c r="K1469">
        <v>30.869178843524601</v>
      </c>
      <c r="L1469">
        <v>25.414947900746899</v>
      </c>
      <c r="M1469">
        <v>30.140387454082099</v>
      </c>
      <c r="N1469">
        <v>0.71591516024131296</v>
      </c>
      <c r="O1469">
        <v>32.961082910321402</v>
      </c>
      <c r="P1469">
        <v>111.554858720517</v>
      </c>
      <c r="Q1469">
        <v>7.3885998356801999E-2</v>
      </c>
    </row>
    <row r="1470" spans="1:17" hidden="1" x14ac:dyDescent="0.3">
      <c r="A1470" t="s">
        <v>3094</v>
      </c>
      <c r="B1470" t="s">
        <v>3095</v>
      </c>
      <c r="C1470" t="str">
        <f>IFERROR(VLOOKUP(Table1[[#This Row],[Ticker]],[1]!Table1[[Symbol]:[Industry]],2,FALSE),"-")</f>
        <v>-</v>
      </c>
      <c r="D1470" t="s">
        <v>274</v>
      </c>
      <c r="E1470">
        <v>925.82622911999999</v>
      </c>
      <c r="F1470">
        <v>197.9</v>
      </c>
      <c r="G1470">
        <v>4.2715461952003304</v>
      </c>
      <c r="H1470">
        <v>-16.940777260734301</v>
      </c>
      <c r="I1470">
        <v>-23.6359058787585</v>
      </c>
      <c r="J1470">
        <v>-5.5671486925295897</v>
      </c>
      <c r="K1470">
        <v>203.73816346411499</v>
      </c>
      <c r="L1470">
        <v>186.06011564818999</v>
      </c>
      <c r="M1470">
        <v>32.148223977964697</v>
      </c>
      <c r="N1470">
        <v>0.65499084842213295</v>
      </c>
      <c r="O1470">
        <v>29.332996462859999</v>
      </c>
      <c r="P1470">
        <v>68.425531914893597</v>
      </c>
      <c r="Q1470">
        <v>7.6526107523212997E-2</v>
      </c>
    </row>
    <row r="1471" spans="1:17" hidden="1" x14ac:dyDescent="0.3">
      <c r="A1471" t="s">
        <v>3096</v>
      </c>
      <c r="B1471" t="s">
        <v>3097</v>
      </c>
      <c r="C1471" t="str">
        <f>IFERROR(VLOOKUP(Table1[[#This Row],[Ticker]],[1]!Table1[[Symbol]:[Industry]],2,FALSE),"-")</f>
        <v>-</v>
      </c>
      <c r="D1471" t="s">
        <v>539</v>
      </c>
      <c r="E1471">
        <v>925.50769397800002</v>
      </c>
      <c r="F1471">
        <v>163.78</v>
      </c>
      <c r="G1471">
        <v>143.857253779639</v>
      </c>
      <c r="H1471">
        <v>-7.0093398633896404</v>
      </c>
      <c r="I1471">
        <v>15.5061988007712</v>
      </c>
      <c r="J1471">
        <v>-4.98329833902201</v>
      </c>
      <c r="K1471">
        <v>153.718232360733</v>
      </c>
      <c r="L1471">
        <v>121.981854911962</v>
      </c>
      <c r="M1471">
        <v>46.524127538827301</v>
      </c>
      <c r="N1471">
        <v>2.2879252429693899</v>
      </c>
      <c r="O1471">
        <v>15.4475515936011</v>
      </c>
      <c r="P1471">
        <v>176.18887015177</v>
      </c>
      <c r="Q1471">
        <v>7.2623968981608999E-2</v>
      </c>
    </row>
    <row r="1472" spans="1:17" hidden="1" x14ac:dyDescent="0.3">
      <c r="A1472" t="s">
        <v>3098</v>
      </c>
      <c r="B1472" t="s">
        <v>3099</v>
      </c>
      <c r="C1472" t="str">
        <f>IFERROR(VLOOKUP(Table1[[#This Row],[Ticker]],[1]!Table1[[Symbol]:[Industry]],2,FALSE),"-")</f>
        <v>-</v>
      </c>
      <c r="D1472" t="s">
        <v>122</v>
      </c>
      <c r="E1472">
        <v>923.32538947</v>
      </c>
      <c r="F1472">
        <v>2962.85</v>
      </c>
      <c r="G1472">
        <v>29.233485786741198</v>
      </c>
      <c r="H1472">
        <v>-9.5360131367228096</v>
      </c>
      <c r="I1472">
        <v>-16.0996356306654</v>
      </c>
      <c r="J1472">
        <v>-5.3164816319425201</v>
      </c>
      <c r="K1472">
        <v>2890.8793466842399</v>
      </c>
      <c r="L1472">
        <v>2688.5263365381902</v>
      </c>
      <c r="M1472">
        <v>44.347115078153003</v>
      </c>
      <c r="N1472">
        <v>0.72253135643617805</v>
      </c>
      <c r="O1472">
        <v>20.525845047842399</v>
      </c>
      <c r="P1472">
        <v>55.947681456918701</v>
      </c>
      <c r="Q1472">
        <v>0.129785557260228</v>
      </c>
    </row>
    <row r="1473" spans="1:17" hidden="1" x14ac:dyDescent="0.3">
      <c r="A1473" t="s">
        <v>3100</v>
      </c>
      <c r="B1473" t="s">
        <v>3101</v>
      </c>
      <c r="C1473" t="str">
        <f>IFERROR(VLOOKUP(Table1[[#This Row],[Ticker]],[1]!Table1[[Symbol]:[Industry]],2,FALSE),"-")</f>
        <v>-</v>
      </c>
      <c r="D1473" t="s">
        <v>268</v>
      </c>
      <c r="E1473">
        <v>922.06399999999996</v>
      </c>
      <c r="F1473">
        <v>1773.2</v>
      </c>
      <c r="G1473">
        <v>35.241081056524401</v>
      </c>
      <c r="H1473">
        <v>15.7989766737549</v>
      </c>
      <c r="I1473">
        <v>28.021034675240799</v>
      </c>
      <c r="J1473">
        <v>2.72042062942992</v>
      </c>
      <c r="K1473">
        <v>1544.3690926416</v>
      </c>
      <c r="L1473">
        <v>1316.3726636471099</v>
      </c>
      <c r="M1473">
        <v>70.792230660896493</v>
      </c>
      <c r="N1473">
        <v>0.94865861409335295</v>
      </c>
      <c r="O1473">
        <v>5.1376043311527102</v>
      </c>
      <c r="P1473">
        <v>89.434325089471699</v>
      </c>
      <c r="Q1473">
        <v>2.3405223610735E-2</v>
      </c>
    </row>
    <row r="1474" spans="1:17" hidden="1" x14ac:dyDescent="0.3">
      <c r="A1474" t="s">
        <v>3102</v>
      </c>
      <c r="B1474" t="s">
        <v>3103</v>
      </c>
      <c r="C1474" t="str">
        <f>IFERROR(VLOOKUP(Table1[[#This Row],[Ticker]],[1]!Table1[[Symbol]:[Industry]],2,FALSE),"-")</f>
        <v>-</v>
      </c>
      <c r="D1474" t="s">
        <v>138</v>
      </c>
      <c r="E1474">
        <v>921.59792500000003</v>
      </c>
      <c r="F1474">
        <v>937.25</v>
      </c>
      <c r="G1474">
        <v>-0.66168763570267597</v>
      </c>
      <c r="H1474">
        <v>-17.410766618835499</v>
      </c>
      <c r="I1474">
        <v>5.54671401960855</v>
      </c>
      <c r="J1474">
        <v>-4.2138399193712202</v>
      </c>
      <c r="K1474">
        <v>996.107448652166</v>
      </c>
      <c r="L1474">
        <v>883.30502404174001</v>
      </c>
      <c r="M1474">
        <v>28.534506752654</v>
      </c>
      <c r="N1474">
        <v>0.84004125904447002</v>
      </c>
      <c r="O1474">
        <v>25.3667644705254</v>
      </c>
      <c r="P1474">
        <v>40.180975172001098</v>
      </c>
      <c r="Q1474">
        <v>5.4871803841980002E-3</v>
      </c>
    </row>
    <row r="1475" spans="1:17" hidden="1" x14ac:dyDescent="0.3">
      <c r="A1475" t="s">
        <v>3104</v>
      </c>
      <c r="B1475" t="s">
        <v>3105</v>
      </c>
      <c r="C1475" t="str">
        <f>IFERROR(VLOOKUP(Table1[[#This Row],[Ticker]],[1]!Table1[[Symbol]:[Industry]],2,FALSE),"-")</f>
        <v>-</v>
      </c>
      <c r="D1475" t="s">
        <v>271</v>
      </c>
      <c r="E1475">
        <v>921.28277405999995</v>
      </c>
      <c r="F1475">
        <v>73.239999999999995</v>
      </c>
      <c r="G1475">
        <v>-19.941852367688</v>
      </c>
      <c r="H1475">
        <v>-10.713713932539299</v>
      </c>
      <c r="I1475">
        <v>-22.371051138158698</v>
      </c>
      <c r="J1475">
        <v>-4.7431317250812599</v>
      </c>
      <c r="K1475">
        <v>76.925321650750604</v>
      </c>
      <c r="L1475">
        <v>77.971180378130995</v>
      </c>
      <c r="M1475">
        <v>25.544070606550001</v>
      </c>
      <c r="N1475">
        <v>1.1045981236528499</v>
      </c>
      <c r="O1475">
        <v>37.834516657564102</v>
      </c>
      <c r="P1475">
        <v>11.3069908814589</v>
      </c>
      <c r="Q1475">
        <v>-9.8228544918920996E-2</v>
      </c>
    </row>
    <row r="1476" spans="1:17" hidden="1" x14ac:dyDescent="0.3">
      <c r="A1476" t="s">
        <v>3106</v>
      </c>
      <c r="B1476" t="s">
        <v>3107</v>
      </c>
      <c r="C1476" t="str">
        <f>IFERROR(VLOOKUP(Table1[[#This Row],[Ticker]],[1]!Table1[[Symbol]:[Industry]],2,FALSE),"-")</f>
        <v>-</v>
      </c>
      <c r="D1476" t="s">
        <v>302</v>
      </c>
      <c r="E1476">
        <v>920.93871969999998</v>
      </c>
      <c r="F1476">
        <v>335.8</v>
      </c>
      <c r="G1476">
        <v>-25.716982047810301</v>
      </c>
      <c r="H1476">
        <v>-9.1212076093625303</v>
      </c>
      <c r="I1476">
        <v>-13.637271861173099</v>
      </c>
      <c r="J1476">
        <v>-0.55871657971278399</v>
      </c>
      <c r="K1476">
        <v>360.66186538076499</v>
      </c>
      <c r="L1476">
        <v>352.153547837752</v>
      </c>
      <c r="M1476">
        <v>33.047372127463397</v>
      </c>
      <c r="N1476">
        <v>1.2818601966124501</v>
      </c>
      <c r="O1476">
        <v>33.710541989279299</v>
      </c>
      <c r="P1476">
        <v>19.800214056368102</v>
      </c>
      <c r="Q1476">
        <v>0.13396352295504799</v>
      </c>
    </row>
    <row r="1477" spans="1:17" hidden="1" x14ac:dyDescent="0.3">
      <c r="A1477" t="s">
        <v>3108</v>
      </c>
      <c r="B1477" t="s">
        <v>3109</v>
      </c>
      <c r="C1477" t="str">
        <f>IFERROR(VLOOKUP(Table1[[#This Row],[Ticker]],[1]!Table1[[Symbol]:[Industry]],2,FALSE),"-")</f>
        <v>-</v>
      </c>
      <c r="D1477" t="s">
        <v>271</v>
      </c>
      <c r="E1477">
        <v>919.82807839999998</v>
      </c>
      <c r="F1477">
        <v>156.31</v>
      </c>
      <c r="G1477">
        <v>46.948058910208402</v>
      </c>
      <c r="H1477">
        <v>3.9279082756825798</v>
      </c>
      <c r="I1477">
        <v>-12.9926190688868</v>
      </c>
      <c r="J1477">
        <v>-4.73011383490035</v>
      </c>
      <c r="K1477">
        <v>143.74712343170199</v>
      </c>
      <c r="L1477">
        <v>132.60387571598599</v>
      </c>
      <c r="M1477">
        <v>58.166236613542402</v>
      </c>
      <c r="N1477">
        <v>1.5259551466436401</v>
      </c>
      <c r="O1477">
        <v>8.7582368370545591</v>
      </c>
      <c r="P1477">
        <v>72.147577092511</v>
      </c>
      <c r="Q1477">
        <v>0.10611102512560899</v>
      </c>
    </row>
    <row r="1478" spans="1:17" hidden="1" x14ac:dyDescent="0.3">
      <c r="A1478" t="s">
        <v>3110</v>
      </c>
      <c r="B1478" t="s">
        <v>3111</v>
      </c>
      <c r="C1478" t="str">
        <f>IFERROR(VLOOKUP(Table1[[#This Row],[Ticker]],[1]!Table1[[Symbol]:[Industry]],2,FALSE),"-")</f>
        <v>-</v>
      </c>
      <c r="D1478" t="s">
        <v>343</v>
      </c>
      <c r="E1478">
        <v>917.68826863999902</v>
      </c>
      <c r="F1478">
        <v>4.9400000000000004</v>
      </c>
      <c r="G1478">
        <v>36.024056723221001</v>
      </c>
      <c r="H1478">
        <v>-21.494627911033898</v>
      </c>
      <c r="I1478">
        <v>-47.5850433724166</v>
      </c>
      <c r="J1478">
        <v>-3.7028796503464201</v>
      </c>
      <c r="K1478">
        <v>5.2401666751451597</v>
      </c>
      <c r="L1478">
        <v>5.21978939151359</v>
      </c>
      <c r="M1478">
        <v>26.8742725486456</v>
      </c>
      <c r="N1478">
        <v>0.82054766629011999</v>
      </c>
      <c r="O1478">
        <v>61.943319838056603</v>
      </c>
      <c r="P1478">
        <v>64.6666666666666</v>
      </c>
      <c r="Q1478">
        <v>1.7259073321309999E-2</v>
      </c>
    </row>
    <row r="1479" spans="1:17" hidden="1" x14ac:dyDescent="0.3">
      <c r="A1479" t="s">
        <v>3112</v>
      </c>
      <c r="B1479" t="s">
        <v>3113</v>
      </c>
      <c r="C1479" t="str">
        <f>IFERROR(VLOOKUP(Table1[[#This Row],[Ticker]],[1]!Table1[[Symbol]:[Industry]],2,FALSE),"-")</f>
        <v>-</v>
      </c>
      <c r="D1479" t="s">
        <v>420</v>
      </c>
      <c r="E1479">
        <v>915.85052499999995</v>
      </c>
      <c r="F1479">
        <v>859.55</v>
      </c>
      <c r="G1479">
        <v>163.550483784531</v>
      </c>
      <c r="H1479">
        <v>5.7137908737940002</v>
      </c>
      <c r="I1479">
        <v>78.576173857985694</v>
      </c>
      <c r="J1479">
        <v>7.2108912634244797</v>
      </c>
      <c r="K1479">
        <v>800.19105592767403</v>
      </c>
      <c r="L1479">
        <v>619.49221381247003</v>
      </c>
      <c r="M1479">
        <v>59.871674636143297</v>
      </c>
      <c r="N1479">
        <v>2.23316223410411</v>
      </c>
      <c r="O1479">
        <v>14.1702053400035</v>
      </c>
      <c r="P1479">
        <v>191.32350449076401</v>
      </c>
      <c r="Q1479">
        <v>0.131976348080906</v>
      </c>
    </row>
    <row r="1480" spans="1:17" hidden="1" x14ac:dyDescent="0.3">
      <c r="A1480" t="s">
        <v>3114</v>
      </c>
      <c r="B1480" t="s">
        <v>3115</v>
      </c>
      <c r="C1480" t="str">
        <f>IFERROR(VLOOKUP(Table1[[#This Row],[Ticker]],[1]!Table1[[Symbol]:[Industry]],2,FALSE),"-")</f>
        <v>-</v>
      </c>
      <c r="D1480" t="s">
        <v>271</v>
      </c>
      <c r="E1480">
        <v>915.00989057999902</v>
      </c>
      <c r="F1480">
        <v>101.7</v>
      </c>
      <c r="G1480">
        <v>4.0290913361851999</v>
      </c>
      <c r="H1480">
        <v>5.8813039313515496</v>
      </c>
      <c r="I1480">
        <v>-12.268934476977</v>
      </c>
      <c r="J1480">
        <v>6.2094255375492899</v>
      </c>
      <c r="K1480">
        <v>93.903072453103206</v>
      </c>
      <c r="L1480">
        <v>90.943360180438503</v>
      </c>
      <c r="M1480">
        <v>54.801427949295203</v>
      </c>
      <c r="N1480">
        <v>3.15638336024805</v>
      </c>
      <c r="O1480">
        <v>12.094395280235901</v>
      </c>
      <c r="P1480">
        <v>34.523809523809497</v>
      </c>
      <c r="Q1480">
        <v>-7.0430542612951993E-2</v>
      </c>
    </row>
    <row r="1481" spans="1:17" hidden="1" x14ac:dyDescent="0.3">
      <c r="A1481" t="s">
        <v>3116</v>
      </c>
      <c r="B1481" t="s">
        <v>3117</v>
      </c>
      <c r="C1481" t="str">
        <f>IFERROR(VLOOKUP(Table1[[#This Row],[Ticker]],[1]!Table1[[Symbol]:[Industry]],2,FALSE),"-")</f>
        <v>-</v>
      </c>
      <c r="D1481" t="s">
        <v>62</v>
      </c>
      <c r="E1481">
        <v>914.09318504999999</v>
      </c>
      <c r="F1481">
        <v>345.5</v>
      </c>
      <c r="G1481">
        <v>-30.572320676076</v>
      </c>
      <c r="H1481">
        <v>-4.1467173182253996</v>
      </c>
      <c r="I1481">
        <v>-20.999012574323299</v>
      </c>
      <c r="J1481">
        <v>-5.7518693666401601</v>
      </c>
      <c r="K1481">
        <v>339.11765126519799</v>
      </c>
      <c r="L1481">
        <v>346.74890927998001</v>
      </c>
      <c r="M1481">
        <v>48.157944011499097</v>
      </c>
      <c r="N1481">
        <v>1.38159268389547</v>
      </c>
      <c r="O1481">
        <v>49.015918958031797</v>
      </c>
      <c r="P1481">
        <v>26.279239766081801</v>
      </c>
      <c r="Q1481">
        <v>5.1958493041506001E-2</v>
      </c>
    </row>
    <row r="1482" spans="1:17" hidden="1" x14ac:dyDescent="0.3">
      <c r="A1482" t="s">
        <v>3118</v>
      </c>
      <c r="B1482" t="s">
        <v>3119</v>
      </c>
      <c r="C1482" t="str">
        <f>IFERROR(VLOOKUP(Table1[[#This Row],[Ticker]],[1]!Table1[[Symbol]:[Industry]],2,FALSE),"-")</f>
        <v>-</v>
      </c>
      <c r="D1482" t="s">
        <v>77</v>
      </c>
      <c r="E1482">
        <v>912.59635814000001</v>
      </c>
      <c r="F1482">
        <v>99.01</v>
      </c>
      <c r="G1482">
        <v>-3.74522075097441</v>
      </c>
      <c r="H1482">
        <v>-8.5998839575141695</v>
      </c>
      <c r="I1482">
        <v>-35.086235763298902</v>
      </c>
      <c r="J1482">
        <v>-3.9040477712632602</v>
      </c>
      <c r="K1482">
        <v>95.453893757906101</v>
      </c>
      <c r="L1482">
        <v>93.759509023627501</v>
      </c>
      <c r="M1482">
        <v>61.3101244540116</v>
      </c>
      <c r="N1482">
        <v>0.60404182675144402</v>
      </c>
      <c r="O1482">
        <v>40.5918594081405</v>
      </c>
      <c r="P1482">
        <v>30.2763157894736</v>
      </c>
      <c r="Q1482">
        <v>-7.3482439440854003E-2</v>
      </c>
    </row>
    <row r="1483" spans="1:17" hidden="1" x14ac:dyDescent="0.3">
      <c r="A1483" t="s">
        <v>3120</v>
      </c>
      <c r="B1483" t="s">
        <v>3121</v>
      </c>
      <c r="C1483" t="str">
        <f>IFERROR(VLOOKUP(Table1[[#This Row],[Ticker]],[1]!Table1[[Symbol]:[Industry]],2,FALSE),"-")</f>
        <v>-</v>
      </c>
      <c r="D1483" t="s">
        <v>271</v>
      </c>
      <c r="E1483">
        <v>906.64697200000001</v>
      </c>
      <c r="F1483">
        <v>106.7</v>
      </c>
      <c r="G1483">
        <v>39.473811625181803</v>
      </c>
      <c r="H1483">
        <v>-14.866688768571899</v>
      </c>
      <c r="I1483">
        <v>-7.1947003933460802</v>
      </c>
      <c r="J1483">
        <v>-3.3843468318136098</v>
      </c>
      <c r="K1483">
        <v>107.94584020849599</v>
      </c>
      <c r="L1483">
        <v>94.027847478244595</v>
      </c>
      <c r="M1483">
        <v>34.319249349277896</v>
      </c>
      <c r="N1483">
        <v>0.55936885836035599</v>
      </c>
      <c r="O1483">
        <v>18.931583880037401</v>
      </c>
      <c r="P1483">
        <v>83.965517241379303</v>
      </c>
      <c r="Q1483">
        <v>-6.4877904012780999E-2</v>
      </c>
    </row>
    <row r="1484" spans="1:17" hidden="1" x14ac:dyDescent="0.3">
      <c r="A1484" t="s">
        <v>3122</v>
      </c>
      <c r="B1484" t="s">
        <v>3123</v>
      </c>
      <c r="C1484" t="str">
        <f>IFERROR(VLOOKUP(Table1[[#This Row],[Ticker]],[1]!Table1[[Symbol]:[Industry]],2,FALSE),"-")</f>
        <v>-</v>
      </c>
      <c r="D1484" t="s">
        <v>18</v>
      </c>
      <c r="E1484">
        <v>906.20686655999998</v>
      </c>
      <c r="F1484">
        <v>881.6</v>
      </c>
      <c r="G1484">
        <v>26.0964033059089</v>
      </c>
      <c r="H1484">
        <v>-9.1831286388359903</v>
      </c>
      <c r="I1484">
        <v>-42.270101896947402</v>
      </c>
      <c r="J1484">
        <v>-3.8618846220093501</v>
      </c>
      <c r="K1484">
        <v>985.36622558214299</v>
      </c>
      <c r="L1484">
        <v>979.46631023686803</v>
      </c>
      <c r="M1484">
        <v>34.843589186381799</v>
      </c>
      <c r="N1484">
        <v>0.37902985074626799</v>
      </c>
      <c r="O1484">
        <v>79.446460980036207</v>
      </c>
      <c r="P1484">
        <v>64.769647696476895</v>
      </c>
      <c r="Q1484">
        <v>0.20741943054925799</v>
      </c>
    </row>
    <row r="1485" spans="1:17" hidden="1" x14ac:dyDescent="0.3">
      <c r="A1485" t="s">
        <v>3124</v>
      </c>
      <c r="B1485" t="s">
        <v>3125</v>
      </c>
      <c r="C1485" t="str">
        <f>IFERROR(VLOOKUP(Table1[[#This Row],[Ticker]],[1]!Table1[[Symbol]:[Industry]],2,FALSE),"-")</f>
        <v>-</v>
      </c>
      <c r="D1485" t="s">
        <v>539</v>
      </c>
      <c r="E1485">
        <v>905.253136176</v>
      </c>
      <c r="F1485">
        <v>173.28</v>
      </c>
      <c r="G1485">
        <v>97.468146180090002</v>
      </c>
      <c r="H1485">
        <v>19.186973682024799</v>
      </c>
      <c r="I1485">
        <v>-7.62894705658237</v>
      </c>
      <c r="J1485">
        <v>-6.1231595715680802</v>
      </c>
      <c r="K1485">
        <v>159.23892374928801</v>
      </c>
      <c r="L1485">
        <v>134.915470945728</v>
      </c>
      <c r="M1485">
        <v>48.293055436458303</v>
      </c>
      <c r="N1485">
        <v>0.54279888858026104</v>
      </c>
      <c r="O1485">
        <v>14.727608494921499</v>
      </c>
      <c r="P1485">
        <v>133.84615384615299</v>
      </c>
      <c r="Q1485">
        <v>1.8371443175154E-2</v>
      </c>
    </row>
    <row r="1486" spans="1:17" hidden="1" x14ac:dyDescent="0.3">
      <c r="A1486" t="s">
        <v>3126</v>
      </c>
      <c r="B1486" t="s">
        <v>3127</v>
      </c>
      <c r="C1486" t="str">
        <f>IFERROR(VLOOKUP(Table1[[#This Row],[Ticker]],[1]!Table1[[Symbol]:[Industry]],2,FALSE),"-")</f>
        <v>-</v>
      </c>
      <c r="D1486" t="s">
        <v>551</v>
      </c>
      <c r="E1486">
        <v>903.6</v>
      </c>
      <c r="F1486">
        <v>301.2</v>
      </c>
      <c r="G1486">
        <v>17.798591907970401</v>
      </c>
      <c r="H1486">
        <v>-7.7394195777006098</v>
      </c>
      <c r="I1486">
        <v>4.3624687866136904</v>
      </c>
      <c r="J1486">
        <v>0.108600201791706</v>
      </c>
      <c r="K1486">
        <v>291.19176200714099</v>
      </c>
      <c r="L1486">
        <v>252.43425689671301</v>
      </c>
      <c r="M1486">
        <v>34.071621221427201</v>
      </c>
      <c r="N1486">
        <v>0.57581376514521099</v>
      </c>
      <c r="O1486">
        <v>16.0358565737051</v>
      </c>
      <c r="P1486">
        <v>62.898864250946403</v>
      </c>
      <c r="Q1486">
        <v>-1.5280000067333E-2</v>
      </c>
    </row>
    <row r="1487" spans="1:17" hidden="1" x14ac:dyDescent="0.3">
      <c r="A1487" t="s">
        <v>3128</v>
      </c>
      <c r="B1487" t="s">
        <v>3129</v>
      </c>
      <c r="C1487" t="str">
        <f>IFERROR(VLOOKUP(Table1[[#This Row],[Ticker]],[1]!Table1[[Symbol]:[Industry]],2,FALSE),"-")</f>
        <v>-</v>
      </c>
      <c r="D1487" t="s">
        <v>291</v>
      </c>
      <c r="E1487">
        <v>901.87267247999898</v>
      </c>
      <c r="F1487">
        <v>563.1</v>
      </c>
      <c r="G1487">
        <v>22.531146615246499</v>
      </c>
      <c r="H1487">
        <v>-7.9356620600730796</v>
      </c>
      <c r="I1487">
        <v>-24.3823958327648</v>
      </c>
      <c r="J1487">
        <v>-0.50499488630965605</v>
      </c>
      <c r="K1487">
        <v>576.56661801354699</v>
      </c>
      <c r="L1487">
        <v>532.554201171503</v>
      </c>
      <c r="M1487">
        <v>30.015664221557198</v>
      </c>
      <c r="N1487">
        <v>1.0545966228893</v>
      </c>
      <c r="O1487">
        <v>29.639495649085401</v>
      </c>
      <c r="P1487">
        <v>57.709004341128598</v>
      </c>
    </row>
    <row r="1488" spans="1:17" hidden="1" x14ac:dyDescent="0.3">
      <c r="A1488" t="s">
        <v>3130</v>
      </c>
      <c r="B1488" t="s">
        <v>3131</v>
      </c>
      <c r="C1488" t="str">
        <f>IFERROR(VLOOKUP(Table1[[#This Row],[Ticker]],[1]!Table1[[Symbol]:[Industry]],2,FALSE),"-")</f>
        <v>-</v>
      </c>
      <c r="D1488" t="s">
        <v>1435</v>
      </c>
      <c r="E1488">
        <v>898.56214759</v>
      </c>
      <c r="F1488">
        <v>595.54999999999995</v>
      </c>
      <c r="G1488">
        <v>57.788134244966798</v>
      </c>
      <c r="H1488">
        <v>-0.207784922717547</v>
      </c>
      <c r="I1488">
        <v>27.049577992209102</v>
      </c>
      <c r="J1488">
        <v>1.3071093656746999</v>
      </c>
      <c r="K1488">
        <v>548.14506220512999</v>
      </c>
      <c r="L1488">
        <v>460.32078124370798</v>
      </c>
      <c r="M1488">
        <v>65.517673000368006</v>
      </c>
      <c r="N1488">
        <v>0.340481841978651</v>
      </c>
      <c r="O1488">
        <v>6.12039291411301</v>
      </c>
      <c r="P1488">
        <v>99.714956405097197</v>
      </c>
      <c r="Q1488">
        <v>0.110105720750148</v>
      </c>
    </row>
    <row r="1489" spans="1:17" hidden="1" x14ac:dyDescent="0.3">
      <c r="A1489" t="s">
        <v>3132</v>
      </c>
      <c r="B1489" t="s">
        <v>3133</v>
      </c>
      <c r="C1489" t="str">
        <f>IFERROR(VLOOKUP(Table1[[#This Row],[Ticker]],[1]!Table1[[Symbol]:[Industry]],2,FALSE),"-")</f>
        <v>-</v>
      </c>
      <c r="D1489" t="s">
        <v>242</v>
      </c>
      <c r="E1489">
        <v>896.877782279999</v>
      </c>
      <c r="F1489">
        <v>853.2</v>
      </c>
      <c r="G1489">
        <v>33.1800707221159</v>
      </c>
      <c r="H1489">
        <v>8.8592988823954197</v>
      </c>
      <c r="I1489">
        <v>22.9473359643642</v>
      </c>
      <c r="J1489">
        <v>1.7103023352737099</v>
      </c>
      <c r="K1489">
        <v>809.986009566711</v>
      </c>
      <c r="L1489">
        <v>703.01920368821902</v>
      </c>
      <c r="M1489">
        <v>44.151634671636302</v>
      </c>
      <c r="N1489">
        <v>0.75909995288800103</v>
      </c>
      <c r="O1489">
        <v>13.648616971401699</v>
      </c>
      <c r="P1489">
        <v>89.6</v>
      </c>
      <c r="Q1489">
        <v>0.21044158904419299</v>
      </c>
    </row>
    <row r="1490" spans="1:17" hidden="1" x14ac:dyDescent="0.3">
      <c r="A1490" t="s">
        <v>3134</v>
      </c>
      <c r="B1490" t="s">
        <v>3135</v>
      </c>
      <c r="C1490" t="str">
        <f>IFERROR(VLOOKUP(Table1[[#This Row],[Ticker]],[1]!Table1[[Symbol]:[Industry]],2,FALSE),"-")</f>
        <v>-</v>
      </c>
      <c r="D1490" t="s">
        <v>486</v>
      </c>
      <c r="E1490">
        <v>895.58212031999994</v>
      </c>
      <c r="F1490">
        <v>626.4</v>
      </c>
      <c r="G1490">
        <v>-39.464340470518799</v>
      </c>
      <c r="H1490">
        <v>-12.054847801088901</v>
      </c>
      <c r="I1490">
        <v>-39.024074715722598</v>
      </c>
      <c r="J1490">
        <v>-1.4733192628913001</v>
      </c>
      <c r="K1490">
        <v>680.42375196130502</v>
      </c>
      <c r="L1490">
        <v>733.77725037855396</v>
      </c>
      <c r="M1490">
        <v>45.535678385111602</v>
      </c>
      <c r="N1490">
        <v>0.95147989067466199</v>
      </c>
      <c r="O1490">
        <v>56.449553001277103</v>
      </c>
      <c r="P1490">
        <v>4.0099626400996202</v>
      </c>
      <c r="Q1490">
        <v>4.1253109306904998E-2</v>
      </c>
    </row>
    <row r="1491" spans="1:17" hidden="1" x14ac:dyDescent="0.3">
      <c r="A1491" t="s">
        <v>3136</v>
      </c>
      <c r="B1491" t="s">
        <v>3137</v>
      </c>
      <c r="C1491" t="str">
        <f>IFERROR(VLOOKUP(Table1[[#This Row],[Ticker]],[1]!Table1[[Symbol]:[Industry]],2,FALSE),"-")</f>
        <v>-</v>
      </c>
      <c r="E1491">
        <v>895.375</v>
      </c>
      <c r="F1491">
        <v>358.15</v>
      </c>
      <c r="G1491">
        <v>111.64905672322099</v>
      </c>
      <c r="H1491">
        <v>-14.662487895123</v>
      </c>
      <c r="I1491">
        <v>-40.1881563581207</v>
      </c>
      <c r="J1491">
        <v>-5.6940551882152999</v>
      </c>
      <c r="K1491">
        <v>419.41719151732599</v>
      </c>
      <c r="L1491">
        <v>371.709524986953</v>
      </c>
      <c r="M1491">
        <v>16.580753998799601</v>
      </c>
      <c r="N1491">
        <v>0.45291939919610702</v>
      </c>
      <c r="O1491">
        <v>163.60463492949799</v>
      </c>
      <c r="P1491">
        <v>174.76026083620999</v>
      </c>
    </row>
    <row r="1492" spans="1:17" hidden="1" x14ac:dyDescent="0.3">
      <c r="A1492" t="s">
        <v>3138</v>
      </c>
      <c r="B1492" t="s">
        <v>3139</v>
      </c>
      <c r="C1492" t="str">
        <f>IFERROR(VLOOKUP(Table1[[#This Row],[Ticker]],[1]!Table1[[Symbol]:[Industry]],2,FALSE),"-")</f>
        <v>-</v>
      </c>
      <c r="D1492" t="s">
        <v>486</v>
      </c>
      <c r="E1492">
        <v>893.97341200999995</v>
      </c>
      <c r="F1492">
        <v>601.1</v>
      </c>
      <c r="G1492">
        <v>-33.9774405069031</v>
      </c>
      <c r="H1492">
        <v>-3.58890400531005</v>
      </c>
      <c r="I1492">
        <v>-18.242073537702201</v>
      </c>
      <c r="J1492">
        <v>1.43082427589316</v>
      </c>
      <c r="K1492">
        <v>592.60215074384803</v>
      </c>
      <c r="L1492">
        <v>603.68147207715401</v>
      </c>
      <c r="M1492">
        <v>48.564868983144301</v>
      </c>
      <c r="N1492">
        <v>1.06611248207848</v>
      </c>
      <c r="O1492">
        <v>49.725503244052497</v>
      </c>
      <c r="P1492">
        <v>29.771157167530198</v>
      </c>
      <c r="Q1492">
        <v>9.3351440246890002E-2</v>
      </c>
    </row>
    <row r="1493" spans="1:17" hidden="1" x14ac:dyDescent="0.3">
      <c r="A1493" t="s">
        <v>3140</v>
      </c>
      <c r="B1493" t="s">
        <v>3141</v>
      </c>
      <c r="C1493" t="str">
        <f>IFERROR(VLOOKUP(Table1[[#This Row],[Ticker]],[1]!Table1[[Symbol]:[Industry]],2,FALSE),"-")</f>
        <v>-</v>
      </c>
      <c r="D1493" t="s">
        <v>21</v>
      </c>
      <c r="E1493">
        <v>892.62125810999999</v>
      </c>
      <c r="F1493">
        <v>546.29999999999995</v>
      </c>
      <c r="G1493">
        <v>155.96256556257501</v>
      </c>
      <c r="H1493">
        <v>2.24791675305136</v>
      </c>
      <c r="I1493">
        <v>14.861623000603</v>
      </c>
      <c r="J1493">
        <v>-7.0398461997023603</v>
      </c>
      <c r="K1493">
        <v>529.68015964580104</v>
      </c>
      <c r="L1493">
        <v>461.416154051207</v>
      </c>
      <c r="M1493">
        <v>54.426013836201399</v>
      </c>
      <c r="N1493">
        <v>0.94484955188243003</v>
      </c>
      <c r="O1493">
        <v>27.951674903898901</v>
      </c>
      <c r="P1493">
        <v>199.753086419753</v>
      </c>
      <c r="Q1493">
        <v>9.9749022790625003E-2</v>
      </c>
    </row>
    <row r="1494" spans="1:17" hidden="1" x14ac:dyDescent="0.3">
      <c r="A1494" t="s">
        <v>3142</v>
      </c>
      <c r="B1494" t="s">
        <v>3143</v>
      </c>
      <c r="C1494" t="str">
        <f>IFERROR(VLOOKUP(Table1[[#This Row],[Ticker]],[1]!Table1[[Symbol]:[Industry]],2,FALSE),"-")</f>
        <v>-</v>
      </c>
      <c r="D1494" t="s">
        <v>155</v>
      </c>
      <c r="E1494">
        <v>891.74556062999898</v>
      </c>
      <c r="F1494">
        <v>1037.0999999999999</v>
      </c>
      <c r="G1494">
        <v>-53.939476502062497</v>
      </c>
      <c r="H1494">
        <v>-12.6878432502669</v>
      </c>
      <c r="I1494">
        <v>-40.445629203034997</v>
      </c>
      <c r="J1494">
        <v>-1.61857710698093</v>
      </c>
      <c r="K1494">
        <v>1090.9034024064299</v>
      </c>
      <c r="L1494">
        <v>1166.0318998100399</v>
      </c>
      <c r="M1494">
        <v>32.990891060133798</v>
      </c>
      <c r="N1494">
        <v>0.61290926099158105</v>
      </c>
      <c r="O1494">
        <v>65.943496287725395</v>
      </c>
      <c r="P1494">
        <v>15.016080736386799</v>
      </c>
      <c r="Q1494">
        <v>7.8582602001859E-2</v>
      </c>
    </row>
    <row r="1495" spans="1:17" hidden="1" x14ac:dyDescent="0.3">
      <c r="A1495" t="s">
        <v>3144</v>
      </c>
      <c r="B1495" t="s">
        <v>3145</v>
      </c>
      <c r="C1495" t="str">
        <f>IFERROR(VLOOKUP(Table1[[#This Row],[Ticker]],[1]!Table1[[Symbol]:[Industry]],2,FALSE),"-")</f>
        <v>-</v>
      </c>
      <c r="D1495" t="s">
        <v>407</v>
      </c>
      <c r="E1495">
        <v>890.72256000000004</v>
      </c>
      <c r="F1495">
        <v>9.1</v>
      </c>
      <c r="G1495">
        <v>139.79217266525001</v>
      </c>
      <c r="H1495">
        <v>-2.8144932308992798</v>
      </c>
      <c r="I1495">
        <v>14.743723750871</v>
      </c>
      <c r="J1495">
        <v>-6.3629918980875404</v>
      </c>
      <c r="K1495">
        <v>9.2470018248892103</v>
      </c>
      <c r="L1495">
        <v>8.0315759079600699</v>
      </c>
      <c r="M1495">
        <v>40.650403343976699</v>
      </c>
      <c r="N1495">
        <v>1.4012087628084</v>
      </c>
      <c r="O1495">
        <v>70.879120879120805</v>
      </c>
      <c r="P1495">
        <v>187.06624605678201</v>
      </c>
      <c r="Q1495">
        <v>0.17825990475081399</v>
      </c>
    </row>
    <row r="1496" spans="1:17" hidden="1" x14ac:dyDescent="0.3">
      <c r="A1496" t="s">
        <v>3146</v>
      </c>
      <c r="B1496" t="s">
        <v>3147</v>
      </c>
      <c r="C1496" t="str">
        <f>IFERROR(VLOOKUP(Table1[[#This Row],[Ticker]],[1]!Table1[[Symbol]:[Industry]],2,FALSE),"-")</f>
        <v>-</v>
      </c>
      <c r="D1496" t="s">
        <v>472</v>
      </c>
      <c r="E1496">
        <v>889.84037999999998</v>
      </c>
      <c r="F1496">
        <v>28.03</v>
      </c>
      <c r="G1496">
        <v>88.372541571705895</v>
      </c>
      <c r="H1496">
        <v>-10.447594543535899</v>
      </c>
      <c r="I1496">
        <v>-19.7537208828597</v>
      </c>
      <c r="J1496">
        <v>4.8408025435258697</v>
      </c>
      <c r="K1496">
        <v>27.627825560767299</v>
      </c>
      <c r="L1496">
        <v>23.656837014290598</v>
      </c>
      <c r="M1496">
        <v>57.061907069850797</v>
      </c>
      <c r="N1496">
        <v>1.0529070997977299</v>
      </c>
      <c r="O1496">
        <v>20.763467713164399</v>
      </c>
      <c r="P1496">
        <v>116.72680412371101</v>
      </c>
      <c r="Q1496">
        <v>0.16227063234272299</v>
      </c>
    </row>
    <row r="1497" spans="1:17" hidden="1" x14ac:dyDescent="0.3">
      <c r="A1497" t="s">
        <v>3148</v>
      </c>
      <c r="B1497" t="s">
        <v>3149</v>
      </c>
      <c r="C1497" t="str">
        <f>IFERROR(VLOOKUP(Table1[[#This Row],[Ticker]],[1]!Table1[[Symbol]:[Industry]],2,FALSE),"-")</f>
        <v>-</v>
      </c>
      <c r="D1497" t="s">
        <v>708</v>
      </c>
      <c r="E1497">
        <v>889.80626890999997</v>
      </c>
      <c r="F1497">
        <v>209.95</v>
      </c>
      <c r="G1497">
        <v>-15.558695665108299</v>
      </c>
      <c r="H1497">
        <v>-8.6363068594209604</v>
      </c>
      <c r="I1497">
        <v>-44.458771612474003</v>
      </c>
      <c r="J1497">
        <v>-5.10225297172778</v>
      </c>
      <c r="K1497">
        <v>218.71735551270601</v>
      </c>
      <c r="L1497">
        <v>221.99945564019001</v>
      </c>
      <c r="M1497">
        <v>28.9934022735867</v>
      </c>
      <c r="N1497">
        <v>1.27870631970487</v>
      </c>
      <c r="O1497">
        <v>58.609192664920201</v>
      </c>
      <c r="P1497">
        <v>25.343283582089501</v>
      </c>
    </row>
    <row r="1498" spans="1:17" hidden="1" x14ac:dyDescent="0.3">
      <c r="A1498" t="s">
        <v>3150</v>
      </c>
      <c r="B1498" t="s">
        <v>3151</v>
      </c>
      <c r="C1498" t="str">
        <f>IFERROR(VLOOKUP(Table1[[#This Row],[Ticker]],[1]!Table1[[Symbol]:[Industry]],2,FALSE),"-")</f>
        <v>-</v>
      </c>
      <c r="D1498" t="s">
        <v>993</v>
      </c>
      <c r="E1498">
        <v>888.53150456000003</v>
      </c>
      <c r="F1498">
        <v>133.84</v>
      </c>
      <c r="G1498">
        <v>-48.360124067739299</v>
      </c>
      <c r="H1498">
        <v>-15.6225749250919</v>
      </c>
      <c r="I1498">
        <v>-17.740793553318301</v>
      </c>
      <c r="J1498">
        <v>-3.0312984757558001</v>
      </c>
      <c r="K1498">
        <v>137.65311758484901</v>
      </c>
      <c r="L1498">
        <v>142.36827981209399</v>
      </c>
      <c r="M1498">
        <v>31.901200577130801</v>
      </c>
      <c r="N1498">
        <v>0.72237565899318601</v>
      </c>
      <c r="O1498">
        <v>40.839808726838001</v>
      </c>
      <c r="P1498">
        <v>19.074733096085399</v>
      </c>
    </row>
    <row r="1499" spans="1:17" hidden="1" x14ac:dyDescent="0.3">
      <c r="A1499" t="s">
        <v>3152</v>
      </c>
      <c r="B1499" t="s">
        <v>3153</v>
      </c>
      <c r="C1499" t="str">
        <f>IFERROR(VLOOKUP(Table1[[#This Row],[Ticker]],[1]!Table1[[Symbol]:[Industry]],2,FALSE),"-")</f>
        <v>-</v>
      </c>
      <c r="D1499" t="s">
        <v>619</v>
      </c>
      <c r="E1499">
        <v>885.96632959999999</v>
      </c>
      <c r="F1499">
        <v>809.6</v>
      </c>
      <c r="G1499">
        <v>-18.9830759443966</v>
      </c>
      <c r="H1499">
        <v>-6.1908148729035801</v>
      </c>
      <c r="I1499">
        <v>-27.380448614265099</v>
      </c>
      <c r="J1499">
        <v>-0.25726991933234999</v>
      </c>
      <c r="K1499">
        <v>834.47425187137799</v>
      </c>
      <c r="L1499">
        <v>828.044345139607</v>
      </c>
      <c r="M1499">
        <v>28.306419820336799</v>
      </c>
      <c r="N1499">
        <v>0.89792940514695496</v>
      </c>
      <c r="O1499">
        <v>23.357213438735101</v>
      </c>
      <c r="P1499">
        <v>21.443036075901901</v>
      </c>
    </row>
    <row r="1500" spans="1:17" hidden="1" x14ac:dyDescent="0.3">
      <c r="A1500" t="s">
        <v>3154</v>
      </c>
      <c r="B1500" t="s">
        <v>3155</v>
      </c>
      <c r="C1500" t="str">
        <f>IFERROR(VLOOKUP(Table1[[#This Row],[Ticker]],[1]!Table1[[Symbol]:[Industry]],2,FALSE),"-")</f>
        <v>-</v>
      </c>
      <c r="E1500">
        <v>883.09869367999897</v>
      </c>
      <c r="F1500">
        <v>36.44</v>
      </c>
      <c r="G1500">
        <v>-67.952031566171897</v>
      </c>
      <c r="H1500">
        <v>-13.159554582672</v>
      </c>
      <c r="I1500">
        <v>-39.465926831491601</v>
      </c>
      <c r="J1500">
        <v>-2.7829473071238802</v>
      </c>
      <c r="K1500">
        <v>39.033240769654398</v>
      </c>
      <c r="L1500">
        <v>45.758559119852102</v>
      </c>
      <c r="M1500">
        <v>27.032163565706501</v>
      </c>
      <c r="N1500">
        <v>0.64389140767432196</v>
      </c>
      <c r="O1500">
        <v>84.138309549945106</v>
      </c>
      <c r="P1500">
        <v>10.424242424242401</v>
      </c>
      <c r="Q1500">
        <v>2.8125482070889E-2</v>
      </c>
    </row>
    <row r="1501" spans="1:17" hidden="1" x14ac:dyDescent="0.3">
      <c r="A1501" t="s">
        <v>3156</v>
      </c>
      <c r="B1501" t="s">
        <v>3157</v>
      </c>
      <c r="C1501" t="str">
        <f>IFERROR(VLOOKUP(Table1[[#This Row],[Ticker]],[1]!Table1[[Symbol]:[Industry]],2,FALSE),"-")</f>
        <v>-</v>
      </c>
      <c r="D1501" t="s">
        <v>375</v>
      </c>
      <c r="E1501">
        <v>881.90689072500004</v>
      </c>
      <c r="F1501">
        <v>133.72999999999999</v>
      </c>
      <c r="G1501">
        <v>-34.386608514267998</v>
      </c>
      <c r="H1501">
        <v>-16.673387450967301</v>
      </c>
      <c r="I1501">
        <v>-46.3765440832778</v>
      </c>
      <c r="J1501">
        <v>-4.7148898046949004</v>
      </c>
      <c r="K1501">
        <v>150.377555610461</v>
      </c>
      <c r="L1501">
        <v>157.72929541330399</v>
      </c>
      <c r="M1501">
        <v>20.263579343466599</v>
      </c>
      <c r="N1501">
        <v>1.90391039578373</v>
      </c>
      <c r="O1501">
        <v>62.865475211246498</v>
      </c>
      <c r="P1501">
        <v>1.9283536585365799</v>
      </c>
      <c r="Q1501">
        <v>0.21028624853730299</v>
      </c>
    </row>
    <row r="1502" spans="1:17" hidden="1" x14ac:dyDescent="0.3">
      <c r="A1502" t="s">
        <v>3158</v>
      </c>
      <c r="B1502" t="s">
        <v>3159</v>
      </c>
      <c r="C1502" t="str">
        <f>IFERROR(VLOOKUP(Table1[[#This Row],[Ticker]],[1]!Table1[[Symbol]:[Industry]],2,FALSE),"-")</f>
        <v>-</v>
      </c>
      <c r="D1502" t="s">
        <v>163</v>
      </c>
      <c r="E1502">
        <v>881.17058338499999</v>
      </c>
      <c r="F1502">
        <v>95.91</v>
      </c>
      <c r="G1502">
        <v>-15.7375954605053</v>
      </c>
      <c r="H1502">
        <v>-5.2540233358705599</v>
      </c>
      <c r="I1502">
        <v>-27.1441954039291</v>
      </c>
      <c r="J1502">
        <v>-2.0113644967123601</v>
      </c>
      <c r="K1502">
        <v>99.099418632589504</v>
      </c>
      <c r="L1502">
        <v>99.314824676897004</v>
      </c>
      <c r="M1502">
        <v>31.347728028777802</v>
      </c>
      <c r="N1502">
        <v>0.959992718449862</v>
      </c>
      <c r="O1502">
        <v>36.586383067459003</v>
      </c>
      <c r="P1502">
        <v>12.557211594883199</v>
      </c>
      <c r="Q1502">
        <v>-3.5996508655349998E-3</v>
      </c>
    </row>
    <row r="1503" spans="1:17" hidden="1" x14ac:dyDescent="0.3">
      <c r="A1503" t="s">
        <v>3160</v>
      </c>
      <c r="B1503" t="s">
        <v>3161</v>
      </c>
      <c r="C1503" t="str">
        <f>IFERROR(VLOOKUP(Table1[[#This Row],[Ticker]],[1]!Table1[[Symbol]:[Industry]],2,FALSE),"-")</f>
        <v>-</v>
      </c>
      <c r="D1503" t="s">
        <v>21</v>
      </c>
      <c r="E1503">
        <v>879.75936000000002</v>
      </c>
      <c r="F1503">
        <v>473.6</v>
      </c>
      <c r="G1503">
        <v>26.426315015387601</v>
      </c>
      <c r="H1503">
        <v>-9.0314244478304904</v>
      </c>
      <c r="I1503">
        <v>-23.6420002069585</v>
      </c>
      <c r="J1503">
        <v>0.101473361172963</v>
      </c>
      <c r="K1503">
        <v>480.67149452921302</v>
      </c>
      <c r="L1503">
        <v>448.492501735666</v>
      </c>
      <c r="M1503">
        <v>47.3121854914735</v>
      </c>
      <c r="N1503">
        <v>0.557311395380373</v>
      </c>
      <c r="O1503">
        <v>37.067145270270203</v>
      </c>
      <c r="P1503">
        <v>57.5748613678373</v>
      </c>
    </row>
    <row r="1504" spans="1:17" hidden="1" x14ac:dyDescent="0.3">
      <c r="A1504" t="s">
        <v>3162</v>
      </c>
      <c r="B1504" t="s">
        <v>3163</v>
      </c>
      <c r="C1504" t="str">
        <f>IFERROR(VLOOKUP(Table1[[#This Row],[Ticker]],[1]!Table1[[Symbol]:[Industry]],2,FALSE),"-")</f>
        <v>-</v>
      </c>
      <c r="E1504">
        <v>879.03706139999997</v>
      </c>
      <c r="F1504">
        <v>1024.2</v>
      </c>
      <c r="G1504">
        <v>111.44527267541</v>
      </c>
      <c r="H1504">
        <v>-14.4784432929647</v>
      </c>
      <c r="I1504">
        <v>14.3646817968117</v>
      </c>
      <c r="J1504">
        <v>-2.93934347835954</v>
      </c>
      <c r="K1504">
        <v>1023.5562958325399</v>
      </c>
      <c r="L1504">
        <v>836.76243942690303</v>
      </c>
      <c r="M1504">
        <v>28.0080890053076</v>
      </c>
      <c r="N1504">
        <v>0.60892773345846996</v>
      </c>
      <c r="O1504">
        <v>24.375122046475202</v>
      </c>
      <c r="P1504">
        <v>143.65409777566299</v>
      </c>
      <c r="Q1504">
        <v>3.3116845688151E-2</v>
      </c>
    </row>
    <row r="1505" spans="1:17" hidden="1" x14ac:dyDescent="0.3">
      <c r="A1505" t="s">
        <v>3164</v>
      </c>
      <c r="B1505" t="s">
        <v>3165</v>
      </c>
      <c r="C1505" t="str">
        <f>IFERROR(VLOOKUP(Table1[[#This Row],[Ticker]],[1]!Table1[[Symbol]:[Industry]],2,FALSE),"-")</f>
        <v>-</v>
      </c>
      <c r="D1505" t="s">
        <v>626</v>
      </c>
      <c r="E1505">
        <v>876.81886360199996</v>
      </c>
      <c r="F1505">
        <v>82.17</v>
      </c>
      <c r="G1505">
        <v>-40.975943276778899</v>
      </c>
      <c r="H1505">
        <v>-6.3466843873998204</v>
      </c>
      <c r="I1505">
        <v>-22.513612592244002</v>
      </c>
      <c r="J1505">
        <v>-2.79234419722422</v>
      </c>
      <c r="K1505">
        <v>81.617308640817697</v>
      </c>
      <c r="L1505">
        <v>86.064649075487196</v>
      </c>
      <c r="M1505">
        <v>57.171980639360598</v>
      </c>
      <c r="N1505">
        <v>1.4699073516223</v>
      </c>
      <c r="O1505">
        <v>39.101861993428201</v>
      </c>
      <c r="P1505">
        <v>15.5696202531645</v>
      </c>
    </row>
    <row r="1506" spans="1:17" hidden="1" x14ac:dyDescent="0.3">
      <c r="A1506" t="s">
        <v>3166</v>
      </c>
      <c r="B1506" t="s">
        <v>3167</v>
      </c>
      <c r="C1506" t="str">
        <f>IFERROR(VLOOKUP(Table1[[#This Row],[Ticker]],[1]!Table1[[Symbol]:[Industry]],2,FALSE),"-")</f>
        <v>-</v>
      </c>
      <c r="D1506" t="s">
        <v>703</v>
      </c>
      <c r="E1506">
        <v>875.43042120999996</v>
      </c>
      <c r="F1506">
        <v>270.08</v>
      </c>
      <c r="G1506">
        <v>1.0900442203268801</v>
      </c>
      <c r="H1506">
        <v>0.460700544817087</v>
      </c>
      <c r="I1506">
        <v>0.73753924649034797</v>
      </c>
      <c r="J1506">
        <v>0.25277620894698899</v>
      </c>
      <c r="K1506">
        <v>260.55271332476201</v>
      </c>
      <c r="L1506">
        <v>241.53204556566001</v>
      </c>
      <c r="M1506">
        <v>62.3816521735951</v>
      </c>
      <c r="N1506">
        <v>0.60116971677214304</v>
      </c>
      <c r="O1506">
        <v>5.5279917061611297</v>
      </c>
      <c r="P1506">
        <v>30.9161415414444</v>
      </c>
      <c r="Q1506">
        <v>1.7242551089885001E-2</v>
      </c>
    </row>
    <row r="1507" spans="1:17" hidden="1" x14ac:dyDescent="0.3">
      <c r="A1507" t="s">
        <v>3168</v>
      </c>
      <c r="B1507" t="s">
        <v>3169</v>
      </c>
      <c r="C1507" t="str">
        <f>IFERROR(VLOOKUP(Table1[[#This Row],[Ticker]],[1]!Table1[[Symbol]:[Industry]],2,FALSE),"-")</f>
        <v>-</v>
      </c>
      <c r="D1507" t="s">
        <v>993</v>
      </c>
      <c r="E1507">
        <v>873.90023303999999</v>
      </c>
      <c r="F1507">
        <v>77.680000000000007</v>
      </c>
      <c r="G1507">
        <v>-63.0671994814371</v>
      </c>
      <c r="H1507">
        <v>-7.0706068114194203</v>
      </c>
      <c r="I1507">
        <v>-13.4476261835981</v>
      </c>
      <c r="J1507">
        <v>-2.5302680511945499</v>
      </c>
      <c r="K1507">
        <v>79.726000955023906</v>
      </c>
      <c r="L1507">
        <v>83.788279209215602</v>
      </c>
      <c r="M1507">
        <v>35.560027984311198</v>
      </c>
      <c r="N1507">
        <v>1.0246149659494199</v>
      </c>
      <c r="O1507">
        <v>74.948506694129705</v>
      </c>
      <c r="P1507">
        <v>21.280249804839901</v>
      </c>
      <c r="Q1507">
        <v>6.9973475296637E-2</v>
      </c>
    </row>
    <row r="1508" spans="1:17" hidden="1" x14ac:dyDescent="0.3">
      <c r="A1508" t="s">
        <v>3170</v>
      </c>
      <c r="B1508" t="s">
        <v>3171</v>
      </c>
      <c r="C1508" t="str">
        <f>IFERROR(VLOOKUP(Table1[[#This Row],[Ticker]],[1]!Table1[[Symbol]:[Industry]],2,FALSE),"-")</f>
        <v>-</v>
      </c>
      <c r="D1508" t="s">
        <v>631</v>
      </c>
      <c r="E1508">
        <v>873.27</v>
      </c>
      <c r="F1508">
        <v>291.08999999999997</v>
      </c>
      <c r="G1508">
        <v>29.917791854069499</v>
      </c>
      <c r="H1508">
        <v>10.884194581050499</v>
      </c>
      <c r="I1508">
        <v>-7.6842141648717597</v>
      </c>
      <c r="J1508">
        <v>2.69361429819193</v>
      </c>
      <c r="K1508">
        <v>255.74291577151399</v>
      </c>
      <c r="L1508">
        <v>255.08084456671</v>
      </c>
      <c r="M1508">
        <v>71.357657467000806</v>
      </c>
      <c r="N1508">
        <v>4.2537657411243197</v>
      </c>
      <c r="O1508">
        <v>47.617575320347598</v>
      </c>
      <c r="P1508">
        <v>60.8232044198894</v>
      </c>
      <c r="Q1508">
        <v>8.6475491039758004E-2</v>
      </c>
    </row>
    <row r="1509" spans="1:17" hidden="1" x14ac:dyDescent="0.3">
      <c r="A1509" t="s">
        <v>3172</v>
      </c>
      <c r="B1509" t="s">
        <v>3173</v>
      </c>
      <c r="C1509" t="str">
        <f>IFERROR(VLOOKUP(Table1[[#This Row],[Ticker]],[1]!Table1[[Symbol]:[Industry]],2,FALSE),"-")</f>
        <v>-</v>
      </c>
      <c r="D1509" t="s">
        <v>631</v>
      </c>
      <c r="E1509">
        <v>872.89896302999898</v>
      </c>
      <c r="F1509">
        <v>37.549999999999997</v>
      </c>
      <c r="G1509">
        <v>53.9861420312779</v>
      </c>
      <c r="H1509">
        <v>-1.5779612443672799</v>
      </c>
      <c r="I1509">
        <v>12.682394960410999</v>
      </c>
      <c r="J1509">
        <v>-11.1909570476016</v>
      </c>
      <c r="K1509">
        <v>36.565419597948299</v>
      </c>
      <c r="L1509">
        <v>31.7530108362924</v>
      </c>
      <c r="M1509">
        <v>33.029390313657402</v>
      </c>
      <c r="N1509">
        <v>0.45787839884632903</v>
      </c>
      <c r="O1509">
        <v>40.346205059920102</v>
      </c>
      <c r="P1509">
        <v>83.170731707317003</v>
      </c>
      <c r="Q1509">
        <v>-5.2664474731313998E-2</v>
      </c>
    </row>
    <row r="1510" spans="1:17" hidden="1" x14ac:dyDescent="0.3">
      <c r="A1510" t="s">
        <v>3174</v>
      </c>
      <c r="B1510" t="s">
        <v>3175</v>
      </c>
      <c r="C1510" t="str">
        <f>IFERROR(VLOOKUP(Table1[[#This Row],[Ticker]],[1]!Table1[[Symbol]:[Industry]],2,FALSE),"-")</f>
        <v>-</v>
      </c>
      <c r="D1510" t="s">
        <v>138</v>
      </c>
      <c r="E1510">
        <v>872.89433144099996</v>
      </c>
      <c r="F1510">
        <v>33.99</v>
      </c>
      <c r="G1510">
        <v>24.452004321474298</v>
      </c>
      <c r="H1510">
        <v>-12.5035692558122</v>
      </c>
      <c r="I1510">
        <v>-3.44706572281315</v>
      </c>
      <c r="J1510">
        <v>-0.86950881351337705</v>
      </c>
      <c r="K1510">
        <v>34.987528596725397</v>
      </c>
      <c r="L1510">
        <v>32.129250381909202</v>
      </c>
      <c r="M1510">
        <v>39.990240364656799</v>
      </c>
      <c r="N1510">
        <v>0.72506021159444001</v>
      </c>
      <c r="O1510">
        <v>45.336863783465702</v>
      </c>
      <c r="P1510">
        <v>50.398230088495502</v>
      </c>
      <c r="Q1510">
        <v>1.0521013285163999E-2</v>
      </c>
    </row>
    <row r="1511" spans="1:17" hidden="1" x14ac:dyDescent="0.3">
      <c r="A1511" t="s">
        <v>3176</v>
      </c>
      <c r="B1511" t="s">
        <v>3177</v>
      </c>
      <c r="C1511" t="str">
        <f>IFERROR(VLOOKUP(Table1[[#This Row],[Ticker]],[1]!Table1[[Symbol]:[Industry]],2,FALSE),"-")</f>
        <v>-</v>
      </c>
      <c r="D1511" t="s">
        <v>268</v>
      </c>
      <c r="E1511">
        <v>868.18131503999996</v>
      </c>
      <c r="F1511">
        <v>179.01</v>
      </c>
      <c r="G1511">
        <v>14.416016522215999</v>
      </c>
      <c r="H1511">
        <v>23.820356798446099</v>
      </c>
      <c r="I1511">
        <v>33.856593388522001</v>
      </c>
      <c r="J1511">
        <v>5.3708141921335297</v>
      </c>
      <c r="K1511">
        <v>151.460442027249</v>
      </c>
      <c r="L1511">
        <v>131.52370128777</v>
      </c>
      <c r="M1511">
        <v>60.6996030486103</v>
      </c>
      <c r="N1511">
        <v>1.3918722347146699</v>
      </c>
      <c r="O1511">
        <v>14.6081224512597</v>
      </c>
      <c r="P1511">
        <v>67.142857142857096</v>
      </c>
    </row>
    <row r="1512" spans="1:17" hidden="1" x14ac:dyDescent="0.3">
      <c r="A1512" t="s">
        <v>3178</v>
      </c>
      <c r="B1512" t="s">
        <v>3179</v>
      </c>
      <c r="C1512" t="str">
        <f>IFERROR(VLOOKUP(Table1[[#This Row],[Ticker]],[1]!Table1[[Symbol]:[Industry]],2,FALSE),"-")</f>
        <v>-</v>
      </c>
      <c r="D1512" t="s">
        <v>46</v>
      </c>
      <c r="E1512">
        <v>861.61640999999997</v>
      </c>
      <c r="F1512">
        <v>360.2</v>
      </c>
      <c r="G1512">
        <v>567.12152410618296</v>
      </c>
      <c r="H1512">
        <v>-4.3829012259000697</v>
      </c>
      <c r="I1512">
        <v>-79.297406327994807</v>
      </c>
      <c r="J1512">
        <v>-5.29814894918389</v>
      </c>
      <c r="K1512">
        <v>432.134502879742</v>
      </c>
      <c r="L1512">
        <v>391.85216382776298</v>
      </c>
      <c r="M1512">
        <v>27.0621650491344</v>
      </c>
      <c r="N1512">
        <v>0.66888888888888798</v>
      </c>
      <c r="O1512">
        <v>178.09550249861101</v>
      </c>
      <c r="P1512">
        <v>591.09746738296201</v>
      </c>
    </row>
    <row r="1513" spans="1:17" hidden="1" x14ac:dyDescent="0.3">
      <c r="A1513" t="s">
        <v>3180</v>
      </c>
      <c r="B1513" t="s">
        <v>3181</v>
      </c>
      <c r="C1513" t="str">
        <f>IFERROR(VLOOKUP(Table1[[#This Row],[Ticker]],[1]!Table1[[Symbol]:[Industry]],2,FALSE),"-")</f>
        <v>-</v>
      </c>
      <c r="D1513" t="s">
        <v>916</v>
      </c>
      <c r="E1513">
        <v>860.7</v>
      </c>
      <c r="F1513">
        <v>201.12</v>
      </c>
      <c r="G1513">
        <v>-14.612158611199799</v>
      </c>
      <c r="H1513">
        <v>-0.17986084897447399</v>
      </c>
      <c r="I1513">
        <v>-7.4460377071830903</v>
      </c>
      <c r="J1513">
        <v>-5.2408221322141397</v>
      </c>
      <c r="K1513">
        <v>178.44086901338801</v>
      </c>
      <c r="L1513">
        <v>179.37791287696999</v>
      </c>
      <c r="M1513">
        <v>52.946503234223698</v>
      </c>
      <c r="N1513">
        <v>1.48188663774241</v>
      </c>
      <c r="O1513">
        <v>14.5584725536992</v>
      </c>
      <c r="P1513">
        <v>77.982300884955706</v>
      </c>
    </row>
    <row r="1514" spans="1:17" hidden="1" x14ac:dyDescent="0.3">
      <c r="A1514" t="s">
        <v>3182</v>
      </c>
      <c r="B1514" t="s">
        <v>3183</v>
      </c>
      <c r="C1514" t="str">
        <f>IFERROR(VLOOKUP(Table1[[#This Row],[Ticker]],[1]!Table1[[Symbol]:[Industry]],2,FALSE),"-")</f>
        <v>-</v>
      </c>
      <c r="D1514" t="s">
        <v>281</v>
      </c>
      <c r="E1514">
        <v>855.660631728</v>
      </c>
      <c r="F1514">
        <v>80.48</v>
      </c>
      <c r="G1514">
        <v>-18.9106691253428</v>
      </c>
      <c r="H1514">
        <v>8.9595663494516806</v>
      </c>
      <c r="I1514">
        <v>-43.302767085069902</v>
      </c>
      <c r="J1514">
        <v>3.6763000684559199</v>
      </c>
      <c r="K1514">
        <v>75.2849277020009</v>
      </c>
      <c r="L1514">
        <v>84.415228701458204</v>
      </c>
      <c r="M1514">
        <v>59.494580919996103</v>
      </c>
      <c r="N1514">
        <v>3.5310085918499601</v>
      </c>
      <c r="O1514">
        <v>59.542743538767297</v>
      </c>
      <c r="P1514">
        <v>35.146935348446704</v>
      </c>
      <c r="Q1514">
        <v>-4.9832407126016998E-2</v>
      </c>
    </row>
    <row r="1515" spans="1:17" hidden="1" x14ac:dyDescent="0.3">
      <c r="A1515" t="s">
        <v>3184</v>
      </c>
      <c r="B1515" t="s">
        <v>3185</v>
      </c>
      <c r="C1515" t="str">
        <f>IFERROR(VLOOKUP(Table1[[#This Row],[Ticker]],[1]!Table1[[Symbol]:[Industry]],2,FALSE),"-")</f>
        <v>-</v>
      </c>
      <c r="D1515" t="s">
        <v>127</v>
      </c>
      <c r="E1515">
        <v>854.87759720999998</v>
      </c>
      <c r="F1515">
        <v>833.35</v>
      </c>
      <c r="G1515">
        <v>117.890259016066</v>
      </c>
      <c r="H1515">
        <v>21.1790041493982</v>
      </c>
      <c r="I1515">
        <v>29.1342634719141</v>
      </c>
      <c r="J1515">
        <v>1.3430411648051499</v>
      </c>
      <c r="K1515">
        <v>776.25001497617495</v>
      </c>
      <c r="L1515">
        <v>643.60320435310302</v>
      </c>
      <c r="M1515">
        <v>40.086367950478802</v>
      </c>
      <c r="N1515">
        <v>0.54020188268243297</v>
      </c>
      <c r="O1515">
        <v>16.997660046798998</v>
      </c>
      <c r="P1515">
        <v>161.56622724419299</v>
      </c>
      <c r="Q1515">
        <v>0.167873076992577</v>
      </c>
    </row>
    <row r="1516" spans="1:17" hidden="1" x14ac:dyDescent="0.3">
      <c r="A1516" t="s">
        <v>3186</v>
      </c>
      <c r="B1516" t="s">
        <v>3187</v>
      </c>
      <c r="C1516" t="str">
        <f>IFERROR(VLOOKUP(Table1[[#This Row],[Ticker]],[1]!Table1[[Symbol]:[Industry]],2,FALSE),"-")</f>
        <v>-</v>
      </c>
      <c r="D1516" t="s">
        <v>626</v>
      </c>
      <c r="E1516">
        <v>852.44640000000004</v>
      </c>
      <c r="F1516">
        <v>1366.1</v>
      </c>
      <c r="G1516">
        <v>8.4750941480804691</v>
      </c>
      <c r="H1516">
        <v>29.374934483460201</v>
      </c>
      <c r="I1516">
        <v>10.9306810758294</v>
      </c>
      <c r="J1516">
        <v>-2.7597246275016998</v>
      </c>
      <c r="K1516">
        <v>1182.2171636031901</v>
      </c>
      <c r="L1516">
        <v>1057.8262634825501</v>
      </c>
      <c r="M1516">
        <v>56.4329841557769</v>
      </c>
      <c r="N1516">
        <v>2.69052201325511</v>
      </c>
      <c r="O1516">
        <v>14.8524998169973</v>
      </c>
      <c r="P1516">
        <v>70.762499999999903</v>
      </c>
      <c r="Q1516">
        <v>3.3090155472327999E-2</v>
      </c>
    </row>
    <row r="1517" spans="1:17" hidden="1" x14ac:dyDescent="0.3">
      <c r="A1517" t="s">
        <v>3188</v>
      </c>
      <c r="B1517" t="s">
        <v>3189</v>
      </c>
      <c r="C1517" t="str">
        <f>IFERROR(VLOOKUP(Table1[[#This Row],[Ticker]],[1]!Table1[[Symbol]:[Industry]],2,FALSE),"-")</f>
        <v>-</v>
      </c>
      <c r="D1517" t="s">
        <v>72</v>
      </c>
      <c r="E1517">
        <v>850.11850619999996</v>
      </c>
      <c r="F1517">
        <v>132.9</v>
      </c>
      <c r="G1517">
        <v>-7.0893997411588696</v>
      </c>
      <c r="H1517">
        <v>19.135206343109701</v>
      </c>
      <c r="I1517">
        <v>14.6557472112816</v>
      </c>
      <c r="J1517">
        <v>24.525706078239299</v>
      </c>
      <c r="K1517">
        <v>112.241636055047</v>
      </c>
      <c r="L1517">
        <v>112.409399402974</v>
      </c>
      <c r="M1517">
        <v>89.043460535801501</v>
      </c>
      <c r="N1517">
        <v>2.1947780585189398</v>
      </c>
      <c r="O1517">
        <v>5.5680963130173096</v>
      </c>
      <c r="P1517">
        <v>51.108584422967503</v>
      </c>
      <c r="Q1517">
        <v>0.19127910996351499</v>
      </c>
    </row>
    <row r="1518" spans="1:17" hidden="1" x14ac:dyDescent="0.3">
      <c r="A1518" t="s">
        <v>3190</v>
      </c>
      <c r="B1518" t="s">
        <v>3191</v>
      </c>
      <c r="C1518" t="str">
        <f>IFERROR(VLOOKUP(Table1[[#This Row],[Ticker]],[1]!Table1[[Symbol]:[Industry]],2,FALSE),"-")</f>
        <v>-</v>
      </c>
      <c r="D1518" t="s">
        <v>372</v>
      </c>
      <c r="E1518">
        <v>849.613779206</v>
      </c>
      <c r="F1518">
        <v>202.01</v>
      </c>
      <c r="G1518">
        <v>7.6209071169218596</v>
      </c>
      <c r="H1518">
        <v>-5.6141932993384396</v>
      </c>
      <c r="I1518">
        <v>-30.768614183047799</v>
      </c>
      <c r="J1518">
        <v>-6.3752193526273198</v>
      </c>
      <c r="K1518">
        <v>204.878447157556</v>
      </c>
      <c r="L1518">
        <v>189.66248829359</v>
      </c>
      <c r="M1518">
        <v>30.812019680677</v>
      </c>
      <c r="N1518">
        <v>1.09546919152928</v>
      </c>
      <c r="O1518">
        <v>27.716449680708799</v>
      </c>
      <c r="P1518">
        <v>49.305247597930503</v>
      </c>
      <c r="Q1518">
        <v>2.8874989078377999E-2</v>
      </c>
    </row>
    <row r="1519" spans="1:17" hidden="1" x14ac:dyDescent="0.3">
      <c r="A1519" t="s">
        <v>3192</v>
      </c>
      <c r="B1519" t="s">
        <v>3193</v>
      </c>
      <c r="C1519" t="str">
        <f>IFERROR(VLOOKUP(Table1[[#This Row],[Ticker]],[1]!Table1[[Symbol]:[Industry]],2,FALSE),"-")</f>
        <v>-</v>
      </c>
      <c r="D1519" t="s">
        <v>281</v>
      </c>
      <c r="E1519">
        <v>847.52397053999903</v>
      </c>
      <c r="F1519">
        <v>505.7</v>
      </c>
      <c r="G1519">
        <v>33.587540131851704</v>
      </c>
      <c r="H1519">
        <v>13.255556863541001</v>
      </c>
      <c r="I1519">
        <v>-38.214838101657897</v>
      </c>
      <c r="J1519">
        <v>6.1163936557689604</v>
      </c>
      <c r="K1519">
        <v>459.277476398327</v>
      </c>
      <c r="L1519">
        <v>495.01748339223201</v>
      </c>
      <c r="M1519">
        <v>64.690078678553306</v>
      </c>
      <c r="N1519">
        <v>2.3025423979237498</v>
      </c>
      <c r="O1519">
        <v>42.574649001384202</v>
      </c>
      <c r="P1519">
        <v>66.239316239316196</v>
      </c>
      <c r="Q1519">
        <v>0.154155967327822</v>
      </c>
    </row>
    <row r="1520" spans="1:17" hidden="1" x14ac:dyDescent="0.3">
      <c r="A1520" t="s">
        <v>3194</v>
      </c>
      <c r="B1520" t="s">
        <v>3195</v>
      </c>
      <c r="C1520" t="str">
        <f>IFERROR(VLOOKUP(Table1[[#This Row],[Ticker]],[1]!Table1[[Symbol]:[Industry]],2,FALSE),"-")</f>
        <v>-</v>
      </c>
      <c r="D1520" t="s">
        <v>138</v>
      </c>
      <c r="E1520">
        <v>847.08853199999999</v>
      </c>
      <c r="F1520">
        <v>16.14</v>
      </c>
      <c r="G1520">
        <v>349.33783971442301</v>
      </c>
      <c r="H1520">
        <v>-15.478954501156</v>
      </c>
      <c r="I1520">
        <v>14.4169963807585</v>
      </c>
      <c r="J1520">
        <v>1.3521798484669401</v>
      </c>
      <c r="K1520">
        <v>16.911263828925801</v>
      </c>
      <c r="L1520">
        <v>13.650967529108</v>
      </c>
      <c r="M1520">
        <v>45.410022290112401</v>
      </c>
      <c r="N1520">
        <v>0.53235833128867305</v>
      </c>
      <c r="O1520">
        <v>35.625774473358099</v>
      </c>
      <c r="P1520">
        <v>423.45945945945903</v>
      </c>
    </row>
    <row r="1521" spans="1:17" hidden="1" x14ac:dyDescent="0.3">
      <c r="A1521" t="s">
        <v>3196</v>
      </c>
      <c r="B1521" t="s">
        <v>3197</v>
      </c>
      <c r="C1521" t="str">
        <f>IFERROR(VLOOKUP(Table1[[#This Row],[Ticker]],[1]!Table1[[Symbol]:[Industry]],2,FALSE),"-")</f>
        <v>-</v>
      </c>
      <c r="D1521" t="s">
        <v>597</v>
      </c>
      <c r="E1521">
        <v>844.13620006400004</v>
      </c>
      <c r="F1521">
        <v>332.69</v>
      </c>
      <c r="G1521">
        <v>25467.562518261599</v>
      </c>
      <c r="H1521">
        <v>41.456813373547199</v>
      </c>
      <c r="I1521">
        <v>8756.4770570841993</v>
      </c>
      <c r="J1521">
        <v>6.6606315330235502</v>
      </c>
      <c r="K1521">
        <v>221.475535578017</v>
      </c>
      <c r="L1521">
        <v>99.819307240317798</v>
      </c>
      <c r="M1521">
        <v>99.983309575972498</v>
      </c>
      <c r="N1521">
        <v>1.4983635300993501</v>
      </c>
      <c r="O1521">
        <v>0</v>
      </c>
      <c r="P1521">
        <v>26515.199999999899</v>
      </c>
      <c r="Q1521">
        <v>0.23717356222108699</v>
      </c>
    </row>
    <row r="1522" spans="1:17" hidden="1" x14ac:dyDescent="0.3">
      <c r="A1522" t="s">
        <v>3198</v>
      </c>
      <c r="B1522" t="s">
        <v>3199</v>
      </c>
      <c r="C1522" t="str">
        <f>IFERROR(VLOOKUP(Table1[[#This Row],[Ticker]],[1]!Table1[[Symbol]:[Industry]],2,FALSE),"-")</f>
        <v>-</v>
      </c>
      <c r="D1522" t="s">
        <v>1508</v>
      </c>
      <c r="E1522">
        <v>843.20993060000001</v>
      </c>
      <c r="F1522">
        <v>347</v>
      </c>
      <c r="G1522">
        <v>233.756015486107</v>
      </c>
      <c r="H1522">
        <v>-7.2253614300682996</v>
      </c>
      <c r="I1522">
        <v>96.393617011011301</v>
      </c>
      <c r="J1522">
        <v>-6.7299560587178</v>
      </c>
      <c r="K1522">
        <v>337.23341417422199</v>
      </c>
      <c r="L1522">
        <v>229.091263922651</v>
      </c>
      <c r="M1522">
        <v>33.197114838549098</v>
      </c>
      <c r="N1522">
        <v>0.91808375634517703</v>
      </c>
      <c r="O1522">
        <v>33.141210374639698</v>
      </c>
      <c r="P1522">
        <v>265.26315789473603</v>
      </c>
    </row>
    <row r="1523" spans="1:17" hidden="1" x14ac:dyDescent="0.3">
      <c r="A1523" t="s">
        <v>3200</v>
      </c>
      <c r="B1523" t="s">
        <v>3201</v>
      </c>
      <c r="C1523" t="str">
        <f>IFERROR(VLOOKUP(Table1[[#This Row],[Ticker]],[1]!Table1[[Symbol]:[Industry]],2,FALSE),"-")</f>
        <v>-</v>
      </c>
      <c r="D1523" t="s">
        <v>924</v>
      </c>
      <c r="E1523">
        <v>841.846</v>
      </c>
      <c r="F1523">
        <v>1830.1</v>
      </c>
      <c r="G1523">
        <v>75.860265502430494</v>
      </c>
      <c r="H1523">
        <v>2.9933982853601</v>
      </c>
      <c r="I1523">
        <v>68.997436310649505</v>
      </c>
      <c r="J1523">
        <v>-8.8732195614252305</v>
      </c>
      <c r="K1523">
        <v>1675.6012046281801</v>
      </c>
      <c r="L1523">
        <v>1206.2290055251599</v>
      </c>
      <c r="M1523">
        <v>37.716726535169201</v>
      </c>
      <c r="N1523">
        <v>0.91516044869221802</v>
      </c>
      <c r="O1523">
        <v>26.2062182394404</v>
      </c>
      <c r="P1523">
        <v>170.245126993502</v>
      </c>
      <c r="Q1523">
        <v>0.16109689300815899</v>
      </c>
    </row>
    <row r="1524" spans="1:17" hidden="1" x14ac:dyDescent="0.3">
      <c r="A1524" t="s">
        <v>3202</v>
      </c>
      <c r="B1524" t="s">
        <v>3203</v>
      </c>
      <c r="C1524" t="str">
        <f>IFERROR(VLOOKUP(Table1[[#This Row],[Ticker]],[1]!Table1[[Symbol]:[Industry]],2,FALSE),"-")</f>
        <v>-</v>
      </c>
      <c r="D1524" t="s">
        <v>619</v>
      </c>
      <c r="E1524">
        <v>841.37622799999997</v>
      </c>
      <c r="F1524">
        <v>100.76</v>
      </c>
      <c r="G1524">
        <v>85.504306203470506</v>
      </c>
      <c r="H1524">
        <v>4.9691402049080802</v>
      </c>
      <c r="I1524">
        <v>50.740428857955003</v>
      </c>
      <c r="J1524">
        <v>-4.1091467232801602</v>
      </c>
      <c r="K1524">
        <v>93.586292232445999</v>
      </c>
      <c r="L1524">
        <v>71.614881068635398</v>
      </c>
      <c r="M1524">
        <v>45.223133206448402</v>
      </c>
      <c r="N1524">
        <v>0.73572296446895202</v>
      </c>
      <c r="O1524">
        <v>12.147677649861</v>
      </c>
      <c r="P1524">
        <v>127.706214689265</v>
      </c>
      <c r="Q1524">
        <v>7.8296659347181996E-2</v>
      </c>
    </row>
    <row r="1525" spans="1:17" hidden="1" x14ac:dyDescent="0.3">
      <c r="A1525" t="s">
        <v>3204</v>
      </c>
      <c r="B1525" t="s">
        <v>3205</v>
      </c>
      <c r="C1525" t="str">
        <f>IFERROR(VLOOKUP(Table1[[#This Row],[Ticker]],[1]!Table1[[Symbol]:[Industry]],2,FALSE),"-")</f>
        <v>-</v>
      </c>
      <c r="D1525" t="s">
        <v>619</v>
      </c>
      <c r="E1525">
        <v>841.05933101400001</v>
      </c>
      <c r="F1525">
        <v>87.99</v>
      </c>
      <c r="G1525">
        <v>2.2650897217863299</v>
      </c>
      <c r="H1525">
        <v>-0.611271525602882</v>
      </c>
      <c r="I1525">
        <v>-2.01303300588572</v>
      </c>
      <c r="J1525">
        <v>0.366446818980039</v>
      </c>
      <c r="K1525">
        <v>87.172826443102394</v>
      </c>
      <c r="L1525">
        <v>81.358487565343097</v>
      </c>
      <c r="M1525">
        <v>41.139401251713203</v>
      </c>
      <c r="N1525">
        <v>0.96031497057067206</v>
      </c>
      <c r="O1525">
        <v>11.6604159563586</v>
      </c>
      <c r="P1525">
        <v>29.397058823529399</v>
      </c>
    </row>
    <row r="1526" spans="1:17" hidden="1" x14ac:dyDescent="0.3">
      <c r="A1526" t="s">
        <v>3206</v>
      </c>
      <c r="B1526" t="s">
        <v>3207</v>
      </c>
      <c r="C1526" t="str">
        <f>IFERROR(VLOOKUP(Table1[[#This Row],[Ticker]],[1]!Table1[[Symbol]:[Industry]],2,FALSE),"-")</f>
        <v>-</v>
      </c>
      <c r="D1526" t="s">
        <v>302</v>
      </c>
      <c r="E1526">
        <v>840.44210876499994</v>
      </c>
      <c r="F1526">
        <v>133.07</v>
      </c>
      <c r="G1526">
        <v>5661.6762306362598</v>
      </c>
      <c r="H1526">
        <v>17.363819577550501</v>
      </c>
      <c r="I1526">
        <v>205.008465026442</v>
      </c>
      <c r="J1526">
        <v>0.54422459675781298</v>
      </c>
      <c r="K1526">
        <v>55.7903870045552</v>
      </c>
      <c r="L1526">
        <v>19.884818777154202</v>
      </c>
      <c r="M1526">
        <v>99.955105050415796</v>
      </c>
      <c r="N1526">
        <v>0.66541103478838903</v>
      </c>
      <c r="O1526">
        <v>0</v>
      </c>
      <c r="P1526">
        <v>6553.5</v>
      </c>
      <c r="Q1526">
        <v>0.145604531420991</v>
      </c>
    </row>
    <row r="1527" spans="1:17" hidden="1" x14ac:dyDescent="0.3">
      <c r="A1527" t="s">
        <v>3208</v>
      </c>
      <c r="B1527" t="s">
        <v>3209</v>
      </c>
      <c r="C1527" t="str">
        <f>IFERROR(VLOOKUP(Table1[[#This Row],[Ticker]],[1]!Table1[[Symbol]:[Industry]],2,FALSE),"-")</f>
        <v>-</v>
      </c>
      <c r="D1527" t="s">
        <v>235</v>
      </c>
      <c r="E1527">
        <v>839.14687500000002</v>
      </c>
      <c r="F1527">
        <v>706.65</v>
      </c>
      <c r="G1527">
        <v>214.78244598496599</v>
      </c>
      <c r="H1527">
        <v>13.6838232674172</v>
      </c>
      <c r="I1527">
        <v>47.191999612940002</v>
      </c>
      <c r="J1527">
        <v>-5.3064815229462798</v>
      </c>
      <c r="K1527">
        <v>608.03151305159702</v>
      </c>
      <c r="L1527">
        <v>446.34814618112802</v>
      </c>
      <c r="M1527">
        <v>43.404382211023602</v>
      </c>
      <c r="N1527">
        <v>0.40145873320537401</v>
      </c>
      <c r="O1527">
        <v>23.540649543621299</v>
      </c>
      <c r="P1527">
        <v>290.41436464088298</v>
      </c>
    </row>
    <row r="1528" spans="1:17" hidden="1" x14ac:dyDescent="0.3">
      <c r="A1528" t="s">
        <v>3210</v>
      </c>
      <c r="B1528" t="s">
        <v>3211</v>
      </c>
      <c r="C1528" t="str">
        <f>IFERROR(VLOOKUP(Table1[[#This Row],[Ticker]],[1]!Table1[[Symbol]:[Industry]],2,FALSE),"-")</f>
        <v>-</v>
      </c>
      <c r="D1528" t="s">
        <v>539</v>
      </c>
      <c r="E1528">
        <v>837.72273807500005</v>
      </c>
      <c r="F1528">
        <v>249.71</v>
      </c>
      <c r="G1528">
        <v>63.072745861797799</v>
      </c>
      <c r="H1528">
        <v>17.141053522033001</v>
      </c>
      <c r="I1528">
        <v>26.022365900800299</v>
      </c>
      <c r="J1528">
        <v>-3.0903907878575598</v>
      </c>
      <c r="K1528">
        <v>218.403535850867</v>
      </c>
      <c r="L1528">
        <v>184.656838733641</v>
      </c>
      <c r="M1528">
        <v>58.751561005055301</v>
      </c>
      <c r="N1528">
        <v>0.529467077614869</v>
      </c>
      <c r="O1528">
        <v>5.2741179768531499</v>
      </c>
      <c r="P1528">
        <v>91.715930902111296</v>
      </c>
      <c r="Q1528">
        <v>8.0951820726672993E-2</v>
      </c>
    </row>
    <row r="1529" spans="1:17" hidden="1" x14ac:dyDescent="0.3">
      <c r="A1529" t="s">
        <v>3212</v>
      </c>
      <c r="B1529" t="s">
        <v>3213</v>
      </c>
      <c r="C1529" t="str">
        <f>IFERROR(VLOOKUP(Table1[[#This Row],[Ticker]],[1]!Table1[[Symbol]:[Industry]],2,FALSE),"-")</f>
        <v>-</v>
      </c>
      <c r="D1529" t="s">
        <v>198</v>
      </c>
      <c r="E1529">
        <v>836.1</v>
      </c>
      <c r="F1529">
        <v>83.61</v>
      </c>
      <c r="G1529">
        <v>22.067724845491799</v>
      </c>
      <c r="H1529">
        <v>-15.0874351319098</v>
      </c>
      <c r="I1529">
        <v>-34.7846689344032</v>
      </c>
      <c r="J1529">
        <v>-4.4670113582983504</v>
      </c>
      <c r="K1529">
        <v>86.606791390935697</v>
      </c>
      <c r="L1529">
        <v>80.341657195099401</v>
      </c>
      <c r="M1529">
        <v>28.9096104935991</v>
      </c>
      <c r="N1529">
        <v>0.82730681528447902</v>
      </c>
      <c r="O1529">
        <v>37.543356057887799</v>
      </c>
      <c r="P1529">
        <v>65.564356435643504</v>
      </c>
      <c r="Q1529">
        <v>5.1041278588100005E-4</v>
      </c>
    </row>
    <row r="1530" spans="1:17" hidden="1" x14ac:dyDescent="0.3">
      <c r="A1530" t="s">
        <v>3214</v>
      </c>
      <c r="B1530" t="s">
        <v>3215</v>
      </c>
      <c r="C1530" t="str">
        <f>IFERROR(VLOOKUP(Table1[[#This Row],[Ticker]],[1]!Table1[[Symbol]:[Industry]],2,FALSE),"-")</f>
        <v>-</v>
      </c>
      <c r="D1530" t="s">
        <v>268</v>
      </c>
      <c r="E1530">
        <v>835.589740739999</v>
      </c>
      <c r="F1530">
        <v>243.15</v>
      </c>
      <c r="G1530">
        <v>-10.6192999201355</v>
      </c>
      <c r="H1530">
        <v>-4.3050022352658104</v>
      </c>
      <c r="I1530">
        <v>-37.135794321418103</v>
      </c>
      <c r="J1530">
        <v>-9.7140779862680198</v>
      </c>
      <c r="K1530">
        <v>259.97954356101502</v>
      </c>
      <c r="L1530">
        <v>251.65456701301201</v>
      </c>
      <c r="M1530">
        <v>27.511973388428501</v>
      </c>
      <c r="N1530">
        <v>1.2031137828826299</v>
      </c>
      <c r="O1530">
        <v>35.122352457330798</v>
      </c>
      <c r="P1530">
        <v>25.3350515463917</v>
      </c>
      <c r="Q1530">
        <v>0.11328238768021499</v>
      </c>
    </row>
    <row r="1531" spans="1:17" hidden="1" x14ac:dyDescent="0.3">
      <c r="A1531" t="s">
        <v>3216</v>
      </c>
      <c r="B1531" t="s">
        <v>3217</v>
      </c>
      <c r="C1531" t="str">
        <f>IFERROR(VLOOKUP(Table1[[#This Row],[Ticker]],[1]!Table1[[Symbol]:[Industry]],2,FALSE),"-")</f>
        <v>-</v>
      </c>
      <c r="D1531" t="s">
        <v>380</v>
      </c>
      <c r="E1531">
        <v>833.83731567500001</v>
      </c>
      <c r="F1531">
        <v>379.75</v>
      </c>
      <c r="G1531">
        <v>-18.650745662023599</v>
      </c>
      <c r="H1531">
        <v>9.8808169288237</v>
      </c>
      <c r="I1531">
        <v>21.689270090575299</v>
      </c>
      <c r="J1531">
        <v>3.40633506887229</v>
      </c>
      <c r="K1531">
        <v>338.20659467738801</v>
      </c>
      <c r="L1531">
        <v>311.208385016823</v>
      </c>
      <c r="M1531">
        <v>55.282721511334003</v>
      </c>
      <c r="N1531">
        <v>3.9694246535180602</v>
      </c>
      <c r="O1531">
        <v>33.153390388413399</v>
      </c>
      <c r="P1531">
        <v>64.965247610773204</v>
      </c>
      <c r="Q1531">
        <v>4.4322243928463997E-2</v>
      </c>
    </row>
    <row r="1532" spans="1:17" hidden="1" x14ac:dyDescent="0.3">
      <c r="A1532" t="s">
        <v>3218</v>
      </c>
      <c r="B1532" t="s">
        <v>3219</v>
      </c>
      <c r="C1532" t="str">
        <f>IFERROR(VLOOKUP(Table1[[#This Row],[Ticker]],[1]!Table1[[Symbol]:[Industry]],2,FALSE),"-")</f>
        <v>-</v>
      </c>
      <c r="E1532">
        <v>832.043562339</v>
      </c>
      <c r="F1532">
        <v>67.709999999999994</v>
      </c>
      <c r="G1532">
        <v>165.630558006369</v>
      </c>
      <c r="H1532">
        <v>3.32295315550977</v>
      </c>
      <c r="I1532">
        <v>16.347222293144998</v>
      </c>
      <c r="J1532">
        <v>-1.84237693848295</v>
      </c>
      <c r="K1532">
        <v>66.288942420298497</v>
      </c>
      <c r="L1532">
        <v>54.781240692941999</v>
      </c>
      <c r="M1532">
        <v>38.125658565228598</v>
      </c>
      <c r="N1532">
        <v>1.1870717282544601</v>
      </c>
      <c r="O1532">
        <v>16.2309850834441</v>
      </c>
      <c r="P1532">
        <v>239.39849624060099</v>
      </c>
      <c r="Q1532">
        <v>3.1663091039951997E-2</v>
      </c>
    </row>
    <row r="1533" spans="1:17" hidden="1" x14ac:dyDescent="0.3">
      <c r="A1533" t="s">
        <v>3220</v>
      </c>
      <c r="B1533" t="s">
        <v>3221</v>
      </c>
      <c r="C1533" t="str">
        <f>IFERROR(VLOOKUP(Table1[[#This Row],[Ticker]],[1]!Table1[[Symbol]:[Industry]],2,FALSE),"-")</f>
        <v>-</v>
      </c>
      <c r="D1533" t="s">
        <v>302</v>
      </c>
      <c r="E1533">
        <v>831.6</v>
      </c>
      <c r="F1533">
        <v>1540</v>
      </c>
      <c r="G1533">
        <v>124.41115349741401</v>
      </c>
      <c r="H1533">
        <v>-6.6319554794918503</v>
      </c>
      <c r="I1533">
        <v>13.527801355821699</v>
      </c>
      <c r="J1533">
        <v>-4.1860758738588197</v>
      </c>
      <c r="K1533">
        <v>1648.33389497757</v>
      </c>
      <c r="L1533">
        <v>1380.61231209023</v>
      </c>
      <c r="M1533">
        <v>25.846182279746898</v>
      </c>
      <c r="N1533">
        <v>0.38634710890386598</v>
      </c>
      <c r="O1533">
        <v>29.805194805194802</v>
      </c>
      <c r="P1533">
        <v>160.99483094652999</v>
      </c>
      <c r="Q1533">
        <v>0.14497407440650301</v>
      </c>
    </row>
    <row r="1534" spans="1:17" hidden="1" x14ac:dyDescent="0.3">
      <c r="A1534" t="s">
        <v>3222</v>
      </c>
      <c r="B1534" t="s">
        <v>3223</v>
      </c>
      <c r="C1534" t="str">
        <f>IFERROR(VLOOKUP(Table1[[#This Row],[Ticker]],[1]!Table1[[Symbol]:[Industry]],2,FALSE),"-")</f>
        <v>-</v>
      </c>
      <c r="D1534" t="s">
        <v>551</v>
      </c>
      <c r="E1534">
        <v>829.82661103999999</v>
      </c>
      <c r="F1534">
        <v>617.04999999999995</v>
      </c>
      <c r="G1534">
        <v>26.030134272752999</v>
      </c>
      <c r="H1534">
        <v>-8.1334738667269004</v>
      </c>
      <c r="I1534">
        <v>-2.5633714915725601</v>
      </c>
      <c r="J1534">
        <v>-1.8898206293728299</v>
      </c>
      <c r="K1534">
        <v>598.09233571008701</v>
      </c>
      <c r="L1534">
        <v>520.69727484287705</v>
      </c>
      <c r="M1534">
        <v>40.941167559096101</v>
      </c>
      <c r="N1534">
        <v>0.25021599778535603</v>
      </c>
      <c r="O1534">
        <v>20.444048294303499</v>
      </c>
      <c r="P1534">
        <v>87.041527735677406</v>
      </c>
      <c r="Q1534">
        <v>8.8392434399809997E-2</v>
      </c>
    </row>
    <row r="1535" spans="1:17" hidden="1" x14ac:dyDescent="0.3">
      <c r="A1535" t="s">
        <v>3224</v>
      </c>
      <c r="B1535" t="s">
        <v>3225</v>
      </c>
      <c r="C1535" t="str">
        <f>IFERROR(VLOOKUP(Table1[[#This Row],[Ticker]],[1]!Table1[[Symbol]:[Industry]],2,FALSE),"-")</f>
        <v>-</v>
      </c>
      <c r="D1535" t="s">
        <v>420</v>
      </c>
      <c r="E1535">
        <v>829.81322550000004</v>
      </c>
      <c r="F1535">
        <v>106.75</v>
      </c>
      <c r="G1535">
        <v>-30.744502228743901</v>
      </c>
      <c r="H1535">
        <v>-6.0052662089062903</v>
      </c>
      <c r="I1535">
        <v>-32.246944989408803</v>
      </c>
      <c r="J1535">
        <v>-0.97380196870708902</v>
      </c>
      <c r="K1535">
        <v>111.30947364027701</v>
      </c>
      <c r="L1535">
        <v>119.513866511177</v>
      </c>
      <c r="M1535">
        <v>50.472102908023402</v>
      </c>
      <c r="N1535">
        <v>0.19482428261642701</v>
      </c>
      <c r="O1535">
        <v>54.285714285714199</v>
      </c>
      <c r="P1535">
        <v>9.4310609943618608</v>
      </c>
      <c r="Q1535">
        <v>-5.8199896913730002E-2</v>
      </c>
    </row>
    <row r="1536" spans="1:17" hidden="1" x14ac:dyDescent="0.3">
      <c r="A1536" t="s">
        <v>3226</v>
      </c>
      <c r="B1536" t="s">
        <v>3227</v>
      </c>
      <c r="C1536" t="str">
        <f>IFERROR(VLOOKUP(Table1[[#This Row],[Ticker]],[1]!Table1[[Symbol]:[Industry]],2,FALSE),"-")</f>
        <v>-</v>
      </c>
      <c r="E1536">
        <v>828.69232</v>
      </c>
      <c r="F1536">
        <v>405.7</v>
      </c>
      <c r="G1536">
        <v>38.694465704776697</v>
      </c>
      <c r="H1536">
        <v>-7.9309523020299304</v>
      </c>
      <c r="I1536">
        <v>-2.5148562130027998</v>
      </c>
      <c r="J1536">
        <v>-3.0023678928110198</v>
      </c>
      <c r="K1536">
        <v>399.76166499812803</v>
      </c>
      <c r="L1536">
        <v>348.51864539062001</v>
      </c>
      <c r="M1536">
        <v>52.4485275576397</v>
      </c>
      <c r="N1536">
        <v>0.49850059626479798</v>
      </c>
      <c r="O1536">
        <v>13.384274094158201</v>
      </c>
      <c r="P1536">
        <v>79.433878814683695</v>
      </c>
    </row>
    <row r="1537" spans="1:17" hidden="1" x14ac:dyDescent="0.3">
      <c r="A1537" t="s">
        <v>3228</v>
      </c>
      <c r="B1537" t="s">
        <v>3229</v>
      </c>
      <c r="C1537" t="str">
        <f>IFERROR(VLOOKUP(Table1[[#This Row],[Ticker]],[1]!Table1[[Symbol]:[Industry]],2,FALSE),"-")</f>
        <v>-</v>
      </c>
      <c r="E1537">
        <v>823.71993080000004</v>
      </c>
      <c r="F1537">
        <v>30.04</v>
      </c>
      <c r="G1537">
        <v>-55.6099897037247</v>
      </c>
      <c r="H1537">
        <v>-10.186139298197499</v>
      </c>
      <c r="I1537">
        <v>-50.765078310099298</v>
      </c>
      <c r="J1537">
        <v>-1.84287217743572</v>
      </c>
      <c r="K1537">
        <v>31.619624291223602</v>
      </c>
      <c r="L1537">
        <v>37.120647565083303</v>
      </c>
      <c r="M1537">
        <v>31.735698019316601</v>
      </c>
      <c r="N1537">
        <v>0.438224799949962</v>
      </c>
      <c r="O1537">
        <v>96.404793608521899</v>
      </c>
      <c r="P1537">
        <v>15.184049079754599</v>
      </c>
      <c r="Q1537">
        <v>8.6493246831831003E-2</v>
      </c>
    </row>
    <row r="1538" spans="1:17" hidden="1" x14ac:dyDescent="0.3">
      <c r="A1538" t="s">
        <v>3230</v>
      </c>
      <c r="B1538" t="s">
        <v>3231</v>
      </c>
      <c r="C1538" t="str">
        <f>IFERROR(VLOOKUP(Table1[[#This Row],[Ticker]],[1]!Table1[[Symbol]:[Industry]],2,FALSE),"-")</f>
        <v>-</v>
      </c>
      <c r="D1538" t="s">
        <v>551</v>
      </c>
      <c r="E1538">
        <v>822.55679999999995</v>
      </c>
      <c r="F1538">
        <v>74.88</v>
      </c>
      <c r="G1538">
        <v>12.4174993461718</v>
      </c>
      <c r="H1538">
        <v>-8.1307799668912093</v>
      </c>
      <c r="I1538">
        <v>-34.041525706829603</v>
      </c>
      <c r="J1538">
        <v>-5.6805228779896604</v>
      </c>
      <c r="K1538">
        <v>77.382529762048406</v>
      </c>
      <c r="L1538">
        <v>79.958133726161606</v>
      </c>
      <c r="M1538">
        <v>36.081287720784204</v>
      </c>
      <c r="N1538">
        <v>0.74245087597007897</v>
      </c>
      <c r="O1538">
        <v>58.186431623931597</v>
      </c>
      <c r="P1538">
        <v>38.923933209647402</v>
      </c>
      <c r="Q1538">
        <v>-3.0440076782803999E-2</v>
      </c>
    </row>
    <row r="1539" spans="1:17" hidden="1" x14ac:dyDescent="0.3">
      <c r="A1539" t="s">
        <v>3232</v>
      </c>
      <c r="B1539" t="s">
        <v>3233</v>
      </c>
      <c r="C1539" t="str">
        <f>IFERROR(VLOOKUP(Table1[[#This Row],[Ticker]],[1]!Table1[[Symbol]:[Industry]],2,FALSE),"-")</f>
        <v>-</v>
      </c>
      <c r="D1539" t="s">
        <v>510</v>
      </c>
      <c r="E1539">
        <v>821.86250982799902</v>
      </c>
      <c r="F1539">
        <v>134.18</v>
      </c>
      <c r="G1539">
        <v>-14.7088422995802</v>
      </c>
      <c r="H1539">
        <v>-2.1983150285141502</v>
      </c>
      <c r="I1539">
        <v>-32.275447554014498</v>
      </c>
      <c r="J1539">
        <v>-0.67775660353140998</v>
      </c>
      <c r="K1539">
        <v>136.459919235738</v>
      </c>
      <c r="L1539">
        <v>143.12235814962199</v>
      </c>
      <c r="M1539">
        <v>43.7017749101487</v>
      </c>
      <c r="N1539">
        <v>1.0476499789979601</v>
      </c>
      <c r="O1539">
        <v>50.916679087792502</v>
      </c>
      <c r="P1539">
        <v>19.430351579884299</v>
      </c>
      <c r="Q1539">
        <v>-0.11877168656777699</v>
      </c>
    </row>
    <row r="1540" spans="1:17" hidden="1" x14ac:dyDescent="0.3">
      <c r="A1540" t="s">
        <v>3234</v>
      </c>
      <c r="B1540" t="s">
        <v>3235</v>
      </c>
      <c r="C1540" t="str">
        <f>IFERROR(VLOOKUP(Table1[[#This Row],[Ticker]],[1]!Table1[[Symbol]:[Industry]],2,FALSE),"-")</f>
        <v>-</v>
      </c>
      <c r="D1540" t="s">
        <v>619</v>
      </c>
      <c r="E1540">
        <v>820.88011407399995</v>
      </c>
      <c r="F1540">
        <v>42.83</v>
      </c>
      <c r="G1540">
        <v>194.462718433258</v>
      </c>
      <c r="H1540">
        <v>12.163058583142201</v>
      </c>
      <c r="I1540">
        <v>116.884645160085</v>
      </c>
      <c r="J1540">
        <v>0.42970329579584099</v>
      </c>
      <c r="K1540">
        <v>37.2748692963238</v>
      </c>
      <c r="L1540">
        <v>25.713330133616498</v>
      </c>
      <c r="M1540">
        <v>47.203353707163998</v>
      </c>
      <c r="N1540">
        <v>0.52880065918207497</v>
      </c>
      <c r="O1540">
        <v>20.476301657716501</v>
      </c>
      <c r="P1540">
        <v>242.63999999999899</v>
      </c>
      <c r="Q1540">
        <v>6.5931760311537996E-2</v>
      </c>
    </row>
    <row r="1541" spans="1:17" hidden="1" x14ac:dyDescent="0.3">
      <c r="A1541" t="s">
        <v>3236</v>
      </c>
      <c r="B1541" t="s">
        <v>3237</v>
      </c>
      <c r="C1541" t="str">
        <f>IFERROR(VLOOKUP(Table1[[#This Row],[Ticker]],[1]!Table1[[Symbol]:[Industry]],2,FALSE),"-")</f>
        <v>-</v>
      </c>
      <c r="D1541" t="s">
        <v>696</v>
      </c>
      <c r="E1541">
        <v>814.86170445000005</v>
      </c>
      <c r="F1541">
        <v>134.69</v>
      </c>
      <c r="G1541">
        <v>-9.83187548016876</v>
      </c>
      <c r="H1541">
        <v>6.1639086743318803</v>
      </c>
      <c r="I1541">
        <v>-6.4158722087249096</v>
      </c>
      <c r="J1541">
        <v>-1.47036129392022</v>
      </c>
      <c r="K1541">
        <v>126.019452498776</v>
      </c>
      <c r="L1541">
        <v>124.401138906268</v>
      </c>
      <c r="M1541">
        <v>46.796538625090101</v>
      </c>
      <c r="N1541">
        <v>0.749665159329859</v>
      </c>
      <c r="O1541">
        <v>12.7774890489271</v>
      </c>
      <c r="P1541">
        <v>33.953257086026802</v>
      </c>
      <c r="Q1541">
        <v>-6.4886458098096997E-2</v>
      </c>
    </row>
    <row r="1542" spans="1:17" hidden="1" x14ac:dyDescent="0.3">
      <c r="A1542" t="s">
        <v>3238</v>
      </c>
      <c r="B1542" t="s">
        <v>3239</v>
      </c>
      <c r="C1542" t="str">
        <f>IFERROR(VLOOKUP(Table1[[#This Row],[Ticker]],[1]!Table1[[Symbol]:[Industry]],2,FALSE),"-")</f>
        <v>-</v>
      </c>
      <c r="D1542" t="s">
        <v>268</v>
      </c>
      <c r="E1542">
        <v>814.26800000000003</v>
      </c>
      <c r="F1542">
        <v>1454.05</v>
      </c>
      <c r="G1542">
        <v>21.392714558762101</v>
      </c>
      <c r="H1542">
        <v>-7.6245973299941898</v>
      </c>
      <c r="I1542">
        <v>-28.795744065391698</v>
      </c>
      <c r="J1542">
        <v>-4.7803255317768798</v>
      </c>
      <c r="K1542">
        <v>1526.67779043174</v>
      </c>
      <c r="L1542">
        <v>1463.71277770398</v>
      </c>
      <c r="M1542">
        <v>22.919950079439101</v>
      </c>
      <c r="N1542">
        <v>0.61147882837946599</v>
      </c>
      <c r="O1542">
        <v>22.7296172758846</v>
      </c>
      <c r="P1542">
        <v>47.619289340101503</v>
      </c>
      <c r="Q1542">
        <v>3.6572687860744003E-2</v>
      </c>
    </row>
    <row r="1543" spans="1:17" hidden="1" x14ac:dyDescent="0.3">
      <c r="A1543" t="s">
        <v>3240</v>
      </c>
      <c r="B1543" t="s">
        <v>3241</v>
      </c>
      <c r="C1543" t="str">
        <f>IFERROR(VLOOKUP(Table1[[#This Row],[Ticker]],[1]!Table1[[Symbol]:[Industry]],2,FALSE),"-")</f>
        <v>-</v>
      </c>
      <c r="D1543" t="s">
        <v>21</v>
      </c>
      <c r="E1543">
        <v>814.13198905000002</v>
      </c>
      <c r="F1543">
        <v>1671.5</v>
      </c>
      <c r="G1543">
        <v>100.251033716983</v>
      </c>
      <c r="H1543">
        <v>-18.2739488986882</v>
      </c>
      <c r="I1543">
        <v>-24.399071270056201</v>
      </c>
      <c r="J1543">
        <v>-7.7142440424905097</v>
      </c>
      <c r="K1543">
        <v>1817.5173885952599</v>
      </c>
      <c r="L1543">
        <v>1573.1654454976201</v>
      </c>
      <c r="M1543">
        <v>14.248660284856401</v>
      </c>
      <c r="N1543">
        <v>0.79716211252083902</v>
      </c>
      <c r="O1543">
        <v>38.199222255459098</v>
      </c>
      <c r="P1543">
        <v>168.77311464865701</v>
      </c>
      <c r="Q1543">
        <v>0.142396812056965</v>
      </c>
    </row>
    <row r="1544" spans="1:17" hidden="1" x14ac:dyDescent="0.3">
      <c r="A1544" t="s">
        <v>3242</v>
      </c>
      <c r="B1544" t="s">
        <v>3243</v>
      </c>
      <c r="C1544" t="str">
        <f>IFERROR(VLOOKUP(Table1[[#This Row],[Ticker]],[1]!Table1[[Symbol]:[Industry]],2,FALSE),"-")</f>
        <v>-</v>
      </c>
      <c r="D1544" t="s">
        <v>407</v>
      </c>
      <c r="E1544">
        <v>812.6875</v>
      </c>
      <c r="F1544">
        <v>260.06</v>
      </c>
      <c r="G1544">
        <v>-7.0161951319621902</v>
      </c>
      <c r="H1544">
        <v>5.5504958153124804</v>
      </c>
      <c r="I1544">
        <v>-11.8937961219429</v>
      </c>
      <c r="J1544">
        <v>11.271417192615001</v>
      </c>
      <c r="K1544">
        <v>227.34891368408901</v>
      </c>
      <c r="L1544">
        <v>224.38706882144101</v>
      </c>
      <c r="M1544">
        <v>82.105437807365405</v>
      </c>
      <c r="N1544">
        <v>3.24805682803771</v>
      </c>
      <c r="O1544">
        <v>9.8977159117126892</v>
      </c>
      <c r="P1544">
        <v>38.109399893786502</v>
      </c>
      <c r="Q1544">
        <v>-7.9794440734089006E-2</v>
      </c>
    </row>
    <row r="1545" spans="1:17" hidden="1" x14ac:dyDescent="0.3">
      <c r="A1545" t="s">
        <v>3244</v>
      </c>
      <c r="B1545" t="s">
        <v>3245</v>
      </c>
      <c r="C1545" t="str">
        <f>IFERROR(VLOOKUP(Table1[[#This Row],[Ticker]],[1]!Table1[[Symbol]:[Industry]],2,FALSE),"-")</f>
        <v>-</v>
      </c>
      <c r="D1545" t="s">
        <v>597</v>
      </c>
      <c r="E1545">
        <v>812.43185531999995</v>
      </c>
      <c r="F1545">
        <v>12.99</v>
      </c>
      <c r="G1545">
        <v>6.3830310821954397</v>
      </c>
      <c r="H1545">
        <v>-15.589866006272</v>
      </c>
      <c r="I1545">
        <v>-21.465662530717299</v>
      </c>
      <c r="J1545">
        <v>-14.5526357906837</v>
      </c>
      <c r="K1545">
        <v>13.916280628488</v>
      </c>
      <c r="L1545">
        <v>13.399914160590001</v>
      </c>
      <c r="M1545">
        <v>26.7147675492776</v>
      </c>
      <c r="N1545">
        <v>0.92664950662356804</v>
      </c>
      <c r="O1545">
        <v>40.877598152424902</v>
      </c>
      <c r="P1545">
        <v>35.3125</v>
      </c>
      <c r="Q1545">
        <v>1.5721011746766999E-2</v>
      </c>
    </row>
    <row r="1546" spans="1:17" hidden="1" x14ac:dyDescent="0.3">
      <c r="A1546" t="s">
        <v>3246</v>
      </c>
      <c r="B1546" t="s">
        <v>3247</v>
      </c>
      <c r="C1546" t="str">
        <f>IFERROR(VLOOKUP(Table1[[#This Row],[Ticker]],[1]!Table1[[Symbol]:[Industry]],2,FALSE),"-")</f>
        <v>-</v>
      </c>
      <c r="D1546" t="s">
        <v>1508</v>
      </c>
      <c r="E1546">
        <v>810.422325548</v>
      </c>
      <c r="F1546">
        <v>230.12</v>
      </c>
      <c r="G1546">
        <v>-11.7222847401935</v>
      </c>
      <c r="H1546">
        <v>-4.2918315196551804</v>
      </c>
      <c r="I1546">
        <v>-30.215625842624799</v>
      </c>
      <c r="J1546">
        <v>-4.64414288506637</v>
      </c>
      <c r="K1546">
        <v>235.99160777650201</v>
      </c>
      <c r="L1546">
        <v>240.86821067847299</v>
      </c>
      <c r="M1546">
        <v>35.1034627768231</v>
      </c>
      <c r="N1546">
        <v>0.88622396807944104</v>
      </c>
      <c r="O1546">
        <v>45.576221102033699</v>
      </c>
      <c r="P1546">
        <v>23.025928896017099</v>
      </c>
      <c r="Q1546">
        <v>3.3556742929614997E-2</v>
      </c>
    </row>
    <row r="1547" spans="1:17" hidden="1" x14ac:dyDescent="0.3">
      <c r="A1547" t="s">
        <v>3248</v>
      </c>
      <c r="B1547" t="s">
        <v>3249</v>
      </c>
      <c r="C1547" t="str">
        <f>IFERROR(VLOOKUP(Table1[[#This Row],[Ticker]],[1]!Table1[[Symbol]:[Industry]],2,FALSE),"-")</f>
        <v>-</v>
      </c>
      <c r="D1547" t="s">
        <v>400</v>
      </c>
      <c r="E1547">
        <v>809.95958069999995</v>
      </c>
      <c r="F1547">
        <v>67.8</v>
      </c>
      <c r="G1547">
        <v>391.74261959747201</v>
      </c>
      <c r="H1547">
        <v>-8.2885030582659898</v>
      </c>
      <c r="I1547">
        <v>370.417076186401</v>
      </c>
      <c r="J1547">
        <v>-0.50610363081330001</v>
      </c>
      <c r="K1547">
        <v>70.473936474682304</v>
      </c>
      <c r="L1547">
        <v>49.715639713155603</v>
      </c>
      <c r="M1547">
        <v>38.143473410202802</v>
      </c>
      <c r="N1547">
        <v>0.38909330132962</v>
      </c>
      <c r="O1547">
        <v>37.861356932153399</v>
      </c>
      <c r="P1547">
        <v>650</v>
      </c>
      <c r="Q1547">
        <v>0.105366902572389</v>
      </c>
    </row>
    <row r="1548" spans="1:17" hidden="1" x14ac:dyDescent="0.3">
      <c r="A1548" t="s">
        <v>3250</v>
      </c>
      <c r="B1548" t="s">
        <v>3251</v>
      </c>
      <c r="C1548" t="str">
        <f>IFERROR(VLOOKUP(Table1[[#This Row],[Ticker]],[1]!Table1[[Symbol]:[Industry]],2,FALSE),"-")</f>
        <v>-</v>
      </c>
      <c r="E1548">
        <v>808.41205575000004</v>
      </c>
      <c r="F1548">
        <v>2103.35</v>
      </c>
      <c r="G1548">
        <v>61.365731834469202</v>
      </c>
      <c r="H1548">
        <v>-12.037323372748901</v>
      </c>
      <c r="I1548">
        <v>83.510497517644794</v>
      </c>
      <c r="J1548">
        <v>-5.6681041703654804</v>
      </c>
      <c r="K1548">
        <v>2217.46842530513</v>
      </c>
      <c r="L1548">
        <v>1803.80288745436</v>
      </c>
      <c r="M1548">
        <v>39.3195802675544</v>
      </c>
      <c r="N1548">
        <v>0.52284423550152404</v>
      </c>
      <c r="O1548">
        <v>33.120973684836102</v>
      </c>
      <c r="P1548">
        <v>110.334999999999</v>
      </c>
      <c r="Q1548">
        <v>0.26001180051693801</v>
      </c>
    </row>
    <row r="1549" spans="1:17" hidden="1" x14ac:dyDescent="0.3">
      <c r="A1549" t="s">
        <v>3252</v>
      </c>
      <c r="B1549" t="s">
        <v>3253</v>
      </c>
      <c r="C1549" t="str">
        <f>IFERROR(VLOOKUP(Table1[[#This Row],[Ticker]],[1]!Table1[[Symbol]:[Industry]],2,FALSE),"-")</f>
        <v>-</v>
      </c>
      <c r="D1549" t="s">
        <v>261</v>
      </c>
      <c r="E1549">
        <v>807.69500000000005</v>
      </c>
      <c r="F1549">
        <v>329</v>
      </c>
      <c r="G1549">
        <v>-6.1814570612400797</v>
      </c>
      <c r="H1549">
        <v>13.711416843397799</v>
      </c>
      <c r="I1549">
        <v>2.5382099664098798</v>
      </c>
      <c r="J1549">
        <v>-6.8530356772147796</v>
      </c>
      <c r="M1549">
        <v>38.763909355326902</v>
      </c>
      <c r="O1549">
        <v>29.1793313069908</v>
      </c>
      <c r="P1549">
        <v>73.157894736842096</v>
      </c>
    </row>
    <row r="1550" spans="1:17" hidden="1" x14ac:dyDescent="0.3">
      <c r="A1550" t="s">
        <v>3254</v>
      </c>
      <c r="B1550" t="s">
        <v>3255</v>
      </c>
      <c r="C1550" t="str">
        <f>IFERROR(VLOOKUP(Table1[[#This Row],[Ticker]],[1]!Table1[[Symbol]:[Industry]],2,FALSE),"-")</f>
        <v>-</v>
      </c>
      <c r="D1550" t="s">
        <v>1508</v>
      </c>
      <c r="E1550">
        <v>807.58456220999994</v>
      </c>
      <c r="F1550">
        <v>443.9</v>
      </c>
      <c r="G1550">
        <v>93.835636703593906</v>
      </c>
      <c r="H1550">
        <v>6.3269964038638999</v>
      </c>
      <c r="I1550">
        <v>53.462841956876296</v>
      </c>
      <c r="J1550">
        <v>-4.3759168975073699</v>
      </c>
      <c r="K1550">
        <v>395.60403220424899</v>
      </c>
      <c r="L1550">
        <v>310.823026682418</v>
      </c>
      <c r="M1550">
        <v>64.208280549503201</v>
      </c>
      <c r="N1550">
        <v>2.5638263852594601</v>
      </c>
      <c r="O1550">
        <v>6.99481865284974</v>
      </c>
      <c r="P1550">
        <v>153.947368421052</v>
      </c>
      <c r="Q1550">
        <v>8.0356325449836993E-2</v>
      </c>
    </row>
    <row r="1551" spans="1:17" hidden="1" x14ac:dyDescent="0.3">
      <c r="A1551" t="s">
        <v>3256</v>
      </c>
      <c r="B1551" t="s">
        <v>3257</v>
      </c>
      <c r="C1551" t="str">
        <f>IFERROR(VLOOKUP(Table1[[#This Row],[Ticker]],[1]!Table1[[Symbol]:[Industry]],2,FALSE),"-")</f>
        <v>-</v>
      </c>
      <c r="D1551" t="s">
        <v>619</v>
      </c>
      <c r="E1551">
        <v>806.091121875</v>
      </c>
      <c r="F1551">
        <v>1379.85</v>
      </c>
      <c r="G1551">
        <v>-11.491228187515</v>
      </c>
      <c r="H1551">
        <v>-16.328279918682099</v>
      </c>
      <c r="I1551">
        <v>-18.428094781812</v>
      </c>
      <c r="J1551">
        <v>-1.7077880286987901</v>
      </c>
      <c r="K1551">
        <v>1418.4053182238499</v>
      </c>
      <c r="L1551">
        <v>1356.10306747965</v>
      </c>
      <c r="M1551">
        <v>31.534283408412101</v>
      </c>
      <c r="N1551">
        <v>0.46806176208359201</v>
      </c>
      <c r="O1551">
        <v>17.889625683951099</v>
      </c>
      <c r="P1551">
        <v>22.110619469026499</v>
      </c>
      <c r="Q1551">
        <v>-5.5060080633065001E-2</v>
      </c>
    </row>
    <row r="1552" spans="1:17" hidden="1" x14ac:dyDescent="0.3">
      <c r="A1552" t="s">
        <v>3258</v>
      </c>
      <c r="B1552" t="s">
        <v>3259</v>
      </c>
      <c r="C1552" t="str">
        <f>IFERROR(VLOOKUP(Table1[[#This Row],[Ticker]],[1]!Table1[[Symbol]:[Industry]],2,FALSE),"-")</f>
        <v>-</v>
      </c>
      <c r="D1552" t="s">
        <v>198</v>
      </c>
      <c r="E1552">
        <v>801.66132000000005</v>
      </c>
      <c r="F1552">
        <v>542.79999999999995</v>
      </c>
      <c r="G1552">
        <v>24.553267285541398</v>
      </c>
      <c r="H1552">
        <v>13.864183129305699</v>
      </c>
      <c r="I1552">
        <v>8.8122951794424598</v>
      </c>
      <c r="J1552">
        <v>-10.197586578579299</v>
      </c>
      <c r="K1552">
        <v>503.08005283099698</v>
      </c>
      <c r="L1552">
        <v>441.34334268883703</v>
      </c>
      <c r="M1552">
        <v>39.839041257837501</v>
      </c>
      <c r="N1552">
        <v>1.97552225622208</v>
      </c>
      <c r="O1552">
        <v>19.749447310243099</v>
      </c>
      <c r="P1552">
        <v>50.360110803323998</v>
      </c>
      <c r="Q1552">
        <v>3.0484155951615001E-2</v>
      </c>
    </row>
    <row r="1553" spans="1:17" hidden="1" x14ac:dyDescent="0.3">
      <c r="A1553" t="s">
        <v>3260</v>
      </c>
      <c r="B1553" t="s">
        <v>3261</v>
      </c>
      <c r="C1553" t="str">
        <f>IFERROR(VLOOKUP(Table1[[#This Row],[Ticker]],[1]!Table1[[Symbol]:[Industry]],2,FALSE),"-")</f>
        <v>-</v>
      </c>
      <c r="D1553" t="s">
        <v>46</v>
      </c>
      <c r="E1553">
        <v>800.62805101999902</v>
      </c>
      <c r="F1553">
        <v>140.11000000000001</v>
      </c>
      <c r="G1553">
        <v>323.65983947082498</v>
      </c>
      <c r="H1553">
        <v>-7.1089529799044797</v>
      </c>
      <c r="I1553">
        <v>67.059924141241893</v>
      </c>
      <c r="J1553">
        <v>-3.5918298250109002</v>
      </c>
      <c r="K1553">
        <v>135.594821382318</v>
      </c>
      <c r="L1553">
        <v>106.87185354000501</v>
      </c>
      <c r="M1553">
        <v>44.897240074416203</v>
      </c>
      <c r="N1553">
        <v>1.0904494190874201</v>
      </c>
      <c r="O1553">
        <v>14.895439297694599</v>
      </c>
      <c r="P1553">
        <v>367.03333333333302</v>
      </c>
      <c r="Q1553">
        <v>9.3138519444246004E-2</v>
      </c>
    </row>
    <row r="1554" spans="1:17" hidden="1" x14ac:dyDescent="0.3">
      <c r="A1554" t="s">
        <v>3262</v>
      </c>
      <c r="B1554" t="s">
        <v>3263</v>
      </c>
      <c r="C1554" t="str">
        <f>IFERROR(VLOOKUP(Table1[[#This Row],[Ticker]],[1]!Table1[[Symbol]:[Industry]],2,FALSE),"-")</f>
        <v>-</v>
      </c>
      <c r="D1554" t="s">
        <v>420</v>
      </c>
      <c r="E1554">
        <v>799.33350559799999</v>
      </c>
      <c r="F1554">
        <v>63.01</v>
      </c>
      <c r="G1554">
        <v>-37.364259427981601</v>
      </c>
      <c r="H1554">
        <v>5.2807655081362803</v>
      </c>
      <c r="I1554">
        <v>-15.525348740423601</v>
      </c>
      <c r="J1554">
        <v>2.5442245967578101</v>
      </c>
      <c r="K1554">
        <v>60.012242179388899</v>
      </c>
      <c r="L1554">
        <v>63.410346517413899</v>
      </c>
      <c r="M1554">
        <v>62.575768588478702</v>
      </c>
      <c r="N1554">
        <v>1.0874982023872199</v>
      </c>
      <c r="O1554">
        <v>55.530868116172002</v>
      </c>
      <c r="P1554">
        <v>35.214592274678097</v>
      </c>
      <c r="Q1554">
        <v>2.7526982670461001E-2</v>
      </c>
    </row>
    <row r="1555" spans="1:17" hidden="1" x14ac:dyDescent="0.3">
      <c r="A1555" t="s">
        <v>3264</v>
      </c>
      <c r="B1555" t="s">
        <v>3265</v>
      </c>
      <c r="C1555" t="str">
        <f>IFERROR(VLOOKUP(Table1[[#This Row],[Ticker]],[1]!Table1[[Symbol]:[Industry]],2,FALSE),"-")</f>
        <v>-</v>
      </c>
      <c r="D1555" t="s">
        <v>528</v>
      </c>
      <c r="E1555">
        <v>795.58334443699903</v>
      </c>
      <c r="F1555">
        <v>165.41</v>
      </c>
      <c r="G1555">
        <v>-49.850915268712598</v>
      </c>
      <c r="H1555">
        <v>-10.7843710671882</v>
      </c>
      <c r="I1555">
        <v>-43.9588624560255</v>
      </c>
      <c r="J1555">
        <v>-4.2871650740642604</v>
      </c>
      <c r="K1555">
        <v>175.58145749992701</v>
      </c>
      <c r="L1555">
        <v>192.20072777446501</v>
      </c>
      <c r="M1555">
        <v>27.290858761235</v>
      </c>
      <c r="N1555">
        <v>0.98213835548483597</v>
      </c>
      <c r="O1555">
        <v>73.568708058763093</v>
      </c>
      <c r="P1555">
        <v>8.2526178010471103</v>
      </c>
      <c r="Q1555">
        <v>7.0888356037434999E-2</v>
      </c>
    </row>
    <row r="1556" spans="1:17" hidden="1" x14ac:dyDescent="0.3">
      <c r="A1556" t="s">
        <v>3266</v>
      </c>
      <c r="B1556" t="s">
        <v>3267</v>
      </c>
      <c r="C1556" t="str">
        <f>IFERROR(VLOOKUP(Table1[[#This Row],[Ticker]],[1]!Table1[[Symbol]:[Industry]],2,FALSE),"-")</f>
        <v>-</v>
      </c>
      <c r="D1556" t="s">
        <v>268</v>
      </c>
      <c r="E1556">
        <v>795.51</v>
      </c>
      <c r="F1556">
        <v>1767.8</v>
      </c>
      <c r="G1556">
        <v>133.20536241516501</v>
      </c>
      <c r="H1556">
        <v>-13.725468699398</v>
      </c>
      <c r="I1556">
        <v>29.042148369269501</v>
      </c>
      <c r="J1556">
        <v>-4.30732032393807</v>
      </c>
      <c r="K1556">
        <v>1835.3984053581901</v>
      </c>
      <c r="L1556">
        <v>1485.4095035554601</v>
      </c>
      <c r="M1556">
        <v>31.665869033209798</v>
      </c>
      <c r="N1556">
        <v>0.21720926106626401</v>
      </c>
      <c r="O1556">
        <v>18.7917185201945</v>
      </c>
      <c r="P1556">
        <v>170.481582067857</v>
      </c>
      <c r="Q1556">
        <v>8.6122098738538003E-2</v>
      </c>
    </row>
    <row r="1557" spans="1:17" hidden="1" x14ac:dyDescent="0.3">
      <c r="A1557" t="s">
        <v>3268</v>
      </c>
      <c r="B1557" t="s">
        <v>3269</v>
      </c>
      <c r="C1557" t="str">
        <f>IFERROR(VLOOKUP(Table1[[#This Row],[Ticker]],[1]!Table1[[Symbol]:[Industry]],2,FALSE),"-")</f>
        <v>-</v>
      </c>
      <c r="D1557" t="s">
        <v>343</v>
      </c>
      <c r="E1557">
        <v>790.87241700000004</v>
      </c>
      <c r="F1557">
        <v>101.39</v>
      </c>
      <c r="G1557">
        <v>114.30842805107</v>
      </c>
      <c r="H1557">
        <v>3.2634255005687498</v>
      </c>
      <c r="I1557">
        <v>56.155389008690101</v>
      </c>
      <c r="J1557">
        <v>-1.96169489811196</v>
      </c>
      <c r="K1557">
        <v>91.321910485992802</v>
      </c>
      <c r="L1557">
        <v>72.604472681445301</v>
      </c>
      <c r="M1557">
        <v>61.096718436415799</v>
      </c>
      <c r="N1557">
        <v>1.3565354193449899</v>
      </c>
      <c r="O1557">
        <v>6.9336226452312903</v>
      </c>
      <c r="P1557">
        <v>162.66839378238299</v>
      </c>
      <c r="Q1557">
        <v>9.0729433197805007E-2</v>
      </c>
    </row>
    <row r="1558" spans="1:17" hidden="1" x14ac:dyDescent="0.3">
      <c r="A1558" t="s">
        <v>3270</v>
      </c>
      <c r="B1558" t="s">
        <v>3271</v>
      </c>
      <c r="C1558" t="str">
        <f>IFERROR(VLOOKUP(Table1[[#This Row],[Ticker]],[1]!Table1[[Symbol]:[Industry]],2,FALSE),"-")</f>
        <v>-</v>
      </c>
      <c r="D1558" t="s">
        <v>235</v>
      </c>
      <c r="E1558">
        <v>789.42920718999903</v>
      </c>
      <c r="F1558">
        <v>327.35000000000002</v>
      </c>
      <c r="G1558">
        <v>-23.730957822790199</v>
      </c>
      <c r="H1558">
        <v>1.96773768036389</v>
      </c>
      <c r="I1558">
        <v>-15.0112907951402</v>
      </c>
      <c r="J1558">
        <v>-5.7102276044104396</v>
      </c>
      <c r="M1558">
        <v>41.853501275165797</v>
      </c>
      <c r="O1558">
        <v>21.2005498701695</v>
      </c>
      <c r="P1558">
        <v>12.859851749698301</v>
      </c>
    </row>
    <row r="1559" spans="1:17" hidden="1" x14ac:dyDescent="0.3">
      <c r="A1559" t="s">
        <v>3272</v>
      </c>
      <c r="B1559" t="s">
        <v>3273</v>
      </c>
      <c r="C1559" t="str">
        <f>IFERROR(VLOOKUP(Table1[[#This Row],[Ticker]],[1]!Table1[[Symbol]:[Industry]],2,FALSE),"-")</f>
        <v>-</v>
      </c>
      <c r="D1559" t="s">
        <v>551</v>
      </c>
      <c r="E1559">
        <v>788.64227400000004</v>
      </c>
      <c r="F1559">
        <v>303.45</v>
      </c>
      <c r="G1559">
        <v>18.355201188511799</v>
      </c>
      <c r="H1559">
        <v>7.9296145132084703</v>
      </c>
      <c r="I1559">
        <v>-18.7697897626424</v>
      </c>
      <c r="J1559">
        <v>-6.0466844941512701</v>
      </c>
      <c r="K1559">
        <v>281.89265888279999</v>
      </c>
      <c r="L1559">
        <v>266.29434282030002</v>
      </c>
      <c r="M1559">
        <v>51.426308327292297</v>
      </c>
      <c r="N1559">
        <v>3.0891189893224</v>
      </c>
      <c r="O1559">
        <v>17.9766024056681</v>
      </c>
      <c r="P1559">
        <v>46.311475409836</v>
      </c>
      <c r="Q1559">
        <v>-1.8549259701402001E-2</v>
      </c>
    </row>
    <row r="1560" spans="1:17" hidden="1" x14ac:dyDescent="0.3">
      <c r="A1560" t="s">
        <v>3274</v>
      </c>
      <c r="B1560" t="s">
        <v>3275</v>
      </c>
      <c r="C1560" t="str">
        <f>IFERROR(VLOOKUP(Table1[[#This Row],[Ticker]],[1]!Table1[[Symbol]:[Industry]],2,FALSE),"-")</f>
        <v>-</v>
      </c>
      <c r="D1560" t="s">
        <v>916</v>
      </c>
      <c r="E1560">
        <v>787.18399999999997</v>
      </c>
      <c r="F1560">
        <v>2459.9499999999998</v>
      </c>
      <c r="G1560">
        <v>36.589965146575302</v>
      </c>
      <c r="H1560">
        <v>-3.6552217032066898</v>
      </c>
      <c r="I1560">
        <v>19.794506073132901</v>
      </c>
      <c r="J1560">
        <v>-1.7195549308012399</v>
      </c>
      <c r="K1560">
        <v>2329.0183471376299</v>
      </c>
      <c r="L1560">
        <v>1992.5746969005199</v>
      </c>
      <c r="M1560">
        <v>50.046254365922103</v>
      </c>
      <c r="N1560">
        <v>0.62506927551559999</v>
      </c>
      <c r="O1560">
        <v>6.8314396634078003</v>
      </c>
      <c r="P1560">
        <v>62.835109551863297</v>
      </c>
      <c r="Q1560">
        <v>-5.6890662960101999E-2</v>
      </c>
    </row>
    <row r="1561" spans="1:17" hidden="1" x14ac:dyDescent="0.3">
      <c r="A1561" t="s">
        <v>3276</v>
      </c>
      <c r="B1561" t="s">
        <v>3277</v>
      </c>
      <c r="C1561" t="str">
        <f>IFERROR(VLOOKUP(Table1[[#This Row],[Ticker]],[1]!Table1[[Symbol]:[Industry]],2,FALSE),"-")</f>
        <v>-</v>
      </c>
      <c r="D1561" t="s">
        <v>420</v>
      </c>
      <c r="E1561">
        <v>785.42696320000005</v>
      </c>
      <c r="F1561">
        <v>75.44</v>
      </c>
      <c r="G1561">
        <v>29.669677904483699</v>
      </c>
      <c r="H1561">
        <v>3.94606949662835</v>
      </c>
      <c r="I1561">
        <v>-6.3176480902841901</v>
      </c>
      <c r="J1561">
        <v>9.6275579300911502</v>
      </c>
      <c r="K1561">
        <v>69.930717331418194</v>
      </c>
      <c r="L1561">
        <v>65.512125943337097</v>
      </c>
      <c r="M1561">
        <v>53.792776011076299</v>
      </c>
      <c r="N1561">
        <v>1.7961384370665501</v>
      </c>
      <c r="O1561">
        <v>11.8107104984093</v>
      </c>
      <c r="P1561">
        <v>60</v>
      </c>
      <c r="Q1561">
        <v>6.5568906053541001E-2</v>
      </c>
    </row>
    <row r="1562" spans="1:17" hidden="1" x14ac:dyDescent="0.3">
      <c r="A1562" t="s">
        <v>3278</v>
      </c>
      <c r="B1562" t="s">
        <v>3279</v>
      </c>
      <c r="C1562" t="str">
        <f>IFERROR(VLOOKUP(Table1[[#This Row],[Ticker]],[1]!Table1[[Symbol]:[Industry]],2,FALSE),"-")</f>
        <v>-</v>
      </c>
      <c r="D1562" t="s">
        <v>696</v>
      </c>
      <c r="E1562">
        <v>783.729555</v>
      </c>
      <c r="F1562">
        <v>460.5</v>
      </c>
      <c r="G1562">
        <v>34.625744341612602</v>
      </c>
      <c r="H1562">
        <v>-16.4877643438424</v>
      </c>
      <c r="I1562">
        <v>-20.1411259857808</v>
      </c>
      <c r="J1562">
        <v>-6.6549864486070698</v>
      </c>
      <c r="K1562">
        <v>473.51289764725601</v>
      </c>
      <c r="L1562">
        <v>432.86433587501301</v>
      </c>
      <c r="M1562">
        <v>31.363062942680099</v>
      </c>
      <c r="N1562">
        <v>0.712616159509744</v>
      </c>
      <c r="O1562">
        <v>19.001085776330001</v>
      </c>
      <c r="P1562">
        <v>71.189591078066897</v>
      </c>
      <c r="Q1562">
        <v>1.7015592140878999E-2</v>
      </c>
    </row>
    <row r="1563" spans="1:17" hidden="1" x14ac:dyDescent="0.3">
      <c r="A1563" t="s">
        <v>3280</v>
      </c>
      <c r="B1563" t="s">
        <v>3281</v>
      </c>
      <c r="C1563" t="str">
        <f>IFERROR(VLOOKUP(Table1[[#This Row],[Ticker]],[1]!Table1[[Symbol]:[Industry]],2,FALSE),"-")</f>
        <v>-</v>
      </c>
      <c r="D1563" t="s">
        <v>122</v>
      </c>
      <c r="E1563">
        <v>783.65541508000001</v>
      </c>
      <c r="F1563">
        <v>607.54999999999995</v>
      </c>
      <c r="G1563">
        <v>88.362316709354701</v>
      </c>
      <c r="H1563">
        <v>-11.287642805743699</v>
      </c>
      <c r="I1563">
        <v>71.778262449850004</v>
      </c>
      <c r="J1563">
        <v>-2.2458729760185601</v>
      </c>
      <c r="K1563">
        <v>618.69202487718701</v>
      </c>
      <c r="L1563">
        <v>492.85245418517798</v>
      </c>
      <c r="M1563">
        <v>35.1345857238882</v>
      </c>
      <c r="N1563">
        <v>0.28061742657689998</v>
      </c>
      <c r="O1563">
        <v>31.059172084602</v>
      </c>
      <c r="P1563">
        <v>149.11052080565</v>
      </c>
      <c r="Q1563">
        <v>0.13403040859912199</v>
      </c>
    </row>
    <row r="1564" spans="1:17" hidden="1" x14ac:dyDescent="0.3">
      <c r="A1564" t="s">
        <v>3282</v>
      </c>
      <c r="B1564" t="s">
        <v>3283</v>
      </c>
      <c r="C1564" t="str">
        <f>IFERROR(VLOOKUP(Table1[[#This Row],[Ticker]],[1]!Table1[[Symbol]:[Industry]],2,FALSE),"-")</f>
        <v>-</v>
      </c>
      <c r="D1564" t="s">
        <v>242</v>
      </c>
      <c r="E1564">
        <v>782.78600307500005</v>
      </c>
      <c r="F1564">
        <v>424.15</v>
      </c>
      <c r="G1564">
        <v>154.064043612765</v>
      </c>
      <c r="H1564">
        <v>-6.8544763958824397</v>
      </c>
      <c r="I1564">
        <v>33.489997641805601</v>
      </c>
      <c r="J1564">
        <v>1.5468195483973499</v>
      </c>
      <c r="K1564">
        <v>408.44805764993401</v>
      </c>
      <c r="L1564">
        <v>328.154433560413</v>
      </c>
      <c r="M1564">
        <v>43.602471045125</v>
      </c>
      <c r="N1564">
        <v>0.26472276641304798</v>
      </c>
      <c r="O1564">
        <v>12.4484262642933</v>
      </c>
      <c r="P1564">
        <v>186.58783783783699</v>
      </c>
      <c r="Q1564">
        <v>0.124145008753721</v>
      </c>
    </row>
    <row r="1565" spans="1:17" hidden="1" x14ac:dyDescent="0.3">
      <c r="A1565" t="s">
        <v>3284</v>
      </c>
      <c r="B1565" t="s">
        <v>3285</v>
      </c>
      <c r="C1565" t="str">
        <f>IFERROR(VLOOKUP(Table1[[#This Row],[Ticker]],[1]!Table1[[Symbol]:[Industry]],2,FALSE),"-")</f>
        <v>-</v>
      </c>
      <c r="D1565" t="s">
        <v>130</v>
      </c>
      <c r="E1565">
        <v>781.292278872</v>
      </c>
      <c r="F1565">
        <v>236.88</v>
      </c>
      <c r="G1565">
        <v>-29.122768673604298</v>
      </c>
      <c r="H1565">
        <v>-4.5654612443672802</v>
      </c>
      <c r="I1565">
        <v>-21.256276249128899</v>
      </c>
      <c r="J1565">
        <v>1.4007646811459999</v>
      </c>
      <c r="O1565">
        <v>15.248226950354599</v>
      </c>
      <c r="P1565">
        <v>5.2753210968401403</v>
      </c>
    </row>
    <row r="1566" spans="1:17" hidden="1" x14ac:dyDescent="0.3">
      <c r="A1566" t="s">
        <v>3286</v>
      </c>
      <c r="B1566" t="s">
        <v>3287</v>
      </c>
      <c r="C1566" t="str">
        <f>IFERROR(VLOOKUP(Table1[[#This Row],[Ticker]],[1]!Table1[[Symbol]:[Industry]],2,FALSE),"-")</f>
        <v>-</v>
      </c>
      <c r="D1566" t="s">
        <v>138</v>
      </c>
      <c r="E1566">
        <v>778.33455337999999</v>
      </c>
      <c r="F1566">
        <v>372.2</v>
      </c>
      <c r="G1566">
        <v>81.489140907598596</v>
      </c>
      <c r="H1566">
        <v>-7.4410627547290797</v>
      </c>
      <c r="I1566">
        <v>32.5301045330826</v>
      </c>
      <c r="J1566">
        <v>-2.1974972575468201</v>
      </c>
      <c r="K1566">
        <v>356.79898951303198</v>
      </c>
      <c r="L1566">
        <v>286.78693056248699</v>
      </c>
      <c r="M1566">
        <v>43.667789953790198</v>
      </c>
      <c r="N1566">
        <v>0.77954815722965098</v>
      </c>
      <c r="O1566">
        <v>12.4261149919398</v>
      </c>
      <c r="P1566">
        <v>129.32840418977199</v>
      </c>
      <c r="Q1566">
        <v>6.9354522467533999E-2</v>
      </c>
    </row>
    <row r="1567" spans="1:17" hidden="1" x14ac:dyDescent="0.3">
      <c r="A1567" t="s">
        <v>3288</v>
      </c>
      <c r="B1567" t="s">
        <v>3289</v>
      </c>
      <c r="C1567" t="str">
        <f>IFERROR(VLOOKUP(Table1[[#This Row],[Ticker]],[1]!Table1[[Symbol]:[Industry]],2,FALSE),"-")</f>
        <v>-</v>
      </c>
      <c r="E1567">
        <v>777.78346467999995</v>
      </c>
      <c r="F1567">
        <v>295.3</v>
      </c>
      <c r="G1567">
        <v>32.598818123008897</v>
      </c>
      <c r="H1567">
        <v>-9.7781776945837393</v>
      </c>
      <c r="I1567">
        <v>-5.66265962266763</v>
      </c>
      <c r="J1567">
        <v>-8.6120254032421801</v>
      </c>
      <c r="K1567">
        <v>287.08623719330899</v>
      </c>
      <c r="L1567">
        <v>256.42019308655</v>
      </c>
      <c r="M1567">
        <v>42.584558895858002</v>
      </c>
      <c r="N1567">
        <v>0.53236179428823105</v>
      </c>
      <c r="O1567">
        <v>20.640027091093799</v>
      </c>
      <c r="P1567">
        <v>62.297334432536402</v>
      </c>
    </row>
    <row r="1568" spans="1:17" hidden="1" x14ac:dyDescent="0.3">
      <c r="A1568" t="s">
        <v>3290</v>
      </c>
      <c r="B1568" t="s">
        <v>3291</v>
      </c>
      <c r="C1568" t="str">
        <f>IFERROR(VLOOKUP(Table1[[#This Row],[Ticker]],[1]!Table1[[Symbol]:[Industry]],2,FALSE),"-")</f>
        <v>-</v>
      </c>
      <c r="D1568" t="s">
        <v>242</v>
      </c>
      <c r="E1568">
        <v>773.67091642000003</v>
      </c>
      <c r="F1568">
        <v>1268.9000000000001</v>
      </c>
      <c r="G1568">
        <v>54.252864926044303</v>
      </c>
      <c r="H1568">
        <v>9.3390321485028203</v>
      </c>
      <c r="I1568">
        <v>-6.5011873269090996</v>
      </c>
      <c r="J1568">
        <v>-3.2836149071364602</v>
      </c>
      <c r="K1568">
        <v>1257.59759017645</v>
      </c>
      <c r="L1568">
        <v>1142.3005293967601</v>
      </c>
      <c r="M1568">
        <v>40.074158527366102</v>
      </c>
      <c r="N1568">
        <v>0.82930453229838097</v>
      </c>
      <c r="O1568">
        <v>28.536527701158398</v>
      </c>
      <c r="P1568">
        <v>86.877761413843899</v>
      </c>
      <c r="Q1568">
        <v>5.3790847540902E-2</v>
      </c>
    </row>
    <row r="1569" spans="1:17" hidden="1" x14ac:dyDescent="0.3">
      <c r="A1569" t="s">
        <v>3292</v>
      </c>
      <c r="B1569" t="s">
        <v>3293</v>
      </c>
      <c r="C1569" t="str">
        <f>IFERROR(VLOOKUP(Table1[[#This Row],[Ticker]],[1]!Table1[[Symbol]:[Industry]],2,FALSE),"-")</f>
        <v>-</v>
      </c>
      <c r="D1569" t="s">
        <v>551</v>
      </c>
      <c r="E1569">
        <v>771.96280425400005</v>
      </c>
      <c r="F1569">
        <v>218.77</v>
      </c>
      <c r="G1569">
        <v>82.119205098162098</v>
      </c>
      <c r="H1569">
        <v>-5.7080235496632303</v>
      </c>
      <c r="I1569">
        <v>15.626164672199099</v>
      </c>
      <c r="J1569">
        <v>-3.4519478264628201</v>
      </c>
      <c r="K1569">
        <v>199.555907611761</v>
      </c>
      <c r="L1569">
        <v>166.998197613771</v>
      </c>
      <c r="M1569">
        <v>54.183427341830701</v>
      </c>
      <c r="N1569">
        <v>1.0397119608593799</v>
      </c>
      <c r="O1569">
        <v>7.8758513507336296</v>
      </c>
      <c r="P1569">
        <v>108.25321275583001</v>
      </c>
      <c r="Q1569">
        <v>0.108672676732639</v>
      </c>
    </row>
    <row r="1570" spans="1:17" hidden="1" x14ac:dyDescent="0.3">
      <c r="A1570" t="s">
        <v>3294</v>
      </c>
      <c r="B1570" t="s">
        <v>3295</v>
      </c>
      <c r="C1570" t="str">
        <f>IFERROR(VLOOKUP(Table1[[#This Row],[Ticker]],[1]!Table1[[Symbol]:[Industry]],2,FALSE),"-")</f>
        <v>-</v>
      </c>
      <c r="D1570" t="s">
        <v>62</v>
      </c>
      <c r="E1570">
        <v>771.26078357999995</v>
      </c>
      <c r="F1570">
        <v>130.53</v>
      </c>
      <c r="G1570">
        <v>24.353602177766501</v>
      </c>
      <c r="H1570">
        <v>5.9412695248634702</v>
      </c>
      <c r="I1570">
        <v>11.903977038742401</v>
      </c>
      <c r="J1570">
        <v>-8.7374655440872608</v>
      </c>
      <c r="K1570">
        <v>123.21081294631399</v>
      </c>
      <c r="L1570">
        <v>108.378876225734</v>
      </c>
      <c r="M1570">
        <v>46.614488166190498</v>
      </c>
      <c r="N1570">
        <v>1.0254172848965699</v>
      </c>
      <c r="O1570">
        <v>12.771010495671399</v>
      </c>
      <c r="P1570">
        <v>59.474648747709203</v>
      </c>
      <c r="Q1570">
        <v>3.6590549602499999E-3</v>
      </c>
    </row>
    <row r="1571" spans="1:17" hidden="1" x14ac:dyDescent="0.3">
      <c r="A1571" t="s">
        <v>3296</v>
      </c>
      <c r="B1571" t="s">
        <v>3297</v>
      </c>
      <c r="C1571" t="str">
        <f>IFERROR(VLOOKUP(Table1[[#This Row],[Ticker]],[1]!Table1[[Symbol]:[Industry]],2,FALSE),"-")</f>
        <v>-</v>
      </c>
      <c r="D1571" t="s">
        <v>3298</v>
      </c>
      <c r="E1571">
        <v>770.02250000000004</v>
      </c>
      <c r="F1571">
        <v>311.75</v>
      </c>
      <c r="G1571">
        <v>-25.007689308524899</v>
      </c>
      <c r="H1571">
        <v>2.1720387556327099</v>
      </c>
      <c r="I1571">
        <v>-16.288022280874898</v>
      </c>
      <c r="J1571">
        <v>-2.7891087365755101</v>
      </c>
      <c r="M1571">
        <v>41.172589211518201</v>
      </c>
      <c r="O1571">
        <v>22.790697674418599</v>
      </c>
      <c r="P1571">
        <v>16.302928558104799</v>
      </c>
    </row>
    <row r="1572" spans="1:17" hidden="1" x14ac:dyDescent="0.3">
      <c r="A1572" t="s">
        <v>3299</v>
      </c>
      <c r="B1572" t="s">
        <v>3300</v>
      </c>
      <c r="C1572" t="str">
        <f>IFERROR(VLOOKUP(Table1[[#This Row],[Ticker]],[1]!Table1[[Symbol]:[Industry]],2,FALSE),"-")</f>
        <v>-</v>
      </c>
      <c r="D1572" t="s">
        <v>619</v>
      </c>
      <c r="E1572">
        <v>768.03281000000004</v>
      </c>
      <c r="F1572">
        <v>876.95</v>
      </c>
      <c r="G1572">
        <v>16.374933916203499</v>
      </c>
      <c r="H1572">
        <v>22.433111016704899</v>
      </c>
      <c r="I1572">
        <v>16.477237345583301</v>
      </c>
      <c r="J1572">
        <v>1.23951884528379</v>
      </c>
      <c r="K1572">
        <v>743.37516561639404</v>
      </c>
      <c r="L1572">
        <v>674.65535733348395</v>
      </c>
      <c r="M1572">
        <v>59.234791302305503</v>
      </c>
      <c r="N1572">
        <v>1.82731981009926</v>
      </c>
      <c r="O1572">
        <v>10.8387023205427</v>
      </c>
      <c r="P1572">
        <v>78.7869520897043</v>
      </c>
      <c r="Q1572">
        <v>-8.6916372309808004E-2</v>
      </c>
    </row>
    <row r="1573" spans="1:17" hidden="1" x14ac:dyDescent="0.3">
      <c r="A1573" t="s">
        <v>3301</v>
      </c>
      <c r="B1573" t="s">
        <v>3302</v>
      </c>
      <c r="C1573" t="str">
        <f>IFERROR(VLOOKUP(Table1[[#This Row],[Ticker]],[1]!Table1[[Symbol]:[Industry]],2,FALSE),"-")</f>
        <v>-</v>
      </c>
      <c r="D1573" t="s">
        <v>3303</v>
      </c>
      <c r="E1573">
        <v>764.72873100000004</v>
      </c>
      <c r="F1573">
        <v>306</v>
      </c>
      <c r="G1573">
        <v>173.400150017681</v>
      </c>
      <c r="H1573">
        <v>5.0585635783277398</v>
      </c>
      <c r="I1573">
        <v>57.918596416405798</v>
      </c>
      <c r="J1573">
        <v>-12.6952120229604</v>
      </c>
      <c r="K1573">
        <v>275.19265623060897</v>
      </c>
      <c r="M1573">
        <v>40.309201394657499</v>
      </c>
      <c r="N1573">
        <v>0.63122990353697706</v>
      </c>
      <c r="O1573">
        <v>37.254901960784302</v>
      </c>
      <c r="P1573">
        <v>222.105263157894</v>
      </c>
    </row>
    <row r="1574" spans="1:17" hidden="1" x14ac:dyDescent="0.3">
      <c r="A1574" t="s">
        <v>3304</v>
      </c>
      <c r="B1574" t="s">
        <v>3305</v>
      </c>
      <c r="C1574" t="str">
        <f>IFERROR(VLOOKUP(Table1[[#This Row],[Ticker]],[1]!Table1[[Symbol]:[Industry]],2,FALSE),"-")</f>
        <v>-</v>
      </c>
      <c r="D1574" t="s">
        <v>268</v>
      </c>
      <c r="E1574">
        <v>759.01495695000006</v>
      </c>
      <c r="F1574">
        <v>410.35</v>
      </c>
      <c r="G1574">
        <v>90.530068223482402</v>
      </c>
      <c r="H1574">
        <v>-10.935013903721201</v>
      </c>
      <c r="I1574">
        <v>4.9047779236382496</v>
      </c>
      <c r="J1574">
        <v>-3.5730119698855898</v>
      </c>
      <c r="K1574">
        <v>421.79122266696498</v>
      </c>
      <c r="L1574">
        <v>357.02733550336598</v>
      </c>
      <c r="M1574">
        <v>31.586975493438601</v>
      </c>
      <c r="N1574">
        <v>0.957101047432806</v>
      </c>
      <c r="O1574">
        <v>15.937614231753299</v>
      </c>
      <c r="P1574">
        <v>134.35179897201499</v>
      </c>
      <c r="Q1574">
        <v>0.17469784358489901</v>
      </c>
    </row>
    <row r="1575" spans="1:17" hidden="1" x14ac:dyDescent="0.3">
      <c r="A1575" t="s">
        <v>3306</v>
      </c>
      <c r="B1575" t="s">
        <v>3307</v>
      </c>
      <c r="C1575" t="str">
        <f>IFERROR(VLOOKUP(Table1[[#This Row],[Ticker]],[1]!Table1[[Symbol]:[Industry]],2,FALSE),"-")</f>
        <v>-</v>
      </c>
      <c r="D1575" t="s">
        <v>1435</v>
      </c>
      <c r="E1575">
        <v>757.726992</v>
      </c>
      <c r="F1575">
        <v>748</v>
      </c>
      <c r="G1575">
        <v>543.88119958036395</v>
      </c>
      <c r="H1575">
        <v>14.886324469918399</v>
      </c>
      <c r="I1575">
        <v>42.816420285105998</v>
      </c>
      <c r="J1575">
        <v>-1.15957618961177</v>
      </c>
      <c r="K1575">
        <v>636.79288824501202</v>
      </c>
      <c r="L1575">
        <v>420.294049755451</v>
      </c>
      <c r="M1575">
        <v>54.534793349904703</v>
      </c>
      <c r="N1575">
        <v>2.0100451004509998</v>
      </c>
      <c r="O1575">
        <v>11.965240641711199</v>
      </c>
      <c r="P1575">
        <v>567.85714285714198</v>
      </c>
    </row>
    <row r="1576" spans="1:17" hidden="1" x14ac:dyDescent="0.3">
      <c r="A1576" t="s">
        <v>3308</v>
      </c>
      <c r="B1576" t="s">
        <v>3309</v>
      </c>
      <c r="C1576" t="str">
        <f>IFERROR(VLOOKUP(Table1[[#This Row],[Ticker]],[1]!Table1[[Symbol]:[Industry]],2,FALSE),"-")</f>
        <v>-</v>
      </c>
      <c r="D1576" t="s">
        <v>130</v>
      </c>
      <c r="E1576">
        <v>757.47299999999996</v>
      </c>
      <c r="F1576">
        <v>664.45</v>
      </c>
      <c r="G1576">
        <v>165.292667955262</v>
      </c>
      <c r="H1576">
        <v>-19.533051732019899</v>
      </c>
      <c r="I1576">
        <v>55.531540226902401</v>
      </c>
      <c r="J1576">
        <v>-6.4853038298618397</v>
      </c>
      <c r="K1576">
        <v>704.17172397849401</v>
      </c>
      <c r="L1576">
        <v>532.192171472268</v>
      </c>
      <c r="M1576">
        <v>40.8885990274403</v>
      </c>
      <c r="N1576">
        <v>0.489930266953503</v>
      </c>
      <c r="O1576">
        <v>43.125893596207298</v>
      </c>
      <c r="P1576">
        <v>213.19820881451801</v>
      </c>
      <c r="Q1576">
        <v>0.181082347883013</v>
      </c>
    </row>
    <row r="1577" spans="1:17" hidden="1" x14ac:dyDescent="0.3">
      <c r="A1577" t="s">
        <v>3310</v>
      </c>
      <c r="B1577" t="s">
        <v>3311</v>
      </c>
      <c r="C1577" t="str">
        <f>IFERROR(VLOOKUP(Table1[[#This Row],[Ticker]],[1]!Table1[[Symbol]:[Industry]],2,FALSE),"-")</f>
        <v>-</v>
      </c>
      <c r="D1577" t="s">
        <v>130</v>
      </c>
      <c r="E1577">
        <v>756.88151400000004</v>
      </c>
      <c r="F1577">
        <v>306</v>
      </c>
      <c r="G1577">
        <v>196.275234117255</v>
      </c>
      <c r="H1577">
        <v>-4.19391036374107</v>
      </c>
      <c r="I1577">
        <v>204.99490114490499</v>
      </c>
      <c r="J1577">
        <v>1.8665386463445901</v>
      </c>
      <c r="K1577">
        <v>282.97451945047402</v>
      </c>
      <c r="M1577">
        <v>42.559434498123899</v>
      </c>
      <c r="N1577">
        <v>0.58492333901192495</v>
      </c>
      <c r="O1577">
        <v>28.7254901960784</v>
      </c>
      <c r="P1577">
        <v>239.811215991116</v>
      </c>
    </row>
    <row r="1578" spans="1:17" hidden="1" x14ac:dyDescent="0.3">
      <c r="A1578" t="s">
        <v>3312</v>
      </c>
      <c r="B1578" t="s">
        <v>3313</v>
      </c>
      <c r="C1578" t="str">
        <f>IFERROR(VLOOKUP(Table1[[#This Row],[Ticker]],[1]!Table1[[Symbol]:[Industry]],2,FALSE),"-")</f>
        <v>-</v>
      </c>
      <c r="D1578" t="s">
        <v>619</v>
      </c>
      <c r="E1578">
        <v>755.81088</v>
      </c>
      <c r="F1578">
        <v>226.02</v>
      </c>
      <c r="G1578">
        <v>-15.2602145610502</v>
      </c>
      <c r="H1578">
        <v>-3.8485192473041399</v>
      </c>
      <c r="I1578">
        <v>-16.384885173013402</v>
      </c>
      <c r="J1578">
        <v>-6.5735760232454403</v>
      </c>
      <c r="K1578">
        <v>222.72896341545399</v>
      </c>
      <c r="L1578">
        <v>217.201609765146</v>
      </c>
      <c r="M1578">
        <v>35.4544309692157</v>
      </c>
      <c r="N1578">
        <v>0.95860523979094103</v>
      </c>
      <c r="O1578">
        <v>20.166356959561099</v>
      </c>
      <c r="P1578">
        <v>27.694915254237198</v>
      </c>
      <c r="Q1578">
        <v>3.3402888854993998E-2</v>
      </c>
    </row>
    <row r="1579" spans="1:17" hidden="1" x14ac:dyDescent="0.3">
      <c r="A1579" t="s">
        <v>3314</v>
      </c>
      <c r="B1579" t="s">
        <v>3315</v>
      </c>
      <c r="C1579" t="str">
        <f>IFERROR(VLOOKUP(Table1[[#This Row],[Ticker]],[1]!Table1[[Symbol]:[Industry]],2,FALSE),"-")</f>
        <v>-</v>
      </c>
      <c r="D1579" t="s">
        <v>916</v>
      </c>
      <c r="E1579">
        <v>752.19929999999999</v>
      </c>
      <c r="F1579">
        <v>481.5</v>
      </c>
      <c r="G1579">
        <v>-7.0644463725662296</v>
      </c>
      <c r="H1579">
        <v>1.0037920519168899</v>
      </c>
      <c r="I1579">
        <v>-18.462628646354801</v>
      </c>
      <c r="J1579">
        <v>2.5956151011460902</v>
      </c>
      <c r="K1579">
        <v>465.41922042578801</v>
      </c>
      <c r="L1579">
        <v>460.61911679855001</v>
      </c>
      <c r="M1579">
        <v>59.254337297422097</v>
      </c>
      <c r="N1579">
        <v>1.4145773227369001</v>
      </c>
      <c r="O1579">
        <v>24.174454828660402</v>
      </c>
      <c r="P1579">
        <v>24.740932642487</v>
      </c>
    </row>
    <row r="1580" spans="1:17" hidden="1" x14ac:dyDescent="0.3">
      <c r="A1580" t="s">
        <v>3316</v>
      </c>
      <c r="B1580" t="s">
        <v>3317</v>
      </c>
      <c r="C1580" t="str">
        <f>IFERROR(VLOOKUP(Table1[[#This Row],[Ticker]],[1]!Table1[[Symbol]:[Industry]],2,FALSE),"-")</f>
        <v>-</v>
      </c>
      <c r="D1580" t="s">
        <v>92</v>
      </c>
      <c r="E1580">
        <v>745.40599999999995</v>
      </c>
      <c r="F1580">
        <v>63.17</v>
      </c>
      <c r="G1580">
        <v>69.204484857777601</v>
      </c>
      <c r="H1580">
        <v>-11.2128876554945</v>
      </c>
      <c r="I1580">
        <v>18.013765944963801</v>
      </c>
      <c r="J1580">
        <v>-4.0698832870596098</v>
      </c>
      <c r="K1580">
        <v>60.5327551736275</v>
      </c>
      <c r="L1580">
        <v>55.783991038722903</v>
      </c>
      <c r="M1580">
        <v>66.118659890132705</v>
      </c>
      <c r="N1580">
        <v>1.5782907468333001</v>
      </c>
      <c r="O1580">
        <v>21.1017888238087</v>
      </c>
      <c r="P1580">
        <v>103.774193548387</v>
      </c>
      <c r="Q1580">
        <v>8.0119883682394005E-2</v>
      </c>
    </row>
    <row r="1581" spans="1:17" hidden="1" x14ac:dyDescent="0.3">
      <c r="A1581" t="s">
        <v>3318</v>
      </c>
      <c r="B1581" t="s">
        <v>3319</v>
      </c>
      <c r="C1581" t="str">
        <f>IFERROR(VLOOKUP(Table1[[#This Row],[Ticker]],[1]!Table1[[Symbol]:[Industry]],2,FALSE),"-")</f>
        <v>-</v>
      </c>
      <c r="D1581" t="s">
        <v>380</v>
      </c>
      <c r="E1581">
        <v>741.76390848999995</v>
      </c>
      <c r="F1581">
        <v>303.05</v>
      </c>
      <c r="G1581">
        <v>-8.7478063946496398</v>
      </c>
      <c r="H1581">
        <v>5.9111691904153201</v>
      </c>
      <c r="I1581">
        <v>0.96615903370901701</v>
      </c>
      <c r="J1581">
        <v>-3.4532473577373599</v>
      </c>
      <c r="K1581">
        <v>285.95047412482501</v>
      </c>
      <c r="L1581">
        <v>255.774448546202</v>
      </c>
      <c r="M1581">
        <v>45.727576063938898</v>
      </c>
      <c r="N1581">
        <v>0.885044771130023</v>
      </c>
      <c r="O1581">
        <v>12.5226860254083</v>
      </c>
      <c r="P1581">
        <v>60.2167591858313</v>
      </c>
      <c r="Q1581">
        <v>9.4443198751570007E-2</v>
      </c>
    </row>
    <row r="1582" spans="1:17" hidden="1" x14ac:dyDescent="0.3">
      <c r="A1582" t="s">
        <v>3320</v>
      </c>
      <c r="B1582" t="s">
        <v>3321</v>
      </c>
      <c r="C1582" t="str">
        <f>IFERROR(VLOOKUP(Table1[[#This Row],[Ticker]],[1]!Table1[[Symbol]:[Industry]],2,FALSE),"-")</f>
        <v>-</v>
      </c>
      <c r="E1582">
        <v>739.98495000000003</v>
      </c>
      <c r="F1582">
        <v>616.5</v>
      </c>
      <c r="G1582">
        <v>-13.2937170649297</v>
      </c>
      <c r="H1582">
        <v>15.210029306206399</v>
      </c>
      <c r="I1582">
        <v>26.175244741924001</v>
      </c>
      <c r="J1582">
        <v>-3.48678315518017</v>
      </c>
      <c r="K1582">
        <v>522.53413216588797</v>
      </c>
      <c r="L1582">
        <v>447.30960524771098</v>
      </c>
      <c r="M1582">
        <v>52.211557176319502</v>
      </c>
      <c r="N1582">
        <v>1.2374731823599501</v>
      </c>
      <c r="O1582">
        <v>8.6780210867802197</v>
      </c>
      <c r="P1582">
        <v>85.692771084337295</v>
      </c>
      <c r="Q1582">
        <v>0.112450268279562</v>
      </c>
    </row>
    <row r="1583" spans="1:17" hidden="1" x14ac:dyDescent="0.3">
      <c r="A1583" t="s">
        <v>3322</v>
      </c>
      <c r="B1583" t="s">
        <v>3323</v>
      </c>
      <c r="C1583" t="str">
        <f>IFERROR(VLOOKUP(Table1[[#This Row],[Ticker]],[1]!Table1[[Symbol]:[Industry]],2,FALSE),"-")</f>
        <v>-</v>
      </c>
      <c r="D1583" t="s">
        <v>1462</v>
      </c>
      <c r="E1583">
        <v>739.34695920000001</v>
      </c>
      <c r="F1583">
        <v>615.95000000000005</v>
      </c>
      <c r="G1583">
        <v>0.81505990793446503</v>
      </c>
      <c r="H1583">
        <v>-4.0545797525487597</v>
      </c>
      <c r="I1583">
        <v>-13.0578358973784</v>
      </c>
      <c r="J1583">
        <v>-9.9117560185590197</v>
      </c>
      <c r="K1583">
        <v>605.48840515201505</v>
      </c>
      <c r="L1583">
        <v>578.23599752555401</v>
      </c>
      <c r="M1583">
        <v>36.085316578610097</v>
      </c>
      <c r="N1583">
        <v>0.99738654634437296</v>
      </c>
      <c r="O1583">
        <v>26.3089536488351</v>
      </c>
      <c r="P1583">
        <v>32.320085929108402</v>
      </c>
      <c r="Q1583">
        <v>-2.0801579839405001E-2</v>
      </c>
    </row>
    <row r="1584" spans="1:17" hidden="1" x14ac:dyDescent="0.3">
      <c r="A1584" t="s">
        <v>3324</v>
      </c>
      <c r="B1584" t="s">
        <v>3325</v>
      </c>
      <c r="C1584" t="str">
        <f>IFERROR(VLOOKUP(Table1[[#This Row],[Ticker]],[1]!Table1[[Symbol]:[Industry]],2,FALSE),"-")</f>
        <v>-</v>
      </c>
      <c r="D1584" t="s">
        <v>551</v>
      </c>
      <c r="E1584">
        <v>738.52714552500004</v>
      </c>
      <c r="F1584">
        <v>402.75</v>
      </c>
      <c r="G1584">
        <v>-45.329490641027803</v>
      </c>
      <c r="H1584">
        <v>-11.341741309076999</v>
      </c>
      <c r="I1584">
        <v>-21.9190804206237</v>
      </c>
      <c r="J1584">
        <v>-4.0591407878575598</v>
      </c>
      <c r="K1584">
        <v>395.04732638411298</v>
      </c>
      <c r="L1584">
        <v>404.27942078585602</v>
      </c>
      <c r="M1584">
        <v>42.090847231472701</v>
      </c>
      <c r="N1584">
        <v>0.73083019498463997</v>
      </c>
      <c r="O1584">
        <v>29.112352576039701</v>
      </c>
      <c r="P1584">
        <v>29.3352601156069</v>
      </c>
      <c r="Q1584">
        <v>7.9833013599343999E-2</v>
      </c>
    </row>
    <row r="1585" spans="1:17" hidden="1" x14ac:dyDescent="0.3">
      <c r="A1585" t="s">
        <v>3326</v>
      </c>
      <c r="B1585" t="s">
        <v>3327</v>
      </c>
      <c r="C1585" t="str">
        <f>IFERROR(VLOOKUP(Table1[[#This Row],[Ticker]],[1]!Table1[[Symbol]:[Industry]],2,FALSE),"-")</f>
        <v>-</v>
      </c>
      <c r="D1585" t="s">
        <v>445</v>
      </c>
      <c r="E1585">
        <v>731.39313463500002</v>
      </c>
      <c r="F1585">
        <v>559.85</v>
      </c>
      <c r="G1585">
        <v>36.854277924025403</v>
      </c>
      <c r="H1585">
        <v>11.3319493519956</v>
      </c>
      <c r="I1585">
        <v>58.340622975677199</v>
      </c>
      <c r="J1585">
        <v>-4.5801285997035501</v>
      </c>
      <c r="K1585">
        <v>469.13038503263698</v>
      </c>
      <c r="L1585">
        <v>380.479134687971</v>
      </c>
      <c r="M1585">
        <v>45.270436141617999</v>
      </c>
      <c r="N1585">
        <v>0.53682086825401099</v>
      </c>
      <c r="O1585">
        <v>24.935250513530399</v>
      </c>
      <c r="P1585">
        <v>109.56391540333099</v>
      </c>
      <c r="Q1585">
        <v>2.8650314938950001E-3</v>
      </c>
    </row>
    <row r="1586" spans="1:17" hidden="1" x14ac:dyDescent="0.3">
      <c r="A1586" t="s">
        <v>3328</v>
      </c>
      <c r="B1586" t="s">
        <v>3329</v>
      </c>
      <c r="C1586" t="str">
        <f>IFERROR(VLOOKUP(Table1[[#This Row],[Ticker]],[1]!Table1[[Symbol]:[Industry]],2,FALSE),"-")</f>
        <v>-</v>
      </c>
      <c r="D1586" t="s">
        <v>235</v>
      </c>
      <c r="E1586">
        <v>731.01945279999995</v>
      </c>
      <c r="F1586">
        <v>29.12</v>
      </c>
      <c r="G1586">
        <v>56.333654246440901</v>
      </c>
      <c r="H1586">
        <v>-12.8529122702462</v>
      </c>
      <c r="I1586">
        <v>-59.736733827775197</v>
      </c>
      <c r="J1586">
        <v>-3.7669585474885401</v>
      </c>
      <c r="K1586">
        <v>31.8418356898847</v>
      </c>
      <c r="L1586">
        <v>31.712467896466801</v>
      </c>
      <c r="M1586">
        <v>18.057386662968</v>
      </c>
      <c r="N1586">
        <v>1.1587302351569799</v>
      </c>
      <c r="O1586">
        <v>148.55769230769201</v>
      </c>
      <c r="P1586">
        <v>116.184112843355</v>
      </c>
      <c r="Q1586">
        <v>0.13265416901497701</v>
      </c>
    </row>
    <row r="1587" spans="1:17" hidden="1" x14ac:dyDescent="0.3">
      <c r="A1587" t="s">
        <v>3330</v>
      </c>
      <c r="B1587" t="s">
        <v>3331</v>
      </c>
      <c r="C1587" t="str">
        <f>IFERROR(VLOOKUP(Table1[[#This Row],[Ticker]],[1]!Table1[[Symbol]:[Industry]],2,FALSE),"-")</f>
        <v>-</v>
      </c>
      <c r="D1587" t="s">
        <v>46</v>
      </c>
      <c r="E1587">
        <v>730.39324220000003</v>
      </c>
      <c r="F1587">
        <v>255.7</v>
      </c>
      <c r="G1587">
        <v>-13.5939014032628</v>
      </c>
      <c r="H1587">
        <v>-8.0396215738983301</v>
      </c>
      <c r="I1587">
        <v>-18.692832140367599</v>
      </c>
      <c r="J1587">
        <v>-8.2416314378804501</v>
      </c>
      <c r="K1587">
        <v>253.84093463801</v>
      </c>
      <c r="L1587">
        <v>250.10553743269</v>
      </c>
      <c r="M1587">
        <v>38.331272524902403</v>
      </c>
      <c r="N1587">
        <v>0.71795048255919902</v>
      </c>
      <c r="O1587">
        <v>55.866249511145803</v>
      </c>
      <c r="P1587">
        <v>42.0555555555555</v>
      </c>
      <c r="Q1587">
        <v>8.6863010162893994E-2</v>
      </c>
    </row>
    <row r="1588" spans="1:17" hidden="1" x14ac:dyDescent="0.3">
      <c r="A1588" t="s">
        <v>3332</v>
      </c>
      <c r="B1588" t="s">
        <v>3333</v>
      </c>
      <c r="C1588" t="str">
        <f>IFERROR(VLOOKUP(Table1[[#This Row],[Ticker]],[1]!Table1[[Symbol]:[Industry]],2,FALSE),"-")</f>
        <v>-</v>
      </c>
      <c r="D1588" t="s">
        <v>551</v>
      </c>
      <c r="E1588">
        <v>728.14863200000002</v>
      </c>
      <c r="F1588">
        <v>802</v>
      </c>
      <c r="G1588">
        <v>-17.935452071999599</v>
      </c>
      <c r="H1588">
        <v>-9.3626368595798102</v>
      </c>
      <c r="I1588">
        <v>-40.869595360569797</v>
      </c>
      <c r="J1588">
        <v>-1.48698669875865</v>
      </c>
      <c r="K1588">
        <v>832.74607113461798</v>
      </c>
      <c r="L1588">
        <v>858.15467195874703</v>
      </c>
      <c r="M1588">
        <v>42.363006177801303</v>
      </c>
      <c r="N1588">
        <v>0.92741473248085105</v>
      </c>
      <c r="O1588">
        <v>47.630922693266797</v>
      </c>
      <c r="P1588">
        <v>9.4731094731094601</v>
      </c>
      <c r="Q1588">
        <v>8.3694685730760998E-2</v>
      </c>
    </row>
    <row r="1589" spans="1:17" hidden="1" x14ac:dyDescent="0.3">
      <c r="A1589" t="s">
        <v>3334</v>
      </c>
      <c r="B1589" t="s">
        <v>3335</v>
      </c>
      <c r="C1589" t="str">
        <f>IFERROR(VLOOKUP(Table1[[#This Row],[Ticker]],[1]!Table1[[Symbol]:[Industry]],2,FALSE),"-")</f>
        <v>-</v>
      </c>
      <c r="D1589" t="s">
        <v>177</v>
      </c>
      <c r="E1589">
        <v>727.27681018999999</v>
      </c>
      <c r="F1589">
        <v>286.3</v>
      </c>
      <c r="G1589">
        <v>13.9334979563617</v>
      </c>
      <c r="H1589">
        <v>4.8709634868154996</v>
      </c>
      <c r="I1589">
        <v>27.893723750871001</v>
      </c>
      <c r="J1589">
        <v>0.95683393823330398</v>
      </c>
      <c r="K1589">
        <v>283.57730676980299</v>
      </c>
      <c r="L1589">
        <v>253.31248146520099</v>
      </c>
      <c r="M1589">
        <v>40.898772450597399</v>
      </c>
      <c r="N1589">
        <v>3.43439997456171</v>
      </c>
      <c r="O1589">
        <v>16.2766329025497</v>
      </c>
      <c r="P1589">
        <v>56.790799561883901</v>
      </c>
      <c r="Q1589">
        <v>4.6709407610987998E-2</v>
      </c>
    </row>
    <row r="1590" spans="1:17" hidden="1" x14ac:dyDescent="0.3">
      <c r="A1590" t="s">
        <v>3336</v>
      </c>
      <c r="B1590" t="s">
        <v>3337</v>
      </c>
      <c r="C1590" t="str">
        <f>IFERROR(VLOOKUP(Table1[[#This Row],[Ticker]],[1]!Table1[[Symbol]:[Industry]],2,FALSE),"-")</f>
        <v>-</v>
      </c>
      <c r="D1590" t="s">
        <v>372</v>
      </c>
      <c r="E1590">
        <v>725.47921599999995</v>
      </c>
      <c r="F1590">
        <v>74.8</v>
      </c>
      <c r="G1590">
        <v>-5.8084867206967701</v>
      </c>
      <c r="H1590">
        <v>3.5402393192107598E-4</v>
      </c>
      <c r="I1590">
        <v>-29.2298242652301</v>
      </c>
      <c r="J1590">
        <v>8.38665404918299E-2</v>
      </c>
      <c r="K1590">
        <v>73.823901311230998</v>
      </c>
      <c r="L1590">
        <v>72.248209719204397</v>
      </c>
      <c r="M1590">
        <v>39.859169160344599</v>
      </c>
      <c r="N1590">
        <v>1.00512957488665</v>
      </c>
      <c r="O1590">
        <v>28.676470588235301</v>
      </c>
      <c r="P1590">
        <v>26.1382799325463</v>
      </c>
      <c r="Q1590">
        <v>-6.8296404096740001E-3</v>
      </c>
    </row>
    <row r="1591" spans="1:17" hidden="1" x14ac:dyDescent="0.3">
      <c r="A1591" t="s">
        <v>3338</v>
      </c>
      <c r="B1591" t="s">
        <v>3339</v>
      </c>
      <c r="C1591" t="str">
        <f>IFERROR(VLOOKUP(Table1[[#This Row],[Ticker]],[1]!Table1[[Symbol]:[Industry]],2,FALSE),"-")</f>
        <v>-</v>
      </c>
      <c r="D1591" t="s">
        <v>177</v>
      </c>
      <c r="E1591">
        <v>723.76365004799902</v>
      </c>
      <c r="F1591">
        <v>133.82</v>
      </c>
      <c r="G1591">
        <v>-48.382100599190998</v>
      </c>
      <c r="H1591">
        <v>-10.915438224109399</v>
      </c>
      <c r="I1591">
        <v>-16.240367999036401</v>
      </c>
      <c r="J1591">
        <v>-3.3971527509940298</v>
      </c>
      <c r="K1591">
        <v>141.07271215951499</v>
      </c>
      <c r="L1591">
        <v>136.211240081043</v>
      </c>
      <c r="M1591">
        <v>28.074089184889498</v>
      </c>
      <c r="N1591">
        <v>0.812461560570099</v>
      </c>
      <c r="O1591">
        <v>38.899267672993503</v>
      </c>
      <c r="P1591">
        <v>107.633824670287</v>
      </c>
      <c r="Q1591">
        <v>8.1744293123717005E-2</v>
      </c>
    </row>
    <row r="1592" spans="1:17" hidden="1" x14ac:dyDescent="0.3">
      <c r="A1592" t="s">
        <v>3340</v>
      </c>
      <c r="B1592" t="s">
        <v>3341</v>
      </c>
      <c r="C1592" t="str">
        <f>IFERROR(VLOOKUP(Table1[[#This Row],[Ticker]],[1]!Table1[[Symbol]:[Industry]],2,FALSE),"-")</f>
        <v>-</v>
      </c>
      <c r="D1592" t="s">
        <v>198</v>
      </c>
      <c r="E1592">
        <v>719.61234074499998</v>
      </c>
      <c r="F1592">
        <v>930.95</v>
      </c>
      <c r="G1592">
        <v>-5.9249668628808703</v>
      </c>
      <c r="H1592">
        <v>-5.9999320067333901</v>
      </c>
      <c r="I1592">
        <v>-4.1975228939246501</v>
      </c>
      <c r="J1592">
        <v>-5.6945813733914399</v>
      </c>
      <c r="K1592">
        <v>948.99116260844005</v>
      </c>
      <c r="L1592">
        <v>864.16599997106698</v>
      </c>
      <c r="M1592">
        <v>26.013665926341599</v>
      </c>
      <c r="N1592">
        <v>0.577880915258283</v>
      </c>
      <c r="O1592">
        <v>17.455287609431199</v>
      </c>
      <c r="P1592">
        <v>44.793529823469903</v>
      </c>
      <c r="Q1592">
        <v>-5.3226247329966003E-2</v>
      </c>
    </row>
    <row r="1593" spans="1:17" hidden="1" x14ac:dyDescent="0.3">
      <c r="A1593" t="s">
        <v>3342</v>
      </c>
      <c r="B1593" t="s">
        <v>3343</v>
      </c>
      <c r="C1593" t="str">
        <f>IFERROR(VLOOKUP(Table1[[#This Row],[Ticker]],[1]!Table1[[Symbol]:[Industry]],2,FALSE),"-")</f>
        <v>-</v>
      </c>
      <c r="D1593" t="s">
        <v>551</v>
      </c>
      <c r="E1593">
        <v>719.57045159999996</v>
      </c>
      <c r="F1593">
        <v>978.6</v>
      </c>
      <c r="G1593">
        <v>-20.189751740030498</v>
      </c>
      <c r="H1593">
        <v>2.9885425558498602</v>
      </c>
      <c r="I1593">
        <v>-5.8482601498500699</v>
      </c>
      <c r="J1593">
        <v>-1.51998420590183</v>
      </c>
      <c r="K1593">
        <v>952.457164206774</v>
      </c>
      <c r="L1593">
        <v>863.33473612310695</v>
      </c>
      <c r="M1593">
        <v>37.392191083383999</v>
      </c>
      <c r="N1593">
        <v>0.37621907669001398</v>
      </c>
      <c r="O1593">
        <v>13.733905579399099</v>
      </c>
      <c r="P1593">
        <v>34.054794520547901</v>
      </c>
      <c r="Q1593">
        <v>8.4258989321291E-2</v>
      </c>
    </row>
    <row r="1594" spans="1:17" hidden="1" x14ac:dyDescent="0.3">
      <c r="A1594" t="s">
        <v>3344</v>
      </c>
      <c r="B1594" t="s">
        <v>3345</v>
      </c>
      <c r="C1594" t="str">
        <f>IFERROR(VLOOKUP(Table1[[#This Row],[Ticker]],[1]!Table1[[Symbol]:[Industry]],2,FALSE),"-")</f>
        <v>-</v>
      </c>
      <c r="D1594" t="s">
        <v>223</v>
      </c>
      <c r="E1594">
        <v>718.05</v>
      </c>
      <c r="F1594">
        <v>239.35</v>
      </c>
      <c r="G1594">
        <v>126.724081758767</v>
      </c>
      <c r="H1594">
        <v>11.810278604649</v>
      </c>
      <c r="I1594">
        <v>-14.307854919074</v>
      </c>
      <c r="J1594">
        <v>1.83732804503367</v>
      </c>
      <c r="K1594">
        <v>221.35210835805401</v>
      </c>
      <c r="M1594">
        <v>54.974426928125801</v>
      </c>
      <c r="N1594">
        <v>1.4887470379891199</v>
      </c>
      <c r="O1594">
        <v>20.135264557429199</v>
      </c>
      <c r="P1594">
        <v>206.08723986898099</v>
      </c>
    </row>
    <row r="1595" spans="1:17" hidden="1" x14ac:dyDescent="0.3">
      <c r="A1595" t="s">
        <v>3346</v>
      </c>
      <c r="B1595" t="s">
        <v>3347</v>
      </c>
      <c r="C1595" t="str">
        <f>IFERROR(VLOOKUP(Table1[[#This Row],[Ticker]],[1]!Table1[[Symbol]:[Industry]],2,FALSE),"-")</f>
        <v>-</v>
      </c>
      <c r="D1595" t="s">
        <v>168</v>
      </c>
      <c r="E1595">
        <v>713.87080000000003</v>
      </c>
      <c r="F1595">
        <v>41.48</v>
      </c>
      <c r="G1595">
        <v>672.18528513012996</v>
      </c>
      <c r="H1595">
        <v>-48.5212438806157</v>
      </c>
      <c r="I1595">
        <v>135.378164838484</v>
      </c>
      <c r="J1595">
        <v>-16.276828034821101</v>
      </c>
      <c r="K1595">
        <v>55.277079648348902</v>
      </c>
      <c r="L1595">
        <v>37.449053178425501</v>
      </c>
      <c r="M1595">
        <v>23.3232422524143</v>
      </c>
      <c r="N1595">
        <v>2.2191129161218699</v>
      </c>
      <c r="O1595">
        <v>89.271938283510096</v>
      </c>
      <c r="P1595">
        <v>737.97979797979701</v>
      </c>
      <c r="Q1595">
        <v>0.14849169150678301</v>
      </c>
    </row>
    <row r="1596" spans="1:17" hidden="1" x14ac:dyDescent="0.3">
      <c r="A1596" t="s">
        <v>3348</v>
      </c>
      <c r="B1596" t="s">
        <v>3349</v>
      </c>
      <c r="C1596" t="str">
        <f>IFERROR(VLOOKUP(Table1[[#This Row],[Ticker]],[1]!Table1[[Symbol]:[Industry]],2,FALSE),"-")</f>
        <v>-</v>
      </c>
      <c r="D1596" t="s">
        <v>80</v>
      </c>
      <c r="E1596">
        <v>712.35503922600003</v>
      </c>
      <c r="F1596">
        <v>79.14</v>
      </c>
      <c r="G1596">
        <v>7.3767538186567503</v>
      </c>
      <c r="H1596">
        <v>-18.482765902110199</v>
      </c>
      <c r="I1596">
        <v>-47.383205923228402</v>
      </c>
      <c r="J1596">
        <v>-5.5171046002353803</v>
      </c>
      <c r="K1596">
        <v>87.871853733937201</v>
      </c>
      <c r="L1596">
        <v>90.108112313460296</v>
      </c>
      <c r="M1596">
        <v>32.643551447038199</v>
      </c>
      <c r="N1596">
        <v>1.3270585790148</v>
      </c>
      <c r="O1596">
        <v>76.017184735911002</v>
      </c>
      <c r="P1596">
        <v>35.629820051413802</v>
      </c>
      <c r="Q1596">
        <v>-4.1158815953121999E-2</v>
      </c>
    </row>
    <row r="1597" spans="1:17" hidden="1" x14ac:dyDescent="0.3">
      <c r="A1597" t="s">
        <v>3350</v>
      </c>
      <c r="B1597" t="s">
        <v>3351</v>
      </c>
      <c r="C1597" t="str">
        <f>IFERROR(VLOOKUP(Table1[[#This Row],[Ticker]],[1]!Table1[[Symbol]:[Industry]],2,FALSE),"-")</f>
        <v>-</v>
      </c>
      <c r="D1597" t="s">
        <v>619</v>
      </c>
      <c r="E1597">
        <v>710.32</v>
      </c>
      <c r="F1597">
        <v>136.6</v>
      </c>
      <c r="G1597">
        <v>20.7274465537295</v>
      </c>
      <c r="H1597">
        <v>-11.8171746092712</v>
      </c>
      <c r="I1597">
        <v>21.823502978166498</v>
      </c>
      <c r="J1597">
        <v>2.4767447931778799</v>
      </c>
      <c r="K1597">
        <v>122.37149689594899</v>
      </c>
      <c r="L1597">
        <v>108.71857933151701</v>
      </c>
      <c r="M1597">
        <v>61.588166649929001</v>
      </c>
      <c r="N1597">
        <v>0.99865765504138604</v>
      </c>
      <c r="O1597">
        <v>7.02781844802342</v>
      </c>
      <c r="P1597">
        <v>56.471935853379101</v>
      </c>
      <c r="Q1597">
        <v>6.7628372411582996E-2</v>
      </c>
    </row>
    <row r="1598" spans="1:17" hidden="1" x14ac:dyDescent="0.3">
      <c r="A1598" t="s">
        <v>3352</v>
      </c>
      <c r="B1598" t="s">
        <v>3353</v>
      </c>
      <c r="C1598" t="str">
        <f>IFERROR(VLOOKUP(Table1[[#This Row],[Ticker]],[1]!Table1[[Symbol]:[Industry]],2,FALSE),"-")</f>
        <v>-</v>
      </c>
      <c r="D1598" t="s">
        <v>551</v>
      </c>
      <c r="E1598">
        <v>710.26504512399902</v>
      </c>
      <c r="F1598">
        <v>219.64</v>
      </c>
      <c r="G1598">
        <v>-4.28112038849555</v>
      </c>
      <c r="H1598">
        <v>-4.4721053885114301</v>
      </c>
      <c r="I1598">
        <v>-8.6866498541750499</v>
      </c>
      <c r="J1598">
        <v>-7.2432754032421798</v>
      </c>
      <c r="K1598">
        <v>210.391243530606</v>
      </c>
      <c r="L1598">
        <v>196.82700549633</v>
      </c>
      <c r="M1598">
        <v>35.163088902404901</v>
      </c>
      <c r="N1598">
        <v>1.2360829723617299</v>
      </c>
      <c r="O1598">
        <v>18.375523584046601</v>
      </c>
      <c r="P1598">
        <v>41.566226232677998</v>
      </c>
      <c r="Q1598">
        <v>1.0043021499072999E-2</v>
      </c>
    </row>
    <row r="1599" spans="1:17" hidden="1" x14ac:dyDescent="0.3">
      <c r="A1599" t="s">
        <v>3354</v>
      </c>
      <c r="B1599" t="s">
        <v>3355</v>
      </c>
      <c r="C1599" t="str">
        <f>IFERROR(VLOOKUP(Table1[[#This Row],[Ticker]],[1]!Table1[[Symbol]:[Industry]],2,FALSE),"-")</f>
        <v>-</v>
      </c>
      <c r="D1599" t="s">
        <v>163</v>
      </c>
      <c r="E1599">
        <v>709.41639418499994</v>
      </c>
      <c r="F1599">
        <v>284.45</v>
      </c>
      <c r="G1599">
        <v>-33.285683433004003</v>
      </c>
      <c r="H1599">
        <v>-12.2744726299126</v>
      </c>
      <c r="I1599">
        <v>-25.197704142116098</v>
      </c>
      <c r="J1599">
        <v>-4.5268348347667402</v>
      </c>
      <c r="K1599">
        <v>312.11463643304899</v>
      </c>
      <c r="L1599">
        <v>312.01573260274199</v>
      </c>
      <c r="M1599">
        <v>21.898141695484899</v>
      </c>
      <c r="N1599">
        <v>0.74212886391764898</v>
      </c>
      <c r="O1599">
        <v>33.591140798031198</v>
      </c>
      <c r="P1599">
        <v>15.9836901121304</v>
      </c>
      <c r="Q1599">
        <v>-2.1566938537370999E-2</v>
      </c>
    </row>
    <row r="1600" spans="1:17" hidden="1" x14ac:dyDescent="0.3">
      <c r="A1600" t="s">
        <v>3356</v>
      </c>
      <c r="B1600" t="s">
        <v>3357</v>
      </c>
      <c r="C1600" t="str">
        <f>IFERROR(VLOOKUP(Table1[[#This Row],[Ticker]],[1]!Table1[[Symbol]:[Industry]],2,FALSE),"-")</f>
        <v>-</v>
      </c>
      <c r="D1600" t="s">
        <v>46</v>
      </c>
      <c r="E1600">
        <v>707.73</v>
      </c>
      <c r="F1600">
        <v>45.66</v>
      </c>
      <c r="G1600">
        <v>9.9243499783530194</v>
      </c>
      <c r="H1600">
        <v>-22.987655184883099</v>
      </c>
      <c r="I1600">
        <v>29.237394636946899</v>
      </c>
      <c r="J1600">
        <v>-9.9659794848748309</v>
      </c>
      <c r="K1600">
        <v>45.379772136536502</v>
      </c>
      <c r="L1600">
        <v>34.842219547798301</v>
      </c>
      <c r="M1600">
        <v>37.793489380911801</v>
      </c>
      <c r="N1600">
        <v>0.33779095330583497</v>
      </c>
      <c r="O1600">
        <v>33.596145422689403</v>
      </c>
      <c r="Q1600">
        <v>0.102421597179779</v>
      </c>
    </row>
    <row r="1601" spans="1:17" hidden="1" x14ac:dyDescent="0.3">
      <c r="A1601" t="s">
        <v>3358</v>
      </c>
      <c r="B1601" t="s">
        <v>3359</v>
      </c>
      <c r="C1601" t="str">
        <f>IFERROR(VLOOKUP(Table1[[#This Row],[Ticker]],[1]!Table1[[Symbol]:[Industry]],2,FALSE),"-")</f>
        <v>-</v>
      </c>
      <c r="D1601" t="s">
        <v>542</v>
      </c>
      <c r="E1601">
        <v>706.81920000000002</v>
      </c>
      <c r="F1601">
        <v>414.8</v>
      </c>
      <c r="G1601">
        <v>56.607426335759101</v>
      </c>
      <c r="H1601">
        <v>3.1570959164932599</v>
      </c>
      <c r="I1601">
        <v>8.3800873872346795</v>
      </c>
      <c r="J1601">
        <v>-6.8001447200992597</v>
      </c>
      <c r="K1601">
        <v>375.723255197497</v>
      </c>
      <c r="L1601">
        <v>321.760927761723</v>
      </c>
      <c r="M1601">
        <v>54.611684456282298</v>
      </c>
      <c r="N1601">
        <v>0.97753203451519399</v>
      </c>
      <c r="O1601">
        <v>8.24493731918996</v>
      </c>
      <c r="P1601">
        <v>84.396532562791705</v>
      </c>
      <c r="Q1601">
        <v>6.9241326176125995E-2</v>
      </c>
    </row>
    <row r="1602" spans="1:17" hidden="1" x14ac:dyDescent="0.3">
      <c r="A1602" t="s">
        <v>3360</v>
      </c>
      <c r="B1602" t="s">
        <v>3361</v>
      </c>
      <c r="C1602" t="str">
        <f>IFERROR(VLOOKUP(Table1[[#This Row],[Ticker]],[1]!Table1[[Symbol]:[Industry]],2,FALSE),"-")</f>
        <v>-</v>
      </c>
      <c r="D1602" t="s">
        <v>62</v>
      </c>
      <c r="E1602">
        <v>706.65457590000005</v>
      </c>
      <c r="F1602">
        <v>324.89999999999998</v>
      </c>
      <c r="G1602">
        <v>1.63782049666008</v>
      </c>
      <c r="H1602">
        <v>0.88759146172877401</v>
      </c>
      <c r="I1602">
        <v>-37.351948230905698</v>
      </c>
      <c r="J1602">
        <v>-0.81038106248360697</v>
      </c>
      <c r="K1602">
        <v>333.39252170437499</v>
      </c>
      <c r="L1602">
        <v>343.99662065977498</v>
      </c>
      <c r="M1602">
        <v>43.333868685376899</v>
      </c>
      <c r="N1602">
        <v>1.6843833271102899</v>
      </c>
      <c r="O1602">
        <v>47.429978454909197</v>
      </c>
      <c r="P1602">
        <v>30.429546366920899</v>
      </c>
      <c r="Q1602">
        <v>4.5573511049759999E-2</v>
      </c>
    </row>
    <row r="1603" spans="1:17" hidden="1" x14ac:dyDescent="0.3">
      <c r="A1603" t="s">
        <v>3362</v>
      </c>
      <c r="B1603" t="s">
        <v>3363</v>
      </c>
      <c r="C1603" t="str">
        <f>IFERROR(VLOOKUP(Table1[[#This Row],[Ticker]],[1]!Table1[[Symbol]:[Industry]],2,FALSE),"-")</f>
        <v>-</v>
      </c>
      <c r="D1603" t="s">
        <v>1435</v>
      </c>
      <c r="E1603">
        <v>703.87851149999995</v>
      </c>
      <c r="F1603">
        <v>130.94999999999999</v>
      </c>
      <c r="G1603">
        <v>48.440119922694301</v>
      </c>
      <c r="H1603">
        <v>-10.9849869919714</v>
      </c>
      <c r="I1603">
        <v>-21.317969218999799</v>
      </c>
      <c r="J1603">
        <v>-3.2469055892221599</v>
      </c>
      <c r="K1603">
        <v>141.765499917841</v>
      </c>
      <c r="L1603">
        <v>136.50339271614601</v>
      </c>
      <c r="M1603">
        <v>29.4399290609846</v>
      </c>
      <c r="N1603">
        <v>1.0838225325803501</v>
      </c>
      <c r="O1603">
        <v>44.253531882397802</v>
      </c>
      <c r="P1603">
        <v>74.367509986684396</v>
      </c>
      <c r="Q1603">
        <v>0.111405644970136</v>
      </c>
    </row>
    <row r="1604" spans="1:17" hidden="1" x14ac:dyDescent="0.3">
      <c r="A1604" t="s">
        <v>3364</v>
      </c>
      <c r="B1604" t="s">
        <v>3365</v>
      </c>
      <c r="C1604" t="str">
        <f>IFERROR(VLOOKUP(Table1[[#This Row],[Ticker]],[1]!Table1[[Symbol]:[Industry]],2,FALSE),"-")</f>
        <v>-</v>
      </c>
      <c r="D1604" t="s">
        <v>619</v>
      </c>
      <c r="E1604">
        <v>701.99670816000003</v>
      </c>
      <c r="F1604">
        <v>48.7</v>
      </c>
      <c r="G1604">
        <v>134.37949438900301</v>
      </c>
      <c r="H1604">
        <v>-0.32232383688302102</v>
      </c>
      <c r="I1604">
        <v>66.460141661318801</v>
      </c>
      <c r="J1604">
        <v>4.8159478724402396</v>
      </c>
      <c r="K1604">
        <v>45.523629946415802</v>
      </c>
      <c r="L1604">
        <v>36.662659176954001</v>
      </c>
      <c r="M1604">
        <v>49.976356542800602</v>
      </c>
      <c r="N1604">
        <v>1.05021223576985</v>
      </c>
      <c r="O1604">
        <v>18.1519507186858</v>
      </c>
      <c r="P1604">
        <v>163.243243243243</v>
      </c>
      <c r="Q1604">
        <v>5.4059036731210999E-2</v>
      </c>
    </row>
    <row r="1605" spans="1:17" hidden="1" x14ac:dyDescent="0.3">
      <c r="A1605" t="s">
        <v>3366</v>
      </c>
      <c r="B1605" t="s">
        <v>3367</v>
      </c>
      <c r="C1605" t="str">
        <f>IFERROR(VLOOKUP(Table1[[#This Row],[Ticker]],[1]!Table1[[Symbol]:[Industry]],2,FALSE),"-")</f>
        <v>-</v>
      </c>
      <c r="D1605" t="s">
        <v>198</v>
      </c>
      <c r="E1605">
        <v>699.15503999999999</v>
      </c>
      <c r="F1605">
        <v>124.76</v>
      </c>
      <c r="G1605">
        <v>-29.5323399459689</v>
      </c>
      <c r="H1605">
        <v>-3.7133304148336599</v>
      </c>
      <c r="I1605">
        <v>-22.428895296747999</v>
      </c>
      <c r="J1605">
        <v>-8.0656735109568896</v>
      </c>
      <c r="K1605">
        <v>130.93509881122699</v>
      </c>
      <c r="L1605">
        <v>130.187924050373</v>
      </c>
      <c r="M1605">
        <v>24.2833221069601</v>
      </c>
      <c r="N1605">
        <v>1.00796797150003</v>
      </c>
      <c r="O1605">
        <v>33.376082077588897</v>
      </c>
      <c r="P1605">
        <v>15.411655874190499</v>
      </c>
      <c r="Q1605">
        <v>2.4240466865154998E-2</v>
      </c>
    </row>
    <row r="1606" spans="1:17" hidden="1" x14ac:dyDescent="0.3">
      <c r="A1606" t="s">
        <v>3368</v>
      </c>
      <c r="B1606" t="s">
        <v>3369</v>
      </c>
      <c r="C1606" t="str">
        <f>IFERROR(VLOOKUP(Table1[[#This Row],[Ticker]],[1]!Table1[[Symbol]:[Industry]],2,FALSE),"-")</f>
        <v>-</v>
      </c>
      <c r="E1606">
        <v>697.74</v>
      </c>
      <c r="F1606">
        <v>69.599999999999994</v>
      </c>
      <c r="G1606">
        <v>1067.80487864102</v>
      </c>
      <c r="H1606">
        <v>18.076226936929299</v>
      </c>
      <c r="I1606">
        <v>51.930848420580297</v>
      </c>
      <c r="J1606">
        <v>-3.5605553114247401</v>
      </c>
      <c r="K1606">
        <v>61.220101453082798</v>
      </c>
      <c r="L1606">
        <v>43.1786810040144</v>
      </c>
      <c r="M1606">
        <v>53.059973121834098</v>
      </c>
      <c r="N1606">
        <v>0.60259254461086298</v>
      </c>
      <c r="O1606">
        <v>7.7586206896551797</v>
      </c>
      <c r="P1606">
        <v>1186.50646950092</v>
      </c>
      <c r="Q1606">
        <v>0.19084296848908799</v>
      </c>
    </row>
    <row r="1607" spans="1:17" hidden="1" x14ac:dyDescent="0.3">
      <c r="A1607" t="s">
        <v>3370</v>
      </c>
      <c r="B1607" t="s">
        <v>3371</v>
      </c>
      <c r="C1607" t="str">
        <f>IFERROR(VLOOKUP(Table1[[#This Row],[Ticker]],[1]!Table1[[Symbol]:[Industry]],2,FALSE),"-")</f>
        <v>-</v>
      </c>
      <c r="D1607" t="s">
        <v>235</v>
      </c>
      <c r="E1607">
        <v>696.78684199999998</v>
      </c>
      <c r="F1607">
        <v>147.80000000000001</v>
      </c>
      <c r="G1607">
        <v>113.072974124985</v>
      </c>
      <c r="H1607">
        <v>19.433746744613401</v>
      </c>
      <c r="I1607">
        <v>22.939142170693401</v>
      </c>
      <c r="J1607">
        <v>-5.4287398798218698</v>
      </c>
      <c r="K1607">
        <v>135.93233464031101</v>
      </c>
      <c r="L1607">
        <v>108.506336503597</v>
      </c>
      <c r="M1607">
        <v>43.997569322625402</v>
      </c>
      <c r="N1607">
        <v>1.0504370572623201</v>
      </c>
      <c r="O1607">
        <v>19.0798376184032</v>
      </c>
      <c r="P1607">
        <v>157.04347826086899</v>
      </c>
      <c r="Q1607">
        <v>8.3128022107528995E-2</v>
      </c>
    </row>
    <row r="1608" spans="1:17" hidden="1" x14ac:dyDescent="0.3">
      <c r="A1608" t="s">
        <v>3372</v>
      </c>
      <c r="B1608" t="s">
        <v>3373</v>
      </c>
      <c r="C1608" t="str">
        <f>IFERROR(VLOOKUP(Table1[[#This Row],[Ticker]],[1]!Table1[[Symbol]:[Industry]],2,FALSE),"-")</f>
        <v>-</v>
      </c>
      <c r="D1608" t="s">
        <v>268</v>
      </c>
      <c r="E1608">
        <v>695.69391832500003</v>
      </c>
      <c r="F1608">
        <v>369.25</v>
      </c>
      <c r="G1608">
        <v>53.633484332648599</v>
      </c>
      <c r="H1608">
        <v>-9.2641030029764497</v>
      </c>
      <c r="I1608">
        <v>62.353151360298597</v>
      </c>
      <c r="J1608">
        <v>-6.0113309587977399</v>
      </c>
      <c r="K1608">
        <v>378.87041312561098</v>
      </c>
      <c r="M1608">
        <v>29.598656592882801</v>
      </c>
      <c r="N1608">
        <v>0.53568991013536504</v>
      </c>
      <c r="O1608">
        <v>32.701421800947799</v>
      </c>
      <c r="P1608">
        <v>89.358974358974294</v>
      </c>
    </row>
    <row r="1609" spans="1:17" hidden="1" x14ac:dyDescent="0.3">
      <c r="A1609" t="s">
        <v>3374</v>
      </c>
      <c r="B1609" t="s">
        <v>3375</v>
      </c>
      <c r="C1609" t="str">
        <f>IFERROR(VLOOKUP(Table1[[#This Row],[Ticker]],[1]!Table1[[Symbol]:[Industry]],2,FALSE),"-")</f>
        <v>-</v>
      </c>
      <c r="D1609" t="s">
        <v>302</v>
      </c>
      <c r="E1609">
        <v>695.46368689999997</v>
      </c>
      <c r="F1609">
        <v>397</v>
      </c>
      <c r="G1609">
        <v>-18.6623588544781</v>
      </c>
      <c r="H1609">
        <v>27.4124759141026</v>
      </c>
      <c r="I1609">
        <v>13.828425425395499</v>
      </c>
      <c r="J1609">
        <v>5.5965806177002202</v>
      </c>
      <c r="K1609">
        <v>352.17789424651198</v>
      </c>
      <c r="L1609">
        <v>322.75511975909501</v>
      </c>
      <c r="M1609">
        <v>64.173050189213797</v>
      </c>
      <c r="N1609">
        <v>1.2198977326910101</v>
      </c>
      <c r="O1609">
        <v>13.081178344846499</v>
      </c>
      <c r="P1609">
        <v>60.728744939271202</v>
      </c>
      <c r="Q1609">
        <v>4.3875924174239002E-2</v>
      </c>
    </row>
    <row r="1610" spans="1:17" hidden="1" x14ac:dyDescent="0.3">
      <c r="A1610" t="s">
        <v>3376</v>
      </c>
      <c r="B1610" t="s">
        <v>3377</v>
      </c>
      <c r="C1610" t="str">
        <f>IFERROR(VLOOKUP(Table1[[#This Row],[Ticker]],[1]!Table1[[Symbol]:[Industry]],2,FALSE),"-")</f>
        <v>-</v>
      </c>
      <c r="D1610" t="s">
        <v>542</v>
      </c>
      <c r="E1610">
        <v>693.78392050000002</v>
      </c>
      <c r="F1610">
        <v>377.5</v>
      </c>
      <c r="G1610">
        <v>42.213799184149899</v>
      </c>
      <c r="H1610">
        <v>-7.3840433928664897</v>
      </c>
      <c r="I1610">
        <v>-13.270594768647999</v>
      </c>
      <c r="J1610">
        <v>-1.63206886067443</v>
      </c>
      <c r="K1610">
        <v>350.99767456786901</v>
      </c>
      <c r="L1610">
        <v>336.44662366148799</v>
      </c>
      <c r="M1610">
        <v>65.649918652357698</v>
      </c>
      <c r="N1610">
        <v>0.81439522998296399</v>
      </c>
      <c r="O1610">
        <v>12.5430463576158</v>
      </c>
      <c r="P1610">
        <v>69.662921348314597</v>
      </c>
      <c r="Q1610">
        <v>9.132273043279E-3</v>
      </c>
    </row>
    <row r="1611" spans="1:17" hidden="1" x14ac:dyDescent="0.3">
      <c r="A1611" t="s">
        <v>3378</v>
      </c>
      <c r="B1611" t="s">
        <v>3379</v>
      </c>
      <c r="C1611" t="str">
        <f>IFERROR(VLOOKUP(Table1[[#This Row],[Ticker]],[1]!Table1[[Symbol]:[Industry]],2,FALSE),"-")</f>
        <v>-</v>
      </c>
      <c r="D1611" t="s">
        <v>372</v>
      </c>
      <c r="E1611">
        <v>693.15733847700005</v>
      </c>
      <c r="F1611">
        <v>11.59</v>
      </c>
      <c r="G1611">
        <v>7.7286021777665104</v>
      </c>
      <c r="H1611">
        <v>-14.138788951294</v>
      </c>
      <c r="I1611">
        <v>-32.765173046281902</v>
      </c>
      <c r="J1611">
        <v>2.4117967529547601</v>
      </c>
      <c r="K1611">
        <v>11.7481973609448</v>
      </c>
      <c r="L1611">
        <v>11.1403939833652</v>
      </c>
      <c r="M1611">
        <v>41.919978915323597</v>
      </c>
      <c r="N1611">
        <v>0.89418889951537295</v>
      </c>
      <c r="O1611">
        <v>36.755823986194898</v>
      </c>
      <c r="P1611">
        <v>46.708860759493597</v>
      </c>
      <c r="Q1611">
        <v>-2.1806987169883999E-2</v>
      </c>
    </row>
    <row r="1612" spans="1:17" hidden="1" x14ac:dyDescent="0.3">
      <c r="A1612" t="s">
        <v>3380</v>
      </c>
      <c r="B1612" t="s">
        <v>3381</v>
      </c>
      <c r="C1612" t="str">
        <f>IFERROR(VLOOKUP(Table1[[#This Row],[Ticker]],[1]!Table1[[Symbol]:[Industry]],2,FALSE),"-")</f>
        <v>-</v>
      </c>
      <c r="D1612" t="s">
        <v>551</v>
      </c>
      <c r="E1612">
        <v>692.19669480000005</v>
      </c>
      <c r="F1612">
        <v>158.6</v>
      </c>
      <c r="G1612">
        <v>-20.5524023573136</v>
      </c>
      <c r="H1612">
        <v>-7.70954724186684</v>
      </c>
      <c r="I1612">
        <v>-13.295491935403399</v>
      </c>
      <c r="J1612">
        <v>-4.8071804391713702</v>
      </c>
      <c r="K1612">
        <v>167.19354229765901</v>
      </c>
      <c r="L1612">
        <v>164.262605701469</v>
      </c>
      <c r="M1612">
        <v>26.9718415267543</v>
      </c>
      <c r="N1612">
        <v>0.75193447071828301</v>
      </c>
      <c r="O1612">
        <v>29.1614123581336</v>
      </c>
      <c r="P1612">
        <v>13.285714285714199</v>
      </c>
      <c r="Q1612">
        <v>-9.9624757012506004E-2</v>
      </c>
    </row>
    <row r="1613" spans="1:17" hidden="1" x14ac:dyDescent="0.3">
      <c r="A1613" t="s">
        <v>3382</v>
      </c>
      <c r="B1613" t="s">
        <v>3383</v>
      </c>
      <c r="C1613" t="str">
        <f>IFERROR(VLOOKUP(Table1[[#This Row],[Ticker]],[1]!Table1[[Symbol]:[Industry]],2,FALSE),"-")</f>
        <v>-</v>
      </c>
      <c r="E1613">
        <v>688.64745195</v>
      </c>
      <c r="F1613">
        <v>238.5</v>
      </c>
      <c r="G1613">
        <v>45.533651605950297</v>
      </c>
      <c r="H1613">
        <v>37.460488785554901</v>
      </c>
      <c r="I1613">
        <v>40.168943692219997</v>
      </c>
      <c r="J1613">
        <v>18.8692245967578</v>
      </c>
      <c r="K1613">
        <v>184.863773174904</v>
      </c>
      <c r="L1613">
        <v>170.17961629369299</v>
      </c>
      <c r="M1613">
        <v>83.131875170896294</v>
      </c>
      <c r="N1613">
        <v>2.18796532191124</v>
      </c>
      <c r="O1613">
        <v>9.8532494758909905</v>
      </c>
      <c r="P1613">
        <v>71.582733812949598</v>
      </c>
      <c r="Q1613">
        <v>-4.5299814328344998E-2</v>
      </c>
    </row>
    <row r="1614" spans="1:17" hidden="1" x14ac:dyDescent="0.3">
      <c r="A1614" t="s">
        <v>3384</v>
      </c>
      <c r="B1614" t="s">
        <v>3385</v>
      </c>
      <c r="C1614" t="str">
        <f>IFERROR(VLOOKUP(Table1[[#This Row],[Ticker]],[1]!Table1[[Symbol]:[Industry]],2,FALSE),"-")</f>
        <v>-</v>
      </c>
      <c r="D1614" t="s">
        <v>1541</v>
      </c>
      <c r="E1614">
        <v>686.62842813999998</v>
      </c>
      <c r="F1614">
        <v>93.4</v>
      </c>
      <c r="G1614">
        <v>14.805631760368099</v>
      </c>
      <c r="H1614">
        <v>-13.054424348692899</v>
      </c>
      <c r="I1614">
        <v>-18.5689056487148</v>
      </c>
      <c r="J1614">
        <v>-2.2355330653947001</v>
      </c>
      <c r="K1614">
        <v>100.13812456828001</v>
      </c>
      <c r="L1614">
        <v>94.573606171764098</v>
      </c>
      <c r="M1614">
        <v>25.934846441516299</v>
      </c>
      <c r="N1614">
        <v>1.02526316304548</v>
      </c>
      <c r="O1614">
        <v>36.9914346895075</v>
      </c>
      <c r="P1614">
        <v>55.6666666666666</v>
      </c>
      <c r="Q1614">
        <v>-2.0517383569715001E-2</v>
      </c>
    </row>
    <row r="1615" spans="1:17" hidden="1" x14ac:dyDescent="0.3">
      <c r="A1615" t="s">
        <v>3386</v>
      </c>
      <c r="B1615" t="s">
        <v>3387</v>
      </c>
      <c r="C1615" t="str">
        <f>IFERROR(VLOOKUP(Table1[[#This Row],[Ticker]],[1]!Table1[[Symbol]:[Industry]],2,FALSE),"-")</f>
        <v>-</v>
      </c>
      <c r="D1615" t="s">
        <v>619</v>
      </c>
      <c r="E1615">
        <v>685.46401309800001</v>
      </c>
      <c r="F1615">
        <v>278.77999999999997</v>
      </c>
      <c r="G1615">
        <v>-2.0782607232153101</v>
      </c>
      <c r="H1615">
        <v>2.1475641613257199</v>
      </c>
      <c r="I1615">
        <v>5.2711772744334997</v>
      </c>
      <c r="J1615">
        <v>-6.3054257528925204</v>
      </c>
      <c r="K1615">
        <v>249.196898167293</v>
      </c>
      <c r="L1615">
        <v>228.318851533572</v>
      </c>
      <c r="M1615">
        <v>48.307407355379802</v>
      </c>
      <c r="N1615">
        <v>0.78334967931805599</v>
      </c>
      <c r="O1615">
        <v>20.126981849486999</v>
      </c>
      <c r="P1615">
        <v>66.634787806335893</v>
      </c>
      <c r="Q1615">
        <v>1.5424141642693E-2</v>
      </c>
    </row>
    <row r="1616" spans="1:17" hidden="1" x14ac:dyDescent="0.3">
      <c r="A1616" t="s">
        <v>3388</v>
      </c>
      <c r="B1616" t="s">
        <v>3389</v>
      </c>
      <c r="C1616" t="str">
        <f>IFERROR(VLOOKUP(Table1[[#This Row],[Ticker]],[1]!Table1[[Symbol]:[Industry]],2,FALSE),"-")</f>
        <v>-</v>
      </c>
      <c r="D1616" t="s">
        <v>62</v>
      </c>
      <c r="E1616">
        <v>685.20186971999999</v>
      </c>
      <c r="F1616">
        <v>1200.5999999999999</v>
      </c>
      <c r="G1616">
        <v>43.740757149287901</v>
      </c>
      <c r="H1616">
        <v>-15.476947589034699</v>
      </c>
      <c r="I1616">
        <v>-22.2802056226285</v>
      </c>
      <c r="J1616">
        <v>-6.5418090095132797</v>
      </c>
      <c r="K1616">
        <v>1244.2114513675101</v>
      </c>
      <c r="L1616">
        <v>1109.8756438688999</v>
      </c>
      <c r="M1616">
        <v>24.0134914613351</v>
      </c>
      <c r="N1616">
        <v>0.748301350110809</v>
      </c>
      <c r="O1616">
        <v>33.924704314509398</v>
      </c>
      <c r="P1616">
        <v>71.281831799700299</v>
      </c>
      <c r="Q1616">
        <v>6.9058877471850993E-2</v>
      </c>
    </row>
    <row r="1617" spans="1:17" hidden="1" x14ac:dyDescent="0.3">
      <c r="A1617" t="s">
        <v>3390</v>
      </c>
      <c r="B1617" t="s">
        <v>3391</v>
      </c>
      <c r="C1617" t="str">
        <f>IFERROR(VLOOKUP(Table1[[#This Row],[Ticker]],[1]!Table1[[Symbol]:[Industry]],2,FALSE),"-")</f>
        <v>-</v>
      </c>
      <c r="D1617" t="s">
        <v>539</v>
      </c>
      <c r="E1617">
        <v>683.85900000000004</v>
      </c>
      <c r="F1617">
        <v>1036.1500000000001</v>
      </c>
      <c r="G1617">
        <v>79.669890056554394</v>
      </c>
      <c r="H1617">
        <v>-4.63477942618547</v>
      </c>
      <c r="I1617">
        <v>14.5220303640975</v>
      </c>
      <c r="J1617">
        <v>-0.30015485510312701</v>
      </c>
      <c r="K1617">
        <v>1033.8071114504601</v>
      </c>
      <c r="L1617">
        <v>896.47446861411299</v>
      </c>
      <c r="M1617">
        <v>39.761014194528499</v>
      </c>
      <c r="N1617">
        <v>0.82570608330259299</v>
      </c>
      <c r="O1617">
        <v>13.8831250301597</v>
      </c>
      <c r="P1617">
        <v>107.23</v>
      </c>
      <c r="Q1617">
        <v>4.9342314524433002E-2</v>
      </c>
    </row>
    <row r="1618" spans="1:17" hidden="1" x14ac:dyDescent="0.3">
      <c r="A1618" t="s">
        <v>3392</v>
      </c>
      <c r="B1618" t="s">
        <v>3393</v>
      </c>
      <c r="C1618" t="str">
        <f>IFERROR(VLOOKUP(Table1[[#This Row],[Ticker]],[1]!Table1[[Symbol]:[Industry]],2,FALSE),"-")</f>
        <v>-</v>
      </c>
      <c r="D1618" t="s">
        <v>302</v>
      </c>
      <c r="E1618">
        <v>681.40800000000002</v>
      </c>
      <c r="F1618">
        <v>145.6</v>
      </c>
      <c r="G1618">
        <v>-15.7608573917901</v>
      </c>
      <c r="H1618">
        <v>-6.0150188783409897</v>
      </c>
      <c r="I1618">
        <v>-16.006105833314301</v>
      </c>
      <c r="J1618">
        <v>-1.6063130376507899</v>
      </c>
      <c r="K1618">
        <v>147.22794482498099</v>
      </c>
      <c r="L1618">
        <v>144.064445670476</v>
      </c>
      <c r="M1618">
        <v>38.149329811442797</v>
      </c>
      <c r="N1618">
        <v>0.95739633643538702</v>
      </c>
      <c r="O1618">
        <v>20.879120879120801</v>
      </c>
      <c r="P1618">
        <v>21.232306411323801</v>
      </c>
      <c r="Q1618">
        <v>0.10047623815890901</v>
      </c>
    </row>
    <row r="1619" spans="1:17" hidden="1" x14ac:dyDescent="0.3">
      <c r="A1619" t="s">
        <v>3394</v>
      </c>
      <c r="B1619" t="s">
        <v>3395</v>
      </c>
      <c r="C1619" t="str">
        <f>IFERROR(VLOOKUP(Table1[[#This Row],[Ticker]],[1]!Table1[[Symbol]:[Industry]],2,FALSE),"-")</f>
        <v>-</v>
      </c>
      <c r="D1619" t="s">
        <v>130</v>
      </c>
      <c r="E1619">
        <v>680.77950048000002</v>
      </c>
      <c r="F1619">
        <v>439.2</v>
      </c>
      <c r="G1619">
        <v>-42.219634596453602</v>
      </c>
      <c r="H1619">
        <v>-7.42637482119813</v>
      </c>
      <c r="I1619">
        <v>-36.834706746405899</v>
      </c>
      <c r="J1619">
        <v>-1.7147778635419</v>
      </c>
      <c r="K1619">
        <v>461.406461416208</v>
      </c>
      <c r="L1619">
        <v>489.141049846192</v>
      </c>
      <c r="M1619">
        <v>34.207079303053803</v>
      </c>
      <c r="N1619">
        <v>0.60722617924595401</v>
      </c>
      <c r="O1619">
        <v>55.157103825136602</v>
      </c>
      <c r="P1619">
        <v>5.5642350679004897</v>
      </c>
      <c r="Q1619">
        <v>7.497306900721E-2</v>
      </c>
    </row>
    <row r="1620" spans="1:17" hidden="1" x14ac:dyDescent="0.3">
      <c r="A1620" t="s">
        <v>3396</v>
      </c>
      <c r="B1620" t="s">
        <v>3397</v>
      </c>
      <c r="C1620" t="str">
        <f>IFERROR(VLOOKUP(Table1[[#This Row],[Ticker]],[1]!Table1[[Symbol]:[Industry]],2,FALSE),"-")</f>
        <v>-</v>
      </c>
      <c r="D1620" t="s">
        <v>703</v>
      </c>
      <c r="E1620">
        <v>676.62342616799901</v>
      </c>
      <c r="F1620">
        <v>891.66</v>
      </c>
      <c r="G1620">
        <v>-4.2884306927173999</v>
      </c>
      <c r="H1620">
        <v>0.51040612998912904</v>
      </c>
      <c r="I1620">
        <v>2.5168052460500099</v>
      </c>
      <c r="J1620">
        <v>-0.76899138536009604</v>
      </c>
      <c r="K1620">
        <v>855.72590239663805</v>
      </c>
      <c r="L1620">
        <v>798.43615143069405</v>
      </c>
      <c r="M1620">
        <v>64.306050640641899</v>
      </c>
      <c r="N1620">
        <v>1.4199087738127101</v>
      </c>
      <c r="O1620">
        <v>1.07327905255367</v>
      </c>
      <c r="P1620">
        <v>32.099734810885998</v>
      </c>
      <c r="Q1620">
        <v>2.0547319375944E-2</v>
      </c>
    </row>
    <row r="1621" spans="1:17" hidden="1" x14ac:dyDescent="0.3">
      <c r="A1621" t="s">
        <v>3398</v>
      </c>
      <c r="B1621" t="s">
        <v>3399</v>
      </c>
      <c r="C1621" t="str">
        <f>IFERROR(VLOOKUP(Table1[[#This Row],[Ticker]],[1]!Table1[[Symbol]:[Industry]],2,FALSE),"-")</f>
        <v>-</v>
      </c>
      <c r="D1621" t="s">
        <v>198</v>
      </c>
      <c r="E1621">
        <v>675.25327760000005</v>
      </c>
      <c r="F1621">
        <v>193.6</v>
      </c>
      <c r="G1621">
        <v>277.683807760565</v>
      </c>
      <c r="H1621">
        <v>-12.773734769088099</v>
      </c>
      <c r="I1621">
        <v>4.8429793339975804</v>
      </c>
      <c r="J1621">
        <v>-2.4275813468540699</v>
      </c>
      <c r="K1621">
        <v>193.48516871392201</v>
      </c>
      <c r="L1621">
        <v>161.71393285696499</v>
      </c>
      <c r="M1621">
        <v>43.826744904479</v>
      </c>
      <c r="N1621">
        <v>0.49777862564255698</v>
      </c>
      <c r="O1621">
        <v>13.636363636363599</v>
      </c>
      <c r="Q1621">
        <v>0.128632833893603</v>
      </c>
    </row>
    <row r="1622" spans="1:17" hidden="1" x14ac:dyDescent="0.3">
      <c r="A1622" t="s">
        <v>3400</v>
      </c>
      <c r="B1622" t="s">
        <v>3401</v>
      </c>
      <c r="C1622" t="str">
        <f>IFERROR(VLOOKUP(Table1[[#This Row],[Ticker]],[1]!Table1[[Symbol]:[Industry]],2,FALSE),"-")</f>
        <v>-</v>
      </c>
      <c r="D1622" t="s">
        <v>3298</v>
      </c>
      <c r="E1622">
        <v>674.61555343999999</v>
      </c>
      <c r="F1622">
        <v>737.2</v>
      </c>
      <c r="G1622">
        <v>14.921842874893199</v>
      </c>
      <c r="H1622">
        <v>-14.2269532729599</v>
      </c>
      <c r="I1622">
        <v>-10.331710351036101</v>
      </c>
      <c r="J1622">
        <v>-0.85585465301104402</v>
      </c>
      <c r="K1622">
        <v>797.95492682705697</v>
      </c>
      <c r="L1622">
        <v>736.83731426092197</v>
      </c>
      <c r="M1622">
        <v>28.414181501224199</v>
      </c>
      <c r="N1622">
        <v>0.80615713412216705</v>
      </c>
      <c r="O1622">
        <v>36.8692349430276</v>
      </c>
      <c r="P1622">
        <v>49.761300152361599</v>
      </c>
      <c r="Q1622">
        <v>4.6280931993181999E-2</v>
      </c>
    </row>
    <row r="1623" spans="1:17" hidden="1" x14ac:dyDescent="0.3">
      <c r="A1623" t="s">
        <v>3402</v>
      </c>
      <c r="B1623" t="s">
        <v>3403</v>
      </c>
      <c r="C1623" t="str">
        <f>IFERROR(VLOOKUP(Table1[[#This Row],[Ticker]],[1]!Table1[[Symbol]:[Industry]],2,FALSE),"-")</f>
        <v>-</v>
      </c>
      <c r="D1623" t="s">
        <v>138</v>
      </c>
      <c r="E1623">
        <v>672.69562499999995</v>
      </c>
      <c r="F1623">
        <v>359.25</v>
      </c>
      <c r="G1623">
        <v>164.59204709626499</v>
      </c>
      <c r="H1623">
        <v>-9.7007737013054207</v>
      </c>
      <c r="I1623">
        <v>-13.153107285081701</v>
      </c>
      <c r="J1623">
        <v>5.4730474958853197</v>
      </c>
      <c r="K1623">
        <v>350.37510346677499</v>
      </c>
      <c r="L1623">
        <v>307.803257383649</v>
      </c>
      <c r="M1623">
        <v>71.374855788857701</v>
      </c>
      <c r="N1623">
        <v>1.2106365780500701</v>
      </c>
      <c r="O1623">
        <v>26.3743910925539</v>
      </c>
      <c r="P1623">
        <v>226.59090909090901</v>
      </c>
      <c r="Q1623">
        <v>0.205387433082663</v>
      </c>
    </row>
    <row r="1624" spans="1:17" hidden="1" x14ac:dyDescent="0.3">
      <c r="A1624" t="s">
        <v>3404</v>
      </c>
      <c r="B1624" t="s">
        <v>3405</v>
      </c>
      <c r="C1624" t="str">
        <f>IFERROR(VLOOKUP(Table1[[#This Row],[Ticker]],[1]!Table1[[Symbol]:[Industry]],2,FALSE),"-")</f>
        <v>-</v>
      </c>
      <c r="D1624" t="s">
        <v>46</v>
      </c>
      <c r="E1624">
        <v>671.80805350399999</v>
      </c>
      <c r="F1624">
        <v>61.21</v>
      </c>
      <c r="G1624">
        <v>180.55141990729999</v>
      </c>
      <c r="H1624">
        <v>11.587604100713399</v>
      </c>
      <c r="I1624">
        <v>18.9761798912219</v>
      </c>
      <c r="J1624">
        <v>-16.482091192715799</v>
      </c>
      <c r="K1624">
        <v>60.681416251605803</v>
      </c>
      <c r="L1624">
        <v>48.5780728952044</v>
      </c>
      <c r="M1624">
        <v>28.920969856092199</v>
      </c>
      <c r="N1624">
        <v>0.46501773568370097</v>
      </c>
      <c r="O1624">
        <v>39.013233131841197</v>
      </c>
      <c r="P1624">
        <v>207.58793969849199</v>
      </c>
      <c r="Q1624">
        <v>8.1188307871368007E-2</v>
      </c>
    </row>
    <row r="1625" spans="1:17" hidden="1" x14ac:dyDescent="0.3">
      <c r="A1625" t="s">
        <v>3406</v>
      </c>
      <c r="B1625" t="s">
        <v>3407</v>
      </c>
      <c r="C1625" t="str">
        <f>IFERROR(VLOOKUP(Table1[[#This Row],[Ticker]],[1]!Table1[[Symbol]:[Industry]],2,FALSE),"-")</f>
        <v>-</v>
      </c>
      <c r="D1625" t="s">
        <v>542</v>
      </c>
      <c r="E1625">
        <v>671.72689811999999</v>
      </c>
      <c r="F1625">
        <v>290.10000000000002</v>
      </c>
      <c r="G1625">
        <v>16.067503500918399</v>
      </c>
      <c r="H1625">
        <v>-5.7340564166221597</v>
      </c>
      <c r="I1625">
        <v>-33.836124691452802</v>
      </c>
      <c r="J1625">
        <v>-4.4757887454703402</v>
      </c>
      <c r="K1625">
        <v>291.86480106536698</v>
      </c>
      <c r="L1625">
        <v>290.01728312926798</v>
      </c>
      <c r="M1625">
        <v>46.901641362459799</v>
      </c>
      <c r="N1625">
        <v>0.92765324455564202</v>
      </c>
      <c r="O1625">
        <v>49.500172354360501</v>
      </c>
      <c r="P1625">
        <v>40.7569141193595</v>
      </c>
      <c r="Q1625">
        <v>4.0857449862223998E-2</v>
      </c>
    </row>
    <row r="1626" spans="1:17" hidden="1" x14ac:dyDescent="0.3">
      <c r="A1626" t="s">
        <v>3408</v>
      </c>
      <c r="B1626" t="s">
        <v>3409</v>
      </c>
      <c r="C1626" t="str">
        <f>IFERROR(VLOOKUP(Table1[[#This Row],[Ticker]],[1]!Table1[[Symbol]:[Industry]],2,FALSE),"-")</f>
        <v>-</v>
      </c>
      <c r="D1626" t="s">
        <v>122</v>
      </c>
      <c r="E1626">
        <v>671.41499999999996</v>
      </c>
      <c r="F1626">
        <v>131.65</v>
      </c>
      <c r="G1626">
        <v>-25.536701359276101</v>
      </c>
      <c r="H1626">
        <v>-9.9698281022613902</v>
      </c>
      <c r="I1626">
        <v>-22.6102523223168</v>
      </c>
      <c r="J1626">
        <v>-1.76146525076914</v>
      </c>
      <c r="K1626">
        <v>133.05487644801801</v>
      </c>
      <c r="L1626">
        <v>137.707585125393</v>
      </c>
      <c r="M1626">
        <v>41.314268384939801</v>
      </c>
      <c r="N1626">
        <v>1.1878709171495301</v>
      </c>
      <c r="O1626">
        <v>31.560957083175001</v>
      </c>
      <c r="P1626">
        <v>11.567796610169401</v>
      </c>
      <c r="Q1626">
        <v>-9.9525816657063004E-2</v>
      </c>
    </row>
    <row r="1627" spans="1:17" hidden="1" x14ac:dyDescent="0.3">
      <c r="A1627" t="s">
        <v>3410</v>
      </c>
      <c r="B1627" t="s">
        <v>3411</v>
      </c>
      <c r="C1627" t="str">
        <f>IFERROR(VLOOKUP(Table1[[#This Row],[Ticker]],[1]!Table1[[Symbol]:[Industry]],2,FALSE),"-")</f>
        <v>-</v>
      </c>
      <c r="D1627" t="s">
        <v>281</v>
      </c>
      <c r="E1627">
        <v>669.55613497499996</v>
      </c>
      <c r="F1627">
        <v>473.25</v>
      </c>
      <c r="G1627">
        <v>100.153822292721</v>
      </c>
      <c r="H1627">
        <v>49.423552009650599</v>
      </c>
      <c r="I1627">
        <v>45.822689033376101</v>
      </c>
      <c r="J1627">
        <v>-2.0664563641316001</v>
      </c>
      <c r="K1627">
        <v>382.01661304645</v>
      </c>
      <c r="L1627">
        <v>297.65006640884002</v>
      </c>
      <c r="M1627">
        <v>56.591457464522897</v>
      </c>
      <c r="N1627">
        <v>2.28452267008795</v>
      </c>
      <c r="O1627">
        <v>18.1088219756999</v>
      </c>
      <c r="P1627">
        <v>214.975041597337</v>
      </c>
      <c r="Q1627">
        <v>9.9461936448917002E-2</v>
      </c>
    </row>
    <row r="1628" spans="1:17" hidden="1" x14ac:dyDescent="0.3">
      <c r="A1628" t="s">
        <v>3412</v>
      </c>
      <c r="B1628" t="s">
        <v>3413</v>
      </c>
      <c r="C1628" t="str">
        <f>IFERROR(VLOOKUP(Table1[[#This Row],[Ticker]],[1]!Table1[[Symbol]:[Industry]],2,FALSE),"-")</f>
        <v>-</v>
      </c>
      <c r="D1628" t="s">
        <v>130</v>
      </c>
      <c r="E1628">
        <v>667.70107938000001</v>
      </c>
      <c r="F1628">
        <v>206.95</v>
      </c>
      <c r="G1628">
        <v>191.01644637314399</v>
      </c>
      <c r="H1628">
        <v>-18.786553376872401</v>
      </c>
      <c r="I1628">
        <v>-35.873844335051402</v>
      </c>
      <c r="J1628">
        <v>-3.3524846416126399</v>
      </c>
      <c r="K1628">
        <v>226.36224085079701</v>
      </c>
      <c r="L1628">
        <v>199.751947518837</v>
      </c>
      <c r="M1628">
        <v>32.815489354577601</v>
      </c>
      <c r="N1628">
        <v>0.93133527180192299</v>
      </c>
      <c r="O1628">
        <v>51.920753805266898</v>
      </c>
      <c r="P1628">
        <v>233.79032258064501</v>
      </c>
      <c r="Q1628">
        <v>0.120201430403823</v>
      </c>
    </row>
    <row r="1629" spans="1:17" hidden="1" x14ac:dyDescent="0.3">
      <c r="A1629" t="s">
        <v>3414</v>
      </c>
      <c r="B1629" t="s">
        <v>3415</v>
      </c>
      <c r="C1629" t="str">
        <f>IFERROR(VLOOKUP(Table1[[#This Row],[Ticker]],[1]!Table1[[Symbol]:[Industry]],2,FALSE),"-")</f>
        <v>-</v>
      </c>
      <c r="D1629" t="s">
        <v>235</v>
      </c>
      <c r="E1629">
        <v>667.15</v>
      </c>
      <c r="F1629">
        <v>606.5</v>
      </c>
      <c r="G1629">
        <v>116.698659897824</v>
      </c>
      <c r="H1629">
        <v>-4.8067194143019298</v>
      </c>
      <c r="I1629">
        <v>93.917719267339393</v>
      </c>
      <c r="J1629">
        <v>-0.26327948154561898</v>
      </c>
      <c r="K1629">
        <v>549.424944373465</v>
      </c>
      <c r="L1629">
        <v>403.08850476134302</v>
      </c>
      <c r="M1629">
        <v>57.026609094067098</v>
      </c>
      <c r="N1629">
        <v>0.426798246793406</v>
      </c>
      <c r="O1629">
        <v>9.81038746908491</v>
      </c>
      <c r="P1629">
        <v>166.88668866886599</v>
      </c>
      <c r="Q1629">
        <v>0.24287557126824899</v>
      </c>
    </row>
    <row r="1630" spans="1:17" hidden="1" x14ac:dyDescent="0.3">
      <c r="A1630" t="s">
        <v>3416</v>
      </c>
      <c r="B1630" t="s">
        <v>3417</v>
      </c>
      <c r="C1630" t="str">
        <f>IFERROR(VLOOKUP(Table1[[#This Row],[Ticker]],[1]!Table1[[Symbol]:[Industry]],2,FALSE),"-")</f>
        <v>-</v>
      </c>
      <c r="D1630" t="s">
        <v>407</v>
      </c>
      <c r="E1630">
        <v>665.88570000000004</v>
      </c>
      <c r="F1630">
        <v>252.9</v>
      </c>
      <c r="G1630">
        <v>-6.5119395610334498</v>
      </c>
      <c r="H1630">
        <v>-7.2850070762960799</v>
      </c>
      <c r="I1630">
        <v>-47.563556763047501</v>
      </c>
      <c r="J1630">
        <v>5.5584349093846699</v>
      </c>
      <c r="K1630">
        <v>259.24669104964403</v>
      </c>
      <c r="L1630">
        <v>284.433397525011</v>
      </c>
      <c r="M1630">
        <v>45.723944281219403</v>
      </c>
      <c r="N1630">
        <v>0.927083786502094</v>
      </c>
      <c r="O1630">
        <v>121.58956109134</v>
      </c>
      <c r="P1630">
        <v>17.6279069767441</v>
      </c>
      <c r="Q1630">
        <v>8.9264032035362997E-2</v>
      </c>
    </row>
    <row r="1631" spans="1:17" hidden="1" x14ac:dyDescent="0.3">
      <c r="A1631" t="s">
        <v>3418</v>
      </c>
      <c r="B1631" t="s">
        <v>3419</v>
      </c>
      <c r="C1631" t="str">
        <f>IFERROR(VLOOKUP(Table1[[#This Row],[Ticker]],[1]!Table1[[Symbol]:[Industry]],2,FALSE),"-")</f>
        <v>-</v>
      </c>
      <c r="D1631" t="s">
        <v>821</v>
      </c>
      <c r="E1631">
        <v>664.46931148500005</v>
      </c>
      <c r="F1631">
        <v>279.05</v>
      </c>
      <c r="G1631">
        <v>12.312213011377301</v>
      </c>
      <c r="H1631">
        <v>-10.0354204518265</v>
      </c>
      <c r="I1631">
        <v>21.0318800390273</v>
      </c>
      <c r="J1631">
        <v>-9.1050454149891191</v>
      </c>
      <c r="K1631">
        <v>268.48264441410299</v>
      </c>
      <c r="M1631">
        <v>38.821534014162701</v>
      </c>
      <c r="N1631">
        <v>0.460718767826583</v>
      </c>
      <c r="O1631">
        <v>14.531445977423299</v>
      </c>
      <c r="P1631">
        <v>79.626649501126494</v>
      </c>
    </row>
    <row r="1632" spans="1:17" hidden="1" x14ac:dyDescent="0.3">
      <c r="A1632" t="s">
        <v>3420</v>
      </c>
      <c r="B1632" t="s">
        <v>3421</v>
      </c>
      <c r="C1632" t="str">
        <f>IFERROR(VLOOKUP(Table1[[#This Row],[Ticker]],[1]!Table1[[Symbol]:[Industry]],2,FALSE),"-")</f>
        <v>-</v>
      </c>
      <c r="D1632" t="s">
        <v>380</v>
      </c>
      <c r="E1632">
        <v>661.87904100000003</v>
      </c>
      <c r="F1632">
        <v>457</v>
      </c>
      <c r="G1632">
        <v>124.731539716418</v>
      </c>
      <c r="H1632">
        <v>-2.8049974840515302</v>
      </c>
      <c r="I1632">
        <v>83.094418195315399</v>
      </c>
      <c r="J1632">
        <v>1.67192301798002</v>
      </c>
      <c r="K1632">
        <v>436.71552485226698</v>
      </c>
      <c r="M1632">
        <v>46.007466611495801</v>
      </c>
      <c r="N1632">
        <v>0.75910745742806796</v>
      </c>
      <c r="O1632">
        <v>11.772428884026199</v>
      </c>
      <c r="P1632">
        <v>189.97461928934001</v>
      </c>
    </row>
    <row r="1633" spans="1:17" hidden="1" x14ac:dyDescent="0.3">
      <c r="A1633" t="s">
        <v>3422</v>
      </c>
      <c r="B1633" t="s">
        <v>3423</v>
      </c>
      <c r="C1633" t="str">
        <f>IFERROR(VLOOKUP(Table1[[#This Row],[Ticker]],[1]!Table1[[Symbol]:[Industry]],2,FALSE),"-")</f>
        <v>-</v>
      </c>
      <c r="D1633" t="s">
        <v>1147</v>
      </c>
      <c r="E1633">
        <v>661.56275548799999</v>
      </c>
      <c r="F1633">
        <v>65.16</v>
      </c>
      <c r="G1633">
        <v>23.779158764037302</v>
      </c>
      <c r="H1633">
        <v>-10.101186837411401</v>
      </c>
      <c r="I1633">
        <v>-36.082521692628298</v>
      </c>
      <c r="J1633">
        <v>-4.6700611175278999</v>
      </c>
      <c r="K1633">
        <v>70.586054701184295</v>
      </c>
      <c r="L1633">
        <v>74.687949054060894</v>
      </c>
      <c r="M1633">
        <v>32.399229780800297</v>
      </c>
      <c r="N1633">
        <v>1.3329288830805801</v>
      </c>
      <c r="O1633">
        <v>120.534069981583</v>
      </c>
      <c r="P1633">
        <v>49.621125143513197</v>
      </c>
      <c r="Q1633">
        <v>-1.1497811090172E-2</v>
      </c>
    </row>
    <row r="1634" spans="1:17" hidden="1" x14ac:dyDescent="0.3">
      <c r="A1634" t="s">
        <v>3424</v>
      </c>
      <c r="B1634" t="s">
        <v>3425</v>
      </c>
      <c r="C1634" t="str">
        <f>IFERROR(VLOOKUP(Table1[[#This Row],[Ticker]],[1]!Table1[[Symbol]:[Industry]],2,FALSE),"-")</f>
        <v>-</v>
      </c>
      <c r="E1634">
        <v>657.88144498999998</v>
      </c>
      <c r="F1634">
        <v>683.3</v>
      </c>
      <c r="G1634">
        <v>243.38964812107</v>
      </c>
      <c r="H1634">
        <v>7.7137054222993804</v>
      </c>
      <c r="I1634">
        <v>-11.6788925898899</v>
      </c>
      <c r="J1634">
        <v>-7.55761097536399</v>
      </c>
      <c r="K1634">
        <v>600.99872248115105</v>
      </c>
      <c r="L1634">
        <v>491.724619186246</v>
      </c>
      <c r="M1634">
        <v>55.7519447544352</v>
      </c>
      <c r="N1634">
        <v>1.2429680759275199</v>
      </c>
      <c r="O1634">
        <v>13.273818235035799</v>
      </c>
      <c r="P1634">
        <v>358.59060402684503</v>
      </c>
    </row>
    <row r="1635" spans="1:17" hidden="1" x14ac:dyDescent="0.3">
      <c r="A1635" t="s">
        <v>3426</v>
      </c>
      <c r="B1635" t="s">
        <v>3427</v>
      </c>
      <c r="C1635" t="str">
        <f>IFERROR(VLOOKUP(Table1[[#This Row],[Ticker]],[1]!Table1[[Symbol]:[Industry]],2,FALSE),"-")</f>
        <v>-</v>
      </c>
      <c r="E1635">
        <v>656.04593999999997</v>
      </c>
      <c r="F1635">
        <v>1096.7</v>
      </c>
      <c r="G1635">
        <v>245.28331598247999</v>
      </c>
      <c r="H1635">
        <v>4.5806393867852604</v>
      </c>
      <c r="I1635">
        <v>6.3290896045295799</v>
      </c>
      <c r="J1635">
        <v>-1.6585118797110301</v>
      </c>
      <c r="K1635">
        <v>991.81778520918601</v>
      </c>
      <c r="L1635">
        <v>760.655342902862</v>
      </c>
      <c r="M1635">
        <v>44.084866473588498</v>
      </c>
      <c r="N1635">
        <v>0.65614911606456505</v>
      </c>
      <c r="O1635">
        <v>20.543448527400301</v>
      </c>
      <c r="P1635">
        <v>300.25547445255398</v>
      </c>
    </row>
    <row r="1636" spans="1:17" hidden="1" x14ac:dyDescent="0.3">
      <c r="A1636" t="s">
        <v>3428</v>
      </c>
      <c r="B1636" t="s">
        <v>3429</v>
      </c>
      <c r="C1636" t="str">
        <f>IFERROR(VLOOKUP(Table1[[#This Row],[Ticker]],[1]!Table1[[Symbol]:[Industry]],2,FALSE),"-")</f>
        <v>-</v>
      </c>
      <c r="D1636" t="s">
        <v>281</v>
      </c>
      <c r="E1636">
        <v>654.75883729999998</v>
      </c>
      <c r="F1636">
        <v>3.83</v>
      </c>
      <c r="G1636">
        <v>42.545795853655797</v>
      </c>
      <c r="H1636">
        <v>-14.2315521889418</v>
      </c>
      <c r="I1636">
        <v>-36.287204084180402</v>
      </c>
      <c r="J1636">
        <v>-2.7303345971968498</v>
      </c>
      <c r="K1636">
        <v>3.9884973416116001</v>
      </c>
      <c r="L1636">
        <v>3.8690883015061002</v>
      </c>
      <c r="M1636">
        <v>29.009948876191402</v>
      </c>
      <c r="N1636">
        <v>0.79151765489962</v>
      </c>
      <c r="O1636">
        <v>73.629242819843299</v>
      </c>
      <c r="P1636">
        <v>74.090909090908994</v>
      </c>
      <c r="Q1636">
        <v>5.5118792997536997E-2</v>
      </c>
    </row>
    <row r="1637" spans="1:17" hidden="1" x14ac:dyDescent="0.3">
      <c r="A1637" t="s">
        <v>3430</v>
      </c>
      <c r="B1637" t="s">
        <v>3431</v>
      </c>
      <c r="C1637" t="str">
        <f>IFERROR(VLOOKUP(Table1[[#This Row],[Ticker]],[1]!Table1[[Symbol]:[Industry]],2,FALSE),"-")</f>
        <v>-</v>
      </c>
      <c r="E1637">
        <v>654.64076999999997</v>
      </c>
      <c r="F1637">
        <v>1139.0999999999999</v>
      </c>
      <c r="G1637">
        <v>-23.670165237070702</v>
      </c>
      <c r="H1637">
        <v>15.4242310316626</v>
      </c>
      <c r="I1637">
        <v>-3.5195554683157799</v>
      </c>
      <c r="J1637">
        <v>-4.5152357843001001</v>
      </c>
      <c r="K1637">
        <v>1017.19395539578</v>
      </c>
      <c r="L1637">
        <v>1006.8866661519399</v>
      </c>
      <c r="M1637">
        <v>57.467048861952897</v>
      </c>
      <c r="N1637">
        <v>2.1874174227487999</v>
      </c>
      <c r="O1637">
        <v>61.6895317018596</v>
      </c>
      <c r="P1637">
        <v>42.209737827715301</v>
      </c>
      <c r="Q1637">
        <v>-7.4457092206025005E-2</v>
      </c>
    </row>
    <row r="1638" spans="1:17" hidden="1" x14ac:dyDescent="0.3">
      <c r="A1638" t="s">
        <v>3432</v>
      </c>
      <c r="B1638" t="s">
        <v>3433</v>
      </c>
      <c r="C1638" t="str">
        <f>IFERROR(VLOOKUP(Table1[[#This Row],[Ticker]],[1]!Table1[[Symbol]:[Industry]],2,FALSE),"-")</f>
        <v>-</v>
      </c>
      <c r="E1638">
        <v>654.54961219999996</v>
      </c>
      <c r="F1638">
        <v>449.9</v>
      </c>
      <c r="G1638">
        <v>13.272378870872</v>
      </c>
      <c r="H1638">
        <v>-7.9081355841834204</v>
      </c>
      <c r="I1638">
        <v>-23.3461638895783</v>
      </c>
      <c r="J1638">
        <v>-4.6710967622553898</v>
      </c>
      <c r="K1638">
        <v>462.65383493266103</v>
      </c>
      <c r="L1638">
        <v>440.10271147649502</v>
      </c>
      <c r="M1638">
        <v>46.938054064684202</v>
      </c>
      <c r="N1638">
        <v>0.53666666666666596</v>
      </c>
      <c r="O1638">
        <v>27.1393643031784</v>
      </c>
      <c r="P1638">
        <v>38.3881882497692</v>
      </c>
    </row>
    <row r="1639" spans="1:17" hidden="1" x14ac:dyDescent="0.3">
      <c r="A1639" t="s">
        <v>3434</v>
      </c>
      <c r="B1639" t="s">
        <v>3435</v>
      </c>
      <c r="C1639" t="str">
        <f>IFERROR(VLOOKUP(Table1[[#This Row],[Ticker]],[1]!Table1[[Symbol]:[Industry]],2,FALSE),"-")</f>
        <v>-</v>
      </c>
      <c r="D1639" t="s">
        <v>551</v>
      </c>
      <c r="E1639">
        <v>654.42122887999994</v>
      </c>
      <c r="F1639">
        <v>3.7</v>
      </c>
      <c r="G1639">
        <v>-7.4680067688424101</v>
      </c>
      <c r="H1639">
        <v>-14.2103141855437</v>
      </c>
      <c r="I1639">
        <v>-26.099649743104798</v>
      </c>
      <c r="J1639">
        <v>-3.8828587365755101</v>
      </c>
      <c r="K1639">
        <v>3.8460747598745599</v>
      </c>
      <c r="L1639">
        <v>3.82474800151908</v>
      </c>
      <c r="M1639">
        <v>33.813459224235302</v>
      </c>
      <c r="N1639">
        <v>0.98169541594582399</v>
      </c>
      <c r="O1639">
        <v>52.702702702702602</v>
      </c>
      <c r="P1639">
        <v>32.142857142857103</v>
      </c>
      <c r="Q1639">
        <v>5.7421948647304002E-2</v>
      </c>
    </row>
    <row r="1640" spans="1:17" hidden="1" x14ac:dyDescent="0.3">
      <c r="A1640" t="s">
        <v>3436</v>
      </c>
      <c r="B1640" t="s">
        <v>3437</v>
      </c>
      <c r="C1640" t="str">
        <f>IFERROR(VLOOKUP(Table1[[#This Row],[Ticker]],[1]!Table1[[Symbol]:[Industry]],2,FALSE),"-")</f>
        <v>-</v>
      </c>
      <c r="D1640" t="s">
        <v>420</v>
      </c>
      <c r="E1640">
        <v>653.67373305000001</v>
      </c>
      <c r="F1640">
        <v>68.7</v>
      </c>
      <c r="G1640">
        <v>-6.3188102060476297</v>
      </c>
      <c r="H1640">
        <v>-10.965859484975899</v>
      </c>
      <c r="I1640">
        <v>-32.4352997572663</v>
      </c>
      <c r="J1640">
        <v>-5.2388731823018899</v>
      </c>
      <c r="K1640">
        <v>69.655433225750599</v>
      </c>
      <c r="L1640">
        <v>70.682475095042406</v>
      </c>
      <c r="M1640">
        <v>56.211766032701803</v>
      </c>
      <c r="N1640">
        <v>0.612633254506465</v>
      </c>
      <c r="O1640">
        <v>42.634643377001403</v>
      </c>
      <c r="P1640">
        <v>22.459893048128301</v>
      </c>
      <c r="Q1640">
        <v>-3.0337462560608E-2</v>
      </c>
    </row>
    <row r="1641" spans="1:17" hidden="1" x14ac:dyDescent="0.3">
      <c r="A1641" t="s">
        <v>3438</v>
      </c>
      <c r="B1641" t="s">
        <v>3439</v>
      </c>
      <c r="C1641" t="str">
        <f>IFERROR(VLOOKUP(Table1[[#This Row],[Ticker]],[1]!Table1[[Symbol]:[Industry]],2,FALSE),"-")</f>
        <v>-</v>
      </c>
      <c r="D1641" t="s">
        <v>350</v>
      </c>
      <c r="E1641">
        <v>652.098800339999</v>
      </c>
      <c r="F1641">
        <v>21.41</v>
      </c>
      <c r="G1641">
        <v>57.464734689322697</v>
      </c>
      <c r="H1641">
        <v>9.5981853789624196</v>
      </c>
      <c r="I1641">
        <v>-23.367864231961502</v>
      </c>
      <c r="J1641">
        <v>7.0290947468707607E-2</v>
      </c>
      <c r="K1641">
        <v>20.6192775309216</v>
      </c>
      <c r="L1641">
        <v>18.854598351122</v>
      </c>
      <c r="M1641">
        <v>63.120092365671603</v>
      </c>
      <c r="N1641">
        <v>5.2633071807627596</v>
      </c>
      <c r="O1641">
        <v>34.2830453059318</v>
      </c>
      <c r="P1641">
        <v>119.58974358974299</v>
      </c>
      <c r="Q1641">
        <v>7.6849013902659996E-2</v>
      </c>
    </row>
    <row r="1642" spans="1:17" hidden="1" x14ac:dyDescent="0.3">
      <c r="A1642" t="s">
        <v>3440</v>
      </c>
      <c r="B1642" t="s">
        <v>3441</v>
      </c>
      <c r="C1642" t="str">
        <f>IFERROR(VLOOKUP(Table1[[#This Row],[Ticker]],[1]!Table1[[Symbol]:[Industry]],2,FALSE),"-")</f>
        <v>-</v>
      </c>
      <c r="E1642">
        <v>652.09298099799901</v>
      </c>
      <c r="F1642">
        <v>76.66</v>
      </c>
      <c r="G1642">
        <v>855.07897370917203</v>
      </c>
      <c r="H1642">
        <v>36.811866264160699</v>
      </c>
      <c r="I1642">
        <v>64.191289293942205</v>
      </c>
      <c r="J1642">
        <v>25.3689809653678</v>
      </c>
      <c r="K1642">
        <v>56.049931911831301</v>
      </c>
      <c r="L1642">
        <v>43.263149024832899</v>
      </c>
      <c r="M1642">
        <v>93.624020352856107</v>
      </c>
      <c r="N1642">
        <v>3.4164556804119499</v>
      </c>
      <c r="O1642">
        <v>0</v>
      </c>
      <c r="P1642">
        <v>879.05491698595097</v>
      </c>
    </row>
    <row r="1643" spans="1:17" hidden="1" x14ac:dyDescent="0.3">
      <c r="A1643" t="s">
        <v>3442</v>
      </c>
      <c r="B1643" t="s">
        <v>3443</v>
      </c>
      <c r="C1643" t="str">
        <f>IFERROR(VLOOKUP(Table1[[#This Row],[Ticker]],[1]!Table1[[Symbol]:[Industry]],2,FALSE),"-")</f>
        <v>-</v>
      </c>
      <c r="D1643" t="s">
        <v>1627</v>
      </c>
      <c r="E1643">
        <v>651.53970000000004</v>
      </c>
      <c r="F1643">
        <v>60.7</v>
      </c>
      <c r="G1643">
        <v>-4.0154689684785296</v>
      </c>
      <c r="H1643">
        <v>-2.0440307340524</v>
      </c>
      <c r="I1643">
        <v>-1.2656659204904499</v>
      </c>
      <c r="J1643">
        <v>0.22625957291044299</v>
      </c>
      <c r="K1643">
        <v>61.426441482710501</v>
      </c>
      <c r="L1643">
        <v>57.223305579189201</v>
      </c>
      <c r="M1643">
        <v>63.305866194264297</v>
      </c>
      <c r="N1643">
        <v>0.76496293535159299</v>
      </c>
      <c r="O1643">
        <v>6.3426688632619301</v>
      </c>
      <c r="P1643">
        <v>26.064382139148499</v>
      </c>
      <c r="Q1643">
        <v>-3.0371808196612001E-2</v>
      </c>
    </row>
    <row r="1644" spans="1:17" hidden="1" x14ac:dyDescent="0.3">
      <c r="A1644" t="s">
        <v>3444</v>
      </c>
      <c r="B1644" t="s">
        <v>3445</v>
      </c>
      <c r="C1644" t="str">
        <f>IFERROR(VLOOKUP(Table1[[#This Row],[Ticker]],[1]!Table1[[Symbol]:[Industry]],2,FALSE),"-")</f>
        <v>-</v>
      </c>
      <c r="D1644" t="s">
        <v>380</v>
      </c>
      <c r="E1644">
        <v>651.47324400000002</v>
      </c>
      <c r="F1644">
        <v>477</v>
      </c>
      <c r="G1644">
        <v>53.942743780289298</v>
      </c>
      <c r="H1644">
        <v>-9.3930431354885595</v>
      </c>
      <c r="I1644">
        <v>-5.2597352598518796</v>
      </c>
      <c r="J1644">
        <v>-3.0575560588471999</v>
      </c>
      <c r="K1644">
        <v>497.73916655139197</v>
      </c>
      <c r="L1644">
        <v>445.97977745314802</v>
      </c>
      <c r="M1644">
        <v>46.520500416298297</v>
      </c>
      <c r="N1644">
        <v>1.0507683505738199</v>
      </c>
      <c r="O1644">
        <v>40.125786163522001</v>
      </c>
      <c r="P1644">
        <v>100.29393239554901</v>
      </c>
      <c r="Q1644">
        <v>0.217728331894851</v>
      </c>
    </row>
    <row r="1645" spans="1:17" hidden="1" x14ac:dyDescent="0.3">
      <c r="A1645" t="s">
        <v>3446</v>
      </c>
      <c r="B1645" t="s">
        <v>3447</v>
      </c>
      <c r="C1645" t="str">
        <f>IFERROR(VLOOKUP(Table1[[#This Row],[Ticker]],[1]!Table1[[Symbol]:[Industry]],2,FALSE),"-")</f>
        <v>-</v>
      </c>
      <c r="D1645" t="s">
        <v>80</v>
      </c>
      <c r="E1645">
        <v>650.94605200000001</v>
      </c>
      <c r="F1645">
        <v>583.4</v>
      </c>
      <c r="G1645">
        <v>38.734975702442902</v>
      </c>
      <c r="H1645">
        <v>-18.2568828129947</v>
      </c>
      <c r="I1645">
        <v>-46.263844839478999</v>
      </c>
      <c r="J1645">
        <v>-4.3173389211574902</v>
      </c>
      <c r="K1645">
        <v>648.03510890031703</v>
      </c>
      <c r="L1645">
        <v>640.87602260981203</v>
      </c>
      <c r="M1645">
        <v>33.953410443753597</v>
      </c>
      <c r="N1645">
        <v>1.18346714080882</v>
      </c>
      <c r="O1645">
        <v>65.598217346588896</v>
      </c>
      <c r="P1645">
        <v>74.149253731343194</v>
      </c>
      <c r="Q1645">
        <v>0.224819320623659</v>
      </c>
    </row>
    <row r="1646" spans="1:17" hidden="1" x14ac:dyDescent="0.3">
      <c r="A1646" t="s">
        <v>3448</v>
      </c>
      <c r="B1646" t="s">
        <v>2535</v>
      </c>
      <c r="C1646" t="str">
        <f>IFERROR(VLOOKUP(Table1[[#This Row],[Ticker]],[1]!Table1[[Symbol]:[Industry]],2,FALSE),"-")</f>
        <v>-</v>
      </c>
      <c r="D1646" t="s">
        <v>223</v>
      </c>
      <c r="E1646">
        <v>650.89919999999995</v>
      </c>
      <c r="F1646">
        <v>1624</v>
      </c>
      <c r="G1646">
        <v>535.78436547804495</v>
      </c>
      <c r="H1646">
        <v>12.6959381926759</v>
      </c>
      <c r="I1646">
        <v>55.943386411634201</v>
      </c>
      <c r="J1646">
        <v>15.547665752986299</v>
      </c>
      <c r="K1646">
        <v>1387.9141164994801</v>
      </c>
      <c r="L1646">
        <v>912.56723422573498</v>
      </c>
      <c r="M1646">
        <v>56.408829824565998</v>
      </c>
      <c r="N1646">
        <v>0.55747986736143995</v>
      </c>
      <c r="O1646">
        <v>16.2592364532019</v>
      </c>
      <c r="P1646">
        <v>696.07843137254895</v>
      </c>
    </row>
    <row r="1647" spans="1:17" hidden="1" x14ac:dyDescent="0.3">
      <c r="A1647" t="s">
        <v>3449</v>
      </c>
      <c r="B1647" t="s">
        <v>3450</v>
      </c>
      <c r="C1647" t="str">
        <f>IFERROR(VLOOKUP(Table1[[#This Row],[Ticker]],[1]!Table1[[Symbol]:[Industry]],2,FALSE),"-")</f>
        <v>-</v>
      </c>
      <c r="D1647" t="s">
        <v>177</v>
      </c>
      <c r="E1647">
        <v>650.08772314600003</v>
      </c>
      <c r="F1647">
        <v>38.53</v>
      </c>
      <c r="G1647">
        <v>-30.091927682236999</v>
      </c>
      <c r="H1647">
        <v>-21.194261610667599</v>
      </c>
      <c r="I1647">
        <v>-36.430580668114203</v>
      </c>
      <c r="J1647">
        <v>-7.5842738213487797</v>
      </c>
      <c r="K1647">
        <v>44.858158319727103</v>
      </c>
      <c r="L1647">
        <v>45.687345473355002</v>
      </c>
      <c r="M1647">
        <v>31.334517930170801</v>
      </c>
      <c r="N1647">
        <v>0.66657611169319297</v>
      </c>
      <c r="O1647">
        <v>62.730339994809199</v>
      </c>
      <c r="P1647">
        <v>4.5590230664857403</v>
      </c>
      <c r="Q1647">
        <v>0.136509672126917</v>
      </c>
    </row>
    <row r="1648" spans="1:17" hidden="1" x14ac:dyDescent="0.3">
      <c r="A1648" t="s">
        <v>3451</v>
      </c>
      <c r="B1648" t="s">
        <v>3452</v>
      </c>
      <c r="C1648" t="str">
        <f>IFERROR(VLOOKUP(Table1[[#This Row],[Ticker]],[1]!Table1[[Symbol]:[Industry]],2,FALSE),"-")</f>
        <v>-</v>
      </c>
      <c r="D1648" t="s">
        <v>86</v>
      </c>
      <c r="E1648">
        <v>649.4750272</v>
      </c>
      <c r="F1648">
        <v>724.55</v>
      </c>
      <c r="G1648">
        <v>14.429715297107499</v>
      </c>
      <c r="H1648">
        <v>-13.806058060122799</v>
      </c>
      <c r="I1648">
        <v>19.481055224604098</v>
      </c>
      <c r="J1648">
        <v>-11.7950611175278</v>
      </c>
      <c r="K1648">
        <v>800.42467452871597</v>
      </c>
      <c r="L1648">
        <v>686.54781121580004</v>
      </c>
      <c r="M1648">
        <v>11.4033386234648</v>
      </c>
      <c r="N1648">
        <v>0.66308517536774303</v>
      </c>
      <c r="O1648">
        <v>46.132081981919796</v>
      </c>
      <c r="P1648">
        <v>49.360956503813597</v>
      </c>
      <c r="Q1648">
        <v>3.8993989608289002E-2</v>
      </c>
    </row>
    <row r="1649" spans="1:17" hidden="1" x14ac:dyDescent="0.3">
      <c r="A1649" t="s">
        <v>3453</v>
      </c>
      <c r="B1649" t="s">
        <v>3454</v>
      </c>
      <c r="C1649" t="str">
        <f>IFERROR(VLOOKUP(Table1[[#This Row],[Ticker]],[1]!Table1[[Symbol]:[Industry]],2,FALSE),"-")</f>
        <v>-</v>
      </c>
      <c r="D1649" t="s">
        <v>242</v>
      </c>
      <c r="E1649">
        <v>648.30545937500005</v>
      </c>
      <c r="F1649">
        <v>498.05</v>
      </c>
      <c r="G1649">
        <v>231.77405672322101</v>
      </c>
      <c r="H1649">
        <v>64.675510977854898</v>
      </c>
      <c r="I1649">
        <v>43.131384746259798</v>
      </c>
      <c r="J1649">
        <v>7.4123564648896796</v>
      </c>
      <c r="K1649">
        <v>365.19761177855202</v>
      </c>
      <c r="L1649">
        <v>287.60549316210302</v>
      </c>
      <c r="M1649">
        <v>74.633395214111999</v>
      </c>
      <c r="N1649">
        <v>1.69040422739052</v>
      </c>
      <c r="O1649">
        <v>4.3670314225479201</v>
      </c>
      <c r="P1649">
        <v>263.54014598540101</v>
      </c>
      <c r="Q1649">
        <v>0.115730984409113</v>
      </c>
    </row>
    <row r="1650" spans="1:17" hidden="1" x14ac:dyDescent="0.3">
      <c r="A1650" t="s">
        <v>3455</v>
      </c>
      <c r="B1650" t="s">
        <v>3456</v>
      </c>
      <c r="C1650" t="str">
        <f>IFERROR(VLOOKUP(Table1[[#This Row],[Ticker]],[1]!Table1[[Symbol]:[Industry]],2,FALSE),"-")</f>
        <v>-</v>
      </c>
      <c r="D1650" t="s">
        <v>138</v>
      </c>
      <c r="E1650">
        <v>647.70881059999999</v>
      </c>
      <c r="F1650">
        <v>45.95</v>
      </c>
      <c r="G1650">
        <v>218.93450448441499</v>
      </c>
      <c r="H1650">
        <v>-3.1027360191420601</v>
      </c>
      <c r="I1650">
        <v>156.63721487513101</v>
      </c>
      <c r="J1650">
        <v>3.7648365130218999</v>
      </c>
      <c r="K1650">
        <v>42.747447871684102</v>
      </c>
      <c r="L1650">
        <v>30.607909322252901</v>
      </c>
      <c r="M1650">
        <v>48.743680392640002</v>
      </c>
      <c r="N1650">
        <v>1.5961621763857701</v>
      </c>
      <c r="O1650">
        <v>15.3645266594123</v>
      </c>
      <c r="P1650">
        <v>257.58754863813198</v>
      </c>
      <c r="Q1650">
        <v>2.2404328074727E-2</v>
      </c>
    </row>
    <row r="1651" spans="1:17" hidden="1" x14ac:dyDescent="0.3">
      <c r="A1651" t="s">
        <v>3457</v>
      </c>
      <c r="B1651" t="s">
        <v>3458</v>
      </c>
      <c r="C1651" t="str">
        <f>IFERROR(VLOOKUP(Table1[[#This Row],[Ticker]],[1]!Table1[[Symbol]:[Industry]],2,FALSE),"-")</f>
        <v>-</v>
      </c>
      <c r="D1651" t="s">
        <v>539</v>
      </c>
      <c r="E1651">
        <v>644.81396180000002</v>
      </c>
      <c r="F1651">
        <v>23.78</v>
      </c>
      <c r="G1651">
        <v>88.345485294649606</v>
      </c>
      <c r="H1651">
        <v>16.888705422299299</v>
      </c>
      <c r="I1651">
        <v>0.18061695475454001</v>
      </c>
      <c r="J1651">
        <v>6.0804059393907597</v>
      </c>
      <c r="K1651">
        <v>21.630411344212099</v>
      </c>
      <c r="L1651">
        <v>18.052586081750999</v>
      </c>
      <c r="M1651">
        <v>52.547674727985097</v>
      </c>
      <c r="N1651">
        <v>1.66319032062782</v>
      </c>
      <c r="O1651">
        <v>11.017661900756901</v>
      </c>
      <c r="P1651">
        <v>146.42487046632101</v>
      </c>
      <c r="Q1651">
        <v>1.4283001749607E-2</v>
      </c>
    </row>
    <row r="1652" spans="1:17" hidden="1" x14ac:dyDescent="0.3">
      <c r="A1652" t="s">
        <v>3459</v>
      </c>
      <c r="B1652" t="s">
        <v>3460</v>
      </c>
      <c r="C1652" t="str">
        <f>IFERROR(VLOOKUP(Table1[[#This Row],[Ticker]],[1]!Table1[[Symbol]:[Industry]],2,FALSE),"-")</f>
        <v>-</v>
      </c>
      <c r="E1652">
        <v>644.71680000000003</v>
      </c>
      <c r="F1652">
        <v>15.99</v>
      </c>
      <c r="G1652">
        <v>-80.027428571076996</v>
      </c>
      <c r="H1652">
        <v>-10.418604519221001</v>
      </c>
      <c r="I1652">
        <v>-51.684066727212603</v>
      </c>
      <c r="J1652">
        <v>-5.71308534476265</v>
      </c>
      <c r="K1652">
        <v>19.169902806772502</v>
      </c>
      <c r="L1652">
        <v>23.1119697055823</v>
      </c>
      <c r="M1652">
        <v>39.900921126188599</v>
      </c>
      <c r="N1652">
        <v>1.3443499249713999</v>
      </c>
      <c r="O1652">
        <v>180.89430894308899</v>
      </c>
      <c r="P1652">
        <v>9.3333333333333197</v>
      </c>
      <c r="Q1652">
        <v>0.17583526201812599</v>
      </c>
    </row>
    <row r="1653" spans="1:17" hidden="1" x14ac:dyDescent="0.3">
      <c r="A1653" t="s">
        <v>3461</v>
      </c>
      <c r="B1653" t="s">
        <v>3462</v>
      </c>
      <c r="C1653" t="str">
        <f>IFERROR(VLOOKUP(Table1[[#This Row],[Ticker]],[1]!Table1[[Symbol]:[Industry]],2,FALSE),"-")</f>
        <v>-</v>
      </c>
      <c r="D1653" t="s">
        <v>343</v>
      </c>
      <c r="E1653">
        <v>644.17541759999995</v>
      </c>
      <c r="F1653">
        <v>175.12</v>
      </c>
      <c r="G1653">
        <v>-25.400091883590001</v>
      </c>
      <c r="H1653">
        <v>0.35868157018251001</v>
      </c>
      <c r="I1653">
        <v>-17.587564592687201</v>
      </c>
      <c r="J1653">
        <v>-2.1212574112386302</v>
      </c>
      <c r="K1653">
        <v>168.744186926971</v>
      </c>
      <c r="L1653">
        <v>176.37746825991499</v>
      </c>
      <c r="M1653">
        <v>44.461033604793101</v>
      </c>
      <c r="N1653">
        <v>0.98494770702592704</v>
      </c>
      <c r="O1653">
        <v>36.677706715395097</v>
      </c>
      <c r="P1653">
        <v>30.297619047619001</v>
      </c>
    </row>
    <row r="1654" spans="1:17" hidden="1" x14ac:dyDescent="0.3">
      <c r="A1654" t="s">
        <v>3463</v>
      </c>
      <c r="B1654" t="s">
        <v>3464</v>
      </c>
      <c r="C1654" t="str">
        <f>IFERROR(VLOOKUP(Table1[[#This Row],[Ticker]],[1]!Table1[[Symbol]:[Industry]],2,FALSE),"-")</f>
        <v>-</v>
      </c>
      <c r="D1654" t="s">
        <v>268</v>
      </c>
      <c r="E1654">
        <v>643.82929351999996</v>
      </c>
      <c r="F1654">
        <v>3083.45</v>
      </c>
      <c r="G1654">
        <v>4.3594364081522796</v>
      </c>
      <c r="H1654">
        <v>-7.9409938604638999</v>
      </c>
      <c r="I1654">
        <v>7.7373416208351404</v>
      </c>
      <c r="J1654">
        <v>3.6802851778756001</v>
      </c>
      <c r="K1654">
        <v>3144.4432029117102</v>
      </c>
      <c r="L1654">
        <v>2797.65311728606</v>
      </c>
      <c r="M1654">
        <v>37.721871513311598</v>
      </c>
      <c r="N1654">
        <v>0.50903762624941096</v>
      </c>
      <c r="O1654">
        <v>41.789229596717902</v>
      </c>
      <c r="P1654">
        <v>48.5284200385356</v>
      </c>
      <c r="Q1654">
        <v>-9.6399999226199993E-3</v>
      </c>
    </row>
    <row r="1655" spans="1:17" hidden="1" x14ac:dyDescent="0.3">
      <c r="A1655" t="s">
        <v>3465</v>
      </c>
      <c r="B1655" t="s">
        <v>3466</v>
      </c>
      <c r="C1655" t="str">
        <f>IFERROR(VLOOKUP(Table1[[#This Row],[Ticker]],[1]!Table1[[Symbol]:[Industry]],2,FALSE),"-")</f>
        <v>-</v>
      </c>
      <c r="D1655" t="s">
        <v>1435</v>
      </c>
      <c r="E1655">
        <v>642.86978570999997</v>
      </c>
      <c r="F1655">
        <v>1071.45</v>
      </c>
      <c r="G1655">
        <v>9.7380215304093998</v>
      </c>
      <c r="H1655">
        <v>-0.54416859344865198</v>
      </c>
      <c r="I1655">
        <v>-8.2984524407935307</v>
      </c>
      <c r="J1655">
        <v>-7.5085287985869602</v>
      </c>
      <c r="K1655">
        <v>1055.5555828619099</v>
      </c>
      <c r="L1655">
        <v>999.74335941671904</v>
      </c>
      <c r="M1655">
        <v>43.402564725403899</v>
      </c>
      <c r="N1655">
        <v>1.2268100163309701</v>
      </c>
      <c r="O1655">
        <v>16.384338979887001</v>
      </c>
      <c r="P1655">
        <v>38.251612903225798</v>
      </c>
      <c r="Q1655">
        <v>-1.0245321853528999E-2</v>
      </c>
    </row>
    <row r="1656" spans="1:17" hidden="1" x14ac:dyDescent="0.3">
      <c r="A1656" t="s">
        <v>3467</v>
      </c>
      <c r="B1656" t="s">
        <v>3468</v>
      </c>
      <c r="C1656" t="str">
        <f>IFERROR(VLOOKUP(Table1[[#This Row],[Ticker]],[1]!Table1[[Symbol]:[Industry]],2,FALSE),"-")</f>
        <v>-</v>
      </c>
      <c r="D1656" t="s">
        <v>62</v>
      </c>
      <c r="E1656">
        <v>640.04080838000004</v>
      </c>
      <c r="F1656">
        <v>28.54</v>
      </c>
      <c r="G1656">
        <v>9.3885427045294794</v>
      </c>
      <c r="H1656">
        <v>-17.1276554339697</v>
      </c>
      <c r="I1656">
        <v>-30.818406426643701</v>
      </c>
      <c r="J1656">
        <v>-3.1118349834723702</v>
      </c>
      <c r="K1656">
        <v>31.472646449188201</v>
      </c>
      <c r="L1656">
        <v>31.0733594898844</v>
      </c>
      <c r="M1656">
        <v>28.017496340710402</v>
      </c>
      <c r="N1656">
        <v>1.3346701797900899</v>
      </c>
      <c r="O1656">
        <v>60.126138752627902</v>
      </c>
      <c r="P1656">
        <v>33.990610328638397</v>
      </c>
      <c r="Q1656">
        <v>-3.3325434699323003E-2</v>
      </c>
    </row>
    <row r="1657" spans="1:17" hidden="1" x14ac:dyDescent="0.3">
      <c r="A1657" t="s">
        <v>3469</v>
      </c>
      <c r="B1657" t="s">
        <v>3470</v>
      </c>
      <c r="C1657" t="str">
        <f>IFERROR(VLOOKUP(Table1[[#This Row],[Ticker]],[1]!Table1[[Symbol]:[Industry]],2,FALSE),"-")</f>
        <v>-</v>
      </c>
      <c r="D1657" t="s">
        <v>21</v>
      </c>
      <c r="E1657">
        <v>640.02288712500001</v>
      </c>
      <c r="F1657">
        <v>344.25</v>
      </c>
      <c r="G1657">
        <v>180.80493321724401</v>
      </c>
      <c r="H1657">
        <v>29.443356585090001</v>
      </c>
      <c r="I1657">
        <v>14.772052362768999</v>
      </c>
      <c r="J1657">
        <v>21.9816034940627</v>
      </c>
      <c r="K1657">
        <v>271.59883831123602</v>
      </c>
      <c r="L1657">
        <v>242.54824182756599</v>
      </c>
      <c r="M1657">
        <v>87.921092281245805</v>
      </c>
      <c r="N1657">
        <v>2.2217092337917399</v>
      </c>
      <c r="O1657">
        <v>5.1561365286855398</v>
      </c>
      <c r="P1657">
        <v>212.10335448775999</v>
      </c>
    </row>
    <row r="1658" spans="1:17" hidden="1" x14ac:dyDescent="0.3">
      <c r="A1658" t="s">
        <v>3471</v>
      </c>
      <c r="B1658" t="s">
        <v>3472</v>
      </c>
      <c r="C1658" t="str">
        <f>IFERROR(VLOOKUP(Table1[[#This Row],[Ticker]],[1]!Table1[[Symbol]:[Industry]],2,FALSE),"-")</f>
        <v>-</v>
      </c>
      <c r="D1658" t="s">
        <v>921</v>
      </c>
      <c r="E1658">
        <v>639.23964945</v>
      </c>
      <c r="F1658">
        <v>342.75</v>
      </c>
      <c r="G1658">
        <v>-34.1920532964252</v>
      </c>
      <c r="H1658">
        <v>0.34429961643304402</v>
      </c>
      <c r="I1658">
        <v>-16.352799117401901</v>
      </c>
      <c r="J1658">
        <v>-2.9194625540801602</v>
      </c>
      <c r="K1658">
        <v>336.87295856478698</v>
      </c>
      <c r="L1658">
        <v>331.60617950947898</v>
      </c>
      <c r="M1658">
        <v>38.346767908198899</v>
      </c>
      <c r="N1658">
        <v>0.30618735174157802</v>
      </c>
      <c r="O1658">
        <v>21.590080233406201</v>
      </c>
      <c r="P1658">
        <v>44.012605042016801</v>
      </c>
      <c r="Q1658">
        <v>4.4311048220885003E-2</v>
      </c>
    </row>
    <row r="1659" spans="1:17" hidden="1" x14ac:dyDescent="0.3">
      <c r="A1659" t="s">
        <v>3473</v>
      </c>
      <c r="B1659" t="s">
        <v>3474</v>
      </c>
      <c r="C1659" t="str">
        <f>IFERROR(VLOOKUP(Table1[[#This Row],[Ticker]],[1]!Table1[[Symbol]:[Industry]],2,FALSE),"-")</f>
        <v>-</v>
      </c>
      <c r="D1659" t="s">
        <v>619</v>
      </c>
      <c r="E1659">
        <v>639.02404000000001</v>
      </c>
      <c r="F1659">
        <v>418.1</v>
      </c>
      <c r="G1659">
        <v>266.771720274622</v>
      </c>
      <c r="H1659">
        <v>-11.1261365892715</v>
      </c>
      <c r="I1659">
        <v>242.094151101298</v>
      </c>
      <c r="J1659">
        <v>3.9447439488042999</v>
      </c>
      <c r="K1659">
        <v>351.73770785818601</v>
      </c>
      <c r="L1659">
        <v>204.598706285003</v>
      </c>
      <c r="M1659">
        <v>42.304189773434899</v>
      </c>
      <c r="N1659">
        <v>7.5036127167630001E-2</v>
      </c>
      <c r="O1659">
        <v>24.3721597703898</v>
      </c>
      <c r="P1659">
        <v>391.88235294117601</v>
      </c>
    </row>
    <row r="1660" spans="1:17" hidden="1" x14ac:dyDescent="0.3">
      <c r="A1660" t="s">
        <v>3475</v>
      </c>
      <c r="B1660" t="s">
        <v>3476</v>
      </c>
      <c r="C1660" t="str">
        <f>IFERROR(VLOOKUP(Table1[[#This Row],[Ticker]],[1]!Table1[[Symbol]:[Industry]],2,FALSE),"-")</f>
        <v>-</v>
      </c>
      <c r="D1660" t="s">
        <v>235</v>
      </c>
      <c r="E1660">
        <v>638.3414775</v>
      </c>
      <c r="F1660">
        <v>619.25</v>
      </c>
      <c r="G1660">
        <v>39.127656372035801</v>
      </c>
      <c r="H1660">
        <v>-12.296712780975399</v>
      </c>
      <c r="I1660">
        <v>-2.1512534180787202</v>
      </c>
      <c r="J1660">
        <v>-7.4554799386240704</v>
      </c>
      <c r="K1660">
        <v>586.61219657614504</v>
      </c>
      <c r="L1660">
        <v>509.81174337454001</v>
      </c>
      <c r="M1660">
        <v>41.634442421860697</v>
      </c>
      <c r="N1660">
        <v>0.80828445747800504</v>
      </c>
      <c r="O1660">
        <v>22.5353249899071</v>
      </c>
      <c r="P1660">
        <v>84.898580727352297</v>
      </c>
      <c r="Q1660">
        <v>0.222845449192342</v>
      </c>
    </row>
    <row r="1661" spans="1:17" hidden="1" x14ac:dyDescent="0.3">
      <c r="A1661" t="s">
        <v>3477</v>
      </c>
      <c r="B1661" t="s">
        <v>3478</v>
      </c>
      <c r="C1661" t="str">
        <f>IFERROR(VLOOKUP(Table1[[#This Row],[Ticker]],[1]!Table1[[Symbol]:[Industry]],2,FALSE),"-")</f>
        <v>-</v>
      </c>
      <c r="D1661" t="s">
        <v>302</v>
      </c>
      <c r="E1661">
        <v>636.34663399999999</v>
      </c>
      <c r="F1661">
        <v>68.84</v>
      </c>
      <c r="G1661">
        <v>27.403935777646499</v>
      </c>
      <c r="H1661">
        <v>-12.935610997235299</v>
      </c>
      <c r="I1661">
        <v>-10.0365590156555</v>
      </c>
      <c r="J1661">
        <v>-4.9784578490015496</v>
      </c>
      <c r="K1661">
        <v>71.834813875066402</v>
      </c>
      <c r="L1661">
        <v>67.3850620671179</v>
      </c>
      <c r="M1661">
        <v>43.561689749825099</v>
      </c>
      <c r="N1661">
        <v>0.70708599888733803</v>
      </c>
      <c r="O1661">
        <v>33.134805345729198</v>
      </c>
      <c r="P1661">
        <v>75.165394402035602</v>
      </c>
      <c r="Q1661">
        <v>5.1138319144393998E-2</v>
      </c>
    </row>
    <row r="1662" spans="1:17" hidden="1" x14ac:dyDescent="0.3">
      <c r="A1662" t="s">
        <v>3479</v>
      </c>
      <c r="B1662" t="s">
        <v>3480</v>
      </c>
      <c r="C1662" t="str">
        <f>IFERROR(VLOOKUP(Table1[[#This Row],[Ticker]],[1]!Table1[[Symbol]:[Industry]],2,FALSE),"-")</f>
        <v>-</v>
      </c>
      <c r="D1662" t="s">
        <v>155</v>
      </c>
      <c r="E1662">
        <v>636.00795525000001</v>
      </c>
      <c r="F1662">
        <v>97.05</v>
      </c>
      <c r="G1662">
        <v>-56.156236777827097</v>
      </c>
      <c r="H1662">
        <v>-6.4415891998376402</v>
      </c>
      <c r="I1662">
        <v>-41.453994880307597</v>
      </c>
      <c r="J1662">
        <v>-0.22421802619300499</v>
      </c>
      <c r="K1662">
        <v>101.338001499912</v>
      </c>
      <c r="L1662">
        <v>114.25166281422899</v>
      </c>
      <c r="M1662">
        <v>41.644696631558602</v>
      </c>
      <c r="N1662">
        <v>1.0826636919436301</v>
      </c>
      <c r="O1662">
        <v>60.690365790829397</v>
      </c>
      <c r="P1662">
        <v>6.5312843029637602</v>
      </c>
      <c r="Q1662">
        <v>1.9910691072452E-2</v>
      </c>
    </row>
    <row r="1663" spans="1:17" hidden="1" x14ac:dyDescent="0.3">
      <c r="A1663" t="s">
        <v>3481</v>
      </c>
      <c r="B1663" t="s">
        <v>3482</v>
      </c>
      <c r="C1663" t="str">
        <f>IFERROR(VLOOKUP(Table1[[#This Row],[Ticker]],[1]!Table1[[Symbol]:[Industry]],2,FALSE),"-")</f>
        <v>-</v>
      </c>
      <c r="D1663" t="s">
        <v>1541</v>
      </c>
      <c r="E1663">
        <v>635.83052404299997</v>
      </c>
      <c r="F1663">
        <v>27.49</v>
      </c>
      <c r="G1663">
        <v>-6.9972198725236101</v>
      </c>
      <c r="H1663">
        <v>-7.1319459735488699</v>
      </c>
      <c r="I1663">
        <v>-17.0777048205575</v>
      </c>
      <c r="J1663">
        <v>3.07826393109971</v>
      </c>
      <c r="K1663">
        <v>27.087818202389801</v>
      </c>
      <c r="L1663">
        <v>26.691039539362801</v>
      </c>
      <c r="M1663">
        <v>54.699811593664101</v>
      </c>
      <c r="N1663">
        <v>1.3938155064990301</v>
      </c>
      <c r="O1663">
        <v>34.230629319752602</v>
      </c>
      <c r="P1663">
        <v>33.771289537712804</v>
      </c>
      <c r="Q1663">
        <v>-3.6714050631374E-2</v>
      </c>
    </row>
    <row r="1664" spans="1:17" hidden="1" x14ac:dyDescent="0.3">
      <c r="A1664" t="s">
        <v>3483</v>
      </c>
      <c r="B1664" t="s">
        <v>3484</v>
      </c>
      <c r="C1664" t="str">
        <f>IFERROR(VLOOKUP(Table1[[#This Row],[Ticker]],[1]!Table1[[Symbol]:[Industry]],2,FALSE),"-")</f>
        <v>-</v>
      </c>
      <c r="D1664" t="s">
        <v>130</v>
      </c>
      <c r="E1664">
        <v>633.89029000000005</v>
      </c>
      <c r="F1664">
        <v>550</v>
      </c>
      <c r="G1664">
        <v>-13.975943276778899</v>
      </c>
      <c r="H1664">
        <v>0.60061018420414003</v>
      </c>
      <c r="I1664">
        <v>-19.604102336085401</v>
      </c>
      <c r="J1664">
        <v>0.54422459675781298</v>
      </c>
      <c r="K1664">
        <v>553.11204755793995</v>
      </c>
      <c r="L1664">
        <v>524.86338991002594</v>
      </c>
      <c r="M1664">
        <v>60.720766881890903</v>
      </c>
      <c r="N1664">
        <v>0</v>
      </c>
      <c r="O1664">
        <v>12.363636363636299</v>
      </c>
      <c r="P1664">
        <v>23.595505617977501</v>
      </c>
    </row>
    <row r="1665" spans="1:17" hidden="1" x14ac:dyDescent="0.3">
      <c r="A1665" t="s">
        <v>3485</v>
      </c>
      <c r="B1665" t="s">
        <v>3486</v>
      </c>
      <c r="C1665" t="str">
        <f>IFERROR(VLOOKUP(Table1[[#This Row],[Ticker]],[1]!Table1[[Symbol]:[Industry]],2,FALSE),"-")</f>
        <v>-</v>
      </c>
      <c r="D1665" t="s">
        <v>542</v>
      </c>
      <c r="E1665">
        <v>633.65571150000005</v>
      </c>
      <c r="F1665">
        <v>45.85</v>
      </c>
      <c r="G1665">
        <v>-30.7848863662098</v>
      </c>
      <c r="H1665">
        <v>-8.2942488746610206</v>
      </c>
      <c r="I1665">
        <v>-34.958552956659602</v>
      </c>
      <c r="J1665">
        <v>-5.1964763277745298</v>
      </c>
      <c r="K1665">
        <v>45.237651333930202</v>
      </c>
      <c r="L1665">
        <v>46.4662804248794</v>
      </c>
      <c r="M1665">
        <v>54.171397463364897</v>
      </c>
      <c r="N1665">
        <v>1.3380079100479401</v>
      </c>
      <c r="O1665">
        <v>38.713195201744803</v>
      </c>
      <c r="P1665">
        <v>15.929203539823</v>
      </c>
      <c r="Q1665">
        <v>0.123358890911498</v>
      </c>
    </row>
    <row r="1666" spans="1:17" hidden="1" x14ac:dyDescent="0.3">
      <c r="A1666" t="s">
        <v>3487</v>
      </c>
      <c r="B1666" t="s">
        <v>3488</v>
      </c>
      <c r="C1666" t="str">
        <f>IFERROR(VLOOKUP(Table1[[#This Row],[Ticker]],[1]!Table1[[Symbol]:[Industry]],2,FALSE),"-")</f>
        <v>-</v>
      </c>
      <c r="E1666">
        <v>632.24536193999995</v>
      </c>
      <c r="F1666">
        <v>671.4</v>
      </c>
      <c r="G1666">
        <v>84.435271676492107</v>
      </c>
      <c r="H1666">
        <v>-22.3107198650569</v>
      </c>
      <c r="I1666">
        <v>25.3363318547345</v>
      </c>
      <c r="J1666">
        <v>3.75460216034937</v>
      </c>
      <c r="K1666">
        <v>692.09891623966905</v>
      </c>
      <c r="L1666">
        <v>527.34554653582597</v>
      </c>
      <c r="M1666">
        <v>39.803933646082797</v>
      </c>
      <c r="N1666">
        <v>0.96335601871543997</v>
      </c>
      <c r="O1666">
        <v>34.048257372654099</v>
      </c>
      <c r="P1666">
        <v>142.295200288704</v>
      </c>
    </row>
    <row r="1667" spans="1:17" hidden="1" x14ac:dyDescent="0.3">
      <c r="A1667" t="s">
        <v>3489</v>
      </c>
      <c r="B1667" t="s">
        <v>3490</v>
      </c>
      <c r="C1667" t="str">
        <f>IFERROR(VLOOKUP(Table1[[#This Row],[Ticker]],[1]!Table1[[Symbol]:[Industry]],2,FALSE),"-")</f>
        <v>-</v>
      </c>
      <c r="D1667" t="s">
        <v>54</v>
      </c>
      <c r="E1667">
        <v>631.19436132500005</v>
      </c>
      <c r="F1667">
        <v>30.25</v>
      </c>
      <c r="G1667">
        <v>90.563063815419596</v>
      </c>
      <c r="H1667">
        <v>-17.492732894926299</v>
      </c>
      <c r="I1667">
        <v>54.687543975590103</v>
      </c>
      <c r="J1667">
        <v>-5.1762454094264898</v>
      </c>
      <c r="K1667">
        <v>32.569190825262702</v>
      </c>
      <c r="L1667">
        <v>25.6153557363827</v>
      </c>
      <c r="M1667">
        <v>30.424998289537701</v>
      </c>
      <c r="N1667">
        <v>0.23856419705227899</v>
      </c>
      <c r="O1667">
        <v>60.661157024793397</v>
      </c>
      <c r="P1667">
        <v>139.13043478260801</v>
      </c>
      <c r="Q1667">
        <v>9.6518144693573005E-2</v>
      </c>
    </row>
    <row r="1668" spans="1:17" hidden="1" x14ac:dyDescent="0.3">
      <c r="A1668" t="s">
        <v>3491</v>
      </c>
      <c r="B1668" t="s">
        <v>3492</v>
      </c>
      <c r="C1668" t="str">
        <f>IFERROR(VLOOKUP(Table1[[#This Row],[Ticker]],[1]!Table1[[Symbol]:[Industry]],2,FALSE),"-")</f>
        <v>-</v>
      </c>
      <c r="D1668" t="s">
        <v>372</v>
      </c>
      <c r="E1668">
        <v>629.50855230900004</v>
      </c>
      <c r="F1668">
        <v>69.930000000000007</v>
      </c>
      <c r="G1668">
        <v>-2.8850341858698201</v>
      </c>
      <c r="H1668">
        <v>7.1141507149202301</v>
      </c>
      <c r="I1668">
        <v>5.8346328417801496</v>
      </c>
      <c r="J1668">
        <v>4.6662484062816096</v>
      </c>
      <c r="K1668">
        <v>62.483911901111703</v>
      </c>
      <c r="M1668">
        <v>58.738942776901503</v>
      </c>
      <c r="N1668">
        <v>2.2938534932331902</v>
      </c>
      <c r="O1668">
        <v>10.3961103961103</v>
      </c>
      <c r="P1668">
        <v>55.4</v>
      </c>
    </row>
    <row r="1669" spans="1:17" hidden="1" x14ac:dyDescent="0.3">
      <c r="A1669" t="s">
        <v>3493</v>
      </c>
      <c r="B1669" t="s">
        <v>3494</v>
      </c>
      <c r="C1669" t="str">
        <f>IFERROR(VLOOKUP(Table1[[#This Row],[Ticker]],[1]!Table1[[Symbol]:[Industry]],2,FALSE),"-")</f>
        <v>-</v>
      </c>
      <c r="D1669" t="s">
        <v>46</v>
      </c>
      <c r="E1669">
        <v>626.250993354</v>
      </c>
      <c r="F1669">
        <v>165.06</v>
      </c>
      <c r="G1669">
        <v>136.57654291106601</v>
      </c>
      <c r="H1669">
        <v>15.8598321828627</v>
      </c>
      <c r="I1669">
        <v>-4.7373609494972104</v>
      </c>
      <c r="J1669">
        <v>-2.4552062512786001</v>
      </c>
      <c r="K1669">
        <v>140.55295699441299</v>
      </c>
      <c r="L1669">
        <v>115.31444277928</v>
      </c>
      <c r="M1669">
        <v>55.392760209495599</v>
      </c>
      <c r="N1669">
        <v>3.9029389289048702</v>
      </c>
      <c r="O1669">
        <v>12.019871561856201</v>
      </c>
      <c r="P1669">
        <v>191.625441696113</v>
      </c>
      <c r="Q1669">
        <v>8.2171231211438003E-2</v>
      </c>
    </row>
    <row r="1670" spans="1:17" hidden="1" x14ac:dyDescent="0.3">
      <c r="A1670" t="s">
        <v>3495</v>
      </c>
      <c r="B1670" t="s">
        <v>3496</v>
      </c>
      <c r="C1670" t="str">
        <f>IFERROR(VLOOKUP(Table1[[#This Row],[Ticker]],[1]!Table1[[Symbol]:[Industry]],2,FALSE),"-")</f>
        <v>-</v>
      </c>
      <c r="D1670" t="s">
        <v>138</v>
      </c>
      <c r="E1670">
        <v>625.22923808099995</v>
      </c>
      <c r="F1670">
        <v>24.01</v>
      </c>
      <c r="G1670">
        <v>114.929529360036</v>
      </c>
      <c r="H1670">
        <v>-16.2680977964277</v>
      </c>
      <c r="I1670">
        <v>23.529850918501101</v>
      </c>
      <c r="J1670">
        <v>-0.850933384366518</v>
      </c>
      <c r="K1670">
        <v>26.484533003240099</v>
      </c>
      <c r="L1670">
        <v>23.629980251521101</v>
      </c>
      <c r="M1670">
        <v>39.014904363934498</v>
      </c>
      <c r="N1670">
        <v>0.83428653949568199</v>
      </c>
      <c r="O1670">
        <v>80.966264056642999</v>
      </c>
      <c r="P1670">
        <v>156.791443850267</v>
      </c>
      <c r="Q1670">
        <v>0.11610145207006101</v>
      </c>
    </row>
    <row r="1671" spans="1:17" hidden="1" x14ac:dyDescent="0.3">
      <c r="A1671" t="s">
        <v>3497</v>
      </c>
      <c r="B1671" t="s">
        <v>3498</v>
      </c>
      <c r="C1671" t="str">
        <f>IFERROR(VLOOKUP(Table1[[#This Row],[Ticker]],[1]!Table1[[Symbol]:[Industry]],2,FALSE),"-")</f>
        <v>-</v>
      </c>
      <c r="D1671" t="s">
        <v>281</v>
      </c>
      <c r="E1671">
        <v>624.24937767599999</v>
      </c>
      <c r="F1671">
        <v>242.82</v>
      </c>
      <c r="G1671">
        <v>468.26795916224501</v>
      </c>
      <c r="H1671">
        <v>0.42954967077557099</v>
      </c>
      <c r="I1671">
        <v>279.25225340156101</v>
      </c>
      <c r="J1671">
        <v>3.0654110374357701</v>
      </c>
      <c r="K1671">
        <v>231.69864599550201</v>
      </c>
      <c r="L1671">
        <v>166.15696378572</v>
      </c>
      <c r="M1671">
        <v>47.6019213554451</v>
      </c>
      <c r="N1671">
        <v>1.7113738547017501</v>
      </c>
      <c r="O1671">
        <v>25.6074458446585</v>
      </c>
      <c r="P1671">
        <v>528.25355756791703</v>
      </c>
      <c r="Q1671">
        <v>0.15010854200544901</v>
      </c>
    </row>
    <row r="1672" spans="1:17" hidden="1" x14ac:dyDescent="0.3">
      <c r="A1672" t="s">
        <v>3499</v>
      </c>
      <c r="B1672" t="s">
        <v>3500</v>
      </c>
      <c r="C1672" t="str">
        <f>IFERROR(VLOOKUP(Table1[[#This Row],[Ticker]],[1]!Table1[[Symbol]:[Industry]],2,FALSE),"-")</f>
        <v>-</v>
      </c>
      <c r="D1672" t="s">
        <v>407</v>
      </c>
      <c r="E1672">
        <v>623.85749999999996</v>
      </c>
      <c r="F1672">
        <v>434.85</v>
      </c>
      <c r="G1672">
        <v>-25.236161260430102</v>
      </c>
      <c r="H1672">
        <v>-29.948426679000999</v>
      </c>
      <c r="I1672">
        <v>16.2176466533653</v>
      </c>
      <c r="J1672">
        <v>-15.315703621303999</v>
      </c>
      <c r="K1672">
        <v>512.96270875167704</v>
      </c>
      <c r="L1672">
        <v>455.755954671111</v>
      </c>
      <c r="M1672">
        <v>63.720929559376501</v>
      </c>
      <c r="N1672">
        <v>1.73814957480226</v>
      </c>
      <c r="O1672">
        <v>45.912383580544997</v>
      </c>
      <c r="P1672">
        <v>36.637863315003898</v>
      </c>
    </row>
    <row r="1673" spans="1:17" hidden="1" x14ac:dyDescent="0.3">
      <c r="A1673" t="s">
        <v>3501</v>
      </c>
      <c r="B1673" t="s">
        <v>3502</v>
      </c>
      <c r="C1673" t="str">
        <f>IFERROR(VLOOKUP(Table1[[#This Row],[Ticker]],[1]!Table1[[Symbol]:[Industry]],2,FALSE),"-")</f>
        <v>-</v>
      </c>
      <c r="D1673" t="s">
        <v>302</v>
      </c>
      <c r="E1673">
        <v>622.62749629999996</v>
      </c>
      <c r="F1673">
        <v>475.25</v>
      </c>
      <c r="G1673">
        <v>-24.738106567653801</v>
      </c>
      <c r="H1673">
        <v>3.8614326950266502</v>
      </c>
      <c r="I1673">
        <v>-12.1875276045833</v>
      </c>
      <c r="J1673">
        <v>3.0237416299617799</v>
      </c>
      <c r="K1673">
        <v>451.59508094580002</v>
      </c>
      <c r="L1673">
        <v>448.38473942840801</v>
      </c>
      <c r="M1673">
        <v>64.579475643399903</v>
      </c>
      <c r="N1673">
        <v>1.3922143983184401</v>
      </c>
      <c r="O1673">
        <v>14.466070489216101</v>
      </c>
      <c r="P1673">
        <v>21.206324917112902</v>
      </c>
      <c r="Q1673">
        <v>-3.9867954730748001E-2</v>
      </c>
    </row>
    <row r="1674" spans="1:17" hidden="1" x14ac:dyDescent="0.3">
      <c r="A1674" t="s">
        <v>3503</v>
      </c>
      <c r="B1674" t="s">
        <v>3504</v>
      </c>
      <c r="C1674" t="str">
        <f>IFERROR(VLOOKUP(Table1[[#This Row],[Ticker]],[1]!Table1[[Symbol]:[Industry]],2,FALSE),"-")</f>
        <v>-</v>
      </c>
      <c r="D1674" t="s">
        <v>198</v>
      </c>
      <c r="E1674">
        <v>621.36231999999995</v>
      </c>
      <c r="F1674">
        <v>155.36000000000001</v>
      </c>
      <c r="G1674">
        <v>-19.356414657250198</v>
      </c>
      <c r="H1674">
        <v>-5.8068641979537796</v>
      </c>
      <c r="I1674">
        <v>-32.375508044274298</v>
      </c>
      <c r="J1674">
        <v>-2.6695272717025702</v>
      </c>
      <c r="K1674">
        <v>159.76555882382399</v>
      </c>
      <c r="L1674">
        <v>155.82379708952999</v>
      </c>
      <c r="M1674">
        <v>32.713813275538399</v>
      </c>
      <c r="N1674">
        <v>0.94203409606692001</v>
      </c>
      <c r="O1674">
        <v>36.392893923789899</v>
      </c>
      <c r="P1674">
        <v>22.9113924050633</v>
      </c>
      <c r="Q1674">
        <v>-5.0205509803368999E-2</v>
      </c>
    </row>
    <row r="1675" spans="1:17" hidden="1" x14ac:dyDescent="0.3">
      <c r="A1675" t="s">
        <v>3505</v>
      </c>
      <c r="B1675" t="s">
        <v>3506</v>
      </c>
      <c r="C1675" t="str">
        <f>IFERROR(VLOOKUP(Table1[[#This Row],[Ticker]],[1]!Table1[[Symbol]:[Industry]],2,FALSE),"-")</f>
        <v>-</v>
      </c>
      <c r="D1675" t="s">
        <v>92</v>
      </c>
      <c r="E1675">
        <v>620.62594650000005</v>
      </c>
      <c r="F1675">
        <v>297.35000000000002</v>
      </c>
      <c r="G1675">
        <v>793.77097030346795</v>
      </c>
      <c r="H1675">
        <v>-21.2493627595187</v>
      </c>
      <c r="I1675">
        <v>40.914942238266001</v>
      </c>
      <c r="J1675">
        <v>-9.6557754032421705</v>
      </c>
      <c r="K1675">
        <v>321.809485370446</v>
      </c>
      <c r="L1675">
        <v>230.27769377400401</v>
      </c>
      <c r="M1675">
        <v>25.150266035704298</v>
      </c>
      <c r="N1675">
        <v>0.62713715684586402</v>
      </c>
      <c r="O1675">
        <v>33.394989070119301</v>
      </c>
      <c r="P1675">
        <v>817.746913580247</v>
      </c>
    </row>
    <row r="1676" spans="1:17" hidden="1" x14ac:dyDescent="0.3">
      <c r="A1676" t="s">
        <v>3507</v>
      </c>
      <c r="B1676" t="s">
        <v>3508</v>
      </c>
      <c r="C1676" t="str">
        <f>IFERROR(VLOOKUP(Table1[[#This Row],[Ticker]],[1]!Table1[[Symbol]:[Industry]],2,FALSE),"-")</f>
        <v>-</v>
      </c>
      <c r="E1676">
        <v>620.01549999999997</v>
      </c>
      <c r="F1676">
        <v>685.1</v>
      </c>
      <c r="G1676">
        <v>4.4762925908501998</v>
      </c>
      <c r="H1676">
        <v>7.4679234298696304</v>
      </c>
      <c r="I1676">
        <v>11.5201856309598</v>
      </c>
      <c r="J1676">
        <v>0.76837499444399604</v>
      </c>
      <c r="K1676">
        <v>663.37377670849196</v>
      </c>
      <c r="L1676">
        <v>604.61501605385195</v>
      </c>
      <c r="M1676">
        <v>45.629642157233</v>
      </c>
      <c r="N1676">
        <v>1.1473016555579401</v>
      </c>
      <c r="O1676">
        <v>26.842796672018601</v>
      </c>
      <c r="P1676">
        <v>52.924107142857103</v>
      </c>
    </row>
    <row r="1677" spans="1:17" hidden="1" x14ac:dyDescent="0.3">
      <c r="A1677" t="s">
        <v>3509</v>
      </c>
      <c r="B1677" t="s">
        <v>3510</v>
      </c>
      <c r="C1677" t="str">
        <f>IFERROR(VLOOKUP(Table1[[#This Row],[Ticker]],[1]!Table1[[Symbol]:[Industry]],2,FALSE),"-")</f>
        <v>-</v>
      </c>
      <c r="D1677" t="s">
        <v>62</v>
      </c>
      <c r="E1677">
        <v>619.38109466999902</v>
      </c>
      <c r="F1677">
        <v>189.15</v>
      </c>
      <c r="G1677">
        <v>221.18829029986301</v>
      </c>
      <c r="H1677">
        <v>15.4240712759579</v>
      </c>
      <c r="I1677">
        <v>14.2541653804499</v>
      </c>
      <c r="J1677">
        <v>-2.5058520259126</v>
      </c>
      <c r="K1677">
        <v>163.947839566255</v>
      </c>
      <c r="L1677">
        <v>134.989474345845</v>
      </c>
      <c r="M1677">
        <v>64.462132377143405</v>
      </c>
      <c r="N1677">
        <v>1.8459615249750201</v>
      </c>
      <c r="O1677">
        <v>6.9468675654242604</v>
      </c>
      <c r="P1677">
        <v>286.02040816326502</v>
      </c>
      <c r="Q1677">
        <v>6.7715525208669997E-2</v>
      </c>
    </row>
    <row r="1678" spans="1:17" hidden="1" x14ac:dyDescent="0.3">
      <c r="A1678" t="s">
        <v>3511</v>
      </c>
      <c r="B1678" t="s">
        <v>3512</v>
      </c>
      <c r="C1678" t="str">
        <f>IFERROR(VLOOKUP(Table1[[#This Row],[Ticker]],[1]!Table1[[Symbol]:[Industry]],2,FALSE),"-")</f>
        <v>-</v>
      </c>
      <c r="D1678" t="s">
        <v>242</v>
      </c>
      <c r="E1678">
        <v>615.68796683599999</v>
      </c>
      <c r="F1678">
        <v>190.46</v>
      </c>
      <c r="G1678">
        <v>21.413369700320299</v>
      </c>
      <c r="H1678">
        <v>-4.2394155089021002</v>
      </c>
      <c r="I1678">
        <v>-47.331882525876402</v>
      </c>
      <c r="J1678">
        <v>-2.9467210772864498</v>
      </c>
      <c r="K1678">
        <v>206.276310501138</v>
      </c>
      <c r="L1678">
        <v>216.252415217536</v>
      </c>
      <c r="M1678">
        <v>28.471955709986801</v>
      </c>
      <c r="N1678">
        <v>0.63722182104641201</v>
      </c>
      <c r="O1678">
        <v>82.164233959886502</v>
      </c>
      <c r="P1678">
        <v>52.368000000000002</v>
      </c>
      <c r="Q1678">
        <v>2.8819772076535001E-2</v>
      </c>
    </row>
    <row r="1679" spans="1:17" hidden="1" x14ac:dyDescent="0.3">
      <c r="A1679" t="s">
        <v>3513</v>
      </c>
      <c r="B1679" t="s">
        <v>3514</v>
      </c>
      <c r="C1679" t="str">
        <f>IFERROR(VLOOKUP(Table1[[#This Row],[Ticker]],[1]!Table1[[Symbol]:[Industry]],2,FALSE),"-")</f>
        <v>-</v>
      </c>
      <c r="D1679" t="s">
        <v>21</v>
      </c>
      <c r="E1679">
        <v>615.27406567000003</v>
      </c>
      <c r="F1679">
        <v>36.35</v>
      </c>
      <c r="G1679">
        <v>-17.9992668919392</v>
      </c>
      <c r="H1679">
        <v>-4.7565326729387101</v>
      </c>
      <c r="I1679">
        <v>-50.518965474418302</v>
      </c>
      <c r="J1679">
        <v>-4.3729596682525296</v>
      </c>
      <c r="K1679">
        <v>38.066640705292002</v>
      </c>
      <c r="L1679">
        <v>40.761328390018001</v>
      </c>
      <c r="M1679">
        <v>32.384616325580701</v>
      </c>
      <c r="N1679">
        <v>0.77945780042700696</v>
      </c>
      <c r="O1679">
        <v>75.790921595598306</v>
      </c>
      <c r="P1679">
        <v>20.165289256198299</v>
      </c>
      <c r="Q1679">
        <v>1.8268314206112999E-2</v>
      </c>
    </row>
    <row r="1680" spans="1:17" hidden="1" x14ac:dyDescent="0.3">
      <c r="A1680" t="s">
        <v>3515</v>
      </c>
      <c r="B1680" t="s">
        <v>3516</v>
      </c>
      <c r="C1680" t="str">
        <f>IFERROR(VLOOKUP(Table1[[#This Row],[Ticker]],[1]!Table1[[Symbol]:[Industry]],2,FALSE),"-")</f>
        <v>-</v>
      </c>
      <c r="D1680" t="s">
        <v>21</v>
      </c>
      <c r="E1680">
        <v>613.05476794899903</v>
      </c>
      <c r="F1680">
        <v>196.93</v>
      </c>
      <c r="G1680">
        <v>27.3340836152687</v>
      </c>
      <c r="H1680">
        <v>17.8899874735814</v>
      </c>
      <c r="I1680">
        <v>-15.8468870517538</v>
      </c>
      <c r="J1680">
        <v>-4.1559374777964804</v>
      </c>
      <c r="K1680">
        <v>171.38425707927601</v>
      </c>
      <c r="L1680">
        <v>161.46118274527601</v>
      </c>
      <c r="M1680">
        <v>64.250658083107993</v>
      </c>
      <c r="N1680">
        <v>3.5903563534268201</v>
      </c>
      <c r="O1680">
        <v>10.267607779414</v>
      </c>
      <c r="P1680">
        <v>65.348446683459201</v>
      </c>
      <c r="Q1680">
        <v>-1.3127191622643E-2</v>
      </c>
    </row>
    <row r="1681" spans="1:17" hidden="1" x14ac:dyDescent="0.3">
      <c r="A1681" t="s">
        <v>3517</v>
      </c>
      <c r="B1681" t="s">
        <v>3518</v>
      </c>
      <c r="C1681" t="str">
        <f>IFERROR(VLOOKUP(Table1[[#This Row],[Ticker]],[1]!Table1[[Symbol]:[Industry]],2,FALSE),"-")</f>
        <v>-</v>
      </c>
      <c r="D1681" t="s">
        <v>1058</v>
      </c>
      <c r="E1681">
        <v>612.5527045</v>
      </c>
      <c r="F1681">
        <v>2040.55</v>
      </c>
      <c r="G1681">
        <v>128.03714799159201</v>
      </c>
      <c r="H1681">
        <v>39.368795097093198</v>
      </c>
      <c r="I1681">
        <v>81.7936006278929</v>
      </c>
      <c r="J1681">
        <v>-4.0108094103309897</v>
      </c>
      <c r="K1681">
        <v>1599.3518921979501</v>
      </c>
      <c r="L1681">
        <v>1238.13459284071</v>
      </c>
      <c r="M1681">
        <v>59.717614813758999</v>
      </c>
      <c r="N1681">
        <v>1.4674664224526299</v>
      </c>
      <c r="O1681">
        <v>17.0272720590036</v>
      </c>
      <c r="P1681">
        <v>209.19766648988499</v>
      </c>
      <c r="Q1681">
        <v>9.4152934008185002E-2</v>
      </c>
    </row>
    <row r="1682" spans="1:17" hidden="1" x14ac:dyDescent="0.3">
      <c r="A1682" t="s">
        <v>3519</v>
      </c>
      <c r="B1682" t="s">
        <v>3520</v>
      </c>
      <c r="C1682" t="str">
        <f>IFERROR(VLOOKUP(Table1[[#This Row],[Ticker]],[1]!Table1[[Symbol]:[Industry]],2,FALSE),"-")</f>
        <v>-</v>
      </c>
      <c r="D1682" t="s">
        <v>375</v>
      </c>
      <c r="E1682">
        <v>611.413275484</v>
      </c>
      <c r="F1682">
        <v>124.84</v>
      </c>
      <c r="G1682">
        <v>85.136284528916207</v>
      </c>
      <c r="H1682">
        <v>-7.1559875269045596</v>
      </c>
      <c r="I1682">
        <v>30.5848452461981</v>
      </c>
      <c r="J1682">
        <v>-9.5021758531859408</v>
      </c>
      <c r="K1682">
        <v>119.590691863551</v>
      </c>
      <c r="L1682">
        <v>100.126891573675</v>
      </c>
      <c r="M1682">
        <v>38.834606336199101</v>
      </c>
      <c r="N1682">
        <v>0.77855357793606805</v>
      </c>
      <c r="O1682">
        <v>18.431592438321001</v>
      </c>
      <c r="P1682">
        <v>110.52276559865</v>
      </c>
      <c r="Q1682">
        <v>9.6193196685487994E-2</v>
      </c>
    </row>
    <row r="1683" spans="1:17" hidden="1" x14ac:dyDescent="0.3">
      <c r="A1683" t="s">
        <v>3521</v>
      </c>
      <c r="B1683" t="s">
        <v>3522</v>
      </c>
      <c r="C1683" t="str">
        <f>IFERROR(VLOOKUP(Table1[[#This Row],[Ticker]],[1]!Table1[[Symbol]:[Industry]],2,FALSE),"-")</f>
        <v>-</v>
      </c>
      <c r="D1683" t="s">
        <v>155</v>
      </c>
      <c r="E1683">
        <v>611.23025047500005</v>
      </c>
      <c r="F1683">
        <v>89.05</v>
      </c>
      <c r="G1683">
        <v>1.80089288141316</v>
      </c>
      <c r="H1683">
        <v>-0.53680110629134703</v>
      </c>
      <c r="I1683">
        <v>1.09825336759578</v>
      </c>
      <c r="J1683">
        <v>0.187043083607041</v>
      </c>
      <c r="K1683">
        <v>86.893903014250299</v>
      </c>
      <c r="L1683">
        <v>79.2841220448028</v>
      </c>
      <c r="M1683">
        <v>45.024348439461299</v>
      </c>
      <c r="N1683">
        <v>1.0673251896890199</v>
      </c>
      <c r="O1683">
        <v>19.595732734418799</v>
      </c>
      <c r="P1683">
        <v>55.229517722254499</v>
      </c>
      <c r="Q1683">
        <v>0.114718824029236</v>
      </c>
    </row>
    <row r="1684" spans="1:17" hidden="1" x14ac:dyDescent="0.3">
      <c r="A1684" t="s">
        <v>3523</v>
      </c>
      <c r="B1684" t="s">
        <v>3524</v>
      </c>
      <c r="C1684" t="str">
        <f>IFERROR(VLOOKUP(Table1[[#This Row],[Ticker]],[1]!Table1[[Symbol]:[Industry]],2,FALSE),"-")</f>
        <v>-</v>
      </c>
      <c r="D1684" t="s">
        <v>619</v>
      </c>
      <c r="E1684">
        <v>607.14077311999995</v>
      </c>
      <c r="F1684">
        <v>67.48</v>
      </c>
      <c r="G1684">
        <v>100.73268143184499</v>
      </c>
      <c r="H1684">
        <v>0.563361242074091</v>
      </c>
      <c r="I1684">
        <v>53.485909297257599</v>
      </c>
      <c r="J1684">
        <v>-2.4412826496190001</v>
      </c>
      <c r="K1684">
        <v>65.297648307410796</v>
      </c>
      <c r="L1684">
        <v>54.589008238050603</v>
      </c>
      <c r="M1684">
        <v>47.427258106186997</v>
      </c>
      <c r="N1684">
        <v>1.30198009574065</v>
      </c>
      <c r="O1684">
        <v>18.1090693538826</v>
      </c>
      <c r="P1684">
        <v>140.570409982174</v>
      </c>
      <c r="Q1684">
        <v>9.4434896758549006E-2</v>
      </c>
    </row>
    <row r="1685" spans="1:17" hidden="1" x14ac:dyDescent="0.3">
      <c r="A1685" t="s">
        <v>3525</v>
      </c>
      <c r="B1685" t="s">
        <v>3526</v>
      </c>
      <c r="C1685" t="str">
        <f>IFERROR(VLOOKUP(Table1[[#This Row],[Ticker]],[1]!Table1[[Symbol]:[Industry]],2,FALSE),"-")</f>
        <v>-</v>
      </c>
      <c r="D1685" t="s">
        <v>375</v>
      </c>
      <c r="E1685">
        <v>605.54948639999998</v>
      </c>
      <c r="F1685">
        <v>288.8</v>
      </c>
      <c r="G1685">
        <v>174.98886003585</v>
      </c>
      <c r="H1685">
        <v>-7.14001798195594</v>
      </c>
      <c r="I1685">
        <v>-15.4636017501655</v>
      </c>
      <c r="J1685">
        <v>0.54422459675781298</v>
      </c>
      <c r="K1685">
        <v>275.88710652617198</v>
      </c>
      <c r="L1685">
        <v>249.888124495711</v>
      </c>
      <c r="M1685">
        <v>50.750419513922203</v>
      </c>
      <c r="N1685">
        <v>0.63454857387947605</v>
      </c>
      <c r="O1685">
        <v>22.922437673130101</v>
      </c>
      <c r="P1685">
        <v>227.623369256948</v>
      </c>
    </row>
    <row r="1686" spans="1:17" hidden="1" x14ac:dyDescent="0.3">
      <c r="A1686" t="s">
        <v>3527</v>
      </c>
      <c r="B1686" t="s">
        <v>3528</v>
      </c>
      <c r="C1686" t="str">
        <f>IFERROR(VLOOKUP(Table1[[#This Row],[Ticker]],[1]!Table1[[Symbol]:[Industry]],2,FALSE),"-")</f>
        <v>-</v>
      </c>
      <c r="D1686" t="s">
        <v>62</v>
      </c>
      <c r="E1686">
        <v>603.72366999999997</v>
      </c>
      <c r="F1686">
        <v>286.89999999999998</v>
      </c>
      <c r="G1686">
        <v>-32.896578197413803</v>
      </c>
      <c r="H1686">
        <v>-1.1831819117515601</v>
      </c>
      <c r="I1686">
        <v>-21.005290703793801</v>
      </c>
      <c r="J1686">
        <v>-1.50355697320805</v>
      </c>
      <c r="K1686">
        <v>285.47713906618299</v>
      </c>
      <c r="M1686">
        <v>45.213754140014899</v>
      </c>
      <c r="N1686">
        <v>1.00478753541076</v>
      </c>
      <c r="O1686">
        <v>26.873475078424502</v>
      </c>
      <c r="P1686">
        <v>28.0803571428571</v>
      </c>
    </row>
    <row r="1687" spans="1:17" hidden="1" x14ac:dyDescent="0.3">
      <c r="A1687" t="s">
        <v>3529</v>
      </c>
      <c r="B1687" t="s">
        <v>3530</v>
      </c>
      <c r="C1687" t="str">
        <f>IFERROR(VLOOKUP(Table1[[#This Row],[Ticker]],[1]!Table1[[Symbol]:[Industry]],2,FALSE),"-")</f>
        <v>-</v>
      </c>
      <c r="D1687" t="s">
        <v>619</v>
      </c>
      <c r="E1687">
        <v>603.671710512</v>
      </c>
      <c r="F1687">
        <v>23.14</v>
      </c>
      <c r="G1687">
        <v>-2.9824792244913398</v>
      </c>
      <c r="H1687">
        <v>-7.0290096563315201</v>
      </c>
      <c r="I1687">
        <v>-26.427101585021401</v>
      </c>
      <c r="J1687">
        <v>-1.04902751195821</v>
      </c>
      <c r="K1687">
        <v>21.691258169028</v>
      </c>
      <c r="L1687">
        <v>23.100666696779001</v>
      </c>
      <c r="M1687">
        <v>82.040099064119502</v>
      </c>
      <c r="N1687">
        <v>2.42706846015213</v>
      </c>
      <c r="O1687">
        <v>52.981849611062998</v>
      </c>
      <c r="P1687">
        <v>21.469816272965801</v>
      </c>
      <c r="Q1687">
        <v>5.1875144528837999E-2</v>
      </c>
    </row>
    <row r="1688" spans="1:17" hidden="1" x14ac:dyDescent="0.3">
      <c r="A1688" t="s">
        <v>3531</v>
      </c>
      <c r="B1688" t="s">
        <v>3532</v>
      </c>
      <c r="C1688" t="str">
        <f>IFERROR(VLOOKUP(Table1[[#This Row],[Ticker]],[1]!Table1[[Symbol]:[Industry]],2,FALSE),"-")</f>
        <v>-</v>
      </c>
      <c r="D1688" t="s">
        <v>2920</v>
      </c>
      <c r="E1688">
        <v>601.61907767499997</v>
      </c>
      <c r="F1688">
        <v>14.77</v>
      </c>
      <c r="G1688">
        <v>-7.6767306783537199</v>
      </c>
      <c r="H1688">
        <v>-13.4636201590959</v>
      </c>
      <c r="I1688">
        <v>-35.202075707123498</v>
      </c>
      <c r="J1688">
        <v>-5.47987178878435</v>
      </c>
      <c r="K1688">
        <v>18.959881043765201</v>
      </c>
      <c r="L1688">
        <v>18.7499692647628</v>
      </c>
      <c r="M1688">
        <v>23.277239498716199</v>
      </c>
      <c r="N1688">
        <v>0.86460169346479998</v>
      </c>
      <c r="O1688">
        <v>603.45294515910598</v>
      </c>
      <c r="P1688">
        <v>28.995633187772899</v>
      </c>
      <c r="Q1688">
        <v>-8.6832630008930003E-2</v>
      </c>
    </row>
    <row r="1689" spans="1:17" hidden="1" x14ac:dyDescent="0.3">
      <c r="A1689" t="s">
        <v>3533</v>
      </c>
      <c r="B1689" t="s">
        <v>3534</v>
      </c>
      <c r="C1689" t="str">
        <f>IFERROR(VLOOKUP(Table1[[#This Row],[Ticker]],[1]!Table1[[Symbol]:[Industry]],2,FALSE),"-")</f>
        <v>-</v>
      </c>
      <c r="D1689" t="s">
        <v>380</v>
      </c>
      <c r="E1689">
        <v>601.17865301999996</v>
      </c>
      <c r="F1689">
        <v>38.28</v>
      </c>
      <c r="G1689">
        <v>45.030679239777299</v>
      </c>
      <c r="H1689">
        <v>-13.1492285841029</v>
      </c>
      <c r="I1689">
        <v>-5.7283792534208002</v>
      </c>
      <c r="J1689">
        <v>-4.05050952817765</v>
      </c>
      <c r="K1689">
        <v>38.365519461700003</v>
      </c>
      <c r="L1689">
        <v>35.905382222961997</v>
      </c>
      <c r="M1689">
        <v>49.230584362361597</v>
      </c>
      <c r="N1689">
        <v>1.0029432056067</v>
      </c>
      <c r="O1689">
        <v>28.7878787878787</v>
      </c>
      <c r="P1689">
        <v>75.596330275229306</v>
      </c>
      <c r="Q1689">
        <v>2.5704000912880002E-3</v>
      </c>
    </row>
    <row r="1690" spans="1:17" hidden="1" x14ac:dyDescent="0.3">
      <c r="A1690" t="s">
        <v>3535</v>
      </c>
      <c r="B1690" t="s">
        <v>3536</v>
      </c>
      <c r="C1690" t="str">
        <f>IFERROR(VLOOKUP(Table1[[#This Row],[Ticker]],[1]!Table1[[Symbol]:[Industry]],2,FALSE),"-")</f>
        <v>-</v>
      </c>
      <c r="D1690" t="s">
        <v>281</v>
      </c>
      <c r="E1690">
        <v>601.000455039999</v>
      </c>
      <c r="F1690">
        <v>534.4</v>
      </c>
      <c r="G1690">
        <v>-15.0732680626923</v>
      </c>
      <c r="H1690">
        <v>-12.119713118941201</v>
      </c>
      <c r="I1690">
        <v>-4.6436691444459601</v>
      </c>
      <c r="J1690">
        <v>-0.951307046503162</v>
      </c>
      <c r="K1690">
        <v>549.91577227878201</v>
      </c>
      <c r="L1690">
        <v>525.40387017933699</v>
      </c>
      <c r="M1690">
        <v>33.727038520398402</v>
      </c>
      <c r="N1690">
        <v>0.95913404440623895</v>
      </c>
      <c r="O1690">
        <v>59.279048387980403</v>
      </c>
      <c r="P1690">
        <v>30.500610500610499</v>
      </c>
      <c r="Q1690">
        <v>0.114742540723332</v>
      </c>
    </row>
    <row r="1691" spans="1:17" hidden="1" x14ac:dyDescent="0.3">
      <c r="A1691" t="s">
        <v>3537</v>
      </c>
      <c r="B1691" t="s">
        <v>3538</v>
      </c>
      <c r="C1691" t="str">
        <f>IFERROR(VLOOKUP(Table1[[#This Row],[Ticker]],[1]!Table1[[Symbol]:[Industry]],2,FALSE),"-")</f>
        <v>-</v>
      </c>
      <c r="D1691" t="s">
        <v>703</v>
      </c>
      <c r="E1691">
        <v>599.22049201000004</v>
      </c>
      <c r="F1691">
        <v>76.069999999999993</v>
      </c>
      <c r="G1691">
        <v>39.971819514914401</v>
      </c>
      <c r="H1691">
        <v>-2.19058885200154</v>
      </c>
      <c r="I1691">
        <v>19.4524186331093</v>
      </c>
      <c r="J1691">
        <v>-2.2730342864909101</v>
      </c>
      <c r="K1691">
        <v>74.271249147579397</v>
      </c>
      <c r="L1691">
        <v>63.752425910527997</v>
      </c>
      <c r="M1691">
        <v>47.3837917882664</v>
      </c>
      <c r="N1691">
        <v>0.97456325865425597</v>
      </c>
      <c r="O1691">
        <v>5.9550414092283299</v>
      </c>
      <c r="P1691">
        <v>69.609810479375597</v>
      </c>
      <c r="Q1691">
        <v>1.14306047313E-3</v>
      </c>
    </row>
    <row r="1692" spans="1:17" hidden="1" x14ac:dyDescent="0.3">
      <c r="A1692" t="s">
        <v>3539</v>
      </c>
      <c r="B1692" t="s">
        <v>3540</v>
      </c>
      <c r="C1692" t="str">
        <f>IFERROR(VLOOKUP(Table1[[#This Row],[Ticker]],[1]!Table1[[Symbol]:[Industry]],2,FALSE),"-")</f>
        <v>-</v>
      </c>
      <c r="D1692" t="s">
        <v>271</v>
      </c>
      <c r="E1692">
        <v>596.79957000000002</v>
      </c>
      <c r="F1692">
        <v>129.9</v>
      </c>
      <c r="G1692">
        <v>-20.7168017823433</v>
      </c>
      <c r="H1692">
        <v>6.4395637913980801</v>
      </c>
      <c r="I1692">
        <v>-20.126287234116099</v>
      </c>
      <c r="J1692">
        <v>-4.3635244807329601</v>
      </c>
      <c r="K1692">
        <v>126.12235901885801</v>
      </c>
      <c r="L1692">
        <v>124.67311594818</v>
      </c>
      <c r="M1692">
        <v>46.087273710063002</v>
      </c>
      <c r="N1692">
        <v>1.83404614558516</v>
      </c>
      <c r="O1692">
        <v>17.705927636643501</v>
      </c>
      <c r="P1692">
        <v>29.9</v>
      </c>
      <c r="Q1692">
        <v>3.5029603394134003E-2</v>
      </c>
    </row>
    <row r="1693" spans="1:17" hidden="1" x14ac:dyDescent="0.3">
      <c r="A1693" t="s">
        <v>3541</v>
      </c>
      <c r="B1693" t="s">
        <v>3542</v>
      </c>
      <c r="C1693" t="str">
        <f>IFERROR(VLOOKUP(Table1[[#This Row],[Ticker]],[1]!Table1[[Symbol]:[Industry]],2,FALSE),"-")</f>
        <v>-</v>
      </c>
      <c r="E1693">
        <v>596.682275</v>
      </c>
      <c r="F1693">
        <v>1038.25</v>
      </c>
      <c r="G1693">
        <v>-10.4129134709271</v>
      </c>
      <c r="H1693">
        <v>18.784441856407899</v>
      </c>
      <c r="I1693">
        <v>-1.6932464432771599</v>
      </c>
      <c r="J1693">
        <v>-20.1880696537327</v>
      </c>
      <c r="O1693">
        <v>36.580784974716998</v>
      </c>
      <c r="P1693">
        <v>19.23629055412</v>
      </c>
    </row>
    <row r="1694" spans="1:17" hidden="1" x14ac:dyDescent="0.3">
      <c r="A1694" t="s">
        <v>3543</v>
      </c>
      <c r="B1694" t="s">
        <v>3544</v>
      </c>
      <c r="C1694" t="str">
        <f>IFERROR(VLOOKUP(Table1[[#This Row],[Ticker]],[1]!Table1[[Symbol]:[Industry]],2,FALSE),"-")</f>
        <v>-</v>
      </c>
      <c r="D1694" t="s">
        <v>271</v>
      </c>
      <c r="E1694">
        <v>596.45682999999997</v>
      </c>
      <c r="F1694">
        <v>185.87</v>
      </c>
      <c r="G1694">
        <v>7.0106670121569401</v>
      </c>
      <c r="H1694">
        <v>2.5598321828627602</v>
      </c>
      <c r="I1694">
        <v>-23.195850295686601</v>
      </c>
      <c r="J1694">
        <v>-6.1542928637159999</v>
      </c>
      <c r="K1694">
        <v>181.35203884688701</v>
      </c>
      <c r="L1694">
        <v>173.22846933291501</v>
      </c>
      <c r="M1694">
        <v>42.848722312940303</v>
      </c>
      <c r="N1694">
        <v>1.4696654299335701</v>
      </c>
      <c r="O1694">
        <v>28.046484101791499</v>
      </c>
      <c r="P1694">
        <v>32.009943181818102</v>
      </c>
      <c r="Q1694">
        <v>1.4941770794054E-2</v>
      </c>
    </row>
    <row r="1695" spans="1:17" hidden="1" x14ac:dyDescent="0.3">
      <c r="A1695" t="s">
        <v>3545</v>
      </c>
      <c r="B1695" t="s">
        <v>3546</v>
      </c>
      <c r="C1695" t="str">
        <f>IFERROR(VLOOKUP(Table1[[#This Row],[Ticker]],[1]!Table1[[Symbol]:[Industry]],2,FALSE),"-")</f>
        <v>-</v>
      </c>
      <c r="D1695" t="s">
        <v>155</v>
      </c>
      <c r="E1695">
        <v>595.68357679999997</v>
      </c>
      <c r="F1695">
        <v>49.79</v>
      </c>
      <c r="G1695">
        <v>18.484714806196699</v>
      </c>
      <c r="H1695">
        <v>-8.99230469799849</v>
      </c>
      <c r="I1695">
        <v>-19.2292752848088</v>
      </c>
      <c r="J1695">
        <v>-4.8647714176661596</v>
      </c>
      <c r="K1695">
        <v>50.800518576559199</v>
      </c>
      <c r="L1695">
        <v>48.747766151671001</v>
      </c>
      <c r="M1695">
        <v>32.427128148052901</v>
      </c>
      <c r="N1695">
        <v>1.8468893555932999</v>
      </c>
      <c r="O1695">
        <v>45.310303273749703</v>
      </c>
      <c r="P1695">
        <v>62.712418300653503</v>
      </c>
      <c r="Q1695">
        <v>2.2814105757138999E-2</v>
      </c>
    </row>
    <row r="1696" spans="1:17" hidden="1" x14ac:dyDescent="0.3">
      <c r="A1696" t="s">
        <v>3547</v>
      </c>
      <c r="B1696" t="s">
        <v>3548</v>
      </c>
      <c r="C1696" t="str">
        <f>IFERROR(VLOOKUP(Table1[[#This Row],[Ticker]],[1]!Table1[[Symbol]:[Industry]],2,FALSE),"-")</f>
        <v>-</v>
      </c>
      <c r="D1696" t="s">
        <v>198</v>
      </c>
      <c r="E1696">
        <v>595.53576120000002</v>
      </c>
      <c r="F1696">
        <v>766.55</v>
      </c>
      <c r="G1696">
        <v>-5.5931859894901201</v>
      </c>
      <c r="H1696">
        <v>-1.87035303188851</v>
      </c>
      <c r="I1696">
        <v>-12.2495918825592</v>
      </c>
      <c r="J1696">
        <v>1.0670674632677399</v>
      </c>
      <c r="K1696">
        <v>693.254666678474</v>
      </c>
      <c r="L1696">
        <v>542.79544946107296</v>
      </c>
      <c r="M1696">
        <v>72.794479082948499</v>
      </c>
      <c r="N1696">
        <v>1</v>
      </c>
      <c r="Q1696">
        <v>-5.0546889445763001E-2</v>
      </c>
    </row>
    <row r="1697" spans="1:17" hidden="1" x14ac:dyDescent="0.3">
      <c r="A1697" t="s">
        <v>3549</v>
      </c>
      <c r="B1697" t="s">
        <v>3550</v>
      </c>
      <c r="C1697" t="str">
        <f>IFERROR(VLOOKUP(Table1[[#This Row],[Ticker]],[1]!Table1[[Symbol]:[Industry]],2,FALSE),"-")</f>
        <v>-</v>
      </c>
      <c r="D1697" t="s">
        <v>696</v>
      </c>
      <c r="E1697">
        <v>595.24655110000003</v>
      </c>
      <c r="F1697">
        <v>23.15</v>
      </c>
      <c r="G1697">
        <v>18.048596600521599</v>
      </c>
      <c r="H1697">
        <v>5.7257110720168898</v>
      </c>
      <c r="I1697">
        <v>1.3684088894100701</v>
      </c>
      <c r="J1697">
        <v>-6.2821227086314098</v>
      </c>
      <c r="K1697">
        <v>21.916140032131398</v>
      </c>
      <c r="L1697">
        <v>20.652601565649299</v>
      </c>
      <c r="M1697">
        <v>51.325567443224998</v>
      </c>
      <c r="N1697">
        <v>2.2140783371882402</v>
      </c>
      <c r="O1697">
        <v>23.110151187904901</v>
      </c>
      <c r="P1697">
        <v>50.814332247556997</v>
      </c>
      <c r="Q1697">
        <v>5.6619400144781999E-2</v>
      </c>
    </row>
    <row r="1698" spans="1:17" hidden="1" x14ac:dyDescent="0.3">
      <c r="A1698" t="s">
        <v>3551</v>
      </c>
      <c r="B1698" t="s">
        <v>3552</v>
      </c>
      <c r="C1698" t="str">
        <f>IFERROR(VLOOKUP(Table1[[#This Row],[Ticker]],[1]!Table1[[Symbol]:[Industry]],2,FALSE),"-")</f>
        <v>-</v>
      </c>
      <c r="D1698" t="s">
        <v>21</v>
      </c>
      <c r="E1698">
        <v>594.01570569</v>
      </c>
      <c r="F1698">
        <v>404.7</v>
      </c>
      <c r="G1698">
        <v>62.007512605574</v>
      </c>
      <c r="H1698">
        <v>7.8320192543094098</v>
      </c>
      <c r="I1698">
        <v>31.2414613074321</v>
      </c>
      <c r="J1698">
        <v>-2.5883055237241099</v>
      </c>
      <c r="K1698">
        <v>362.981407768309</v>
      </c>
      <c r="L1698">
        <v>310.44448227982599</v>
      </c>
      <c r="M1698">
        <v>63.283016133704102</v>
      </c>
      <c r="N1698">
        <v>0.838577097505668</v>
      </c>
      <c r="O1698">
        <v>11.1193476649369</v>
      </c>
      <c r="P1698">
        <v>116.822930618805</v>
      </c>
    </row>
    <row r="1699" spans="1:17" hidden="1" x14ac:dyDescent="0.3">
      <c r="A1699" t="s">
        <v>3553</v>
      </c>
      <c r="B1699" t="s">
        <v>3554</v>
      </c>
      <c r="C1699" t="str">
        <f>IFERROR(VLOOKUP(Table1[[#This Row],[Ticker]],[1]!Table1[[Symbol]:[Industry]],2,FALSE),"-")</f>
        <v>-</v>
      </c>
      <c r="D1699" t="s">
        <v>799</v>
      </c>
      <c r="E1699">
        <v>592.65251249999994</v>
      </c>
      <c r="F1699">
        <v>107.35</v>
      </c>
      <c r="G1699">
        <v>-18.9368043335304</v>
      </c>
      <c r="H1699">
        <v>-18.497360151471099</v>
      </c>
      <c r="I1699">
        <v>7.7527761170908001</v>
      </c>
      <c r="J1699">
        <v>-6.7228561485837899</v>
      </c>
      <c r="K1699">
        <v>116.67229602238</v>
      </c>
      <c r="L1699">
        <v>109.190194851388</v>
      </c>
      <c r="M1699">
        <v>35.527885171551297</v>
      </c>
      <c r="N1699">
        <v>0.426301023736121</v>
      </c>
      <c r="O1699">
        <v>41.080577550069798</v>
      </c>
      <c r="P1699">
        <v>34.204275534441699</v>
      </c>
      <c r="Q1699">
        <v>-2.9548628003316001E-2</v>
      </c>
    </row>
    <row r="1700" spans="1:17" hidden="1" x14ac:dyDescent="0.3">
      <c r="A1700" t="s">
        <v>3555</v>
      </c>
      <c r="B1700" t="s">
        <v>3556</v>
      </c>
      <c r="C1700" t="str">
        <f>IFERROR(VLOOKUP(Table1[[#This Row],[Ticker]],[1]!Table1[[Symbol]:[Industry]],2,FALSE),"-")</f>
        <v>-</v>
      </c>
      <c r="E1700">
        <v>591.89901299999997</v>
      </c>
      <c r="F1700">
        <v>514</v>
      </c>
      <c r="G1700">
        <v>66.442320731910598</v>
      </c>
      <c r="H1700">
        <v>-5.3151407315467702</v>
      </c>
      <c r="I1700">
        <v>19.281087970213999</v>
      </c>
      <c r="J1700">
        <v>-0.60962155708833898</v>
      </c>
      <c r="K1700">
        <v>515.63847859119403</v>
      </c>
      <c r="L1700">
        <v>408.376250943868</v>
      </c>
      <c r="M1700">
        <v>47.990675451819399</v>
      </c>
      <c r="N1700">
        <v>0.438321369409166</v>
      </c>
      <c r="O1700">
        <v>20.038910505836501</v>
      </c>
      <c r="P1700">
        <v>177.38801942795399</v>
      </c>
      <c r="Q1700">
        <v>0.20007453268637601</v>
      </c>
    </row>
    <row r="1701" spans="1:17" hidden="1" x14ac:dyDescent="0.3">
      <c r="A1701" t="s">
        <v>3557</v>
      </c>
      <c r="B1701" t="s">
        <v>3558</v>
      </c>
      <c r="C1701" t="str">
        <f>IFERROR(VLOOKUP(Table1[[#This Row],[Ticker]],[1]!Table1[[Symbol]:[Industry]],2,FALSE),"-")</f>
        <v>-</v>
      </c>
      <c r="D1701" t="s">
        <v>626</v>
      </c>
      <c r="E1701">
        <v>591.26016400000003</v>
      </c>
      <c r="F1701">
        <v>418</v>
      </c>
      <c r="G1701">
        <v>366.63438536171799</v>
      </c>
      <c r="H1701">
        <v>-11.159037241357501</v>
      </c>
      <c r="I1701">
        <v>129.83314034424501</v>
      </c>
      <c r="J1701">
        <v>-6.4325195892886899</v>
      </c>
      <c r="K1701">
        <v>413.32312590825097</v>
      </c>
      <c r="L1701">
        <v>282.28189004260099</v>
      </c>
      <c r="M1701">
        <v>37.665051947854202</v>
      </c>
      <c r="N1701">
        <v>0.71881210383971805</v>
      </c>
      <c r="O1701">
        <v>21.459330143540601</v>
      </c>
      <c r="P1701">
        <v>426.11705475141503</v>
      </c>
      <c r="Q1701">
        <v>0.19411935116288201</v>
      </c>
    </row>
    <row r="1702" spans="1:17" hidden="1" x14ac:dyDescent="0.3">
      <c r="A1702" t="s">
        <v>3559</v>
      </c>
      <c r="B1702" t="s">
        <v>3560</v>
      </c>
      <c r="C1702" t="str">
        <f>IFERROR(VLOOKUP(Table1[[#This Row],[Ticker]],[1]!Table1[[Symbol]:[Industry]],2,FALSE),"-")</f>
        <v>-</v>
      </c>
      <c r="D1702" t="s">
        <v>198</v>
      </c>
      <c r="E1702">
        <v>590.09885599999996</v>
      </c>
      <c r="F1702">
        <v>484.45</v>
      </c>
      <c r="G1702">
        <v>49.041913866078197</v>
      </c>
      <c r="H1702">
        <v>-10.6382234733133</v>
      </c>
      <c r="I1702">
        <v>-28.3749993481246</v>
      </c>
      <c r="J1702">
        <v>2.7134219937209298</v>
      </c>
      <c r="K1702">
        <v>513.51253002665101</v>
      </c>
      <c r="L1702">
        <v>473.94919325297599</v>
      </c>
      <c r="M1702">
        <v>44.877068694384398</v>
      </c>
      <c r="N1702">
        <v>1.3057602832215001</v>
      </c>
      <c r="O1702">
        <v>32.284033439983403</v>
      </c>
      <c r="P1702">
        <v>79.692136498516206</v>
      </c>
      <c r="Q1702">
        <v>0.146034946934085</v>
      </c>
    </row>
    <row r="1703" spans="1:17" hidden="1" x14ac:dyDescent="0.3">
      <c r="A1703" t="s">
        <v>3561</v>
      </c>
      <c r="B1703" t="s">
        <v>3562</v>
      </c>
      <c r="C1703" t="str">
        <f>IFERROR(VLOOKUP(Table1[[#This Row],[Ticker]],[1]!Table1[[Symbol]:[Industry]],2,FALSE),"-")</f>
        <v>-</v>
      </c>
      <c r="D1703" t="s">
        <v>198</v>
      </c>
      <c r="E1703">
        <v>589.83749999999998</v>
      </c>
      <c r="F1703">
        <v>224.7</v>
      </c>
      <c r="G1703">
        <v>31.9033491269671</v>
      </c>
      <c r="H1703">
        <v>26.314353385842502</v>
      </c>
      <c r="I1703">
        <v>37.600866608013902</v>
      </c>
      <c r="J1703">
        <v>-11.291803116868</v>
      </c>
      <c r="K1703">
        <v>199.90821010609099</v>
      </c>
      <c r="L1703">
        <v>162.505454237251</v>
      </c>
      <c r="M1703">
        <v>46.358517184855799</v>
      </c>
      <c r="N1703">
        <v>0.84921826585175098</v>
      </c>
      <c r="O1703">
        <v>17.356475300400501</v>
      </c>
      <c r="P1703">
        <v>82.682926829268197</v>
      </c>
      <c r="Q1703">
        <v>6.2753197864099997E-2</v>
      </c>
    </row>
    <row r="1704" spans="1:17" hidden="1" x14ac:dyDescent="0.3">
      <c r="A1704" t="s">
        <v>3563</v>
      </c>
      <c r="B1704" t="s">
        <v>3564</v>
      </c>
      <c r="C1704" t="str">
        <f>IFERROR(VLOOKUP(Table1[[#This Row],[Ticker]],[1]!Table1[[Symbol]:[Industry]],2,FALSE),"-")</f>
        <v>-</v>
      </c>
      <c r="D1704" t="s">
        <v>420</v>
      </c>
      <c r="E1704">
        <v>587.96427140000003</v>
      </c>
      <c r="F1704">
        <v>554.9</v>
      </c>
      <c r="G1704">
        <v>50.6582030646844</v>
      </c>
      <c r="H1704">
        <v>-9.6178298630849896E-2</v>
      </c>
      <c r="I1704">
        <v>17.288809144397799</v>
      </c>
      <c r="J1704">
        <v>-5.4473720418976397</v>
      </c>
      <c r="K1704">
        <v>539.08437025544004</v>
      </c>
      <c r="L1704">
        <v>466.67059305458099</v>
      </c>
      <c r="M1704">
        <v>37.4067896310317</v>
      </c>
      <c r="N1704">
        <v>0.69556042689761</v>
      </c>
      <c r="O1704">
        <v>13.524959452153499</v>
      </c>
      <c r="P1704">
        <v>81.934426229508105</v>
      </c>
      <c r="Q1704">
        <v>3.5915057151429002E-2</v>
      </c>
    </row>
    <row r="1705" spans="1:17" hidden="1" x14ac:dyDescent="0.3">
      <c r="A1705" t="s">
        <v>3565</v>
      </c>
      <c r="B1705" t="s">
        <v>3566</v>
      </c>
      <c r="C1705" t="str">
        <f>IFERROR(VLOOKUP(Table1[[#This Row],[Ticker]],[1]!Table1[[Symbol]:[Industry]],2,FALSE),"-")</f>
        <v>-</v>
      </c>
      <c r="D1705" t="s">
        <v>916</v>
      </c>
      <c r="E1705">
        <v>587.47438499999998</v>
      </c>
      <c r="F1705">
        <v>235</v>
      </c>
      <c r="G1705">
        <v>71.4502521494164</v>
      </c>
      <c r="H1705">
        <v>44.907028403665798</v>
      </c>
      <c r="I1705">
        <v>35.626548790999401</v>
      </c>
      <c r="J1705">
        <v>-7.8527219681276801</v>
      </c>
      <c r="K1705">
        <v>193.40079525178899</v>
      </c>
      <c r="L1705">
        <v>153.95514823150799</v>
      </c>
      <c r="M1705">
        <v>46.216124106172799</v>
      </c>
      <c r="N1705">
        <v>0.67049999999999998</v>
      </c>
      <c r="O1705">
        <v>26.297872340425499</v>
      </c>
      <c r="P1705">
        <v>109.821428571428</v>
      </c>
      <c r="Q1705">
        <v>4.7102442593972997E-2</v>
      </c>
    </row>
    <row r="1706" spans="1:17" hidden="1" x14ac:dyDescent="0.3">
      <c r="A1706" t="s">
        <v>3567</v>
      </c>
      <c r="B1706" t="s">
        <v>3568</v>
      </c>
      <c r="C1706" t="str">
        <f>IFERROR(VLOOKUP(Table1[[#This Row],[Ticker]],[1]!Table1[[Symbol]:[Industry]],2,FALSE),"-")</f>
        <v>-</v>
      </c>
      <c r="D1706" t="s">
        <v>619</v>
      </c>
      <c r="E1706">
        <v>586.19975551999903</v>
      </c>
      <c r="F1706">
        <v>115.55</v>
      </c>
      <c r="G1706">
        <v>33.879247980051602</v>
      </c>
      <c r="H1706">
        <v>12.0598109499375</v>
      </c>
      <c r="I1706">
        <v>27.222145452473999</v>
      </c>
      <c r="J1706">
        <v>-4.8627283684773603</v>
      </c>
      <c r="K1706">
        <v>103.699226683208</v>
      </c>
      <c r="L1706">
        <v>88.830711917002901</v>
      </c>
      <c r="M1706">
        <v>53.352205107749</v>
      </c>
      <c r="N1706">
        <v>0.803162260025997</v>
      </c>
      <c r="O1706">
        <v>8.4292514063176291</v>
      </c>
      <c r="P1706">
        <v>82.977038796516197</v>
      </c>
      <c r="Q1706">
        <v>1.9584399050975001E-2</v>
      </c>
    </row>
    <row r="1707" spans="1:17" hidden="1" x14ac:dyDescent="0.3">
      <c r="A1707" t="s">
        <v>3569</v>
      </c>
      <c r="B1707" t="s">
        <v>3570</v>
      </c>
      <c r="C1707" t="str">
        <f>IFERROR(VLOOKUP(Table1[[#This Row],[Ticker]],[1]!Table1[[Symbol]:[Industry]],2,FALSE),"-")</f>
        <v>-</v>
      </c>
      <c r="D1707" t="s">
        <v>62</v>
      </c>
      <c r="E1707">
        <v>579.97647900000004</v>
      </c>
      <c r="F1707">
        <v>456.15</v>
      </c>
      <c r="G1707">
        <v>-66.695852864271799</v>
      </c>
      <c r="H1707">
        <v>-8.4770840513848302</v>
      </c>
      <c r="I1707">
        <v>-32.342525453891199</v>
      </c>
      <c r="J1707">
        <v>-4.7386763097754798</v>
      </c>
      <c r="K1707">
        <v>477.668237486338</v>
      </c>
      <c r="L1707">
        <v>532.62961083735797</v>
      </c>
      <c r="M1707">
        <v>38.378617232700201</v>
      </c>
      <c r="N1707">
        <v>0.52927776370525104</v>
      </c>
      <c r="O1707">
        <v>85.246081332894803</v>
      </c>
      <c r="P1707">
        <v>28.330285553523701</v>
      </c>
      <c r="Q1707">
        <v>-1.9468229044430001E-2</v>
      </c>
    </row>
    <row r="1708" spans="1:17" hidden="1" x14ac:dyDescent="0.3">
      <c r="A1708" t="s">
        <v>3571</v>
      </c>
      <c r="B1708" t="s">
        <v>3572</v>
      </c>
      <c r="C1708" t="str">
        <f>IFERROR(VLOOKUP(Table1[[#This Row],[Ticker]],[1]!Table1[[Symbol]:[Industry]],2,FALSE),"-")</f>
        <v>-</v>
      </c>
      <c r="D1708" t="s">
        <v>62</v>
      </c>
      <c r="E1708">
        <v>579.88369999999998</v>
      </c>
      <c r="F1708">
        <v>133.46</v>
      </c>
      <c r="G1708">
        <v>-42.907605467169802</v>
      </c>
      <c r="H1708">
        <v>-10.122111584786801</v>
      </c>
      <c r="I1708">
        <v>-45.180140780502001</v>
      </c>
      <c r="J1708">
        <v>-7.6427115763412798</v>
      </c>
      <c r="K1708">
        <v>144.295740473379</v>
      </c>
      <c r="M1708">
        <v>35.815784023160603</v>
      </c>
      <c r="N1708">
        <v>1.22780113944881</v>
      </c>
      <c r="O1708">
        <v>61.059493481192803</v>
      </c>
      <c r="P1708">
        <v>3.21732405259087</v>
      </c>
    </row>
    <row r="1709" spans="1:17" hidden="1" x14ac:dyDescent="0.3">
      <c r="A1709" t="s">
        <v>3573</v>
      </c>
      <c r="B1709" t="s">
        <v>3574</v>
      </c>
      <c r="C1709" t="str">
        <f>IFERROR(VLOOKUP(Table1[[#This Row],[Ticker]],[1]!Table1[[Symbol]:[Industry]],2,FALSE),"-")</f>
        <v>-</v>
      </c>
      <c r="D1709" t="s">
        <v>619</v>
      </c>
      <c r="E1709">
        <v>579.51645795299999</v>
      </c>
      <c r="F1709">
        <v>134.13</v>
      </c>
      <c r="G1709">
        <v>-16.671943276778901</v>
      </c>
      <c r="H1709">
        <v>3.42105470756972</v>
      </c>
      <c r="I1709">
        <v>-7.8233567457248601</v>
      </c>
      <c r="J1709">
        <v>3.3962745076312499</v>
      </c>
      <c r="K1709">
        <v>131.54028165726001</v>
      </c>
      <c r="L1709">
        <v>128.37404352754101</v>
      </c>
      <c r="M1709">
        <v>45.372559122632502</v>
      </c>
      <c r="N1709">
        <v>1.34156042943897</v>
      </c>
      <c r="O1709">
        <v>20.7037948259151</v>
      </c>
      <c r="P1709">
        <v>27.0170454545454</v>
      </c>
      <c r="Q1709">
        <v>-1.8126769045379999E-2</v>
      </c>
    </row>
    <row r="1710" spans="1:17" hidden="1" x14ac:dyDescent="0.3">
      <c r="A1710" t="s">
        <v>3575</v>
      </c>
      <c r="B1710" t="s">
        <v>3576</v>
      </c>
      <c r="C1710" t="str">
        <f>IFERROR(VLOOKUP(Table1[[#This Row],[Ticker]],[1]!Table1[[Symbol]:[Industry]],2,FALSE),"-")</f>
        <v>-</v>
      </c>
      <c r="D1710" t="s">
        <v>268</v>
      </c>
      <c r="E1710">
        <v>579.43373831999997</v>
      </c>
      <c r="F1710">
        <v>1471.2</v>
      </c>
      <c r="G1710">
        <v>131.46289690031901</v>
      </c>
      <c r="H1710">
        <v>-11.2226980864725</v>
      </c>
      <c r="I1710">
        <v>8.4259431707953798</v>
      </c>
      <c r="J1710">
        <v>-5.3974367856137802</v>
      </c>
      <c r="K1710">
        <v>1478.7276536920799</v>
      </c>
      <c r="L1710">
        <v>1192.3043978319699</v>
      </c>
      <c r="M1710">
        <v>33.478487769460401</v>
      </c>
      <c r="N1710">
        <v>0.63670626426472099</v>
      </c>
      <c r="O1710">
        <v>13.444806960304501</v>
      </c>
      <c r="P1710">
        <v>181.97412553905099</v>
      </c>
      <c r="Q1710">
        <v>0.160230868091778</v>
      </c>
    </row>
    <row r="1711" spans="1:17" hidden="1" x14ac:dyDescent="0.3">
      <c r="A1711" t="s">
        <v>3577</v>
      </c>
      <c r="B1711" t="s">
        <v>3578</v>
      </c>
      <c r="C1711" t="str">
        <f>IFERROR(VLOOKUP(Table1[[#This Row],[Ticker]],[1]!Table1[[Symbol]:[Industry]],2,FALSE),"-")</f>
        <v>-</v>
      </c>
      <c r="D1711" t="s">
        <v>619</v>
      </c>
      <c r="E1711">
        <v>574.62</v>
      </c>
      <c r="F1711">
        <v>478.85</v>
      </c>
      <c r="G1711">
        <v>185.75885620575599</v>
      </c>
      <c r="H1711">
        <v>-1.7022781842579899</v>
      </c>
      <c r="I1711">
        <v>41.640840395694099</v>
      </c>
      <c r="J1711">
        <v>4.4619217805882201</v>
      </c>
      <c r="K1711">
        <v>452.72588174634899</v>
      </c>
      <c r="L1711">
        <v>352.01885273133701</v>
      </c>
      <c r="M1711">
        <v>43.642533700309798</v>
      </c>
      <c r="N1711">
        <v>0.61643472378517095</v>
      </c>
      <c r="O1711">
        <v>16.633601336535399</v>
      </c>
      <c r="P1711">
        <v>222.566520714045</v>
      </c>
      <c r="Q1711">
        <v>4.0626767808208002E-2</v>
      </c>
    </row>
    <row r="1712" spans="1:17" hidden="1" x14ac:dyDescent="0.3">
      <c r="A1712" t="s">
        <v>3579</v>
      </c>
      <c r="B1712" t="s">
        <v>3580</v>
      </c>
      <c r="C1712" t="str">
        <f>IFERROR(VLOOKUP(Table1[[#This Row],[Ticker]],[1]!Table1[[Symbol]:[Industry]],2,FALSE),"-")</f>
        <v>-</v>
      </c>
      <c r="D1712" t="s">
        <v>551</v>
      </c>
      <c r="E1712">
        <v>574.61350772000003</v>
      </c>
      <c r="F1712">
        <v>647.04999999999995</v>
      </c>
      <c r="G1712">
        <v>-85.782006838511805</v>
      </c>
      <c r="H1712">
        <v>-14.213833982254</v>
      </c>
      <c r="I1712">
        <v>-26.528130894312302</v>
      </c>
      <c r="J1712">
        <v>-9.8910432603850307</v>
      </c>
      <c r="K1712">
        <v>683.430180510838</v>
      </c>
      <c r="L1712">
        <v>663.57727199489</v>
      </c>
      <c r="M1712">
        <v>28.947204529650701</v>
      </c>
      <c r="N1712">
        <v>0.80028233990028996</v>
      </c>
      <c r="O1712">
        <v>25.183525229889501</v>
      </c>
      <c r="P1712">
        <v>18.0425066131533</v>
      </c>
      <c r="Q1712">
        <v>-0.11098992742882099</v>
      </c>
    </row>
    <row r="1713" spans="1:17" hidden="1" x14ac:dyDescent="0.3">
      <c r="A1713" t="s">
        <v>3581</v>
      </c>
      <c r="B1713" t="s">
        <v>3582</v>
      </c>
      <c r="C1713" t="str">
        <f>IFERROR(VLOOKUP(Table1[[#This Row],[Ticker]],[1]!Table1[[Symbol]:[Industry]],2,FALSE),"-")</f>
        <v>-</v>
      </c>
      <c r="D1713" t="s">
        <v>46</v>
      </c>
      <c r="E1713">
        <v>574.10599999999999</v>
      </c>
      <c r="F1713">
        <v>155.5</v>
      </c>
      <c r="G1713">
        <v>46.755764040294203</v>
      </c>
      <c r="H1713">
        <v>-19.535407084527399</v>
      </c>
      <c r="I1713">
        <v>-10.3658883907815</v>
      </c>
      <c r="J1713">
        <v>-12.405213605489299</v>
      </c>
      <c r="K1713">
        <v>167.61465519688599</v>
      </c>
      <c r="L1713">
        <v>142.529976803246</v>
      </c>
      <c r="M1713">
        <v>26.344376954856099</v>
      </c>
      <c r="N1713">
        <v>0.44866385372714401</v>
      </c>
      <c r="O1713">
        <v>40.257234726688097</v>
      </c>
      <c r="P1713">
        <v>76.624261699227603</v>
      </c>
      <c r="Q1713">
        <v>8.1874302943965999E-2</v>
      </c>
    </row>
    <row r="1714" spans="1:17" hidden="1" x14ac:dyDescent="0.3">
      <c r="A1714" t="s">
        <v>3583</v>
      </c>
      <c r="B1714" t="s">
        <v>3584</v>
      </c>
      <c r="C1714" t="str">
        <f>IFERROR(VLOOKUP(Table1[[#This Row],[Ticker]],[1]!Table1[[Symbol]:[Industry]],2,FALSE),"-")</f>
        <v>-</v>
      </c>
      <c r="E1714">
        <v>573.18676115400001</v>
      </c>
      <c r="F1714">
        <v>38.340000000000003</v>
      </c>
      <c r="G1714">
        <v>721.64597064248005</v>
      </c>
      <c r="H1714">
        <v>32.678894719714698</v>
      </c>
      <c r="I1714">
        <v>438.78996652543702</v>
      </c>
      <c r="J1714">
        <v>6.5808959648819298</v>
      </c>
      <c r="K1714">
        <v>27.440457004871</v>
      </c>
      <c r="L1714">
        <v>15.7613725897646</v>
      </c>
      <c r="M1714">
        <v>96.921029698532806</v>
      </c>
      <c r="N1714">
        <v>1.00321338112623</v>
      </c>
      <c r="O1714">
        <v>0</v>
      </c>
      <c r="P1714">
        <v>1377.83450596079</v>
      </c>
      <c r="Q1714">
        <v>0.17103312190744499</v>
      </c>
    </row>
    <row r="1715" spans="1:17" hidden="1" x14ac:dyDescent="0.3">
      <c r="A1715" t="s">
        <v>3585</v>
      </c>
      <c r="B1715" t="s">
        <v>3586</v>
      </c>
      <c r="C1715" t="str">
        <f>IFERROR(VLOOKUP(Table1[[#This Row],[Ticker]],[1]!Table1[[Symbol]:[Industry]],2,FALSE),"-")</f>
        <v>-</v>
      </c>
      <c r="D1715" t="s">
        <v>916</v>
      </c>
      <c r="E1715">
        <v>571.71738142499999</v>
      </c>
      <c r="F1715">
        <v>314.85000000000002</v>
      </c>
      <c r="G1715">
        <v>27.4670581662225</v>
      </c>
      <c r="H1715">
        <v>-19.5513354861503</v>
      </c>
      <c r="I1715">
        <v>36.186725193872498</v>
      </c>
      <c r="J1715">
        <v>-0.80445961376850905</v>
      </c>
      <c r="M1715">
        <v>48.724328132436803</v>
      </c>
      <c r="O1715">
        <v>26.822296331586401</v>
      </c>
      <c r="P1715">
        <v>59.015151515151501</v>
      </c>
    </row>
    <row r="1716" spans="1:17" hidden="1" x14ac:dyDescent="0.3">
      <c r="A1716" t="s">
        <v>3587</v>
      </c>
      <c r="B1716" t="s">
        <v>3588</v>
      </c>
      <c r="C1716" t="str">
        <f>IFERROR(VLOOKUP(Table1[[#This Row],[Ticker]],[1]!Table1[[Symbol]:[Industry]],2,FALSE),"-")</f>
        <v>-</v>
      </c>
      <c r="E1716">
        <v>571.71675000000005</v>
      </c>
      <c r="F1716">
        <v>132.25</v>
      </c>
      <c r="G1716">
        <v>-0.20430078730770099</v>
      </c>
      <c r="H1716">
        <v>7.2792064661406997</v>
      </c>
      <c r="I1716">
        <v>-6.5427538488001398</v>
      </c>
      <c r="J1716">
        <v>1.6427094452426501</v>
      </c>
      <c r="K1716">
        <v>124.921360300575</v>
      </c>
      <c r="L1716">
        <v>116.389400062487</v>
      </c>
      <c r="M1716">
        <v>53.372827767768001</v>
      </c>
      <c r="N1716">
        <v>0.94551073637769301</v>
      </c>
      <c r="O1716">
        <v>20.226843100189001</v>
      </c>
      <c r="P1716">
        <v>58.763505402160803</v>
      </c>
      <c r="Q1716">
        <v>0.113917513741358</v>
      </c>
    </row>
    <row r="1717" spans="1:17" hidden="1" x14ac:dyDescent="0.3">
      <c r="A1717" t="s">
        <v>3589</v>
      </c>
      <c r="B1717" t="s">
        <v>3590</v>
      </c>
      <c r="C1717" t="str">
        <f>IFERROR(VLOOKUP(Table1[[#This Row],[Ticker]],[1]!Table1[[Symbol]:[Industry]],2,FALSE),"-")</f>
        <v>-</v>
      </c>
      <c r="D1717" t="s">
        <v>51</v>
      </c>
      <c r="E1717">
        <v>571.63792418999901</v>
      </c>
      <c r="F1717">
        <v>48.9</v>
      </c>
      <c r="G1717">
        <v>-26.759243475586</v>
      </c>
      <c r="H1717">
        <v>-14.034465309407899</v>
      </c>
      <c r="I1717">
        <v>-50.272887544809997</v>
      </c>
      <c r="J1717">
        <v>-1.47104905619085</v>
      </c>
      <c r="K1717">
        <v>53.5553973509099</v>
      </c>
      <c r="L1717">
        <v>62.108470095452098</v>
      </c>
      <c r="M1717">
        <v>51.518224231617403</v>
      </c>
      <c r="N1717">
        <v>1.42089673094258</v>
      </c>
      <c r="O1717">
        <v>78.118609406952899</v>
      </c>
      <c r="P1717">
        <v>7.4489123269610902</v>
      </c>
      <c r="Q1717">
        <v>-6.3434896307965005E-2</v>
      </c>
    </row>
    <row r="1718" spans="1:17" hidden="1" x14ac:dyDescent="0.3">
      <c r="A1718" t="s">
        <v>3591</v>
      </c>
      <c r="B1718" t="s">
        <v>3592</v>
      </c>
      <c r="C1718" t="str">
        <f>IFERROR(VLOOKUP(Table1[[#This Row],[Ticker]],[1]!Table1[[Symbol]:[Industry]],2,FALSE),"-")</f>
        <v>-</v>
      </c>
      <c r="D1718" t="s">
        <v>62</v>
      </c>
      <c r="E1718">
        <v>569.95738535999999</v>
      </c>
      <c r="F1718">
        <v>354.4</v>
      </c>
      <c r="G1718">
        <v>70.588975746004394</v>
      </c>
      <c r="H1718">
        <v>9.3534585181562697</v>
      </c>
      <c r="I1718">
        <v>-22.2134828650386</v>
      </c>
      <c r="J1718">
        <v>8.2153382858529298</v>
      </c>
      <c r="K1718">
        <v>343.10611917000801</v>
      </c>
      <c r="L1718">
        <v>330.40020407288603</v>
      </c>
      <c r="M1718">
        <v>56.577352735394697</v>
      </c>
      <c r="N1718">
        <v>2.9479377046250299</v>
      </c>
      <c r="O1718">
        <v>32.6185101580135</v>
      </c>
      <c r="Q1718">
        <v>3.3299250547830998E-2</v>
      </c>
    </row>
    <row r="1719" spans="1:17" hidden="1" x14ac:dyDescent="0.3">
      <c r="A1719" t="s">
        <v>3593</v>
      </c>
      <c r="B1719" t="s">
        <v>3594</v>
      </c>
      <c r="C1719" t="str">
        <f>IFERROR(VLOOKUP(Table1[[#This Row],[Ticker]],[1]!Table1[[Symbol]:[Industry]],2,FALSE),"-")</f>
        <v>-</v>
      </c>
      <c r="E1719">
        <v>569.05934400000001</v>
      </c>
      <c r="F1719">
        <v>252.35</v>
      </c>
      <c r="G1719">
        <v>44.684663593960202</v>
      </c>
      <c r="H1719">
        <v>82.224670334580097</v>
      </c>
      <c r="I1719">
        <v>53.4043306216102</v>
      </c>
      <c r="J1719">
        <v>-17.467814298133298</v>
      </c>
      <c r="M1719">
        <v>48.333434883177702</v>
      </c>
      <c r="O1719">
        <v>28.551614820685501</v>
      </c>
      <c r="P1719">
        <v>77.087719298245602</v>
      </c>
    </row>
    <row r="1720" spans="1:17" hidden="1" x14ac:dyDescent="0.3">
      <c r="A1720" t="s">
        <v>3595</v>
      </c>
      <c r="B1720" t="s">
        <v>3596</v>
      </c>
      <c r="C1720" t="str">
        <f>IFERROR(VLOOKUP(Table1[[#This Row],[Ticker]],[1]!Table1[[Symbol]:[Industry]],2,FALSE),"-")</f>
        <v>-</v>
      </c>
      <c r="D1720" t="s">
        <v>407</v>
      </c>
      <c r="E1720">
        <v>568.17391680000003</v>
      </c>
      <c r="F1720">
        <v>113.4</v>
      </c>
      <c r="G1720">
        <v>23.105768785477899</v>
      </c>
      <c r="H1720">
        <v>-2.9691237591952899</v>
      </c>
      <c r="I1720">
        <v>-17.1593904359801</v>
      </c>
      <c r="J1720">
        <v>-4.4190106973598402</v>
      </c>
      <c r="K1720">
        <v>111.309518766351</v>
      </c>
      <c r="L1720">
        <v>98.458965372467105</v>
      </c>
      <c r="M1720">
        <v>42.355945758368598</v>
      </c>
      <c r="N1720">
        <v>2.0841418822275499</v>
      </c>
      <c r="O1720">
        <v>20.802469135802401</v>
      </c>
      <c r="P1720">
        <v>63.991323210412098</v>
      </c>
    </row>
    <row r="1721" spans="1:17" hidden="1" x14ac:dyDescent="0.3">
      <c r="A1721" t="s">
        <v>3597</v>
      </c>
      <c r="B1721" t="s">
        <v>3598</v>
      </c>
      <c r="C1721" t="str">
        <f>IFERROR(VLOOKUP(Table1[[#This Row],[Ticker]],[1]!Table1[[Symbol]:[Industry]],2,FALSE),"-")</f>
        <v>-</v>
      </c>
      <c r="D1721" t="s">
        <v>138</v>
      </c>
      <c r="E1721">
        <v>567.276163376</v>
      </c>
      <c r="F1721">
        <v>42.26</v>
      </c>
      <c r="G1721">
        <v>27.765528895572899</v>
      </c>
      <c r="H1721">
        <v>-11.7592282841147</v>
      </c>
      <c r="I1721">
        <v>2.7884164883012099</v>
      </c>
      <c r="J1721">
        <v>-3.1353805187907602</v>
      </c>
      <c r="K1721">
        <v>44.515495170453001</v>
      </c>
      <c r="L1721">
        <v>41.452664308701301</v>
      </c>
      <c r="M1721">
        <v>28.342787734795898</v>
      </c>
      <c r="N1721">
        <v>0.75294602306664504</v>
      </c>
      <c r="O1721">
        <v>39.611926171320398</v>
      </c>
      <c r="P1721">
        <v>62.226487523992297</v>
      </c>
      <c r="Q1721">
        <v>8.1588644764206006E-2</v>
      </c>
    </row>
    <row r="1722" spans="1:17" hidden="1" x14ac:dyDescent="0.3">
      <c r="A1722" t="s">
        <v>3599</v>
      </c>
      <c r="B1722" t="s">
        <v>3600</v>
      </c>
      <c r="C1722" t="str">
        <f>IFERROR(VLOOKUP(Table1[[#This Row],[Ticker]],[1]!Table1[[Symbol]:[Industry]],2,FALSE),"-")</f>
        <v>-</v>
      </c>
      <c r="D1722" t="s">
        <v>77</v>
      </c>
      <c r="E1722">
        <v>566.69794708799998</v>
      </c>
      <c r="F1722">
        <v>192.92</v>
      </c>
      <c r="G1722">
        <v>-19.383912916247599</v>
      </c>
      <c r="H1722">
        <v>-7.4576640141277899</v>
      </c>
      <c r="I1722">
        <v>-22.817368726369001</v>
      </c>
      <c r="J1722">
        <v>-2.5804583696619798</v>
      </c>
      <c r="K1722">
        <v>192.32434334702501</v>
      </c>
      <c r="L1722">
        <v>194.49064618384699</v>
      </c>
      <c r="M1722">
        <v>41.094029191574002</v>
      </c>
      <c r="N1722">
        <v>0.69540184900236302</v>
      </c>
      <c r="O1722">
        <v>20.231183910429099</v>
      </c>
      <c r="P1722">
        <v>25.029163966299301</v>
      </c>
      <c r="Q1722">
        <v>-0.13446880352504101</v>
      </c>
    </row>
    <row r="1723" spans="1:17" hidden="1" x14ac:dyDescent="0.3">
      <c r="A1723" t="s">
        <v>3601</v>
      </c>
      <c r="B1723" t="s">
        <v>3602</v>
      </c>
      <c r="C1723" t="str">
        <f>IFERROR(VLOOKUP(Table1[[#This Row],[Ticker]],[1]!Table1[[Symbol]:[Industry]],2,FALSE),"-")</f>
        <v>-</v>
      </c>
      <c r="D1723" t="s">
        <v>46</v>
      </c>
      <c r="E1723">
        <v>566.50111600000002</v>
      </c>
      <c r="F1723">
        <v>472.1</v>
      </c>
      <c r="G1723">
        <v>235.71929481845899</v>
      </c>
      <c r="H1723">
        <v>-14.767656406726401</v>
      </c>
      <c r="I1723">
        <v>244.43896184610901</v>
      </c>
      <c r="J1723">
        <v>6.7064250453470997</v>
      </c>
      <c r="K1723">
        <v>378.55789085350801</v>
      </c>
      <c r="M1723">
        <v>52.819102126715002</v>
      </c>
      <c r="N1723">
        <v>0.48285815854959102</v>
      </c>
      <c r="O1723">
        <v>29.188731201016701</v>
      </c>
      <c r="P1723">
        <v>283.82113821138199</v>
      </c>
    </row>
    <row r="1724" spans="1:17" hidden="1" x14ac:dyDescent="0.3">
      <c r="A1724" t="s">
        <v>3603</v>
      </c>
      <c r="B1724" t="s">
        <v>3604</v>
      </c>
      <c r="C1724" t="str">
        <f>IFERROR(VLOOKUP(Table1[[#This Row],[Ticker]],[1]!Table1[[Symbol]:[Industry]],2,FALSE),"-")</f>
        <v>-</v>
      </c>
      <c r="D1724" t="s">
        <v>268</v>
      </c>
      <c r="E1724">
        <v>563.28322500000002</v>
      </c>
      <c r="F1724">
        <v>1406.45</v>
      </c>
      <c r="G1724">
        <v>29.1070499204999</v>
      </c>
      <c r="H1724">
        <v>-6.3240205860455303</v>
      </c>
      <c r="I1724">
        <v>-18.917485921024198</v>
      </c>
      <c r="J1724">
        <v>-5.7249293006439101</v>
      </c>
      <c r="K1724">
        <v>1418.4411410016701</v>
      </c>
      <c r="L1724">
        <v>1317.9378241368199</v>
      </c>
      <c r="M1724">
        <v>41.597456824552502</v>
      </c>
      <c r="N1724">
        <v>2.8439991143861101</v>
      </c>
      <c r="O1724">
        <v>18.095204237619502</v>
      </c>
      <c r="P1724">
        <v>66.443786982248497</v>
      </c>
      <c r="Q1724">
        <v>7.8105112201967003E-2</v>
      </c>
    </row>
    <row r="1725" spans="1:17" hidden="1" x14ac:dyDescent="0.3">
      <c r="A1725" t="s">
        <v>3605</v>
      </c>
      <c r="B1725" t="s">
        <v>3606</v>
      </c>
      <c r="C1725" t="str">
        <f>IFERROR(VLOOKUP(Table1[[#This Row],[Ticker]],[1]!Table1[[Symbol]:[Industry]],2,FALSE),"-")</f>
        <v>-</v>
      </c>
      <c r="E1725">
        <v>562.00697200000002</v>
      </c>
      <c r="F1725">
        <v>37.9</v>
      </c>
      <c r="G1725">
        <v>859.41793321517696</v>
      </c>
      <c r="H1725">
        <v>-3.68815235671536</v>
      </c>
      <c r="I1725">
        <v>98.385211913215898</v>
      </c>
      <c r="J1725">
        <v>14.965777687090601</v>
      </c>
      <c r="K1725">
        <v>35.821840363434902</v>
      </c>
      <c r="L1725">
        <v>24.931296119448099</v>
      </c>
      <c r="M1725">
        <v>55.340905283660497</v>
      </c>
      <c r="N1725">
        <v>1.5308747303287999</v>
      </c>
      <c r="O1725">
        <v>28.100263852242701</v>
      </c>
      <c r="P1725">
        <v>883.39387649195601</v>
      </c>
      <c r="Q1725">
        <v>0.20758076224858499</v>
      </c>
    </row>
    <row r="1726" spans="1:17" hidden="1" x14ac:dyDescent="0.3">
      <c r="A1726" t="s">
        <v>3607</v>
      </c>
      <c r="B1726" t="s">
        <v>3608</v>
      </c>
      <c r="C1726" t="str">
        <f>IFERROR(VLOOKUP(Table1[[#This Row],[Ticker]],[1]!Table1[[Symbol]:[Industry]],2,FALSE),"-")</f>
        <v>-</v>
      </c>
      <c r="D1726" t="s">
        <v>472</v>
      </c>
      <c r="E1726">
        <v>561.38871777999998</v>
      </c>
      <c r="F1726">
        <v>459.8</v>
      </c>
      <c r="G1726">
        <v>100.31673965005</v>
      </c>
      <c r="H1726">
        <v>-5.2839197935900799</v>
      </c>
      <c r="I1726">
        <v>9.3845478224351595</v>
      </c>
      <c r="J1726">
        <v>-4.0391087365755096</v>
      </c>
      <c r="K1726">
        <v>445.098917738539</v>
      </c>
      <c r="L1726">
        <v>364.74046979028702</v>
      </c>
      <c r="M1726">
        <v>47.098301401786898</v>
      </c>
      <c r="N1726">
        <v>0.82996950237605405</v>
      </c>
      <c r="O1726">
        <v>11.0591561548499</v>
      </c>
      <c r="P1726">
        <v>148.54054054054001</v>
      </c>
      <c r="Q1726">
        <v>5.7468332549721002E-2</v>
      </c>
    </row>
    <row r="1727" spans="1:17" hidden="1" x14ac:dyDescent="0.3">
      <c r="A1727" t="s">
        <v>3609</v>
      </c>
      <c r="B1727" t="s">
        <v>3610</v>
      </c>
      <c r="C1727" t="str">
        <f>IFERROR(VLOOKUP(Table1[[#This Row],[Ticker]],[1]!Table1[[Symbol]:[Industry]],2,FALSE),"-")</f>
        <v>-</v>
      </c>
      <c r="D1727" t="s">
        <v>708</v>
      </c>
      <c r="E1727">
        <v>560.86955567999996</v>
      </c>
      <c r="F1727">
        <v>384.3</v>
      </c>
      <c r="G1727">
        <v>-49.801073560507902</v>
      </c>
      <c r="H1727">
        <v>-3.0115619573797598</v>
      </c>
      <c r="I1727">
        <v>-18.916341428371801</v>
      </c>
      <c r="J1727">
        <v>-3.8530460628327798</v>
      </c>
      <c r="K1727">
        <v>384.993872168309</v>
      </c>
      <c r="L1727">
        <v>398.98988999697701</v>
      </c>
      <c r="M1727">
        <v>40.653665140172798</v>
      </c>
      <c r="N1727">
        <v>0.63961978689823795</v>
      </c>
      <c r="O1727">
        <v>36.963309914129503</v>
      </c>
      <c r="P1727">
        <v>27.251655629139002</v>
      </c>
      <c r="Q1727">
        <v>-1.2542210520049999E-2</v>
      </c>
    </row>
    <row r="1728" spans="1:17" hidden="1" x14ac:dyDescent="0.3">
      <c r="A1728" t="s">
        <v>3611</v>
      </c>
      <c r="B1728" t="s">
        <v>3612</v>
      </c>
      <c r="C1728" t="str">
        <f>IFERROR(VLOOKUP(Table1[[#This Row],[Ticker]],[1]!Table1[[Symbol]:[Industry]],2,FALSE),"-")</f>
        <v>-</v>
      </c>
      <c r="D1728" t="s">
        <v>551</v>
      </c>
      <c r="E1728">
        <v>558.86150880000002</v>
      </c>
      <c r="F1728">
        <v>571.20000000000005</v>
      </c>
      <c r="G1728">
        <v>-27.162383954745</v>
      </c>
      <c r="H1728">
        <v>7.3816288561740704</v>
      </c>
      <c r="I1728">
        <v>-3.22332538122662</v>
      </c>
      <c r="J1728">
        <v>-2.9842034968876701</v>
      </c>
      <c r="K1728">
        <v>562.05549237892706</v>
      </c>
      <c r="L1728">
        <v>536.99677946183499</v>
      </c>
      <c r="M1728">
        <v>41.7958427064926</v>
      </c>
      <c r="N1728">
        <v>1.20439696310857</v>
      </c>
      <c r="O1728">
        <v>21.393557422969099</v>
      </c>
      <c r="P1728">
        <v>28.043039677202401</v>
      </c>
    </row>
    <row r="1729" spans="1:17" hidden="1" x14ac:dyDescent="0.3">
      <c r="A1729" t="s">
        <v>3613</v>
      </c>
      <c r="B1729" t="s">
        <v>3614</v>
      </c>
      <c r="C1729" t="str">
        <f>IFERROR(VLOOKUP(Table1[[#This Row],[Ticker]],[1]!Table1[[Symbol]:[Industry]],2,FALSE),"-")</f>
        <v>-</v>
      </c>
      <c r="D1729" t="s">
        <v>122</v>
      </c>
      <c r="E1729">
        <v>557.1547425</v>
      </c>
      <c r="F1729">
        <v>1813.95</v>
      </c>
      <c r="G1729">
        <v>24.222586134985701</v>
      </c>
      <c r="H1729">
        <v>12.5579778995642</v>
      </c>
      <c r="I1729">
        <v>13.087729128166099</v>
      </c>
      <c r="J1729">
        <v>-0.47082893870279502</v>
      </c>
      <c r="K1729">
        <v>1709.08401516208</v>
      </c>
      <c r="L1729">
        <v>1479.9704761164901</v>
      </c>
      <c r="M1729">
        <v>51.526259358967998</v>
      </c>
      <c r="N1729">
        <v>1.94550290349749</v>
      </c>
      <c r="O1729">
        <v>18.4707406488602</v>
      </c>
      <c r="P1729">
        <v>85.096938775510196</v>
      </c>
      <c r="Q1729">
        <v>8.2313011333162003E-2</v>
      </c>
    </row>
    <row r="1730" spans="1:17" hidden="1" x14ac:dyDescent="0.3">
      <c r="A1730" t="s">
        <v>3615</v>
      </c>
      <c r="B1730" t="s">
        <v>3616</v>
      </c>
      <c r="C1730" t="str">
        <f>IFERROR(VLOOKUP(Table1[[#This Row],[Ticker]],[1]!Table1[[Symbol]:[Industry]],2,FALSE),"-")</f>
        <v>-</v>
      </c>
      <c r="D1730" t="s">
        <v>1780</v>
      </c>
      <c r="E1730">
        <v>557.08668</v>
      </c>
      <c r="F1730">
        <v>410.25</v>
      </c>
      <c r="G1730">
        <v>-26.7487836607106</v>
      </c>
      <c r="H1730">
        <v>0.88908325605252903</v>
      </c>
      <c r="I1730">
        <v>-30.8860963005428</v>
      </c>
      <c r="J1730">
        <v>-8.7631582454733401</v>
      </c>
      <c r="K1730">
        <v>423.138655635166</v>
      </c>
      <c r="L1730">
        <v>427.31790683805099</v>
      </c>
      <c r="M1730">
        <v>37.703326531054898</v>
      </c>
      <c r="N1730">
        <v>0.87261612326931604</v>
      </c>
      <c r="O1730">
        <v>44.655697745277202</v>
      </c>
      <c r="P1730">
        <v>30.590482253700401</v>
      </c>
    </row>
    <row r="1731" spans="1:17" hidden="1" x14ac:dyDescent="0.3">
      <c r="A1731" t="s">
        <v>3617</v>
      </c>
      <c r="B1731" t="s">
        <v>3618</v>
      </c>
      <c r="C1731" t="str">
        <f>IFERROR(VLOOKUP(Table1[[#This Row],[Ticker]],[1]!Table1[[Symbol]:[Industry]],2,FALSE),"-")</f>
        <v>-</v>
      </c>
      <c r="D1731" t="s">
        <v>1833</v>
      </c>
      <c r="E1731">
        <v>556.44799999999998</v>
      </c>
      <c r="F1731">
        <v>173.89</v>
      </c>
      <c r="G1731">
        <v>18.0910501872733</v>
      </c>
      <c r="H1731">
        <v>-4.70483569022519</v>
      </c>
      <c r="I1731">
        <v>-23.711132790324001</v>
      </c>
      <c r="J1731">
        <v>-6.2712483688939402</v>
      </c>
      <c r="K1731">
        <v>176.349810249016</v>
      </c>
      <c r="L1731">
        <v>170.85199322367399</v>
      </c>
      <c r="M1731">
        <v>44.316777220001001</v>
      </c>
      <c r="N1731">
        <v>1.7820687184119599</v>
      </c>
      <c r="O1731">
        <v>36.293058830295003</v>
      </c>
      <c r="P1731">
        <v>50.9461805555555</v>
      </c>
      <c r="Q1731">
        <v>0.106726195975126</v>
      </c>
    </row>
    <row r="1732" spans="1:17" hidden="1" x14ac:dyDescent="0.3">
      <c r="A1732" t="s">
        <v>3619</v>
      </c>
      <c r="B1732" t="s">
        <v>3620</v>
      </c>
      <c r="C1732" t="str">
        <f>IFERROR(VLOOKUP(Table1[[#This Row],[Ticker]],[1]!Table1[[Symbol]:[Industry]],2,FALSE),"-")</f>
        <v>-</v>
      </c>
      <c r="D1732" t="s">
        <v>387</v>
      </c>
      <c r="E1732">
        <v>555.98339999999996</v>
      </c>
      <c r="F1732">
        <v>42</v>
      </c>
      <c r="G1732">
        <v>4.8584125514419201</v>
      </c>
      <c r="H1732">
        <v>-8.8942222315207502</v>
      </c>
      <c r="I1732">
        <v>-24.836470005856601</v>
      </c>
      <c r="J1732">
        <v>-3.6054352671877599</v>
      </c>
      <c r="K1732">
        <v>43.746231010919999</v>
      </c>
      <c r="L1732">
        <v>42.163968116247901</v>
      </c>
      <c r="M1732">
        <v>21.0643889152417</v>
      </c>
      <c r="N1732">
        <v>1.0426574082343401</v>
      </c>
      <c r="O1732">
        <v>28.8095238095238</v>
      </c>
      <c r="P1732">
        <v>30.841121495326998</v>
      </c>
      <c r="Q1732">
        <v>2.9868928251881002E-2</v>
      </c>
    </row>
    <row r="1733" spans="1:17" hidden="1" x14ac:dyDescent="0.3">
      <c r="A1733" t="s">
        <v>3621</v>
      </c>
      <c r="B1733" t="s">
        <v>3622</v>
      </c>
      <c r="C1733" t="str">
        <f>IFERROR(VLOOKUP(Table1[[#This Row],[Ticker]],[1]!Table1[[Symbol]:[Industry]],2,FALSE),"-")</f>
        <v>-</v>
      </c>
      <c r="D1733" t="s">
        <v>302</v>
      </c>
      <c r="E1733">
        <v>555.40210000000002</v>
      </c>
      <c r="F1733">
        <v>108.35</v>
      </c>
      <c r="G1733">
        <v>57.2871265684741</v>
      </c>
      <c r="H1733">
        <v>-14.3307861031243</v>
      </c>
      <c r="I1733">
        <v>-41.4986179781963</v>
      </c>
      <c r="J1733">
        <v>-3.9602799077466901</v>
      </c>
      <c r="K1733">
        <v>115.131753723152</v>
      </c>
      <c r="L1733">
        <v>109.235658702801</v>
      </c>
      <c r="M1733">
        <v>39.437242622385</v>
      </c>
      <c r="N1733">
        <v>1.2194462228970699</v>
      </c>
      <c r="O1733">
        <v>61.329026303645598</v>
      </c>
      <c r="P1733">
        <v>82.100840336134397</v>
      </c>
    </row>
    <row r="1734" spans="1:17" hidden="1" x14ac:dyDescent="0.3">
      <c r="A1734" t="s">
        <v>3623</v>
      </c>
      <c r="B1734" t="s">
        <v>3624</v>
      </c>
      <c r="C1734" t="str">
        <f>IFERROR(VLOOKUP(Table1[[#This Row],[Ticker]],[1]!Table1[[Symbol]:[Industry]],2,FALSE),"-")</f>
        <v>-</v>
      </c>
      <c r="D1734" t="s">
        <v>198</v>
      </c>
      <c r="E1734">
        <v>554.83799999999997</v>
      </c>
      <c r="F1734">
        <v>176.7</v>
      </c>
      <c r="G1734">
        <v>9.3322423135643202</v>
      </c>
      <c r="H1734">
        <v>15.150180832135399</v>
      </c>
      <c r="I1734">
        <v>-10.761894226657001</v>
      </c>
      <c r="J1734">
        <v>2.0505007473854202</v>
      </c>
      <c r="K1734">
        <v>161.22702240265301</v>
      </c>
      <c r="L1734">
        <v>151.59355625469999</v>
      </c>
      <c r="M1734">
        <v>59.7054872372345</v>
      </c>
      <c r="N1734">
        <v>2.9304643556207499</v>
      </c>
      <c r="O1734">
        <v>15.563101301641201</v>
      </c>
      <c r="P1734">
        <v>52.327586206896498</v>
      </c>
      <c r="Q1734">
        <v>5.3192165844816001E-2</v>
      </c>
    </row>
    <row r="1735" spans="1:17" hidden="1" x14ac:dyDescent="0.3">
      <c r="A1735" t="s">
        <v>3625</v>
      </c>
      <c r="B1735" t="s">
        <v>3626</v>
      </c>
      <c r="C1735" t="str">
        <f>IFERROR(VLOOKUP(Table1[[#This Row],[Ticker]],[1]!Table1[[Symbol]:[Industry]],2,FALSE),"-")</f>
        <v>-</v>
      </c>
      <c r="D1735" t="s">
        <v>420</v>
      </c>
      <c r="E1735">
        <v>552.67079373000001</v>
      </c>
      <c r="F1735">
        <v>2249.5500000000002</v>
      </c>
      <c r="G1735">
        <v>28.924651455591501</v>
      </c>
      <c r="H1735">
        <v>22.4848453618491</v>
      </c>
      <c r="I1735">
        <v>4.1909706047976698</v>
      </c>
      <c r="J1735">
        <v>-0.35321130067809098</v>
      </c>
      <c r="K1735">
        <v>2053.2924825935202</v>
      </c>
      <c r="L1735">
        <v>1877.2033965600101</v>
      </c>
      <c r="M1735">
        <v>54.241576795623502</v>
      </c>
      <c r="N1735">
        <v>0.50217762665538601</v>
      </c>
      <c r="O1735">
        <v>23.535818274766001</v>
      </c>
      <c r="P1735">
        <v>54.602934607058103</v>
      </c>
      <c r="Q1735">
        <v>-4.8065901059752003E-2</v>
      </c>
    </row>
    <row r="1736" spans="1:17" hidden="1" x14ac:dyDescent="0.3">
      <c r="A1736" t="s">
        <v>3627</v>
      </c>
      <c r="B1736" t="s">
        <v>3628</v>
      </c>
      <c r="C1736" t="str">
        <f>IFERROR(VLOOKUP(Table1[[#This Row],[Ticker]],[1]!Table1[[Symbol]:[Industry]],2,FALSE),"-")</f>
        <v>-</v>
      </c>
      <c r="D1736" t="s">
        <v>551</v>
      </c>
      <c r="E1736">
        <v>552.50863034999998</v>
      </c>
      <c r="F1736">
        <v>741.5</v>
      </c>
      <c r="G1736">
        <v>78.232946824121001</v>
      </c>
      <c r="H1736">
        <v>17.292953788312399</v>
      </c>
      <c r="I1736">
        <v>67.109685383925594</v>
      </c>
      <c r="J1736">
        <v>0.45013857525243101</v>
      </c>
      <c r="K1736">
        <v>638.32608141239905</v>
      </c>
      <c r="L1736">
        <v>534.10416992370097</v>
      </c>
      <c r="M1736">
        <v>71.336991563392502</v>
      </c>
      <c r="N1736">
        <v>1.48971757855878</v>
      </c>
      <c r="O1736">
        <v>3.84356035064059</v>
      </c>
      <c r="P1736">
        <v>127.001377621307</v>
      </c>
      <c r="Q1736">
        <v>4.9057330551794003E-2</v>
      </c>
    </row>
    <row r="1737" spans="1:17" hidden="1" x14ac:dyDescent="0.3">
      <c r="A1737" t="s">
        <v>3629</v>
      </c>
      <c r="B1737" t="s">
        <v>3630</v>
      </c>
      <c r="C1737" t="str">
        <f>IFERROR(VLOOKUP(Table1[[#This Row],[Ticker]],[1]!Table1[[Symbol]:[Industry]],2,FALSE),"-")</f>
        <v>-</v>
      </c>
      <c r="D1737" t="s">
        <v>619</v>
      </c>
      <c r="E1737">
        <v>551.61599999999999</v>
      </c>
      <c r="F1737">
        <v>780</v>
      </c>
      <c r="G1737">
        <v>161.73834243750599</v>
      </c>
      <c r="H1737">
        <v>5.4737419186497398</v>
      </c>
      <c r="I1737">
        <v>170.45800946515601</v>
      </c>
      <c r="J1737">
        <v>0.67755793009114695</v>
      </c>
      <c r="K1737">
        <v>618.393595936358</v>
      </c>
      <c r="M1737">
        <v>65.384156460952795</v>
      </c>
      <c r="N1737">
        <v>0.57766990291262099</v>
      </c>
      <c r="O1737">
        <v>7.0512820512820404</v>
      </c>
      <c r="P1737">
        <v>200</v>
      </c>
    </row>
    <row r="1738" spans="1:17" hidden="1" x14ac:dyDescent="0.3">
      <c r="A1738" t="s">
        <v>3631</v>
      </c>
      <c r="B1738" t="s">
        <v>3632</v>
      </c>
      <c r="C1738" t="str">
        <f>IFERROR(VLOOKUP(Table1[[#This Row],[Ticker]],[1]!Table1[[Symbol]:[Industry]],2,FALSE),"-")</f>
        <v>-</v>
      </c>
      <c r="D1738" t="s">
        <v>21</v>
      </c>
      <c r="E1738">
        <v>551.18955404899998</v>
      </c>
      <c r="F1738">
        <v>139.13</v>
      </c>
      <c r="G1738">
        <v>61.283710518161101</v>
      </c>
      <c r="H1738">
        <v>42.845143190539702</v>
      </c>
      <c r="I1738">
        <v>18.9095868174091</v>
      </c>
      <c r="J1738">
        <v>-6.4730811378875899</v>
      </c>
      <c r="K1738">
        <v>117.55067551787999</v>
      </c>
      <c r="L1738">
        <v>91.1693580880588</v>
      </c>
      <c r="M1738">
        <v>61.109557638153603</v>
      </c>
      <c r="N1738">
        <v>1.79359542045937</v>
      </c>
      <c r="O1738">
        <v>13.850355782361801</v>
      </c>
      <c r="P1738">
        <v>143.66024518388701</v>
      </c>
      <c r="Q1738">
        <v>6.1822669535295E-2</v>
      </c>
    </row>
    <row r="1739" spans="1:17" hidden="1" x14ac:dyDescent="0.3">
      <c r="A1739" t="s">
        <v>3633</v>
      </c>
      <c r="B1739" t="s">
        <v>3634</v>
      </c>
      <c r="C1739" t="str">
        <f>IFERROR(VLOOKUP(Table1[[#This Row],[Ticker]],[1]!Table1[[Symbol]:[Industry]],2,FALSE),"-")</f>
        <v>-</v>
      </c>
      <c r="D1739" t="s">
        <v>319</v>
      </c>
      <c r="E1739">
        <v>551.09283768</v>
      </c>
      <c r="F1739">
        <v>496.8</v>
      </c>
      <c r="G1739">
        <v>-10.9384006146628</v>
      </c>
      <c r="H1739">
        <v>-5.0288839187458603</v>
      </c>
      <c r="I1739">
        <v>-40.717641590464197</v>
      </c>
      <c r="J1739">
        <v>-9.7548408238029296</v>
      </c>
      <c r="K1739">
        <v>505.91124556532202</v>
      </c>
      <c r="L1739">
        <v>528.58973776864696</v>
      </c>
      <c r="M1739">
        <v>45.466212393862698</v>
      </c>
      <c r="N1739">
        <v>0.64001718951439601</v>
      </c>
      <c r="O1739">
        <v>72.252415458937193</v>
      </c>
      <c r="P1739">
        <v>30.0693808090064</v>
      </c>
      <c r="Q1739">
        <v>0.26067174625465001</v>
      </c>
    </row>
    <row r="1740" spans="1:17" hidden="1" x14ac:dyDescent="0.3">
      <c r="A1740" t="s">
        <v>3635</v>
      </c>
      <c r="B1740" t="s">
        <v>3636</v>
      </c>
      <c r="C1740" t="str">
        <f>IFERROR(VLOOKUP(Table1[[#This Row],[Ticker]],[1]!Table1[[Symbol]:[Industry]],2,FALSE),"-")</f>
        <v>-</v>
      </c>
      <c r="D1740" t="s">
        <v>21</v>
      </c>
      <c r="E1740">
        <v>547.476110264</v>
      </c>
      <c r="F1740">
        <v>16.63</v>
      </c>
      <c r="G1740">
        <v>-23.795220385212598</v>
      </c>
      <c r="H1740">
        <v>-7.7575822807168402</v>
      </c>
      <c r="I1740">
        <v>-41.834642695044998</v>
      </c>
      <c r="J1740">
        <v>-3.7184482143020801</v>
      </c>
      <c r="K1740">
        <v>17.230896174130098</v>
      </c>
      <c r="L1740">
        <v>17.657019657070698</v>
      </c>
      <c r="M1740">
        <v>37.977736214628401</v>
      </c>
      <c r="N1740">
        <v>1.4007902977858</v>
      </c>
      <c r="O1740">
        <v>58.749248346361902</v>
      </c>
      <c r="P1740">
        <v>19.211469534050099</v>
      </c>
      <c r="Q1740">
        <v>-2.286266835566E-3</v>
      </c>
    </row>
    <row r="1741" spans="1:17" hidden="1" x14ac:dyDescent="0.3">
      <c r="A1741" t="s">
        <v>3637</v>
      </c>
      <c r="B1741" t="s">
        <v>3638</v>
      </c>
      <c r="C1741" t="str">
        <f>IFERROR(VLOOKUP(Table1[[#This Row],[Ticker]],[1]!Table1[[Symbol]:[Industry]],2,FALSE),"-")</f>
        <v>-</v>
      </c>
      <c r="D1741" t="s">
        <v>62</v>
      </c>
      <c r="E1741">
        <v>547.19448250000005</v>
      </c>
      <c r="F1741">
        <v>174.5</v>
      </c>
      <c r="G1741">
        <v>83.306392116359802</v>
      </c>
      <c r="H1741">
        <v>-6.1342370805191102</v>
      </c>
      <c r="I1741">
        <v>15.573480930000599</v>
      </c>
      <c r="J1741">
        <v>-2.30493741441536</v>
      </c>
      <c r="K1741">
        <v>175.922082532589</v>
      </c>
      <c r="L1741">
        <v>147.70082333583699</v>
      </c>
      <c r="M1741">
        <v>32.239534758991603</v>
      </c>
      <c r="N1741">
        <v>0.466686502195505</v>
      </c>
      <c r="O1741">
        <v>25.313235252915</v>
      </c>
      <c r="P1741">
        <v>111.39140483929199</v>
      </c>
      <c r="Q1741">
        <v>0.117440818135172</v>
      </c>
    </row>
    <row r="1742" spans="1:17" hidden="1" x14ac:dyDescent="0.3">
      <c r="A1742" t="s">
        <v>3639</v>
      </c>
      <c r="B1742" t="s">
        <v>3640</v>
      </c>
      <c r="C1742" t="str">
        <f>IFERROR(VLOOKUP(Table1[[#This Row],[Ticker]],[1]!Table1[[Symbol]:[Industry]],2,FALSE),"-")</f>
        <v>-</v>
      </c>
      <c r="E1742">
        <v>547.18057864799903</v>
      </c>
      <c r="F1742">
        <v>39.99</v>
      </c>
      <c r="G1742">
        <v>206.79328749245099</v>
      </c>
      <c r="H1742">
        <v>-25.2097139454477</v>
      </c>
      <c r="I1742">
        <v>-17.121306923975499</v>
      </c>
      <c r="J1742">
        <v>3.7076232895682701</v>
      </c>
      <c r="K1742">
        <v>44.820142040148802</v>
      </c>
      <c r="L1742">
        <v>39.449754375366503</v>
      </c>
      <c r="M1742">
        <v>30.7852531997159</v>
      </c>
      <c r="N1742">
        <v>1.0021504636490599</v>
      </c>
      <c r="O1742">
        <v>42.285571392848198</v>
      </c>
      <c r="P1742">
        <v>230.76923076923001</v>
      </c>
      <c r="Q1742">
        <v>0.28014341826486899</v>
      </c>
    </row>
    <row r="1743" spans="1:17" hidden="1" x14ac:dyDescent="0.3">
      <c r="A1743" t="s">
        <v>3641</v>
      </c>
      <c r="B1743" t="s">
        <v>3642</v>
      </c>
      <c r="C1743" t="str">
        <f>IFERROR(VLOOKUP(Table1[[#This Row],[Ticker]],[1]!Table1[[Symbol]:[Industry]],2,FALSE),"-")</f>
        <v>-</v>
      </c>
      <c r="D1743" t="s">
        <v>993</v>
      </c>
      <c r="E1743">
        <v>546.40255594999996</v>
      </c>
      <c r="F1743">
        <v>48.19</v>
      </c>
      <c r="G1743">
        <v>40.4950464843132</v>
      </c>
      <c r="H1743">
        <v>1.9378433533338499</v>
      </c>
      <c r="I1743">
        <v>26.063371844712599</v>
      </c>
      <c r="J1743">
        <v>-2.64161611120679</v>
      </c>
      <c r="K1743">
        <v>43.937089273207803</v>
      </c>
      <c r="L1743">
        <v>38.481904878525398</v>
      </c>
      <c r="M1743">
        <v>48.635461676160503</v>
      </c>
      <c r="N1743">
        <v>2.41068849826096</v>
      </c>
      <c r="O1743">
        <v>13.094002905167001</v>
      </c>
      <c r="P1743">
        <v>73.657657657657595</v>
      </c>
      <c r="Q1743">
        <v>5.2387521877362002E-2</v>
      </c>
    </row>
    <row r="1744" spans="1:17" hidden="1" x14ac:dyDescent="0.3">
      <c r="A1744" t="s">
        <v>3643</v>
      </c>
      <c r="B1744" t="s">
        <v>3644</v>
      </c>
      <c r="C1744" t="str">
        <f>IFERROR(VLOOKUP(Table1[[#This Row],[Ticker]],[1]!Table1[[Symbol]:[Industry]],2,FALSE),"-")</f>
        <v>-</v>
      </c>
      <c r="D1744" t="s">
        <v>551</v>
      </c>
      <c r="E1744">
        <v>545.65142400000002</v>
      </c>
      <c r="F1744">
        <v>147.06</v>
      </c>
      <c r="G1744">
        <v>-31.6711478964123</v>
      </c>
      <c r="H1744">
        <v>-7.9782880417529096</v>
      </c>
      <c r="I1744">
        <v>-22.9514808687623</v>
      </c>
      <c r="J1744">
        <v>-3.14057152864306</v>
      </c>
      <c r="M1744">
        <v>29.038986750107998</v>
      </c>
      <c r="O1744">
        <v>18.210254317965401</v>
      </c>
      <c r="P1744">
        <v>2.2812630407566998</v>
      </c>
    </row>
    <row r="1745" spans="1:17" hidden="1" x14ac:dyDescent="0.3">
      <c r="A1745" t="s">
        <v>3645</v>
      </c>
      <c r="B1745" t="s">
        <v>3646</v>
      </c>
      <c r="C1745" t="str">
        <f>IFERROR(VLOOKUP(Table1[[#This Row],[Ticker]],[1]!Table1[[Symbol]:[Industry]],2,FALSE),"-")</f>
        <v>-</v>
      </c>
      <c r="D1745" t="s">
        <v>46</v>
      </c>
      <c r="E1745">
        <v>544.14464720000001</v>
      </c>
      <c r="F1745">
        <v>237.16</v>
      </c>
      <c r="G1745">
        <v>-19.037890179433699</v>
      </c>
      <c r="H1745">
        <v>19.606661223404299</v>
      </c>
      <c r="I1745">
        <v>-10.318223151783799</v>
      </c>
      <c r="J1745">
        <v>1.9336792245016501</v>
      </c>
      <c r="K1745">
        <v>193.17766371913399</v>
      </c>
      <c r="M1745">
        <v>83.466061892997402</v>
      </c>
      <c r="N1745">
        <v>3.2428710535954099</v>
      </c>
      <c r="O1745">
        <v>3.05279136447969</v>
      </c>
      <c r="P1745">
        <v>66.020301015050705</v>
      </c>
    </row>
    <row r="1746" spans="1:17" hidden="1" x14ac:dyDescent="0.3">
      <c r="A1746" t="s">
        <v>3647</v>
      </c>
      <c r="B1746" t="s">
        <v>3648</v>
      </c>
      <c r="C1746" t="str">
        <f>IFERROR(VLOOKUP(Table1[[#This Row],[Ticker]],[1]!Table1[[Symbol]:[Industry]],2,FALSE),"-")</f>
        <v>-</v>
      </c>
      <c r="D1746" t="s">
        <v>130</v>
      </c>
      <c r="E1746">
        <v>541.13025000000005</v>
      </c>
      <c r="F1746">
        <v>2739.9</v>
      </c>
      <c r="G1746">
        <v>124.76668041818201</v>
      </c>
      <c r="H1746">
        <v>-4.0967553163166004</v>
      </c>
      <c r="I1746">
        <v>-24.893161576130002</v>
      </c>
      <c r="J1746">
        <v>-6.3980895079437401</v>
      </c>
      <c r="K1746">
        <v>2717.5700216997402</v>
      </c>
      <c r="L1746">
        <v>2595.40953095739</v>
      </c>
      <c r="M1746">
        <v>38.862469515415299</v>
      </c>
      <c r="N1746">
        <v>0.58214853325431604</v>
      </c>
      <c r="O1746">
        <v>45.9505821380342</v>
      </c>
      <c r="P1746">
        <v>154.874418604651</v>
      </c>
      <c r="Q1746">
        <v>0.103517273168009</v>
      </c>
    </row>
    <row r="1747" spans="1:17" hidden="1" x14ac:dyDescent="0.3">
      <c r="A1747" t="s">
        <v>3649</v>
      </c>
      <c r="B1747" t="s">
        <v>3650</v>
      </c>
      <c r="C1747" t="str">
        <f>IFERROR(VLOOKUP(Table1[[#This Row],[Ticker]],[1]!Table1[[Symbol]:[Industry]],2,FALSE),"-")</f>
        <v>-</v>
      </c>
      <c r="D1747" t="s">
        <v>420</v>
      </c>
      <c r="E1747">
        <v>541.12383569999997</v>
      </c>
      <c r="F1747">
        <v>329</v>
      </c>
      <c r="G1747">
        <v>-39.9830916045808</v>
      </c>
      <c r="H1747">
        <v>8.0344957818105894E-3</v>
      </c>
      <c r="I1747">
        <v>-28.1270389609933</v>
      </c>
      <c r="J1747">
        <v>6.3359183021439298</v>
      </c>
      <c r="K1747">
        <v>307.16628560150701</v>
      </c>
      <c r="L1747">
        <v>324.56039481647599</v>
      </c>
      <c r="M1747">
        <v>76.149858559474396</v>
      </c>
      <c r="N1747">
        <v>1.5992184379041701</v>
      </c>
      <c r="O1747">
        <v>39.817629179331298</v>
      </c>
      <c r="P1747">
        <v>25.5725190839694</v>
      </c>
      <c r="Q1747">
        <v>-5.6753366755960002E-2</v>
      </c>
    </row>
    <row r="1748" spans="1:17" hidden="1" x14ac:dyDescent="0.3">
      <c r="A1748" t="s">
        <v>3651</v>
      </c>
      <c r="B1748" t="s">
        <v>3652</v>
      </c>
      <c r="C1748" t="str">
        <f>IFERROR(VLOOKUP(Table1[[#This Row],[Ticker]],[1]!Table1[[Symbol]:[Industry]],2,FALSE),"-")</f>
        <v>-</v>
      </c>
      <c r="D1748" t="s">
        <v>268</v>
      </c>
      <c r="E1748">
        <v>540.70178362000001</v>
      </c>
      <c r="F1748">
        <v>491.35</v>
      </c>
      <c r="G1748">
        <v>140.33282487814299</v>
      </c>
      <c r="H1748">
        <v>-15.170708803642</v>
      </c>
      <c r="I1748">
        <v>90.200550010540695</v>
      </c>
      <c r="J1748">
        <v>-0.15609638369155199</v>
      </c>
      <c r="K1748">
        <v>540.88232960251901</v>
      </c>
      <c r="L1748">
        <v>430.73833745941499</v>
      </c>
      <c r="M1748">
        <v>24.3041061992195</v>
      </c>
      <c r="N1748">
        <v>0.50871708133275095</v>
      </c>
      <c r="O1748">
        <v>36.155489976595</v>
      </c>
      <c r="P1748">
        <v>166.170097508125</v>
      </c>
      <c r="Q1748">
        <v>0.107120930182052</v>
      </c>
    </row>
    <row r="1749" spans="1:17" hidden="1" x14ac:dyDescent="0.3">
      <c r="A1749" t="s">
        <v>3653</v>
      </c>
      <c r="B1749" t="s">
        <v>3654</v>
      </c>
      <c r="C1749" t="str">
        <f>IFERROR(VLOOKUP(Table1[[#This Row],[Ticker]],[1]!Table1[[Symbol]:[Industry]],2,FALSE),"-")</f>
        <v>-</v>
      </c>
      <c r="D1749" t="s">
        <v>46</v>
      </c>
      <c r="E1749">
        <v>540.05923009499998</v>
      </c>
      <c r="F1749">
        <v>219.45</v>
      </c>
      <c r="G1749">
        <v>162.32542658623399</v>
      </c>
      <c r="H1749">
        <v>15.785655024421301</v>
      </c>
      <c r="I1749">
        <v>-53.325981342962699</v>
      </c>
      <c r="J1749">
        <v>-8.8345329182722399</v>
      </c>
      <c r="K1749">
        <v>226.88011657411599</v>
      </c>
      <c r="M1749">
        <v>35.872376957402103</v>
      </c>
      <c r="N1749">
        <v>0.88807138384470796</v>
      </c>
      <c r="O1749">
        <v>112.098427887901</v>
      </c>
      <c r="P1749">
        <v>200.616438356164</v>
      </c>
    </row>
    <row r="1750" spans="1:17" hidden="1" x14ac:dyDescent="0.3">
      <c r="A1750" t="s">
        <v>3655</v>
      </c>
      <c r="B1750" t="s">
        <v>3656</v>
      </c>
      <c r="C1750" t="str">
        <f>IFERROR(VLOOKUP(Table1[[#This Row],[Ticker]],[1]!Table1[[Symbol]:[Industry]],2,FALSE),"-")</f>
        <v>-</v>
      </c>
      <c r="D1750" t="s">
        <v>21</v>
      </c>
      <c r="E1750">
        <v>539.41574400000002</v>
      </c>
      <c r="F1750">
        <v>271</v>
      </c>
      <c r="G1750">
        <v>201.35418877604201</v>
      </c>
      <c r="H1750">
        <v>26.120055127413899</v>
      </c>
      <c r="I1750">
        <v>82.409661022935197</v>
      </c>
      <c r="J1750">
        <v>6.6465868014822203</v>
      </c>
      <c r="K1750">
        <v>220.512235874526</v>
      </c>
      <c r="L1750">
        <v>163.67372575110599</v>
      </c>
      <c r="M1750">
        <v>70.967023554120402</v>
      </c>
      <c r="N1750">
        <v>0.70999139382600496</v>
      </c>
      <c r="O1750">
        <v>5.1660516605166</v>
      </c>
      <c r="P1750">
        <v>230.487804878048</v>
      </c>
      <c r="Q1750">
        <v>6.5832980713301001E-2</v>
      </c>
    </row>
    <row r="1751" spans="1:17" hidden="1" x14ac:dyDescent="0.3">
      <c r="A1751" t="s">
        <v>3657</v>
      </c>
      <c r="B1751" t="s">
        <v>3658</v>
      </c>
      <c r="C1751" t="str">
        <f>IFERROR(VLOOKUP(Table1[[#This Row],[Ticker]],[1]!Table1[[Symbol]:[Industry]],2,FALSE),"-")</f>
        <v>-</v>
      </c>
      <c r="D1751" t="s">
        <v>619</v>
      </c>
      <c r="E1751">
        <v>539.39494758800004</v>
      </c>
      <c r="F1751">
        <v>157.57</v>
      </c>
      <c r="G1751">
        <v>-18.330619776946499</v>
      </c>
      <c r="H1751">
        <v>5.5180601319853997</v>
      </c>
      <c r="I1751">
        <v>-12.8383366976177</v>
      </c>
      <c r="J1751">
        <v>-1.462922514618</v>
      </c>
      <c r="K1751">
        <v>155.98080291576099</v>
      </c>
      <c r="L1751">
        <v>151.49846625184199</v>
      </c>
      <c r="M1751">
        <v>41.321082635520703</v>
      </c>
      <c r="N1751">
        <v>1.05182661151183</v>
      </c>
      <c r="O1751">
        <v>14.234943199847599</v>
      </c>
      <c r="P1751">
        <v>18.429161969184399</v>
      </c>
      <c r="Q1751">
        <v>2.6025172200387001E-2</v>
      </c>
    </row>
    <row r="1752" spans="1:17" hidden="1" x14ac:dyDescent="0.3">
      <c r="A1752" t="s">
        <v>3659</v>
      </c>
      <c r="B1752" t="s">
        <v>3660</v>
      </c>
      <c r="C1752" t="str">
        <f>IFERROR(VLOOKUP(Table1[[#This Row],[Ticker]],[1]!Table1[[Symbol]:[Industry]],2,FALSE),"-")</f>
        <v>-</v>
      </c>
      <c r="D1752" t="s">
        <v>235</v>
      </c>
      <c r="E1752">
        <v>538.73335999999995</v>
      </c>
      <c r="F1752">
        <v>1697.6</v>
      </c>
      <c r="G1752">
        <v>592.73434972330494</v>
      </c>
      <c r="H1752">
        <v>44.412067285717299</v>
      </c>
      <c r="I1752">
        <v>372.11026208763502</v>
      </c>
      <c r="J1752">
        <v>6.6585412788324598</v>
      </c>
      <c r="K1752">
        <v>1154.99371474287</v>
      </c>
      <c r="L1752">
        <v>649.66757859363702</v>
      </c>
      <c r="M1752">
        <v>99.8295460112125</v>
      </c>
      <c r="N1752">
        <v>0.84706303374360703</v>
      </c>
      <c r="O1752">
        <v>0</v>
      </c>
      <c r="P1752">
        <v>716.15384615384596</v>
      </c>
      <c r="Q1752">
        <v>0.250051398167214</v>
      </c>
    </row>
    <row r="1753" spans="1:17" hidden="1" x14ac:dyDescent="0.3">
      <c r="A1753" t="s">
        <v>3661</v>
      </c>
      <c r="B1753" t="s">
        <v>3662</v>
      </c>
      <c r="C1753" t="str">
        <f>IFERROR(VLOOKUP(Table1[[#This Row],[Ticker]],[1]!Table1[[Symbol]:[Industry]],2,FALSE),"-")</f>
        <v>-</v>
      </c>
      <c r="D1753" t="s">
        <v>46</v>
      </c>
      <c r="E1753">
        <v>536.97360000000003</v>
      </c>
      <c r="F1753">
        <v>302.35000000000002</v>
      </c>
      <c r="G1753">
        <v>130.20648631548599</v>
      </c>
      <c r="H1753">
        <v>-29.099413389581802</v>
      </c>
      <c r="I1753">
        <v>138.92615334313601</v>
      </c>
      <c r="J1753">
        <v>-9.9751026384147892</v>
      </c>
      <c r="K1753">
        <v>317.732409585281</v>
      </c>
      <c r="M1753">
        <v>33.681021003696998</v>
      </c>
      <c r="N1753">
        <v>0.43967918953144702</v>
      </c>
      <c r="O1753">
        <v>64.312882421035198</v>
      </c>
      <c r="P1753">
        <v>214.947916666666</v>
      </c>
    </row>
    <row r="1754" spans="1:17" hidden="1" x14ac:dyDescent="0.3">
      <c r="A1754" t="s">
        <v>3663</v>
      </c>
      <c r="B1754" t="s">
        <v>3664</v>
      </c>
      <c r="C1754" t="str">
        <f>IFERROR(VLOOKUP(Table1[[#This Row],[Ticker]],[1]!Table1[[Symbol]:[Industry]],2,FALSE),"-")</f>
        <v>-</v>
      </c>
      <c r="D1754" t="s">
        <v>242</v>
      </c>
      <c r="E1754">
        <v>535.96107483499998</v>
      </c>
      <c r="F1754">
        <v>320.05</v>
      </c>
      <c r="G1754">
        <v>-15.7229414164711</v>
      </c>
      <c r="H1754">
        <v>1.82841838065343</v>
      </c>
      <c r="I1754">
        <v>-8.9097070515878194</v>
      </c>
      <c r="J1754">
        <v>4.5663708270134604</v>
      </c>
      <c r="K1754">
        <v>306.31481104162401</v>
      </c>
      <c r="L1754">
        <v>300.921724852274</v>
      </c>
      <c r="M1754">
        <v>53.931134181089099</v>
      </c>
      <c r="N1754">
        <v>1.20191581988798</v>
      </c>
      <c r="O1754">
        <v>12.1074832057491</v>
      </c>
      <c r="P1754">
        <v>21.461100569259902</v>
      </c>
      <c r="Q1754">
        <v>-6.661878073234E-3</v>
      </c>
    </row>
    <row r="1755" spans="1:17" hidden="1" x14ac:dyDescent="0.3">
      <c r="A1755" t="s">
        <v>3665</v>
      </c>
      <c r="B1755" t="s">
        <v>3666</v>
      </c>
      <c r="C1755" t="str">
        <f>IFERROR(VLOOKUP(Table1[[#This Row],[Ticker]],[1]!Table1[[Symbol]:[Industry]],2,FALSE),"-")</f>
        <v>-</v>
      </c>
      <c r="D1755" t="s">
        <v>551</v>
      </c>
      <c r="E1755">
        <v>535.63656924700001</v>
      </c>
      <c r="F1755">
        <v>122.59</v>
      </c>
      <c r="G1755">
        <v>-24.187583488419101</v>
      </c>
      <c r="H1755">
        <v>-9.6385429306958592</v>
      </c>
      <c r="I1755">
        <v>-21.8543714872241</v>
      </c>
      <c r="J1755">
        <v>-3.0045911618601799</v>
      </c>
      <c r="K1755">
        <v>123.276937100849</v>
      </c>
      <c r="L1755">
        <v>123.65066334021</v>
      </c>
      <c r="M1755">
        <v>39.430424501315798</v>
      </c>
      <c r="N1755">
        <v>1.2790942700255601</v>
      </c>
      <c r="O1755">
        <v>28.069173668325298</v>
      </c>
      <c r="P1755">
        <v>20.7188577055637</v>
      </c>
      <c r="Q1755">
        <v>-4.9602492062079E-2</v>
      </c>
    </row>
    <row r="1756" spans="1:17" hidden="1" x14ac:dyDescent="0.3">
      <c r="A1756" t="s">
        <v>3667</v>
      </c>
      <c r="B1756" t="s">
        <v>3668</v>
      </c>
      <c r="C1756" t="str">
        <f>IFERROR(VLOOKUP(Table1[[#This Row],[Ticker]],[1]!Table1[[Symbol]:[Industry]],2,FALSE),"-")</f>
        <v>-</v>
      </c>
      <c r="D1756" t="s">
        <v>130</v>
      </c>
      <c r="E1756">
        <v>534.42395999999997</v>
      </c>
      <c r="F1756">
        <v>20.07</v>
      </c>
      <c r="G1756">
        <v>257.10000609030902</v>
      </c>
      <c r="H1756">
        <v>-4.9143066258934001</v>
      </c>
      <c r="I1756">
        <v>71.441398169475605</v>
      </c>
      <c r="J1756">
        <v>-3.2513958411983901</v>
      </c>
      <c r="K1756">
        <v>19.972079300231801</v>
      </c>
      <c r="L1756">
        <v>15.957557998612501</v>
      </c>
      <c r="M1756">
        <v>52.550220911253597</v>
      </c>
      <c r="N1756">
        <v>0.88934308598879697</v>
      </c>
      <c r="O1756">
        <v>22.072745391131001</v>
      </c>
      <c r="P1756">
        <v>301.39999999999998</v>
      </c>
      <c r="Q1756">
        <v>0.15236289635574601</v>
      </c>
    </row>
    <row r="1757" spans="1:17" hidden="1" x14ac:dyDescent="0.3">
      <c r="A1757" t="s">
        <v>3669</v>
      </c>
      <c r="B1757" t="s">
        <v>3670</v>
      </c>
      <c r="C1757" t="str">
        <f>IFERROR(VLOOKUP(Table1[[#This Row],[Ticker]],[1]!Table1[[Symbol]:[Industry]],2,FALSE),"-")</f>
        <v>-</v>
      </c>
      <c r="D1757" t="s">
        <v>3671</v>
      </c>
      <c r="E1757">
        <v>533.79999999999995</v>
      </c>
      <c r="F1757">
        <v>133.44999999999999</v>
      </c>
      <c r="G1757">
        <v>3.11929481845916</v>
      </c>
      <c r="H1757">
        <v>-12.059845302338299</v>
      </c>
      <c r="I1757">
        <v>-41.425017604592298</v>
      </c>
      <c r="J1757">
        <v>-3.8918656288061002</v>
      </c>
      <c r="K1757">
        <v>134.01833837467399</v>
      </c>
      <c r="M1757">
        <v>59.299557044603098</v>
      </c>
      <c r="N1757">
        <v>0.63353251968004598</v>
      </c>
      <c r="O1757">
        <v>91.345073061071503</v>
      </c>
      <c r="P1757">
        <v>39.0104166666666</v>
      </c>
    </row>
    <row r="1758" spans="1:17" hidden="1" x14ac:dyDescent="0.3">
      <c r="A1758" t="s">
        <v>3672</v>
      </c>
      <c r="B1758" t="s">
        <v>3673</v>
      </c>
      <c r="C1758" t="str">
        <f>IFERROR(VLOOKUP(Table1[[#This Row],[Ticker]],[1]!Table1[[Symbol]:[Industry]],2,FALSE),"-")</f>
        <v>-</v>
      </c>
      <c r="D1758" t="s">
        <v>302</v>
      </c>
      <c r="E1758">
        <v>533.108782045</v>
      </c>
      <c r="F1758">
        <v>200.93</v>
      </c>
      <c r="G1758">
        <v>-39.992662190049501</v>
      </c>
      <c r="H1758">
        <v>-16.347566122907701</v>
      </c>
      <c r="I1758">
        <v>-56.046021350057202</v>
      </c>
      <c r="J1758">
        <v>0.44102542235120501</v>
      </c>
      <c r="K1758">
        <v>231.26463184215399</v>
      </c>
      <c r="L1758">
        <v>243.655300473609</v>
      </c>
      <c r="M1758">
        <v>23.993386795920401</v>
      </c>
      <c r="N1758">
        <v>0.78811962527568402</v>
      </c>
      <c r="O1758">
        <v>85.139103170258295</v>
      </c>
      <c r="P1758">
        <v>7.6218532404927801</v>
      </c>
      <c r="Q1758">
        <v>0.12462582317329</v>
      </c>
    </row>
    <row r="1759" spans="1:17" hidden="1" x14ac:dyDescent="0.3">
      <c r="A1759" t="s">
        <v>3674</v>
      </c>
      <c r="B1759" t="s">
        <v>3675</v>
      </c>
      <c r="C1759" t="str">
        <f>IFERROR(VLOOKUP(Table1[[#This Row],[Ticker]],[1]!Table1[[Symbol]:[Industry]],2,FALSE),"-")</f>
        <v>-</v>
      </c>
      <c r="D1759" t="s">
        <v>1541</v>
      </c>
      <c r="E1759">
        <v>531.06487500000003</v>
      </c>
      <c r="F1759">
        <v>51.15</v>
      </c>
      <c r="G1759">
        <v>179.76514935980001</v>
      </c>
      <c r="H1759">
        <v>38.1500712293671</v>
      </c>
      <c r="I1759">
        <v>223.03737454452099</v>
      </c>
      <c r="J1759">
        <v>2.3996933467577999</v>
      </c>
      <c r="K1759">
        <v>39.147309929976103</v>
      </c>
      <c r="L1759">
        <v>25.805986033444501</v>
      </c>
      <c r="M1759">
        <v>72.477530218534199</v>
      </c>
      <c r="N1759">
        <v>1.16575829625382</v>
      </c>
      <c r="O1759">
        <v>5.9628543499511402</v>
      </c>
      <c r="P1759">
        <v>438.42105263157799</v>
      </c>
    </row>
    <row r="1760" spans="1:17" hidden="1" x14ac:dyDescent="0.3">
      <c r="A1760" t="s">
        <v>3676</v>
      </c>
      <c r="B1760" t="s">
        <v>3677</v>
      </c>
      <c r="C1760" t="str">
        <f>IFERROR(VLOOKUP(Table1[[#This Row],[Ticker]],[1]!Table1[[Symbol]:[Industry]],2,FALSE),"-")</f>
        <v>-</v>
      </c>
      <c r="D1760" t="s">
        <v>119</v>
      </c>
      <c r="E1760">
        <v>529.98670000000004</v>
      </c>
      <c r="F1760">
        <v>301.3</v>
      </c>
      <c r="G1760">
        <v>-15.750368564135201</v>
      </c>
      <c r="H1760">
        <v>-12.895862478935101</v>
      </c>
      <c r="I1760">
        <v>-17.1129537735589</v>
      </c>
      <c r="J1760">
        <v>-0.22758748377910201</v>
      </c>
      <c r="K1760">
        <v>322.05064403381499</v>
      </c>
      <c r="L1760">
        <v>321.71708192587801</v>
      </c>
      <c r="M1760">
        <v>42.110140324418502</v>
      </c>
      <c r="N1760">
        <v>0.95760000000000001</v>
      </c>
      <c r="O1760">
        <v>41.719216727514102</v>
      </c>
      <c r="P1760">
        <v>19.729783429366101</v>
      </c>
    </row>
    <row r="1761" spans="1:17" hidden="1" x14ac:dyDescent="0.3">
      <c r="A1761" t="s">
        <v>3678</v>
      </c>
      <c r="B1761" t="s">
        <v>3679</v>
      </c>
      <c r="C1761" t="str">
        <f>IFERROR(VLOOKUP(Table1[[#This Row],[Ticker]],[1]!Table1[[Symbol]:[Industry]],2,FALSE),"-")</f>
        <v>-</v>
      </c>
      <c r="D1761" t="s">
        <v>72</v>
      </c>
      <c r="E1761">
        <v>526.80334600000003</v>
      </c>
      <c r="F1761">
        <v>147.1</v>
      </c>
      <c r="G1761">
        <v>316.83916010949599</v>
      </c>
      <c r="H1761">
        <v>31.909485821573401</v>
      </c>
      <c r="I1761">
        <v>247.59522843760001</v>
      </c>
      <c r="J1761">
        <v>5.9201908652047397</v>
      </c>
      <c r="K1761">
        <v>118.02670817439299</v>
      </c>
      <c r="L1761">
        <v>74.935933530617802</v>
      </c>
      <c r="M1761">
        <v>80.332190212568506</v>
      </c>
      <c r="N1761">
        <v>0.92646896997432304</v>
      </c>
      <c r="O1761">
        <v>2.2433718558803699</v>
      </c>
      <c r="P1761">
        <v>340.81510338627498</v>
      </c>
      <c r="Q1761">
        <v>0.13329056586655999</v>
      </c>
    </row>
    <row r="1762" spans="1:17" hidden="1" x14ac:dyDescent="0.3">
      <c r="A1762" t="s">
        <v>3680</v>
      </c>
      <c r="B1762" t="s">
        <v>3681</v>
      </c>
      <c r="C1762" t="str">
        <f>IFERROR(VLOOKUP(Table1[[#This Row],[Ticker]],[1]!Table1[[Symbol]:[Industry]],2,FALSE),"-")</f>
        <v>-</v>
      </c>
      <c r="D1762" t="s">
        <v>274</v>
      </c>
      <c r="E1762">
        <v>524.886064885</v>
      </c>
      <c r="F1762">
        <v>560.35</v>
      </c>
      <c r="G1762">
        <v>-22.1404139719174</v>
      </c>
      <c r="H1762">
        <v>15.459991742900099</v>
      </c>
      <c r="I1762">
        <v>2.66249479464209</v>
      </c>
      <c r="J1762">
        <v>-0.41090245316108198</v>
      </c>
      <c r="K1762">
        <v>499.35924826661198</v>
      </c>
      <c r="L1762">
        <v>483.49660440239001</v>
      </c>
      <c r="M1762">
        <v>58.968514672629603</v>
      </c>
      <c r="N1762">
        <v>0.60057537567844399</v>
      </c>
      <c r="O1762">
        <v>16.659230837869199</v>
      </c>
      <c r="P1762">
        <v>44.420103092783499</v>
      </c>
      <c r="Q1762">
        <v>-4.0590138104706998E-2</v>
      </c>
    </row>
    <row r="1763" spans="1:17" hidden="1" x14ac:dyDescent="0.3">
      <c r="A1763" t="s">
        <v>3682</v>
      </c>
      <c r="B1763" t="s">
        <v>3683</v>
      </c>
      <c r="C1763" t="str">
        <f>IFERROR(VLOOKUP(Table1[[#This Row],[Ticker]],[1]!Table1[[Symbol]:[Industry]],2,FALSE),"-")</f>
        <v>-</v>
      </c>
      <c r="D1763" t="s">
        <v>21</v>
      </c>
      <c r="E1763">
        <v>524.76597000000004</v>
      </c>
      <c r="F1763">
        <v>500.75</v>
      </c>
      <c r="G1763">
        <v>40.473974621414797</v>
      </c>
      <c r="H1763">
        <v>-18.437588675953101</v>
      </c>
      <c r="I1763">
        <v>49.193641649064801</v>
      </c>
      <c r="J1763">
        <v>-6.0314132041764301</v>
      </c>
      <c r="K1763">
        <v>530.42302752665398</v>
      </c>
      <c r="M1763">
        <v>30.1140022688482</v>
      </c>
      <c r="N1763">
        <v>0.54618652249469002</v>
      </c>
      <c r="O1763">
        <v>51.772341487768301</v>
      </c>
      <c r="P1763">
        <v>91.784756798161595</v>
      </c>
    </row>
    <row r="1764" spans="1:17" hidden="1" x14ac:dyDescent="0.3">
      <c r="A1764" t="s">
        <v>3684</v>
      </c>
      <c r="B1764" t="s">
        <v>3685</v>
      </c>
      <c r="C1764" t="str">
        <f>IFERROR(VLOOKUP(Table1[[#This Row],[Ticker]],[1]!Table1[[Symbol]:[Industry]],2,FALSE),"-")</f>
        <v>-</v>
      </c>
      <c r="D1764" t="s">
        <v>62</v>
      </c>
      <c r="E1764">
        <v>524.70817771199995</v>
      </c>
      <c r="F1764">
        <v>68.47</v>
      </c>
      <c r="G1764">
        <v>119.34317541547399</v>
      </c>
      <c r="H1764">
        <v>49.155821742511598</v>
      </c>
      <c r="I1764">
        <v>27.657520453020901</v>
      </c>
      <c r="J1764">
        <v>-2.96308229259499</v>
      </c>
      <c r="K1764">
        <v>54.790957658693898</v>
      </c>
      <c r="L1764">
        <v>47.2740405610298</v>
      </c>
      <c r="M1764">
        <v>61.195565130379798</v>
      </c>
      <c r="N1764">
        <v>3.4008979258997099</v>
      </c>
      <c r="O1764">
        <v>13.4803563604498</v>
      </c>
      <c r="P1764">
        <v>162.84069097888599</v>
      </c>
      <c r="Q1764">
        <v>6.4774840493836999E-2</v>
      </c>
    </row>
    <row r="1765" spans="1:17" hidden="1" x14ac:dyDescent="0.3">
      <c r="A1765" t="s">
        <v>3686</v>
      </c>
      <c r="B1765" t="s">
        <v>3687</v>
      </c>
      <c r="C1765" t="str">
        <f>IFERROR(VLOOKUP(Table1[[#This Row],[Ticker]],[1]!Table1[[Symbol]:[Industry]],2,FALSE),"-")</f>
        <v>-</v>
      </c>
      <c r="E1765">
        <v>524.54999999999995</v>
      </c>
      <c r="F1765">
        <v>134.5</v>
      </c>
      <c r="G1765">
        <v>202.480367402832</v>
      </c>
      <c r="H1765">
        <v>-17.004147110775701</v>
      </c>
      <c r="I1765">
        <v>12.7049072728955</v>
      </c>
      <c r="J1765">
        <v>-2.6457395609482699</v>
      </c>
      <c r="K1765">
        <v>172.783392006383</v>
      </c>
      <c r="L1765">
        <v>147.573814336646</v>
      </c>
      <c r="M1765">
        <v>34.558686735613897</v>
      </c>
      <c r="N1765">
        <v>0.46209316211175799</v>
      </c>
      <c r="O1765">
        <v>207.28624535315899</v>
      </c>
      <c r="P1765">
        <v>253.947368421052</v>
      </c>
      <c r="Q1765">
        <v>0.20331666095109399</v>
      </c>
    </row>
    <row r="1766" spans="1:17" hidden="1" x14ac:dyDescent="0.3">
      <c r="A1766" t="s">
        <v>3688</v>
      </c>
      <c r="B1766" t="s">
        <v>3689</v>
      </c>
      <c r="C1766" t="str">
        <f>IFERROR(VLOOKUP(Table1[[#This Row],[Ticker]],[1]!Table1[[Symbol]:[Industry]],2,FALSE),"-")</f>
        <v>-</v>
      </c>
      <c r="D1766" t="s">
        <v>62</v>
      </c>
      <c r="E1766">
        <v>524.04612956999995</v>
      </c>
      <c r="F1766">
        <v>109.58</v>
      </c>
      <c r="G1766">
        <v>-31.814463041286899</v>
      </c>
      <c r="H1766">
        <v>0.36273935255386602</v>
      </c>
      <c r="I1766">
        <v>-14.3538821423149</v>
      </c>
      <c r="J1766">
        <v>2.8033301753654598</v>
      </c>
      <c r="K1766">
        <v>107.986151431815</v>
      </c>
      <c r="L1766">
        <v>107.828471331944</v>
      </c>
      <c r="M1766">
        <v>46.403374988422698</v>
      </c>
      <c r="N1766">
        <v>0.44581603718700402</v>
      </c>
      <c r="O1766">
        <v>39.350246395327602</v>
      </c>
      <c r="P1766">
        <v>22.435754189944099</v>
      </c>
    </row>
    <row r="1767" spans="1:17" hidden="1" x14ac:dyDescent="0.3">
      <c r="A1767" t="s">
        <v>3690</v>
      </c>
      <c r="B1767" t="s">
        <v>3691</v>
      </c>
      <c r="C1767" t="str">
        <f>IFERROR(VLOOKUP(Table1[[#This Row],[Ticker]],[1]!Table1[[Symbol]:[Industry]],2,FALSE),"-")</f>
        <v>-</v>
      </c>
      <c r="E1767">
        <v>523.89571269999999</v>
      </c>
      <c r="F1767">
        <v>39.4</v>
      </c>
      <c r="G1767">
        <v>-32.284065222322297</v>
      </c>
      <c r="H1767">
        <v>-11.7416747701437</v>
      </c>
      <c r="I1767">
        <v>-30.996224923209301</v>
      </c>
      <c r="J1767">
        <v>-3.38356266842881</v>
      </c>
      <c r="K1767">
        <v>40.805141672804297</v>
      </c>
      <c r="L1767">
        <v>41.647229949812598</v>
      </c>
      <c r="M1767">
        <v>27.899108836097799</v>
      </c>
      <c r="N1767">
        <v>0.55854995960823905</v>
      </c>
      <c r="O1767">
        <v>32.182741116751203</v>
      </c>
      <c r="P1767">
        <v>19.393939393939299</v>
      </c>
      <c r="Q1767">
        <v>-2.2922179825134999E-2</v>
      </c>
    </row>
    <row r="1768" spans="1:17" hidden="1" x14ac:dyDescent="0.3">
      <c r="A1768" t="s">
        <v>3692</v>
      </c>
      <c r="B1768" t="s">
        <v>3693</v>
      </c>
      <c r="C1768" t="str">
        <f>IFERROR(VLOOKUP(Table1[[#This Row],[Ticker]],[1]!Table1[[Symbol]:[Industry]],2,FALSE),"-")</f>
        <v>-</v>
      </c>
      <c r="D1768" t="s">
        <v>619</v>
      </c>
      <c r="E1768">
        <v>522.83536200000003</v>
      </c>
      <c r="F1768">
        <v>287</v>
      </c>
      <c r="G1768">
        <v>201.79023152458299</v>
      </c>
      <c r="H1768">
        <v>2.80217574193408</v>
      </c>
      <c r="I1768">
        <v>107.052011899592</v>
      </c>
      <c r="J1768">
        <v>-8.0708599285997895</v>
      </c>
      <c r="K1768">
        <v>254.656458426439</v>
      </c>
      <c r="L1768">
        <v>178.84708253435201</v>
      </c>
      <c r="M1768">
        <v>47.282866136576601</v>
      </c>
      <c r="N1768">
        <v>1.09103479036574</v>
      </c>
      <c r="O1768">
        <v>17.0731707317073</v>
      </c>
      <c r="P1768">
        <v>241.26040428061799</v>
      </c>
      <c r="Q1768">
        <v>0.21749053589749501</v>
      </c>
    </row>
    <row r="1769" spans="1:17" hidden="1" x14ac:dyDescent="0.3">
      <c r="A1769" t="s">
        <v>3694</v>
      </c>
      <c r="B1769" t="s">
        <v>3695</v>
      </c>
      <c r="C1769" t="str">
        <f>IFERROR(VLOOKUP(Table1[[#This Row],[Ticker]],[1]!Table1[[Symbol]:[Industry]],2,FALSE),"-")</f>
        <v>-</v>
      </c>
      <c r="D1769" t="s">
        <v>708</v>
      </c>
      <c r="E1769">
        <v>522.55832076000002</v>
      </c>
      <c r="F1769">
        <v>72.72</v>
      </c>
      <c r="G1769">
        <v>260.78596148512497</v>
      </c>
      <c r="H1769">
        <v>-16.842674897173801</v>
      </c>
      <c r="I1769">
        <v>60.395897663914504</v>
      </c>
      <c r="J1769">
        <v>0.69807075060396695</v>
      </c>
      <c r="K1769">
        <v>74.166208024566799</v>
      </c>
      <c r="L1769">
        <v>56.6193568504425</v>
      </c>
      <c r="M1769">
        <v>40.501853852314397</v>
      </c>
      <c r="N1769">
        <v>0.94048211288654604</v>
      </c>
      <c r="O1769">
        <v>22.249724972497201</v>
      </c>
      <c r="P1769">
        <v>327.76470588235202</v>
      </c>
      <c r="Q1769">
        <v>8.7806135457734996E-2</v>
      </c>
    </row>
    <row r="1770" spans="1:17" hidden="1" x14ac:dyDescent="0.3">
      <c r="A1770" t="s">
        <v>3696</v>
      </c>
      <c r="B1770" t="s">
        <v>3697</v>
      </c>
      <c r="C1770" t="str">
        <f>IFERROR(VLOOKUP(Table1[[#This Row],[Ticker]],[1]!Table1[[Symbol]:[Industry]],2,FALSE),"-")</f>
        <v>-</v>
      </c>
      <c r="D1770" t="s">
        <v>138</v>
      </c>
      <c r="E1770">
        <v>518.75207639999996</v>
      </c>
      <c r="F1770">
        <v>13.17</v>
      </c>
      <c r="G1770">
        <v>131.75221206302601</v>
      </c>
      <c r="H1770">
        <v>-2.0474734394892402</v>
      </c>
      <c r="I1770">
        <v>11.378339135486399</v>
      </c>
      <c r="J1770">
        <v>-13.310370739319</v>
      </c>
      <c r="K1770">
        <v>12.162167424903</v>
      </c>
      <c r="L1770">
        <v>10.4310534681211</v>
      </c>
      <c r="M1770">
        <v>55.372159619948398</v>
      </c>
      <c r="N1770">
        <v>1.8168063531190499</v>
      </c>
      <c r="O1770">
        <v>12.4525436598329</v>
      </c>
      <c r="P1770">
        <v>168.775510204081</v>
      </c>
      <c r="Q1770">
        <v>6.1116248819276998E-2</v>
      </c>
    </row>
    <row r="1771" spans="1:17" hidden="1" x14ac:dyDescent="0.3">
      <c r="A1771" t="s">
        <v>3698</v>
      </c>
      <c r="B1771" t="s">
        <v>3699</v>
      </c>
      <c r="C1771" t="str">
        <f>IFERROR(VLOOKUP(Table1[[#This Row],[Ticker]],[1]!Table1[[Symbol]:[Industry]],2,FALSE),"-")</f>
        <v>-</v>
      </c>
      <c r="D1771" t="s">
        <v>62</v>
      </c>
      <c r="E1771">
        <v>517.40911327000003</v>
      </c>
      <c r="F1771">
        <v>498.65</v>
      </c>
      <c r="G1771">
        <v>28.5164114632822</v>
      </c>
      <c r="H1771">
        <v>-10.31369344882</v>
      </c>
      <c r="I1771">
        <v>-6.7597575372055498</v>
      </c>
      <c r="J1771">
        <v>1.50566574643902</v>
      </c>
      <c r="K1771">
        <v>506.77151438077698</v>
      </c>
      <c r="L1771">
        <v>460.79763524181197</v>
      </c>
      <c r="M1771">
        <v>45.536257507734497</v>
      </c>
      <c r="N1771">
        <v>0.90096325481582196</v>
      </c>
      <c r="O1771">
        <v>18.319462548881901</v>
      </c>
      <c r="P1771">
        <v>61.532231940395199</v>
      </c>
      <c r="Q1771">
        <v>6.5137662470805005E-2</v>
      </c>
    </row>
    <row r="1772" spans="1:17" hidden="1" x14ac:dyDescent="0.3">
      <c r="A1772" t="s">
        <v>3700</v>
      </c>
      <c r="B1772" t="s">
        <v>3701</v>
      </c>
      <c r="C1772" t="str">
        <f>IFERROR(VLOOKUP(Table1[[#This Row],[Ticker]],[1]!Table1[[Symbol]:[Industry]],2,FALSE),"-")</f>
        <v>-</v>
      </c>
      <c r="D1772" t="s">
        <v>130</v>
      </c>
      <c r="E1772">
        <v>517.07174568400001</v>
      </c>
      <c r="F1772">
        <v>51.53</v>
      </c>
      <c r="G1772">
        <v>69.582137294166699</v>
      </c>
      <c r="H1772">
        <v>-4.3178809938290303</v>
      </c>
      <c r="I1772">
        <v>38.564619273259098</v>
      </c>
      <c r="J1772">
        <v>-2.1084471589673699</v>
      </c>
      <c r="K1772">
        <v>48.0425902806126</v>
      </c>
      <c r="L1772">
        <v>39.859924168562699</v>
      </c>
      <c r="M1772">
        <v>48.285049276757299</v>
      </c>
      <c r="N1772">
        <v>0.655416060235264</v>
      </c>
      <c r="O1772">
        <v>12.555792742091899</v>
      </c>
      <c r="P1772">
        <v>116.854287217254</v>
      </c>
      <c r="Q1772">
        <v>0.13602202146374701</v>
      </c>
    </row>
    <row r="1773" spans="1:17" hidden="1" x14ac:dyDescent="0.3">
      <c r="A1773" t="s">
        <v>3702</v>
      </c>
      <c r="B1773" t="s">
        <v>3703</v>
      </c>
      <c r="C1773" t="str">
        <f>IFERROR(VLOOKUP(Table1[[#This Row],[Ticker]],[1]!Table1[[Symbol]:[Industry]],2,FALSE),"-")</f>
        <v>-</v>
      </c>
      <c r="D1773" t="s">
        <v>420</v>
      </c>
      <c r="E1773">
        <v>515.53516684499903</v>
      </c>
      <c r="F1773">
        <v>188.95</v>
      </c>
      <c r="G1773">
        <v>12.5979634814429</v>
      </c>
      <c r="H1773">
        <v>2.2135585362829402</v>
      </c>
      <c r="I1773">
        <v>-3.2527196397632099</v>
      </c>
      <c r="J1773">
        <v>-1.72298188097497</v>
      </c>
      <c r="K1773">
        <v>179.859577637792</v>
      </c>
      <c r="L1773">
        <v>168.49721053793601</v>
      </c>
      <c r="M1773">
        <v>58.723483634841699</v>
      </c>
      <c r="N1773">
        <v>1.1331479498428201</v>
      </c>
      <c r="O1773">
        <v>8.4943106641968793</v>
      </c>
      <c r="P1773">
        <v>38.222384784198901</v>
      </c>
      <c r="Q1773">
        <v>-1.7941999263799E-2</v>
      </c>
    </row>
    <row r="1774" spans="1:17" hidden="1" x14ac:dyDescent="0.3">
      <c r="A1774" t="s">
        <v>3704</v>
      </c>
      <c r="B1774" t="s">
        <v>3705</v>
      </c>
      <c r="C1774" t="str">
        <f>IFERROR(VLOOKUP(Table1[[#This Row],[Ticker]],[1]!Table1[[Symbol]:[Industry]],2,FALSE),"-")</f>
        <v>-</v>
      </c>
      <c r="D1774" t="s">
        <v>271</v>
      </c>
      <c r="E1774">
        <v>511.47889946999999</v>
      </c>
      <c r="F1774">
        <v>96.77</v>
      </c>
      <c r="G1774">
        <v>-39.2315133947343</v>
      </c>
      <c r="H1774">
        <v>-3.8648013765964402</v>
      </c>
      <c r="I1774">
        <v>4.1244294010067302</v>
      </c>
      <c r="J1774">
        <v>-5.1288523263191097</v>
      </c>
      <c r="K1774">
        <v>98.287061844441695</v>
      </c>
      <c r="L1774">
        <v>101.003899215552</v>
      </c>
      <c r="M1774">
        <v>47.0754200039488</v>
      </c>
      <c r="N1774">
        <v>0.90376246090523604</v>
      </c>
      <c r="O1774">
        <v>36.870931073679799</v>
      </c>
      <c r="P1774">
        <v>25.691648266008499</v>
      </c>
      <c r="Q1774">
        <v>0.16543242295437</v>
      </c>
    </row>
    <row r="1775" spans="1:17" hidden="1" x14ac:dyDescent="0.3">
      <c r="A1775" t="s">
        <v>3706</v>
      </c>
      <c r="B1775" t="s">
        <v>3707</v>
      </c>
      <c r="C1775" t="str">
        <f>IFERROR(VLOOKUP(Table1[[#This Row],[Ticker]],[1]!Table1[[Symbol]:[Industry]],2,FALSE),"-")</f>
        <v>-</v>
      </c>
      <c r="D1775" t="s">
        <v>148</v>
      </c>
      <c r="E1775">
        <v>508.59287805000002</v>
      </c>
      <c r="F1775">
        <v>62.35</v>
      </c>
      <c r="G1775">
        <v>-55.811517782081197</v>
      </c>
      <c r="H1775">
        <v>-20.029438178394599</v>
      </c>
      <c r="I1775">
        <v>-41.5565126557483</v>
      </c>
      <c r="J1775">
        <v>0.306845264585003</v>
      </c>
      <c r="K1775">
        <v>70.847283782928599</v>
      </c>
      <c r="L1775">
        <v>76.037454464139998</v>
      </c>
      <c r="M1775">
        <v>35.520309823475102</v>
      </c>
      <c r="N1775">
        <v>1.3361618390005501</v>
      </c>
      <c r="O1775">
        <v>77.866880513231706</v>
      </c>
      <c r="P1775">
        <v>3.2968853545394201</v>
      </c>
      <c r="Q1775">
        <v>3.4662338070543003E-2</v>
      </c>
    </row>
    <row r="1776" spans="1:17" hidden="1" x14ac:dyDescent="0.3">
      <c r="A1776" t="s">
        <v>3708</v>
      </c>
      <c r="B1776" t="s">
        <v>3709</v>
      </c>
      <c r="C1776" t="str">
        <f>IFERROR(VLOOKUP(Table1[[#This Row],[Ticker]],[1]!Table1[[Symbol]:[Industry]],2,FALSE),"-")</f>
        <v>-</v>
      </c>
      <c r="D1776" t="s">
        <v>1364</v>
      </c>
      <c r="E1776">
        <v>506.92295730000001</v>
      </c>
      <c r="F1776">
        <v>219</v>
      </c>
      <c r="G1776">
        <v>9.9280616146915595</v>
      </c>
      <c r="H1776">
        <v>23.383798665955698</v>
      </c>
      <c r="I1776">
        <v>18.647728642341502</v>
      </c>
      <c r="J1776">
        <v>16.272379936563599</v>
      </c>
      <c r="O1776">
        <v>0</v>
      </c>
      <c r="P1776">
        <v>40.5648267008985</v>
      </c>
    </row>
    <row r="1777" spans="1:17" hidden="1" x14ac:dyDescent="0.3">
      <c r="A1777" t="s">
        <v>3710</v>
      </c>
      <c r="B1777" t="s">
        <v>3711</v>
      </c>
      <c r="C1777" t="str">
        <f>IFERROR(VLOOKUP(Table1[[#This Row],[Ticker]],[1]!Table1[[Symbol]:[Industry]],2,FALSE),"-")</f>
        <v>-</v>
      </c>
      <c r="E1777">
        <v>505.83634141599998</v>
      </c>
      <c r="F1777">
        <v>25.73</v>
      </c>
      <c r="G1777">
        <v>61.2652374287646</v>
      </c>
      <c r="H1777">
        <v>-8.5041517205577595</v>
      </c>
      <c r="I1777">
        <v>13.0089281377105</v>
      </c>
      <c r="J1777">
        <v>-3.3960967498374401</v>
      </c>
      <c r="K1777">
        <v>26.1690200413565</v>
      </c>
      <c r="L1777">
        <v>24.251462662071798</v>
      </c>
      <c r="M1777">
        <v>50.562206844885203</v>
      </c>
      <c r="N1777">
        <v>0.68034466815635697</v>
      </c>
      <c r="O1777">
        <v>25.3400699572483</v>
      </c>
      <c r="P1777">
        <v>92.014925373134304</v>
      </c>
      <c r="Q1777">
        <v>0.160178500875512</v>
      </c>
    </row>
    <row r="1778" spans="1:17" hidden="1" x14ac:dyDescent="0.3">
      <c r="A1778" t="s">
        <v>3712</v>
      </c>
      <c r="B1778" t="s">
        <v>3713</v>
      </c>
      <c r="C1778" t="str">
        <f>IFERROR(VLOOKUP(Table1[[#This Row],[Ticker]],[1]!Table1[[Symbol]:[Industry]],2,FALSE),"-")</f>
        <v>-</v>
      </c>
      <c r="D1778" t="s">
        <v>21</v>
      </c>
      <c r="E1778">
        <v>505.62108999999998</v>
      </c>
      <c r="F1778">
        <v>72.5</v>
      </c>
      <c r="G1778">
        <v>27.508178563791301</v>
      </c>
      <c r="H1778">
        <v>-21.2060126593597</v>
      </c>
      <c r="I1778">
        <v>15.3743543815016</v>
      </c>
      <c r="J1778">
        <v>-8.0272039746707495</v>
      </c>
      <c r="K1778">
        <v>74.165463926449306</v>
      </c>
      <c r="L1778">
        <v>66.408010456646707</v>
      </c>
      <c r="M1778">
        <v>51.993835717862297</v>
      </c>
      <c r="N1778">
        <v>1.7081632653061201</v>
      </c>
      <c r="O1778">
        <v>24.7586206896551</v>
      </c>
      <c r="P1778">
        <v>95.6815114709851</v>
      </c>
      <c r="Q1778">
        <v>0.21663199501005201</v>
      </c>
    </row>
    <row r="1779" spans="1:17" hidden="1" x14ac:dyDescent="0.3">
      <c r="A1779" t="s">
        <v>3714</v>
      </c>
      <c r="B1779" t="s">
        <v>3715</v>
      </c>
      <c r="C1779" t="str">
        <f>IFERROR(VLOOKUP(Table1[[#This Row],[Ticker]],[1]!Table1[[Symbol]:[Industry]],2,FALSE),"-")</f>
        <v>-</v>
      </c>
      <c r="E1779">
        <v>503.77376249999998</v>
      </c>
      <c r="F1779">
        <v>463.8</v>
      </c>
      <c r="G1779">
        <v>185.224056723221</v>
      </c>
      <c r="H1779">
        <v>17.6595146708542</v>
      </c>
      <c r="I1779">
        <v>116.933961548117</v>
      </c>
      <c r="J1779">
        <v>1.01009675277081</v>
      </c>
      <c r="K1779">
        <v>387.575403292548</v>
      </c>
      <c r="L1779">
        <v>279.92280432149602</v>
      </c>
      <c r="M1779">
        <v>69.083861298022896</v>
      </c>
      <c r="N1779">
        <v>0.46943081561338601</v>
      </c>
      <c r="O1779">
        <v>4.9374730487278899</v>
      </c>
      <c r="P1779">
        <v>226.50475184794001</v>
      </c>
      <c r="Q1779">
        <v>0.35010436752455798</v>
      </c>
    </row>
    <row r="1780" spans="1:17" hidden="1" x14ac:dyDescent="0.3">
      <c r="A1780" t="s">
        <v>3716</v>
      </c>
      <c r="B1780" t="s">
        <v>3717</v>
      </c>
      <c r="C1780" t="str">
        <f>IFERROR(VLOOKUP(Table1[[#This Row],[Ticker]],[1]!Table1[[Symbol]:[Industry]],2,FALSE),"-")</f>
        <v>-</v>
      </c>
      <c r="D1780" t="s">
        <v>92</v>
      </c>
      <c r="E1780">
        <v>503.72662874999997</v>
      </c>
      <c r="F1780">
        <v>1029.5</v>
      </c>
      <c r="G1780">
        <v>21.690841300511401</v>
      </c>
      <c r="H1780">
        <v>3.52291594861516</v>
      </c>
      <c r="I1780">
        <v>17.5824334282904</v>
      </c>
      <c r="J1780">
        <v>0.349102645538301</v>
      </c>
      <c r="K1780">
        <v>972.65142315551498</v>
      </c>
      <c r="L1780">
        <v>850.10419296725502</v>
      </c>
      <c r="M1780">
        <v>61.660998370469898</v>
      </c>
      <c r="N1780">
        <v>3.2657425742574202</v>
      </c>
      <c r="O1780">
        <v>6.7508499271490896</v>
      </c>
      <c r="P1780">
        <v>53.656716417910403</v>
      </c>
      <c r="Q1780">
        <v>0.15039056195314801</v>
      </c>
    </row>
    <row r="1781" spans="1:17" hidden="1" x14ac:dyDescent="0.3">
      <c r="A1781" t="s">
        <v>3718</v>
      </c>
      <c r="B1781" t="s">
        <v>3719</v>
      </c>
      <c r="C1781" t="str">
        <f>IFERROR(VLOOKUP(Table1[[#This Row],[Ticker]],[1]!Table1[[Symbol]:[Industry]],2,FALSE),"-")</f>
        <v>-</v>
      </c>
      <c r="D1781" t="s">
        <v>235</v>
      </c>
      <c r="E1781">
        <v>503.65904999999998</v>
      </c>
      <c r="F1781">
        <v>843.65</v>
      </c>
      <c r="G1781">
        <v>411.674850374014</v>
      </c>
      <c r="H1781">
        <v>-14.9864441431143</v>
      </c>
      <c r="I1781">
        <v>157.769613718508</v>
      </c>
      <c r="J1781">
        <v>-3.8141289141380699</v>
      </c>
      <c r="K1781">
        <v>765.58103926490503</v>
      </c>
      <c r="L1781">
        <v>460.36930333847801</v>
      </c>
      <c r="M1781">
        <v>42.941966890336502</v>
      </c>
      <c r="N1781">
        <v>0.68257234726688099</v>
      </c>
      <c r="O1781">
        <v>30.048005689563201</v>
      </c>
      <c r="P1781">
        <v>545.23900573613696</v>
      </c>
    </row>
    <row r="1782" spans="1:17" hidden="1" x14ac:dyDescent="0.3">
      <c r="A1782" t="s">
        <v>3720</v>
      </c>
      <c r="B1782" t="s">
        <v>3721</v>
      </c>
      <c r="C1782" t="str">
        <f>IFERROR(VLOOKUP(Table1[[#This Row],[Ticker]],[1]!Table1[[Symbol]:[Industry]],2,FALSE),"-")</f>
        <v>-</v>
      </c>
      <c r="D1782" t="s">
        <v>177</v>
      </c>
      <c r="E1782">
        <v>501.51499999999999</v>
      </c>
      <c r="F1782">
        <v>204.7</v>
      </c>
      <c r="G1782">
        <v>46.323557555167802</v>
      </c>
      <c r="H1782">
        <v>-2.09995722224562</v>
      </c>
      <c r="I1782">
        <v>-3.3983527518611898</v>
      </c>
      <c r="J1782">
        <v>1.5392494723796999</v>
      </c>
      <c r="K1782">
        <v>196.39084919109499</v>
      </c>
      <c r="L1782">
        <v>176.97647881829499</v>
      </c>
      <c r="M1782">
        <v>53.379183318622502</v>
      </c>
      <c r="N1782">
        <v>0.56980988593155801</v>
      </c>
      <c r="O1782">
        <v>12.3595505617977</v>
      </c>
      <c r="P1782">
        <v>70.5833333333333</v>
      </c>
      <c r="Q1782">
        <v>0.103300582619527</v>
      </c>
    </row>
    <row r="1783" spans="1:17" hidden="1" x14ac:dyDescent="0.3">
      <c r="A1783" t="s">
        <v>3722</v>
      </c>
      <c r="B1783" t="s">
        <v>3723</v>
      </c>
      <c r="C1783" t="str">
        <f>IFERROR(VLOOKUP(Table1[[#This Row],[Ticker]],[1]!Table1[[Symbol]:[Industry]],2,FALSE),"-")</f>
        <v>-</v>
      </c>
      <c r="D1783" t="s">
        <v>46</v>
      </c>
      <c r="E1783">
        <v>501.00776999999999</v>
      </c>
      <c r="F1783">
        <v>495.9</v>
      </c>
      <c r="G1783">
        <v>811.68443408171095</v>
      </c>
      <c r="H1783">
        <v>-19.691209107615101</v>
      </c>
      <c r="I1783">
        <v>-33.961194281915802</v>
      </c>
      <c r="J1783">
        <v>-14.110352259891499</v>
      </c>
      <c r="K1783">
        <v>548.54414699663403</v>
      </c>
      <c r="L1783">
        <v>461.84734022620103</v>
      </c>
      <c r="M1783">
        <v>20.334386249697399</v>
      </c>
      <c r="N1783">
        <v>0.93283835383962599</v>
      </c>
      <c r="O1783">
        <v>50.030248033877797</v>
      </c>
      <c r="P1783">
        <v>881.00890207715099</v>
      </c>
    </row>
    <row r="1784" spans="1:17" hidden="1" x14ac:dyDescent="0.3">
      <c r="A1784" t="s">
        <v>3724</v>
      </c>
      <c r="B1784" t="s">
        <v>3725</v>
      </c>
      <c r="C1784" t="str">
        <f>IFERROR(VLOOKUP(Table1[[#This Row],[Ticker]],[1]!Table1[[Symbol]:[Industry]],2,FALSE),"-")</f>
        <v>-</v>
      </c>
      <c r="D1784" t="s">
        <v>138</v>
      </c>
      <c r="E1784">
        <v>500.45834550000001</v>
      </c>
      <c r="F1784">
        <v>11.5</v>
      </c>
      <c r="G1784">
        <v>31.429462128626401</v>
      </c>
      <c r="H1784">
        <v>-16.1432086696373</v>
      </c>
      <c r="I1784">
        <v>-26.108989427423499</v>
      </c>
      <c r="J1784">
        <v>-6.0157754032421797</v>
      </c>
      <c r="K1784">
        <v>12.946200783641601</v>
      </c>
      <c r="L1784">
        <v>12.4908169116654</v>
      </c>
      <c r="M1784">
        <v>25.073786755639102</v>
      </c>
      <c r="N1784">
        <v>1.0348210066738099</v>
      </c>
      <c r="O1784">
        <v>50</v>
      </c>
      <c r="P1784">
        <v>61.971830985915503</v>
      </c>
      <c r="Q1784">
        <v>-2.1215098467097002E-2</v>
      </c>
    </row>
    <row r="1785" spans="1:17" hidden="1" x14ac:dyDescent="0.3">
      <c r="A1785" t="s">
        <v>3726</v>
      </c>
      <c r="B1785" t="s">
        <v>3727</v>
      </c>
      <c r="C1785" t="str">
        <f>IFERROR(VLOOKUP(Table1[[#This Row],[Ticker]],[1]!Table1[[Symbol]:[Industry]],2,FALSE),"-")</f>
        <v>-</v>
      </c>
      <c r="D1785" t="s">
        <v>375</v>
      </c>
      <c r="E1785">
        <v>500.191900785999</v>
      </c>
      <c r="F1785">
        <v>81.739999999999995</v>
      </c>
      <c r="G1785">
        <v>-15.264678480928399</v>
      </c>
      <c r="H1785">
        <v>-8.2178546147891698</v>
      </c>
      <c r="I1785">
        <v>-37.0735885398989</v>
      </c>
      <c r="J1785">
        <v>-4.4155917063420604</v>
      </c>
      <c r="K1785">
        <v>87.161939803288107</v>
      </c>
      <c r="L1785">
        <v>91.106935007870206</v>
      </c>
      <c r="M1785">
        <v>18.257947233686401</v>
      </c>
      <c r="N1785">
        <v>1.0237795407949599</v>
      </c>
      <c r="O1785">
        <v>64.423782725715697</v>
      </c>
      <c r="P1785">
        <v>13.4489937543372</v>
      </c>
      <c r="Q1785">
        <v>1.3584324361918001E-2</v>
      </c>
    </row>
    <row r="1786" spans="1:17" hidden="1" x14ac:dyDescent="0.3">
      <c r="A1786" t="s">
        <v>3728</v>
      </c>
      <c r="B1786" t="s">
        <v>3729</v>
      </c>
      <c r="C1786" t="str">
        <f>IFERROR(VLOOKUP(Table1[[#This Row],[Ticker]],[1]!Table1[[Symbol]:[Industry]],2,FALSE),"-")</f>
        <v>-</v>
      </c>
      <c r="D1786" t="s">
        <v>51</v>
      </c>
      <c r="E1786">
        <v>499.5</v>
      </c>
      <c r="F1786">
        <v>370.6</v>
      </c>
      <c r="G1786">
        <v>41.470485294649599</v>
      </c>
      <c r="H1786">
        <v>6.6351655992905298</v>
      </c>
      <c r="I1786">
        <v>9.5879211569684006</v>
      </c>
      <c r="J1786">
        <v>2.5124613281274302</v>
      </c>
      <c r="K1786">
        <v>333.27622010776099</v>
      </c>
      <c r="L1786">
        <v>287.03463989254101</v>
      </c>
      <c r="M1786">
        <v>57.648889138951901</v>
      </c>
      <c r="N1786">
        <v>1.192581843783</v>
      </c>
      <c r="O1786">
        <v>11.886130599028499</v>
      </c>
      <c r="P1786">
        <v>67.882219705549204</v>
      </c>
    </row>
    <row r="1787" spans="1:17" hidden="1" x14ac:dyDescent="0.3">
      <c r="A1787" t="s">
        <v>3730</v>
      </c>
      <c r="B1787" t="s">
        <v>3731</v>
      </c>
      <c r="C1787" t="str">
        <f>IFERROR(VLOOKUP(Table1[[#This Row],[Ticker]],[1]!Table1[[Symbol]:[Industry]],2,FALSE),"-")</f>
        <v>-</v>
      </c>
      <c r="D1787" t="s">
        <v>268</v>
      </c>
      <c r="E1787">
        <v>499.45</v>
      </c>
      <c r="F1787">
        <v>142.69999999999999</v>
      </c>
      <c r="G1787">
        <v>-7.9759432767789296</v>
      </c>
      <c r="H1787">
        <v>-0.34757987289679398</v>
      </c>
      <c r="I1787">
        <v>-20.281234651791099</v>
      </c>
      <c r="J1787">
        <v>-4.8051568810088101</v>
      </c>
      <c r="K1787">
        <v>142.58639105182101</v>
      </c>
      <c r="L1787">
        <v>136.534382063712</v>
      </c>
      <c r="M1787">
        <v>43.856720486459402</v>
      </c>
      <c r="N1787">
        <v>1.27446107952946</v>
      </c>
      <c r="O1787">
        <v>18.920812894183602</v>
      </c>
      <c r="P1787">
        <v>39.151633349585502</v>
      </c>
      <c r="Q1787">
        <v>5.7863002095731003E-2</v>
      </c>
    </row>
    <row r="1788" spans="1:17" hidden="1" x14ac:dyDescent="0.3">
      <c r="A1788" t="s">
        <v>3732</v>
      </c>
      <c r="B1788" t="s">
        <v>3733</v>
      </c>
      <c r="C1788" t="str">
        <f>IFERROR(VLOOKUP(Table1[[#This Row],[Ticker]],[1]!Table1[[Symbol]:[Industry]],2,FALSE),"-")</f>
        <v>-</v>
      </c>
      <c r="D1788" t="s">
        <v>1435</v>
      </c>
      <c r="E1788">
        <v>497.95137347999997</v>
      </c>
      <c r="F1788">
        <v>242.77</v>
      </c>
      <c r="G1788">
        <v>-19.1982134537318</v>
      </c>
      <c r="H1788">
        <v>-7.3279612443672804</v>
      </c>
      <c r="I1788">
        <v>-23.228224694921199</v>
      </c>
      <c r="J1788">
        <v>-1.7461574005193501</v>
      </c>
      <c r="K1788">
        <v>250.39869150458301</v>
      </c>
      <c r="L1788">
        <v>255.27541936779701</v>
      </c>
      <c r="M1788">
        <v>36.992000775469997</v>
      </c>
      <c r="N1788">
        <v>0.54472864999481097</v>
      </c>
      <c r="O1788">
        <v>29.464101824772399</v>
      </c>
      <c r="P1788">
        <v>7.4203539823008899</v>
      </c>
      <c r="Q1788">
        <v>9.6706086525745E-2</v>
      </c>
    </row>
    <row r="1789" spans="1:17" hidden="1" x14ac:dyDescent="0.3">
      <c r="A1789" t="s">
        <v>3734</v>
      </c>
      <c r="B1789" t="s">
        <v>3735</v>
      </c>
      <c r="C1789" t="str">
        <f>IFERROR(VLOOKUP(Table1[[#This Row],[Ticker]],[1]!Table1[[Symbol]:[Industry]],2,FALSE),"-")</f>
        <v>-</v>
      </c>
      <c r="D1789" t="s">
        <v>1508</v>
      </c>
      <c r="E1789">
        <v>496.83891577600002</v>
      </c>
      <c r="F1789">
        <v>91.84</v>
      </c>
      <c r="G1789">
        <v>5.1034664210425698</v>
      </c>
      <c r="H1789">
        <v>-0.94781143163320603</v>
      </c>
      <c r="I1789">
        <v>-26.307123706755998</v>
      </c>
      <c r="J1789">
        <v>-0.67095983167534601</v>
      </c>
      <c r="K1789">
        <v>87.0759408967605</v>
      </c>
      <c r="L1789">
        <v>84.461510143941297</v>
      </c>
      <c r="M1789">
        <v>51.189440416437598</v>
      </c>
      <c r="N1789">
        <v>2.73523316378621</v>
      </c>
      <c r="O1789">
        <v>24.1289198606271</v>
      </c>
      <c r="P1789">
        <v>43.949843260187997</v>
      </c>
      <c r="Q1789">
        <v>7.0284461365968998E-2</v>
      </c>
    </row>
    <row r="1790" spans="1:17" hidden="1" x14ac:dyDescent="0.3">
      <c r="A1790" t="s">
        <v>3736</v>
      </c>
      <c r="B1790" t="s">
        <v>3737</v>
      </c>
      <c r="C1790" t="str">
        <f>IFERROR(VLOOKUP(Table1[[#This Row],[Ticker]],[1]!Table1[[Symbol]:[Industry]],2,FALSE),"-")</f>
        <v>-</v>
      </c>
      <c r="D1790" t="s">
        <v>21</v>
      </c>
      <c r="E1790">
        <v>496.49599999999998</v>
      </c>
      <c r="F1790">
        <v>381.92</v>
      </c>
      <c r="G1790">
        <v>126.053516625021</v>
      </c>
      <c r="H1790">
        <v>57.978411619566899</v>
      </c>
      <c r="I1790">
        <v>57.714738243624602</v>
      </c>
      <c r="J1790">
        <v>-4.5259860351378798</v>
      </c>
      <c r="K1790">
        <v>276.64380421120001</v>
      </c>
      <c r="L1790">
        <v>219.69022028317301</v>
      </c>
      <c r="M1790">
        <v>71.734018626278797</v>
      </c>
      <c r="N1790">
        <v>1.3239682208332799</v>
      </c>
      <c r="O1790">
        <v>9.83713866778381</v>
      </c>
      <c r="Q1790">
        <v>0.182397418771725</v>
      </c>
    </row>
    <row r="1791" spans="1:17" hidden="1" x14ac:dyDescent="0.3">
      <c r="A1791" t="s">
        <v>3738</v>
      </c>
      <c r="B1791" t="s">
        <v>3739</v>
      </c>
      <c r="C1791" t="str">
        <f>IFERROR(VLOOKUP(Table1[[#This Row],[Ticker]],[1]!Table1[[Symbol]:[Industry]],2,FALSE),"-")</f>
        <v>-</v>
      </c>
      <c r="D1791" t="s">
        <v>119</v>
      </c>
      <c r="E1791">
        <v>496.28983865999999</v>
      </c>
      <c r="F1791">
        <v>222.6</v>
      </c>
      <c r="G1791">
        <v>-40.291732750463098</v>
      </c>
      <c r="H1791">
        <v>-6.9560544030281299</v>
      </c>
      <c r="I1791">
        <v>-21.3520366372327</v>
      </c>
      <c r="J1791">
        <v>2.6543163398770702</v>
      </c>
      <c r="K1791">
        <v>238.2606660079</v>
      </c>
      <c r="L1791">
        <v>254.44146690263801</v>
      </c>
      <c r="M1791">
        <v>39.846624385404603</v>
      </c>
      <c r="N1791">
        <v>0.40009293680297398</v>
      </c>
      <c r="O1791">
        <v>39.150943396226403</v>
      </c>
      <c r="P1791">
        <v>3.5348837209302202</v>
      </c>
      <c r="Q1791">
        <v>0.16401923408626901</v>
      </c>
    </row>
    <row r="1792" spans="1:17" hidden="1" x14ac:dyDescent="0.3">
      <c r="A1792" t="s">
        <v>3740</v>
      </c>
      <c r="B1792" t="s">
        <v>3741</v>
      </c>
      <c r="C1792" t="str">
        <f>IFERROR(VLOOKUP(Table1[[#This Row],[Ticker]],[1]!Table1[[Symbol]:[Industry]],2,FALSE),"-")</f>
        <v>-</v>
      </c>
      <c r="D1792" t="s">
        <v>302</v>
      </c>
      <c r="E1792">
        <v>495.49910999999997</v>
      </c>
      <c r="F1792">
        <v>619.79999999999995</v>
      </c>
      <c r="G1792">
        <v>63.143778230713103</v>
      </c>
      <c r="H1792">
        <v>8.5096828811642405E-2</v>
      </c>
      <c r="I1792">
        <v>-14.2211470617461</v>
      </c>
      <c r="J1792">
        <v>-3.7546968208076601</v>
      </c>
      <c r="K1792">
        <v>620.31421121009896</v>
      </c>
      <c r="L1792">
        <v>553.02531297074597</v>
      </c>
      <c r="M1792">
        <v>44.965170987916999</v>
      </c>
      <c r="N1792">
        <v>1.3166278772643401</v>
      </c>
      <c r="O1792">
        <v>26.008389803162299</v>
      </c>
      <c r="P1792">
        <v>100.25848142164701</v>
      </c>
      <c r="Q1792">
        <v>0.181443194666706</v>
      </c>
    </row>
    <row r="1793" spans="1:17" hidden="1" x14ac:dyDescent="0.3">
      <c r="A1793" t="s">
        <v>3742</v>
      </c>
      <c r="B1793" t="s">
        <v>3743</v>
      </c>
      <c r="C1793" t="str">
        <f>IFERROR(VLOOKUP(Table1[[#This Row],[Ticker]],[1]!Table1[[Symbol]:[Industry]],2,FALSE),"-")</f>
        <v>-</v>
      </c>
      <c r="D1793" t="s">
        <v>62</v>
      </c>
      <c r="E1793">
        <v>494.57855599999999</v>
      </c>
      <c r="F1793">
        <v>370</v>
      </c>
      <c r="G1793">
        <v>10.4228943548956</v>
      </c>
      <c r="H1793">
        <v>-6.4053890658896</v>
      </c>
      <c r="I1793">
        <v>-17.0348799125215</v>
      </c>
      <c r="J1793">
        <v>-1.6613681562945699</v>
      </c>
      <c r="K1793">
        <v>355.23837615275397</v>
      </c>
      <c r="L1793">
        <v>328.615223734484</v>
      </c>
      <c r="M1793">
        <v>40.859773347222401</v>
      </c>
      <c r="N1793">
        <v>1.0986006033581099</v>
      </c>
      <c r="O1793">
        <v>16.2162162162162</v>
      </c>
      <c r="P1793">
        <v>66.6666666666666</v>
      </c>
      <c r="Q1793">
        <v>-3.2789102366061001E-2</v>
      </c>
    </row>
    <row r="1794" spans="1:17" hidden="1" x14ac:dyDescent="0.3">
      <c r="A1794" t="s">
        <v>3744</v>
      </c>
      <c r="B1794" t="s">
        <v>3745</v>
      </c>
      <c r="C1794" t="str">
        <f>IFERROR(VLOOKUP(Table1[[#This Row],[Ticker]],[1]!Table1[[Symbol]:[Industry]],2,FALSE),"-")</f>
        <v>-</v>
      </c>
      <c r="D1794" t="s">
        <v>619</v>
      </c>
      <c r="E1794">
        <v>494.55849288399997</v>
      </c>
      <c r="F1794">
        <v>61.54</v>
      </c>
      <c r="G1794">
        <v>-8.6244906057386306</v>
      </c>
      <c r="H1794">
        <v>9.7310934014248005</v>
      </c>
      <c r="I1794">
        <v>-15.3536788465315</v>
      </c>
      <c r="J1794">
        <v>-3.5618360093027901</v>
      </c>
      <c r="K1794">
        <v>58.438463561501997</v>
      </c>
      <c r="L1794">
        <v>57.714567627448098</v>
      </c>
      <c r="M1794">
        <v>50.358924188220897</v>
      </c>
      <c r="N1794">
        <v>2.8017685419558398</v>
      </c>
      <c r="O1794">
        <v>21.7094572635684</v>
      </c>
      <c r="P1794">
        <v>23.326653306613199</v>
      </c>
      <c r="Q1794">
        <v>-3.7450137180413998E-2</v>
      </c>
    </row>
    <row r="1795" spans="1:17" hidden="1" x14ac:dyDescent="0.3">
      <c r="A1795" t="s">
        <v>3746</v>
      </c>
      <c r="B1795" t="s">
        <v>3747</v>
      </c>
      <c r="C1795" t="str">
        <f>IFERROR(VLOOKUP(Table1[[#This Row],[Ticker]],[1]!Table1[[Symbol]:[Industry]],2,FALSE),"-")</f>
        <v>-</v>
      </c>
      <c r="D1795" t="s">
        <v>21</v>
      </c>
      <c r="E1795">
        <v>494.48058482299899</v>
      </c>
      <c r="F1795">
        <v>67.03</v>
      </c>
      <c r="G1795">
        <v>45.935336824615199</v>
      </c>
      <c r="H1795">
        <v>-7.8231848657307204</v>
      </c>
      <c r="I1795">
        <v>1.0143221897262</v>
      </c>
      <c r="J1795">
        <v>-2.8940461126575401</v>
      </c>
      <c r="K1795">
        <v>69.269329913647496</v>
      </c>
      <c r="L1795">
        <v>64.801910792361994</v>
      </c>
      <c r="M1795">
        <v>43.4567122358728</v>
      </c>
      <c r="N1795">
        <v>0.79287097784023897</v>
      </c>
      <c r="O1795">
        <v>60.002983738624401</v>
      </c>
      <c r="P1795">
        <v>78.746666666666599</v>
      </c>
      <c r="Q1795">
        <v>0.11471671592230399</v>
      </c>
    </row>
    <row r="1796" spans="1:17" hidden="1" x14ac:dyDescent="0.3">
      <c r="A1796" t="s">
        <v>3748</v>
      </c>
      <c r="B1796" t="s">
        <v>3749</v>
      </c>
      <c r="C1796" t="str">
        <f>IFERROR(VLOOKUP(Table1[[#This Row],[Ticker]],[1]!Table1[[Symbol]:[Industry]],2,FALSE),"-")</f>
        <v>-</v>
      </c>
      <c r="D1796" t="s">
        <v>375</v>
      </c>
      <c r="E1796">
        <v>494.00765204099997</v>
      </c>
      <c r="F1796">
        <v>21.39</v>
      </c>
      <c r="G1796">
        <v>-19.634479862144701</v>
      </c>
      <c r="H1796">
        <v>-4.6307781457757402</v>
      </c>
      <c r="I1796">
        <v>19.2720256376635</v>
      </c>
      <c r="J1796">
        <v>-1.30762725509404</v>
      </c>
      <c r="K1796">
        <v>21.261467872146198</v>
      </c>
      <c r="L1796">
        <v>20.689482459409199</v>
      </c>
      <c r="M1796">
        <v>56.723728804867797</v>
      </c>
      <c r="N1796">
        <v>0.76460668382174601</v>
      </c>
      <c r="O1796">
        <v>42.3562412342215</v>
      </c>
      <c r="P1796">
        <v>38</v>
      </c>
      <c r="Q1796">
        <v>1.3773492696218E-2</v>
      </c>
    </row>
    <row r="1797" spans="1:17" hidden="1" x14ac:dyDescent="0.3">
      <c r="A1797" t="s">
        <v>3750</v>
      </c>
      <c r="B1797" t="s">
        <v>3751</v>
      </c>
      <c r="C1797" t="str">
        <f>IFERROR(VLOOKUP(Table1[[#This Row],[Ticker]],[1]!Table1[[Symbol]:[Industry]],2,FALSE),"-")</f>
        <v>-</v>
      </c>
      <c r="D1797" t="s">
        <v>127</v>
      </c>
      <c r="E1797">
        <v>492.93588599999998</v>
      </c>
      <c r="F1797">
        <v>319.35000000000002</v>
      </c>
      <c r="G1797">
        <v>-10.5301173442744</v>
      </c>
      <c r="H1797">
        <v>-4.8597072761133102</v>
      </c>
      <c r="I1797">
        <v>53.221697900172003</v>
      </c>
      <c r="J1797">
        <v>-15.369753897865801</v>
      </c>
      <c r="K1797">
        <v>311.765373718148</v>
      </c>
      <c r="L1797">
        <v>243.237608684393</v>
      </c>
      <c r="M1797">
        <v>34.151078454956298</v>
      </c>
      <c r="N1797">
        <v>0.73899556131863697</v>
      </c>
      <c r="O1797">
        <v>25.473618287145701</v>
      </c>
      <c r="P1797">
        <v>142.85171102661599</v>
      </c>
    </row>
    <row r="1798" spans="1:17" hidden="1" x14ac:dyDescent="0.3">
      <c r="A1798" t="s">
        <v>3752</v>
      </c>
      <c r="B1798" t="s">
        <v>3753</v>
      </c>
      <c r="C1798" t="str">
        <f>IFERROR(VLOOKUP(Table1[[#This Row],[Ticker]],[1]!Table1[[Symbol]:[Industry]],2,FALSE),"-")</f>
        <v>-</v>
      </c>
      <c r="D1798" t="s">
        <v>619</v>
      </c>
      <c r="E1798">
        <v>492.9</v>
      </c>
      <c r="F1798">
        <v>127.2</v>
      </c>
      <c r="G1798">
        <v>-29.473714450627298</v>
      </c>
      <c r="H1798">
        <v>2.1946376256892002</v>
      </c>
      <c r="I1798">
        <v>-3.43210042495312</v>
      </c>
      <c r="J1798">
        <v>-14.6298206888116</v>
      </c>
      <c r="K1798">
        <v>120.316339325615</v>
      </c>
      <c r="L1798">
        <v>121.545249575068</v>
      </c>
      <c r="M1798">
        <v>55.962397151565099</v>
      </c>
      <c r="N1798">
        <v>2.4499838491647701</v>
      </c>
      <c r="O1798">
        <v>21.540880503144599</v>
      </c>
      <c r="P1798">
        <v>25.629629629629601</v>
      </c>
      <c r="Q1798">
        <v>0.107966991121993</v>
      </c>
    </row>
    <row r="1799" spans="1:17" hidden="1" x14ac:dyDescent="0.3">
      <c r="A1799" t="s">
        <v>3754</v>
      </c>
      <c r="B1799" t="s">
        <v>3755</v>
      </c>
      <c r="C1799" t="str">
        <f>IFERROR(VLOOKUP(Table1[[#This Row],[Ticker]],[1]!Table1[[Symbol]:[Industry]],2,FALSE),"-")</f>
        <v>-</v>
      </c>
      <c r="D1799" t="s">
        <v>21</v>
      </c>
      <c r="E1799">
        <v>486.93340898100001</v>
      </c>
      <c r="F1799">
        <v>11.61</v>
      </c>
      <c r="G1799">
        <v>-75.540398846240706</v>
      </c>
      <c r="H1799">
        <v>6.7477963313902896</v>
      </c>
      <c r="I1799">
        <v>-64.734083037640701</v>
      </c>
      <c r="J1799">
        <v>-0.81747753090176101</v>
      </c>
      <c r="K1799">
        <v>12.3178425120865</v>
      </c>
      <c r="L1799">
        <v>17.5137879037954</v>
      </c>
      <c r="M1799">
        <v>45.821906140683801</v>
      </c>
      <c r="N1799">
        <v>1.2429923592549299</v>
      </c>
      <c r="O1799">
        <v>152.19638242894001</v>
      </c>
      <c r="P1799">
        <v>21.5706806282722</v>
      </c>
      <c r="Q1799">
        <v>0.12059970625294</v>
      </c>
    </row>
    <row r="1800" spans="1:17" hidden="1" x14ac:dyDescent="0.3">
      <c r="A1800" t="s">
        <v>3756</v>
      </c>
      <c r="B1800" t="s">
        <v>3757</v>
      </c>
      <c r="C1800" t="str">
        <f>IFERROR(VLOOKUP(Table1[[#This Row],[Ticker]],[1]!Table1[[Symbol]:[Industry]],2,FALSE),"-")</f>
        <v>-</v>
      </c>
      <c r="D1800" t="s">
        <v>198</v>
      </c>
      <c r="E1800">
        <v>485.83169191600001</v>
      </c>
      <c r="F1800">
        <v>124.69</v>
      </c>
      <c r="G1800">
        <v>15.187003151792499</v>
      </c>
      <c r="H1800">
        <v>-0.16973339626601899</v>
      </c>
      <c r="I1800">
        <v>-14.3743992264752</v>
      </c>
      <c r="J1800">
        <v>-1.20190839638522</v>
      </c>
      <c r="K1800">
        <v>125.839030084469</v>
      </c>
      <c r="L1800">
        <v>118.947733835294</v>
      </c>
      <c r="M1800">
        <v>41.672446897101601</v>
      </c>
      <c r="N1800">
        <v>1.09941660409102</v>
      </c>
      <c r="O1800">
        <v>32.568770550966399</v>
      </c>
      <c r="P1800">
        <v>59.043367346938702</v>
      </c>
      <c r="Q1800">
        <v>5.0534788393618003E-2</v>
      </c>
    </row>
    <row r="1801" spans="1:17" hidden="1" x14ac:dyDescent="0.3">
      <c r="A1801" t="s">
        <v>3758</v>
      </c>
      <c r="B1801" t="s">
        <v>3759</v>
      </c>
      <c r="C1801" t="str">
        <f>IFERROR(VLOOKUP(Table1[[#This Row],[Ticker]],[1]!Table1[[Symbol]:[Industry]],2,FALSE),"-")</f>
        <v>-</v>
      </c>
      <c r="D1801" t="s">
        <v>268</v>
      </c>
      <c r="E1801">
        <v>484.84935000000002</v>
      </c>
      <c r="F1801">
        <v>76.5</v>
      </c>
      <c r="G1801">
        <v>-27.2017497283918</v>
      </c>
      <c r="H1801">
        <v>-11.368066040820301</v>
      </c>
      <c r="I1801">
        <v>-31.512433884596899</v>
      </c>
      <c r="J1801">
        <v>-4.1384235214883702</v>
      </c>
      <c r="K1801">
        <v>82.047289551400297</v>
      </c>
      <c r="L1801">
        <v>83.169592970600903</v>
      </c>
      <c r="M1801">
        <v>20.9024682558289</v>
      </c>
      <c r="N1801">
        <v>0.67592153346320005</v>
      </c>
      <c r="O1801">
        <v>63.071895424836597</v>
      </c>
      <c r="P1801">
        <v>10.071942446043099</v>
      </c>
      <c r="Q1801">
        <v>-1.1342648241900001E-4</v>
      </c>
    </row>
    <row r="1802" spans="1:17" hidden="1" x14ac:dyDescent="0.3">
      <c r="A1802" t="s">
        <v>3760</v>
      </c>
      <c r="B1802" t="s">
        <v>3761</v>
      </c>
      <c r="C1802" t="str">
        <f>IFERROR(VLOOKUP(Table1[[#This Row],[Ticker]],[1]!Table1[[Symbol]:[Industry]],2,FALSE),"-")</f>
        <v>-</v>
      </c>
      <c r="D1802" t="s">
        <v>46</v>
      </c>
      <c r="E1802">
        <v>484.68750999999997</v>
      </c>
      <c r="F1802">
        <v>28.25</v>
      </c>
      <c r="G1802">
        <v>141.28227268566201</v>
      </c>
      <c r="H1802">
        <v>-5.9390723554783902</v>
      </c>
      <c r="I1802">
        <v>18.313463703589701</v>
      </c>
      <c r="J1802">
        <v>-4.0389703550854197</v>
      </c>
      <c r="K1802">
        <v>29.106850627060901</v>
      </c>
      <c r="L1802">
        <v>25.457068147308998</v>
      </c>
      <c r="M1802">
        <v>39.5010392462504</v>
      </c>
      <c r="N1802">
        <v>1.51685122695953</v>
      </c>
      <c r="O1802">
        <v>42.654867256637097</v>
      </c>
      <c r="P1802">
        <v>182.5</v>
      </c>
      <c r="Q1802">
        <v>-6.0117646255745998E-2</v>
      </c>
    </row>
    <row r="1803" spans="1:17" hidden="1" x14ac:dyDescent="0.3">
      <c r="A1803" t="s">
        <v>3762</v>
      </c>
      <c r="B1803" t="s">
        <v>3763</v>
      </c>
      <c r="C1803" t="str">
        <f>IFERROR(VLOOKUP(Table1[[#This Row],[Ticker]],[1]!Table1[[Symbol]:[Industry]],2,FALSE),"-")</f>
        <v>-</v>
      </c>
      <c r="D1803" t="s">
        <v>703</v>
      </c>
      <c r="E1803">
        <v>481.92970355999898</v>
      </c>
      <c r="F1803">
        <v>28.04</v>
      </c>
      <c r="G1803">
        <v>1.9899147645508</v>
      </c>
      <c r="H1803">
        <v>1.5764103403321601</v>
      </c>
      <c r="I1803">
        <v>0.75530835989048295</v>
      </c>
      <c r="J1803">
        <v>0.57947309869647401</v>
      </c>
      <c r="K1803">
        <v>27.053993258193699</v>
      </c>
      <c r="L1803">
        <v>25.079353666147</v>
      </c>
      <c r="M1803">
        <v>56.344784633490001</v>
      </c>
      <c r="N1803">
        <v>1.4394747331051601</v>
      </c>
      <c r="O1803">
        <v>7.0256776034236896</v>
      </c>
      <c r="P1803">
        <v>40.199999999999903</v>
      </c>
      <c r="Q1803">
        <v>3.3094991646369998E-3</v>
      </c>
    </row>
    <row r="1804" spans="1:17" hidden="1" x14ac:dyDescent="0.3">
      <c r="A1804" t="s">
        <v>3764</v>
      </c>
      <c r="B1804" t="s">
        <v>3765</v>
      </c>
      <c r="C1804" t="str">
        <f>IFERROR(VLOOKUP(Table1[[#This Row],[Ticker]],[1]!Table1[[Symbol]:[Industry]],2,FALSE),"-")</f>
        <v>-</v>
      </c>
      <c r="D1804" t="s">
        <v>1833</v>
      </c>
      <c r="E1804">
        <v>481.52923934199998</v>
      </c>
      <c r="F1804">
        <v>237.17</v>
      </c>
      <c r="G1804">
        <v>-17.835867197119001</v>
      </c>
      <c r="H1804">
        <v>-2.21093996777154</v>
      </c>
      <c r="I1804">
        <v>-29.9893339518073</v>
      </c>
      <c r="J1804">
        <v>-4.3569452297851399</v>
      </c>
      <c r="K1804">
        <v>239.630501833946</v>
      </c>
      <c r="L1804">
        <v>248.05204358355101</v>
      </c>
      <c r="M1804">
        <v>47.717508096470802</v>
      </c>
      <c r="N1804">
        <v>1.88395473748844</v>
      </c>
      <c r="O1804">
        <v>34.502677404393403</v>
      </c>
      <c r="P1804">
        <v>21.625641025640999</v>
      </c>
      <c r="Q1804">
        <v>-5.8052887723767002E-2</v>
      </c>
    </row>
    <row r="1805" spans="1:17" hidden="1" x14ac:dyDescent="0.3">
      <c r="A1805" t="s">
        <v>3766</v>
      </c>
      <c r="B1805" t="s">
        <v>3767</v>
      </c>
      <c r="C1805" t="str">
        <f>IFERROR(VLOOKUP(Table1[[#This Row],[Ticker]],[1]!Table1[[Symbol]:[Industry]],2,FALSE),"-")</f>
        <v>-</v>
      </c>
      <c r="D1805" t="s">
        <v>1203</v>
      </c>
      <c r="E1805">
        <v>481.01774655999998</v>
      </c>
      <c r="F1805">
        <v>274.3</v>
      </c>
      <c r="G1805">
        <v>654.18008509201502</v>
      </c>
      <c r="H1805">
        <v>18.700125439408001</v>
      </c>
      <c r="I1805">
        <v>125.041577452141</v>
      </c>
      <c r="J1805">
        <v>-4.8255662120051603</v>
      </c>
      <c r="K1805">
        <v>249.99033691659901</v>
      </c>
      <c r="L1805">
        <v>174.53837523026601</v>
      </c>
      <c r="M1805">
        <v>45.799161232454701</v>
      </c>
      <c r="N1805">
        <v>1.1327691958200801</v>
      </c>
      <c r="O1805">
        <v>23.933649289099499</v>
      </c>
      <c r="P1805">
        <v>689.35251798561103</v>
      </c>
      <c r="Q1805">
        <v>0.137067634998469</v>
      </c>
    </row>
    <row r="1806" spans="1:17" hidden="1" x14ac:dyDescent="0.3">
      <c r="A1806" t="s">
        <v>3768</v>
      </c>
      <c r="B1806" t="s">
        <v>3769</v>
      </c>
      <c r="C1806" t="str">
        <f>IFERROR(VLOOKUP(Table1[[#This Row],[Ticker]],[1]!Table1[[Symbol]:[Industry]],2,FALSE),"-")</f>
        <v>-</v>
      </c>
      <c r="D1806" t="s">
        <v>235</v>
      </c>
      <c r="E1806">
        <v>480.68185</v>
      </c>
      <c r="F1806">
        <v>148.13</v>
      </c>
      <c r="G1806">
        <v>36.0780815746527</v>
      </c>
      <c r="H1806">
        <v>16.740276969032202</v>
      </c>
      <c r="I1806">
        <v>4.1071403503875601</v>
      </c>
      <c r="J1806">
        <v>3.2999363718017398</v>
      </c>
      <c r="K1806">
        <v>132.84365788796299</v>
      </c>
      <c r="L1806">
        <v>120.508059881568</v>
      </c>
      <c r="M1806">
        <v>78.320538827532602</v>
      </c>
      <c r="N1806">
        <v>2.07741989393516</v>
      </c>
      <c r="O1806">
        <v>7.13562411395396</v>
      </c>
      <c r="P1806">
        <v>110.861209964412</v>
      </c>
      <c r="Q1806">
        <v>3.7658218955934998E-2</v>
      </c>
    </row>
    <row r="1807" spans="1:17" hidden="1" x14ac:dyDescent="0.3">
      <c r="A1807" t="s">
        <v>3770</v>
      </c>
      <c r="B1807" t="s">
        <v>3771</v>
      </c>
      <c r="C1807" t="str">
        <f>IFERROR(VLOOKUP(Table1[[#This Row],[Ticker]],[1]!Table1[[Symbol]:[Industry]],2,FALSE),"-")</f>
        <v>-</v>
      </c>
      <c r="D1807" t="s">
        <v>1508</v>
      </c>
      <c r="E1807">
        <v>480.23526041999997</v>
      </c>
      <c r="F1807">
        <v>301.85000000000002</v>
      </c>
      <c r="G1807">
        <v>-21.480187758951999</v>
      </c>
      <c r="H1807">
        <v>-14.1769195777006</v>
      </c>
      <c r="I1807">
        <v>-12.760520731302099</v>
      </c>
      <c r="J1807">
        <v>-3.53638832795904</v>
      </c>
      <c r="K1807">
        <v>298.65273052708301</v>
      </c>
      <c r="M1807">
        <v>52.3820323274713</v>
      </c>
      <c r="N1807">
        <v>0.60420841683366699</v>
      </c>
      <c r="O1807">
        <v>20.5896968693059</v>
      </c>
      <c r="P1807">
        <v>60.986666666666601</v>
      </c>
    </row>
    <row r="1808" spans="1:17" hidden="1" x14ac:dyDescent="0.3">
      <c r="A1808" t="s">
        <v>3772</v>
      </c>
      <c r="B1808" t="s">
        <v>3773</v>
      </c>
      <c r="C1808" t="str">
        <f>IFERROR(VLOOKUP(Table1[[#This Row],[Ticker]],[1]!Table1[[Symbol]:[Industry]],2,FALSE),"-")</f>
        <v>-</v>
      </c>
      <c r="D1808" t="s">
        <v>235</v>
      </c>
      <c r="E1808">
        <v>479.44868000000002</v>
      </c>
      <c r="F1808">
        <v>271.55</v>
      </c>
      <c r="G1808">
        <v>53.160390708870104</v>
      </c>
      <c r="H1808">
        <v>1.30745542229937</v>
      </c>
      <c r="I1808">
        <v>-0.265804091601957</v>
      </c>
      <c r="J1808">
        <v>-6.7519127422979803</v>
      </c>
      <c r="K1808">
        <v>268.39323157041599</v>
      </c>
      <c r="L1808">
        <v>240.157502487562</v>
      </c>
      <c r="M1808">
        <v>40.502519988895102</v>
      </c>
      <c r="N1808">
        <v>0.45347702318015398</v>
      </c>
      <c r="O1808">
        <v>35.886577057632003</v>
      </c>
      <c r="P1808">
        <v>85.993150684931507</v>
      </c>
    </row>
    <row r="1809" spans="1:17" hidden="1" x14ac:dyDescent="0.3">
      <c r="A1809" t="s">
        <v>3774</v>
      </c>
      <c r="B1809" t="s">
        <v>3775</v>
      </c>
      <c r="C1809" t="str">
        <f>IFERROR(VLOOKUP(Table1[[#This Row],[Ticker]],[1]!Table1[[Symbol]:[Industry]],2,FALSE),"-")</f>
        <v>-</v>
      </c>
      <c r="D1809" t="s">
        <v>901</v>
      </c>
      <c r="E1809">
        <v>477.3657</v>
      </c>
      <c r="F1809">
        <v>1501.15</v>
      </c>
      <c r="G1809">
        <v>-13.888674282939</v>
      </c>
      <c r="H1809">
        <v>3.2103643107168498</v>
      </c>
      <c r="I1809">
        <v>-12.444824978668001</v>
      </c>
      <c r="J1809">
        <v>-9.3400484002748208</v>
      </c>
      <c r="K1809">
        <v>1488.97046014276</v>
      </c>
      <c r="L1809">
        <v>1458.61881690308</v>
      </c>
      <c r="M1809">
        <v>43.502746228591</v>
      </c>
      <c r="N1809">
        <v>0.82141336487285599</v>
      </c>
      <c r="O1809">
        <v>19.908070479299099</v>
      </c>
      <c r="P1809">
        <v>16.323130569546599</v>
      </c>
      <c r="Q1809">
        <v>0.14730346164704899</v>
      </c>
    </row>
    <row r="1810" spans="1:17" hidden="1" x14ac:dyDescent="0.3">
      <c r="A1810" t="s">
        <v>3776</v>
      </c>
      <c r="B1810" t="s">
        <v>3777</v>
      </c>
      <c r="C1810" t="str">
        <f>IFERROR(VLOOKUP(Table1[[#This Row],[Ticker]],[1]!Table1[[Symbol]:[Industry]],2,FALSE),"-")</f>
        <v>-</v>
      </c>
      <c r="E1810">
        <v>476.74439126999999</v>
      </c>
      <c r="F1810">
        <v>248.85</v>
      </c>
      <c r="G1810">
        <v>240.639441338605</v>
      </c>
      <c r="H1810">
        <v>-9.8439943449620593</v>
      </c>
      <c r="I1810">
        <v>-24.202489201928</v>
      </c>
      <c r="J1810">
        <v>2.7510341806165699</v>
      </c>
      <c r="K1810">
        <v>256.37499208794202</v>
      </c>
      <c r="L1810">
        <v>235.95051251567301</v>
      </c>
      <c r="M1810">
        <v>63.874616189257502</v>
      </c>
      <c r="N1810">
        <v>0.71613988366388603</v>
      </c>
      <c r="O1810">
        <v>46.835443037974599</v>
      </c>
      <c r="P1810">
        <v>268.666666666666</v>
      </c>
    </row>
    <row r="1811" spans="1:17" hidden="1" x14ac:dyDescent="0.3">
      <c r="A1811" t="s">
        <v>3778</v>
      </c>
      <c r="B1811" t="s">
        <v>3779</v>
      </c>
      <c r="C1811" t="str">
        <f>IFERROR(VLOOKUP(Table1[[#This Row],[Ticker]],[1]!Table1[[Symbol]:[Industry]],2,FALSE),"-")</f>
        <v>-</v>
      </c>
      <c r="D1811" t="s">
        <v>993</v>
      </c>
      <c r="E1811">
        <v>476.69222358000002</v>
      </c>
      <c r="F1811">
        <v>57.51</v>
      </c>
      <c r="G1811">
        <v>0.774599022570303</v>
      </c>
      <c r="H1811">
        <v>-11.2446279110339</v>
      </c>
      <c r="I1811">
        <v>-2.38090824127812</v>
      </c>
      <c r="J1811">
        <v>-3.7792077464765099</v>
      </c>
      <c r="K1811">
        <v>58.836357517230098</v>
      </c>
      <c r="L1811">
        <v>55.862423901208103</v>
      </c>
      <c r="M1811">
        <v>41.183728579650101</v>
      </c>
      <c r="N1811">
        <v>1.3676493622975801</v>
      </c>
      <c r="O1811">
        <v>24.673969744392199</v>
      </c>
      <c r="P1811">
        <v>33.744186046511601</v>
      </c>
      <c r="Q1811">
        <v>2.6064406039979001E-2</v>
      </c>
    </row>
    <row r="1812" spans="1:17" hidden="1" x14ac:dyDescent="0.3">
      <c r="A1812" t="s">
        <v>3780</v>
      </c>
      <c r="B1812" t="s">
        <v>3781</v>
      </c>
      <c r="C1812" t="str">
        <f>IFERROR(VLOOKUP(Table1[[#This Row],[Ticker]],[1]!Table1[[Symbol]:[Industry]],2,FALSE),"-")</f>
        <v>-</v>
      </c>
      <c r="D1812" t="s">
        <v>372</v>
      </c>
      <c r="E1812">
        <v>476.650216</v>
      </c>
      <c r="F1812">
        <v>576.79999999999995</v>
      </c>
      <c r="G1812">
        <v>100.98505516315799</v>
      </c>
      <c r="H1812">
        <v>-3.78053999133855</v>
      </c>
      <c r="I1812">
        <v>5.7295653869486403</v>
      </c>
      <c r="J1812">
        <v>-4.06103856113692</v>
      </c>
      <c r="K1812">
        <v>568.93951369575996</v>
      </c>
      <c r="L1812">
        <v>490.87057691962701</v>
      </c>
      <c r="M1812">
        <v>31.882232194623999</v>
      </c>
      <c r="N1812">
        <v>0.61049120391253697</v>
      </c>
      <c r="O1812">
        <v>11.823855755894501</v>
      </c>
      <c r="P1812">
        <v>127.579404221739</v>
      </c>
      <c r="Q1812">
        <v>1.8177404767111001E-2</v>
      </c>
    </row>
    <row r="1813" spans="1:17" hidden="1" x14ac:dyDescent="0.3">
      <c r="A1813" t="s">
        <v>3782</v>
      </c>
      <c r="B1813" t="s">
        <v>3783</v>
      </c>
      <c r="C1813" t="str">
        <f>IFERROR(VLOOKUP(Table1[[#This Row],[Ticker]],[1]!Table1[[Symbol]:[Industry]],2,FALSE),"-")</f>
        <v>-</v>
      </c>
      <c r="D1813" t="s">
        <v>72</v>
      </c>
      <c r="E1813">
        <v>476.00964675</v>
      </c>
      <c r="F1813">
        <v>159.5</v>
      </c>
      <c r="G1813">
        <v>31.1042706269644</v>
      </c>
      <c r="H1813">
        <v>12.202859454614799</v>
      </c>
      <c r="I1813">
        <v>-8.7454248300972299</v>
      </c>
      <c r="J1813">
        <v>-3.0073978221212401</v>
      </c>
      <c r="K1813">
        <v>147.06363536735199</v>
      </c>
      <c r="L1813">
        <v>135.129486536831</v>
      </c>
      <c r="M1813">
        <v>46.116377713837402</v>
      </c>
      <c r="N1813">
        <v>0.89568901096212505</v>
      </c>
      <c r="O1813">
        <v>22.194357366771101</v>
      </c>
      <c r="P1813">
        <v>56.066536203522503</v>
      </c>
      <c r="Q1813">
        <v>3.1763853585791001E-2</v>
      </c>
    </row>
    <row r="1814" spans="1:17" hidden="1" x14ac:dyDescent="0.3">
      <c r="A1814" t="s">
        <v>3784</v>
      </c>
      <c r="B1814" t="s">
        <v>3785</v>
      </c>
      <c r="C1814" t="str">
        <f>IFERROR(VLOOKUP(Table1[[#This Row],[Ticker]],[1]!Table1[[Symbol]:[Industry]],2,FALSE),"-")</f>
        <v>-</v>
      </c>
      <c r="D1814" t="s">
        <v>1147</v>
      </c>
      <c r="E1814">
        <v>475.78224819299999</v>
      </c>
      <c r="F1814">
        <v>123.27</v>
      </c>
      <c r="G1814">
        <v>20.0263972732503</v>
      </c>
      <c r="H1814">
        <v>-7.2715307981730604</v>
      </c>
      <c r="I1814">
        <v>-20.542484470411999</v>
      </c>
      <c r="J1814">
        <v>-7.1659681580610597</v>
      </c>
      <c r="K1814">
        <v>130.49401838256401</v>
      </c>
      <c r="L1814">
        <v>125.46543335982901</v>
      </c>
      <c r="M1814">
        <v>19.0622212258445</v>
      </c>
      <c r="N1814">
        <v>0.81737288368345495</v>
      </c>
      <c r="O1814">
        <v>41.031881236310497</v>
      </c>
      <c r="P1814">
        <v>46.054502369668199</v>
      </c>
      <c r="Q1814">
        <v>-1.1371303542221999E-2</v>
      </c>
    </row>
    <row r="1815" spans="1:17" hidden="1" x14ac:dyDescent="0.3">
      <c r="A1815" t="s">
        <v>3786</v>
      </c>
      <c r="B1815" t="s">
        <v>3787</v>
      </c>
      <c r="C1815" t="str">
        <f>IFERROR(VLOOKUP(Table1[[#This Row],[Ticker]],[1]!Table1[[Symbol]:[Industry]],2,FALSE),"-")</f>
        <v>-</v>
      </c>
      <c r="D1815" t="s">
        <v>130</v>
      </c>
      <c r="E1815">
        <v>475.76708437500002</v>
      </c>
      <c r="F1815">
        <v>163.35</v>
      </c>
      <c r="G1815">
        <v>653.88119958036395</v>
      </c>
      <c r="H1815">
        <v>-2.9465967337892902</v>
      </c>
      <c r="I1815">
        <v>85.222368817144897</v>
      </c>
      <c r="J1815">
        <v>-7.38395219882229</v>
      </c>
      <c r="K1815">
        <v>163.85826461419299</v>
      </c>
      <c r="L1815">
        <v>117.19957657386099</v>
      </c>
      <c r="M1815">
        <v>44.308893734065201</v>
      </c>
      <c r="N1815">
        <v>1.1326291486981901</v>
      </c>
      <c r="O1815">
        <v>30.241812059993801</v>
      </c>
      <c r="P1815">
        <v>807.49999999999898</v>
      </c>
      <c r="Q1815">
        <v>0.168607131128647</v>
      </c>
    </row>
    <row r="1816" spans="1:17" hidden="1" x14ac:dyDescent="0.3">
      <c r="A1816" t="s">
        <v>3788</v>
      </c>
      <c r="B1816" t="s">
        <v>3789</v>
      </c>
      <c r="C1816" t="str">
        <f>IFERROR(VLOOKUP(Table1[[#This Row],[Ticker]],[1]!Table1[[Symbol]:[Industry]],2,FALSE),"-")</f>
        <v>-</v>
      </c>
      <c r="D1816" t="s">
        <v>343</v>
      </c>
      <c r="E1816">
        <v>474.74158861499899</v>
      </c>
      <c r="F1816">
        <v>133.35</v>
      </c>
      <c r="G1816">
        <v>-21.9353872252548</v>
      </c>
      <c r="H1816">
        <v>-6.3025417602701097</v>
      </c>
      <c r="I1816">
        <v>2.02604565060718</v>
      </c>
      <c r="J1816">
        <v>-5.0717174322276897</v>
      </c>
      <c r="K1816">
        <v>136.127173511395</v>
      </c>
      <c r="L1816">
        <v>125.27977214566999</v>
      </c>
      <c r="M1816">
        <v>47.919468366785203</v>
      </c>
      <c r="N1816">
        <v>0.69588668757272398</v>
      </c>
      <c r="O1816">
        <v>29.021372328458899</v>
      </c>
      <c r="P1816">
        <v>34.696969696969603</v>
      </c>
      <c r="Q1816">
        <v>0.143363052059686</v>
      </c>
    </row>
    <row r="1817" spans="1:17" hidden="1" x14ac:dyDescent="0.3">
      <c r="A1817" t="s">
        <v>3790</v>
      </c>
      <c r="B1817" t="s">
        <v>3791</v>
      </c>
      <c r="C1817" t="str">
        <f>IFERROR(VLOOKUP(Table1[[#This Row],[Ticker]],[1]!Table1[[Symbol]:[Industry]],2,FALSE),"-")</f>
        <v>-</v>
      </c>
      <c r="D1817" t="s">
        <v>155</v>
      </c>
      <c r="E1817">
        <v>473.61373185000002</v>
      </c>
      <c r="F1817">
        <v>63.77</v>
      </c>
      <c r="G1817">
        <v>252.248245513781</v>
      </c>
      <c r="H1817">
        <v>1.7466957370693399</v>
      </c>
      <c r="I1817">
        <v>84.963503970651203</v>
      </c>
      <c r="J1817">
        <v>7.8202219806688698</v>
      </c>
      <c r="K1817">
        <v>59.657004462060698</v>
      </c>
      <c r="L1817">
        <v>43.808665944699101</v>
      </c>
      <c r="M1817">
        <v>57.718095028407802</v>
      </c>
      <c r="N1817">
        <v>0.31026516978336899</v>
      </c>
      <c r="O1817">
        <v>14.270032930845201</v>
      </c>
      <c r="P1817">
        <v>287.659574468085</v>
      </c>
      <c r="Q1817">
        <v>0.11828495919455601</v>
      </c>
    </row>
    <row r="1818" spans="1:17" hidden="1" x14ac:dyDescent="0.3">
      <c r="A1818" t="s">
        <v>3792</v>
      </c>
      <c r="B1818" t="s">
        <v>3793</v>
      </c>
      <c r="C1818" t="str">
        <f>IFERROR(VLOOKUP(Table1[[#This Row],[Ticker]],[1]!Table1[[Symbol]:[Industry]],2,FALSE),"-")</f>
        <v>-</v>
      </c>
      <c r="D1818" t="s">
        <v>268</v>
      </c>
      <c r="E1818">
        <v>473.14305000000002</v>
      </c>
      <c r="F1818">
        <v>334.85</v>
      </c>
      <c r="G1818">
        <v>43.574719720468998</v>
      </c>
      <c r="H1818">
        <v>-6.2344301953222701</v>
      </c>
      <c r="I1818">
        <v>-24.103424745113699</v>
      </c>
      <c r="J1818">
        <v>-7.4249270741933397</v>
      </c>
      <c r="K1818">
        <v>354.49711231383702</v>
      </c>
      <c r="L1818">
        <v>318.72431749856798</v>
      </c>
      <c r="M1818">
        <v>31.371968697191399</v>
      </c>
      <c r="N1818">
        <v>1.3585230615083099</v>
      </c>
      <c r="O1818">
        <v>30.476332686277399</v>
      </c>
      <c r="P1818">
        <v>80.7557354925776</v>
      </c>
      <c r="Q1818">
        <v>4.0270780766971999E-2</v>
      </c>
    </row>
    <row r="1819" spans="1:17" hidden="1" x14ac:dyDescent="0.3">
      <c r="A1819" t="s">
        <v>3794</v>
      </c>
      <c r="B1819" t="s">
        <v>3795</v>
      </c>
      <c r="C1819" t="str">
        <f>IFERROR(VLOOKUP(Table1[[#This Row],[Ticker]],[1]!Table1[[Symbol]:[Industry]],2,FALSE),"-")</f>
        <v>-</v>
      </c>
      <c r="D1819" t="s">
        <v>51</v>
      </c>
      <c r="E1819">
        <v>473.09500565600001</v>
      </c>
      <c r="F1819">
        <v>110.86</v>
      </c>
      <c r="G1819">
        <v>-40.841335102800599</v>
      </c>
      <c r="H1819">
        <v>-18.586491428094298</v>
      </c>
      <c r="I1819">
        <v>-32.121668075150701</v>
      </c>
      <c r="J1819">
        <v>7.0932442046009498</v>
      </c>
      <c r="M1819">
        <v>54.367766985337802</v>
      </c>
      <c r="O1819">
        <v>20.8731733718203</v>
      </c>
      <c r="P1819">
        <v>19.577176140653599</v>
      </c>
    </row>
    <row r="1820" spans="1:17" hidden="1" x14ac:dyDescent="0.3">
      <c r="A1820" t="s">
        <v>3796</v>
      </c>
      <c r="B1820" t="s">
        <v>3797</v>
      </c>
      <c r="C1820" t="str">
        <f>IFERROR(VLOOKUP(Table1[[#This Row],[Ticker]],[1]!Table1[[Symbol]:[Industry]],2,FALSE),"-")</f>
        <v>-</v>
      </c>
      <c r="D1820" t="s">
        <v>551</v>
      </c>
      <c r="E1820">
        <v>472.492397269999</v>
      </c>
      <c r="F1820">
        <v>400.85</v>
      </c>
      <c r="G1820">
        <v>50.534287458963298</v>
      </c>
      <c r="H1820">
        <v>-7.7814168155943602</v>
      </c>
      <c r="I1820">
        <v>14.1754318554884</v>
      </c>
      <c r="J1820">
        <v>-3.21164394784312</v>
      </c>
      <c r="K1820">
        <v>408.04577506289797</v>
      </c>
      <c r="L1820">
        <v>342.73183460791398</v>
      </c>
      <c r="M1820">
        <v>32.999923466434304</v>
      </c>
      <c r="N1820">
        <v>0.41138673906894402</v>
      </c>
      <c r="O1820">
        <v>23.737058750155899</v>
      </c>
      <c r="P1820">
        <v>83.581405999542</v>
      </c>
      <c r="Q1820">
        <v>-3.6932580459549003E-2</v>
      </c>
    </row>
    <row r="1821" spans="1:17" hidden="1" x14ac:dyDescent="0.3">
      <c r="A1821" t="s">
        <v>3798</v>
      </c>
      <c r="B1821" t="s">
        <v>3799</v>
      </c>
      <c r="C1821" t="str">
        <f>IFERROR(VLOOKUP(Table1[[#This Row],[Ticker]],[1]!Table1[[Symbol]:[Industry]],2,FALSE),"-")</f>
        <v>-</v>
      </c>
      <c r="D1821" t="s">
        <v>130</v>
      </c>
      <c r="E1821">
        <v>472.22136</v>
      </c>
      <c r="F1821">
        <v>90.36</v>
      </c>
      <c r="G1821">
        <v>17.876490004225701</v>
      </c>
      <c r="H1821">
        <v>-4.5870587698403602</v>
      </c>
      <c r="I1821">
        <v>-19.990066444173699</v>
      </c>
      <c r="J1821">
        <v>-1.95711158710108</v>
      </c>
      <c r="K1821">
        <v>93.813316877582906</v>
      </c>
      <c r="L1821">
        <v>87.938448489345205</v>
      </c>
      <c r="M1821">
        <v>38.346101051781297</v>
      </c>
      <c r="N1821">
        <v>0.84319250526274203</v>
      </c>
      <c r="O1821">
        <v>39.995573262505502</v>
      </c>
      <c r="P1821">
        <v>521.71460024769499</v>
      </c>
      <c r="Q1821">
        <v>0.117351502175765</v>
      </c>
    </row>
    <row r="1822" spans="1:17" hidden="1" x14ac:dyDescent="0.3">
      <c r="A1822" t="s">
        <v>3800</v>
      </c>
      <c r="B1822" t="s">
        <v>3801</v>
      </c>
      <c r="C1822" t="str">
        <f>IFERROR(VLOOKUP(Table1[[#This Row],[Ticker]],[1]!Table1[[Symbol]:[Industry]],2,FALSE),"-")</f>
        <v>-</v>
      </c>
      <c r="D1822" t="s">
        <v>268</v>
      </c>
      <c r="E1822">
        <v>470.49185181000001</v>
      </c>
      <c r="F1822">
        <v>71.3</v>
      </c>
      <c r="G1822">
        <v>15.499800072203801</v>
      </c>
      <c r="H1822">
        <v>6.5314519585666897</v>
      </c>
      <c r="I1822">
        <v>28.2333594924689</v>
      </c>
      <c r="J1822">
        <v>-2.5522365904568001</v>
      </c>
      <c r="K1822">
        <v>61.924467890201598</v>
      </c>
      <c r="L1822">
        <v>57.130087848197697</v>
      </c>
      <c r="M1822">
        <v>71.011965150188701</v>
      </c>
      <c r="N1822">
        <v>2.3233891839688701</v>
      </c>
      <c r="O1822">
        <v>7.5596072931276304</v>
      </c>
      <c r="P1822">
        <v>85.146715138924904</v>
      </c>
      <c r="Q1822">
        <v>0.12588854335899999</v>
      </c>
    </row>
    <row r="1823" spans="1:17" hidden="1" x14ac:dyDescent="0.3">
      <c r="A1823" t="s">
        <v>3802</v>
      </c>
      <c r="B1823" t="s">
        <v>3803</v>
      </c>
      <c r="C1823" t="str">
        <f>IFERROR(VLOOKUP(Table1[[#This Row],[Ticker]],[1]!Table1[[Symbol]:[Industry]],2,FALSE),"-")</f>
        <v>-</v>
      </c>
      <c r="D1823" t="s">
        <v>551</v>
      </c>
      <c r="E1823">
        <v>469.73414797499998</v>
      </c>
      <c r="F1823">
        <v>511.75</v>
      </c>
      <c r="G1823">
        <v>-11.5404824396922</v>
      </c>
      <c r="H1823">
        <v>-11.8938012207475</v>
      </c>
      <c r="I1823">
        <v>-9.9254128139123203</v>
      </c>
      <c r="J1823">
        <v>0.70768613521935597</v>
      </c>
      <c r="K1823">
        <v>503.88081665002699</v>
      </c>
      <c r="L1823">
        <v>472.344348759561</v>
      </c>
      <c r="M1823">
        <v>40.633196364411297</v>
      </c>
      <c r="N1823">
        <v>1.24949159974387</v>
      </c>
      <c r="O1823">
        <v>13.1411822178798</v>
      </c>
      <c r="P1823">
        <v>24.665042630937801</v>
      </c>
      <c r="Q1823">
        <v>-4.0166832229138999E-2</v>
      </c>
    </row>
    <row r="1824" spans="1:17" hidden="1" x14ac:dyDescent="0.3">
      <c r="A1824" t="s">
        <v>3804</v>
      </c>
      <c r="B1824" t="s">
        <v>3805</v>
      </c>
      <c r="C1824" t="str">
        <f>IFERROR(VLOOKUP(Table1[[#This Row],[Ticker]],[1]!Table1[[Symbol]:[Industry]],2,FALSE),"-")</f>
        <v>-</v>
      </c>
      <c r="D1824" t="s">
        <v>619</v>
      </c>
      <c r="E1824">
        <v>469.55700000000002</v>
      </c>
      <c r="F1824">
        <v>409.2</v>
      </c>
      <c r="G1824">
        <v>123.424298561189</v>
      </c>
      <c r="H1824">
        <v>15.1746714892878</v>
      </c>
      <c r="I1824">
        <v>93.625806446123704</v>
      </c>
      <c r="J1824">
        <v>-4.58368237998637</v>
      </c>
      <c r="K1824">
        <v>348.17643540164499</v>
      </c>
      <c r="L1824">
        <v>270.71390988553202</v>
      </c>
      <c r="M1824">
        <v>62.505575197355597</v>
      </c>
      <c r="N1824">
        <v>2.0275433395718601</v>
      </c>
      <c r="O1824">
        <v>9.9706744868035297</v>
      </c>
      <c r="P1824">
        <v>179.89056087551299</v>
      </c>
      <c r="Q1824">
        <v>9.7693500744349002E-2</v>
      </c>
    </row>
    <row r="1825" spans="1:17" hidden="1" x14ac:dyDescent="0.3">
      <c r="A1825" t="s">
        <v>3806</v>
      </c>
      <c r="B1825" t="s">
        <v>3807</v>
      </c>
      <c r="C1825" t="str">
        <f>IFERROR(VLOOKUP(Table1[[#This Row],[Ticker]],[1]!Table1[[Symbol]:[Industry]],2,FALSE),"-")</f>
        <v>-</v>
      </c>
      <c r="D1825" t="s">
        <v>268</v>
      </c>
      <c r="E1825">
        <v>468.6786654</v>
      </c>
      <c r="F1825">
        <v>1434</v>
      </c>
      <c r="G1825">
        <v>-19.730523096493901</v>
      </c>
      <c r="H1825">
        <v>2.2262142938394698</v>
      </c>
      <c r="I1825">
        <v>-30.776615581657101</v>
      </c>
      <c r="J1825">
        <v>0.34449090834236701</v>
      </c>
      <c r="K1825">
        <v>1532.1276509778199</v>
      </c>
      <c r="L1825">
        <v>1482.16788157923</v>
      </c>
      <c r="M1825">
        <v>23.907154398777799</v>
      </c>
      <c r="N1825">
        <v>0.496153846153846</v>
      </c>
      <c r="O1825">
        <v>34.937238493723797</v>
      </c>
      <c r="P1825">
        <v>14.8118494795836</v>
      </c>
      <c r="Q1825">
        <v>0.17982597550472901</v>
      </c>
    </row>
    <row r="1826" spans="1:17" hidden="1" x14ac:dyDescent="0.3">
      <c r="A1826" t="s">
        <v>3808</v>
      </c>
      <c r="B1826" t="s">
        <v>3809</v>
      </c>
      <c r="C1826" t="str">
        <f>IFERROR(VLOOKUP(Table1[[#This Row],[Ticker]],[1]!Table1[[Symbol]:[Industry]],2,FALSE),"-")</f>
        <v>-</v>
      </c>
      <c r="D1826" t="s">
        <v>143</v>
      </c>
      <c r="E1826">
        <v>468.66433886999999</v>
      </c>
      <c r="F1826">
        <v>187.95</v>
      </c>
      <c r="G1826">
        <v>87.203832004119903</v>
      </c>
      <c r="H1826">
        <v>5.60341130465231</v>
      </c>
      <c r="I1826">
        <v>19.523214607808999</v>
      </c>
      <c r="J1826">
        <v>-7.0795377794798098</v>
      </c>
      <c r="K1826">
        <v>177.705807602047</v>
      </c>
      <c r="L1826">
        <v>147.718879799593</v>
      </c>
      <c r="M1826">
        <v>53.953767882210698</v>
      </c>
      <c r="N1826">
        <v>2.24679454170957</v>
      </c>
      <c r="O1826">
        <v>13.5408353285448</v>
      </c>
      <c r="P1826">
        <v>139.12213740458</v>
      </c>
    </row>
    <row r="1827" spans="1:17" hidden="1" x14ac:dyDescent="0.3">
      <c r="A1827" t="s">
        <v>3810</v>
      </c>
      <c r="B1827" t="s">
        <v>3811</v>
      </c>
      <c r="C1827" t="str">
        <f>IFERROR(VLOOKUP(Table1[[#This Row],[Ticker]],[1]!Table1[[Symbol]:[Industry]],2,FALSE),"-")</f>
        <v>-</v>
      </c>
      <c r="D1827" t="s">
        <v>130</v>
      </c>
      <c r="E1827">
        <v>466.950158875</v>
      </c>
      <c r="F1827">
        <v>246.25</v>
      </c>
      <c r="G1827">
        <v>-68.793870447647194</v>
      </c>
      <c r="H1827">
        <v>-8.5753570777006196</v>
      </c>
      <c r="I1827">
        <v>-60.074203419997197</v>
      </c>
      <c r="J1827">
        <v>-1.86853711809762</v>
      </c>
      <c r="K1827">
        <v>260.35858496096301</v>
      </c>
      <c r="M1827">
        <v>36.205395982280997</v>
      </c>
      <c r="N1827">
        <v>0.57364559785373204</v>
      </c>
      <c r="O1827">
        <v>81.2182741116751</v>
      </c>
      <c r="P1827">
        <v>11.073522778529499</v>
      </c>
    </row>
    <row r="1828" spans="1:17" hidden="1" x14ac:dyDescent="0.3">
      <c r="A1828" t="s">
        <v>3812</v>
      </c>
      <c r="B1828" t="s">
        <v>3813</v>
      </c>
      <c r="C1828" t="str">
        <f>IFERROR(VLOOKUP(Table1[[#This Row],[Ticker]],[1]!Table1[[Symbol]:[Industry]],2,FALSE),"-")</f>
        <v>-</v>
      </c>
      <c r="D1828" t="s">
        <v>160</v>
      </c>
      <c r="E1828">
        <v>466.65804936400002</v>
      </c>
      <c r="F1828">
        <v>41.08</v>
      </c>
      <c r="G1828">
        <v>-22.040459405811099</v>
      </c>
      <c r="H1828">
        <v>-11.193611373331001</v>
      </c>
      <c r="I1828">
        <v>-40.768515596363699</v>
      </c>
      <c r="J1828">
        <v>-4.4557754032421801</v>
      </c>
      <c r="K1828">
        <v>43.602362733901899</v>
      </c>
      <c r="L1828">
        <v>50.295783120508503</v>
      </c>
      <c r="M1828">
        <v>42.028845651718697</v>
      </c>
      <c r="N1828">
        <v>1.27776562512504</v>
      </c>
      <c r="O1828">
        <v>82.570593962998998</v>
      </c>
      <c r="P1828">
        <v>4</v>
      </c>
      <c r="Q1828">
        <v>-8.446482568343E-2</v>
      </c>
    </row>
    <row r="1829" spans="1:17" hidden="1" x14ac:dyDescent="0.3">
      <c r="A1829" t="s">
        <v>3814</v>
      </c>
      <c r="B1829" t="s">
        <v>3815</v>
      </c>
      <c r="C1829" t="str">
        <f>IFERROR(VLOOKUP(Table1[[#This Row],[Ticker]],[1]!Table1[[Symbol]:[Industry]],2,FALSE),"-")</f>
        <v>-</v>
      </c>
      <c r="D1829" t="s">
        <v>539</v>
      </c>
      <c r="E1829">
        <v>463.27404619799898</v>
      </c>
      <c r="F1829">
        <v>27.89</v>
      </c>
      <c r="G1829">
        <v>84.029028755539201</v>
      </c>
      <c r="H1829">
        <v>25.983436313298899</v>
      </c>
      <c r="I1829">
        <v>18.455269895497398</v>
      </c>
      <c r="J1829">
        <v>9.5542006038294094</v>
      </c>
      <c r="K1829">
        <v>22.596383501377801</v>
      </c>
      <c r="L1829">
        <v>18.905141536937201</v>
      </c>
      <c r="M1829">
        <v>70.955082838554105</v>
      </c>
      <c r="N1829">
        <v>2.5921013651290101</v>
      </c>
      <c r="O1829">
        <v>4.9480100394406499</v>
      </c>
      <c r="P1829">
        <v>112.091254752851</v>
      </c>
      <c r="Q1829">
        <v>7.6652086468409E-2</v>
      </c>
    </row>
    <row r="1830" spans="1:17" hidden="1" x14ac:dyDescent="0.3">
      <c r="A1830" t="s">
        <v>3816</v>
      </c>
      <c r="B1830" t="s">
        <v>3817</v>
      </c>
      <c r="C1830" t="str">
        <f>IFERROR(VLOOKUP(Table1[[#This Row],[Ticker]],[1]!Table1[[Symbol]:[Industry]],2,FALSE),"-")</f>
        <v>-</v>
      </c>
      <c r="E1830">
        <v>460.04183174999997</v>
      </c>
      <c r="F1830">
        <v>67.510000000000005</v>
      </c>
      <c r="G1830">
        <v>46.719379099959397</v>
      </c>
      <c r="H1830">
        <v>133.846616245744</v>
      </c>
      <c r="I1830">
        <v>152.322003576475</v>
      </c>
      <c r="J1830">
        <v>9.7686470390020297</v>
      </c>
      <c r="K1830">
        <v>40.227778810165901</v>
      </c>
      <c r="M1830">
        <v>100</v>
      </c>
      <c r="N1830">
        <v>1.72200494030465</v>
      </c>
      <c r="O1830">
        <v>0</v>
      </c>
      <c r="P1830">
        <v>194.932284840541</v>
      </c>
    </row>
    <row r="1831" spans="1:17" hidden="1" x14ac:dyDescent="0.3">
      <c r="A1831" t="s">
        <v>3818</v>
      </c>
      <c r="B1831" t="s">
        <v>3819</v>
      </c>
      <c r="C1831" t="str">
        <f>IFERROR(VLOOKUP(Table1[[#This Row],[Ticker]],[1]!Table1[[Symbol]:[Industry]],2,FALSE),"-")</f>
        <v>-</v>
      </c>
      <c r="D1831" t="s">
        <v>1104</v>
      </c>
      <c r="E1831">
        <v>458.58350404499998</v>
      </c>
      <c r="F1831">
        <v>218.91</v>
      </c>
      <c r="G1831">
        <v>94.934056723221005</v>
      </c>
      <c r="H1831">
        <v>-2.0243082763307498</v>
      </c>
      <c r="I1831">
        <v>27.868928066006699</v>
      </c>
      <c r="J1831">
        <v>-1.4364940710774099</v>
      </c>
      <c r="K1831">
        <v>210.96835413729599</v>
      </c>
      <c r="L1831">
        <v>179.02051105870601</v>
      </c>
      <c r="M1831">
        <v>47.645353987089202</v>
      </c>
      <c r="N1831">
        <v>0.83534175310212</v>
      </c>
      <c r="O1831">
        <v>15.983737609063001</v>
      </c>
      <c r="P1831">
        <v>123.37755102040801</v>
      </c>
      <c r="Q1831">
        <v>7.0263068065736997E-2</v>
      </c>
    </row>
    <row r="1832" spans="1:17" hidden="1" x14ac:dyDescent="0.3">
      <c r="A1832" t="s">
        <v>3820</v>
      </c>
      <c r="B1832" t="s">
        <v>3821</v>
      </c>
      <c r="C1832" t="str">
        <f>IFERROR(VLOOKUP(Table1[[#This Row],[Ticker]],[1]!Table1[[Symbol]:[Industry]],2,FALSE),"-")</f>
        <v>-</v>
      </c>
      <c r="D1832" t="s">
        <v>72</v>
      </c>
      <c r="E1832">
        <v>456.91233581</v>
      </c>
      <c r="F1832">
        <v>640.85</v>
      </c>
      <c r="G1832">
        <v>55.584157591811703</v>
      </c>
      <c r="H1832">
        <v>6.6849921235083496</v>
      </c>
      <c r="I1832">
        <v>-8.0907244096640607</v>
      </c>
      <c r="J1832">
        <v>-10.686757422605901</v>
      </c>
      <c r="K1832">
        <v>607.49884861634803</v>
      </c>
      <c r="L1832">
        <v>540.28442318276905</v>
      </c>
      <c r="M1832">
        <v>45.193990968856497</v>
      </c>
      <c r="N1832">
        <v>2.26450580706328</v>
      </c>
      <c r="O1832">
        <v>14.6914254505734</v>
      </c>
      <c r="P1832">
        <v>90.106793236428302</v>
      </c>
      <c r="Q1832">
        <v>4.2358710712117997E-2</v>
      </c>
    </row>
    <row r="1833" spans="1:17" hidden="1" x14ac:dyDescent="0.3">
      <c r="A1833" t="s">
        <v>3822</v>
      </c>
      <c r="B1833" t="s">
        <v>3823</v>
      </c>
      <c r="C1833" t="str">
        <f>IFERROR(VLOOKUP(Table1[[#This Row],[Ticker]],[1]!Table1[[Symbol]:[Industry]],2,FALSE),"-")</f>
        <v>-</v>
      </c>
      <c r="D1833" t="s">
        <v>198</v>
      </c>
      <c r="E1833">
        <v>456.377776947999</v>
      </c>
      <c r="F1833">
        <v>37.340000000000003</v>
      </c>
      <c r="G1833">
        <v>21.315885516995401</v>
      </c>
      <c r="H1833">
        <v>-14.6432222885439</v>
      </c>
      <c r="I1833">
        <v>-13.788884944781101</v>
      </c>
      <c r="J1833">
        <v>-4.6127833174622603</v>
      </c>
      <c r="K1833">
        <v>39.416002727628801</v>
      </c>
      <c r="L1833">
        <v>37.755098342510898</v>
      </c>
      <c r="M1833">
        <v>34.046630695207199</v>
      </c>
      <c r="N1833">
        <v>0.57206207939419595</v>
      </c>
      <c r="O1833">
        <v>33.235136582753</v>
      </c>
      <c r="P1833">
        <v>47.881188118811899</v>
      </c>
      <c r="Q1833">
        <v>4.2170725244657002E-2</v>
      </c>
    </row>
    <row r="1834" spans="1:17" hidden="1" x14ac:dyDescent="0.3">
      <c r="A1834" t="s">
        <v>3824</v>
      </c>
      <c r="B1834" t="s">
        <v>3825</v>
      </c>
      <c r="C1834" t="str">
        <f>IFERROR(VLOOKUP(Table1[[#This Row],[Ticker]],[1]!Table1[[Symbol]:[Industry]],2,FALSE),"-")</f>
        <v>-</v>
      </c>
      <c r="D1834" t="s">
        <v>631</v>
      </c>
      <c r="E1834">
        <v>454.25097299999999</v>
      </c>
      <c r="F1834">
        <v>595.5</v>
      </c>
      <c r="G1834">
        <v>142.33445529814799</v>
      </c>
      <c r="H1834">
        <v>-11.279558650084301</v>
      </c>
      <c r="I1834">
        <v>83.210645930507695</v>
      </c>
      <c r="J1834">
        <v>-6.8705730726491598</v>
      </c>
      <c r="K1834">
        <v>602.02102067895203</v>
      </c>
      <c r="L1834">
        <v>454.484013577724</v>
      </c>
      <c r="M1834">
        <v>31.893215222754101</v>
      </c>
      <c r="N1834">
        <v>0.69511363349304001</v>
      </c>
      <c r="O1834">
        <v>18.7405541561712</v>
      </c>
      <c r="P1834">
        <v>177.29918509895199</v>
      </c>
      <c r="Q1834">
        <v>0.17019621026631401</v>
      </c>
    </row>
    <row r="1835" spans="1:17" hidden="1" x14ac:dyDescent="0.3">
      <c r="A1835" t="s">
        <v>3826</v>
      </c>
      <c r="B1835" t="s">
        <v>3827</v>
      </c>
      <c r="C1835" t="str">
        <f>IFERROR(VLOOKUP(Table1[[#This Row],[Ticker]],[1]!Table1[[Symbol]:[Industry]],2,FALSE),"-")</f>
        <v>-</v>
      </c>
      <c r="D1835" t="s">
        <v>619</v>
      </c>
      <c r="E1835">
        <v>454.18061832000001</v>
      </c>
      <c r="F1835">
        <v>171.6</v>
      </c>
      <c r="G1835">
        <v>-34.740373854002002</v>
      </c>
      <c r="H1835">
        <v>-7.5132498849631899</v>
      </c>
      <c r="I1835">
        <v>-16.265794564675499</v>
      </c>
      <c r="J1835">
        <v>-3.2912395499903799</v>
      </c>
      <c r="K1835">
        <v>175.00788925726999</v>
      </c>
      <c r="L1835">
        <v>172.914145183513</v>
      </c>
      <c r="M1835">
        <v>34.240192328364202</v>
      </c>
      <c r="N1835">
        <v>0.67425456621762403</v>
      </c>
      <c r="O1835">
        <v>33.682983682983597</v>
      </c>
      <c r="P1835">
        <v>26.5486725663716</v>
      </c>
      <c r="Q1835">
        <v>6.2694622593123001E-2</v>
      </c>
    </row>
    <row r="1836" spans="1:17" hidden="1" x14ac:dyDescent="0.3">
      <c r="A1836" t="s">
        <v>3828</v>
      </c>
      <c r="B1836" t="s">
        <v>3829</v>
      </c>
      <c r="C1836" t="str">
        <f>IFERROR(VLOOKUP(Table1[[#This Row],[Ticker]],[1]!Table1[[Symbol]:[Industry]],2,FALSE),"-")</f>
        <v>-</v>
      </c>
      <c r="E1836">
        <v>452.36080800000002</v>
      </c>
      <c r="F1836">
        <v>230.9</v>
      </c>
      <c r="G1836">
        <v>7.4412451125210204</v>
      </c>
      <c r="H1836">
        <v>-6.7036674590565504</v>
      </c>
      <c r="I1836">
        <v>-12.175919106271801</v>
      </c>
      <c r="J1836">
        <v>3.6832380496726098</v>
      </c>
      <c r="K1836">
        <v>240.10229826685099</v>
      </c>
      <c r="L1836">
        <v>225.039847967604</v>
      </c>
      <c r="M1836">
        <v>48.706589803095</v>
      </c>
      <c r="N1836">
        <v>0.58957219251336901</v>
      </c>
      <c r="O1836">
        <v>29.038544824599299</v>
      </c>
      <c r="P1836">
        <v>44.538341158059403</v>
      </c>
      <c r="Q1836">
        <v>0.168474513709266</v>
      </c>
    </row>
    <row r="1837" spans="1:17" hidden="1" x14ac:dyDescent="0.3">
      <c r="A1837" t="s">
        <v>3830</v>
      </c>
      <c r="B1837" t="s">
        <v>3831</v>
      </c>
      <c r="C1837" t="str">
        <f>IFERROR(VLOOKUP(Table1[[#This Row],[Ticker]],[1]!Table1[[Symbol]:[Industry]],2,FALSE),"-")</f>
        <v>-</v>
      </c>
      <c r="D1837" t="s">
        <v>619</v>
      </c>
      <c r="E1837">
        <v>451.21706034200002</v>
      </c>
      <c r="F1837">
        <v>241.58</v>
      </c>
      <c r="G1837">
        <v>40.476064892043397</v>
      </c>
      <c r="H1837">
        <v>11.140132021471</v>
      </c>
      <c r="I1837">
        <v>26.6409337361867</v>
      </c>
      <c r="J1837">
        <v>-0.42415484988249702</v>
      </c>
      <c r="K1837">
        <v>229.60028793151201</v>
      </c>
      <c r="L1837">
        <v>200.87235037971701</v>
      </c>
      <c r="M1837">
        <v>44.273902179310397</v>
      </c>
      <c r="N1837">
        <v>0.73732032660336999</v>
      </c>
      <c r="O1837">
        <v>23.271794022683999</v>
      </c>
      <c r="P1837">
        <v>73.736066163250598</v>
      </c>
      <c r="Q1837">
        <v>1.4505619932494E-2</v>
      </c>
    </row>
    <row r="1838" spans="1:17" hidden="1" x14ac:dyDescent="0.3">
      <c r="A1838" t="s">
        <v>3832</v>
      </c>
      <c r="B1838" t="s">
        <v>3833</v>
      </c>
      <c r="C1838" t="str">
        <f>IFERROR(VLOOKUP(Table1[[#This Row],[Ticker]],[1]!Table1[[Symbol]:[Industry]],2,FALSE),"-")</f>
        <v>-</v>
      </c>
      <c r="D1838" t="s">
        <v>271</v>
      </c>
      <c r="E1838">
        <v>450.667283</v>
      </c>
      <c r="F1838">
        <v>27.35</v>
      </c>
      <c r="G1838">
        <v>33.451396561122998</v>
      </c>
      <c r="H1838">
        <v>26.6521025514859</v>
      </c>
      <c r="I1838">
        <v>24.326654791025899</v>
      </c>
      <c r="J1838">
        <v>-5.1473932024832996</v>
      </c>
      <c r="K1838">
        <v>23.856450236252002</v>
      </c>
      <c r="L1838">
        <v>21.263327963308001</v>
      </c>
      <c r="M1838">
        <v>53.993790283446501</v>
      </c>
      <c r="N1838">
        <v>0.85529561388979802</v>
      </c>
      <c r="O1838">
        <v>17.001828153564901</v>
      </c>
      <c r="P1838">
        <v>119.029342383168</v>
      </c>
      <c r="Q1838">
        <v>7.7218638361079006E-2</v>
      </c>
    </row>
    <row r="1839" spans="1:17" hidden="1" x14ac:dyDescent="0.3">
      <c r="A1839" t="s">
        <v>3834</v>
      </c>
      <c r="B1839" t="s">
        <v>3835</v>
      </c>
      <c r="C1839" t="str">
        <f>IFERROR(VLOOKUP(Table1[[#This Row],[Ticker]],[1]!Table1[[Symbol]:[Industry]],2,FALSE),"-")</f>
        <v>-</v>
      </c>
      <c r="D1839" t="s">
        <v>138</v>
      </c>
      <c r="E1839">
        <v>450.483710616</v>
      </c>
      <c r="F1839">
        <v>29.52</v>
      </c>
      <c r="G1839">
        <v>-11.945582745469601</v>
      </c>
      <c r="H1839">
        <v>-10.600923060672701</v>
      </c>
      <c r="I1839">
        <v>-32.798175690469698</v>
      </c>
      <c r="J1839">
        <v>-4.7222330834929602</v>
      </c>
      <c r="K1839">
        <v>31.084641418216201</v>
      </c>
      <c r="L1839">
        <v>31.887460750764902</v>
      </c>
      <c r="M1839">
        <v>40.7046054468777</v>
      </c>
      <c r="N1839">
        <v>1.6518785927783699</v>
      </c>
      <c r="O1839">
        <v>51.761517615176103</v>
      </c>
      <c r="P1839">
        <v>17.8443113772455</v>
      </c>
      <c r="Q1839">
        <v>-2.0147318163386999E-2</v>
      </c>
    </row>
    <row r="1840" spans="1:17" hidden="1" x14ac:dyDescent="0.3">
      <c r="A1840" t="s">
        <v>3836</v>
      </c>
      <c r="B1840" t="s">
        <v>3837</v>
      </c>
      <c r="C1840" t="str">
        <f>IFERROR(VLOOKUP(Table1[[#This Row],[Ticker]],[1]!Table1[[Symbol]:[Industry]],2,FALSE),"-")</f>
        <v>-</v>
      </c>
      <c r="D1840" t="s">
        <v>198</v>
      </c>
      <c r="E1840">
        <v>448.71424000000002</v>
      </c>
      <c r="F1840">
        <v>194</v>
      </c>
      <c r="G1840">
        <v>-24.565233566299799</v>
      </c>
      <c r="H1840">
        <v>-6.1098331737535796</v>
      </c>
      <c r="I1840">
        <v>-15.8455665386498</v>
      </c>
      <c r="J1840">
        <v>-4.1656564423293299</v>
      </c>
      <c r="K1840">
        <v>197.17278197275701</v>
      </c>
      <c r="M1840">
        <v>36.401875795838201</v>
      </c>
      <c r="N1840">
        <v>0.47854931154885</v>
      </c>
      <c r="O1840">
        <v>34.871134020618499</v>
      </c>
      <c r="P1840">
        <v>47.9786422578184</v>
      </c>
    </row>
    <row r="1841" spans="1:17" hidden="1" x14ac:dyDescent="0.3">
      <c r="A1841" t="s">
        <v>3838</v>
      </c>
      <c r="B1841" t="s">
        <v>3839</v>
      </c>
      <c r="C1841" t="str">
        <f>IFERROR(VLOOKUP(Table1[[#This Row],[Ticker]],[1]!Table1[[Symbol]:[Industry]],2,FALSE),"-")</f>
        <v>-</v>
      </c>
      <c r="D1841" t="s">
        <v>268</v>
      </c>
      <c r="E1841">
        <v>447.15687607500001</v>
      </c>
      <c r="F1841">
        <v>914.55</v>
      </c>
      <c r="G1841">
        <v>98.855382024425893</v>
      </c>
      <c r="H1841">
        <v>-1.5409138386188701</v>
      </c>
      <c r="I1841">
        <v>29.222396736653</v>
      </c>
      <c r="J1841">
        <v>-4.9815485991184696</v>
      </c>
      <c r="K1841">
        <v>942.78711860851899</v>
      </c>
      <c r="L1841">
        <v>769.78711359491899</v>
      </c>
      <c r="M1841">
        <v>31.3869005684932</v>
      </c>
      <c r="N1841">
        <v>0.45884288735341</v>
      </c>
      <c r="O1841">
        <v>24.738942649390399</v>
      </c>
      <c r="P1841">
        <v>150.45871559632999</v>
      </c>
      <c r="Q1841">
        <v>0.124983696893515</v>
      </c>
    </row>
    <row r="1842" spans="1:17" hidden="1" x14ac:dyDescent="0.3">
      <c r="A1842" t="s">
        <v>3840</v>
      </c>
      <c r="B1842" t="s">
        <v>3841</v>
      </c>
      <c r="C1842" t="str">
        <f>IFERROR(VLOOKUP(Table1[[#This Row],[Ticker]],[1]!Table1[[Symbol]:[Industry]],2,FALSE),"-")</f>
        <v>-</v>
      </c>
      <c r="D1842" t="s">
        <v>198</v>
      </c>
      <c r="E1842">
        <v>445.33199999999999</v>
      </c>
      <c r="F1842">
        <v>87.32</v>
      </c>
      <c r="G1842">
        <v>29.5942290763691</v>
      </c>
      <c r="H1842">
        <v>-9.7846081233023501</v>
      </c>
      <c r="I1842">
        <v>-14.911527915412499</v>
      </c>
      <c r="J1842">
        <v>-1.2306574522199401</v>
      </c>
      <c r="K1842">
        <v>90.446329548056397</v>
      </c>
      <c r="L1842">
        <v>86.312250691137606</v>
      </c>
      <c r="M1842">
        <v>36.8686691136256</v>
      </c>
      <c r="N1842">
        <v>0.930798399152859</v>
      </c>
      <c r="O1842">
        <v>44.182317911131499</v>
      </c>
      <c r="P1842">
        <v>78.204081632653001</v>
      </c>
      <c r="Q1842">
        <v>7.0562226715215004E-2</v>
      </c>
    </row>
    <row r="1843" spans="1:17" hidden="1" x14ac:dyDescent="0.3">
      <c r="A1843" t="s">
        <v>3842</v>
      </c>
      <c r="B1843" t="s">
        <v>3843</v>
      </c>
      <c r="C1843" t="str">
        <f>IFERROR(VLOOKUP(Table1[[#This Row],[Ticker]],[1]!Table1[[Symbol]:[Industry]],2,FALSE),"-")</f>
        <v>-</v>
      </c>
      <c r="D1843" t="s">
        <v>27</v>
      </c>
      <c r="E1843">
        <v>444.56915609999999</v>
      </c>
      <c r="F1843">
        <v>1.62</v>
      </c>
      <c r="G1843">
        <v>5.6240567232210799</v>
      </c>
      <c r="H1843">
        <v>-23.5642796523274</v>
      </c>
      <c r="I1843">
        <v>-25.256276249128899</v>
      </c>
      <c r="J1843">
        <v>0.54422459675781298</v>
      </c>
      <c r="K1843">
        <v>1.7352454696863</v>
      </c>
      <c r="L1843">
        <v>1.7327860983961401</v>
      </c>
      <c r="M1843">
        <v>7.6184425407098102</v>
      </c>
      <c r="N1843">
        <v>0.99095999515994604</v>
      </c>
      <c r="O1843">
        <v>41.975308641975197</v>
      </c>
      <c r="P1843">
        <v>35</v>
      </c>
      <c r="Q1843">
        <v>-4.2786296621328997E-2</v>
      </c>
    </row>
    <row r="1844" spans="1:17" hidden="1" x14ac:dyDescent="0.3">
      <c r="A1844" t="s">
        <v>3844</v>
      </c>
      <c r="B1844" t="s">
        <v>3845</v>
      </c>
      <c r="C1844" t="str">
        <f>IFERROR(VLOOKUP(Table1[[#This Row],[Ticker]],[1]!Table1[[Symbol]:[Industry]],2,FALSE),"-")</f>
        <v>-</v>
      </c>
      <c r="D1844" t="s">
        <v>420</v>
      </c>
      <c r="E1844">
        <v>444.396736543999</v>
      </c>
      <c r="F1844">
        <v>23.36</v>
      </c>
      <c r="G1844">
        <v>-38.875761127416403</v>
      </c>
      <c r="H1844">
        <v>-9.7278949753149302</v>
      </c>
      <c r="I1844">
        <v>-25.822891869343302</v>
      </c>
      <c r="J1844">
        <v>-2.8717981767273399</v>
      </c>
      <c r="K1844">
        <v>25.121616696692101</v>
      </c>
      <c r="L1844">
        <v>25.472745930235298</v>
      </c>
      <c r="M1844">
        <v>31.5301024094349</v>
      </c>
      <c r="N1844">
        <v>0.87702843152196797</v>
      </c>
      <c r="O1844">
        <v>56.078767123287598</v>
      </c>
      <c r="P1844">
        <v>4.6126287505597796</v>
      </c>
      <c r="Q1844">
        <v>8.1158037187911994E-2</v>
      </c>
    </row>
    <row r="1845" spans="1:17" hidden="1" x14ac:dyDescent="0.3">
      <c r="A1845" t="s">
        <v>3846</v>
      </c>
      <c r="B1845" t="s">
        <v>3847</v>
      </c>
      <c r="C1845" t="str">
        <f>IFERROR(VLOOKUP(Table1[[#This Row],[Ticker]],[1]!Table1[[Symbol]:[Industry]],2,FALSE),"-")</f>
        <v>-</v>
      </c>
      <c r="D1845" t="s">
        <v>46</v>
      </c>
      <c r="E1845">
        <v>442.86700000000002</v>
      </c>
      <c r="F1845">
        <v>203.15</v>
      </c>
      <c r="G1845">
        <v>133.99231069147501</v>
      </c>
      <c r="H1845">
        <v>-16.822515557924099</v>
      </c>
      <c r="I1845">
        <v>142.711977719125</v>
      </c>
      <c r="J1845">
        <v>-18.032929711859399</v>
      </c>
      <c r="M1845">
        <v>26.802117559090199</v>
      </c>
      <c r="O1845">
        <v>39.305931577651897</v>
      </c>
      <c r="P1845">
        <v>170.86666666666599</v>
      </c>
    </row>
    <row r="1846" spans="1:17" hidden="1" x14ac:dyDescent="0.3">
      <c r="A1846" t="s">
        <v>3848</v>
      </c>
      <c r="B1846" t="s">
        <v>3849</v>
      </c>
      <c r="C1846" t="str">
        <f>IFERROR(VLOOKUP(Table1[[#This Row],[Ticker]],[1]!Table1[[Symbol]:[Industry]],2,FALSE),"-")</f>
        <v>-</v>
      </c>
      <c r="D1846" t="s">
        <v>271</v>
      </c>
      <c r="E1846">
        <v>442.52148628999998</v>
      </c>
      <c r="F1846">
        <v>357.95</v>
      </c>
      <c r="G1846">
        <v>4.4366127770327202</v>
      </c>
      <c r="H1846">
        <v>-4.0499049926268302</v>
      </c>
      <c r="I1846">
        <v>-21.5520877674535</v>
      </c>
      <c r="J1846">
        <v>-6.3210603773354501</v>
      </c>
      <c r="K1846">
        <v>372.451233019011</v>
      </c>
      <c r="L1846">
        <v>359.546710792314</v>
      </c>
      <c r="M1846">
        <v>31.684663584011101</v>
      </c>
      <c r="N1846">
        <v>0.92095627522067303</v>
      </c>
      <c r="O1846">
        <v>36.555384830283501</v>
      </c>
      <c r="P1846">
        <v>40.648330058939003</v>
      </c>
      <c r="Q1846">
        <v>-1.9375427189096E-2</v>
      </c>
    </row>
    <row r="1847" spans="1:17" hidden="1" x14ac:dyDescent="0.3">
      <c r="A1847" t="s">
        <v>3850</v>
      </c>
      <c r="B1847" t="s">
        <v>3851</v>
      </c>
      <c r="C1847" t="str">
        <f>IFERROR(VLOOKUP(Table1[[#This Row],[Ticker]],[1]!Table1[[Symbol]:[Industry]],2,FALSE),"-")</f>
        <v>-</v>
      </c>
      <c r="D1847" t="s">
        <v>271</v>
      </c>
      <c r="E1847">
        <v>442.38889640799999</v>
      </c>
      <c r="F1847">
        <v>81.52</v>
      </c>
      <c r="G1847">
        <v>-14.770529904140499</v>
      </c>
      <c r="H1847">
        <v>-5.9470088634148901</v>
      </c>
      <c r="I1847">
        <v>-15.6716195181248</v>
      </c>
      <c r="J1847">
        <v>0.17956161593202599</v>
      </c>
      <c r="K1847">
        <v>80.586530700068707</v>
      </c>
      <c r="L1847">
        <v>78.668593211859601</v>
      </c>
      <c r="M1847">
        <v>42.1715742286314</v>
      </c>
      <c r="N1847">
        <v>1.0554918904553701</v>
      </c>
      <c r="O1847">
        <v>19.847890088321801</v>
      </c>
      <c r="P1847">
        <v>23.515151515151501</v>
      </c>
      <c r="Q1847">
        <v>-7.6503019577515E-2</v>
      </c>
    </row>
    <row r="1848" spans="1:17" hidden="1" x14ac:dyDescent="0.3">
      <c r="A1848" t="s">
        <v>3852</v>
      </c>
      <c r="B1848" t="s">
        <v>3853</v>
      </c>
      <c r="C1848" t="str">
        <f>IFERROR(VLOOKUP(Table1[[#This Row],[Ticker]],[1]!Table1[[Symbol]:[Industry]],2,FALSE),"-")</f>
        <v>-</v>
      </c>
      <c r="D1848" t="s">
        <v>281</v>
      </c>
      <c r="E1848">
        <v>442.3885214</v>
      </c>
      <c r="F1848">
        <v>345.1</v>
      </c>
      <c r="G1848">
        <v>110.546652713706</v>
      </c>
      <c r="H1848">
        <v>-3.71887984957162</v>
      </c>
      <c r="I1848">
        <v>11.5255018552061</v>
      </c>
      <c r="J1848">
        <v>-4.1415825538380702</v>
      </c>
      <c r="K1848">
        <v>344.68500797080401</v>
      </c>
      <c r="L1848">
        <v>290.24524296899398</v>
      </c>
      <c r="M1848">
        <v>35.169465497130197</v>
      </c>
      <c r="N1848">
        <v>0.61412030931980799</v>
      </c>
      <c r="O1848">
        <v>14.7348594610257</v>
      </c>
      <c r="P1848">
        <v>149.98189061933999</v>
      </c>
      <c r="Q1848">
        <v>9.9421124416549003E-2</v>
      </c>
    </row>
    <row r="1849" spans="1:17" hidden="1" x14ac:dyDescent="0.3">
      <c r="A1849" t="s">
        <v>3854</v>
      </c>
      <c r="B1849" t="s">
        <v>3855</v>
      </c>
      <c r="C1849" t="str">
        <f>IFERROR(VLOOKUP(Table1[[#This Row],[Ticker]],[1]!Table1[[Symbol]:[Industry]],2,FALSE),"-")</f>
        <v>-</v>
      </c>
      <c r="D1849" t="s">
        <v>916</v>
      </c>
      <c r="E1849">
        <v>442.31810000000002</v>
      </c>
      <c r="F1849">
        <v>232.75</v>
      </c>
      <c r="G1849">
        <v>-13.9286619529018</v>
      </c>
      <c r="H1849">
        <v>7.8704820231660104</v>
      </c>
      <c r="I1849">
        <v>-7.2014944478290399</v>
      </c>
      <c r="J1849">
        <v>-2.5016087365755202</v>
      </c>
      <c r="K1849">
        <v>220.46760277375199</v>
      </c>
      <c r="L1849">
        <v>205.19510719455499</v>
      </c>
      <c r="M1849">
        <v>38.0758423361167</v>
      </c>
      <c r="N1849">
        <v>0.73366417434576403</v>
      </c>
      <c r="O1849">
        <v>13.559613319011801</v>
      </c>
      <c r="P1849">
        <v>39.246186060424698</v>
      </c>
      <c r="Q1849">
        <v>-8.4451835055661006E-2</v>
      </c>
    </row>
    <row r="1850" spans="1:17" hidden="1" x14ac:dyDescent="0.3">
      <c r="A1850" t="s">
        <v>3856</v>
      </c>
      <c r="B1850" t="s">
        <v>3857</v>
      </c>
      <c r="C1850" t="str">
        <f>IFERROR(VLOOKUP(Table1[[#This Row],[Ticker]],[1]!Table1[[Symbol]:[Industry]],2,FALSE),"-")</f>
        <v>-</v>
      </c>
      <c r="D1850" t="s">
        <v>916</v>
      </c>
      <c r="E1850">
        <v>442.14659999999998</v>
      </c>
      <c r="F1850">
        <v>220.5</v>
      </c>
      <c r="G1850">
        <v>22.292713439638899</v>
      </c>
      <c r="H1850">
        <v>-11.9199152673557</v>
      </c>
      <c r="I1850">
        <v>-21.4264890150864</v>
      </c>
      <c r="J1850">
        <v>7.9108317688046395E-2</v>
      </c>
      <c r="K1850">
        <v>216.720565303699</v>
      </c>
      <c r="L1850">
        <v>210.968255031204</v>
      </c>
      <c r="M1850">
        <v>68.448450626233196</v>
      </c>
      <c r="N1850">
        <v>1.0814713896457699</v>
      </c>
      <c r="O1850">
        <v>37.845804988662103</v>
      </c>
      <c r="P1850">
        <v>60.363636363636303</v>
      </c>
      <c r="Q1850">
        <v>0.108402946809496</v>
      </c>
    </row>
    <row r="1851" spans="1:17" hidden="1" x14ac:dyDescent="0.3">
      <c r="A1851" t="s">
        <v>3858</v>
      </c>
      <c r="B1851" t="s">
        <v>3859</v>
      </c>
      <c r="C1851" t="str">
        <f>IFERROR(VLOOKUP(Table1[[#This Row],[Ticker]],[1]!Table1[[Symbol]:[Industry]],2,FALSE),"-")</f>
        <v>-</v>
      </c>
      <c r="D1851" t="s">
        <v>1008</v>
      </c>
      <c r="E1851">
        <v>441.24119999999999</v>
      </c>
      <c r="F1851">
        <v>52.56</v>
      </c>
      <c r="G1851">
        <v>47.788762605574</v>
      </c>
      <c r="H1851">
        <v>6.2323734081356603</v>
      </c>
      <c r="I1851">
        <v>-53.529911011313303</v>
      </c>
      <c r="J1851">
        <v>-6.4733192628912999</v>
      </c>
      <c r="K1851">
        <v>55.310231421175601</v>
      </c>
      <c r="L1851">
        <v>54.6762203481738</v>
      </c>
      <c r="M1851">
        <v>34.471645742798202</v>
      </c>
      <c r="N1851">
        <v>0.66234837394746404</v>
      </c>
      <c r="O1851">
        <v>87.404870624048698</v>
      </c>
      <c r="P1851">
        <v>76.969696969696898</v>
      </c>
      <c r="Q1851">
        <v>4.2416103622005E-2</v>
      </c>
    </row>
    <row r="1852" spans="1:17" hidden="1" x14ac:dyDescent="0.3">
      <c r="A1852" t="s">
        <v>3860</v>
      </c>
      <c r="B1852" t="s">
        <v>3861</v>
      </c>
      <c r="C1852" t="str">
        <f>IFERROR(VLOOKUP(Table1[[#This Row],[Ticker]],[1]!Table1[[Symbol]:[Industry]],2,FALSE),"-")</f>
        <v>-</v>
      </c>
      <c r="D1852" t="s">
        <v>420</v>
      </c>
      <c r="E1852">
        <v>439.64216950500003</v>
      </c>
      <c r="F1852">
        <v>4.05</v>
      </c>
      <c r="G1852">
        <v>19.5097679489676</v>
      </c>
      <c r="H1852">
        <v>-12.197008863414901</v>
      </c>
      <c r="I1852">
        <v>-48.145636510472599</v>
      </c>
      <c r="J1852">
        <v>-2.5145989326539402</v>
      </c>
      <c r="K1852">
        <v>4.3535198224042899</v>
      </c>
      <c r="L1852">
        <v>4.29858316579005</v>
      </c>
      <c r="M1852">
        <v>24.006547652554101</v>
      </c>
      <c r="N1852">
        <v>0.79794954382810301</v>
      </c>
      <c r="O1852">
        <v>72.098765432098702</v>
      </c>
      <c r="P1852">
        <v>50.583944289917703</v>
      </c>
      <c r="Q1852">
        <v>3.2169968417043997E-2</v>
      </c>
    </row>
    <row r="1853" spans="1:17" hidden="1" x14ac:dyDescent="0.3">
      <c r="A1853" t="s">
        <v>3862</v>
      </c>
      <c r="B1853" t="s">
        <v>3863</v>
      </c>
      <c r="C1853" t="str">
        <f>IFERROR(VLOOKUP(Table1[[#This Row],[Ticker]],[1]!Table1[[Symbol]:[Industry]],2,FALSE),"-")</f>
        <v>-</v>
      </c>
      <c r="D1853" t="s">
        <v>155</v>
      </c>
      <c r="E1853">
        <v>439.58721363000001</v>
      </c>
      <c r="F1853">
        <v>192.9</v>
      </c>
      <c r="G1853">
        <v>68.155530826806697</v>
      </c>
      <c r="H1853">
        <v>0.42203875563271098</v>
      </c>
      <c r="I1853">
        <v>-0.16081085533419701</v>
      </c>
      <c r="J1853">
        <v>1.9447093799519899</v>
      </c>
      <c r="K1853">
        <v>181.582604381881</v>
      </c>
      <c r="L1853">
        <v>162.565033589135</v>
      </c>
      <c r="M1853">
        <v>69.764323487789895</v>
      </c>
      <c r="N1853">
        <v>1.29812279151943</v>
      </c>
      <c r="O1853">
        <v>8.3462934162778595</v>
      </c>
      <c r="P1853">
        <v>100.93749999999901</v>
      </c>
    </row>
    <row r="1854" spans="1:17" hidden="1" x14ac:dyDescent="0.3">
      <c r="A1854" t="s">
        <v>3864</v>
      </c>
      <c r="B1854" t="s">
        <v>3865</v>
      </c>
      <c r="C1854" t="str">
        <f>IFERROR(VLOOKUP(Table1[[#This Row],[Ticker]],[1]!Table1[[Symbol]:[Industry]],2,FALSE),"-")</f>
        <v>-</v>
      </c>
      <c r="D1854" t="s">
        <v>242</v>
      </c>
      <c r="E1854">
        <v>438.52729994999999</v>
      </c>
      <c r="F1854">
        <v>194.49</v>
      </c>
      <c r="G1854">
        <v>59.765199850287601</v>
      </c>
      <c r="H1854">
        <v>1.38107830365531</v>
      </c>
      <c r="I1854">
        <v>-36.832889152354703</v>
      </c>
      <c r="J1854">
        <v>-3.6557754032421799</v>
      </c>
      <c r="K1854">
        <v>182.07299633472999</v>
      </c>
      <c r="L1854">
        <v>175.235159777647</v>
      </c>
      <c r="M1854">
        <v>52.974698939619799</v>
      </c>
      <c r="N1854">
        <v>1.2445320090683301</v>
      </c>
      <c r="O1854">
        <v>43.966270759422002</v>
      </c>
      <c r="P1854">
        <v>98.357980622131507</v>
      </c>
      <c r="Q1854">
        <v>8.5701809272120996E-2</v>
      </c>
    </row>
    <row r="1855" spans="1:17" hidden="1" x14ac:dyDescent="0.3">
      <c r="A1855" t="s">
        <v>3866</v>
      </c>
      <c r="B1855" t="s">
        <v>3867</v>
      </c>
      <c r="C1855" t="str">
        <f>IFERROR(VLOOKUP(Table1[[#This Row],[Ticker]],[1]!Table1[[Symbol]:[Industry]],2,FALSE),"-")</f>
        <v>-</v>
      </c>
      <c r="D1855" t="s">
        <v>993</v>
      </c>
      <c r="E1855">
        <v>438.43409380399999</v>
      </c>
      <c r="F1855">
        <v>36.89</v>
      </c>
      <c r="G1855">
        <v>20.125619223221001</v>
      </c>
      <c r="H1855">
        <v>-12.0515592050373</v>
      </c>
      <c r="I1855">
        <v>20.368723750870998</v>
      </c>
      <c r="J1855">
        <v>-5.2651100606404002</v>
      </c>
      <c r="K1855">
        <v>37.579221577576902</v>
      </c>
      <c r="L1855">
        <v>33.650983921924301</v>
      </c>
      <c r="M1855">
        <v>35.731656357611797</v>
      </c>
      <c r="N1855">
        <v>1.23309316868104</v>
      </c>
      <c r="O1855">
        <v>26.728110599078299</v>
      </c>
      <c r="P1855">
        <v>53.7083333333333</v>
      </c>
      <c r="Q1855">
        <v>5.615441159581E-2</v>
      </c>
    </row>
    <row r="1856" spans="1:17" hidden="1" x14ac:dyDescent="0.3">
      <c r="A1856" t="s">
        <v>3868</v>
      </c>
      <c r="B1856" t="s">
        <v>3869</v>
      </c>
      <c r="C1856" t="str">
        <f>IFERROR(VLOOKUP(Table1[[#This Row],[Ticker]],[1]!Table1[[Symbol]:[Industry]],2,FALSE),"-")</f>
        <v>-</v>
      </c>
      <c r="D1856" t="s">
        <v>551</v>
      </c>
      <c r="E1856">
        <v>438.16665870000003</v>
      </c>
      <c r="F1856">
        <v>358.5</v>
      </c>
      <c r="G1856">
        <v>-44.573949921297199</v>
      </c>
      <c r="H1856">
        <v>-23.027507729627999</v>
      </c>
      <c r="I1856">
        <v>-35.854282893647202</v>
      </c>
      <c r="J1856">
        <v>-10.439728631255599</v>
      </c>
      <c r="M1856">
        <v>22.830270524163598</v>
      </c>
      <c r="O1856">
        <v>52.552301255230098</v>
      </c>
      <c r="P1856">
        <v>32.532347504621001</v>
      </c>
    </row>
    <row r="1857" spans="1:17" hidden="1" x14ac:dyDescent="0.3">
      <c r="A1857" t="s">
        <v>3870</v>
      </c>
      <c r="B1857" t="s">
        <v>3871</v>
      </c>
      <c r="C1857" t="str">
        <f>IFERROR(VLOOKUP(Table1[[#This Row],[Ticker]],[1]!Table1[[Symbol]:[Industry]],2,FALSE),"-")</f>
        <v>-</v>
      </c>
      <c r="D1857" t="s">
        <v>46</v>
      </c>
      <c r="E1857">
        <v>437.01105200000001</v>
      </c>
      <c r="F1857">
        <v>378.85</v>
      </c>
      <c r="G1857">
        <v>-25.124018945402501</v>
      </c>
      <c r="H1857">
        <v>-25.808212829218999</v>
      </c>
      <c r="I1857">
        <v>-16.4043519177525</v>
      </c>
      <c r="J1857">
        <v>-3.4806564863010898</v>
      </c>
      <c r="M1857">
        <v>29.385926835627501</v>
      </c>
      <c r="O1857">
        <v>56.262372970832701</v>
      </c>
      <c r="P1857">
        <v>24.213114754098299</v>
      </c>
    </row>
    <row r="1858" spans="1:17" hidden="1" x14ac:dyDescent="0.3">
      <c r="A1858" t="s">
        <v>3872</v>
      </c>
      <c r="B1858" t="s">
        <v>3873</v>
      </c>
      <c r="C1858" t="str">
        <f>IFERROR(VLOOKUP(Table1[[#This Row],[Ticker]],[1]!Table1[[Symbol]:[Industry]],2,FALSE),"-")</f>
        <v>-</v>
      </c>
      <c r="E1858">
        <v>436.79520000000002</v>
      </c>
      <c r="F1858">
        <v>505.55</v>
      </c>
      <c r="G1858">
        <v>334.61440505413498</v>
      </c>
      <c r="H1858">
        <v>9.3870215129883494</v>
      </c>
      <c r="I1858">
        <v>22.3270684236156</v>
      </c>
      <c r="J1858">
        <v>-5.3225637244100596</v>
      </c>
      <c r="K1858">
        <v>471.75205778037702</v>
      </c>
      <c r="L1858">
        <v>360.61520585030001</v>
      </c>
      <c r="M1858">
        <v>42.635022689371702</v>
      </c>
      <c r="N1858">
        <v>0.48293891415965401</v>
      </c>
      <c r="O1858">
        <v>8.3967955691820695</v>
      </c>
      <c r="P1858">
        <v>446.54054054054001</v>
      </c>
      <c r="Q1858">
        <v>0.177848979278974</v>
      </c>
    </row>
    <row r="1859" spans="1:17" hidden="1" x14ac:dyDescent="0.3">
      <c r="A1859" t="s">
        <v>3874</v>
      </c>
      <c r="B1859" t="s">
        <v>3875</v>
      </c>
      <c r="C1859" t="str">
        <f>IFERROR(VLOOKUP(Table1[[#This Row],[Ticker]],[1]!Table1[[Symbol]:[Industry]],2,FALSE),"-")</f>
        <v>-</v>
      </c>
      <c r="D1859" t="s">
        <v>21</v>
      </c>
      <c r="E1859">
        <v>436.63316531599997</v>
      </c>
      <c r="F1859">
        <v>126.26</v>
      </c>
      <c r="G1859">
        <v>-9.2983774275509408</v>
      </c>
      <c r="H1859">
        <v>1.6403583148613701</v>
      </c>
      <c r="I1859">
        <v>-35.947231022998203</v>
      </c>
      <c r="J1859">
        <v>-8.6614491621074201</v>
      </c>
      <c r="K1859">
        <v>132.62976094089001</v>
      </c>
      <c r="L1859">
        <v>124.924598864305</v>
      </c>
      <c r="M1859">
        <v>32.695361940351397</v>
      </c>
      <c r="N1859">
        <v>0.90789327310104795</v>
      </c>
      <c r="O1859">
        <v>37.573261523839598</v>
      </c>
      <c r="P1859">
        <v>60.1268230818009</v>
      </c>
      <c r="Q1859">
        <v>0.16123775466345899</v>
      </c>
    </row>
    <row r="1860" spans="1:17" hidden="1" x14ac:dyDescent="0.3">
      <c r="A1860" t="s">
        <v>3876</v>
      </c>
      <c r="B1860" t="s">
        <v>3877</v>
      </c>
      <c r="C1860" t="str">
        <f>IFERROR(VLOOKUP(Table1[[#This Row],[Ticker]],[1]!Table1[[Symbol]:[Industry]],2,FALSE),"-")</f>
        <v>-</v>
      </c>
      <c r="E1860">
        <v>436.40891721000003</v>
      </c>
      <c r="F1860">
        <v>255.15</v>
      </c>
      <c r="G1860">
        <v>393.220002669167</v>
      </c>
      <c r="H1860">
        <v>-1.0087869011397199</v>
      </c>
      <c r="I1860">
        <v>3.4181423555222099</v>
      </c>
      <c r="J1860">
        <v>1.3242245967577999</v>
      </c>
      <c r="K1860">
        <v>233.88249581125001</v>
      </c>
      <c r="L1860">
        <v>186.09654396805499</v>
      </c>
      <c r="M1860">
        <v>57.748257936989702</v>
      </c>
      <c r="N1860">
        <v>1.16145251396648</v>
      </c>
      <c r="O1860">
        <v>23.064863805604499</v>
      </c>
      <c r="P1860">
        <v>422.04603580562599</v>
      </c>
    </row>
    <row r="1861" spans="1:17" hidden="1" x14ac:dyDescent="0.3">
      <c r="A1861" t="s">
        <v>3878</v>
      </c>
      <c r="B1861" t="s">
        <v>3879</v>
      </c>
      <c r="C1861" t="str">
        <f>IFERROR(VLOOKUP(Table1[[#This Row],[Ticker]],[1]!Table1[[Symbol]:[Industry]],2,FALSE),"-")</f>
        <v>-</v>
      </c>
      <c r="D1861" t="s">
        <v>420</v>
      </c>
      <c r="E1861">
        <v>436.1</v>
      </c>
      <c r="F1861">
        <v>623</v>
      </c>
      <c r="G1861">
        <v>273.345485294649</v>
      </c>
      <c r="H1861">
        <v>-4.4149608480137399</v>
      </c>
      <c r="I1861">
        <v>6.9005864959690797</v>
      </c>
      <c r="J1861">
        <v>-1.91313974432746</v>
      </c>
      <c r="K1861">
        <v>609.49239357530701</v>
      </c>
      <c r="L1861">
        <v>505.66848974718698</v>
      </c>
      <c r="M1861">
        <v>46.507037691115301</v>
      </c>
      <c r="N1861">
        <v>1.3317775532411</v>
      </c>
      <c r="O1861">
        <v>5.2808988764044802</v>
      </c>
      <c r="P1861">
        <v>318.12080536912703</v>
      </c>
      <c r="Q1861">
        <v>0.15302234932066899</v>
      </c>
    </row>
    <row r="1862" spans="1:17" hidden="1" x14ac:dyDescent="0.3">
      <c r="A1862" t="s">
        <v>3880</v>
      </c>
      <c r="B1862" t="s">
        <v>3881</v>
      </c>
      <c r="C1862" t="str">
        <f>IFERROR(VLOOKUP(Table1[[#This Row],[Ticker]],[1]!Table1[[Symbol]:[Industry]],2,FALSE),"-")</f>
        <v>-</v>
      </c>
      <c r="D1862" t="s">
        <v>551</v>
      </c>
      <c r="E1862">
        <v>435.32830000000001</v>
      </c>
      <c r="F1862">
        <v>410.3</v>
      </c>
      <c r="G1862">
        <v>-1.58966438043291</v>
      </c>
      <c r="H1862">
        <v>-12.961823270287899</v>
      </c>
      <c r="I1862">
        <v>-2.6293204434742701</v>
      </c>
      <c r="J1862">
        <v>-2.5683426861815701</v>
      </c>
      <c r="K1862">
        <v>412.34067826448899</v>
      </c>
      <c r="L1862">
        <v>373.62593282158298</v>
      </c>
      <c r="M1862">
        <v>30.160366569839901</v>
      </c>
      <c r="N1862">
        <v>0.45516487065430999</v>
      </c>
      <c r="O1862">
        <v>16.0492322690714</v>
      </c>
      <c r="P1862">
        <v>31.548573260660401</v>
      </c>
      <c r="Q1862">
        <v>-4.1039779135727997E-2</v>
      </c>
    </row>
    <row r="1863" spans="1:17" hidden="1" x14ac:dyDescent="0.3">
      <c r="A1863" t="s">
        <v>3882</v>
      </c>
      <c r="B1863" t="s">
        <v>3883</v>
      </c>
      <c r="C1863" t="str">
        <f>IFERROR(VLOOKUP(Table1[[#This Row],[Ticker]],[1]!Table1[[Symbol]:[Industry]],2,FALSE),"-")</f>
        <v>-</v>
      </c>
      <c r="E1863">
        <v>435.00937499999998</v>
      </c>
      <c r="F1863">
        <v>773.35</v>
      </c>
      <c r="G1863">
        <v>401.21930290318699</v>
      </c>
      <c r="H1863">
        <v>23.581518825939401</v>
      </c>
      <c r="I1863">
        <v>181.046405743208</v>
      </c>
      <c r="J1863">
        <v>10.195268544779401</v>
      </c>
      <c r="K1863">
        <v>575.72653941363296</v>
      </c>
      <c r="M1863">
        <v>69.700927729806494</v>
      </c>
      <c r="N1863">
        <v>0.657883817427385</v>
      </c>
      <c r="O1863">
        <v>3.9697420314217302</v>
      </c>
      <c r="P1863">
        <v>563.81974248926997</v>
      </c>
    </row>
    <row r="1864" spans="1:17" hidden="1" x14ac:dyDescent="0.3">
      <c r="A1864" t="s">
        <v>3884</v>
      </c>
      <c r="B1864" t="s">
        <v>3885</v>
      </c>
      <c r="C1864" t="str">
        <f>IFERROR(VLOOKUP(Table1[[#This Row],[Ticker]],[1]!Table1[[Symbol]:[Industry]],2,FALSE),"-")</f>
        <v>-</v>
      </c>
      <c r="D1864" t="s">
        <v>993</v>
      </c>
      <c r="E1864">
        <v>433.02368447999999</v>
      </c>
      <c r="F1864">
        <v>110.7</v>
      </c>
      <c r="G1864">
        <v>-19.6895560888373</v>
      </c>
      <c r="H1864">
        <v>-17.168427026507999</v>
      </c>
      <c r="I1864">
        <v>3.20279277173782</v>
      </c>
      <c r="J1864">
        <v>-7.2662435436843102</v>
      </c>
      <c r="K1864">
        <v>112.866751216916</v>
      </c>
      <c r="L1864">
        <v>102.92828506734899</v>
      </c>
      <c r="M1864">
        <v>30.305547769745999</v>
      </c>
      <c r="N1864">
        <v>1.11834233970813</v>
      </c>
      <c r="O1864">
        <v>22.944896115627799</v>
      </c>
      <c r="P1864">
        <v>32.733812949640203</v>
      </c>
      <c r="Q1864">
        <v>-1.446772265703E-3</v>
      </c>
    </row>
    <row r="1865" spans="1:17" hidden="1" x14ac:dyDescent="0.3">
      <c r="A1865" t="s">
        <v>3886</v>
      </c>
      <c r="B1865" t="s">
        <v>3887</v>
      </c>
      <c r="C1865" t="str">
        <f>IFERROR(VLOOKUP(Table1[[#This Row],[Ticker]],[1]!Table1[[Symbol]:[Industry]],2,FALSE),"-")</f>
        <v>-</v>
      </c>
      <c r="D1865" t="s">
        <v>486</v>
      </c>
      <c r="E1865">
        <v>433.01938000000001</v>
      </c>
      <c r="F1865">
        <v>178.3</v>
      </c>
      <c r="G1865">
        <v>-22.812822709403001</v>
      </c>
      <c r="H1865">
        <v>-1.5902930829323001</v>
      </c>
      <c r="I1865">
        <v>-14.093155681753</v>
      </c>
      <c r="J1865">
        <v>-8.6885796360464091</v>
      </c>
      <c r="K1865">
        <v>195.205929982919</v>
      </c>
      <c r="M1865">
        <v>46.652377346553003</v>
      </c>
      <c r="N1865">
        <v>0.47613018102680699</v>
      </c>
      <c r="O1865">
        <v>86.034772854739103</v>
      </c>
      <c r="P1865">
        <v>20.026926960619299</v>
      </c>
    </row>
    <row r="1866" spans="1:17" hidden="1" x14ac:dyDescent="0.3">
      <c r="A1866" t="s">
        <v>3888</v>
      </c>
      <c r="B1866" t="s">
        <v>3889</v>
      </c>
      <c r="C1866" t="str">
        <f>IFERROR(VLOOKUP(Table1[[#This Row],[Ticker]],[1]!Table1[[Symbol]:[Industry]],2,FALSE),"-")</f>
        <v>-</v>
      </c>
      <c r="D1866" t="s">
        <v>993</v>
      </c>
      <c r="E1866">
        <v>431.72656777999998</v>
      </c>
      <c r="F1866">
        <v>502.1</v>
      </c>
      <c r="G1866">
        <v>-1.64679234487491</v>
      </c>
      <c r="H1866">
        <v>-0.46475689949288601</v>
      </c>
      <c r="I1866">
        <v>5.71710045247326</v>
      </c>
      <c r="J1866">
        <v>-9.3965200746846609</v>
      </c>
      <c r="K1866">
        <v>488.32409021206797</v>
      </c>
      <c r="L1866">
        <v>441.62053743532903</v>
      </c>
      <c r="M1866">
        <v>38.0061272944343</v>
      </c>
      <c r="N1866">
        <v>1.5967779457729301</v>
      </c>
      <c r="O1866">
        <v>19.279028082055301</v>
      </c>
      <c r="P1866">
        <v>38.2243633860977</v>
      </c>
      <c r="Q1866">
        <v>4.1582520799244002E-2</v>
      </c>
    </row>
    <row r="1867" spans="1:17" hidden="1" x14ac:dyDescent="0.3">
      <c r="A1867" t="s">
        <v>3890</v>
      </c>
      <c r="B1867" t="s">
        <v>3891</v>
      </c>
      <c r="C1867" t="str">
        <f>IFERROR(VLOOKUP(Table1[[#This Row],[Ticker]],[1]!Table1[[Symbol]:[Industry]],2,FALSE),"-")</f>
        <v>-</v>
      </c>
      <c r="D1867" t="s">
        <v>138</v>
      </c>
      <c r="E1867">
        <v>427.98768424999997</v>
      </c>
      <c r="F1867">
        <v>174.65</v>
      </c>
      <c r="G1867">
        <v>26.9095858808884</v>
      </c>
      <c r="H1867">
        <v>9.5887054222993804</v>
      </c>
      <c r="I1867">
        <v>-32.483764400787699</v>
      </c>
      <c r="J1867">
        <v>6.4229753622201402</v>
      </c>
      <c r="K1867">
        <v>164.20386156510099</v>
      </c>
      <c r="L1867">
        <v>164.528399206768</v>
      </c>
      <c r="M1867">
        <v>69.558590757867293</v>
      </c>
      <c r="N1867">
        <v>1.8061586444694899</v>
      </c>
      <c r="O1867">
        <v>35.5854566275408</v>
      </c>
      <c r="P1867">
        <v>54.557522123893797</v>
      </c>
      <c r="Q1867">
        <v>0.131283233366492</v>
      </c>
    </row>
    <row r="1868" spans="1:17" hidden="1" x14ac:dyDescent="0.3">
      <c r="A1868" t="s">
        <v>3892</v>
      </c>
      <c r="B1868" t="s">
        <v>3893</v>
      </c>
      <c r="C1868" t="str">
        <f>IFERROR(VLOOKUP(Table1[[#This Row],[Ticker]],[1]!Table1[[Symbol]:[Industry]],2,FALSE),"-")</f>
        <v>-</v>
      </c>
      <c r="D1868" t="s">
        <v>619</v>
      </c>
      <c r="E1868">
        <v>427.82382000000001</v>
      </c>
      <c r="F1868">
        <v>182.2</v>
      </c>
      <c r="G1868">
        <v>263.68363119130601</v>
      </c>
      <c r="H1868">
        <v>11.4353558061095</v>
      </c>
      <c r="I1868">
        <v>326.44069344783998</v>
      </c>
      <c r="J1868">
        <v>8.6355785934951701</v>
      </c>
      <c r="K1868">
        <v>123.766802499389</v>
      </c>
      <c r="L1868">
        <v>82.031421063515694</v>
      </c>
      <c r="M1868">
        <v>93.227601078105195</v>
      </c>
      <c r="N1868">
        <v>1.1181058495821701</v>
      </c>
      <c r="O1868">
        <v>0</v>
      </c>
      <c r="P1868">
        <v>349.32182490752098</v>
      </c>
      <c r="Q1868">
        <v>8.3915563447882993E-2</v>
      </c>
    </row>
    <row r="1869" spans="1:17" hidden="1" x14ac:dyDescent="0.3">
      <c r="A1869" t="s">
        <v>3894</v>
      </c>
      <c r="B1869" t="s">
        <v>3895</v>
      </c>
      <c r="C1869" t="str">
        <f>IFERROR(VLOOKUP(Table1[[#This Row],[Ticker]],[1]!Table1[[Symbol]:[Industry]],2,FALSE),"-")</f>
        <v>-</v>
      </c>
      <c r="D1869" t="s">
        <v>138</v>
      </c>
      <c r="E1869">
        <v>427.542297018</v>
      </c>
      <c r="F1869">
        <v>124.77</v>
      </c>
      <c r="G1869">
        <v>20.100269194352698</v>
      </c>
      <c r="H1869">
        <v>-6.0062845421903397</v>
      </c>
      <c r="I1869">
        <v>-32.899840605564599</v>
      </c>
      <c r="J1869">
        <v>-12.366734307351701</v>
      </c>
      <c r="K1869">
        <v>131.06142847436999</v>
      </c>
      <c r="L1869">
        <v>125.23228087323299</v>
      </c>
      <c r="M1869">
        <v>27.572729777251102</v>
      </c>
      <c r="N1869">
        <v>1.4695860772713001</v>
      </c>
      <c r="O1869">
        <v>48.192674521118803</v>
      </c>
      <c r="Q1869">
        <v>5.8601375837990001E-2</v>
      </c>
    </row>
    <row r="1870" spans="1:17" hidden="1" x14ac:dyDescent="0.3">
      <c r="A1870" t="s">
        <v>3896</v>
      </c>
      <c r="B1870" t="s">
        <v>3897</v>
      </c>
      <c r="C1870" t="str">
        <f>IFERROR(VLOOKUP(Table1[[#This Row],[Ticker]],[1]!Table1[[Symbol]:[Industry]],2,FALSE),"-")</f>
        <v>-</v>
      </c>
      <c r="D1870" t="s">
        <v>1404</v>
      </c>
      <c r="E1870">
        <v>427.44943504999998</v>
      </c>
      <c r="F1870">
        <v>394.9</v>
      </c>
      <c r="G1870">
        <v>46.902464338971797</v>
      </c>
      <c r="H1870">
        <v>10.985764245828699</v>
      </c>
      <c r="I1870">
        <v>-1.8118637239925099</v>
      </c>
      <c r="J1870">
        <v>-7.3597979861638496</v>
      </c>
      <c r="K1870">
        <v>344.23977804913198</v>
      </c>
      <c r="L1870">
        <v>310.81895703403302</v>
      </c>
      <c r="M1870">
        <v>55.191045740239602</v>
      </c>
      <c r="N1870">
        <v>1.8363307933746</v>
      </c>
      <c r="O1870">
        <v>17.751329450493799</v>
      </c>
      <c r="P1870">
        <v>79.5</v>
      </c>
      <c r="Q1870">
        <v>0.14309366351737901</v>
      </c>
    </row>
    <row r="1871" spans="1:17" hidden="1" x14ac:dyDescent="0.3">
      <c r="A1871" t="s">
        <v>3898</v>
      </c>
      <c r="B1871" t="s">
        <v>3899</v>
      </c>
      <c r="C1871" t="str">
        <f>IFERROR(VLOOKUP(Table1[[#This Row],[Ticker]],[1]!Table1[[Symbol]:[Industry]],2,FALSE),"-")</f>
        <v>-</v>
      </c>
      <c r="D1871" t="s">
        <v>539</v>
      </c>
      <c r="E1871">
        <v>426.16705606599999</v>
      </c>
      <c r="F1871">
        <v>171.91</v>
      </c>
      <c r="G1871">
        <v>102.81825197388</v>
      </c>
      <c r="H1871">
        <v>-7.32395370075578</v>
      </c>
      <c r="I1871">
        <v>4.3332889682623401</v>
      </c>
      <c r="J1871">
        <v>4.4412744935648902</v>
      </c>
      <c r="K1871">
        <v>163.291712010895</v>
      </c>
      <c r="L1871">
        <v>138.37447855335401</v>
      </c>
      <c r="M1871">
        <v>59.090770001901497</v>
      </c>
      <c r="N1871">
        <v>0.32970342094021399</v>
      </c>
      <c r="O1871">
        <v>15.0660229189692</v>
      </c>
      <c r="P1871">
        <v>131.06182795698899</v>
      </c>
      <c r="Q1871">
        <v>2.9088528556774001E-2</v>
      </c>
    </row>
    <row r="1872" spans="1:17" hidden="1" x14ac:dyDescent="0.3">
      <c r="A1872" t="s">
        <v>3900</v>
      </c>
      <c r="B1872" t="s">
        <v>3901</v>
      </c>
      <c r="C1872" t="str">
        <f>IFERROR(VLOOKUP(Table1[[#This Row],[Ticker]],[1]!Table1[[Symbol]:[Industry]],2,FALSE),"-")</f>
        <v>-</v>
      </c>
      <c r="D1872" t="s">
        <v>467</v>
      </c>
      <c r="E1872">
        <v>425.8125</v>
      </c>
      <c r="F1872">
        <v>567.75</v>
      </c>
      <c r="G1872">
        <v>45.601055067342699</v>
      </c>
      <c r="H1872">
        <v>5.70304650757069</v>
      </c>
      <c r="I1872">
        <v>29.948327331433699</v>
      </c>
      <c r="J1872">
        <v>6.3091499698921298</v>
      </c>
      <c r="K1872">
        <v>521.161193171626</v>
      </c>
      <c r="L1872">
        <v>452.84842755868402</v>
      </c>
      <c r="M1872">
        <v>82.359875271606995</v>
      </c>
      <c r="N1872">
        <v>1.34706352886939</v>
      </c>
      <c r="O1872">
        <v>8.3223249669748895</v>
      </c>
      <c r="P1872">
        <v>94.568197395476304</v>
      </c>
      <c r="Q1872">
        <v>4.5536841229131E-2</v>
      </c>
    </row>
    <row r="1873" spans="1:17" hidden="1" x14ac:dyDescent="0.3">
      <c r="A1873" t="s">
        <v>3902</v>
      </c>
      <c r="B1873" t="s">
        <v>3903</v>
      </c>
      <c r="C1873" t="str">
        <f>IFERROR(VLOOKUP(Table1[[#This Row],[Ticker]],[1]!Table1[[Symbol]:[Industry]],2,FALSE),"-")</f>
        <v>-</v>
      </c>
      <c r="E1873">
        <v>425.73947424800002</v>
      </c>
      <c r="F1873">
        <v>90.31</v>
      </c>
      <c r="G1873">
        <v>-65.237731894665103</v>
      </c>
      <c r="H1873">
        <v>-8.3952302133255596</v>
      </c>
      <c r="I1873">
        <v>-49.384649699165401</v>
      </c>
      <c r="J1873">
        <v>-0.69075169610799703</v>
      </c>
      <c r="K1873">
        <v>95.523782455481907</v>
      </c>
      <c r="L1873">
        <v>118.047568800191</v>
      </c>
      <c r="M1873">
        <v>41.985981167475302</v>
      </c>
      <c r="N1873">
        <v>0.45566608265255099</v>
      </c>
      <c r="O1873">
        <v>95.9915845421326</v>
      </c>
      <c r="P1873">
        <v>12.887499999999999</v>
      </c>
      <c r="Q1873">
        <v>-3.4768431337552003E-2</v>
      </c>
    </row>
    <row r="1874" spans="1:17" hidden="1" x14ac:dyDescent="0.3">
      <c r="A1874" t="s">
        <v>3904</v>
      </c>
      <c r="B1874" t="s">
        <v>3905</v>
      </c>
      <c r="C1874" t="str">
        <f>IFERROR(VLOOKUP(Table1[[#This Row],[Ticker]],[1]!Table1[[Symbol]:[Industry]],2,FALSE),"-")</f>
        <v>-</v>
      </c>
      <c r="D1874" t="s">
        <v>539</v>
      </c>
      <c r="E1874">
        <v>425.10798</v>
      </c>
      <c r="F1874">
        <v>363.9</v>
      </c>
      <c r="G1874">
        <v>141.64449467942501</v>
      </c>
      <c r="H1874">
        <v>9.2419312287509907</v>
      </c>
      <c r="I1874">
        <v>63.126076692047498</v>
      </c>
      <c r="J1874">
        <v>-0.42760638915767502</v>
      </c>
      <c r="K1874">
        <v>307.01363141024598</v>
      </c>
      <c r="L1874">
        <v>241.17340318720099</v>
      </c>
      <c r="M1874">
        <v>77.004458472511601</v>
      </c>
      <c r="N1874">
        <v>2.7432125892466801</v>
      </c>
      <c r="O1874">
        <v>1.67628469359715</v>
      </c>
      <c r="P1874">
        <v>191.12</v>
      </c>
      <c r="Q1874">
        <v>0.15629455149969099</v>
      </c>
    </row>
    <row r="1875" spans="1:17" hidden="1" x14ac:dyDescent="0.3">
      <c r="A1875" t="s">
        <v>3906</v>
      </c>
      <c r="B1875" t="s">
        <v>3907</v>
      </c>
      <c r="C1875" t="str">
        <f>IFERROR(VLOOKUP(Table1[[#This Row],[Ticker]],[1]!Table1[[Symbol]:[Industry]],2,FALSE),"-")</f>
        <v>-</v>
      </c>
      <c r="D1875" t="s">
        <v>619</v>
      </c>
      <c r="E1875">
        <v>425.10185545500002</v>
      </c>
      <c r="F1875">
        <v>235.53</v>
      </c>
      <c r="G1875">
        <v>55.817949852992001</v>
      </c>
      <c r="H1875">
        <v>17.768981029045499</v>
      </c>
      <c r="I1875">
        <v>12.5061322130354</v>
      </c>
      <c r="J1875">
        <v>18.121574854592001</v>
      </c>
      <c r="K1875">
        <v>193.97720095236301</v>
      </c>
      <c r="L1875">
        <v>172.73075381182699</v>
      </c>
      <c r="M1875">
        <v>75.057358721853205</v>
      </c>
      <c r="N1875">
        <v>4.64483475569343</v>
      </c>
      <c r="O1875">
        <v>8.4617670785038097</v>
      </c>
      <c r="P1875">
        <v>103.04310344827501</v>
      </c>
    </row>
    <row r="1876" spans="1:17" hidden="1" x14ac:dyDescent="0.3">
      <c r="A1876" t="s">
        <v>3908</v>
      </c>
      <c r="B1876" t="s">
        <v>3909</v>
      </c>
      <c r="C1876" t="str">
        <f>IFERROR(VLOOKUP(Table1[[#This Row],[Ticker]],[1]!Table1[[Symbol]:[Industry]],2,FALSE),"-")</f>
        <v>-</v>
      </c>
      <c r="D1876" t="s">
        <v>130</v>
      </c>
      <c r="E1876">
        <v>424.66981249999998</v>
      </c>
      <c r="F1876">
        <v>231.25</v>
      </c>
      <c r="G1876">
        <v>34.4144676821251</v>
      </c>
      <c r="H1876">
        <v>-5.33308783988935</v>
      </c>
      <c r="I1876">
        <v>-17.019232918627601</v>
      </c>
      <c r="J1876">
        <v>2.2453443211333499</v>
      </c>
      <c r="K1876">
        <v>240.56586580488801</v>
      </c>
      <c r="L1876">
        <v>217.79156064429401</v>
      </c>
      <c r="M1876">
        <v>39.426554641288099</v>
      </c>
      <c r="N1876">
        <v>0.40256117235816002</v>
      </c>
      <c r="O1876">
        <v>37.924324324324303</v>
      </c>
      <c r="P1876">
        <v>80.382215288611505</v>
      </c>
      <c r="Q1876">
        <v>9.4219202496457002E-2</v>
      </c>
    </row>
    <row r="1877" spans="1:17" hidden="1" x14ac:dyDescent="0.3">
      <c r="A1877" t="s">
        <v>3910</v>
      </c>
      <c r="B1877" t="s">
        <v>3911</v>
      </c>
      <c r="C1877" t="str">
        <f>IFERROR(VLOOKUP(Table1[[#This Row],[Ticker]],[1]!Table1[[Symbol]:[Industry]],2,FALSE),"-")</f>
        <v>-</v>
      </c>
      <c r="D1877" t="s">
        <v>619</v>
      </c>
      <c r="E1877">
        <v>423.09958725000001</v>
      </c>
      <c r="F1877">
        <v>6082.95</v>
      </c>
      <c r="G1877">
        <v>44.107781509073497</v>
      </c>
      <c r="H1877">
        <v>27.168040808438601</v>
      </c>
      <c r="I1877">
        <v>34.902943696563398</v>
      </c>
      <c r="J1877">
        <v>2.19507168715023</v>
      </c>
      <c r="K1877">
        <v>5316.9921341148702</v>
      </c>
      <c r="L1877">
        <v>4578.7433747225296</v>
      </c>
      <c r="M1877">
        <v>63.479877605349003</v>
      </c>
      <c r="N1877">
        <v>0.61852113921811402</v>
      </c>
      <c r="O1877">
        <v>16.2240360351474</v>
      </c>
      <c r="P1877">
        <v>81.580597014925303</v>
      </c>
      <c r="Q1877">
        <v>4.7129377805032999E-2</v>
      </c>
    </row>
    <row r="1878" spans="1:17" hidden="1" x14ac:dyDescent="0.3">
      <c r="A1878" t="s">
        <v>3912</v>
      </c>
      <c r="B1878" t="s">
        <v>3913</v>
      </c>
      <c r="C1878" t="str">
        <f>IFERROR(VLOOKUP(Table1[[#This Row],[Ticker]],[1]!Table1[[Symbol]:[Industry]],2,FALSE),"-")</f>
        <v>-</v>
      </c>
      <c r="D1878" t="s">
        <v>46</v>
      </c>
      <c r="E1878">
        <v>422.82757728000001</v>
      </c>
      <c r="F1878">
        <v>224.1</v>
      </c>
      <c r="G1878">
        <v>25.324523078983901</v>
      </c>
      <c r="H1878">
        <v>-5.8305236574282704</v>
      </c>
      <c r="I1878">
        <v>-15.9871732590957</v>
      </c>
      <c r="J1878">
        <v>-4.0583750196922201</v>
      </c>
      <c r="K1878">
        <v>211.41543521363201</v>
      </c>
      <c r="L1878">
        <v>194.11273543412</v>
      </c>
      <c r="M1878">
        <v>45.562014420936201</v>
      </c>
      <c r="N1878">
        <v>0.80007791195948497</v>
      </c>
      <c r="O1878">
        <v>28.737170905845598</v>
      </c>
      <c r="P1878">
        <v>58.879829847571699</v>
      </c>
      <c r="Q1878">
        <v>0.12042788669832399</v>
      </c>
    </row>
    <row r="1879" spans="1:17" hidden="1" x14ac:dyDescent="0.3">
      <c r="A1879" t="s">
        <v>3914</v>
      </c>
      <c r="B1879" t="s">
        <v>3915</v>
      </c>
      <c r="C1879" t="str">
        <f>IFERROR(VLOOKUP(Table1[[#This Row],[Ticker]],[1]!Table1[[Symbol]:[Industry]],2,FALSE),"-")</f>
        <v>-</v>
      </c>
      <c r="D1879" t="s">
        <v>319</v>
      </c>
      <c r="E1879">
        <v>422.52566400000001</v>
      </c>
      <c r="F1879">
        <v>360.8</v>
      </c>
      <c r="G1879">
        <v>-32.344197245032802</v>
      </c>
      <c r="H1879">
        <v>-8.6546279110339608</v>
      </c>
      <c r="I1879">
        <v>-23.624530217382901</v>
      </c>
      <c r="J1879">
        <v>-14.1819658794326</v>
      </c>
      <c r="M1879">
        <v>38.559778150448999</v>
      </c>
      <c r="O1879">
        <v>30.2660753880266</v>
      </c>
      <c r="P1879">
        <v>9.3333333333333197</v>
      </c>
    </row>
    <row r="1880" spans="1:17" hidden="1" x14ac:dyDescent="0.3">
      <c r="A1880" t="s">
        <v>3916</v>
      </c>
      <c r="B1880" t="s">
        <v>3917</v>
      </c>
      <c r="C1880" t="str">
        <f>IFERROR(VLOOKUP(Table1[[#This Row],[Ticker]],[1]!Table1[[Symbol]:[Industry]],2,FALSE),"-")</f>
        <v>-</v>
      </c>
      <c r="D1880" t="s">
        <v>467</v>
      </c>
      <c r="E1880">
        <v>420.41250000000002</v>
      </c>
      <c r="F1880">
        <v>560.54999999999995</v>
      </c>
      <c r="G1880">
        <v>-6.6815302196540101</v>
      </c>
      <c r="H1880">
        <v>-5.8695957194295296</v>
      </c>
      <c r="I1880">
        <v>-31.828682857255099</v>
      </c>
      <c r="J1880">
        <v>-1.9259627967685899</v>
      </c>
      <c r="K1880">
        <v>588.50395819617802</v>
      </c>
      <c r="L1880">
        <v>591.08638007747197</v>
      </c>
      <c r="M1880">
        <v>27.913077759539501</v>
      </c>
      <c r="N1880">
        <v>0.40243997461741599</v>
      </c>
      <c r="O1880">
        <v>53.028275800552997</v>
      </c>
      <c r="Q1880">
        <v>-1.8085958641115001E-2</v>
      </c>
    </row>
    <row r="1881" spans="1:17" hidden="1" x14ac:dyDescent="0.3">
      <c r="A1881" t="s">
        <v>3918</v>
      </c>
      <c r="B1881" t="s">
        <v>3919</v>
      </c>
      <c r="C1881" t="str">
        <f>IFERROR(VLOOKUP(Table1[[#This Row],[Ticker]],[1]!Table1[[Symbol]:[Industry]],2,FALSE),"-")</f>
        <v>-</v>
      </c>
      <c r="D1881" t="s">
        <v>271</v>
      </c>
      <c r="E1881">
        <v>420.33198371499998</v>
      </c>
      <c r="F1881">
        <v>349.45</v>
      </c>
      <c r="G1881">
        <v>0.31713870792675097</v>
      </c>
      <c r="H1881">
        <v>21.781848637031999</v>
      </c>
      <c r="I1881">
        <v>15.7710953294237</v>
      </c>
      <c r="J1881">
        <v>-5.5232510666639696</v>
      </c>
      <c r="K1881">
        <v>311.58297832956202</v>
      </c>
      <c r="L1881">
        <v>299.76976730760202</v>
      </c>
      <c r="M1881">
        <v>51.827858269785203</v>
      </c>
      <c r="N1881">
        <v>1.0061837842475601</v>
      </c>
      <c r="O1881">
        <v>19.816855057948199</v>
      </c>
      <c r="P1881">
        <v>48.702127659574401</v>
      </c>
      <c r="Q1881">
        <v>-5.5274998133208998E-2</v>
      </c>
    </row>
    <row r="1882" spans="1:17" hidden="1" x14ac:dyDescent="0.3">
      <c r="A1882" t="s">
        <v>3920</v>
      </c>
      <c r="B1882" t="s">
        <v>3921</v>
      </c>
      <c r="C1882" t="str">
        <f>IFERROR(VLOOKUP(Table1[[#This Row],[Ticker]],[1]!Table1[[Symbol]:[Industry]],2,FALSE),"-")</f>
        <v>-</v>
      </c>
      <c r="D1882" t="s">
        <v>21</v>
      </c>
      <c r="E1882">
        <v>418.85943099000002</v>
      </c>
      <c r="F1882">
        <v>407.55</v>
      </c>
      <c r="G1882">
        <v>-17.898379507908501</v>
      </c>
      <c r="H1882">
        <v>-4.4424681718326404</v>
      </c>
      <c r="I1882">
        <v>-30.737404411717002</v>
      </c>
      <c r="J1882">
        <v>-3.0145363396337501</v>
      </c>
      <c r="K1882">
        <v>408.88034255370098</v>
      </c>
      <c r="L1882">
        <v>407.82668274558699</v>
      </c>
      <c r="M1882">
        <v>41.229480642139002</v>
      </c>
      <c r="N1882">
        <v>0.87084645912082004</v>
      </c>
      <c r="O1882">
        <v>39.860139860139803</v>
      </c>
      <c r="P1882">
        <v>19.48109058927</v>
      </c>
      <c r="Q1882">
        <v>0.13265678098033101</v>
      </c>
    </row>
    <row r="1883" spans="1:17" hidden="1" x14ac:dyDescent="0.3">
      <c r="A1883" t="s">
        <v>3922</v>
      </c>
      <c r="B1883" t="s">
        <v>3923</v>
      </c>
      <c r="C1883" t="str">
        <f>IFERROR(VLOOKUP(Table1[[#This Row],[Ticker]],[1]!Table1[[Symbol]:[Industry]],2,FALSE),"-")</f>
        <v>-</v>
      </c>
      <c r="D1883" t="s">
        <v>271</v>
      </c>
      <c r="E1883">
        <v>418.20765</v>
      </c>
      <c r="F1883">
        <v>167.35</v>
      </c>
      <c r="G1883">
        <v>83.012306568613695</v>
      </c>
      <c r="H1883">
        <v>1.8312147855952701</v>
      </c>
      <c r="I1883">
        <v>-40.1609206287565</v>
      </c>
      <c r="J1883">
        <v>-2.3717273757979198</v>
      </c>
      <c r="K1883">
        <v>176.58042087727401</v>
      </c>
      <c r="L1883">
        <v>174.80982644172499</v>
      </c>
      <c r="M1883">
        <v>32.700460756740597</v>
      </c>
      <c r="N1883">
        <v>0.53491723466407004</v>
      </c>
      <c r="O1883">
        <v>45.264415894831103</v>
      </c>
      <c r="P1883">
        <v>121.802518223989</v>
      </c>
    </row>
    <row r="1884" spans="1:17" hidden="1" x14ac:dyDescent="0.3">
      <c r="A1884" t="s">
        <v>3924</v>
      </c>
      <c r="B1884" t="s">
        <v>3925</v>
      </c>
      <c r="C1884" t="str">
        <f>IFERROR(VLOOKUP(Table1[[#This Row],[Ticker]],[1]!Table1[[Symbol]:[Industry]],2,FALSE),"-")</f>
        <v>-</v>
      </c>
      <c r="D1884" t="s">
        <v>130</v>
      </c>
      <c r="E1884">
        <v>417.93400000000003</v>
      </c>
      <c r="F1884">
        <v>242</v>
      </c>
      <c r="G1884">
        <v>20.804194324178201</v>
      </c>
      <c r="H1884">
        <v>-4.8934483299885896</v>
      </c>
      <c r="I1884">
        <v>2.4766354511872599</v>
      </c>
      <c r="J1884">
        <v>-0.76996869074723995</v>
      </c>
      <c r="K1884">
        <v>241.793130159866</v>
      </c>
      <c r="L1884">
        <v>220.329944994069</v>
      </c>
      <c r="M1884">
        <v>47.462184572654998</v>
      </c>
      <c r="N1884">
        <v>1.16657992401091</v>
      </c>
      <c r="O1884">
        <v>17.355371900826398</v>
      </c>
      <c r="P1884">
        <v>76.384839650145693</v>
      </c>
      <c r="Q1884">
        <v>0.112122850158309</v>
      </c>
    </row>
    <row r="1885" spans="1:17" hidden="1" x14ac:dyDescent="0.3">
      <c r="A1885" t="s">
        <v>3926</v>
      </c>
      <c r="B1885" t="s">
        <v>3927</v>
      </c>
      <c r="C1885" t="str">
        <f>IFERROR(VLOOKUP(Table1[[#This Row],[Ticker]],[1]!Table1[[Symbol]:[Industry]],2,FALSE),"-")</f>
        <v>-</v>
      </c>
      <c r="D1885" t="s">
        <v>281</v>
      </c>
      <c r="E1885">
        <v>417.77488199999999</v>
      </c>
      <c r="F1885">
        <v>175.35</v>
      </c>
      <c r="G1885">
        <v>-7.3868475320980798</v>
      </c>
      <c r="H1885">
        <v>-13.929088621112999</v>
      </c>
      <c r="I1885">
        <v>1.3328194955518899</v>
      </c>
      <c r="J1885">
        <v>-13.9089938765611</v>
      </c>
      <c r="K1885">
        <v>215.64908334719399</v>
      </c>
      <c r="M1885">
        <v>17.007746348784799</v>
      </c>
      <c r="N1885">
        <v>0.28900420506397001</v>
      </c>
      <c r="O1885">
        <v>80.211006558311894</v>
      </c>
      <c r="P1885">
        <v>28.7444933920704</v>
      </c>
    </row>
    <row r="1886" spans="1:17" hidden="1" x14ac:dyDescent="0.3">
      <c r="A1886" t="s">
        <v>3928</v>
      </c>
      <c r="B1886" t="s">
        <v>3929</v>
      </c>
      <c r="C1886" t="str">
        <f>IFERROR(VLOOKUP(Table1[[#This Row],[Ticker]],[1]!Table1[[Symbol]:[Industry]],2,FALSE),"-")</f>
        <v>-</v>
      </c>
      <c r="D1886" t="s">
        <v>281</v>
      </c>
      <c r="E1886">
        <v>417.22185114000001</v>
      </c>
      <c r="F1886">
        <v>282.60000000000002</v>
      </c>
      <c r="G1886">
        <v>-8.5111833176369291</v>
      </c>
      <c r="H1886">
        <v>23.259442354604399</v>
      </c>
      <c r="I1886">
        <v>-16.202648488876498</v>
      </c>
      <c r="J1886">
        <v>-8.8816928693606698</v>
      </c>
      <c r="K1886">
        <v>285.80644997863101</v>
      </c>
      <c r="L1886">
        <v>254.42300004117001</v>
      </c>
      <c r="M1886">
        <v>24.7070900677327</v>
      </c>
      <c r="N1886">
        <v>0.37335487995453898</v>
      </c>
      <c r="O1886">
        <v>30.166312809624898</v>
      </c>
      <c r="P1886">
        <v>54.7221461812209</v>
      </c>
      <c r="Q1886">
        <v>4.4237620151054001E-2</v>
      </c>
    </row>
    <row r="1887" spans="1:17" hidden="1" x14ac:dyDescent="0.3">
      <c r="A1887" t="s">
        <v>3930</v>
      </c>
      <c r="B1887" t="s">
        <v>3931</v>
      </c>
      <c r="C1887" t="str">
        <f>IFERROR(VLOOKUP(Table1[[#This Row],[Ticker]],[1]!Table1[[Symbol]:[Industry]],2,FALSE),"-")</f>
        <v>-</v>
      </c>
      <c r="D1887" t="s">
        <v>619</v>
      </c>
      <c r="E1887">
        <v>416.41394982499997</v>
      </c>
      <c r="F1887">
        <v>181.75</v>
      </c>
      <c r="G1887">
        <v>-6.7934803496351401</v>
      </c>
      <c r="H1887">
        <v>7.0811296647236199</v>
      </c>
      <c r="I1887">
        <v>-20.421942828831501</v>
      </c>
      <c r="J1887">
        <v>-7.8411010833020702</v>
      </c>
      <c r="K1887">
        <v>175.222634834069</v>
      </c>
      <c r="L1887">
        <v>180.332945700962</v>
      </c>
      <c r="M1887">
        <v>50.544374383927497</v>
      </c>
      <c r="N1887">
        <v>3.6270603504218002</v>
      </c>
      <c r="O1887">
        <v>37.166437414030199</v>
      </c>
      <c r="P1887">
        <v>21.1666666666666</v>
      </c>
      <c r="Q1887">
        <v>0.28334067811701202</v>
      </c>
    </row>
    <row r="1888" spans="1:17" hidden="1" x14ac:dyDescent="0.3">
      <c r="A1888" t="s">
        <v>3932</v>
      </c>
      <c r="B1888" t="s">
        <v>3933</v>
      </c>
      <c r="C1888" t="str">
        <f>IFERROR(VLOOKUP(Table1[[#This Row],[Ticker]],[1]!Table1[[Symbol]:[Industry]],2,FALSE),"-")</f>
        <v>-</v>
      </c>
      <c r="D1888" t="s">
        <v>119</v>
      </c>
      <c r="E1888">
        <v>415.95269624999997</v>
      </c>
      <c r="F1888">
        <v>682.5</v>
      </c>
      <c r="G1888">
        <v>-19.434318094884102</v>
      </c>
      <c r="H1888">
        <v>-6.3954842291088001</v>
      </c>
      <c r="I1888">
        <v>6.8804452970414198</v>
      </c>
      <c r="J1888">
        <v>-1.3973812426582299</v>
      </c>
      <c r="K1888">
        <v>625.82333276202405</v>
      </c>
      <c r="L1888">
        <v>581.10135036614895</v>
      </c>
      <c r="M1888">
        <v>54.735480275757702</v>
      </c>
      <c r="N1888">
        <v>0.29800962397302699</v>
      </c>
      <c r="O1888">
        <v>20.7985347985347</v>
      </c>
      <c r="P1888">
        <v>39.285714285714199</v>
      </c>
      <c r="Q1888">
        <v>5.0682790944971003E-2</v>
      </c>
    </row>
    <row r="1889" spans="1:17" hidden="1" x14ac:dyDescent="0.3">
      <c r="A1889" t="s">
        <v>3934</v>
      </c>
      <c r="B1889" t="s">
        <v>3935</v>
      </c>
      <c r="C1889" t="str">
        <f>IFERROR(VLOOKUP(Table1[[#This Row],[Ticker]],[1]!Table1[[Symbol]:[Industry]],2,FALSE),"-")</f>
        <v>-</v>
      </c>
      <c r="D1889" t="s">
        <v>268</v>
      </c>
      <c r="E1889">
        <v>414.97804697999999</v>
      </c>
      <c r="F1889">
        <v>120.95</v>
      </c>
      <c r="G1889">
        <v>34.149301853303399</v>
      </c>
      <c r="H1889">
        <v>-11.4986622025115</v>
      </c>
      <c r="I1889">
        <v>6.7921596741808399</v>
      </c>
      <c r="J1889">
        <v>-5.8013411524776597</v>
      </c>
      <c r="K1889">
        <v>125.48764319166099</v>
      </c>
      <c r="L1889">
        <v>113.968451098673</v>
      </c>
      <c r="M1889">
        <v>39.043957902888202</v>
      </c>
      <c r="N1889">
        <v>1.5122460471438799</v>
      </c>
      <c r="O1889">
        <v>34.477056634973103</v>
      </c>
      <c r="P1889">
        <v>85.933897002305898</v>
      </c>
      <c r="Q1889">
        <v>0.126022097804148</v>
      </c>
    </row>
    <row r="1890" spans="1:17" hidden="1" x14ac:dyDescent="0.3">
      <c r="A1890" t="s">
        <v>3936</v>
      </c>
      <c r="B1890" t="s">
        <v>3937</v>
      </c>
      <c r="C1890" t="str">
        <f>IFERROR(VLOOKUP(Table1[[#This Row],[Ticker]],[1]!Table1[[Symbol]:[Industry]],2,FALSE),"-")</f>
        <v>-</v>
      </c>
      <c r="D1890" t="s">
        <v>40</v>
      </c>
      <c r="E1890">
        <v>414.78606000000002</v>
      </c>
      <c r="F1890">
        <v>11.05</v>
      </c>
      <c r="G1890">
        <v>-79.758256201948996</v>
      </c>
      <c r="H1890">
        <v>-14.030788868075801</v>
      </c>
      <c r="I1890">
        <v>-41.996607740841597</v>
      </c>
      <c r="J1890">
        <v>-3.36881888150304</v>
      </c>
      <c r="K1890">
        <v>12.0210535061632</v>
      </c>
      <c r="L1890">
        <v>15.654769945439099</v>
      </c>
      <c r="M1890">
        <v>30.207406967698098</v>
      </c>
      <c r="N1890">
        <v>1.08591655926665</v>
      </c>
      <c r="O1890">
        <v>201.80995475113099</v>
      </c>
      <c r="P1890">
        <v>16.931216931216898</v>
      </c>
      <c r="Q1890">
        <v>0.18923264791373501</v>
      </c>
    </row>
    <row r="1891" spans="1:17" hidden="1" x14ac:dyDescent="0.3">
      <c r="A1891" t="s">
        <v>3938</v>
      </c>
      <c r="B1891" t="s">
        <v>3939</v>
      </c>
      <c r="C1891" t="str">
        <f>IFERROR(VLOOKUP(Table1[[#This Row],[Ticker]],[1]!Table1[[Symbol]:[Industry]],2,FALSE),"-")</f>
        <v>-</v>
      </c>
      <c r="D1891" t="s">
        <v>916</v>
      </c>
      <c r="E1891">
        <v>413.91782333999998</v>
      </c>
      <c r="F1891">
        <v>224.28</v>
      </c>
      <c r="G1891">
        <v>34.862583635402302</v>
      </c>
      <c r="H1891">
        <v>7.7925224821182297</v>
      </c>
      <c r="I1891">
        <v>18.3630266999327</v>
      </c>
      <c r="J1891">
        <v>-3.3190232664900399</v>
      </c>
      <c r="K1891">
        <v>204.66954340330099</v>
      </c>
      <c r="L1891">
        <v>177.507698832166</v>
      </c>
      <c r="M1891">
        <v>48.214599027354303</v>
      </c>
      <c r="N1891">
        <v>2.6872422031785299</v>
      </c>
      <c r="O1891">
        <v>15.226502586053099</v>
      </c>
      <c r="P1891">
        <v>73.658536585365795</v>
      </c>
      <c r="Q1891">
        <v>-2.5891828195877001E-2</v>
      </c>
    </row>
    <row r="1892" spans="1:17" hidden="1" x14ac:dyDescent="0.3">
      <c r="A1892" t="s">
        <v>3940</v>
      </c>
      <c r="B1892" t="s">
        <v>3941</v>
      </c>
      <c r="C1892" t="str">
        <f>IFERROR(VLOOKUP(Table1[[#This Row],[Ticker]],[1]!Table1[[Symbol]:[Industry]],2,FALSE),"-")</f>
        <v>-</v>
      </c>
      <c r="D1892" t="s">
        <v>62</v>
      </c>
      <c r="E1892">
        <v>412.07673999999997</v>
      </c>
      <c r="F1892">
        <v>115.46</v>
      </c>
      <c r="G1892">
        <v>-16.270719396181899</v>
      </c>
      <c r="H1892">
        <v>0.86689656750688204</v>
      </c>
      <c r="I1892">
        <v>-16.9924464618949</v>
      </c>
      <c r="J1892">
        <v>2.9135939661271699</v>
      </c>
      <c r="K1892">
        <v>111.852764913515</v>
      </c>
      <c r="L1892">
        <v>116.054283906219</v>
      </c>
      <c r="M1892">
        <v>60.557485171264503</v>
      </c>
      <c r="N1892">
        <v>1.6468174361403101</v>
      </c>
      <c r="O1892">
        <v>24.978347479646601</v>
      </c>
      <c r="P1892">
        <v>17.936670071501499</v>
      </c>
      <c r="Q1892">
        <v>3.2711764354296E-2</v>
      </c>
    </row>
    <row r="1893" spans="1:17" hidden="1" x14ac:dyDescent="0.3">
      <c r="A1893" t="s">
        <v>3942</v>
      </c>
      <c r="B1893" t="s">
        <v>3943</v>
      </c>
      <c r="C1893" t="str">
        <f>IFERROR(VLOOKUP(Table1[[#This Row],[Ticker]],[1]!Table1[[Symbol]:[Industry]],2,FALSE),"-")</f>
        <v>-</v>
      </c>
      <c r="D1893" t="s">
        <v>1147</v>
      </c>
      <c r="E1893">
        <v>411.95057629199999</v>
      </c>
      <c r="F1893">
        <v>151.08000000000001</v>
      </c>
      <c r="G1893">
        <v>-15.5193747197078</v>
      </c>
      <c r="H1893">
        <v>4.6550886225770496</v>
      </c>
      <c r="I1893">
        <v>-30.593905837248801</v>
      </c>
      <c r="J1893">
        <v>3.6692245967578101</v>
      </c>
      <c r="K1893">
        <v>152.29380513866701</v>
      </c>
      <c r="L1893">
        <v>154.31705188564601</v>
      </c>
      <c r="M1893">
        <v>45.869003811207598</v>
      </c>
      <c r="N1893">
        <v>1.76244875708315</v>
      </c>
      <c r="O1893">
        <v>58.856235107227903</v>
      </c>
      <c r="P1893">
        <v>22.035541195476501</v>
      </c>
      <c r="Q1893">
        <v>4.8731666489389997E-3</v>
      </c>
    </row>
    <row r="1894" spans="1:17" hidden="1" x14ac:dyDescent="0.3">
      <c r="A1894" t="s">
        <v>3944</v>
      </c>
      <c r="B1894" t="s">
        <v>3945</v>
      </c>
      <c r="C1894" t="str">
        <f>IFERROR(VLOOKUP(Table1[[#This Row],[Ticker]],[1]!Table1[[Symbol]:[Industry]],2,FALSE),"-")</f>
        <v>-</v>
      </c>
      <c r="D1894" t="s">
        <v>235</v>
      </c>
      <c r="E1894">
        <v>411.73752672000001</v>
      </c>
      <c r="F1894">
        <v>180.7</v>
      </c>
      <c r="G1894">
        <v>78.829892862390494</v>
      </c>
      <c r="H1894">
        <v>-8.3077673833010408</v>
      </c>
      <c r="I1894">
        <v>-13.3386225548255</v>
      </c>
      <c r="J1894">
        <v>-14.2883112884096</v>
      </c>
      <c r="K1894">
        <v>174.47927618238501</v>
      </c>
      <c r="L1894">
        <v>146.14308928377901</v>
      </c>
      <c r="M1894">
        <v>45.1097114540147</v>
      </c>
      <c r="N1894">
        <v>1.0305719614547699</v>
      </c>
      <c r="O1894">
        <v>21.582733812949598</v>
      </c>
      <c r="P1894">
        <v>159.44005743000699</v>
      </c>
      <c r="Q1894">
        <v>0.129049593837614</v>
      </c>
    </row>
    <row r="1895" spans="1:17" hidden="1" x14ac:dyDescent="0.3">
      <c r="A1895" t="s">
        <v>3946</v>
      </c>
      <c r="B1895" t="s">
        <v>3947</v>
      </c>
      <c r="C1895" t="str">
        <f>IFERROR(VLOOKUP(Table1[[#This Row],[Ticker]],[1]!Table1[[Symbol]:[Industry]],2,FALSE),"-")</f>
        <v>-</v>
      </c>
      <c r="D1895" t="s">
        <v>268</v>
      </c>
      <c r="E1895">
        <v>411.6186707</v>
      </c>
      <c r="F1895">
        <v>14.18</v>
      </c>
      <c r="G1895">
        <v>-3.0377769654783</v>
      </c>
      <c r="H1895">
        <v>-1.7734508729249301</v>
      </c>
      <c r="I1895">
        <v>-29.264766243064599</v>
      </c>
      <c r="J1895">
        <v>-6.7904184942703401</v>
      </c>
      <c r="K1895">
        <v>14.2525102238488</v>
      </c>
      <c r="L1895">
        <v>13.918487687393601</v>
      </c>
      <c r="M1895">
        <v>37.624808233964998</v>
      </c>
      <c r="N1895">
        <v>1.5468968733334401</v>
      </c>
      <c r="O1895">
        <v>51.6220028208744</v>
      </c>
      <c r="P1895">
        <v>46.1855670103092</v>
      </c>
      <c r="Q1895">
        <v>0.106122092749645</v>
      </c>
    </row>
    <row r="1896" spans="1:17" hidden="1" x14ac:dyDescent="0.3">
      <c r="A1896" t="s">
        <v>3948</v>
      </c>
      <c r="B1896" t="s">
        <v>3949</v>
      </c>
      <c r="C1896" t="str">
        <f>IFERROR(VLOOKUP(Table1[[#This Row],[Ticker]],[1]!Table1[[Symbol]:[Industry]],2,FALSE),"-")</f>
        <v>-</v>
      </c>
      <c r="D1896" t="s">
        <v>198</v>
      </c>
      <c r="E1896">
        <v>410.20936499999999</v>
      </c>
      <c r="F1896">
        <v>185.1</v>
      </c>
      <c r="G1896">
        <v>25.2380833253976</v>
      </c>
      <c r="H1896">
        <v>-4.3499229797485901</v>
      </c>
      <c r="I1896">
        <v>23.9166560816981</v>
      </c>
      <c r="J1896">
        <v>-7.68174170651276</v>
      </c>
      <c r="K1896">
        <v>188.24971720737</v>
      </c>
      <c r="L1896">
        <v>163.951828451278</v>
      </c>
      <c r="M1896">
        <v>33.8746147261256</v>
      </c>
      <c r="N1896">
        <v>0.77587137745726498</v>
      </c>
      <c r="O1896">
        <v>27.4446245272825</v>
      </c>
      <c r="P1896">
        <v>60.816681146828799</v>
      </c>
      <c r="Q1896">
        <v>9.2657787541781E-2</v>
      </c>
    </row>
    <row r="1897" spans="1:17" hidden="1" x14ac:dyDescent="0.3">
      <c r="A1897" t="s">
        <v>3950</v>
      </c>
      <c r="B1897" t="s">
        <v>3951</v>
      </c>
      <c r="C1897" t="str">
        <f>IFERROR(VLOOKUP(Table1[[#This Row],[Ticker]],[1]!Table1[[Symbol]:[Industry]],2,FALSE),"-")</f>
        <v>-</v>
      </c>
      <c r="D1897" t="s">
        <v>198</v>
      </c>
      <c r="E1897">
        <v>409.87823584500001</v>
      </c>
      <c r="F1897">
        <v>25.35</v>
      </c>
      <c r="G1897">
        <v>29.1962621612875</v>
      </c>
      <c r="H1897">
        <v>-16.489591280997299</v>
      </c>
      <c r="I1897">
        <v>-57.047321025248301</v>
      </c>
      <c r="J1897">
        <v>-3.15249362278198</v>
      </c>
      <c r="K1897">
        <v>27.7498703595483</v>
      </c>
      <c r="L1897">
        <v>28.6265201521107</v>
      </c>
      <c r="M1897">
        <v>22.245460080630099</v>
      </c>
      <c r="N1897">
        <v>1.1290678263887901</v>
      </c>
      <c r="O1897">
        <v>111.04536489151801</v>
      </c>
      <c r="P1897">
        <v>56.965944272445803</v>
      </c>
      <c r="Q1897">
        <v>3.3001464100760998E-2</v>
      </c>
    </row>
    <row r="1898" spans="1:17" hidden="1" x14ac:dyDescent="0.3">
      <c r="A1898" t="s">
        <v>3952</v>
      </c>
      <c r="B1898" t="s">
        <v>3953</v>
      </c>
      <c r="C1898" t="str">
        <f>IFERROR(VLOOKUP(Table1[[#This Row],[Ticker]],[1]!Table1[[Symbol]:[Industry]],2,FALSE),"-")</f>
        <v>-</v>
      </c>
      <c r="D1898" t="s">
        <v>46</v>
      </c>
      <c r="E1898">
        <v>409.53213651599998</v>
      </c>
      <c r="F1898">
        <v>73.98</v>
      </c>
      <c r="G1898">
        <v>120.58604019429499</v>
      </c>
      <c r="H1898">
        <v>-4.2301651011165902</v>
      </c>
      <c r="I1898">
        <v>46.802869424474501</v>
      </c>
      <c r="J1898">
        <v>-4.3705853639237002</v>
      </c>
      <c r="K1898">
        <v>67.861087084264398</v>
      </c>
      <c r="L1898">
        <v>53.097253925412801</v>
      </c>
      <c r="M1898">
        <v>46.094700165433501</v>
      </c>
      <c r="N1898">
        <v>0.38250035452278802</v>
      </c>
      <c r="O1898">
        <v>19.626926196269199</v>
      </c>
      <c r="P1898">
        <v>151.205432937181</v>
      </c>
    </row>
    <row r="1899" spans="1:17" hidden="1" x14ac:dyDescent="0.3">
      <c r="A1899" t="s">
        <v>3954</v>
      </c>
      <c r="B1899" t="s">
        <v>3955</v>
      </c>
      <c r="C1899" t="str">
        <f>IFERROR(VLOOKUP(Table1[[#This Row],[Ticker]],[1]!Table1[[Symbol]:[Industry]],2,FALSE),"-")</f>
        <v>-</v>
      </c>
      <c r="D1899" t="s">
        <v>916</v>
      </c>
      <c r="E1899">
        <v>408.925478351999</v>
      </c>
      <c r="F1899">
        <v>3.83</v>
      </c>
      <c r="G1899">
        <v>12.8035971039572</v>
      </c>
      <c r="H1899">
        <v>-19.442193454105102</v>
      </c>
      <c r="I1899">
        <v>-60.351812856861599</v>
      </c>
      <c r="J1899">
        <v>1.6166106557390401</v>
      </c>
      <c r="K1899">
        <v>3.9022484056307198</v>
      </c>
      <c r="L1899">
        <v>3.9038550086486099</v>
      </c>
      <c r="M1899">
        <v>50.696745173325702</v>
      </c>
      <c r="N1899">
        <v>1.23297388487677</v>
      </c>
      <c r="O1899">
        <v>97.526207387769801</v>
      </c>
      <c r="P1899">
        <v>47.102524560414302</v>
      </c>
      <c r="Q1899">
        <v>0.126902849156669</v>
      </c>
    </row>
    <row r="1900" spans="1:17" hidden="1" x14ac:dyDescent="0.3">
      <c r="A1900" t="s">
        <v>3956</v>
      </c>
      <c r="B1900" t="s">
        <v>3957</v>
      </c>
      <c r="C1900" t="str">
        <f>IFERROR(VLOOKUP(Table1[[#This Row],[Ticker]],[1]!Table1[[Symbol]:[Industry]],2,FALSE),"-")</f>
        <v>-</v>
      </c>
      <c r="E1900">
        <v>405.74818720000002</v>
      </c>
      <c r="F1900">
        <v>212.35</v>
      </c>
      <c r="G1900">
        <v>47.481464878247301</v>
      </c>
      <c r="H1900">
        <v>35.9415331857955</v>
      </c>
      <c r="I1900">
        <v>41.92359051623</v>
      </c>
      <c r="J1900">
        <v>-6.2734714921500601</v>
      </c>
      <c r="K1900">
        <v>191.23059032582199</v>
      </c>
      <c r="L1900">
        <v>156.971432548515</v>
      </c>
      <c r="M1900">
        <v>40.073984518092601</v>
      </c>
      <c r="N1900">
        <v>0.55514421007318104</v>
      </c>
      <c r="O1900">
        <v>30.4450200141276</v>
      </c>
      <c r="P1900">
        <v>80.263157894736807</v>
      </c>
      <c r="Q1900">
        <v>0.106010486768067</v>
      </c>
    </row>
    <row r="1901" spans="1:17" hidden="1" x14ac:dyDescent="0.3">
      <c r="A1901" t="s">
        <v>3958</v>
      </c>
      <c r="B1901" t="s">
        <v>3959</v>
      </c>
      <c r="C1901" t="str">
        <f>IFERROR(VLOOKUP(Table1[[#This Row],[Ticker]],[1]!Table1[[Symbol]:[Industry]],2,FALSE),"-")</f>
        <v>-</v>
      </c>
      <c r="D1901" t="s">
        <v>46</v>
      </c>
      <c r="E1901">
        <v>404.75279999999998</v>
      </c>
      <c r="F1901">
        <v>369.3</v>
      </c>
      <c r="G1901">
        <v>30.284708352293698</v>
      </c>
      <c r="H1901">
        <v>35.398934867805998</v>
      </c>
      <c r="I1901">
        <v>39.197927013104398</v>
      </c>
      <c r="J1901">
        <v>-0.82064026810705404</v>
      </c>
      <c r="K1901">
        <v>308.26940777709302</v>
      </c>
      <c r="M1901">
        <v>58.619071945903201</v>
      </c>
      <c r="N1901">
        <v>1.04266825137423</v>
      </c>
      <c r="O1901">
        <v>14.947197400487401</v>
      </c>
      <c r="P1901">
        <v>115.460910151691</v>
      </c>
    </row>
    <row r="1902" spans="1:17" hidden="1" x14ac:dyDescent="0.3">
      <c r="A1902" t="s">
        <v>3960</v>
      </c>
      <c r="B1902" t="s">
        <v>3961</v>
      </c>
      <c r="C1902" t="str">
        <f>IFERROR(VLOOKUP(Table1[[#This Row],[Ticker]],[1]!Table1[[Symbol]:[Industry]],2,FALSE),"-")</f>
        <v>-</v>
      </c>
      <c r="D1902" t="s">
        <v>168</v>
      </c>
      <c r="E1902">
        <v>404.20258947500002</v>
      </c>
      <c r="F1902">
        <v>2801.35</v>
      </c>
      <c r="G1902">
        <v>-13.020403124288499</v>
      </c>
      <c r="H1902">
        <v>8.5010822572078801</v>
      </c>
      <c r="I1902">
        <v>2.5019313258006202</v>
      </c>
      <c r="J1902">
        <v>-5.7651399517371704</v>
      </c>
      <c r="K1902">
        <v>2698.6843264901299</v>
      </c>
      <c r="L1902">
        <v>2463.6988501410001</v>
      </c>
      <c r="M1902">
        <v>43.235009026744798</v>
      </c>
      <c r="N1902">
        <v>0.53735367151472102</v>
      </c>
      <c r="O1902">
        <v>17.764649186999101</v>
      </c>
      <c r="P1902">
        <v>43.799086289204801</v>
      </c>
      <c r="Q1902">
        <v>-5.7482366764911003E-2</v>
      </c>
    </row>
    <row r="1903" spans="1:17" hidden="1" x14ac:dyDescent="0.3">
      <c r="A1903" t="s">
        <v>3962</v>
      </c>
      <c r="B1903" t="s">
        <v>3963</v>
      </c>
      <c r="C1903" t="str">
        <f>IFERROR(VLOOKUP(Table1[[#This Row],[Ticker]],[1]!Table1[[Symbol]:[Industry]],2,FALSE),"-")</f>
        <v>-</v>
      </c>
      <c r="D1903" t="s">
        <v>216</v>
      </c>
      <c r="E1903">
        <v>403.488</v>
      </c>
      <c r="F1903">
        <v>186.8</v>
      </c>
      <c r="G1903">
        <v>-21.6478139971295</v>
      </c>
      <c r="H1903">
        <v>-10.920051361124299</v>
      </c>
      <c r="I1903">
        <v>-24.289633931135199</v>
      </c>
      <c r="J1903">
        <v>-6.3064407556325204</v>
      </c>
      <c r="K1903">
        <v>190.04957154538201</v>
      </c>
      <c r="L1903">
        <v>187.530477775013</v>
      </c>
      <c r="M1903">
        <v>27.6261696731864</v>
      </c>
      <c r="N1903">
        <v>1.7605825884795701</v>
      </c>
      <c r="O1903">
        <v>20.4496788008565</v>
      </c>
      <c r="P1903">
        <v>17.484276729559699</v>
      </c>
      <c r="Q1903">
        <v>-0.132856560476591</v>
      </c>
    </row>
    <row r="1904" spans="1:17" hidden="1" x14ac:dyDescent="0.3">
      <c r="A1904" t="s">
        <v>3964</v>
      </c>
      <c r="B1904" t="s">
        <v>3965</v>
      </c>
      <c r="C1904" t="str">
        <f>IFERROR(VLOOKUP(Table1[[#This Row],[Ticker]],[1]!Table1[[Symbol]:[Industry]],2,FALSE),"-")</f>
        <v>-</v>
      </c>
      <c r="D1904" t="s">
        <v>400</v>
      </c>
      <c r="E1904">
        <v>403.46592794999998</v>
      </c>
      <c r="F1904">
        <v>326.85000000000002</v>
      </c>
      <c r="G1904">
        <v>30.1985850251078</v>
      </c>
      <c r="H1904">
        <v>-7.7936475188770897</v>
      </c>
      <c r="I1904">
        <v>-37.536623413556399</v>
      </c>
      <c r="J1904">
        <v>-4.4847609104885597</v>
      </c>
      <c r="K1904">
        <v>373.14057845446803</v>
      </c>
      <c r="L1904">
        <v>372.70313881773399</v>
      </c>
      <c r="M1904">
        <v>31.600231516227801</v>
      </c>
      <c r="N1904">
        <v>0.56260113874737705</v>
      </c>
      <c r="O1904">
        <v>124.75141502218101</v>
      </c>
      <c r="P1904">
        <v>75.537056928034303</v>
      </c>
      <c r="Q1904">
        <v>0.20372015646408101</v>
      </c>
    </row>
    <row r="1905" spans="1:17" hidden="1" x14ac:dyDescent="0.3">
      <c r="A1905" t="s">
        <v>3966</v>
      </c>
      <c r="B1905" t="s">
        <v>3967</v>
      </c>
      <c r="C1905" t="str">
        <f>IFERROR(VLOOKUP(Table1[[#This Row],[Ticker]],[1]!Table1[[Symbol]:[Industry]],2,FALSE),"-")</f>
        <v>-</v>
      </c>
      <c r="D1905" t="s">
        <v>539</v>
      </c>
      <c r="E1905">
        <v>403.33888065000002</v>
      </c>
      <c r="F1905">
        <v>230.5</v>
      </c>
      <c r="G1905">
        <v>131.850915768726</v>
      </c>
      <c r="H1905">
        <v>-11.2941895767043</v>
      </c>
      <c r="I1905">
        <v>32.689808474876102</v>
      </c>
      <c r="J1905">
        <v>-6.5331278753315001</v>
      </c>
      <c r="K1905">
        <v>227.696271997944</v>
      </c>
      <c r="L1905">
        <v>185.92481626790101</v>
      </c>
      <c r="M1905">
        <v>31.493992284099601</v>
      </c>
      <c r="N1905">
        <v>0.66245868541090203</v>
      </c>
      <c r="O1905">
        <v>25.2060737527115</v>
      </c>
      <c r="P1905">
        <v>164.27424902545201</v>
      </c>
      <c r="Q1905">
        <v>9.1203227566185999E-2</v>
      </c>
    </row>
    <row r="1906" spans="1:17" hidden="1" x14ac:dyDescent="0.3">
      <c r="A1906" t="s">
        <v>3968</v>
      </c>
      <c r="B1906" t="s">
        <v>3969</v>
      </c>
      <c r="C1906" t="str">
        <f>IFERROR(VLOOKUP(Table1[[#This Row],[Ticker]],[1]!Table1[[Symbol]:[Industry]],2,FALSE),"-")</f>
        <v>-</v>
      </c>
      <c r="E1906">
        <v>402.72918611399899</v>
      </c>
      <c r="F1906">
        <v>22.05</v>
      </c>
      <c r="G1906">
        <v>9.2566851220126107</v>
      </c>
      <c r="K1906">
        <v>22.064075533845699</v>
      </c>
      <c r="L1906">
        <v>20.559754299100199</v>
      </c>
      <c r="M1906">
        <v>35.6509857849477</v>
      </c>
      <c r="N1906">
        <v>1</v>
      </c>
      <c r="O1906">
        <v>18.367346938775501</v>
      </c>
      <c r="P1906">
        <v>55.281690140845001</v>
      </c>
      <c r="Q1906">
        <v>2.5042493907753999E-2</v>
      </c>
    </row>
    <row r="1907" spans="1:17" hidden="1" x14ac:dyDescent="0.3">
      <c r="A1907" t="s">
        <v>3970</v>
      </c>
      <c r="B1907" t="s">
        <v>3971</v>
      </c>
      <c r="C1907" t="str">
        <f>IFERROR(VLOOKUP(Table1[[#This Row],[Ticker]],[1]!Table1[[Symbol]:[Industry]],2,FALSE),"-")</f>
        <v>-</v>
      </c>
      <c r="D1907" t="s">
        <v>799</v>
      </c>
      <c r="E1907">
        <v>402.5613621</v>
      </c>
      <c r="F1907">
        <v>367.75</v>
      </c>
      <c r="G1907">
        <v>-28.567978560213799</v>
      </c>
      <c r="H1907">
        <v>-4.2156128829694897</v>
      </c>
      <c r="I1907">
        <v>-24.3415667312055</v>
      </c>
      <c r="J1907">
        <v>-0.96788566685786304</v>
      </c>
      <c r="K1907">
        <v>371.41324818659302</v>
      </c>
      <c r="L1907">
        <v>387.06904648312297</v>
      </c>
      <c r="M1907">
        <v>36.730162250082699</v>
      </c>
      <c r="N1907">
        <v>0.85793277503728305</v>
      </c>
      <c r="O1907">
        <v>31.529571719918401</v>
      </c>
      <c r="P1907">
        <v>18.5525467440361</v>
      </c>
      <c r="Q1907">
        <v>9.3813032274989994E-3</v>
      </c>
    </row>
    <row r="1908" spans="1:17" hidden="1" x14ac:dyDescent="0.3">
      <c r="A1908" t="s">
        <v>3972</v>
      </c>
      <c r="B1908" t="s">
        <v>3973</v>
      </c>
      <c r="C1908" t="str">
        <f>IFERROR(VLOOKUP(Table1[[#This Row],[Ticker]],[1]!Table1[[Symbol]:[Industry]],2,FALSE),"-")</f>
        <v>-</v>
      </c>
      <c r="D1908" t="s">
        <v>242</v>
      </c>
      <c r="E1908">
        <v>402.27593994</v>
      </c>
      <c r="F1908">
        <v>12.81</v>
      </c>
      <c r="G1908">
        <v>17.571018049187899</v>
      </c>
      <c r="H1908">
        <v>-4.0838352438508903</v>
      </c>
      <c r="I1908">
        <v>-1.8934443907218701</v>
      </c>
      <c r="J1908">
        <v>0.38966509134823402</v>
      </c>
      <c r="K1908">
        <v>12.1784692154145</v>
      </c>
      <c r="L1908">
        <v>10.7247703734115</v>
      </c>
      <c r="M1908">
        <v>51.194573150874099</v>
      </c>
      <c r="N1908">
        <v>0.97266760251731199</v>
      </c>
      <c r="O1908">
        <v>15.144418423106901</v>
      </c>
      <c r="P1908">
        <v>79.160839160839103</v>
      </c>
      <c r="Q1908">
        <v>3.0238959357202E-2</v>
      </c>
    </row>
    <row r="1909" spans="1:17" hidden="1" x14ac:dyDescent="0.3">
      <c r="A1909" t="s">
        <v>3974</v>
      </c>
      <c r="B1909" t="s">
        <v>3975</v>
      </c>
      <c r="C1909" t="str">
        <f>IFERROR(VLOOKUP(Table1[[#This Row],[Ticker]],[1]!Table1[[Symbol]:[Industry]],2,FALSE),"-")</f>
        <v>-</v>
      </c>
      <c r="D1909" t="s">
        <v>696</v>
      </c>
      <c r="E1909">
        <v>401.146443385</v>
      </c>
      <c r="F1909">
        <v>134.41</v>
      </c>
      <c r="G1909">
        <v>-4.0740699493926602</v>
      </c>
      <c r="H1909">
        <v>-3.95030876467768</v>
      </c>
      <c r="I1909">
        <v>-18.870474886633399</v>
      </c>
      <c r="J1909">
        <v>-5.1133096498175199</v>
      </c>
      <c r="K1909">
        <v>135.22600898873901</v>
      </c>
      <c r="L1909">
        <v>130.33585836238001</v>
      </c>
      <c r="M1909">
        <v>27.351305439154</v>
      </c>
      <c r="N1909">
        <v>0.88572827943133103</v>
      </c>
      <c r="O1909">
        <v>22.163529499293201</v>
      </c>
      <c r="P1909">
        <v>24.974430497442999</v>
      </c>
      <c r="Q1909">
        <v>3.3373244222936999E-2</v>
      </c>
    </row>
    <row r="1910" spans="1:17" hidden="1" x14ac:dyDescent="0.3">
      <c r="A1910" t="s">
        <v>3976</v>
      </c>
      <c r="B1910" t="s">
        <v>3977</v>
      </c>
      <c r="C1910" t="str">
        <f>IFERROR(VLOOKUP(Table1[[#This Row],[Ticker]],[1]!Table1[[Symbol]:[Industry]],2,FALSE),"-")</f>
        <v>-</v>
      </c>
      <c r="D1910" t="s">
        <v>597</v>
      </c>
      <c r="E1910">
        <v>400.71910233599999</v>
      </c>
      <c r="F1910">
        <v>77.19</v>
      </c>
      <c r="G1910">
        <v>49.679849749092803</v>
      </c>
      <c r="H1910">
        <v>-28.0893979291329</v>
      </c>
      <c r="I1910">
        <v>-8.7138331849467594</v>
      </c>
      <c r="J1910">
        <v>-0.55119896702017002</v>
      </c>
      <c r="K1910">
        <v>99.2845706803176</v>
      </c>
      <c r="L1910">
        <v>80.227208332524299</v>
      </c>
      <c r="M1910">
        <v>22.522367437674699</v>
      </c>
      <c r="N1910">
        <v>2.0344623519996201</v>
      </c>
      <c r="O1910">
        <v>81.759295245498095</v>
      </c>
      <c r="P1910">
        <v>80.984759671746701</v>
      </c>
      <c r="Q1910">
        <v>5.0381523542326001E-2</v>
      </c>
    </row>
    <row r="1911" spans="1:17" hidden="1" x14ac:dyDescent="0.3">
      <c r="A1911" t="s">
        <v>3978</v>
      </c>
      <c r="B1911" t="s">
        <v>3979</v>
      </c>
      <c r="C1911" t="str">
        <f>IFERROR(VLOOKUP(Table1[[#This Row],[Ticker]],[1]!Table1[[Symbol]:[Industry]],2,FALSE),"-")</f>
        <v>-</v>
      </c>
      <c r="D1911" t="s">
        <v>72</v>
      </c>
      <c r="E1911">
        <v>399.85176000000001</v>
      </c>
      <c r="F1911">
        <v>294</v>
      </c>
      <c r="G1911">
        <v>-33.514404815240397</v>
      </c>
      <c r="H1911">
        <v>-7.1315916074035899</v>
      </c>
      <c r="I1911">
        <v>-17.256276249128899</v>
      </c>
      <c r="J1911">
        <v>0.20524154591035601</v>
      </c>
      <c r="K1911">
        <v>240.93553543611401</v>
      </c>
      <c r="M1911" s="1">
        <v>6.0965434000000003E-8</v>
      </c>
      <c r="N1911">
        <v>1.1171171171171099</v>
      </c>
      <c r="O1911">
        <v>10.5442176870748</v>
      </c>
      <c r="P1911">
        <v>0.34129692832765002</v>
      </c>
    </row>
    <row r="1912" spans="1:17" hidden="1" x14ac:dyDescent="0.3">
      <c r="A1912" t="s">
        <v>3980</v>
      </c>
      <c r="B1912" t="s">
        <v>3981</v>
      </c>
      <c r="C1912" t="str">
        <f>IFERROR(VLOOKUP(Table1[[#This Row],[Ticker]],[1]!Table1[[Symbol]:[Industry]],2,FALSE),"-")</f>
        <v>-</v>
      </c>
      <c r="D1912" t="s">
        <v>921</v>
      </c>
      <c r="E1912">
        <v>399.07505279999998</v>
      </c>
      <c r="F1912">
        <v>124</v>
      </c>
      <c r="G1912">
        <v>51.165299661074101</v>
      </c>
      <c r="H1912">
        <v>45.406926493111101</v>
      </c>
      <c r="I1912">
        <v>-21.387994644284099</v>
      </c>
      <c r="J1912">
        <v>4.3811550523933098</v>
      </c>
      <c r="K1912">
        <v>111.662513495173</v>
      </c>
      <c r="M1912">
        <v>48.315012693154202</v>
      </c>
      <c r="N1912">
        <v>0.78793072014585197</v>
      </c>
      <c r="O1912">
        <v>41.129032258064498</v>
      </c>
      <c r="P1912">
        <v>84.249628528974696</v>
      </c>
    </row>
    <row r="1913" spans="1:17" hidden="1" x14ac:dyDescent="0.3">
      <c r="A1913" t="s">
        <v>3982</v>
      </c>
      <c r="B1913" t="s">
        <v>3983</v>
      </c>
      <c r="C1913" t="str">
        <f>IFERROR(VLOOKUP(Table1[[#This Row],[Ticker]],[1]!Table1[[Symbol]:[Industry]],2,FALSE),"-")</f>
        <v>-</v>
      </c>
      <c r="D1913" t="s">
        <v>122</v>
      </c>
      <c r="E1913">
        <v>397.51499999999999</v>
      </c>
      <c r="F1913">
        <v>26501</v>
      </c>
      <c r="G1913">
        <v>114.642821354951</v>
      </c>
      <c r="H1913">
        <v>33.3396167572227</v>
      </c>
      <c r="I1913">
        <v>35.8382626020827</v>
      </c>
      <c r="J1913">
        <v>-1.6713520271959601</v>
      </c>
      <c r="K1913">
        <v>23862.858992070702</v>
      </c>
      <c r="L1913">
        <v>18726.938768144701</v>
      </c>
      <c r="M1913">
        <v>44.935887154819497</v>
      </c>
      <c r="N1913">
        <v>0.53301237964236503</v>
      </c>
      <c r="O1913">
        <v>46.409569450209403</v>
      </c>
      <c r="P1913">
        <v>170.10691753386399</v>
      </c>
      <c r="Q1913">
        <v>4.9114064204081001E-2</v>
      </c>
    </row>
    <row r="1914" spans="1:17" hidden="1" x14ac:dyDescent="0.3">
      <c r="A1914" t="s">
        <v>3984</v>
      </c>
      <c r="B1914" t="s">
        <v>3985</v>
      </c>
      <c r="C1914" t="str">
        <f>IFERROR(VLOOKUP(Table1[[#This Row],[Ticker]],[1]!Table1[[Symbol]:[Industry]],2,FALSE),"-")</f>
        <v>-</v>
      </c>
      <c r="D1914" t="s">
        <v>343</v>
      </c>
      <c r="E1914">
        <v>396.50799999999998</v>
      </c>
      <c r="F1914">
        <v>343</v>
      </c>
      <c r="G1914">
        <v>-57.759727060562703</v>
      </c>
      <c r="H1914">
        <v>-2.5987945777006201</v>
      </c>
      <c r="I1914">
        <v>-42.277552844873597</v>
      </c>
      <c r="J1914">
        <v>1.16341964319744</v>
      </c>
      <c r="K1914">
        <v>368.81668823427799</v>
      </c>
      <c r="L1914">
        <v>428.41391649802699</v>
      </c>
      <c r="M1914">
        <v>62.019241046975701</v>
      </c>
      <c r="N1914">
        <v>1.0935218978102099</v>
      </c>
      <c r="O1914">
        <v>86.559766763848401</v>
      </c>
      <c r="P1914">
        <v>10.6451612903225</v>
      </c>
      <c r="Q1914">
        <v>0.230076542839176</v>
      </c>
    </row>
    <row r="1915" spans="1:17" hidden="1" x14ac:dyDescent="0.3">
      <c r="A1915" t="s">
        <v>3986</v>
      </c>
      <c r="B1915" t="s">
        <v>3987</v>
      </c>
      <c r="C1915" t="str">
        <f>IFERROR(VLOOKUP(Table1[[#This Row],[Ticker]],[1]!Table1[[Symbol]:[Industry]],2,FALSE),"-")</f>
        <v>-</v>
      </c>
      <c r="D1915" t="s">
        <v>708</v>
      </c>
      <c r="E1915">
        <v>396.40588020000001</v>
      </c>
      <c r="F1915">
        <v>88.6</v>
      </c>
      <c r="G1915">
        <v>-42.803245154928199</v>
      </c>
      <c r="H1915">
        <v>-9.2649628392636103</v>
      </c>
      <c r="I1915">
        <v>-37.468743325511703</v>
      </c>
      <c r="J1915">
        <v>-3.5033507285848801E-2</v>
      </c>
      <c r="K1915">
        <v>94.006099343951405</v>
      </c>
      <c r="L1915">
        <v>105.103892502506</v>
      </c>
      <c r="M1915">
        <v>31.837049072487201</v>
      </c>
      <c r="N1915">
        <v>0.40022092986366697</v>
      </c>
      <c r="O1915">
        <v>71.557562076749406</v>
      </c>
      <c r="P1915">
        <v>7.7858880778588704</v>
      </c>
      <c r="Q1915">
        <v>-6.0169833261862003E-2</v>
      </c>
    </row>
    <row r="1916" spans="1:17" hidden="1" x14ac:dyDescent="0.3">
      <c r="A1916" t="s">
        <v>3988</v>
      </c>
      <c r="B1916" t="s">
        <v>3989</v>
      </c>
      <c r="C1916" t="str">
        <f>IFERROR(VLOOKUP(Table1[[#This Row],[Ticker]],[1]!Table1[[Symbol]:[Industry]],2,FALSE),"-")</f>
        <v>-</v>
      </c>
      <c r="D1916" t="s">
        <v>387</v>
      </c>
      <c r="E1916">
        <v>396.29590000000002</v>
      </c>
      <c r="F1916">
        <v>79.180000000000007</v>
      </c>
      <c r="G1916">
        <v>62.549380633703997</v>
      </c>
      <c r="H1916">
        <v>-0.70923978318007797</v>
      </c>
      <c r="I1916">
        <v>23.5342583696265</v>
      </c>
      <c r="J1916">
        <v>8.42993888247209</v>
      </c>
      <c r="K1916">
        <v>71.4696957984048</v>
      </c>
      <c r="L1916">
        <v>60.9807470489176</v>
      </c>
      <c r="M1916">
        <v>70.479497152177899</v>
      </c>
      <c r="N1916">
        <v>0.31011049198065899</v>
      </c>
      <c r="O1916">
        <v>9.2447587774690394</v>
      </c>
      <c r="P1916">
        <v>102.50639386189199</v>
      </c>
      <c r="Q1916">
        <v>5.3957435706546E-2</v>
      </c>
    </row>
    <row r="1917" spans="1:17" hidden="1" x14ac:dyDescent="0.3">
      <c r="A1917" t="s">
        <v>3990</v>
      </c>
      <c r="B1917" t="s">
        <v>3991</v>
      </c>
      <c r="C1917" t="str">
        <f>IFERROR(VLOOKUP(Table1[[#This Row],[Ticker]],[1]!Table1[[Symbol]:[Industry]],2,FALSE),"-")</f>
        <v>-</v>
      </c>
      <c r="D1917" t="s">
        <v>510</v>
      </c>
      <c r="E1917">
        <v>396.08838631999998</v>
      </c>
      <c r="F1917">
        <v>64.900000000000006</v>
      </c>
      <c r="G1917">
        <v>-9.1086866396107702</v>
      </c>
      <c r="H1917">
        <v>5.2177903896196298</v>
      </c>
      <c r="I1917">
        <v>-25.5286390308239</v>
      </c>
      <c r="J1917">
        <v>-5.1740852623971101</v>
      </c>
      <c r="K1917">
        <v>63.226070872109801</v>
      </c>
      <c r="L1917">
        <v>63.732783199646697</v>
      </c>
      <c r="M1917">
        <v>50.600991788864199</v>
      </c>
      <c r="N1917">
        <v>2.0698081043300198</v>
      </c>
      <c r="O1917">
        <v>24.8073959938366</v>
      </c>
      <c r="P1917">
        <v>24.807692307692299</v>
      </c>
      <c r="Q1917">
        <v>-7.5787264145640004E-3</v>
      </c>
    </row>
    <row r="1918" spans="1:17" hidden="1" x14ac:dyDescent="0.3">
      <c r="A1918" t="s">
        <v>3992</v>
      </c>
      <c r="B1918" t="s">
        <v>3993</v>
      </c>
      <c r="C1918" t="str">
        <f>IFERROR(VLOOKUP(Table1[[#This Row],[Ticker]],[1]!Table1[[Symbol]:[Industry]],2,FALSE),"-")</f>
        <v>-</v>
      </c>
      <c r="D1918" t="s">
        <v>271</v>
      </c>
      <c r="E1918">
        <v>395.54250000000002</v>
      </c>
      <c r="F1918">
        <v>343.95</v>
      </c>
      <c r="G1918">
        <v>-29.2890884935717</v>
      </c>
      <c r="H1918">
        <v>-4.0155219829484299</v>
      </c>
      <c r="I1918">
        <v>-19.6083340911756</v>
      </c>
      <c r="J1918">
        <v>-0.47868276529376602</v>
      </c>
      <c r="K1918">
        <v>347.850759162391</v>
      </c>
      <c r="L1918">
        <v>353.58042283350397</v>
      </c>
      <c r="M1918">
        <v>44.829363752719097</v>
      </c>
      <c r="N1918">
        <v>1.07207411572716</v>
      </c>
      <c r="O1918">
        <v>27.911033580462199</v>
      </c>
      <c r="P1918">
        <v>9.8881789137380096</v>
      </c>
      <c r="Q1918">
        <v>9.9511163621451001E-2</v>
      </c>
    </row>
    <row r="1919" spans="1:17" hidden="1" x14ac:dyDescent="0.3">
      <c r="A1919" t="s">
        <v>3994</v>
      </c>
      <c r="B1919" t="s">
        <v>3995</v>
      </c>
      <c r="C1919" t="str">
        <f>IFERROR(VLOOKUP(Table1[[#This Row],[Ticker]],[1]!Table1[[Symbol]:[Industry]],2,FALSE),"-")</f>
        <v>-</v>
      </c>
      <c r="D1919" t="s">
        <v>21</v>
      </c>
      <c r="E1919">
        <v>395.52</v>
      </c>
      <c r="F1919">
        <v>320</v>
      </c>
      <c r="G1919">
        <v>-7.8234931860348196</v>
      </c>
      <c r="H1919">
        <v>44.191373635756399</v>
      </c>
      <c r="I1919">
        <v>0.89617384161514602</v>
      </c>
      <c r="J1919">
        <v>9.9555866775244102</v>
      </c>
      <c r="K1919">
        <v>262.41173087914899</v>
      </c>
      <c r="M1919">
        <v>59.941820580790498</v>
      </c>
      <c r="N1919">
        <v>0.78053855569155395</v>
      </c>
      <c r="O1919">
        <v>18.0625</v>
      </c>
      <c r="P1919">
        <v>125.352112676056</v>
      </c>
    </row>
    <row r="1920" spans="1:17" hidden="1" x14ac:dyDescent="0.3">
      <c r="A1920" t="s">
        <v>3996</v>
      </c>
      <c r="B1920" t="s">
        <v>3997</v>
      </c>
      <c r="C1920" t="str">
        <f>IFERROR(VLOOKUP(Table1[[#This Row],[Ticker]],[1]!Table1[[Symbol]:[Industry]],2,FALSE),"-")</f>
        <v>-</v>
      </c>
      <c r="D1920" t="s">
        <v>302</v>
      </c>
      <c r="E1920">
        <v>395.49290450000001</v>
      </c>
      <c r="F1920">
        <v>75.650000000000006</v>
      </c>
      <c r="G1920">
        <v>85.871490842499895</v>
      </c>
      <c r="H1920">
        <v>-17.573858244933199</v>
      </c>
      <c r="I1920">
        <v>-1.1537121465648299</v>
      </c>
      <c r="J1920">
        <v>8.8791935729844604E-2</v>
      </c>
      <c r="K1920">
        <v>76.854969567213601</v>
      </c>
      <c r="L1920">
        <v>66.066755425952095</v>
      </c>
      <c r="M1920">
        <v>37.6267301843531</v>
      </c>
      <c r="N1920">
        <v>0.30483539409244398</v>
      </c>
      <c r="O1920">
        <v>19.6298744216787</v>
      </c>
      <c r="P1920">
        <v>116.762177650429</v>
      </c>
      <c r="Q1920">
        <v>7.9087502346301006E-2</v>
      </c>
    </row>
    <row r="1921" spans="1:17" hidden="1" x14ac:dyDescent="0.3">
      <c r="A1921" t="s">
        <v>3998</v>
      </c>
      <c r="B1921" t="s">
        <v>3999</v>
      </c>
      <c r="C1921" t="str">
        <f>IFERROR(VLOOKUP(Table1[[#This Row],[Ticker]],[1]!Table1[[Symbol]:[Industry]],2,FALSE),"-")</f>
        <v>-</v>
      </c>
      <c r="D1921" t="s">
        <v>51</v>
      </c>
      <c r="E1921">
        <v>395.44346688000002</v>
      </c>
      <c r="F1921">
        <v>12.36</v>
      </c>
      <c r="G1921">
        <v>151.30245315974599</v>
      </c>
      <c r="H1921">
        <v>18.5659781495721</v>
      </c>
      <c r="I1921">
        <v>32.061959746103398</v>
      </c>
      <c r="J1921">
        <v>30.213381480429099</v>
      </c>
      <c r="K1921">
        <v>9.7689748781572394</v>
      </c>
      <c r="L1921">
        <v>8.79568479734505</v>
      </c>
      <c r="M1921">
        <v>93.989469087250399</v>
      </c>
      <c r="N1921">
        <v>2.2513846063600398</v>
      </c>
      <c r="O1921">
        <v>4.77346278317152</v>
      </c>
      <c r="P1921">
        <v>190.82352941176401</v>
      </c>
      <c r="Q1921">
        <v>0.15087331763442799</v>
      </c>
    </row>
    <row r="1922" spans="1:17" hidden="1" x14ac:dyDescent="0.3">
      <c r="A1922" t="s">
        <v>4000</v>
      </c>
      <c r="B1922" t="s">
        <v>4001</v>
      </c>
      <c r="C1922" t="str">
        <f>IFERROR(VLOOKUP(Table1[[#This Row],[Ticker]],[1]!Table1[[Symbol]:[Industry]],2,FALSE),"-")</f>
        <v>-</v>
      </c>
      <c r="D1922" t="s">
        <v>21</v>
      </c>
      <c r="E1922">
        <v>393.19542019199997</v>
      </c>
      <c r="F1922">
        <v>127.72</v>
      </c>
      <c r="G1922">
        <v>-26.591269239417102</v>
      </c>
      <c r="H1922">
        <v>-2.4405697413978999</v>
      </c>
      <c r="I1922">
        <v>-33.174014038331997</v>
      </c>
      <c r="J1922">
        <v>-1.58031752778431</v>
      </c>
      <c r="K1922">
        <v>129.33792632537299</v>
      </c>
      <c r="L1922">
        <v>124.040533656577</v>
      </c>
      <c r="M1922">
        <v>29.371407245342802</v>
      </c>
      <c r="N1922">
        <v>0.37542132997190403</v>
      </c>
      <c r="O1922">
        <v>31.537738803632902</v>
      </c>
      <c r="P1922">
        <v>38.675352877307198</v>
      </c>
      <c r="Q1922">
        <v>-3.2401645923918997E-2</v>
      </c>
    </row>
    <row r="1923" spans="1:17" hidden="1" x14ac:dyDescent="0.3">
      <c r="A1923" t="s">
        <v>4002</v>
      </c>
      <c r="B1923" t="s">
        <v>4003</v>
      </c>
      <c r="C1923" t="str">
        <f>IFERROR(VLOOKUP(Table1[[#This Row],[Ticker]],[1]!Table1[[Symbol]:[Industry]],2,FALSE),"-")</f>
        <v>-</v>
      </c>
      <c r="D1923" t="s">
        <v>130</v>
      </c>
      <c r="E1923">
        <v>393.01357739999997</v>
      </c>
      <c r="F1923">
        <v>206</v>
      </c>
      <c r="G1923">
        <v>40.1674830180417</v>
      </c>
      <c r="H1923">
        <v>-11.605240766041399</v>
      </c>
      <c r="I1923">
        <v>21.077277688660601</v>
      </c>
      <c r="J1923">
        <v>-3.4557754032421801</v>
      </c>
      <c r="K1923">
        <v>213.09299084384801</v>
      </c>
      <c r="L1923">
        <v>181.70363813022101</v>
      </c>
      <c r="M1923">
        <v>42.1794934223323</v>
      </c>
      <c r="N1923">
        <v>0.29341755196588598</v>
      </c>
      <c r="O1923">
        <v>26.165048543689299</v>
      </c>
      <c r="P1923">
        <v>100.77972709551599</v>
      </c>
      <c r="Q1923">
        <v>5.6920130917044003E-2</v>
      </c>
    </row>
    <row r="1924" spans="1:17" hidden="1" x14ac:dyDescent="0.3">
      <c r="A1924" t="s">
        <v>4004</v>
      </c>
      <c r="B1924" t="s">
        <v>4005</v>
      </c>
      <c r="C1924" t="str">
        <f>IFERROR(VLOOKUP(Table1[[#This Row],[Ticker]],[1]!Table1[[Symbol]:[Industry]],2,FALSE),"-")</f>
        <v>-</v>
      </c>
      <c r="D1924" t="s">
        <v>407</v>
      </c>
      <c r="E1924">
        <v>393.01015000000001</v>
      </c>
      <c r="F1924">
        <v>39.700000000000003</v>
      </c>
      <c r="G1924">
        <v>1.4584959017360899</v>
      </c>
      <c r="H1924">
        <v>-8.0065123922540504</v>
      </c>
      <c r="I1924">
        <v>-48.701372644770103</v>
      </c>
      <c r="J1924">
        <v>-1.4160731699915601</v>
      </c>
      <c r="K1924">
        <v>40.649816688764503</v>
      </c>
      <c r="L1924">
        <v>41.568672403368403</v>
      </c>
      <c r="M1924">
        <v>48.777603900611801</v>
      </c>
      <c r="N1924">
        <v>0.969737898052073</v>
      </c>
      <c r="O1924">
        <v>63.476070528967199</v>
      </c>
      <c r="P1924">
        <v>34.348561759729201</v>
      </c>
      <c r="Q1924">
        <v>1.8509038793040999E-2</v>
      </c>
    </row>
    <row r="1925" spans="1:17" hidden="1" x14ac:dyDescent="0.3">
      <c r="A1925" t="s">
        <v>4006</v>
      </c>
      <c r="B1925" t="s">
        <v>4007</v>
      </c>
      <c r="C1925" t="str">
        <f>IFERROR(VLOOKUP(Table1[[#This Row],[Ticker]],[1]!Table1[[Symbol]:[Industry]],2,FALSE),"-")</f>
        <v>-</v>
      </c>
      <c r="D1925" t="s">
        <v>77</v>
      </c>
      <c r="E1925">
        <v>392.862707</v>
      </c>
      <c r="F1925">
        <v>393.75</v>
      </c>
      <c r="G1925">
        <v>-29.2789735798092</v>
      </c>
      <c r="H1925">
        <v>-12.481967710808</v>
      </c>
      <c r="I1925">
        <v>-14.5014144272251</v>
      </c>
      <c r="J1925">
        <v>-3.5511299264695699</v>
      </c>
      <c r="K1925">
        <v>401.23620741757702</v>
      </c>
      <c r="L1925">
        <v>394.62904734042201</v>
      </c>
      <c r="M1925">
        <v>50.898629908195701</v>
      </c>
      <c r="N1925">
        <v>0.52742362925013697</v>
      </c>
      <c r="O1925">
        <v>22.9460317460317</v>
      </c>
      <c r="P1925">
        <v>21.1352099676972</v>
      </c>
      <c r="Q1925">
        <v>-5.4961303401006002E-2</v>
      </c>
    </row>
    <row r="1926" spans="1:17" hidden="1" x14ac:dyDescent="0.3">
      <c r="A1926" t="s">
        <v>4008</v>
      </c>
      <c r="B1926" t="s">
        <v>4009</v>
      </c>
      <c r="C1926" t="str">
        <f>IFERROR(VLOOKUP(Table1[[#This Row],[Ticker]],[1]!Table1[[Symbol]:[Industry]],2,FALSE),"-")</f>
        <v>-</v>
      </c>
      <c r="D1926" t="s">
        <v>119</v>
      </c>
      <c r="E1926">
        <v>392.77286400000003</v>
      </c>
      <c r="F1926">
        <v>244.7</v>
      </c>
      <c r="G1926">
        <v>-21.363216770247099</v>
      </c>
      <c r="H1926">
        <v>19.087436386766299</v>
      </c>
      <c r="I1926">
        <v>-41.261719248826502</v>
      </c>
      <c r="J1926">
        <v>-15.7316374722076</v>
      </c>
      <c r="K1926">
        <v>227.28954186988099</v>
      </c>
      <c r="L1926">
        <v>250.375689367555</v>
      </c>
      <c r="M1926">
        <v>48.526820574972099</v>
      </c>
      <c r="N1926">
        <v>2.4788811188811102</v>
      </c>
      <c r="O1926">
        <v>135.45157335512801</v>
      </c>
      <c r="P1926">
        <v>51.893234016138997</v>
      </c>
      <c r="Q1926">
        <v>0.14074289875114801</v>
      </c>
    </row>
    <row r="1927" spans="1:17" hidden="1" x14ac:dyDescent="0.3">
      <c r="A1927" t="s">
        <v>4010</v>
      </c>
      <c r="B1927" t="s">
        <v>4011</v>
      </c>
      <c r="C1927" t="str">
        <f>IFERROR(VLOOKUP(Table1[[#This Row],[Ticker]],[1]!Table1[[Symbol]:[Industry]],2,FALSE),"-")</f>
        <v>-</v>
      </c>
      <c r="D1927" t="s">
        <v>1435</v>
      </c>
      <c r="E1927">
        <v>392.2242852</v>
      </c>
      <c r="F1927">
        <v>228.36</v>
      </c>
      <c r="G1927">
        <v>-29.3973555774622</v>
      </c>
      <c r="H1927">
        <v>-2.2346049014368998</v>
      </c>
      <c r="I1927">
        <v>-24.3305346604369</v>
      </c>
      <c r="J1927">
        <v>-6.9864928031629097</v>
      </c>
      <c r="K1927">
        <v>228.06295192632001</v>
      </c>
      <c r="L1927">
        <v>229.77293054493501</v>
      </c>
      <c r="M1927">
        <v>38.325870309026897</v>
      </c>
      <c r="N1927">
        <v>1.96826793686476</v>
      </c>
      <c r="O1927">
        <v>35.312664214398303</v>
      </c>
      <c r="P1927">
        <v>26.9371873262923</v>
      </c>
      <c r="Q1927">
        <v>-3.2976677991978003E-2</v>
      </c>
    </row>
    <row r="1928" spans="1:17" hidden="1" x14ac:dyDescent="0.3">
      <c r="A1928" t="s">
        <v>4012</v>
      </c>
      <c r="B1928" t="s">
        <v>4013</v>
      </c>
      <c r="C1928" t="str">
        <f>IFERROR(VLOOKUP(Table1[[#This Row],[Ticker]],[1]!Table1[[Symbol]:[Industry]],2,FALSE),"-")</f>
        <v>-</v>
      </c>
      <c r="D1928" t="s">
        <v>268</v>
      </c>
      <c r="E1928">
        <v>391.33057500000001</v>
      </c>
      <c r="F1928">
        <v>345.5</v>
      </c>
      <c r="G1928">
        <v>-34.060523628112598</v>
      </c>
      <c r="H1928">
        <v>-17.642307235928399</v>
      </c>
      <c r="I1928">
        <v>-25.3408566004627</v>
      </c>
      <c r="J1928">
        <v>2.2404007610190799</v>
      </c>
      <c r="M1928">
        <v>41.799647588871899</v>
      </c>
      <c r="O1928">
        <v>35.397973950795901</v>
      </c>
      <c r="P1928">
        <v>19.137931034482701</v>
      </c>
    </row>
    <row r="1929" spans="1:17" hidden="1" x14ac:dyDescent="0.3">
      <c r="A1929" t="s">
        <v>4014</v>
      </c>
      <c r="B1929" t="s">
        <v>4015</v>
      </c>
      <c r="C1929" t="str">
        <f>IFERROR(VLOOKUP(Table1[[#This Row],[Ticker]],[1]!Table1[[Symbol]:[Industry]],2,FALSE),"-")</f>
        <v>-</v>
      </c>
      <c r="D1929" t="s">
        <v>62</v>
      </c>
      <c r="E1929">
        <v>390.882788669999</v>
      </c>
      <c r="F1929">
        <v>827.85</v>
      </c>
      <c r="G1929">
        <v>-26.4211471419686</v>
      </c>
      <c r="H1929">
        <v>-14.1110268473979</v>
      </c>
      <c r="I1929">
        <v>-18.618209360668001</v>
      </c>
      <c r="J1929">
        <v>-6.0631307610933796</v>
      </c>
      <c r="K1929">
        <v>851.15947910950899</v>
      </c>
      <c r="L1929">
        <v>859.15025986063199</v>
      </c>
      <c r="M1929">
        <v>40.426577385550203</v>
      </c>
      <c r="N1929">
        <v>0.58675189081293599</v>
      </c>
      <c r="O1929">
        <v>50.872742646614697</v>
      </c>
      <c r="P1929">
        <v>27.361538461538402</v>
      </c>
      <c r="Q1929">
        <v>5.724422754643E-2</v>
      </c>
    </row>
    <row r="1930" spans="1:17" hidden="1" x14ac:dyDescent="0.3">
      <c r="A1930" t="s">
        <v>4016</v>
      </c>
      <c r="B1930" t="s">
        <v>4017</v>
      </c>
      <c r="C1930" t="str">
        <f>IFERROR(VLOOKUP(Table1[[#This Row],[Ticker]],[1]!Table1[[Symbol]:[Industry]],2,FALSE),"-")</f>
        <v>-</v>
      </c>
      <c r="D1930" t="s">
        <v>696</v>
      </c>
      <c r="E1930">
        <v>389.81854125000001</v>
      </c>
      <c r="F1930">
        <v>249.75</v>
      </c>
      <c r="G1930">
        <v>21.312014838404298</v>
      </c>
      <c r="H1930">
        <v>-10.957590873996899</v>
      </c>
      <c r="I1930">
        <v>-11.9897887568816</v>
      </c>
      <c r="J1930">
        <v>-1.0204145583370401</v>
      </c>
      <c r="K1930">
        <v>250.32370730235201</v>
      </c>
      <c r="L1930">
        <v>233.89021382094001</v>
      </c>
      <c r="M1930">
        <v>30.965412572163199</v>
      </c>
      <c r="N1930">
        <v>0.73640627434528305</v>
      </c>
      <c r="O1930">
        <v>15.315315315315299</v>
      </c>
      <c r="P1930">
        <v>47.258254716981099</v>
      </c>
      <c r="Q1930">
        <v>2.2418645433779E-2</v>
      </c>
    </row>
    <row r="1931" spans="1:17" hidden="1" x14ac:dyDescent="0.3">
      <c r="A1931" t="s">
        <v>4018</v>
      </c>
      <c r="B1931" t="s">
        <v>4019</v>
      </c>
      <c r="C1931" t="str">
        <f>IFERROR(VLOOKUP(Table1[[#This Row],[Ticker]],[1]!Table1[[Symbol]:[Industry]],2,FALSE),"-")</f>
        <v>-</v>
      </c>
      <c r="D1931" t="s">
        <v>696</v>
      </c>
      <c r="E1931">
        <v>389.79587500000002</v>
      </c>
      <c r="F1931">
        <v>281.95</v>
      </c>
      <c r="G1931">
        <v>20.613800312964599</v>
      </c>
      <c r="H1931">
        <v>-5.6722358767627803</v>
      </c>
      <c r="I1931">
        <v>-11.3881605740506</v>
      </c>
      <c r="J1931">
        <v>-7.5134926535664297</v>
      </c>
      <c r="K1931">
        <v>273.61833280375799</v>
      </c>
      <c r="L1931">
        <v>250.16054356392601</v>
      </c>
      <c r="M1931">
        <v>37.055365146248</v>
      </c>
      <c r="N1931">
        <v>1.3243002456445701</v>
      </c>
      <c r="O1931">
        <v>23.0714665720872</v>
      </c>
      <c r="P1931">
        <v>47.1171406209235</v>
      </c>
      <c r="Q1931">
        <v>6.3770170717290006E-2</v>
      </c>
    </row>
    <row r="1932" spans="1:17" hidden="1" x14ac:dyDescent="0.3">
      <c r="A1932" t="s">
        <v>4020</v>
      </c>
      <c r="B1932" t="s">
        <v>4021</v>
      </c>
      <c r="C1932" t="str">
        <f>IFERROR(VLOOKUP(Table1[[#This Row],[Ticker]],[1]!Table1[[Symbol]:[Industry]],2,FALSE),"-")</f>
        <v>-</v>
      </c>
      <c r="E1932">
        <v>389.69545280099999</v>
      </c>
      <c r="F1932">
        <v>59.97</v>
      </c>
      <c r="G1932">
        <v>-74.967174524380496</v>
      </c>
      <c r="H1932">
        <v>-6.6983621230054098</v>
      </c>
      <c r="I1932">
        <v>-44.382227059896202</v>
      </c>
      <c r="J1932">
        <v>-0.85577540324219104</v>
      </c>
      <c r="K1932">
        <v>60.875813554755403</v>
      </c>
      <c r="L1932">
        <v>78.988666176014405</v>
      </c>
      <c r="M1932">
        <v>56.803513188154703</v>
      </c>
      <c r="N1932">
        <v>1.6236996366124701</v>
      </c>
      <c r="O1932">
        <v>210.60732238559299</v>
      </c>
      <c r="P1932">
        <v>18.893735130848501</v>
      </c>
      <c r="Q1932">
        <v>-0.163332919623147</v>
      </c>
    </row>
    <row r="1933" spans="1:17" hidden="1" x14ac:dyDescent="0.3">
      <c r="A1933" t="s">
        <v>4022</v>
      </c>
      <c r="B1933" t="s">
        <v>4023</v>
      </c>
      <c r="C1933" t="str">
        <f>IFERROR(VLOOKUP(Table1[[#This Row],[Ticker]],[1]!Table1[[Symbol]:[Industry]],2,FALSE),"-")</f>
        <v>-</v>
      </c>
      <c r="D1933" t="s">
        <v>1665</v>
      </c>
      <c r="E1933">
        <v>388.369057473</v>
      </c>
      <c r="F1933">
        <v>139.03</v>
      </c>
      <c r="G1933">
        <v>-3.5515171182687499</v>
      </c>
      <c r="H1933">
        <v>-17.167467417206701</v>
      </c>
      <c r="I1933">
        <v>-11.965042965325001</v>
      </c>
      <c r="J1933">
        <v>-7.3446642921310703</v>
      </c>
      <c r="K1933">
        <v>149.32031184141701</v>
      </c>
      <c r="L1933">
        <v>135.15266996154199</v>
      </c>
      <c r="M1933">
        <v>18.6560055827896</v>
      </c>
      <c r="N1933">
        <v>0.260602073153123</v>
      </c>
      <c r="O1933">
        <v>29.216715816730201</v>
      </c>
      <c r="P1933">
        <v>32.979435676709699</v>
      </c>
      <c r="Q1933">
        <v>-4.4514403431900003E-2</v>
      </c>
    </row>
    <row r="1934" spans="1:17" hidden="1" x14ac:dyDescent="0.3">
      <c r="A1934" t="s">
        <v>4024</v>
      </c>
      <c r="B1934" t="s">
        <v>4025</v>
      </c>
      <c r="C1934" t="str">
        <f>IFERROR(VLOOKUP(Table1[[#This Row],[Ticker]],[1]!Table1[[Symbol]:[Industry]],2,FALSE),"-")</f>
        <v>-</v>
      </c>
      <c r="D1934" t="s">
        <v>1147</v>
      </c>
      <c r="E1934">
        <v>387.89669149999997</v>
      </c>
      <c r="F1934">
        <v>158.44999999999999</v>
      </c>
      <c r="G1934">
        <v>392.31600849904299</v>
      </c>
      <c r="H1934">
        <v>54.869317667197301</v>
      </c>
      <c r="I1934">
        <v>83.054111735852203</v>
      </c>
      <c r="J1934">
        <v>1.1250571233793001</v>
      </c>
      <c r="K1934">
        <v>122.12342791969</v>
      </c>
      <c r="L1934">
        <v>85.909462054317004</v>
      </c>
      <c r="M1934">
        <v>66.248651122018202</v>
      </c>
      <c r="N1934">
        <v>1.44494886975242</v>
      </c>
      <c r="O1934">
        <v>8.0782581255916792</v>
      </c>
      <c r="P1934">
        <v>501.78503608051602</v>
      </c>
      <c r="Q1934">
        <v>0.31948786156544601</v>
      </c>
    </row>
    <row r="1935" spans="1:17" hidden="1" x14ac:dyDescent="0.3">
      <c r="A1935" t="s">
        <v>4026</v>
      </c>
      <c r="B1935" t="s">
        <v>4027</v>
      </c>
      <c r="C1935" t="str">
        <f>IFERROR(VLOOKUP(Table1[[#This Row],[Ticker]],[1]!Table1[[Symbol]:[Industry]],2,FALSE),"-")</f>
        <v>-</v>
      </c>
      <c r="D1935" t="s">
        <v>291</v>
      </c>
      <c r="E1935">
        <v>387.10067199999997</v>
      </c>
      <c r="F1935">
        <v>234.8</v>
      </c>
      <c r="G1935">
        <v>6.7954295998571004</v>
      </c>
      <c r="H1935">
        <v>42.329933492474801</v>
      </c>
      <c r="I1935">
        <v>15.515096627507001</v>
      </c>
      <c r="J1935">
        <v>-0.22820558743707101</v>
      </c>
      <c r="O1935">
        <v>18.526405451447999</v>
      </c>
      <c r="P1935">
        <v>37.309941520467802</v>
      </c>
    </row>
    <row r="1936" spans="1:17" hidden="1" x14ac:dyDescent="0.3">
      <c r="A1936" t="s">
        <v>4028</v>
      </c>
      <c r="B1936" t="s">
        <v>4029</v>
      </c>
      <c r="C1936" t="str">
        <f>IFERROR(VLOOKUP(Table1[[#This Row],[Ticker]],[1]!Table1[[Symbol]:[Industry]],2,FALSE),"-")</f>
        <v>-</v>
      </c>
      <c r="D1936" t="s">
        <v>619</v>
      </c>
      <c r="E1936">
        <v>386.05843249999998</v>
      </c>
      <c r="F1936">
        <v>311.35000000000002</v>
      </c>
      <c r="G1936">
        <v>252.961102728063</v>
      </c>
      <c r="H1936">
        <v>26.590318997148401</v>
      </c>
      <c r="I1936">
        <v>105.402830767171</v>
      </c>
      <c r="J1936">
        <v>0.54422459675781298</v>
      </c>
      <c r="K1936">
        <v>287.553310713646</v>
      </c>
      <c r="M1936">
        <v>58.918829294260803</v>
      </c>
      <c r="N1936">
        <v>0.42833001988071501</v>
      </c>
      <c r="O1936">
        <v>9.2018628553075299</v>
      </c>
      <c r="P1936">
        <v>315.13333333333298</v>
      </c>
    </row>
    <row r="1937" spans="1:17" hidden="1" x14ac:dyDescent="0.3">
      <c r="A1937" t="s">
        <v>4030</v>
      </c>
      <c r="B1937" t="s">
        <v>4031</v>
      </c>
      <c r="C1937" t="str">
        <f>IFERROR(VLOOKUP(Table1[[#This Row],[Ticker]],[1]!Table1[[Symbol]:[Industry]],2,FALSE),"-")</f>
        <v>-</v>
      </c>
      <c r="E1937">
        <v>385.5</v>
      </c>
      <c r="F1937">
        <v>385.5</v>
      </c>
      <c r="G1937">
        <v>17.5698617535129</v>
      </c>
      <c r="H1937">
        <v>-4.6028530192590598</v>
      </c>
      <c r="I1937">
        <v>-9.6543039165717701</v>
      </c>
      <c r="J1937">
        <v>3.9710999340486901</v>
      </c>
      <c r="K1937">
        <v>381.30384777957897</v>
      </c>
      <c r="L1937">
        <v>344.75656715761698</v>
      </c>
      <c r="M1937">
        <v>45.352640369844302</v>
      </c>
      <c r="N1937">
        <v>0.83234783840243598</v>
      </c>
      <c r="O1937">
        <v>13.865110246433099</v>
      </c>
      <c r="P1937">
        <v>53.5244922341696</v>
      </c>
      <c r="Q1937">
        <v>5.5388108449553997E-2</v>
      </c>
    </row>
    <row r="1938" spans="1:17" hidden="1" x14ac:dyDescent="0.3">
      <c r="A1938" t="s">
        <v>4032</v>
      </c>
      <c r="B1938" t="s">
        <v>4033</v>
      </c>
      <c r="C1938" t="str">
        <f>IFERROR(VLOOKUP(Table1[[#This Row],[Ticker]],[1]!Table1[[Symbol]:[Industry]],2,FALSE),"-")</f>
        <v>-</v>
      </c>
      <c r="E1938">
        <v>385.394773472</v>
      </c>
      <c r="F1938">
        <v>48.92</v>
      </c>
      <c r="G1938">
        <v>-47.954187255022902</v>
      </c>
      <c r="H1938">
        <v>-18.431545344433399</v>
      </c>
      <c r="I1938">
        <v>-46.296592008925899</v>
      </c>
      <c r="J1938">
        <v>-4.4157754032421801</v>
      </c>
      <c r="K1938">
        <v>53.161459419402703</v>
      </c>
      <c r="L1938">
        <v>57.170551667012603</v>
      </c>
      <c r="M1938">
        <v>37.399787023112701</v>
      </c>
      <c r="N1938">
        <v>1.1004127048986201</v>
      </c>
      <c r="O1938">
        <v>68.642681929681103</v>
      </c>
      <c r="P1938">
        <v>43.460410557184701</v>
      </c>
      <c r="Q1938">
        <v>5.8103810991295003E-2</v>
      </c>
    </row>
    <row r="1939" spans="1:17" hidden="1" x14ac:dyDescent="0.3">
      <c r="A1939" t="s">
        <v>4034</v>
      </c>
      <c r="B1939" t="s">
        <v>4035</v>
      </c>
      <c r="C1939" t="str">
        <f>IFERROR(VLOOKUP(Table1[[#This Row],[Ticker]],[1]!Table1[[Symbol]:[Industry]],2,FALSE),"-")</f>
        <v>-</v>
      </c>
      <c r="D1939" t="s">
        <v>808</v>
      </c>
      <c r="E1939">
        <v>385.21092443999999</v>
      </c>
      <c r="F1939">
        <v>29.08</v>
      </c>
      <c r="G1939">
        <v>108.974657524289</v>
      </c>
      <c r="H1939">
        <v>-6.8712310112904502</v>
      </c>
      <c r="I1939">
        <v>44.9641094258021</v>
      </c>
      <c r="J1939">
        <v>-7.2846185094228497</v>
      </c>
      <c r="K1939">
        <v>26.3269541477421</v>
      </c>
      <c r="L1939">
        <v>21.106215713987101</v>
      </c>
      <c r="M1939">
        <v>43.422981023467898</v>
      </c>
      <c r="N1939">
        <v>0.38520812210942401</v>
      </c>
      <c r="O1939">
        <v>15.887207702888601</v>
      </c>
      <c r="P1939">
        <v>148.90156918687501</v>
      </c>
      <c r="Q1939">
        <v>9.1086561590496995E-2</v>
      </c>
    </row>
    <row r="1940" spans="1:17" hidden="1" x14ac:dyDescent="0.3">
      <c r="A1940" t="s">
        <v>4036</v>
      </c>
      <c r="B1940" t="s">
        <v>4037</v>
      </c>
      <c r="C1940" t="str">
        <f>IFERROR(VLOOKUP(Table1[[#This Row],[Ticker]],[1]!Table1[[Symbol]:[Industry]],2,FALSE),"-")</f>
        <v>-</v>
      </c>
      <c r="D1940" t="s">
        <v>46</v>
      </c>
      <c r="E1940">
        <v>384.38704000000001</v>
      </c>
      <c r="F1940">
        <v>155.9</v>
      </c>
      <c r="G1940">
        <v>56.359510742885597</v>
      </c>
      <c r="H1940">
        <v>-10.0260462234217</v>
      </c>
      <c r="I1940">
        <v>32.937640100680902</v>
      </c>
      <c r="J1940">
        <v>-1.2046823364089401</v>
      </c>
      <c r="K1940">
        <v>150.91443674224101</v>
      </c>
      <c r="L1940">
        <v>116.712074436245</v>
      </c>
      <c r="M1940">
        <v>46.059343547661904</v>
      </c>
      <c r="N1940">
        <v>0.69634750847899796</v>
      </c>
      <c r="O1940">
        <v>18.665811417575298</v>
      </c>
      <c r="P1940">
        <v>102.467532467532</v>
      </c>
    </row>
    <row r="1941" spans="1:17" hidden="1" x14ac:dyDescent="0.3">
      <c r="A1941" t="s">
        <v>4038</v>
      </c>
      <c r="B1941" t="s">
        <v>4039</v>
      </c>
      <c r="C1941" t="str">
        <f>IFERROR(VLOOKUP(Table1[[#This Row],[Ticker]],[1]!Table1[[Symbol]:[Industry]],2,FALSE),"-")</f>
        <v>-</v>
      </c>
      <c r="D1941" t="s">
        <v>4040</v>
      </c>
      <c r="E1941">
        <v>383.67175125</v>
      </c>
      <c r="F1941">
        <v>746.25</v>
      </c>
      <c r="G1941">
        <v>33.793612748591002</v>
      </c>
      <c r="H1941">
        <v>-15.920809843304401</v>
      </c>
      <c r="I1941">
        <v>33.384297398914001</v>
      </c>
      <c r="J1941">
        <v>-5.8578719962784902</v>
      </c>
      <c r="K1941">
        <v>758.32608496639705</v>
      </c>
      <c r="L1941">
        <v>616.57953209428001</v>
      </c>
      <c r="M1941">
        <v>26.1865315745885</v>
      </c>
      <c r="N1941">
        <v>0.41045810670174898</v>
      </c>
      <c r="O1941">
        <v>18.5929648241206</v>
      </c>
      <c r="P1941">
        <v>68.911272068809396</v>
      </c>
      <c r="Q1941">
        <v>0.17279092369249299</v>
      </c>
    </row>
    <row r="1942" spans="1:17" hidden="1" x14ac:dyDescent="0.3">
      <c r="A1942" t="s">
        <v>4041</v>
      </c>
      <c r="B1942" t="s">
        <v>4042</v>
      </c>
      <c r="C1942" t="str">
        <f>IFERROR(VLOOKUP(Table1[[#This Row],[Ticker]],[1]!Table1[[Symbol]:[Industry]],2,FALSE),"-")</f>
        <v>-</v>
      </c>
      <c r="D1942" t="s">
        <v>407</v>
      </c>
      <c r="E1942">
        <v>382.56353088499998</v>
      </c>
      <c r="F1942">
        <v>281.97000000000003</v>
      </c>
      <c r="G1942">
        <v>-11.3006186014542</v>
      </c>
      <c r="H1942">
        <v>16.647069010943699</v>
      </c>
      <c r="I1942">
        <v>-22.288917198683802</v>
      </c>
      <c r="J1942">
        <v>12.4486006097237</v>
      </c>
      <c r="K1942">
        <v>245.913792740144</v>
      </c>
      <c r="L1942">
        <v>254.18295931970201</v>
      </c>
      <c r="M1942">
        <v>75.872596342587002</v>
      </c>
      <c r="N1942">
        <v>3.2665161292957698</v>
      </c>
      <c r="O1942">
        <v>25.598467922119301</v>
      </c>
      <c r="P1942">
        <v>35.237410071942399</v>
      </c>
      <c r="Q1942">
        <v>8.8290422522839997E-3</v>
      </c>
    </row>
    <row r="1943" spans="1:17" hidden="1" x14ac:dyDescent="0.3">
      <c r="A1943" t="s">
        <v>4043</v>
      </c>
      <c r="B1943" t="s">
        <v>4044</v>
      </c>
      <c r="C1943" t="str">
        <f>IFERROR(VLOOKUP(Table1[[#This Row],[Ticker]],[1]!Table1[[Symbol]:[Industry]],2,FALSE),"-")</f>
        <v>-</v>
      </c>
      <c r="D1943" t="s">
        <v>62</v>
      </c>
      <c r="E1943">
        <v>382.08144750000002</v>
      </c>
      <c r="F1943">
        <v>865.75</v>
      </c>
      <c r="G1943">
        <v>-8.0867792315342903</v>
      </c>
      <c r="H1943">
        <v>-3.0913119287706001</v>
      </c>
      <c r="I1943">
        <v>-16.612169828574</v>
      </c>
      <c r="J1943">
        <v>-1.2761023879042499</v>
      </c>
      <c r="K1943">
        <v>846.79280162644704</v>
      </c>
      <c r="L1943">
        <v>777.08777283816096</v>
      </c>
      <c r="M1943">
        <v>38.815440831626098</v>
      </c>
      <c r="N1943">
        <v>0.77917973223975701</v>
      </c>
      <c r="O1943">
        <v>6.84377707190297</v>
      </c>
      <c r="P1943">
        <v>47.512353041403998</v>
      </c>
      <c r="Q1943">
        <v>3.5067725530319997E-2</v>
      </c>
    </row>
    <row r="1944" spans="1:17" hidden="1" x14ac:dyDescent="0.3">
      <c r="A1944" t="s">
        <v>4045</v>
      </c>
      <c r="B1944" t="s">
        <v>4046</v>
      </c>
      <c r="C1944" t="str">
        <f>IFERROR(VLOOKUP(Table1[[#This Row],[Ticker]],[1]!Table1[[Symbol]:[Industry]],2,FALSE),"-")</f>
        <v>-</v>
      </c>
      <c r="D1944" t="s">
        <v>626</v>
      </c>
      <c r="E1944">
        <v>381.87317634499999</v>
      </c>
      <c r="F1944">
        <v>376.45</v>
      </c>
      <c r="G1944">
        <v>142.726146698424</v>
      </c>
      <c r="H1944">
        <v>-6.2456935546827097</v>
      </c>
      <c r="I1944">
        <v>20.206120296390999</v>
      </c>
      <c r="J1944">
        <v>1.8272933798266</v>
      </c>
      <c r="K1944">
        <v>357.12143781582199</v>
      </c>
      <c r="L1944">
        <v>283.07251434099499</v>
      </c>
      <c r="M1944">
        <v>45.399487219205099</v>
      </c>
      <c r="N1944">
        <v>0.16153997011580101</v>
      </c>
      <c r="O1944">
        <v>10.0146101739938</v>
      </c>
      <c r="P1944">
        <v>170.82733812949601</v>
      </c>
      <c r="Q1944">
        <v>0.11406213856698701</v>
      </c>
    </row>
    <row r="1945" spans="1:17" hidden="1" x14ac:dyDescent="0.3">
      <c r="A1945" t="s">
        <v>4047</v>
      </c>
      <c r="B1945" t="s">
        <v>4048</v>
      </c>
      <c r="C1945" t="str">
        <f>IFERROR(VLOOKUP(Table1[[#This Row],[Ticker]],[1]!Table1[[Symbol]:[Industry]],2,FALSE),"-")</f>
        <v>-</v>
      </c>
      <c r="D1945" t="s">
        <v>271</v>
      </c>
      <c r="E1945">
        <v>379.52801499999998</v>
      </c>
      <c r="F1945">
        <v>56.5</v>
      </c>
      <c r="G1945">
        <v>75.248316243672406</v>
      </c>
      <c r="H1945">
        <v>8.4034991191685506</v>
      </c>
      <c r="I1945">
        <v>-20.663944087735999</v>
      </c>
      <c r="J1945">
        <v>3.2689171227748299</v>
      </c>
      <c r="K1945">
        <v>47.036757408003297</v>
      </c>
      <c r="L1945">
        <v>43.557108799704402</v>
      </c>
      <c r="M1945">
        <v>84.347236028751595</v>
      </c>
      <c r="N1945">
        <v>2.5736771478070599</v>
      </c>
      <c r="O1945">
        <v>16.7256637168141</v>
      </c>
      <c r="P1945">
        <v>103.09130122214199</v>
      </c>
      <c r="Q1945">
        <v>3.5059420077657999E-2</v>
      </c>
    </row>
    <row r="1946" spans="1:17" hidden="1" x14ac:dyDescent="0.3">
      <c r="A1946" t="s">
        <v>4049</v>
      </c>
      <c r="B1946" t="s">
        <v>4050</v>
      </c>
      <c r="C1946" t="str">
        <f>IFERROR(VLOOKUP(Table1[[#This Row],[Ticker]],[1]!Table1[[Symbol]:[Industry]],2,FALSE),"-")</f>
        <v>-</v>
      </c>
      <c r="D1946" t="s">
        <v>993</v>
      </c>
      <c r="E1946">
        <v>377.38469734</v>
      </c>
      <c r="F1946">
        <v>41.02</v>
      </c>
      <c r="G1946">
        <v>27.949982649147</v>
      </c>
      <c r="H1946">
        <v>-13.457997874403899</v>
      </c>
      <c r="I1946">
        <v>19.900231164380099</v>
      </c>
      <c r="J1946">
        <v>-3.92336799583477</v>
      </c>
      <c r="K1946">
        <v>41.148596723158597</v>
      </c>
      <c r="L1946">
        <v>36.040633237956598</v>
      </c>
      <c r="M1946">
        <v>35.052086671229198</v>
      </c>
      <c r="N1946">
        <v>0.26108527259883302</v>
      </c>
      <c r="O1946">
        <v>22.866894197952199</v>
      </c>
      <c r="P1946">
        <v>58.992248062015499</v>
      </c>
      <c r="Q1946">
        <v>1.8130604631161E-2</v>
      </c>
    </row>
    <row r="1947" spans="1:17" hidden="1" x14ac:dyDescent="0.3">
      <c r="A1947" t="s">
        <v>4051</v>
      </c>
      <c r="B1947" t="s">
        <v>4052</v>
      </c>
      <c r="C1947" t="str">
        <f>IFERROR(VLOOKUP(Table1[[#This Row],[Ticker]],[1]!Table1[[Symbol]:[Industry]],2,FALSE),"-")</f>
        <v>-</v>
      </c>
      <c r="D1947" t="s">
        <v>155</v>
      </c>
      <c r="E1947">
        <v>376.84224</v>
      </c>
      <c r="F1947">
        <v>13.63</v>
      </c>
      <c r="G1947">
        <v>29.170124138951401</v>
      </c>
      <c r="H1947">
        <v>24.921274229638801</v>
      </c>
      <c r="I1947">
        <v>-24.691492195972799</v>
      </c>
      <c r="J1947">
        <v>-1.5434580754759899</v>
      </c>
      <c r="K1947">
        <v>11.986856590809801</v>
      </c>
      <c r="L1947">
        <v>11.9506973153185</v>
      </c>
      <c r="M1947">
        <v>60.153484198220497</v>
      </c>
      <c r="N1947">
        <v>2.9079988799083401</v>
      </c>
      <c r="O1947">
        <v>56.6397652237711</v>
      </c>
      <c r="P1947">
        <v>60.352941176470502</v>
      </c>
      <c r="Q1947">
        <v>4.4135078357489997E-2</v>
      </c>
    </row>
    <row r="1948" spans="1:17" hidden="1" x14ac:dyDescent="0.3">
      <c r="A1948" t="s">
        <v>4053</v>
      </c>
      <c r="B1948" t="s">
        <v>4054</v>
      </c>
      <c r="C1948" t="str">
        <f>IFERROR(VLOOKUP(Table1[[#This Row],[Ticker]],[1]!Table1[[Symbol]:[Industry]],2,FALSE),"-")</f>
        <v>-</v>
      </c>
      <c r="D1948" t="s">
        <v>993</v>
      </c>
      <c r="E1948">
        <v>375.79522176</v>
      </c>
      <c r="F1948">
        <v>24.48</v>
      </c>
      <c r="G1948">
        <v>-21.975943276778899</v>
      </c>
      <c r="H1948">
        <v>-8.4288839663972794</v>
      </c>
      <c r="I1948">
        <v>-4.4870454798981898</v>
      </c>
      <c r="J1948">
        <v>-4.4176074643108896</v>
      </c>
      <c r="K1948">
        <v>24.263528498108101</v>
      </c>
      <c r="L1948">
        <v>23.779012543170499</v>
      </c>
      <c r="M1948">
        <v>35.736688490793</v>
      </c>
      <c r="N1948">
        <v>1.53525895801528</v>
      </c>
      <c r="O1948">
        <v>24.183006535947701</v>
      </c>
      <c r="P1948">
        <v>34.505494505494497</v>
      </c>
      <c r="Q1948">
        <v>-3.9183590344398E-2</v>
      </c>
    </row>
    <row r="1949" spans="1:17" hidden="1" x14ac:dyDescent="0.3">
      <c r="A1949" t="s">
        <v>4055</v>
      </c>
      <c r="B1949" t="s">
        <v>4056</v>
      </c>
      <c r="C1949" t="str">
        <f>IFERROR(VLOOKUP(Table1[[#This Row],[Ticker]],[1]!Table1[[Symbol]:[Industry]],2,FALSE),"-")</f>
        <v>-</v>
      </c>
      <c r="D1949" t="s">
        <v>271</v>
      </c>
      <c r="E1949">
        <v>375.73505769000002</v>
      </c>
      <c r="F1949">
        <v>480.45</v>
      </c>
      <c r="G1949">
        <v>-6.91583132739951</v>
      </c>
      <c r="H1949">
        <v>-9.2207306716194708</v>
      </c>
      <c r="I1949">
        <v>-22.5768781009808</v>
      </c>
      <c r="J1949">
        <v>-5.5758453468986904</v>
      </c>
      <c r="K1949">
        <v>498.77635484984899</v>
      </c>
      <c r="L1949">
        <v>481.31345019884998</v>
      </c>
      <c r="M1949">
        <v>34.007223579303201</v>
      </c>
      <c r="N1949">
        <v>0.70376042218770896</v>
      </c>
      <c r="O1949">
        <v>22.177125611405899</v>
      </c>
      <c r="P1949">
        <v>24.1472868217054</v>
      </c>
      <c r="Q1949">
        <v>4.3498057023798997E-2</v>
      </c>
    </row>
    <row r="1950" spans="1:17" hidden="1" x14ac:dyDescent="0.3">
      <c r="A1950" t="s">
        <v>4057</v>
      </c>
      <c r="B1950" t="s">
        <v>4058</v>
      </c>
      <c r="C1950" t="str">
        <f>IFERROR(VLOOKUP(Table1[[#This Row],[Ticker]],[1]!Table1[[Symbol]:[Industry]],2,FALSE),"-")</f>
        <v>-</v>
      </c>
      <c r="D1950" t="s">
        <v>380</v>
      </c>
      <c r="E1950">
        <v>375.50277985399998</v>
      </c>
      <c r="F1950">
        <v>39.08</v>
      </c>
      <c r="G1950">
        <v>78.511103355345398</v>
      </c>
      <c r="H1950">
        <v>55.915041300161903</v>
      </c>
      <c r="I1950">
        <v>21.626385747368399</v>
      </c>
      <c r="J1950">
        <v>39.464396839222097</v>
      </c>
      <c r="K1950">
        <v>28.353340931646699</v>
      </c>
      <c r="L1950">
        <v>26.765738555796201</v>
      </c>
      <c r="M1950">
        <v>74.409761956785999</v>
      </c>
      <c r="N1950">
        <v>4.49776164923985</v>
      </c>
      <c r="O1950">
        <v>13.715455475946699</v>
      </c>
      <c r="P1950">
        <v>116.50969529085801</v>
      </c>
      <c r="Q1950">
        <v>6.7402850208456003E-2</v>
      </c>
    </row>
    <row r="1951" spans="1:17" hidden="1" x14ac:dyDescent="0.3">
      <c r="A1951" t="s">
        <v>4059</v>
      </c>
      <c r="B1951" t="s">
        <v>4060</v>
      </c>
      <c r="C1951" t="str">
        <f>IFERROR(VLOOKUP(Table1[[#This Row],[Ticker]],[1]!Table1[[Symbol]:[Industry]],2,FALSE),"-")</f>
        <v>-</v>
      </c>
      <c r="D1951" t="s">
        <v>198</v>
      </c>
      <c r="E1951">
        <v>375.03703145999998</v>
      </c>
      <c r="F1951">
        <v>360.7</v>
      </c>
      <c r="G1951">
        <v>111.69867286173699</v>
      </c>
      <c r="H1951">
        <v>-4.6061097014148098</v>
      </c>
      <c r="I1951">
        <v>22.7578810112498</v>
      </c>
      <c r="J1951">
        <v>-3.4246678677098599</v>
      </c>
      <c r="K1951">
        <v>349.692438158492</v>
      </c>
      <c r="L1951">
        <v>295.92015661184098</v>
      </c>
      <c r="M1951">
        <v>50.414752651619096</v>
      </c>
      <c r="N1951">
        <v>1.04140069309489</v>
      </c>
      <c r="O1951">
        <v>16.176878292209501</v>
      </c>
      <c r="P1951">
        <v>142.080536912751</v>
      </c>
      <c r="Q1951">
        <v>7.1669892752909997E-2</v>
      </c>
    </row>
    <row r="1952" spans="1:17" hidden="1" x14ac:dyDescent="0.3">
      <c r="A1952" t="s">
        <v>4061</v>
      </c>
      <c r="B1952" t="s">
        <v>4062</v>
      </c>
      <c r="C1952" t="str">
        <f>IFERROR(VLOOKUP(Table1[[#This Row],[Ticker]],[1]!Table1[[Symbol]:[Industry]],2,FALSE),"-")</f>
        <v>-</v>
      </c>
      <c r="D1952" t="s">
        <v>302</v>
      </c>
      <c r="E1952">
        <v>374.95024079499899</v>
      </c>
      <c r="F1952">
        <v>53.17</v>
      </c>
      <c r="G1952">
        <v>41.714302905832398</v>
      </c>
      <c r="H1952">
        <v>41.256220697248402</v>
      </c>
      <c r="I1952">
        <v>7.5381810256978401</v>
      </c>
      <c r="J1952">
        <v>1.64156972950117</v>
      </c>
      <c r="K1952">
        <v>44.552351529779401</v>
      </c>
      <c r="L1952">
        <v>44.853233591292401</v>
      </c>
      <c r="M1952">
        <v>66.309458862362206</v>
      </c>
      <c r="N1952">
        <v>4.7775613008495004</v>
      </c>
      <c r="O1952">
        <v>24.6755689298476</v>
      </c>
      <c r="P1952">
        <v>124.15682967959501</v>
      </c>
      <c r="Q1952">
        <v>8.5026174701246002E-2</v>
      </c>
    </row>
    <row r="1953" spans="1:17" hidden="1" x14ac:dyDescent="0.3">
      <c r="A1953" t="s">
        <v>4063</v>
      </c>
      <c r="B1953" t="s">
        <v>4064</v>
      </c>
      <c r="C1953" t="str">
        <f>IFERROR(VLOOKUP(Table1[[#This Row],[Ticker]],[1]!Table1[[Symbol]:[Industry]],2,FALSE),"-")</f>
        <v>-</v>
      </c>
      <c r="D1953" t="s">
        <v>472</v>
      </c>
      <c r="E1953">
        <v>374.82300322199899</v>
      </c>
      <c r="F1953">
        <v>45.38</v>
      </c>
      <c r="G1953">
        <v>-24.8929738444645</v>
      </c>
      <c r="H1953">
        <v>8.8662731217382493</v>
      </c>
      <c r="I1953">
        <v>-14.968983431449301</v>
      </c>
      <c r="J1953">
        <v>-7.7495204547069596</v>
      </c>
      <c r="K1953">
        <v>41.3443311963727</v>
      </c>
      <c r="L1953">
        <v>41.743238437471803</v>
      </c>
      <c r="M1953">
        <v>46.4074659822667</v>
      </c>
      <c r="N1953">
        <v>2.0918015793663098</v>
      </c>
      <c r="O1953">
        <v>31.555751432348998</v>
      </c>
      <c r="P1953">
        <v>58.671328671328602</v>
      </c>
      <c r="Q1953">
        <v>5.4789690717930002E-2</v>
      </c>
    </row>
    <row r="1954" spans="1:17" hidden="1" x14ac:dyDescent="0.3">
      <c r="A1954" t="s">
        <v>4065</v>
      </c>
      <c r="B1954" t="s">
        <v>4066</v>
      </c>
      <c r="C1954" t="str">
        <f>IFERROR(VLOOKUP(Table1[[#This Row],[Ticker]],[1]!Table1[[Symbol]:[Industry]],2,FALSE),"-")</f>
        <v>-</v>
      </c>
      <c r="D1954" t="s">
        <v>1665</v>
      </c>
      <c r="E1954">
        <v>374.7</v>
      </c>
      <c r="F1954">
        <v>150</v>
      </c>
      <c r="G1954">
        <v>194.83383355637699</v>
      </c>
      <c r="H1954">
        <v>-8.9231993396053806</v>
      </c>
      <c r="I1954">
        <v>30.3747917120361</v>
      </c>
      <c r="J1954">
        <v>-3.6091300358300402</v>
      </c>
      <c r="K1954">
        <v>144.72276025071201</v>
      </c>
      <c r="L1954">
        <v>108.69442256414</v>
      </c>
      <c r="M1954">
        <v>41.312735418521903</v>
      </c>
      <c r="N1954">
        <v>0.35332337565347199</v>
      </c>
      <c r="O1954">
        <v>6.6666666666666599</v>
      </c>
      <c r="P1954">
        <v>265.85365853658499</v>
      </c>
      <c r="Q1954">
        <v>0.172152871456731</v>
      </c>
    </row>
    <row r="1955" spans="1:17" hidden="1" x14ac:dyDescent="0.3">
      <c r="A1955" t="s">
        <v>4067</v>
      </c>
      <c r="B1955" t="s">
        <v>4068</v>
      </c>
      <c r="C1955" t="str">
        <f>IFERROR(VLOOKUP(Table1[[#This Row],[Ticker]],[1]!Table1[[Symbol]:[Industry]],2,FALSE),"-")</f>
        <v>-</v>
      </c>
      <c r="D1955" t="s">
        <v>407</v>
      </c>
      <c r="E1955">
        <v>374.38949400000001</v>
      </c>
      <c r="F1955">
        <v>1090</v>
      </c>
      <c r="G1955">
        <v>-8.4364054349302897</v>
      </c>
      <c r="H1955">
        <v>6.3002438838378296</v>
      </c>
      <c r="I1955">
        <v>-4.3825095926341904</v>
      </c>
      <c r="J1955">
        <v>11.0057630582962</v>
      </c>
      <c r="K1955">
        <v>1008.89625433384</v>
      </c>
      <c r="L1955">
        <v>1023.28619110251</v>
      </c>
      <c r="M1955">
        <v>74.133071414619906</v>
      </c>
      <c r="N1955">
        <v>1.3260726072607201</v>
      </c>
      <c r="O1955">
        <v>16.5137614678899</v>
      </c>
      <c r="P1955">
        <v>28.994082840236601</v>
      </c>
    </row>
    <row r="1956" spans="1:17" hidden="1" x14ac:dyDescent="0.3">
      <c r="A1956" t="s">
        <v>4069</v>
      </c>
      <c r="B1956" t="s">
        <v>4070</v>
      </c>
      <c r="C1956" t="str">
        <f>IFERROR(VLOOKUP(Table1[[#This Row],[Ticker]],[1]!Table1[[Symbol]:[Industry]],2,FALSE),"-")</f>
        <v>-</v>
      </c>
      <c r="D1956" t="s">
        <v>62</v>
      </c>
      <c r="E1956">
        <v>373.24663002</v>
      </c>
      <c r="F1956">
        <v>310.2</v>
      </c>
      <c r="G1956">
        <v>152.86475284102499</v>
      </c>
      <c r="H1956">
        <v>-7.8401722082540104</v>
      </c>
      <c r="I1956">
        <v>-7.6226884628694096</v>
      </c>
      <c r="J1956">
        <v>1.3435720682096799</v>
      </c>
      <c r="K1956">
        <v>319.387711785303</v>
      </c>
      <c r="L1956">
        <v>268.45880810402599</v>
      </c>
      <c r="M1956">
        <v>35.079789100146698</v>
      </c>
      <c r="N1956">
        <v>1.0454539674465899</v>
      </c>
      <c r="O1956">
        <v>34.429400386847199</v>
      </c>
      <c r="P1956">
        <v>184.587155963302</v>
      </c>
      <c r="Q1956">
        <v>0.136224429029699</v>
      </c>
    </row>
    <row r="1957" spans="1:17" hidden="1" x14ac:dyDescent="0.3">
      <c r="A1957" t="s">
        <v>4071</v>
      </c>
      <c r="B1957" t="s">
        <v>4072</v>
      </c>
      <c r="C1957" t="str">
        <f>IFERROR(VLOOKUP(Table1[[#This Row],[Ticker]],[1]!Table1[[Symbol]:[Industry]],2,FALSE),"-")</f>
        <v>-</v>
      </c>
      <c r="D1957" t="s">
        <v>703</v>
      </c>
      <c r="E1957">
        <v>373.16630627000001</v>
      </c>
      <c r="F1957">
        <v>215.48</v>
      </c>
      <c r="G1957">
        <v>29.1073190136444</v>
      </c>
      <c r="H1957">
        <v>-1.8789216643741999</v>
      </c>
      <c r="I1957">
        <v>6.8287095865650898</v>
      </c>
      <c r="J1957">
        <v>-1.2309769248434801</v>
      </c>
      <c r="K1957">
        <v>209.08064683711001</v>
      </c>
      <c r="L1957">
        <v>185.051121216864</v>
      </c>
      <c r="M1957">
        <v>43.478451693180702</v>
      </c>
      <c r="N1957">
        <v>0.96954959641132399</v>
      </c>
      <c r="O1957">
        <v>3.4852422498607698</v>
      </c>
      <c r="P1957">
        <v>56.0318609703113</v>
      </c>
      <c r="Q1957">
        <v>8.1463636799704003E-2</v>
      </c>
    </row>
    <row r="1958" spans="1:17" hidden="1" x14ac:dyDescent="0.3">
      <c r="A1958" t="s">
        <v>4073</v>
      </c>
      <c r="B1958" t="s">
        <v>4074</v>
      </c>
      <c r="C1958" t="str">
        <f>IFERROR(VLOOKUP(Table1[[#This Row],[Ticker]],[1]!Table1[[Symbol]:[Industry]],2,FALSE),"-")</f>
        <v>-</v>
      </c>
      <c r="D1958" t="s">
        <v>127</v>
      </c>
      <c r="E1958">
        <v>371.95498259999999</v>
      </c>
      <c r="F1958">
        <v>47.47</v>
      </c>
      <c r="G1958">
        <v>806.808370448711</v>
      </c>
      <c r="H1958">
        <v>35.472668818639001</v>
      </c>
      <c r="I1958">
        <v>108.34240486250501</v>
      </c>
      <c r="J1958">
        <v>6.6303882621327803</v>
      </c>
      <c r="K1958">
        <v>36.054816719764801</v>
      </c>
      <c r="L1958">
        <v>25.3861366897419</v>
      </c>
      <c r="M1958">
        <v>97.452283033508905</v>
      </c>
      <c r="N1958">
        <v>1.7808546386294599</v>
      </c>
      <c r="O1958">
        <v>0</v>
      </c>
      <c r="P1958">
        <v>1145.9317585301801</v>
      </c>
      <c r="Q1958">
        <v>0.29274538886940699</v>
      </c>
    </row>
    <row r="1959" spans="1:17" hidden="1" x14ac:dyDescent="0.3">
      <c r="A1959" t="s">
        <v>4075</v>
      </c>
      <c r="B1959" t="s">
        <v>4076</v>
      </c>
      <c r="C1959" t="str">
        <f>IFERROR(VLOOKUP(Table1[[#This Row],[Ticker]],[1]!Table1[[Symbol]:[Industry]],2,FALSE),"-")</f>
        <v>-</v>
      </c>
      <c r="D1959" t="s">
        <v>21</v>
      </c>
      <c r="E1959">
        <v>371.70739200000003</v>
      </c>
      <c r="F1959">
        <v>253.4</v>
      </c>
      <c r="G1959">
        <v>-11.428752515064501</v>
      </c>
      <c r="H1959">
        <v>2.39189691166108</v>
      </c>
      <c r="I1959">
        <v>-29.401626071253201</v>
      </c>
      <c r="J1959">
        <v>-8.4012299486967201</v>
      </c>
      <c r="K1959">
        <v>259.75744485559198</v>
      </c>
      <c r="L1959">
        <v>265.02082835069803</v>
      </c>
      <c r="M1959">
        <v>43.1389647488067</v>
      </c>
      <c r="N1959">
        <v>0.85706530679388004</v>
      </c>
      <c r="O1959">
        <v>60.891870560378798</v>
      </c>
      <c r="P1959">
        <v>21.244019138755899</v>
      </c>
    </row>
    <row r="1960" spans="1:17" hidden="1" x14ac:dyDescent="0.3">
      <c r="A1960" t="s">
        <v>4077</v>
      </c>
      <c r="B1960" t="s">
        <v>4078</v>
      </c>
      <c r="C1960" t="str">
        <f>IFERROR(VLOOKUP(Table1[[#This Row],[Ticker]],[1]!Table1[[Symbol]:[Industry]],2,FALSE),"-")</f>
        <v>-</v>
      </c>
      <c r="D1960" t="s">
        <v>198</v>
      </c>
      <c r="E1960">
        <v>371.68073671500002</v>
      </c>
      <c r="F1960">
        <v>3140.45</v>
      </c>
      <c r="G1960">
        <v>75.995402515828204</v>
      </c>
      <c r="H1960">
        <v>-7.1012021277776602</v>
      </c>
      <c r="I1960">
        <v>68.578530283681403</v>
      </c>
      <c r="J1960">
        <v>4.0813712108275002</v>
      </c>
      <c r="K1960">
        <v>2977.1015060127102</v>
      </c>
      <c r="L1960">
        <v>2478.55320436996</v>
      </c>
      <c r="M1960">
        <v>61.669656757472502</v>
      </c>
      <c r="N1960">
        <v>0.56131475310511902</v>
      </c>
      <c r="O1960">
        <v>14.474040344536601</v>
      </c>
      <c r="P1960">
        <v>116.58275862068901</v>
      </c>
      <c r="Q1960">
        <v>5.7561292497856999E-2</v>
      </c>
    </row>
    <row r="1961" spans="1:17" hidden="1" x14ac:dyDescent="0.3">
      <c r="A1961" t="s">
        <v>4079</v>
      </c>
      <c r="B1961" t="s">
        <v>4080</v>
      </c>
      <c r="C1961" t="str">
        <f>IFERROR(VLOOKUP(Table1[[#This Row],[Ticker]],[1]!Table1[[Symbol]:[Industry]],2,FALSE),"-")</f>
        <v>-</v>
      </c>
      <c r="E1961">
        <v>370.52884080000001</v>
      </c>
      <c r="F1961">
        <v>181.91</v>
      </c>
      <c r="G1961">
        <v>-18.9773862782219</v>
      </c>
      <c r="H1961">
        <v>0.83870542229937795</v>
      </c>
      <c r="I1961">
        <v>-10.257719250571901</v>
      </c>
      <c r="J1961">
        <v>5.5442245967578101</v>
      </c>
      <c r="M1961">
        <v>100</v>
      </c>
      <c r="O1961">
        <v>0</v>
      </c>
      <c r="P1961">
        <v>16.051036682615599</v>
      </c>
    </row>
    <row r="1962" spans="1:17" hidden="1" x14ac:dyDescent="0.3">
      <c r="A1962" t="s">
        <v>4081</v>
      </c>
      <c r="B1962" t="s">
        <v>4082</v>
      </c>
      <c r="C1962" t="str">
        <f>IFERROR(VLOOKUP(Table1[[#This Row],[Ticker]],[1]!Table1[[Symbol]:[Industry]],2,FALSE),"-")</f>
        <v>-</v>
      </c>
      <c r="D1962" t="s">
        <v>472</v>
      </c>
      <c r="E1962">
        <v>370.45668302399997</v>
      </c>
      <c r="F1962">
        <v>23.08</v>
      </c>
      <c r="G1962">
        <v>59.9327492166003</v>
      </c>
      <c r="H1962">
        <v>0.56960820007715596</v>
      </c>
      <c r="I1962">
        <v>-0.17613135772420499</v>
      </c>
      <c r="J1962">
        <v>-9.5861292207468392</v>
      </c>
      <c r="K1962">
        <v>24.304722061034401</v>
      </c>
      <c r="L1962">
        <v>21.858557568353799</v>
      </c>
      <c r="M1962">
        <v>35.895914582382602</v>
      </c>
      <c r="N1962">
        <v>3.0125804639666298</v>
      </c>
      <c r="O1962">
        <v>42.980935875216602</v>
      </c>
      <c r="P1962">
        <v>96.794984326018707</v>
      </c>
    </row>
    <row r="1963" spans="1:17" hidden="1" x14ac:dyDescent="0.3">
      <c r="A1963" t="s">
        <v>4083</v>
      </c>
      <c r="B1963" t="s">
        <v>4084</v>
      </c>
      <c r="C1963" t="str">
        <f>IFERROR(VLOOKUP(Table1[[#This Row],[Ticker]],[1]!Table1[[Symbol]:[Industry]],2,FALSE),"-")</f>
        <v>-</v>
      </c>
      <c r="D1963" t="s">
        <v>119</v>
      </c>
      <c r="E1963">
        <v>369.1728</v>
      </c>
      <c r="F1963">
        <v>148.86000000000001</v>
      </c>
      <c r="G1963">
        <v>-23.969225104121801</v>
      </c>
      <c r="H1963">
        <v>10.0279970952858</v>
      </c>
      <c r="I1963">
        <v>-13.157510817030101</v>
      </c>
      <c r="J1963">
        <v>0.73053107090779101</v>
      </c>
      <c r="K1963">
        <v>139.31362163957601</v>
      </c>
      <c r="L1963">
        <v>139.29383570746199</v>
      </c>
      <c r="M1963">
        <v>60.831692641569298</v>
      </c>
      <c r="N1963">
        <v>1.72028289513833</v>
      </c>
      <c r="O1963">
        <v>13.428724976487899</v>
      </c>
      <c r="P1963">
        <v>20.048387096774199</v>
      </c>
      <c r="Q1963">
        <v>4.1990297921819998E-2</v>
      </c>
    </row>
    <row r="1964" spans="1:17" hidden="1" x14ac:dyDescent="0.3">
      <c r="A1964" t="s">
        <v>4085</v>
      </c>
      <c r="B1964" t="s">
        <v>4086</v>
      </c>
      <c r="C1964" t="str">
        <f>IFERROR(VLOOKUP(Table1[[#This Row],[Ticker]],[1]!Table1[[Symbol]:[Industry]],2,FALSE),"-")</f>
        <v>-</v>
      </c>
      <c r="D1964" t="s">
        <v>271</v>
      </c>
      <c r="E1964">
        <v>368.68630000000002</v>
      </c>
      <c r="F1964">
        <v>47.9</v>
      </c>
      <c r="G1964">
        <v>1143.21982391898</v>
      </c>
      <c r="H1964">
        <v>38.258353693979103</v>
      </c>
      <c r="I1964">
        <v>1011.80254728028</v>
      </c>
      <c r="J1964">
        <v>6.6431629297146504</v>
      </c>
      <c r="K1964">
        <v>33.190307399492703</v>
      </c>
      <c r="L1964">
        <v>17.465724169075699</v>
      </c>
      <c r="M1964">
        <v>96.945793712649206</v>
      </c>
      <c r="N1964">
        <v>2.00649599096326</v>
      </c>
      <c r="O1964">
        <v>0</v>
      </c>
      <c r="P1964">
        <v>1700.7518796992399</v>
      </c>
      <c r="Q1964">
        <v>0.17434038508087599</v>
      </c>
    </row>
    <row r="1965" spans="1:17" hidden="1" x14ac:dyDescent="0.3">
      <c r="A1965" t="s">
        <v>4087</v>
      </c>
      <c r="B1965" t="s">
        <v>4088</v>
      </c>
      <c r="C1965" t="str">
        <f>IFERROR(VLOOKUP(Table1[[#This Row],[Ticker]],[1]!Table1[[Symbol]:[Industry]],2,FALSE),"-")</f>
        <v>-</v>
      </c>
      <c r="D1965" t="s">
        <v>302</v>
      </c>
      <c r="E1965">
        <v>366.459927902</v>
      </c>
      <c r="F1965">
        <v>188.38</v>
      </c>
      <c r="G1965">
        <v>-2.4404594058111799</v>
      </c>
      <c r="H1965">
        <v>25.376611559483401</v>
      </c>
      <c r="I1965">
        <v>-21.066276249128901</v>
      </c>
      <c r="J1965">
        <v>5.8750529887028504</v>
      </c>
      <c r="K1965">
        <v>151.602280483372</v>
      </c>
      <c r="L1965">
        <v>152.64376359176899</v>
      </c>
      <c r="M1965">
        <v>78.463026370013495</v>
      </c>
      <c r="N1965">
        <v>2.1966401221773699</v>
      </c>
      <c r="O1965">
        <v>26.8446756555897</v>
      </c>
      <c r="P1965">
        <v>73.063849333945797</v>
      </c>
      <c r="Q1965">
        <v>5.9046091989859002E-2</v>
      </c>
    </row>
    <row r="1966" spans="1:17" hidden="1" x14ac:dyDescent="0.3">
      <c r="A1966" t="s">
        <v>4089</v>
      </c>
      <c r="B1966" t="s">
        <v>4090</v>
      </c>
      <c r="C1966" t="str">
        <f>IFERROR(VLOOKUP(Table1[[#This Row],[Ticker]],[1]!Table1[[Symbol]:[Industry]],2,FALSE),"-")</f>
        <v>-</v>
      </c>
      <c r="D1966" t="s">
        <v>268</v>
      </c>
      <c r="E1966">
        <v>366.37990117199899</v>
      </c>
      <c r="F1966">
        <v>83.74</v>
      </c>
      <c r="G1966">
        <v>-19.561978189497101</v>
      </c>
      <c r="H1966">
        <v>-9.1433412563361607</v>
      </c>
      <c r="I1966">
        <v>-33.358965735681501</v>
      </c>
      <c r="J1966">
        <v>0.167754008522527</v>
      </c>
      <c r="K1966">
        <v>87.900419464335002</v>
      </c>
      <c r="M1966">
        <v>34.3044055669857</v>
      </c>
      <c r="N1966">
        <v>1.21639109150536</v>
      </c>
      <c r="O1966">
        <v>107.18891807977</v>
      </c>
      <c r="P1966">
        <v>11.8024032042723</v>
      </c>
    </row>
    <row r="1967" spans="1:17" hidden="1" x14ac:dyDescent="0.3">
      <c r="A1967" t="s">
        <v>4091</v>
      </c>
      <c r="B1967" t="s">
        <v>4092</v>
      </c>
      <c r="C1967" t="str">
        <f>IFERROR(VLOOKUP(Table1[[#This Row],[Ticker]],[1]!Table1[[Symbol]:[Industry]],2,FALSE),"-")</f>
        <v>-</v>
      </c>
      <c r="D1967" t="s">
        <v>130</v>
      </c>
      <c r="E1967">
        <v>365.22126064999998</v>
      </c>
      <c r="F1967">
        <v>55.73</v>
      </c>
      <c r="G1967">
        <v>-3.6087726504290298</v>
      </c>
      <c r="H1967">
        <v>1.3508097053533701</v>
      </c>
      <c r="I1967">
        <v>-42.596563080941202</v>
      </c>
      <c r="J1967">
        <v>2.5424244167398098</v>
      </c>
      <c r="K1967">
        <v>56.901325909265701</v>
      </c>
      <c r="L1967">
        <v>56.5986771300622</v>
      </c>
      <c r="M1967">
        <v>45.211849734966897</v>
      </c>
      <c r="N1967">
        <v>2.2967358455202498</v>
      </c>
      <c r="O1967">
        <v>91.997129014893204</v>
      </c>
      <c r="P1967">
        <v>40.910240202275602</v>
      </c>
      <c r="Q1967">
        <v>4.0746829732151997E-2</v>
      </c>
    </row>
    <row r="1968" spans="1:17" hidden="1" x14ac:dyDescent="0.3">
      <c r="A1968" t="s">
        <v>4093</v>
      </c>
      <c r="B1968" t="s">
        <v>4094</v>
      </c>
      <c r="C1968" t="str">
        <f>IFERROR(VLOOKUP(Table1[[#This Row],[Ticker]],[1]!Table1[[Symbol]:[Industry]],2,FALSE),"-")</f>
        <v>-</v>
      </c>
      <c r="D1968" t="s">
        <v>268</v>
      </c>
      <c r="E1968">
        <v>365.11700000000002</v>
      </c>
      <c r="F1968">
        <v>219.95</v>
      </c>
      <c r="G1968">
        <v>-10.5704263909836</v>
      </c>
      <c r="H1968">
        <v>-11.817611038780999</v>
      </c>
      <c r="I1968">
        <v>-30.152774604710299</v>
      </c>
      <c r="J1968">
        <v>-3.71156371636236</v>
      </c>
      <c r="K1968">
        <v>230.082218407293</v>
      </c>
      <c r="L1968">
        <v>228.93123973793701</v>
      </c>
      <c r="M1968">
        <v>35.134883218114702</v>
      </c>
      <c r="N1968">
        <v>0.99473684210526303</v>
      </c>
      <c r="O1968">
        <v>56.831097976812899</v>
      </c>
      <c r="P1968">
        <v>27.840743969776199</v>
      </c>
      <c r="Q1968">
        <v>0.118775222645953</v>
      </c>
    </row>
    <row r="1969" spans="1:17" hidden="1" x14ac:dyDescent="0.3">
      <c r="A1969" t="s">
        <v>4095</v>
      </c>
      <c r="B1969" t="s">
        <v>4096</v>
      </c>
      <c r="C1969" t="str">
        <f>IFERROR(VLOOKUP(Table1[[#This Row],[Ticker]],[1]!Table1[[Symbol]:[Industry]],2,FALSE),"-")</f>
        <v>-</v>
      </c>
      <c r="D1969" t="s">
        <v>1833</v>
      </c>
      <c r="E1969">
        <v>364.31634616599899</v>
      </c>
      <c r="F1969">
        <v>62.42</v>
      </c>
      <c r="G1969">
        <v>33.650319349483603</v>
      </c>
      <c r="H1969">
        <v>-7.8293082550397601</v>
      </c>
      <c r="I1969">
        <v>-7.1696961625488598</v>
      </c>
      <c r="J1969">
        <v>-5.6887557360712302</v>
      </c>
      <c r="K1969">
        <v>65.521080839429203</v>
      </c>
      <c r="L1969">
        <v>61.021735386122899</v>
      </c>
      <c r="M1969">
        <v>30.331165412111201</v>
      </c>
      <c r="N1969">
        <v>0.58150153182008002</v>
      </c>
      <c r="O1969">
        <v>49.551425825056</v>
      </c>
      <c r="P1969">
        <v>59.0318471337579</v>
      </c>
      <c r="Q1969">
        <v>2.5797990168062002E-2</v>
      </c>
    </row>
    <row r="1970" spans="1:17" hidden="1" x14ac:dyDescent="0.3">
      <c r="A1970" t="s">
        <v>4097</v>
      </c>
      <c r="B1970" t="s">
        <v>4098</v>
      </c>
      <c r="C1970" t="str">
        <f>IFERROR(VLOOKUP(Table1[[#This Row],[Ticker]],[1]!Table1[[Symbol]:[Industry]],2,FALSE),"-")</f>
        <v>-</v>
      </c>
      <c r="D1970" t="s">
        <v>921</v>
      </c>
      <c r="E1970">
        <v>363.50586499999997</v>
      </c>
      <c r="F1970">
        <v>642.35</v>
      </c>
      <c r="G1970">
        <v>79.944691643856004</v>
      </c>
      <c r="H1970">
        <v>0.99334459755711002</v>
      </c>
      <c r="I1970">
        <v>19.9753026982394</v>
      </c>
      <c r="J1970">
        <v>1.75076531750714</v>
      </c>
      <c r="K1970">
        <v>576.07319512165702</v>
      </c>
      <c r="M1970">
        <v>60.386765721532001</v>
      </c>
      <c r="N1970">
        <v>1.1198404785642999</v>
      </c>
      <c r="O1970">
        <v>5.0828987312212899</v>
      </c>
      <c r="P1970">
        <v>150.91796875</v>
      </c>
    </row>
    <row r="1971" spans="1:17" hidden="1" x14ac:dyDescent="0.3">
      <c r="A1971" t="s">
        <v>4099</v>
      </c>
      <c r="B1971" t="s">
        <v>4100</v>
      </c>
      <c r="C1971" t="str">
        <f>IFERROR(VLOOKUP(Table1[[#This Row],[Ticker]],[1]!Table1[[Symbol]:[Industry]],2,FALSE),"-")</f>
        <v>-</v>
      </c>
      <c r="D1971" t="s">
        <v>523</v>
      </c>
      <c r="E1971">
        <v>363.429420951</v>
      </c>
      <c r="F1971">
        <v>26.77</v>
      </c>
      <c r="G1971">
        <v>152.00343816652</v>
      </c>
      <c r="H1971">
        <v>15.0376605812022</v>
      </c>
      <c r="I1971">
        <v>49.990637331117902</v>
      </c>
      <c r="J1971">
        <v>-5.7528322136460197</v>
      </c>
      <c r="K1971">
        <v>22.6473217827307</v>
      </c>
      <c r="L1971">
        <v>17.391938059880001</v>
      </c>
      <c r="M1971">
        <v>53.5842116290871</v>
      </c>
      <c r="N1971">
        <v>1.0741487496969799</v>
      </c>
      <c r="O1971">
        <v>10.5715353007097</v>
      </c>
      <c r="P1971">
        <v>190.97826086956499</v>
      </c>
      <c r="Q1971">
        <v>0.117498635496231</v>
      </c>
    </row>
    <row r="1972" spans="1:17" hidden="1" x14ac:dyDescent="0.3">
      <c r="A1972" t="s">
        <v>4101</v>
      </c>
      <c r="B1972" t="s">
        <v>4102</v>
      </c>
      <c r="C1972" t="str">
        <f>IFERROR(VLOOKUP(Table1[[#This Row],[Ticker]],[1]!Table1[[Symbol]:[Industry]],2,FALSE),"-")</f>
        <v>-</v>
      </c>
      <c r="D1972" t="s">
        <v>46</v>
      </c>
      <c r="E1972">
        <v>363.205386059999</v>
      </c>
      <c r="F1972">
        <v>27.7</v>
      </c>
      <c r="G1972">
        <v>71.783774037708696</v>
      </c>
      <c r="H1972">
        <v>24.8619612362528</v>
      </c>
      <c r="I1972">
        <v>-39.984537118694099</v>
      </c>
      <c r="J1972">
        <v>6.62453052410007</v>
      </c>
      <c r="K1972">
        <v>25.0465006811995</v>
      </c>
      <c r="L1972">
        <v>27.2133421617051</v>
      </c>
      <c r="M1972">
        <v>87.098977592515197</v>
      </c>
      <c r="N1972">
        <v>0.96848821710685995</v>
      </c>
      <c r="O1972">
        <v>86.462093862815806</v>
      </c>
      <c r="Q1972">
        <v>0.121979756549915</v>
      </c>
    </row>
    <row r="1973" spans="1:17" hidden="1" x14ac:dyDescent="0.3">
      <c r="A1973" t="s">
        <v>4103</v>
      </c>
      <c r="B1973" t="s">
        <v>4104</v>
      </c>
      <c r="C1973" t="str">
        <f>IFERROR(VLOOKUP(Table1[[#This Row],[Ticker]],[1]!Table1[[Symbol]:[Industry]],2,FALSE),"-")</f>
        <v>-</v>
      </c>
      <c r="D1973" t="s">
        <v>528</v>
      </c>
      <c r="E1973">
        <v>363.06784800000003</v>
      </c>
      <c r="F1973">
        <v>1396.2</v>
      </c>
      <c r="G1973">
        <v>-20.5192354852928</v>
      </c>
      <c r="H1973">
        <v>-15.032501930086299</v>
      </c>
      <c r="I1973">
        <v>-51.750783992869103</v>
      </c>
      <c r="J1973">
        <v>-2.0024062794208599</v>
      </c>
      <c r="K1973">
        <v>1558.48938650267</v>
      </c>
      <c r="L1973">
        <v>1660.6635293032</v>
      </c>
      <c r="M1973">
        <v>18.6146770270845</v>
      </c>
      <c r="N1973">
        <v>0.90147714782814403</v>
      </c>
      <c r="O1973">
        <v>89.944134078212201</v>
      </c>
      <c r="P1973">
        <v>7.6484194294525798</v>
      </c>
      <c r="Q1973">
        <v>5.0367707972564998E-2</v>
      </c>
    </row>
    <row r="1974" spans="1:17" hidden="1" x14ac:dyDescent="0.3">
      <c r="A1974" t="s">
        <v>4105</v>
      </c>
      <c r="B1974" t="s">
        <v>4106</v>
      </c>
      <c r="C1974" t="str">
        <f>IFERROR(VLOOKUP(Table1[[#This Row],[Ticker]],[1]!Table1[[Symbol]:[Industry]],2,FALSE),"-")</f>
        <v>-</v>
      </c>
      <c r="D1974" t="s">
        <v>21</v>
      </c>
      <c r="E1974">
        <v>362.93306000000001</v>
      </c>
      <c r="F1974">
        <v>29.03</v>
      </c>
      <c r="G1974">
        <v>10.7340335213649</v>
      </c>
      <c r="H1974">
        <v>-4.9364883761502298</v>
      </c>
      <c r="I1974">
        <v>-17.0160055215485</v>
      </c>
      <c r="J1974">
        <v>-4.48803346775831</v>
      </c>
      <c r="K1974">
        <v>28.9581328940308</v>
      </c>
      <c r="L1974">
        <v>26.2446208911248</v>
      </c>
      <c r="M1974">
        <v>34.059043755796701</v>
      </c>
      <c r="N1974">
        <v>1.4067996824605999</v>
      </c>
      <c r="O1974">
        <v>27.454357561143599</v>
      </c>
      <c r="P1974">
        <v>49.6391752577319</v>
      </c>
      <c r="Q1974">
        <v>-7.0807414519509998E-3</v>
      </c>
    </row>
    <row r="1975" spans="1:17" hidden="1" x14ac:dyDescent="0.3">
      <c r="A1975" t="s">
        <v>4107</v>
      </c>
      <c r="B1975" t="s">
        <v>4108</v>
      </c>
      <c r="C1975" t="str">
        <f>IFERROR(VLOOKUP(Table1[[#This Row],[Ticker]],[1]!Table1[[Symbol]:[Industry]],2,FALSE),"-")</f>
        <v>-</v>
      </c>
      <c r="D1975" t="s">
        <v>302</v>
      </c>
      <c r="E1975">
        <v>362.56478222999999</v>
      </c>
      <c r="F1975">
        <v>22.18</v>
      </c>
      <c r="G1975">
        <v>199.819677161177</v>
      </c>
      <c r="H1975">
        <v>23.613321244723899</v>
      </c>
      <c r="I1975">
        <v>9.0014268321035207</v>
      </c>
      <c r="J1975">
        <v>-5.9141087365755203</v>
      </c>
      <c r="K1975">
        <v>20.2396994456406</v>
      </c>
      <c r="L1975">
        <v>15.4585657969499</v>
      </c>
      <c r="M1975">
        <v>40.736464086044798</v>
      </c>
      <c r="N1975">
        <v>0.41246880230580302</v>
      </c>
      <c r="O1975">
        <v>38.1875563570784</v>
      </c>
      <c r="P1975">
        <v>249.29133858267701</v>
      </c>
      <c r="Q1975">
        <v>7.8097057468869996E-2</v>
      </c>
    </row>
    <row r="1976" spans="1:17" hidden="1" x14ac:dyDescent="0.3">
      <c r="A1976" t="s">
        <v>4109</v>
      </c>
      <c r="B1976" t="s">
        <v>4110</v>
      </c>
      <c r="C1976" t="str">
        <f>IFERROR(VLOOKUP(Table1[[#This Row],[Ticker]],[1]!Table1[[Symbol]:[Industry]],2,FALSE),"-")</f>
        <v>-</v>
      </c>
      <c r="D1976" t="s">
        <v>21</v>
      </c>
      <c r="E1976">
        <v>361.35177970199999</v>
      </c>
      <c r="F1976">
        <v>153.97999999999999</v>
      </c>
      <c r="G1976">
        <v>62.215108718384201</v>
      </c>
      <c r="H1976">
        <v>8.1626490842711998</v>
      </c>
      <c r="I1976">
        <v>20.888728171737501</v>
      </c>
      <c r="J1976">
        <v>-1.30796911439841</v>
      </c>
      <c r="K1976">
        <v>140.659764327197</v>
      </c>
      <c r="L1976">
        <v>118.886532486386</v>
      </c>
      <c r="M1976">
        <v>48.738780075989503</v>
      </c>
      <c r="N1976">
        <v>1.67287849157399</v>
      </c>
      <c r="O1976">
        <v>15.807247694505699</v>
      </c>
      <c r="P1976">
        <v>108.928086838534</v>
      </c>
      <c r="Q1976">
        <v>2.6785863606761998E-2</v>
      </c>
    </row>
    <row r="1977" spans="1:17" hidden="1" x14ac:dyDescent="0.3">
      <c r="A1977" t="s">
        <v>4111</v>
      </c>
      <c r="B1977" t="s">
        <v>4112</v>
      </c>
      <c r="C1977" t="str">
        <f>IFERROR(VLOOKUP(Table1[[#This Row],[Ticker]],[1]!Table1[[Symbol]:[Industry]],2,FALSE),"-")</f>
        <v>-</v>
      </c>
      <c r="E1977">
        <v>359.97154080000001</v>
      </c>
      <c r="F1977">
        <v>332.45</v>
      </c>
      <c r="G1977">
        <v>96.043911124279902</v>
      </c>
      <c r="H1977">
        <v>-8.7682261077090597</v>
      </c>
      <c r="I1977">
        <v>107.26715079237</v>
      </c>
      <c r="J1977">
        <v>1.0041652495768001</v>
      </c>
      <c r="K1977">
        <v>321.96662027827603</v>
      </c>
      <c r="L1977">
        <v>237.62225016051599</v>
      </c>
      <c r="M1977">
        <v>41.380336909562502</v>
      </c>
      <c r="N1977">
        <v>0.42344471599310901</v>
      </c>
      <c r="O1977">
        <v>10.693337343961399</v>
      </c>
      <c r="P1977">
        <v>159.7265625</v>
      </c>
    </row>
    <row r="1978" spans="1:17" hidden="1" x14ac:dyDescent="0.3">
      <c r="A1978" t="s">
        <v>4113</v>
      </c>
      <c r="B1978" t="s">
        <v>4114</v>
      </c>
      <c r="C1978" t="str">
        <f>IFERROR(VLOOKUP(Table1[[#This Row],[Ticker]],[1]!Table1[[Symbol]:[Industry]],2,FALSE),"-")</f>
        <v>-</v>
      </c>
      <c r="D1978" t="s">
        <v>343</v>
      </c>
      <c r="E1978">
        <v>358.76199744000002</v>
      </c>
      <c r="F1978">
        <v>26.88</v>
      </c>
      <c r="G1978">
        <v>12.470757230835201</v>
      </c>
      <c r="H1978">
        <v>-4.0128715721347596</v>
      </c>
      <c r="I1978">
        <v>-22.406535316486401</v>
      </c>
      <c r="J1978">
        <v>-5.2498417208687096</v>
      </c>
      <c r="K1978">
        <v>27.065422806774201</v>
      </c>
      <c r="L1978">
        <v>25.4384766516377</v>
      </c>
      <c r="M1978">
        <v>34.053921337019602</v>
      </c>
      <c r="N1978">
        <v>1.5756216573859401</v>
      </c>
      <c r="O1978">
        <v>31.8824404761904</v>
      </c>
      <c r="P1978">
        <v>56.734693877551003</v>
      </c>
      <c r="Q1978">
        <v>5.7385258678044997E-2</v>
      </c>
    </row>
    <row r="1979" spans="1:17" hidden="1" x14ac:dyDescent="0.3">
      <c r="A1979" t="s">
        <v>4115</v>
      </c>
      <c r="B1979" t="s">
        <v>4116</v>
      </c>
      <c r="C1979" t="str">
        <f>IFERROR(VLOOKUP(Table1[[#This Row],[Ticker]],[1]!Table1[[Symbol]:[Industry]],2,FALSE),"-")</f>
        <v>-</v>
      </c>
      <c r="D1979" t="s">
        <v>101</v>
      </c>
      <c r="E1979">
        <v>358.45523128799999</v>
      </c>
      <c r="F1979">
        <v>27.83</v>
      </c>
      <c r="G1979">
        <v>89.123130292703294</v>
      </c>
      <c r="H1979">
        <v>10.5188182029485</v>
      </c>
      <c r="I1979">
        <v>-2.9914386406852298</v>
      </c>
      <c r="J1979">
        <v>-2.3817650762198102</v>
      </c>
      <c r="K1979">
        <v>25.6612216484877</v>
      </c>
      <c r="L1979">
        <v>21.473806475798298</v>
      </c>
      <c r="M1979">
        <v>43.213161126083897</v>
      </c>
      <c r="N1979">
        <v>0.97251891923393297</v>
      </c>
      <c r="O1979">
        <v>17.367516770335101</v>
      </c>
      <c r="P1979">
        <v>141.161503010731</v>
      </c>
      <c r="Q1979">
        <v>0.119011165458405</v>
      </c>
    </row>
    <row r="1980" spans="1:17" hidden="1" x14ac:dyDescent="0.3">
      <c r="A1980" t="s">
        <v>4117</v>
      </c>
      <c r="B1980" t="s">
        <v>4118</v>
      </c>
      <c r="C1980" t="str">
        <f>IFERROR(VLOOKUP(Table1[[#This Row],[Ticker]],[1]!Table1[[Symbol]:[Industry]],2,FALSE),"-")</f>
        <v>-</v>
      </c>
      <c r="D1980" t="s">
        <v>138</v>
      </c>
      <c r="E1980">
        <v>358.26809716299999</v>
      </c>
      <c r="F1980">
        <v>94.67</v>
      </c>
      <c r="G1980">
        <v>22.799250521670601</v>
      </c>
      <c r="H1980">
        <v>-17.5833129263244</v>
      </c>
      <c r="I1980">
        <v>-36.887070951115703</v>
      </c>
      <c r="J1980">
        <v>-4.3247270161454097</v>
      </c>
      <c r="K1980">
        <v>102.225077264688</v>
      </c>
      <c r="L1980">
        <v>100.85808411926899</v>
      </c>
      <c r="M1980">
        <v>27.609474964900201</v>
      </c>
      <c r="N1980">
        <v>0.67863740878947498</v>
      </c>
      <c r="O1980">
        <v>60.7161719657758</v>
      </c>
      <c r="P1980">
        <v>47.921875</v>
      </c>
      <c r="Q1980">
        <v>1.3106019589038001E-2</v>
      </c>
    </row>
    <row r="1981" spans="1:17" hidden="1" x14ac:dyDescent="0.3">
      <c r="A1981" t="s">
        <v>4119</v>
      </c>
      <c r="B1981" t="s">
        <v>4120</v>
      </c>
      <c r="C1981" t="str">
        <f>IFERROR(VLOOKUP(Table1[[#This Row],[Ticker]],[1]!Table1[[Symbol]:[Industry]],2,FALSE),"-")</f>
        <v>-</v>
      </c>
      <c r="E1981">
        <v>358.01599679999998</v>
      </c>
      <c r="F1981">
        <v>144</v>
      </c>
      <c r="G1981">
        <v>97.562518261682598</v>
      </c>
      <c r="H1981">
        <v>-2.9350133256184699E-2</v>
      </c>
      <c r="I1981">
        <v>-5.5587063550175797</v>
      </c>
      <c r="J1981">
        <v>3.9936899296312101</v>
      </c>
      <c r="K1981">
        <v>142.326876114941</v>
      </c>
      <c r="L1981">
        <v>123.10710153593899</v>
      </c>
      <c r="M1981">
        <v>49.486853131253397</v>
      </c>
      <c r="N1981">
        <v>1.0194070080862501</v>
      </c>
      <c r="O1981">
        <v>37.5</v>
      </c>
      <c r="P1981">
        <v>160.633484162895</v>
      </c>
    </row>
    <row r="1982" spans="1:17" hidden="1" x14ac:dyDescent="0.3">
      <c r="A1982" t="s">
        <v>4121</v>
      </c>
      <c r="B1982" t="s">
        <v>4122</v>
      </c>
      <c r="C1982" t="str">
        <f>IFERROR(VLOOKUP(Table1[[#This Row],[Ticker]],[1]!Table1[[Symbol]:[Industry]],2,FALSE),"-")</f>
        <v>-</v>
      </c>
      <c r="D1982" t="s">
        <v>46</v>
      </c>
      <c r="E1982">
        <v>357.577248</v>
      </c>
      <c r="F1982">
        <v>143.15</v>
      </c>
      <c r="G1982">
        <v>66.763563718557506</v>
      </c>
      <c r="H1982">
        <v>-11.841345565591</v>
      </c>
      <c r="I1982">
        <v>75.483230746207497</v>
      </c>
      <c r="J1982">
        <v>0.44077632089574098</v>
      </c>
      <c r="K1982">
        <v>125.975895704709</v>
      </c>
      <c r="M1982">
        <v>51.5617386002763</v>
      </c>
      <c r="N1982">
        <v>0.66872766261615402</v>
      </c>
      <c r="O1982">
        <v>13.831645127488599</v>
      </c>
      <c r="P1982">
        <v>127.222222222222</v>
      </c>
    </row>
    <row r="1983" spans="1:17" hidden="1" x14ac:dyDescent="0.3">
      <c r="A1983" t="s">
        <v>4123</v>
      </c>
      <c r="B1983" t="s">
        <v>4124</v>
      </c>
      <c r="C1983" t="str">
        <f>IFERROR(VLOOKUP(Table1[[#This Row],[Ticker]],[1]!Table1[[Symbol]:[Industry]],2,FALSE),"-")</f>
        <v>-</v>
      </c>
      <c r="D1983" t="s">
        <v>380</v>
      </c>
      <c r="E1983">
        <v>357.35050000000001</v>
      </c>
      <c r="F1983">
        <v>33.799999999999997</v>
      </c>
      <c r="G1983">
        <v>-36.092427936165301</v>
      </c>
      <c r="H1983">
        <v>-19.986294577700601</v>
      </c>
      <c r="I1983">
        <v>-74.296508919996597</v>
      </c>
      <c r="J1983">
        <v>-12.453191423913999</v>
      </c>
      <c r="K1983">
        <v>40.767249400550803</v>
      </c>
      <c r="L1983">
        <v>49.139138659458197</v>
      </c>
      <c r="M1983">
        <v>25.808006008856999</v>
      </c>
      <c r="N1983">
        <v>1.23893061462202</v>
      </c>
      <c r="O1983">
        <v>157.39644970414199</v>
      </c>
      <c r="P1983">
        <v>5.6580181306658197</v>
      </c>
      <c r="Q1983">
        <v>0.13884276197273601</v>
      </c>
    </row>
    <row r="1984" spans="1:17" hidden="1" x14ac:dyDescent="0.3">
      <c r="A1984" t="s">
        <v>4125</v>
      </c>
      <c r="B1984" t="s">
        <v>4126</v>
      </c>
      <c r="C1984" t="str">
        <f>IFERROR(VLOOKUP(Table1[[#This Row],[Ticker]],[1]!Table1[[Symbol]:[Industry]],2,FALSE),"-")</f>
        <v>-</v>
      </c>
      <c r="D1984" t="s">
        <v>46</v>
      </c>
      <c r="E1984">
        <v>356.65640388000003</v>
      </c>
      <c r="F1984">
        <v>13.23</v>
      </c>
      <c r="G1984">
        <v>115.697969766699</v>
      </c>
      <c r="H1984">
        <v>16.054338845479901</v>
      </c>
      <c r="I1984">
        <v>-17.9052828716455</v>
      </c>
      <c r="J1984">
        <v>22.959595136556501</v>
      </c>
      <c r="K1984">
        <v>11.0520673112345</v>
      </c>
      <c r="L1984">
        <v>10.007813303967399</v>
      </c>
      <c r="M1984">
        <v>84.102039038572002</v>
      </c>
      <c r="N1984">
        <v>2.6575423450271298</v>
      </c>
      <c r="O1984">
        <v>13.378684807256199</v>
      </c>
      <c r="P1984">
        <v>150.56818181818099</v>
      </c>
      <c r="Q1984">
        <v>6.9531776159659997E-2</v>
      </c>
    </row>
    <row r="1985" spans="1:17" hidden="1" x14ac:dyDescent="0.3">
      <c r="A1985" t="s">
        <v>4127</v>
      </c>
      <c r="B1985" t="s">
        <v>4128</v>
      </c>
      <c r="C1985" t="str">
        <f>IFERROR(VLOOKUP(Table1[[#This Row],[Ticker]],[1]!Table1[[Symbol]:[Industry]],2,FALSE),"-")</f>
        <v>-</v>
      </c>
      <c r="D1985" t="s">
        <v>62</v>
      </c>
      <c r="E1985">
        <v>354.46340667999999</v>
      </c>
      <c r="F1985">
        <v>80.95</v>
      </c>
      <c r="G1985">
        <v>70.206965268948196</v>
      </c>
      <c r="H1985">
        <v>-37.088618978837403</v>
      </c>
      <c r="I1985">
        <v>142.443683957795</v>
      </c>
      <c r="J1985">
        <v>-5.2710547647017103</v>
      </c>
      <c r="K1985">
        <v>98.523136715121595</v>
      </c>
      <c r="L1985">
        <v>72.239187131844403</v>
      </c>
      <c r="M1985">
        <v>6.8306551436606799</v>
      </c>
      <c r="N1985">
        <v>1.1158641101275</v>
      </c>
      <c r="O1985">
        <v>60.469425571340302</v>
      </c>
      <c r="P1985">
        <v>296.328029375764</v>
      </c>
      <c r="Q1985">
        <v>0.20363395221931699</v>
      </c>
    </row>
    <row r="1986" spans="1:17" hidden="1" x14ac:dyDescent="0.3">
      <c r="A1986" t="s">
        <v>4129</v>
      </c>
      <c r="B1986" t="s">
        <v>4130</v>
      </c>
      <c r="C1986" t="str">
        <f>IFERROR(VLOOKUP(Table1[[#This Row],[Ticker]],[1]!Table1[[Symbol]:[Industry]],2,FALSE),"-")</f>
        <v>-</v>
      </c>
      <c r="D1986" t="s">
        <v>268</v>
      </c>
      <c r="E1986">
        <v>353.73306960000002</v>
      </c>
      <c r="F1986">
        <v>646.65</v>
      </c>
      <c r="G1986">
        <v>94.710583466619795</v>
      </c>
      <c r="H1986">
        <v>-17.1580504576681</v>
      </c>
      <c r="I1986">
        <v>44.213514133115098</v>
      </c>
      <c r="J1986">
        <v>-7.3478761473749801</v>
      </c>
      <c r="K1986">
        <v>624.83739656651801</v>
      </c>
      <c r="L1986">
        <v>490.20568145551601</v>
      </c>
      <c r="M1986">
        <v>27.8507875786078</v>
      </c>
      <c r="N1986">
        <v>0.29008297536023198</v>
      </c>
      <c r="O1986">
        <v>22.121704167633101</v>
      </c>
      <c r="P1986">
        <v>122.982758620689</v>
      </c>
      <c r="Q1986">
        <v>8.1140325497790003E-2</v>
      </c>
    </row>
    <row r="1987" spans="1:17" hidden="1" x14ac:dyDescent="0.3">
      <c r="A1987" t="s">
        <v>4131</v>
      </c>
      <c r="B1987" t="s">
        <v>4132</v>
      </c>
      <c r="C1987" t="str">
        <f>IFERROR(VLOOKUP(Table1[[#This Row],[Ticker]],[1]!Table1[[Symbol]:[Industry]],2,FALSE),"-")</f>
        <v>-</v>
      </c>
      <c r="D1987" t="s">
        <v>1627</v>
      </c>
      <c r="E1987">
        <v>353.22745599999899</v>
      </c>
      <c r="F1987">
        <v>64.28</v>
      </c>
      <c r="G1987">
        <v>-3.5337472865222201</v>
      </c>
      <c r="H1987">
        <v>-1.6755758807730301</v>
      </c>
      <c r="I1987">
        <v>-0.63430763286646596</v>
      </c>
      <c r="J1987">
        <v>1.85680090933412</v>
      </c>
      <c r="K1987">
        <v>64.444528639128293</v>
      </c>
      <c r="L1987">
        <v>60.142860854794797</v>
      </c>
      <c r="M1987">
        <v>59.429581906584403</v>
      </c>
      <c r="N1987">
        <v>0.54157929035343599</v>
      </c>
      <c r="O1987">
        <v>21.344119477286799</v>
      </c>
      <c r="P1987">
        <v>50.116767865483403</v>
      </c>
      <c r="Q1987">
        <v>-2.7277470216565999E-2</v>
      </c>
    </row>
    <row r="1988" spans="1:17" hidden="1" x14ac:dyDescent="0.3">
      <c r="A1988" t="s">
        <v>4133</v>
      </c>
      <c r="B1988" t="s">
        <v>4134</v>
      </c>
      <c r="C1988" t="str">
        <f>IFERROR(VLOOKUP(Table1[[#This Row],[Ticker]],[1]!Table1[[Symbol]:[Industry]],2,FALSE),"-")</f>
        <v>-</v>
      </c>
      <c r="D1988" t="s">
        <v>51</v>
      </c>
      <c r="E1988">
        <v>353.18644604999997</v>
      </c>
      <c r="F1988">
        <v>53.1</v>
      </c>
      <c r="G1988">
        <v>82.558479126955007</v>
      </c>
      <c r="H1988">
        <v>19.571271284597302</v>
      </c>
      <c r="I1988">
        <v>27.908997409539101</v>
      </c>
      <c r="J1988">
        <v>-8.6515511952811703</v>
      </c>
      <c r="K1988">
        <v>50.6369386226892</v>
      </c>
      <c r="L1988">
        <v>41.770266716115103</v>
      </c>
      <c r="M1988">
        <v>33.869848608044698</v>
      </c>
      <c r="N1988">
        <v>1.1138449806100901</v>
      </c>
      <c r="O1988">
        <v>23.6158192090395</v>
      </c>
      <c r="P1988">
        <v>139.72911963882601</v>
      </c>
      <c r="Q1988">
        <v>0.144429897570235</v>
      </c>
    </row>
    <row r="1989" spans="1:17" hidden="1" x14ac:dyDescent="0.3">
      <c r="A1989" t="s">
        <v>4135</v>
      </c>
      <c r="B1989" t="s">
        <v>4136</v>
      </c>
      <c r="C1989" t="str">
        <f>IFERROR(VLOOKUP(Table1[[#This Row],[Ticker]],[1]!Table1[[Symbol]:[Industry]],2,FALSE),"-")</f>
        <v>-</v>
      </c>
      <c r="D1989" t="s">
        <v>268</v>
      </c>
      <c r="E1989">
        <v>352.96173368400002</v>
      </c>
      <c r="F1989">
        <v>128.22</v>
      </c>
      <c r="G1989">
        <v>-18.096504796184298</v>
      </c>
      <c r="H1989">
        <v>-8.9465160332982094</v>
      </c>
      <c r="I1989">
        <v>-14.8883701825927</v>
      </c>
      <c r="J1989">
        <v>-5.6948168994432304</v>
      </c>
      <c r="K1989">
        <v>133.960333545835</v>
      </c>
      <c r="L1989">
        <v>128.85616055357099</v>
      </c>
      <c r="M1989">
        <v>13.282410972512899</v>
      </c>
      <c r="N1989">
        <v>1.1775800749273</v>
      </c>
      <c r="O1989">
        <v>11.7532366245515</v>
      </c>
      <c r="P1989">
        <v>6.318407960199</v>
      </c>
      <c r="Q1989">
        <v>-1.5923798845547E-2</v>
      </c>
    </row>
    <row r="1990" spans="1:17" hidden="1" x14ac:dyDescent="0.3">
      <c r="A1990" t="s">
        <v>4137</v>
      </c>
      <c r="B1990" t="s">
        <v>4138</v>
      </c>
      <c r="C1990" t="str">
        <f>IFERROR(VLOOKUP(Table1[[#This Row],[Ticker]],[1]!Table1[[Symbol]:[Industry]],2,FALSE),"-")</f>
        <v>-</v>
      </c>
      <c r="E1990">
        <v>352.749023185</v>
      </c>
      <c r="F1990">
        <v>85.15</v>
      </c>
      <c r="G1990">
        <v>-19.369063669899301</v>
      </c>
      <c r="H1990">
        <v>0.90183673543067999</v>
      </c>
      <c r="I1990">
        <v>-9.2692212329477197</v>
      </c>
      <c r="J1990">
        <v>4.7129777264523502</v>
      </c>
      <c r="K1990">
        <v>79.580853852005006</v>
      </c>
      <c r="L1990">
        <v>77.906556001213701</v>
      </c>
      <c r="M1990">
        <v>67.219419410528303</v>
      </c>
      <c r="N1990">
        <v>1.96227270574865</v>
      </c>
      <c r="O1990">
        <v>23.323546682325301</v>
      </c>
      <c r="P1990">
        <v>31</v>
      </c>
      <c r="Q1990">
        <v>-9.7527015137981996E-2</v>
      </c>
    </row>
    <row r="1991" spans="1:17" hidden="1" x14ac:dyDescent="0.3">
      <c r="A1991" t="s">
        <v>4139</v>
      </c>
      <c r="B1991" t="s">
        <v>4140</v>
      </c>
      <c r="C1991" t="str">
        <f>IFERROR(VLOOKUP(Table1[[#This Row],[Ticker]],[1]!Table1[[Symbol]:[Industry]],2,FALSE),"-")</f>
        <v>-</v>
      </c>
      <c r="E1991">
        <v>352.60364605500001</v>
      </c>
      <c r="F1991">
        <v>199.45</v>
      </c>
      <c r="G1991">
        <v>3.71291715856038</v>
      </c>
      <c r="H1991">
        <v>33.034651368245299</v>
      </c>
      <c r="I1991">
        <v>28.802950908689699</v>
      </c>
      <c r="J1991">
        <v>0.39669570568332002</v>
      </c>
      <c r="K1991">
        <v>167.181830629052</v>
      </c>
      <c r="L1991">
        <v>146.08103803373899</v>
      </c>
      <c r="M1991">
        <v>52.514486396278699</v>
      </c>
      <c r="N1991">
        <v>1.9995576919081</v>
      </c>
      <c r="O1991">
        <v>19.328152419152602</v>
      </c>
      <c r="P1991">
        <v>70.397266125587294</v>
      </c>
      <c r="Q1991">
        <v>0.119482008902172</v>
      </c>
    </row>
    <row r="1992" spans="1:17" hidden="1" x14ac:dyDescent="0.3">
      <c r="A1992" t="s">
        <v>4141</v>
      </c>
      <c r="B1992" t="s">
        <v>4142</v>
      </c>
      <c r="C1992" t="str">
        <f>IFERROR(VLOOKUP(Table1[[#This Row],[Ticker]],[1]!Table1[[Symbol]:[Industry]],2,FALSE),"-")</f>
        <v>-</v>
      </c>
      <c r="D1992" t="s">
        <v>271</v>
      </c>
      <c r="E1992">
        <v>352.00089162</v>
      </c>
      <c r="F1992">
        <v>352.35</v>
      </c>
      <c r="G1992">
        <v>57.533560059892999</v>
      </c>
      <c r="H1992">
        <v>90.756777626274996</v>
      </c>
      <c r="I1992">
        <v>48.844933663093002</v>
      </c>
      <c r="J1992">
        <v>11.7239833493321</v>
      </c>
      <c r="K1992">
        <v>230.35479279722799</v>
      </c>
      <c r="L1992">
        <v>199.79066026558701</v>
      </c>
      <c r="M1992">
        <v>70.339736998858498</v>
      </c>
      <c r="N1992">
        <v>1.3855845243177201</v>
      </c>
      <c r="O1992">
        <v>13.5234851709947</v>
      </c>
      <c r="P1992">
        <v>142.611560339769</v>
      </c>
      <c r="Q1992">
        <v>3.8231019888270001E-3</v>
      </c>
    </row>
    <row r="1993" spans="1:17" hidden="1" x14ac:dyDescent="0.3">
      <c r="A1993" t="s">
        <v>4143</v>
      </c>
      <c r="B1993" t="s">
        <v>4144</v>
      </c>
      <c r="C1993" t="str">
        <f>IFERROR(VLOOKUP(Table1[[#This Row],[Ticker]],[1]!Table1[[Symbol]:[Industry]],2,FALSE),"-")</f>
        <v>-</v>
      </c>
      <c r="D1993" t="s">
        <v>130</v>
      </c>
      <c r="E1993">
        <v>351.99499041000001</v>
      </c>
      <c r="F1993">
        <v>16.59</v>
      </c>
      <c r="G1993">
        <v>-40.609109105924603</v>
      </c>
      <c r="H1993">
        <v>-8.5531864695925197</v>
      </c>
      <c r="I1993">
        <v>-47.817251858885001</v>
      </c>
      <c r="J1993">
        <v>0.309206970435844</v>
      </c>
      <c r="K1993">
        <v>17.698794056942699</v>
      </c>
      <c r="L1993">
        <v>19.416551157030401</v>
      </c>
      <c r="M1993">
        <v>29.768714726575201</v>
      </c>
      <c r="N1993">
        <v>1.3254405796592601</v>
      </c>
      <c r="O1993">
        <v>95.298372513562299</v>
      </c>
      <c r="P1993">
        <v>3.6874999999999898</v>
      </c>
      <c r="Q1993">
        <v>-1.4180519478500001E-4</v>
      </c>
    </row>
    <row r="1994" spans="1:17" hidden="1" x14ac:dyDescent="0.3">
      <c r="A1994" t="s">
        <v>4145</v>
      </c>
      <c r="B1994" t="s">
        <v>4146</v>
      </c>
      <c r="C1994" t="str">
        <f>IFERROR(VLOOKUP(Table1[[#This Row],[Ticker]],[1]!Table1[[Symbol]:[Industry]],2,FALSE),"-")</f>
        <v>-</v>
      </c>
      <c r="D1994" t="s">
        <v>271</v>
      </c>
      <c r="E1994">
        <v>351.894211466</v>
      </c>
      <c r="F1994">
        <v>69.02</v>
      </c>
      <c r="G1994">
        <v>49.223554841163299</v>
      </c>
      <c r="H1994">
        <v>-0.20965789235705401</v>
      </c>
      <c r="I1994">
        <v>1.52883373395056</v>
      </c>
      <c r="J1994">
        <v>-7.76634894986723</v>
      </c>
      <c r="K1994">
        <v>68.106804343984393</v>
      </c>
      <c r="L1994">
        <v>62.026830520305197</v>
      </c>
      <c r="M1994">
        <v>40.379815884747103</v>
      </c>
      <c r="N1994">
        <v>1.64620875374597</v>
      </c>
      <c r="O1994">
        <v>30.6867574616053</v>
      </c>
      <c r="P1994">
        <v>79.973924380704005</v>
      </c>
      <c r="Q1994">
        <v>-6.3505784454349996E-3</v>
      </c>
    </row>
    <row r="1995" spans="1:17" hidden="1" x14ac:dyDescent="0.3">
      <c r="A1995" t="s">
        <v>4147</v>
      </c>
      <c r="B1995" t="s">
        <v>4148</v>
      </c>
      <c r="C1995" t="str">
        <f>IFERROR(VLOOKUP(Table1[[#This Row],[Ticker]],[1]!Table1[[Symbol]:[Industry]],2,FALSE),"-")</f>
        <v>-</v>
      </c>
      <c r="D1995" t="s">
        <v>130</v>
      </c>
      <c r="E1995">
        <v>351.65911584999998</v>
      </c>
      <c r="F1995">
        <v>135.25</v>
      </c>
      <c r="G1995">
        <v>-12.199083772646601</v>
      </c>
      <c r="H1995">
        <v>-7.2449950182292397</v>
      </c>
      <c r="I1995">
        <v>-5.4754320932848</v>
      </c>
      <c r="J1995">
        <v>-4.8321194892636896</v>
      </c>
      <c r="K1995">
        <v>140.46528861491399</v>
      </c>
      <c r="L1995">
        <v>133.14982588165</v>
      </c>
      <c r="M1995">
        <v>36.226705547729402</v>
      </c>
      <c r="N1995">
        <v>0.38244803695150098</v>
      </c>
      <c r="O1995">
        <v>36.044362292051702</v>
      </c>
      <c r="P1995">
        <v>27.594339622641499</v>
      </c>
      <c r="Q1995">
        <v>1.4145388548963999E-2</v>
      </c>
    </row>
    <row r="1996" spans="1:17" hidden="1" x14ac:dyDescent="0.3">
      <c r="A1996" t="s">
        <v>4149</v>
      </c>
      <c r="B1996" t="s">
        <v>4150</v>
      </c>
      <c r="C1996" t="str">
        <f>IFERROR(VLOOKUP(Table1[[#This Row],[Ticker]],[1]!Table1[[Symbol]:[Industry]],2,FALSE),"-")</f>
        <v>-</v>
      </c>
      <c r="D1996" t="s">
        <v>198</v>
      </c>
      <c r="E1996">
        <v>350.34616087500001</v>
      </c>
      <c r="F1996">
        <v>158.43</v>
      </c>
      <c r="G1996">
        <v>-21.9276340980349</v>
      </c>
      <c r="H1996">
        <v>-14.726136076259699</v>
      </c>
      <c r="I1996">
        <v>-12.4130435324785</v>
      </c>
      <c r="J1996">
        <v>-9.6375304391301206</v>
      </c>
      <c r="K1996">
        <v>168.81238736451601</v>
      </c>
      <c r="L1996">
        <v>157.04248315980499</v>
      </c>
      <c r="M1996">
        <v>28.763834929670399</v>
      </c>
      <c r="N1996">
        <v>0.99188619323196303</v>
      </c>
      <c r="O1996">
        <v>23.398346272801799</v>
      </c>
      <c r="P1996">
        <v>23.532163742689999</v>
      </c>
      <c r="Q1996">
        <v>-3.6332219770298997E-2</v>
      </c>
    </row>
    <row r="1997" spans="1:17" hidden="1" x14ac:dyDescent="0.3">
      <c r="A1997" t="s">
        <v>4151</v>
      </c>
      <c r="B1997" t="s">
        <v>4152</v>
      </c>
      <c r="C1997" t="str">
        <f>IFERROR(VLOOKUP(Table1[[#This Row],[Ticker]],[1]!Table1[[Symbol]:[Industry]],2,FALSE),"-")</f>
        <v>-</v>
      </c>
      <c r="D1997" t="s">
        <v>1508</v>
      </c>
      <c r="E1997">
        <v>349.67294440000001</v>
      </c>
      <c r="F1997">
        <v>171.74</v>
      </c>
      <c r="G1997">
        <v>-20.299517076960001</v>
      </c>
      <c r="H1997">
        <v>-7.62796124436729</v>
      </c>
      <c r="I1997">
        <v>-58.7256640042309</v>
      </c>
      <c r="J1997">
        <v>-1.28628387781846</v>
      </c>
      <c r="K1997">
        <v>194.248038177989</v>
      </c>
      <c r="L1997">
        <v>223.26235217094401</v>
      </c>
      <c r="M1997">
        <v>35.340653118966003</v>
      </c>
      <c r="N1997">
        <v>0.67702805272065203</v>
      </c>
      <c r="O1997">
        <v>122.83684639571401</v>
      </c>
      <c r="P1997">
        <v>5.97963591484109</v>
      </c>
      <c r="Q1997">
        <v>0.14577314332983399</v>
      </c>
    </row>
    <row r="1998" spans="1:17" hidden="1" x14ac:dyDescent="0.3">
      <c r="A1998" t="s">
        <v>4153</v>
      </c>
      <c r="B1998" t="s">
        <v>4154</v>
      </c>
      <c r="C1998" t="str">
        <f>IFERROR(VLOOKUP(Table1[[#This Row],[Ticker]],[1]!Table1[[Symbol]:[Industry]],2,FALSE),"-")</f>
        <v>-</v>
      </c>
      <c r="D1998" t="s">
        <v>80</v>
      </c>
      <c r="E1998">
        <v>349.4639765</v>
      </c>
      <c r="F1998">
        <v>26.35</v>
      </c>
      <c r="G1998">
        <v>-47.599131682576001</v>
      </c>
      <c r="H1998">
        <v>15.6658996014717</v>
      </c>
      <c r="I1998">
        <v>-74.592696002215305</v>
      </c>
      <c r="J1998">
        <v>-7.2584346054814999</v>
      </c>
      <c r="K1998">
        <v>26.2856652824481</v>
      </c>
      <c r="L1998">
        <v>35.401727707953</v>
      </c>
      <c r="M1998">
        <v>55.463627830258403</v>
      </c>
      <c r="N1998">
        <v>0.81057489671471505</v>
      </c>
      <c r="O1998">
        <v>196.58444022770399</v>
      </c>
      <c r="P1998">
        <v>25.059326056003801</v>
      </c>
      <c r="Q1998">
        <v>7.4215350091957996E-2</v>
      </c>
    </row>
    <row r="1999" spans="1:17" hidden="1" x14ac:dyDescent="0.3">
      <c r="A1999" t="s">
        <v>4155</v>
      </c>
      <c r="B1999" t="s">
        <v>4156</v>
      </c>
      <c r="C1999" t="str">
        <f>IFERROR(VLOOKUP(Table1[[#This Row],[Ticker]],[1]!Table1[[Symbol]:[Industry]],2,FALSE),"-")</f>
        <v>-</v>
      </c>
      <c r="D1999" t="s">
        <v>1335</v>
      </c>
      <c r="E1999">
        <v>349.39944000000003</v>
      </c>
      <c r="F1999">
        <v>280.8</v>
      </c>
      <c r="G1999">
        <v>201.58927411452501</v>
      </c>
      <c r="H1999">
        <v>-14.374684380600099</v>
      </c>
      <c r="I1999">
        <v>-35.923037091055697</v>
      </c>
      <c r="J1999">
        <v>-8.1974972575468108</v>
      </c>
      <c r="K1999">
        <v>338.13175732054299</v>
      </c>
      <c r="L1999">
        <v>288.12461982977197</v>
      </c>
      <c r="M1999">
        <v>31.481925404729601</v>
      </c>
      <c r="N1999">
        <v>0.43467709316435199</v>
      </c>
      <c r="O1999">
        <v>62.001424501424403</v>
      </c>
      <c r="P1999">
        <v>237.90613718411501</v>
      </c>
      <c r="Q1999">
        <v>0.14589850780038999</v>
      </c>
    </row>
    <row r="2000" spans="1:17" hidden="1" x14ac:dyDescent="0.3">
      <c r="A2000" t="s">
        <v>4157</v>
      </c>
      <c r="B2000" t="s">
        <v>4158</v>
      </c>
      <c r="C2000" t="str">
        <f>IFERROR(VLOOKUP(Table1[[#This Row],[Ticker]],[1]!Table1[[Symbol]:[Industry]],2,FALSE),"-")</f>
        <v>-</v>
      </c>
      <c r="D2000" t="s">
        <v>46</v>
      </c>
      <c r="E2000">
        <v>349.17291168000003</v>
      </c>
      <c r="F2000">
        <v>272.85000000000002</v>
      </c>
      <c r="G2000">
        <v>135.88119958036299</v>
      </c>
      <c r="H2000">
        <v>15.9681253437229</v>
      </c>
      <c r="I2000">
        <v>144.60086660801301</v>
      </c>
      <c r="J2000">
        <v>1.31971897442357</v>
      </c>
      <c r="M2000">
        <v>61.264944125389398</v>
      </c>
      <c r="O2000">
        <v>11.6181051859996</v>
      </c>
      <c r="P2000">
        <v>175.05040322580601</v>
      </c>
    </row>
    <row r="2001" spans="1:17" hidden="1" x14ac:dyDescent="0.3">
      <c r="A2001" t="s">
        <v>4159</v>
      </c>
      <c r="B2001" t="s">
        <v>4160</v>
      </c>
      <c r="C2001" t="str">
        <f>IFERROR(VLOOKUP(Table1[[#This Row],[Ticker]],[1]!Table1[[Symbol]:[Industry]],2,FALSE),"-")</f>
        <v>-</v>
      </c>
      <c r="D2001" t="s">
        <v>372</v>
      </c>
      <c r="E2001">
        <v>348.51628520000003</v>
      </c>
      <c r="F2001">
        <v>268</v>
      </c>
      <c r="G2001">
        <v>36.599251450602701</v>
      </c>
      <c r="H2001">
        <v>3.1521382581202801</v>
      </c>
      <c r="I2001">
        <v>7.1740572364809099</v>
      </c>
      <c r="J2001">
        <v>5.1260427785760001</v>
      </c>
      <c r="K2001">
        <v>263.55357076316</v>
      </c>
      <c r="L2001">
        <v>238.80762324583699</v>
      </c>
      <c r="M2001">
        <v>44.519815844292602</v>
      </c>
      <c r="N2001">
        <v>1.4499375088434601</v>
      </c>
      <c r="O2001">
        <v>27.873134328358201</v>
      </c>
      <c r="P2001">
        <v>69.566592850363705</v>
      </c>
      <c r="Q2001">
        <v>3.3503453542244002E-2</v>
      </c>
    </row>
    <row r="2002" spans="1:17" hidden="1" x14ac:dyDescent="0.3">
      <c r="A2002" t="s">
        <v>4161</v>
      </c>
      <c r="B2002" t="s">
        <v>4162</v>
      </c>
      <c r="C2002" t="str">
        <f>IFERROR(VLOOKUP(Table1[[#This Row],[Ticker]],[1]!Table1[[Symbol]:[Industry]],2,FALSE),"-")</f>
        <v>-</v>
      </c>
      <c r="D2002" t="s">
        <v>235</v>
      </c>
      <c r="E2002">
        <v>347.84964000000002</v>
      </c>
      <c r="F2002">
        <v>108.72</v>
      </c>
      <c r="G2002">
        <v>79.049266807254696</v>
      </c>
      <c r="H2002">
        <v>-2.5778929942990398</v>
      </c>
      <c r="I2002">
        <v>3.5346232313255399E-2</v>
      </c>
      <c r="J2002">
        <v>-3.4299689516292799</v>
      </c>
      <c r="K2002">
        <v>111.10668256574699</v>
      </c>
      <c r="L2002">
        <v>96.504817973605796</v>
      </c>
      <c r="M2002">
        <v>30.693115329254901</v>
      </c>
      <c r="N2002">
        <v>1.10189843370666</v>
      </c>
      <c r="O2002">
        <v>18.552244297277301</v>
      </c>
      <c r="P2002">
        <v>104.745762711864</v>
      </c>
      <c r="Q2002">
        <v>6.5538000494784004E-2</v>
      </c>
    </row>
    <row r="2003" spans="1:17" hidden="1" x14ac:dyDescent="0.3">
      <c r="A2003" t="s">
        <v>4163</v>
      </c>
      <c r="B2003" t="s">
        <v>4164</v>
      </c>
      <c r="C2003" t="str">
        <f>IFERROR(VLOOKUP(Table1[[#This Row],[Ticker]],[1]!Table1[[Symbol]:[Industry]],2,FALSE),"-")</f>
        <v>-</v>
      </c>
      <c r="D2003" t="s">
        <v>46</v>
      </c>
      <c r="E2003">
        <v>347.00583499999999</v>
      </c>
      <c r="F2003">
        <v>275</v>
      </c>
      <c r="G2003">
        <v>34.7542154533798</v>
      </c>
      <c r="H2003">
        <v>3.96832452406173</v>
      </c>
      <c r="I2003">
        <v>43.473882481029698</v>
      </c>
      <c r="J2003">
        <v>6.2108912634244797</v>
      </c>
      <c r="K2003">
        <v>234.85808091412599</v>
      </c>
      <c r="M2003">
        <v>43.781738076460798</v>
      </c>
      <c r="N2003">
        <v>0.62665959703075202</v>
      </c>
      <c r="O2003">
        <v>19.636363636363601</v>
      </c>
      <c r="P2003">
        <v>104.08163265306101</v>
      </c>
    </row>
    <row r="2004" spans="1:17" hidden="1" x14ac:dyDescent="0.3">
      <c r="A2004" t="s">
        <v>4165</v>
      </c>
      <c r="B2004" t="s">
        <v>4166</v>
      </c>
      <c r="C2004" t="str">
        <f>IFERROR(VLOOKUP(Table1[[#This Row],[Ticker]],[1]!Table1[[Symbol]:[Industry]],2,FALSE),"-")</f>
        <v>-</v>
      </c>
      <c r="D2004" t="s">
        <v>271</v>
      </c>
      <c r="E2004">
        <v>345.66079839999998</v>
      </c>
      <c r="F2004">
        <v>403.6</v>
      </c>
      <c r="G2004">
        <v>-36.852359898473402</v>
      </c>
      <c r="H2004">
        <v>7.9376359035827999</v>
      </c>
      <c r="I2004">
        <v>-10.4523292223826</v>
      </c>
      <c r="J2004">
        <v>4.31897707200533</v>
      </c>
      <c r="K2004">
        <v>380.69952660642701</v>
      </c>
      <c r="L2004">
        <v>379.97175119471899</v>
      </c>
      <c r="M2004">
        <v>49.005875291656302</v>
      </c>
      <c r="N2004">
        <v>1.2457499081308401</v>
      </c>
      <c r="O2004">
        <v>18.6818632309216</v>
      </c>
      <c r="P2004">
        <v>49.481481481481403</v>
      </c>
      <c r="Q2004">
        <v>-9.8435650620070994E-2</v>
      </c>
    </row>
    <row r="2005" spans="1:17" hidden="1" x14ac:dyDescent="0.3">
      <c r="A2005" t="s">
        <v>4167</v>
      </c>
      <c r="B2005" t="s">
        <v>4168</v>
      </c>
      <c r="C2005" t="str">
        <f>IFERROR(VLOOKUP(Table1[[#This Row],[Ticker]],[1]!Table1[[Symbol]:[Industry]],2,FALSE),"-")</f>
        <v>-</v>
      </c>
      <c r="E2005">
        <v>344.87568599999997</v>
      </c>
      <c r="F2005">
        <v>1132</v>
      </c>
      <c r="G2005">
        <v>1113.85893917264</v>
      </c>
      <c r="H2005">
        <v>-6.1188397994731503</v>
      </c>
      <c r="I2005">
        <v>854.75229273116202</v>
      </c>
      <c r="J2005">
        <v>-9.6573867812351395</v>
      </c>
      <c r="K2005">
        <v>1077.67879512438</v>
      </c>
      <c r="M2005">
        <v>31.713491950222402</v>
      </c>
      <c r="N2005">
        <v>1.0472108376160201</v>
      </c>
      <c r="O2005">
        <v>22.606007067137799</v>
      </c>
      <c r="P2005">
        <v>1199.6555683122799</v>
      </c>
    </row>
    <row r="2006" spans="1:17" hidden="1" x14ac:dyDescent="0.3">
      <c r="A2006" t="s">
        <v>4169</v>
      </c>
      <c r="B2006" t="s">
        <v>4170</v>
      </c>
      <c r="C2006" t="str">
        <f>IFERROR(VLOOKUP(Table1[[#This Row],[Ticker]],[1]!Table1[[Symbol]:[Industry]],2,FALSE),"-")</f>
        <v>-</v>
      </c>
      <c r="D2006" t="s">
        <v>343</v>
      </c>
      <c r="E2006">
        <v>344.43184124999999</v>
      </c>
      <c r="F2006">
        <v>164.15</v>
      </c>
      <c r="G2006">
        <v>-57.518453398236403</v>
      </c>
      <c r="H2006">
        <v>-8.5391747620324097</v>
      </c>
      <c r="I2006">
        <v>-48.798786370586399</v>
      </c>
      <c r="J2006">
        <v>-7.20792877917994</v>
      </c>
      <c r="K2006">
        <v>184.485511813432</v>
      </c>
      <c r="M2006">
        <v>34.552106194610701</v>
      </c>
      <c r="N2006">
        <v>1.27292817679558</v>
      </c>
      <c r="O2006">
        <v>66.311300639658796</v>
      </c>
      <c r="P2006">
        <v>9.43333333333333</v>
      </c>
    </row>
    <row r="2007" spans="1:17" hidden="1" x14ac:dyDescent="0.3">
      <c r="A2007" t="s">
        <v>4171</v>
      </c>
      <c r="B2007" t="s">
        <v>4172</v>
      </c>
      <c r="C2007" t="str">
        <f>IFERROR(VLOOKUP(Table1[[#This Row],[Ticker]],[1]!Table1[[Symbol]:[Industry]],2,FALSE),"-")</f>
        <v>-</v>
      </c>
      <c r="D2007" t="s">
        <v>916</v>
      </c>
      <c r="E2007">
        <v>344.23649038999997</v>
      </c>
      <c r="F2007">
        <v>258.7</v>
      </c>
      <c r="G2007">
        <v>-9.43089125109816</v>
      </c>
      <c r="H2007">
        <v>-6.1749798171923098</v>
      </c>
      <c r="I2007">
        <v>-22.382465443169501</v>
      </c>
      <c r="J2007">
        <v>-6.6409605884273697</v>
      </c>
      <c r="K2007">
        <v>242.54210153398401</v>
      </c>
      <c r="L2007">
        <v>239.475286768731</v>
      </c>
      <c r="M2007">
        <v>47.917341642105299</v>
      </c>
      <c r="N2007">
        <v>0.84924507149872297</v>
      </c>
      <c r="O2007">
        <v>31.812910707383001</v>
      </c>
      <c r="P2007">
        <v>37.606382978723403</v>
      </c>
      <c r="Q2007">
        <v>4.4026158220938E-2</v>
      </c>
    </row>
    <row r="2008" spans="1:17" hidden="1" x14ac:dyDescent="0.3">
      <c r="A2008" t="s">
        <v>4173</v>
      </c>
      <c r="B2008" t="s">
        <v>4174</v>
      </c>
      <c r="C2008" t="str">
        <f>IFERROR(VLOOKUP(Table1[[#This Row],[Ticker]],[1]!Table1[[Symbol]:[Industry]],2,FALSE),"-")</f>
        <v>-</v>
      </c>
      <c r="D2008" t="s">
        <v>1556</v>
      </c>
      <c r="E2008">
        <v>342.30146999999999</v>
      </c>
      <c r="F2008">
        <v>556.95000000000005</v>
      </c>
      <c r="G2008">
        <v>53.2837639160918</v>
      </c>
      <c r="H2008">
        <v>-7.0384875601567503</v>
      </c>
      <c r="I2008">
        <v>12.7929248084638</v>
      </c>
      <c r="J2008">
        <v>-2.0510072146260101</v>
      </c>
      <c r="K2008">
        <v>558.71650535721596</v>
      </c>
      <c r="L2008">
        <v>477.49097791918899</v>
      </c>
      <c r="M2008">
        <v>39.523327708495401</v>
      </c>
      <c r="N2008">
        <v>0.75491269083610801</v>
      </c>
      <c r="O2008">
        <v>12.756979980249501</v>
      </c>
      <c r="P2008">
        <v>85.033222591362104</v>
      </c>
      <c r="Q2008">
        <v>7.7167853543709003E-2</v>
      </c>
    </row>
    <row r="2009" spans="1:17" hidden="1" x14ac:dyDescent="0.3">
      <c r="A2009" t="s">
        <v>4175</v>
      </c>
      <c r="B2009" t="s">
        <v>4176</v>
      </c>
      <c r="C2009" t="str">
        <f>IFERROR(VLOOKUP(Table1[[#This Row],[Ticker]],[1]!Table1[[Symbol]:[Industry]],2,FALSE),"-")</f>
        <v>-</v>
      </c>
      <c r="E2009">
        <v>340.80585000000002</v>
      </c>
      <c r="F2009">
        <v>166.25</v>
      </c>
      <c r="G2009">
        <v>-38.941929671336702</v>
      </c>
      <c r="H2009">
        <v>-13.1836409464157</v>
      </c>
      <c r="I2009">
        <v>-30.222262643686701</v>
      </c>
      <c r="J2009">
        <v>-4.9952185586946198</v>
      </c>
      <c r="K2009">
        <v>186.54467901520201</v>
      </c>
      <c r="M2009">
        <v>37.1320102046435</v>
      </c>
      <c r="O2009">
        <v>58.796992481202999</v>
      </c>
      <c r="P2009">
        <v>25.8040105940219</v>
      </c>
    </row>
    <row r="2010" spans="1:17" hidden="1" x14ac:dyDescent="0.3">
      <c r="A2010" t="s">
        <v>4177</v>
      </c>
      <c r="B2010" t="s">
        <v>4178</v>
      </c>
      <c r="C2010" t="str">
        <f>IFERROR(VLOOKUP(Table1[[#This Row],[Ticker]],[1]!Table1[[Symbol]:[Industry]],2,FALSE),"-")</f>
        <v>-</v>
      </c>
      <c r="D2010" t="s">
        <v>619</v>
      </c>
      <c r="E2010">
        <v>340.75592158299997</v>
      </c>
      <c r="F2010">
        <v>38.229999999999997</v>
      </c>
      <c r="G2010">
        <v>-0.25426042888249201</v>
      </c>
      <c r="H2010">
        <v>-4.0833724997785401</v>
      </c>
      <c r="I2010">
        <v>-21.209535781724199</v>
      </c>
      <c r="J2010">
        <v>-7.8049666496741503</v>
      </c>
      <c r="K2010">
        <v>38.7691889014149</v>
      </c>
      <c r="L2010">
        <v>38.216477143896697</v>
      </c>
      <c r="M2010">
        <v>33.576807380772998</v>
      </c>
      <c r="N2010">
        <v>1.7395688788357699</v>
      </c>
      <c r="O2010">
        <v>34.187810619931902</v>
      </c>
      <c r="P2010">
        <v>37.517985611510703</v>
      </c>
      <c r="Q2010">
        <v>1.0127605266846E-2</v>
      </c>
    </row>
    <row r="2011" spans="1:17" hidden="1" x14ac:dyDescent="0.3">
      <c r="A2011" t="s">
        <v>4179</v>
      </c>
      <c r="B2011" t="s">
        <v>4180</v>
      </c>
      <c r="C2011" t="str">
        <f>IFERROR(VLOOKUP(Table1[[#This Row],[Ticker]],[1]!Table1[[Symbol]:[Industry]],2,FALSE),"-")</f>
        <v>-</v>
      </c>
      <c r="D2011" t="s">
        <v>160</v>
      </c>
      <c r="E2011">
        <v>340.42399999999998</v>
      </c>
      <c r="F2011">
        <v>243.16</v>
      </c>
      <c r="G2011">
        <v>184.798659897824</v>
      </c>
      <c r="H2011">
        <v>0.63056062591928896</v>
      </c>
      <c r="I2011">
        <v>82.434780661440101</v>
      </c>
      <c r="J2011">
        <v>9.7796380206529196</v>
      </c>
      <c r="K2011">
        <v>204.44327111156699</v>
      </c>
      <c r="L2011">
        <v>154.30168681168601</v>
      </c>
      <c r="M2011">
        <v>83.414677778799501</v>
      </c>
      <c r="N2011">
        <v>0.51867538801350799</v>
      </c>
      <c r="O2011">
        <v>0</v>
      </c>
      <c r="P2011">
        <v>233.09589041095799</v>
      </c>
      <c r="Q2011">
        <v>0.10978005835816</v>
      </c>
    </row>
    <row r="2012" spans="1:17" hidden="1" x14ac:dyDescent="0.3">
      <c r="A2012" t="s">
        <v>4181</v>
      </c>
      <c r="B2012" t="s">
        <v>4182</v>
      </c>
      <c r="C2012" t="str">
        <f>IFERROR(VLOOKUP(Table1[[#This Row],[Ticker]],[1]!Table1[[Symbol]:[Industry]],2,FALSE),"-")</f>
        <v>-</v>
      </c>
      <c r="D2012" t="s">
        <v>271</v>
      </c>
      <c r="E2012">
        <v>339.57</v>
      </c>
      <c r="F2012">
        <v>3395.7</v>
      </c>
      <c r="G2012">
        <v>105.06088391868801</v>
      </c>
      <c r="H2012">
        <v>-22.355668522667699</v>
      </c>
      <c r="I2012">
        <v>4.4328429218555003</v>
      </c>
      <c r="J2012">
        <v>-3.2084489400883802</v>
      </c>
      <c r="K2012">
        <v>3727.2560870032098</v>
      </c>
      <c r="L2012">
        <v>3080.0605177298598</v>
      </c>
      <c r="M2012">
        <v>20.393054655859899</v>
      </c>
      <c r="N2012">
        <v>0.383422650620038</v>
      </c>
      <c r="O2012">
        <v>50.042701063109199</v>
      </c>
      <c r="P2012">
        <v>130.96857570398501</v>
      </c>
      <c r="Q2012">
        <v>0.108639434457978</v>
      </c>
    </row>
    <row r="2013" spans="1:17" hidden="1" x14ac:dyDescent="0.3">
      <c r="A2013" t="s">
        <v>4183</v>
      </c>
      <c r="B2013" t="s">
        <v>4184</v>
      </c>
      <c r="C2013" t="str">
        <f>IFERROR(VLOOKUP(Table1[[#This Row],[Ticker]],[1]!Table1[[Symbol]:[Industry]],2,FALSE),"-")</f>
        <v>-</v>
      </c>
      <c r="D2013" t="s">
        <v>420</v>
      </c>
      <c r="E2013">
        <v>339.08261542499997</v>
      </c>
      <c r="F2013">
        <v>135.94999999999999</v>
      </c>
      <c r="G2013">
        <v>344.81716017149603</v>
      </c>
      <c r="H2013">
        <v>-0.70241679138240398</v>
      </c>
      <c r="I2013">
        <v>73.458326749205199</v>
      </c>
      <c r="J2013">
        <v>6.7375184823593797</v>
      </c>
      <c r="K2013">
        <v>122.38107772564</v>
      </c>
      <c r="L2013">
        <v>89.110128384277104</v>
      </c>
      <c r="M2013">
        <v>71.898616932059596</v>
      </c>
      <c r="N2013">
        <v>0.57861488904795899</v>
      </c>
      <c r="O2013">
        <v>10.077234277307801</v>
      </c>
      <c r="P2013">
        <v>420.28319938767697</v>
      </c>
      <c r="Q2013">
        <v>0.17198109339348699</v>
      </c>
    </row>
    <row r="2014" spans="1:17" hidden="1" x14ac:dyDescent="0.3">
      <c r="A2014" t="s">
        <v>4185</v>
      </c>
      <c r="B2014" t="s">
        <v>4186</v>
      </c>
      <c r="C2014" t="str">
        <f>IFERROR(VLOOKUP(Table1[[#This Row],[Ticker]],[1]!Table1[[Symbol]:[Industry]],2,FALSE),"-")</f>
        <v>-</v>
      </c>
      <c r="D2014" t="s">
        <v>271</v>
      </c>
      <c r="E2014">
        <v>339.04839179999999</v>
      </c>
      <c r="F2014">
        <v>228.95</v>
      </c>
      <c r="G2014">
        <v>-52.001721333993601</v>
      </c>
      <c r="H2014">
        <v>-10.1571878015199</v>
      </c>
      <c r="I2014">
        <v>-34.753463309607099</v>
      </c>
      <c r="J2014">
        <v>-1.25757720504398</v>
      </c>
      <c r="K2014">
        <v>241.07899244546499</v>
      </c>
      <c r="L2014">
        <v>269.88094499789599</v>
      </c>
      <c r="M2014">
        <v>24.8610214925212</v>
      </c>
      <c r="N2014">
        <v>0.68006332354180898</v>
      </c>
      <c r="O2014">
        <v>56.802795370168099</v>
      </c>
      <c r="P2014">
        <v>18.935064935064901</v>
      </c>
      <c r="Q2014">
        <v>3.2578378245366003E-2</v>
      </c>
    </row>
    <row r="2015" spans="1:17" hidden="1" x14ac:dyDescent="0.3">
      <c r="A2015" t="s">
        <v>4187</v>
      </c>
      <c r="B2015" t="s">
        <v>4188</v>
      </c>
      <c r="C2015" t="str">
        <f>IFERROR(VLOOKUP(Table1[[#This Row],[Ticker]],[1]!Table1[[Symbol]:[Industry]],2,FALSE),"-")</f>
        <v>-</v>
      </c>
      <c r="D2015" t="s">
        <v>407</v>
      </c>
      <c r="E2015">
        <v>338.161677</v>
      </c>
      <c r="F2015">
        <v>302.10000000000002</v>
      </c>
      <c r="G2015">
        <v>-33.377652678488303</v>
      </c>
      <c r="H2015">
        <v>17.498784473682701</v>
      </c>
      <c r="I2015">
        <v>-30.503856554922098</v>
      </c>
      <c r="J2015">
        <v>-5.5570566723086898</v>
      </c>
      <c r="K2015">
        <v>275.307293310278</v>
      </c>
      <c r="L2015">
        <v>290.82212651025901</v>
      </c>
      <c r="M2015">
        <v>57.834029744410202</v>
      </c>
      <c r="N2015">
        <v>4.0274900595664196</v>
      </c>
      <c r="O2015">
        <v>34.045018205891999</v>
      </c>
      <c r="P2015">
        <v>40.511627906976699</v>
      </c>
      <c r="Q2015">
        <v>8.9350652024058994E-2</v>
      </c>
    </row>
    <row r="2016" spans="1:17" hidden="1" x14ac:dyDescent="0.3">
      <c r="A2016" t="s">
        <v>4189</v>
      </c>
      <c r="B2016" t="s">
        <v>4190</v>
      </c>
      <c r="C2016" t="str">
        <f>IFERROR(VLOOKUP(Table1[[#This Row],[Ticker]],[1]!Table1[[Symbol]:[Industry]],2,FALSE),"-")</f>
        <v>-</v>
      </c>
      <c r="D2016" t="s">
        <v>216</v>
      </c>
      <c r="E2016">
        <v>337.46232476799997</v>
      </c>
      <c r="F2016">
        <v>116.86</v>
      </c>
      <c r="G2016">
        <v>7.5490989291861901</v>
      </c>
      <c r="H2016">
        <v>5.3071738907678503</v>
      </c>
      <c r="I2016">
        <v>-8.5835240811691094</v>
      </c>
      <c r="J2016">
        <v>-0.61090433840854197</v>
      </c>
      <c r="K2016">
        <v>112.08262422116699</v>
      </c>
      <c r="L2016">
        <v>106.23733122815101</v>
      </c>
      <c r="M2016">
        <v>46.1446785233803</v>
      </c>
      <c r="N2016">
        <v>3.86773031768805</v>
      </c>
      <c r="O2016">
        <v>14.667123053226</v>
      </c>
      <c r="P2016">
        <v>35.883720930232499</v>
      </c>
      <c r="Q2016">
        <v>-5.9864762563655E-2</v>
      </c>
    </row>
    <row r="2017" spans="1:17" hidden="1" x14ac:dyDescent="0.3">
      <c r="A2017" t="s">
        <v>4191</v>
      </c>
      <c r="B2017" t="s">
        <v>4192</v>
      </c>
      <c r="C2017" t="str">
        <f>IFERROR(VLOOKUP(Table1[[#This Row],[Ticker]],[1]!Table1[[Symbol]:[Industry]],2,FALSE),"-")</f>
        <v>-</v>
      </c>
      <c r="D2017" t="s">
        <v>916</v>
      </c>
      <c r="E2017">
        <v>337.15701916</v>
      </c>
      <c r="F2017">
        <v>1053.2</v>
      </c>
      <c r="G2017">
        <v>6.0166511443516502</v>
      </c>
      <c r="H2017">
        <v>13.3167274003213</v>
      </c>
      <c r="I2017">
        <v>7.2088400299408102</v>
      </c>
      <c r="J2017">
        <v>-3.2316529910009599</v>
      </c>
      <c r="K2017">
        <v>1003.32700312766</v>
      </c>
      <c r="L2017">
        <v>915.91036800857603</v>
      </c>
      <c r="M2017">
        <v>39.964553289857903</v>
      </c>
      <c r="N2017">
        <v>0.98203865129674095</v>
      </c>
      <c r="O2017">
        <v>31.693885301936898</v>
      </c>
      <c r="P2017">
        <v>40.426666666666598</v>
      </c>
      <c r="Q2017">
        <v>-9.7419262872090004E-2</v>
      </c>
    </row>
    <row r="2018" spans="1:17" hidden="1" x14ac:dyDescent="0.3">
      <c r="A2018" t="s">
        <v>4193</v>
      </c>
      <c r="B2018" t="s">
        <v>4194</v>
      </c>
      <c r="C2018" t="str">
        <f>IFERROR(VLOOKUP(Table1[[#This Row],[Ticker]],[1]!Table1[[Symbol]:[Industry]],2,FALSE),"-")</f>
        <v>-</v>
      </c>
      <c r="D2018" t="s">
        <v>122</v>
      </c>
      <c r="E2018">
        <v>336.86924399999998</v>
      </c>
      <c r="F2018">
        <v>13.48</v>
      </c>
      <c r="G2018">
        <v>-50.435299523369203</v>
      </c>
      <c r="H2018">
        <v>-8.0898660062720502</v>
      </c>
      <c r="I2018">
        <v>-28.512389505242201</v>
      </c>
      <c r="J2018">
        <v>-3.3156753317625598</v>
      </c>
      <c r="K2018">
        <v>13.9245207668258</v>
      </c>
      <c r="L2018">
        <v>14.4840532643424</v>
      </c>
      <c r="M2018">
        <v>41.231591824926298</v>
      </c>
      <c r="N2018">
        <v>1.2934926731413701</v>
      </c>
      <c r="O2018">
        <v>43.545994065281903</v>
      </c>
      <c r="P2018">
        <v>19.822222222222202</v>
      </c>
      <c r="Q2018">
        <v>-1.0022046787043999E-2</v>
      </c>
    </row>
    <row r="2019" spans="1:17" hidden="1" x14ac:dyDescent="0.3">
      <c r="A2019" t="s">
        <v>4195</v>
      </c>
      <c r="B2019" t="s">
        <v>4196</v>
      </c>
      <c r="C2019" t="str">
        <f>IFERROR(VLOOKUP(Table1[[#This Row],[Ticker]],[1]!Table1[[Symbol]:[Industry]],2,FALSE),"-")</f>
        <v>-</v>
      </c>
      <c r="D2019" t="s">
        <v>77</v>
      </c>
      <c r="E2019">
        <v>336.59509344000003</v>
      </c>
      <c r="F2019">
        <v>192.2</v>
      </c>
      <c r="G2019">
        <v>13.457020613102999</v>
      </c>
      <c r="H2019">
        <v>-5.0956380120440503</v>
      </c>
      <c r="I2019">
        <v>-36.807296657292198</v>
      </c>
      <c r="J2019">
        <v>1.1597670435390399</v>
      </c>
      <c r="K2019">
        <v>199.89923127707101</v>
      </c>
      <c r="L2019">
        <v>198.47008035503799</v>
      </c>
      <c r="M2019">
        <v>38.773498579056998</v>
      </c>
      <c r="N2019">
        <v>1.03606932346729</v>
      </c>
      <c r="O2019">
        <v>66.103017689906295</v>
      </c>
      <c r="P2019">
        <v>59.767248545303303</v>
      </c>
      <c r="Q2019">
        <v>0.119232877855106</v>
      </c>
    </row>
    <row r="2020" spans="1:17" hidden="1" x14ac:dyDescent="0.3">
      <c r="A2020" t="s">
        <v>4197</v>
      </c>
      <c r="B2020" t="s">
        <v>4198</v>
      </c>
      <c r="C2020" t="str">
        <f>IFERROR(VLOOKUP(Table1[[#This Row],[Ticker]],[1]!Table1[[Symbol]:[Industry]],2,FALSE),"-")</f>
        <v>-</v>
      </c>
      <c r="E2020">
        <v>335.14543750000001</v>
      </c>
      <c r="F2020">
        <v>258.55</v>
      </c>
      <c r="G2020">
        <v>-23.216005630637</v>
      </c>
      <c r="H2020">
        <v>-11.841518002381999</v>
      </c>
      <c r="I2020">
        <v>-53.186896822889601</v>
      </c>
      <c r="J2020">
        <v>-6.7151125941943102</v>
      </c>
      <c r="K2020">
        <v>285.72714385157599</v>
      </c>
      <c r="L2020">
        <v>295.81865968975598</v>
      </c>
      <c r="M2020">
        <v>30.9940179594211</v>
      </c>
      <c r="N2020">
        <v>0.33872584108804499</v>
      </c>
      <c r="O2020">
        <v>70.5666215432218</v>
      </c>
      <c r="P2020">
        <v>15.4241071428571</v>
      </c>
    </row>
    <row r="2021" spans="1:17" hidden="1" x14ac:dyDescent="0.3">
      <c r="A2021" t="s">
        <v>4199</v>
      </c>
      <c r="B2021" t="s">
        <v>4200</v>
      </c>
      <c r="C2021" t="str">
        <f>IFERROR(VLOOKUP(Table1[[#This Row],[Ticker]],[1]!Table1[[Symbol]:[Industry]],2,FALSE),"-")</f>
        <v>-</v>
      </c>
      <c r="D2021" t="s">
        <v>173</v>
      </c>
      <c r="E2021">
        <v>333.51800243999998</v>
      </c>
      <c r="F2021">
        <v>4.34</v>
      </c>
      <c r="G2021">
        <v>-90.096161856013893</v>
      </c>
      <c r="H2021">
        <v>-29.076548814988701</v>
      </c>
      <c r="I2021">
        <v>-72.072196647138895</v>
      </c>
      <c r="J2021">
        <v>-1.87868289222897</v>
      </c>
      <c r="K2021">
        <v>5.6757165895333896</v>
      </c>
      <c r="L2021">
        <v>8.4056192399982894</v>
      </c>
      <c r="M2021">
        <v>27.0366558075917</v>
      </c>
      <c r="N2021">
        <v>1.56579389709873</v>
      </c>
      <c r="O2021">
        <v>252.53456221198101</v>
      </c>
      <c r="P2021">
        <v>0.46296296296295297</v>
      </c>
      <c r="Q2021">
        <v>0.19337557685600501</v>
      </c>
    </row>
    <row r="2022" spans="1:17" hidden="1" x14ac:dyDescent="0.3">
      <c r="A2022" t="s">
        <v>4201</v>
      </c>
      <c r="B2022" t="s">
        <v>4202</v>
      </c>
      <c r="C2022" t="str">
        <f>IFERROR(VLOOKUP(Table1[[#This Row],[Ticker]],[1]!Table1[[Symbol]:[Industry]],2,FALSE),"-")</f>
        <v>-</v>
      </c>
      <c r="D2022" t="s">
        <v>472</v>
      </c>
      <c r="E2022">
        <v>333.343426808</v>
      </c>
      <c r="F2022">
        <v>128.24</v>
      </c>
      <c r="G2022">
        <v>5.3634414937707398</v>
      </c>
      <c r="H2022">
        <v>-8.6944721819053097</v>
      </c>
      <c r="I2022">
        <v>-16.496168432417299</v>
      </c>
      <c r="J2022">
        <v>-6.6974237470963596</v>
      </c>
      <c r="K2022">
        <v>131.77677036417001</v>
      </c>
      <c r="L2022">
        <v>123.480439875305</v>
      </c>
      <c r="M2022">
        <v>26.050884173656801</v>
      </c>
      <c r="N2022">
        <v>0.24223840871655999</v>
      </c>
      <c r="O2022">
        <v>38.303181534622503</v>
      </c>
      <c r="P2022">
        <v>30.790413054563999</v>
      </c>
      <c r="Q2022">
        <v>-4.0837263093854E-2</v>
      </c>
    </row>
    <row r="2023" spans="1:17" hidden="1" x14ac:dyDescent="0.3">
      <c r="A2023" t="s">
        <v>4203</v>
      </c>
      <c r="B2023" t="s">
        <v>4204</v>
      </c>
      <c r="C2023" t="str">
        <f>IFERROR(VLOOKUP(Table1[[#This Row],[Ticker]],[1]!Table1[[Symbol]:[Industry]],2,FALSE),"-")</f>
        <v>-</v>
      </c>
      <c r="D2023" t="s">
        <v>138</v>
      </c>
      <c r="E2023">
        <v>332.85975359999998</v>
      </c>
      <c r="F2023">
        <v>41.58</v>
      </c>
      <c r="G2023">
        <v>-8.4545504262510498</v>
      </c>
      <c r="H2023">
        <v>-6.6578589386717502</v>
      </c>
      <c r="I2023">
        <v>-19.427744329331698</v>
      </c>
      <c r="J2023">
        <v>-6.1005122453474501</v>
      </c>
      <c r="K2023">
        <v>45.083423268634398</v>
      </c>
      <c r="L2023">
        <v>42.7408649876621</v>
      </c>
      <c r="M2023">
        <v>50.740939620989899</v>
      </c>
      <c r="N2023">
        <v>0.98615754407012401</v>
      </c>
      <c r="O2023">
        <v>51.515151515151501</v>
      </c>
      <c r="P2023">
        <v>33.354714560615697</v>
      </c>
    </row>
    <row r="2024" spans="1:17" hidden="1" x14ac:dyDescent="0.3">
      <c r="A2024" t="s">
        <v>4205</v>
      </c>
      <c r="B2024" t="s">
        <v>4206</v>
      </c>
      <c r="C2024" t="str">
        <f>IFERROR(VLOOKUP(Table1[[#This Row],[Ticker]],[1]!Table1[[Symbol]:[Industry]],2,FALSE),"-")</f>
        <v>-</v>
      </c>
      <c r="D2024" t="s">
        <v>916</v>
      </c>
      <c r="E2024">
        <v>332.85487416000001</v>
      </c>
      <c r="F2024">
        <v>14.8</v>
      </c>
      <c r="G2024">
        <v>57.619148747760903</v>
      </c>
      <c r="H2024">
        <v>24.664616353473399</v>
      </c>
      <c r="I2024">
        <v>6.5544233393484097</v>
      </c>
      <c r="J2024">
        <v>10.3440865705328</v>
      </c>
      <c r="K2024">
        <v>13.433549242578399</v>
      </c>
      <c r="L2024">
        <v>12.601622294951399</v>
      </c>
      <c r="M2024">
        <v>56.398819705660003</v>
      </c>
      <c r="N2024">
        <v>2.00312309024438</v>
      </c>
      <c r="O2024">
        <v>26.351351351351301</v>
      </c>
      <c r="P2024">
        <v>82.716049382715994</v>
      </c>
      <c r="Q2024">
        <v>5.1301277143037997E-2</v>
      </c>
    </row>
    <row r="2025" spans="1:17" hidden="1" x14ac:dyDescent="0.3">
      <c r="A2025" t="s">
        <v>4207</v>
      </c>
      <c r="B2025" t="s">
        <v>4208</v>
      </c>
      <c r="C2025" t="str">
        <f>IFERROR(VLOOKUP(Table1[[#This Row],[Ticker]],[1]!Table1[[Symbol]:[Industry]],2,FALSE),"-")</f>
        <v>-</v>
      </c>
      <c r="D2025" t="s">
        <v>268</v>
      </c>
      <c r="E2025">
        <v>332.46499999999997</v>
      </c>
      <c r="F2025">
        <v>281.75</v>
      </c>
      <c r="G2025">
        <v>-13.2904198039838</v>
      </c>
      <c r="H2025">
        <v>7.2892091804954298</v>
      </c>
      <c r="I2025">
        <v>-23.451127992367699</v>
      </c>
      <c r="J2025">
        <v>4.9487189787802803</v>
      </c>
      <c r="K2025">
        <v>256.28416993061597</v>
      </c>
      <c r="L2025">
        <v>249.900908354015</v>
      </c>
      <c r="M2025">
        <v>67.258476575085794</v>
      </c>
      <c r="N2025">
        <v>1.6842836410545801</v>
      </c>
      <c r="O2025">
        <v>17.728482697426699</v>
      </c>
      <c r="P2025">
        <v>36.771844660194098</v>
      </c>
      <c r="Q2025">
        <v>-1.4615418604665E-2</v>
      </c>
    </row>
    <row r="2026" spans="1:17" hidden="1" x14ac:dyDescent="0.3">
      <c r="A2026" t="s">
        <v>4209</v>
      </c>
      <c r="B2026" t="s">
        <v>4210</v>
      </c>
      <c r="C2026" t="str">
        <f>IFERROR(VLOOKUP(Table1[[#This Row],[Ticker]],[1]!Table1[[Symbol]:[Industry]],2,FALSE),"-")</f>
        <v>-</v>
      </c>
      <c r="D2026" t="s">
        <v>696</v>
      </c>
      <c r="E2026">
        <v>332.45505290199998</v>
      </c>
      <c r="F2026">
        <v>50.06</v>
      </c>
      <c r="G2026">
        <v>14.177033287800899</v>
      </c>
      <c r="H2026">
        <v>-14.435889958678899</v>
      </c>
      <c r="I2026">
        <v>-45.7223277795391</v>
      </c>
      <c r="J2026">
        <v>-4.5163872947180197</v>
      </c>
      <c r="K2026">
        <v>52.424504559975198</v>
      </c>
      <c r="L2026">
        <v>50.721861021418903</v>
      </c>
      <c r="M2026">
        <v>42.340872557974798</v>
      </c>
      <c r="N2026">
        <v>0.68461427508195405</v>
      </c>
      <c r="O2026">
        <v>55.434104602794399</v>
      </c>
      <c r="P2026">
        <v>61.781605838336901</v>
      </c>
      <c r="Q2026">
        <v>0.125788878093607</v>
      </c>
    </row>
    <row r="2027" spans="1:17" hidden="1" x14ac:dyDescent="0.3">
      <c r="A2027" t="s">
        <v>4211</v>
      </c>
      <c r="B2027" t="s">
        <v>4212</v>
      </c>
      <c r="C2027" t="str">
        <f>IFERROR(VLOOKUP(Table1[[#This Row],[Ticker]],[1]!Table1[[Symbol]:[Industry]],2,FALSE),"-")</f>
        <v>-</v>
      </c>
      <c r="E2027">
        <v>331.762338</v>
      </c>
      <c r="F2027">
        <v>138.30000000000001</v>
      </c>
      <c r="G2027">
        <v>-28.152677829764698</v>
      </c>
      <c r="H2027">
        <v>-10.478139497486699</v>
      </c>
      <c r="I2027">
        <v>-42.1976391651352</v>
      </c>
      <c r="J2027">
        <v>-1.5856636713985901</v>
      </c>
      <c r="K2027">
        <v>146.22384864090199</v>
      </c>
      <c r="L2027">
        <v>157.708500845298</v>
      </c>
      <c r="M2027">
        <v>30.035565277376101</v>
      </c>
      <c r="N2027">
        <v>0.61819858293700802</v>
      </c>
      <c r="O2027">
        <v>59.7975415762834</v>
      </c>
      <c r="P2027">
        <v>10.4191616766467</v>
      </c>
    </row>
    <row r="2028" spans="1:17" hidden="1" x14ac:dyDescent="0.3">
      <c r="A2028" t="s">
        <v>4213</v>
      </c>
      <c r="B2028" t="s">
        <v>4214</v>
      </c>
      <c r="C2028" t="str">
        <f>IFERROR(VLOOKUP(Table1[[#This Row],[Ticker]],[1]!Table1[[Symbol]:[Industry]],2,FALSE),"-")</f>
        <v>-</v>
      </c>
      <c r="D2028" t="s">
        <v>268</v>
      </c>
      <c r="E2028">
        <v>329.92357586999998</v>
      </c>
      <c r="F2028">
        <v>126.95</v>
      </c>
      <c r="G2028">
        <v>50.238411052849102</v>
      </c>
      <c r="H2028">
        <v>1.2518108354047901</v>
      </c>
      <c r="I2028">
        <v>-40.337421129624602</v>
      </c>
      <c r="J2028">
        <v>4.35183982721873</v>
      </c>
      <c r="K2028">
        <v>127.164165994294</v>
      </c>
      <c r="L2028">
        <v>117.038154420308</v>
      </c>
      <c r="M2028">
        <v>45.379660946282797</v>
      </c>
      <c r="N2028">
        <v>0.38057040304308098</v>
      </c>
      <c r="O2028">
        <v>36.195352500984598</v>
      </c>
      <c r="P2028">
        <v>96.517027863777102</v>
      </c>
      <c r="Q2028">
        <v>3.0144440568247999E-2</v>
      </c>
    </row>
    <row r="2029" spans="1:17" hidden="1" x14ac:dyDescent="0.3">
      <c r="A2029" t="s">
        <v>4215</v>
      </c>
      <c r="B2029" t="s">
        <v>4216</v>
      </c>
      <c r="C2029" t="str">
        <f>IFERROR(VLOOKUP(Table1[[#This Row],[Ticker]],[1]!Table1[[Symbol]:[Industry]],2,FALSE),"-")</f>
        <v>-</v>
      </c>
      <c r="D2029" t="s">
        <v>46</v>
      </c>
      <c r="E2029">
        <v>329.5588722</v>
      </c>
      <c r="F2029">
        <v>137.37</v>
      </c>
      <c r="G2029">
        <v>103.835001996852</v>
      </c>
      <c r="H2029">
        <v>30.147116637252601</v>
      </c>
      <c r="I2029">
        <v>52.677709080944403</v>
      </c>
      <c r="J2029">
        <v>17.002895585412499</v>
      </c>
      <c r="K2029">
        <v>112.48521623819499</v>
      </c>
      <c r="L2029">
        <v>92.102736034992802</v>
      </c>
      <c r="M2029">
        <v>62.638292835476598</v>
      </c>
      <c r="N2029">
        <v>0.70328385145816896</v>
      </c>
      <c r="O2029">
        <v>8.1022057217733092</v>
      </c>
      <c r="P2029">
        <v>137.25388601036201</v>
      </c>
      <c r="Q2029">
        <v>3.4850437730823997E-2</v>
      </c>
    </row>
    <row r="2030" spans="1:17" hidden="1" x14ac:dyDescent="0.3">
      <c r="A2030" t="s">
        <v>4217</v>
      </c>
      <c r="B2030" t="s">
        <v>4218</v>
      </c>
      <c r="C2030" t="str">
        <f>IFERROR(VLOOKUP(Table1[[#This Row],[Ticker]],[1]!Table1[[Symbol]:[Industry]],2,FALSE),"-")</f>
        <v>-</v>
      </c>
      <c r="D2030" t="s">
        <v>46</v>
      </c>
      <c r="E2030">
        <v>328.28199999999998</v>
      </c>
      <c r="F2030">
        <v>40.28</v>
      </c>
      <c r="G2030">
        <v>146.35962719301901</v>
      </c>
      <c r="H2030">
        <v>-11.893253340587201</v>
      </c>
      <c r="I2030">
        <v>59.874158533479701</v>
      </c>
      <c r="J2030">
        <v>-8.1697443611135796</v>
      </c>
      <c r="K2030">
        <v>38.685412619666103</v>
      </c>
      <c r="L2030">
        <v>28.9200934437374</v>
      </c>
      <c r="M2030">
        <v>39.0186550813279</v>
      </c>
      <c r="N2030">
        <v>0.86852571278865398</v>
      </c>
      <c r="O2030">
        <v>17.527308838132999</v>
      </c>
      <c r="P2030">
        <v>207.48091603053399</v>
      </c>
      <c r="Q2030">
        <v>8.6633528153981995E-2</v>
      </c>
    </row>
    <row r="2031" spans="1:17" hidden="1" x14ac:dyDescent="0.3">
      <c r="A2031" t="s">
        <v>4219</v>
      </c>
      <c r="B2031" t="s">
        <v>4220</v>
      </c>
      <c r="C2031" t="str">
        <f>IFERROR(VLOOKUP(Table1[[#This Row],[Ticker]],[1]!Table1[[Symbol]:[Industry]],2,FALSE),"-")</f>
        <v>-</v>
      </c>
      <c r="D2031" t="s">
        <v>539</v>
      </c>
      <c r="E2031">
        <v>327.04314072</v>
      </c>
      <c r="F2031">
        <v>363.95</v>
      </c>
      <c r="G2031">
        <v>277.29197293049702</v>
      </c>
      <c r="H2031">
        <v>0.25047012818173098</v>
      </c>
      <c r="I2031">
        <v>-19.341135914433998</v>
      </c>
      <c r="J2031">
        <v>0.26332572035331903</v>
      </c>
      <c r="K2031">
        <v>364.12912123671401</v>
      </c>
      <c r="L2031">
        <v>326.81792314398001</v>
      </c>
      <c r="M2031">
        <v>53.070069296100598</v>
      </c>
      <c r="N2031">
        <v>0.83067349567993698</v>
      </c>
      <c r="O2031">
        <v>44.882538810276102</v>
      </c>
      <c r="P2031">
        <v>301.26791620727602</v>
      </c>
      <c r="Q2031">
        <v>0.26791406368631798</v>
      </c>
    </row>
    <row r="2032" spans="1:17" hidden="1" x14ac:dyDescent="0.3">
      <c r="A2032" t="s">
        <v>4221</v>
      </c>
      <c r="B2032" t="s">
        <v>4222</v>
      </c>
      <c r="C2032" t="str">
        <f>IFERROR(VLOOKUP(Table1[[#This Row],[Ticker]],[1]!Table1[[Symbol]:[Industry]],2,FALSE),"-")</f>
        <v>-</v>
      </c>
      <c r="E2032">
        <v>326.48527999999999</v>
      </c>
      <c r="F2032">
        <v>720.4</v>
      </c>
      <c r="G2032">
        <v>48.389172167652198</v>
      </c>
      <c r="H2032">
        <v>-5.4591087853508897</v>
      </c>
      <c r="I2032">
        <v>57.108839195302203</v>
      </c>
      <c r="J2032">
        <v>-18.684394743655801</v>
      </c>
      <c r="K2032">
        <v>726.81571565537899</v>
      </c>
      <c r="M2032">
        <v>36.135452247015998</v>
      </c>
      <c r="N2032">
        <v>1.3018658735769399</v>
      </c>
      <c r="O2032">
        <v>26.249305941143799</v>
      </c>
      <c r="P2032">
        <v>80.982288657203796</v>
      </c>
    </row>
    <row r="2033" spans="1:17" hidden="1" x14ac:dyDescent="0.3">
      <c r="A2033" t="s">
        <v>4223</v>
      </c>
      <c r="B2033" t="s">
        <v>4224</v>
      </c>
      <c r="C2033" t="str">
        <f>IFERROR(VLOOKUP(Table1[[#This Row],[Ticker]],[1]!Table1[[Symbol]:[Industry]],2,FALSE),"-")</f>
        <v>-</v>
      </c>
      <c r="D2033" t="s">
        <v>372</v>
      </c>
      <c r="E2033">
        <v>326.245154507</v>
      </c>
      <c r="F2033">
        <v>184.39</v>
      </c>
      <c r="G2033">
        <v>-48.745425120924097</v>
      </c>
      <c r="H2033">
        <v>-6.1100125264185703</v>
      </c>
      <c r="I2033">
        <v>-32.347103587258403</v>
      </c>
      <c r="J2033">
        <v>1.0171620639149199</v>
      </c>
      <c r="K2033">
        <v>185.05211302993999</v>
      </c>
      <c r="L2033">
        <v>198.025610666994</v>
      </c>
      <c r="M2033">
        <v>38.814247244905403</v>
      </c>
      <c r="N2033">
        <v>0.71707624139565995</v>
      </c>
      <c r="O2033">
        <v>46.428765117414102</v>
      </c>
      <c r="P2033">
        <v>27.561397440332001</v>
      </c>
    </row>
    <row r="2034" spans="1:17" hidden="1" x14ac:dyDescent="0.3">
      <c r="A2034" t="s">
        <v>4225</v>
      </c>
      <c r="B2034" t="s">
        <v>4226</v>
      </c>
      <c r="C2034" t="str">
        <f>IFERROR(VLOOKUP(Table1[[#This Row],[Ticker]],[1]!Table1[[Symbol]:[Industry]],2,FALSE),"-")</f>
        <v>-</v>
      </c>
      <c r="D2034" t="s">
        <v>138</v>
      </c>
      <c r="E2034">
        <v>324.69635199999999</v>
      </c>
      <c r="F2034">
        <v>80</v>
      </c>
      <c r="G2034">
        <v>144.93161974843099</v>
      </c>
      <c r="H2034">
        <v>-6.2395341865025804</v>
      </c>
      <c r="I2034">
        <v>30.330620930124901</v>
      </c>
      <c r="J2034">
        <v>-1.19767923052383</v>
      </c>
      <c r="K2034">
        <v>77.189190947790806</v>
      </c>
      <c r="L2034">
        <v>61.590768244727499</v>
      </c>
      <c r="M2034">
        <v>39.764923290131001</v>
      </c>
      <c r="N2034">
        <v>0.62401063672477897</v>
      </c>
      <c r="O2034">
        <v>13.9499999999999</v>
      </c>
      <c r="P2034">
        <v>196.29629629629599</v>
      </c>
      <c r="Q2034">
        <v>0.11780726540931501</v>
      </c>
    </row>
    <row r="2035" spans="1:17" hidden="1" x14ac:dyDescent="0.3">
      <c r="A2035" t="s">
        <v>4227</v>
      </c>
      <c r="B2035" t="s">
        <v>4228</v>
      </c>
      <c r="C2035" t="str">
        <f>IFERROR(VLOOKUP(Table1[[#This Row],[Ticker]],[1]!Table1[[Symbol]:[Industry]],2,FALSE),"-")</f>
        <v>-</v>
      </c>
      <c r="D2035" t="s">
        <v>198</v>
      </c>
      <c r="E2035">
        <v>324.69319583999999</v>
      </c>
      <c r="F2035">
        <v>639.6</v>
      </c>
      <c r="G2035">
        <v>-30.234187450895799</v>
      </c>
      <c r="H2035">
        <v>5.0781562771801996</v>
      </c>
      <c r="I2035">
        <v>-24.345893191776899</v>
      </c>
      <c r="J2035">
        <v>-4.9291374030964104</v>
      </c>
      <c r="K2035">
        <v>635.469212704092</v>
      </c>
      <c r="L2035">
        <v>639.43205544719501</v>
      </c>
      <c r="M2035">
        <v>36.728316299077399</v>
      </c>
      <c r="N2035">
        <v>1.4909008411573701</v>
      </c>
      <c r="O2035">
        <v>52.439024390243901</v>
      </c>
      <c r="P2035">
        <v>27.92</v>
      </c>
      <c r="Q2035">
        <v>6.9654140195619996E-2</v>
      </c>
    </row>
    <row r="2036" spans="1:17" hidden="1" x14ac:dyDescent="0.3">
      <c r="A2036" t="s">
        <v>4229</v>
      </c>
      <c r="B2036" t="s">
        <v>4230</v>
      </c>
      <c r="C2036" t="str">
        <f>IFERROR(VLOOKUP(Table1[[#This Row],[Ticker]],[1]!Table1[[Symbol]:[Industry]],2,FALSE),"-")</f>
        <v>-</v>
      </c>
      <c r="D2036" t="s">
        <v>2951</v>
      </c>
      <c r="E2036">
        <v>324.26049999999998</v>
      </c>
      <c r="F2036">
        <v>321.05</v>
      </c>
      <c r="G2036">
        <v>15.7021076259837</v>
      </c>
      <c r="H2036">
        <v>-1.0067204452084999</v>
      </c>
      <c r="I2036">
        <v>-7.6477627582625196</v>
      </c>
      <c r="J2036">
        <v>-2.9813691486323499</v>
      </c>
      <c r="K2036">
        <v>334.71395604923498</v>
      </c>
      <c r="L2036">
        <v>306.555013096609</v>
      </c>
      <c r="M2036">
        <v>25.022739124544199</v>
      </c>
      <c r="N2036">
        <v>0.62438023223001404</v>
      </c>
      <c r="O2036">
        <v>26.133001090172801</v>
      </c>
      <c r="P2036">
        <v>52.808186577820003</v>
      </c>
      <c r="Q2036">
        <v>0.24301085333890601</v>
      </c>
    </row>
    <row r="2037" spans="1:17" hidden="1" x14ac:dyDescent="0.3">
      <c r="A2037" t="s">
        <v>4231</v>
      </c>
      <c r="B2037" t="s">
        <v>4232</v>
      </c>
      <c r="C2037" t="str">
        <f>IFERROR(VLOOKUP(Table1[[#This Row],[Ticker]],[1]!Table1[[Symbol]:[Industry]],2,FALSE),"-")</f>
        <v>-</v>
      </c>
      <c r="D2037" t="s">
        <v>21</v>
      </c>
      <c r="E2037">
        <v>324.12263503999998</v>
      </c>
      <c r="F2037">
        <v>31.84</v>
      </c>
      <c r="G2037">
        <v>-40.076075029084599</v>
      </c>
      <c r="H2037">
        <v>-11.4673594578134</v>
      </c>
      <c r="I2037">
        <v>-23.630376968553399</v>
      </c>
      <c r="J2037">
        <v>-3.0072869970196998</v>
      </c>
      <c r="K2037">
        <v>35.165831217620102</v>
      </c>
      <c r="L2037">
        <v>35.747723571586597</v>
      </c>
      <c r="M2037">
        <v>21.5256970996573</v>
      </c>
      <c r="N2037">
        <v>0.65133937492565397</v>
      </c>
      <c r="O2037">
        <v>38.190954773869301</v>
      </c>
      <c r="P2037">
        <v>12.7079646017699</v>
      </c>
    </row>
    <row r="2038" spans="1:17" hidden="1" x14ac:dyDescent="0.3">
      <c r="A2038" t="s">
        <v>4233</v>
      </c>
      <c r="B2038" t="s">
        <v>4234</v>
      </c>
      <c r="C2038" t="str">
        <f>IFERROR(VLOOKUP(Table1[[#This Row],[Ticker]],[1]!Table1[[Symbol]:[Industry]],2,FALSE),"-")</f>
        <v>-</v>
      </c>
      <c r="E2038">
        <v>324.09186749999998</v>
      </c>
      <c r="F2038">
        <v>451.35</v>
      </c>
      <c r="G2038">
        <v>38.790014170029501</v>
      </c>
      <c r="H2038">
        <v>-9.8335634852636407</v>
      </c>
      <c r="I2038">
        <v>-39.456460983363499</v>
      </c>
      <c r="J2038">
        <v>-7.9911186503393496</v>
      </c>
      <c r="K2038">
        <v>462.11512870706599</v>
      </c>
      <c r="M2038">
        <v>37.576976245196903</v>
      </c>
      <c r="N2038">
        <v>0.70874999999999999</v>
      </c>
      <c r="O2038">
        <v>44.012407222776098</v>
      </c>
      <c r="P2038">
        <v>70.901173797803807</v>
      </c>
    </row>
    <row r="2039" spans="1:17" hidden="1" x14ac:dyDescent="0.3">
      <c r="A2039" t="s">
        <v>4235</v>
      </c>
      <c r="B2039" t="s">
        <v>4236</v>
      </c>
      <c r="C2039" t="str">
        <f>IFERROR(VLOOKUP(Table1[[#This Row],[Ticker]],[1]!Table1[[Symbol]:[Industry]],2,FALSE),"-")</f>
        <v>-</v>
      </c>
      <c r="D2039" t="s">
        <v>130</v>
      </c>
      <c r="E2039">
        <v>324.06070605000002</v>
      </c>
      <c r="F2039">
        <v>61.9</v>
      </c>
      <c r="G2039">
        <v>37.685064819329703</v>
      </c>
      <c r="H2039">
        <v>-12.7499804940235</v>
      </c>
      <c r="I2039">
        <v>-24.480502675291099</v>
      </c>
      <c r="J2039">
        <v>-2.1224420699088502</v>
      </c>
      <c r="K2039">
        <v>66.7455768172603</v>
      </c>
      <c r="L2039">
        <v>64.1998966901009</v>
      </c>
      <c r="M2039">
        <v>32.931227189077099</v>
      </c>
      <c r="N2039">
        <v>1.0284104150544999</v>
      </c>
      <c r="O2039">
        <v>53.311793214862703</v>
      </c>
      <c r="P2039">
        <v>83.407407407407305</v>
      </c>
      <c r="Q2039">
        <v>-4.5946304409429997E-3</v>
      </c>
    </row>
    <row r="2040" spans="1:17" hidden="1" x14ac:dyDescent="0.3">
      <c r="A2040" t="s">
        <v>4237</v>
      </c>
      <c r="B2040" t="s">
        <v>4238</v>
      </c>
      <c r="C2040" t="str">
        <f>IFERROR(VLOOKUP(Table1[[#This Row],[Ticker]],[1]!Table1[[Symbol]:[Industry]],2,FALSE),"-")</f>
        <v>-</v>
      </c>
      <c r="D2040" t="s">
        <v>420</v>
      </c>
      <c r="E2040">
        <v>323.7054397</v>
      </c>
      <c r="F2040">
        <v>867.4</v>
      </c>
      <c r="G2040">
        <v>57.679112665800702</v>
      </c>
      <c r="H2040">
        <v>-12.408262604161401</v>
      </c>
      <c r="I2040">
        <v>-32.231629204381399</v>
      </c>
      <c r="J2040">
        <v>-2.9128519693674702</v>
      </c>
      <c r="K2040">
        <v>895.28626306840397</v>
      </c>
      <c r="L2040">
        <v>845.09826229387397</v>
      </c>
      <c r="M2040">
        <v>48.156462483614597</v>
      </c>
      <c r="N2040">
        <v>0.52213722703191601</v>
      </c>
      <c r="O2040">
        <v>56.778879409730202</v>
      </c>
      <c r="P2040">
        <v>88.565217391304301</v>
      </c>
      <c r="Q2040">
        <v>5.6538140762889003E-2</v>
      </c>
    </row>
    <row r="2041" spans="1:17" hidden="1" x14ac:dyDescent="0.3">
      <c r="A2041" t="s">
        <v>4239</v>
      </c>
      <c r="B2041" t="s">
        <v>4240</v>
      </c>
      <c r="C2041" t="str">
        <f>IFERROR(VLOOKUP(Table1[[#This Row],[Ticker]],[1]!Table1[[Symbol]:[Industry]],2,FALSE),"-")</f>
        <v>-</v>
      </c>
      <c r="D2041" t="s">
        <v>343</v>
      </c>
      <c r="E2041">
        <v>322.39004</v>
      </c>
      <c r="F2041">
        <v>155.75</v>
      </c>
      <c r="G2041">
        <v>-2.1534950953162699</v>
      </c>
      <c r="H2041">
        <v>3.2711378547318102</v>
      </c>
      <c r="I2041">
        <v>-43.564676709428099</v>
      </c>
      <c r="J2041">
        <v>-1.39842110166957</v>
      </c>
      <c r="K2041">
        <v>162.99348930596599</v>
      </c>
      <c r="L2041">
        <v>168.735342040815</v>
      </c>
      <c r="M2041">
        <v>23.3500635919901</v>
      </c>
      <c r="N2041">
        <v>0.465110395584176</v>
      </c>
      <c r="O2041">
        <v>59.133226324237498</v>
      </c>
      <c r="P2041">
        <v>25.554212011285699</v>
      </c>
    </row>
    <row r="2042" spans="1:17" hidden="1" x14ac:dyDescent="0.3">
      <c r="A2042" t="s">
        <v>4241</v>
      </c>
      <c r="B2042" t="s">
        <v>4242</v>
      </c>
      <c r="C2042" t="str">
        <f>IFERROR(VLOOKUP(Table1[[#This Row],[Ticker]],[1]!Table1[[Symbol]:[Industry]],2,FALSE),"-")</f>
        <v>-</v>
      </c>
      <c r="E2042">
        <v>321.80511200000001</v>
      </c>
      <c r="F2042">
        <v>279.85000000000002</v>
      </c>
      <c r="G2042">
        <v>75.916913866078204</v>
      </c>
      <c r="H2042">
        <v>50.865021211772998</v>
      </c>
      <c r="I2042">
        <v>26.475807822787999</v>
      </c>
      <c r="J2042">
        <v>-2.8820049114389001</v>
      </c>
      <c r="K2042">
        <v>225.459482625108</v>
      </c>
      <c r="L2042">
        <v>189.059424803339</v>
      </c>
      <c r="M2042">
        <v>50.431045241739298</v>
      </c>
      <c r="N2042">
        <v>1.4209345794392501</v>
      </c>
      <c r="O2042">
        <v>16.133643023047998</v>
      </c>
      <c r="P2042">
        <v>105.77205882352899</v>
      </c>
    </row>
    <row r="2043" spans="1:17" hidden="1" x14ac:dyDescent="0.3">
      <c r="A2043" t="s">
        <v>4243</v>
      </c>
      <c r="B2043" t="s">
        <v>4244</v>
      </c>
      <c r="C2043" t="str">
        <f>IFERROR(VLOOKUP(Table1[[#This Row],[Ticker]],[1]!Table1[[Symbol]:[Industry]],2,FALSE),"-")</f>
        <v>-</v>
      </c>
      <c r="D2043" t="s">
        <v>46</v>
      </c>
      <c r="E2043">
        <v>321.24262099200001</v>
      </c>
      <c r="F2043">
        <v>18.239999999999998</v>
      </c>
      <c r="G2043">
        <v>144.259350840868</v>
      </c>
      <c r="H2043">
        <v>-23.686360540761299</v>
      </c>
      <c r="I2043">
        <v>19.854834861982098</v>
      </c>
      <c r="J2043">
        <v>-6.08842846446667</v>
      </c>
      <c r="K2043">
        <v>19.1776993007093</v>
      </c>
      <c r="L2043">
        <v>14.990679809333701</v>
      </c>
      <c r="M2043">
        <v>16.853406728760898</v>
      </c>
      <c r="N2043">
        <v>0.357227656609302</v>
      </c>
      <c r="O2043">
        <v>34.703947368420998</v>
      </c>
      <c r="Q2043">
        <v>9.9574440008532994E-2</v>
      </c>
    </row>
    <row r="2044" spans="1:17" hidden="1" x14ac:dyDescent="0.3">
      <c r="A2044" t="s">
        <v>4245</v>
      </c>
      <c r="B2044" t="s">
        <v>4246</v>
      </c>
      <c r="C2044" t="str">
        <f>IFERROR(VLOOKUP(Table1[[#This Row],[Ticker]],[1]!Table1[[Symbol]:[Industry]],2,FALSE),"-")</f>
        <v>-</v>
      </c>
      <c r="D2044" t="s">
        <v>138</v>
      </c>
      <c r="E2044">
        <v>321.01969800000001</v>
      </c>
      <c r="F2044">
        <v>8.15</v>
      </c>
      <c r="G2044">
        <v>115.729939076162</v>
      </c>
      <c r="H2044">
        <v>-14.804076453359199</v>
      </c>
      <c r="I2044">
        <v>56.322671119292103</v>
      </c>
      <c r="J2044">
        <v>0.19169815727486</v>
      </c>
      <c r="K2044">
        <v>8.5375516756420708</v>
      </c>
      <c r="L2044">
        <v>6.6076905776072499</v>
      </c>
      <c r="M2044">
        <v>34.157494943534999</v>
      </c>
      <c r="N2044">
        <v>0.67305568247602199</v>
      </c>
      <c r="O2044">
        <v>36.1963190184049</v>
      </c>
      <c r="P2044">
        <v>191.07142857142799</v>
      </c>
      <c r="Q2044">
        <v>9.7583490348503998E-2</v>
      </c>
    </row>
    <row r="2045" spans="1:17" hidden="1" x14ac:dyDescent="0.3">
      <c r="A2045" t="s">
        <v>4247</v>
      </c>
      <c r="B2045" t="s">
        <v>4248</v>
      </c>
      <c r="C2045" t="str">
        <f>IFERROR(VLOOKUP(Table1[[#This Row],[Ticker]],[1]!Table1[[Symbol]:[Industry]],2,FALSE),"-")</f>
        <v>-</v>
      </c>
      <c r="D2045" t="s">
        <v>539</v>
      </c>
      <c r="E2045">
        <v>320.87324280000001</v>
      </c>
      <c r="F2045">
        <v>13.74</v>
      </c>
      <c r="G2045">
        <v>44.923872334776</v>
      </c>
      <c r="H2045">
        <v>-1.55182973913362</v>
      </c>
      <c r="I2045">
        <v>20.648768261256802</v>
      </c>
      <c r="J2045">
        <v>-2.45229108268469</v>
      </c>
      <c r="K2045">
        <v>12.8719157349694</v>
      </c>
      <c r="L2045">
        <v>10.7278649108657</v>
      </c>
      <c r="M2045">
        <v>50.625597114582298</v>
      </c>
      <c r="N2045">
        <v>0.33577515762703902</v>
      </c>
      <c r="O2045">
        <v>8.6608442503638994</v>
      </c>
      <c r="P2045">
        <v>113.023255813953</v>
      </c>
    </row>
    <row r="2046" spans="1:17" hidden="1" x14ac:dyDescent="0.3">
      <c r="A2046" t="s">
        <v>4249</v>
      </c>
      <c r="B2046" t="s">
        <v>4250</v>
      </c>
      <c r="C2046" t="str">
        <f>IFERROR(VLOOKUP(Table1[[#This Row],[Ticker]],[1]!Table1[[Symbol]:[Industry]],2,FALSE),"-")</f>
        <v>-</v>
      </c>
      <c r="E2046">
        <v>320.280326</v>
      </c>
      <c r="F2046">
        <v>16.46</v>
      </c>
      <c r="G2046">
        <v>3.0302295627272402</v>
      </c>
      <c r="H2046">
        <v>-4.2795677888182997</v>
      </c>
      <c r="I2046">
        <v>-29.123361544785599</v>
      </c>
      <c r="J2046">
        <v>-0.102834226771594</v>
      </c>
      <c r="K2046">
        <v>19.953555159193002</v>
      </c>
      <c r="L2046">
        <v>21.616461967578001</v>
      </c>
      <c r="M2046">
        <v>27.004318089638101</v>
      </c>
      <c r="N2046">
        <v>0.56992928652457897</v>
      </c>
      <c r="O2046">
        <v>106.56136087484801</v>
      </c>
      <c r="P2046">
        <v>49.500454132606698</v>
      </c>
      <c r="Q2046">
        <v>0.10785026489775</v>
      </c>
    </row>
    <row r="2047" spans="1:17" hidden="1" x14ac:dyDescent="0.3">
      <c r="A2047" t="s">
        <v>4251</v>
      </c>
      <c r="B2047" t="s">
        <v>4252</v>
      </c>
      <c r="C2047" t="str">
        <f>IFERROR(VLOOKUP(Table1[[#This Row],[Ticker]],[1]!Table1[[Symbol]:[Industry]],2,FALSE),"-")</f>
        <v>-</v>
      </c>
      <c r="D2047" t="s">
        <v>993</v>
      </c>
      <c r="E2047">
        <v>319.23334211999997</v>
      </c>
      <c r="F2047">
        <v>66.989999999999995</v>
      </c>
      <c r="G2047">
        <v>63.146961751154002</v>
      </c>
      <c r="H2047">
        <v>20.067780312167201</v>
      </c>
      <c r="I2047">
        <v>65.212473750870998</v>
      </c>
      <c r="J2047">
        <v>-14.413555861625699</v>
      </c>
      <c r="K2047">
        <v>58.851538808972499</v>
      </c>
      <c r="L2047">
        <v>46.928249461224297</v>
      </c>
      <c r="M2047">
        <v>46.218689046070999</v>
      </c>
      <c r="N2047">
        <v>1.34780112564305</v>
      </c>
      <c r="O2047">
        <v>28.257948947604099</v>
      </c>
      <c r="P2047">
        <v>107.078825347758</v>
      </c>
      <c r="Q2047">
        <v>5.8335591491491999E-2</v>
      </c>
    </row>
    <row r="2048" spans="1:17" hidden="1" x14ac:dyDescent="0.3">
      <c r="A2048" t="s">
        <v>4253</v>
      </c>
      <c r="B2048" t="s">
        <v>4254</v>
      </c>
      <c r="C2048" t="str">
        <f>IFERROR(VLOOKUP(Table1[[#This Row],[Ticker]],[1]!Table1[[Symbol]:[Industry]],2,FALSE),"-")</f>
        <v>-</v>
      </c>
      <c r="D2048" t="s">
        <v>1627</v>
      </c>
      <c r="E2048">
        <v>319.171027199999</v>
      </c>
      <c r="F2048">
        <v>60.69</v>
      </c>
      <c r="G2048">
        <v>-4.5309521333032396</v>
      </c>
      <c r="H2048">
        <v>-1.85460192013077</v>
      </c>
      <c r="I2048">
        <v>-0.89788167592375701</v>
      </c>
      <c r="J2048">
        <v>1.13518450731522</v>
      </c>
      <c r="K2048">
        <v>61.3518416960097</v>
      </c>
      <c r="L2048">
        <v>57.188859237406703</v>
      </c>
      <c r="M2048">
        <v>55.8285238094657</v>
      </c>
      <c r="N2048">
        <v>1.4072268071267</v>
      </c>
      <c r="O2048">
        <v>6.9368924040204396</v>
      </c>
      <c r="P2048">
        <v>27.741528099347502</v>
      </c>
      <c r="Q2048">
        <v>-2.0749357399728999E-2</v>
      </c>
    </row>
    <row r="2049" spans="1:17" hidden="1" x14ac:dyDescent="0.3">
      <c r="A2049" t="s">
        <v>4255</v>
      </c>
      <c r="B2049" t="s">
        <v>4256</v>
      </c>
      <c r="C2049" t="str">
        <f>IFERROR(VLOOKUP(Table1[[#This Row],[Ticker]],[1]!Table1[[Symbol]:[Industry]],2,FALSE),"-")</f>
        <v>-</v>
      </c>
      <c r="D2049" t="s">
        <v>62</v>
      </c>
      <c r="E2049">
        <v>318.16362125000001</v>
      </c>
      <c r="F2049">
        <v>241.55</v>
      </c>
      <c r="G2049">
        <v>21.2299479164882</v>
      </c>
      <c r="H2049">
        <v>25.891615475209399</v>
      </c>
      <c r="I2049">
        <v>9.8019686382642597</v>
      </c>
      <c r="J2049">
        <v>-7.7051221744254503</v>
      </c>
      <c r="K2049">
        <v>211.61484198494401</v>
      </c>
      <c r="L2049">
        <v>201.75991918520501</v>
      </c>
      <c r="M2049">
        <v>57.347160383381102</v>
      </c>
      <c r="N2049">
        <v>3.3995319412401499</v>
      </c>
      <c r="O2049">
        <v>11.778099772303801</v>
      </c>
      <c r="P2049">
        <v>50.96875</v>
      </c>
      <c r="Q2049">
        <v>0.13002754938644201</v>
      </c>
    </row>
    <row r="2050" spans="1:17" hidden="1" x14ac:dyDescent="0.3">
      <c r="A2050" t="s">
        <v>4257</v>
      </c>
      <c r="B2050" t="s">
        <v>4258</v>
      </c>
      <c r="C2050" t="str">
        <f>IFERROR(VLOOKUP(Table1[[#This Row],[Ticker]],[1]!Table1[[Symbol]:[Industry]],2,FALSE),"-")</f>
        <v>-</v>
      </c>
      <c r="D2050" t="s">
        <v>268</v>
      </c>
      <c r="E2050">
        <v>317.66832499999998</v>
      </c>
      <c r="F2050">
        <v>644.75</v>
      </c>
      <c r="G2050">
        <v>89.094116207688998</v>
      </c>
      <c r="H2050">
        <v>-4.2476435846870499</v>
      </c>
      <c r="I2050">
        <v>-13.8326487518818</v>
      </c>
      <c r="J2050">
        <v>-7.62316357063035</v>
      </c>
      <c r="K2050">
        <v>636.82577208415103</v>
      </c>
      <c r="L2050">
        <v>552.26616072846105</v>
      </c>
      <c r="M2050">
        <v>41.077058079581001</v>
      </c>
      <c r="N2050">
        <v>0.57430107873721803</v>
      </c>
      <c r="O2050">
        <v>14.587049243892899</v>
      </c>
      <c r="P2050">
        <v>119.30272108843501</v>
      </c>
      <c r="Q2050">
        <v>0.13527444899226199</v>
      </c>
    </row>
    <row r="2051" spans="1:17" hidden="1" x14ac:dyDescent="0.3">
      <c r="A2051" t="s">
        <v>4259</v>
      </c>
      <c r="B2051" t="s">
        <v>4260</v>
      </c>
      <c r="C2051" t="str">
        <f>IFERROR(VLOOKUP(Table1[[#This Row],[Ticker]],[1]!Table1[[Symbol]:[Industry]],2,FALSE),"-")</f>
        <v>-</v>
      </c>
      <c r="E2051">
        <v>317.28251999999998</v>
      </c>
      <c r="F2051">
        <v>5.89</v>
      </c>
      <c r="G2051">
        <v>27.828180434561201</v>
      </c>
      <c r="H2051">
        <v>18.0135455075872</v>
      </c>
      <c r="I2051">
        <v>-10.2651889051004</v>
      </c>
      <c r="J2051">
        <v>11.161985214518401</v>
      </c>
      <c r="K2051">
        <v>4.6960556227941499</v>
      </c>
      <c r="L2051">
        <v>4.2255595341542298</v>
      </c>
      <c r="M2051">
        <v>86.914735393655405</v>
      </c>
      <c r="N2051">
        <v>1.65194854025508</v>
      </c>
      <c r="O2051">
        <v>12.9032258064516</v>
      </c>
      <c r="P2051">
        <v>144.398340248962</v>
      </c>
      <c r="Q2051">
        <v>-4.0136829924429997E-2</v>
      </c>
    </row>
    <row r="2052" spans="1:17" hidden="1" x14ac:dyDescent="0.3">
      <c r="A2052" t="s">
        <v>4261</v>
      </c>
      <c r="B2052" t="s">
        <v>4262</v>
      </c>
      <c r="C2052" t="str">
        <f>IFERROR(VLOOKUP(Table1[[#This Row],[Ticker]],[1]!Table1[[Symbol]:[Industry]],2,FALSE),"-")</f>
        <v>-</v>
      </c>
      <c r="D2052" t="s">
        <v>1462</v>
      </c>
      <c r="E2052">
        <v>316.61732999999998</v>
      </c>
      <c r="F2052">
        <v>431.3</v>
      </c>
      <c r="G2052">
        <v>-51.731387162875997</v>
      </c>
      <c r="H2052">
        <v>-15.7670179481298</v>
      </c>
      <c r="I2052">
        <v>-37.3691430662847</v>
      </c>
      <c r="J2052">
        <v>-5.1758748832331403</v>
      </c>
      <c r="K2052">
        <v>452.715261909209</v>
      </c>
      <c r="L2052">
        <v>501.308160535436</v>
      </c>
      <c r="M2052">
        <v>42.590413443033803</v>
      </c>
      <c r="N2052">
        <v>1.3528846153846099</v>
      </c>
      <c r="O2052">
        <v>69.255738465105395</v>
      </c>
      <c r="P2052">
        <v>24.653179190751398</v>
      </c>
      <c r="Q2052">
        <v>4.4075793250863998E-2</v>
      </c>
    </row>
    <row r="2053" spans="1:17" hidden="1" x14ac:dyDescent="0.3">
      <c r="A2053" t="s">
        <v>4263</v>
      </c>
      <c r="B2053" t="s">
        <v>4264</v>
      </c>
      <c r="C2053" t="str">
        <f>IFERROR(VLOOKUP(Table1[[#This Row],[Ticker]],[1]!Table1[[Symbol]:[Industry]],2,FALSE),"-")</f>
        <v>-</v>
      </c>
      <c r="D2053" t="s">
        <v>1780</v>
      </c>
      <c r="E2053">
        <v>316.22836799999999</v>
      </c>
      <c r="F2053">
        <v>499.35</v>
      </c>
      <c r="G2053">
        <v>52.161622860787197</v>
      </c>
      <c r="H2053">
        <v>14.6061472827644</v>
      </c>
      <c r="I2053">
        <v>-7.8691794749354003</v>
      </c>
      <c r="J2053">
        <v>-4.8817013291681102</v>
      </c>
      <c r="K2053">
        <v>473.030262592398</v>
      </c>
      <c r="M2053">
        <v>49.392909112929601</v>
      </c>
      <c r="N2053">
        <v>0.68517339771729502</v>
      </c>
      <c r="O2053">
        <v>33.373385401021302</v>
      </c>
      <c r="P2053">
        <v>95.134818288393902</v>
      </c>
    </row>
    <row r="2054" spans="1:17" hidden="1" x14ac:dyDescent="0.3">
      <c r="A2054" t="s">
        <v>4265</v>
      </c>
      <c r="B2054" t="s">
        <v>4266</v>
      </c>
      <c r="C2054" t="str">
        <f>IFERROR(VLOOKUP(Table1[[#This Row],[Ticker]],[1]!Table1[[Symbol]:[Industry]],2,FALSE),"-")</f>
        <v>-</v>
      </c>
      <c r="D2054" t="s">
        <v>46</v>
      </c>
      <c r="E2054">
        <v>315.99547123999997</v>
      </c>
      <c r="F2054">
        <v>43.79</v>
      </c>
      <c r="G2054">
        <v>-49.312686669788299</v>
      </c>
      <c r="H2054">
        <v>13.7231686246206</v>
      </c>
      <c r="I2054">
        <v>-67.941311365282303</v>
      </c>
      <c r="J2054">
        <v>-6.3516087365755203</v>
      </c>
      <c r="K2054">
        <v>43.591673273667801</v>
      </c>
      <c r="L2054">
        <v>56.1806442013348</v>
      </c>
      <c r="M2054">
        <v>38.351271821629297</v>
      </c>
      <c r="N2054">
        <v>1.1174336759867201</v>
      </c>
      <c r="O2054">
        <v>172.893354647179</v>
      </c>
      <c r="P2054">
        <v>32.2960725075528</v>
      </c>
      <c r="Q2054">
        <v>-1.7219457248484001E-2</v>
      </c>
    </row>
    <row r="2055" spans="1:17" hidden="1" x14ac:dyDescent="0.3">
      <c r="A2055" t="s">
        <v>4267</v>
      </c>
      <c r="B2055" t="s">
        <v>4268</v>
      </c>
      <c r="C2055" t="str">
        <f>IFERROR(VLOOKUP(Table1[[#This Row],[Ticker]],[1]!Table1[[Symbol]:[Industry]],2,FALSE),"-")</f>
        <v>-</v>
      </c>
      <c r="D2055" t="s">
        <v>1638</v>
      </c>
      <c r="E2055">
        <v>315.62464170999999</v>
      </c>
      <c r="F2055">
        <v>287.45</v>
      </c>
      <c r="G2055">
        <v>9.1027604269247693</v>
      </c>
      <c r="H2055">
        <v>-5.3365933824814897</v>
      </c>
      <c r="I2055">
        <v>4.4148311613622999</v>
      </c>
      <c r="J2055">
        <v>-2.1812655993206098</v>
      </c>
      <c r="K2055">
        <v>262.97741591852503</v>
      </c>
      <c r="L2055">
        <v>257.13506302086302</v>
      </c>
      <c r="M2055">
        <v>78.753695286795804</v>
      </c>
      <c r="N2055">
        <v>1.24105787170808</v>
      </c>
      <c r="O2055">
        <v>27.709166811619401</v>
      </c>
      <c r="P2055">
        <v>42.301980198019798</v>
      </c>
      <c r="Q2055">
        <v>9.0156358262286004E-2</v>
      </c>
    </row>
    <row r="2056" spans="1:17" hidden="1" x14ac:dyDescent="0.3">
      <c r="A2056" t="s">
        <v>4269</v>
      </c>
      <c r="B2056" t="s">
        <v>4270</v>
      </c>
      <c r="C2056" t="str">
        <f>IFERROR(VLOOKUP(Table1[[#This Row],[Ticker]],[1]!Table1[[Symbol]:[Industry]],2,FALSE),"-")</f>
        <v>-</v>
      </c>
      <c r="D2056" t="s">
        <v>62</v>
      </c>
      <c r="E2056">
        <v>315.469923838</v>
      </c>
      <c r="F2056">
        <v>13.87</v>
      </c>
      <c r="G2056">
        <v>89.408672107836395</v>
      </c>
      <c r="H2056">
        <v>-17.357041919789399</v>
      </c>
      <c r="I2056">
        <v>-40.283303276155898</v>
      </c>
      <c r="J2056">
        <v>-1.22506061201784</v>
      </c>
      <c r="K2056">
        <v>15.526612894529199</v>
      </c>
      <c r="L2056">
        <v>15.107513055665599</v>
      </c>
      <c r="M2056">
        <v>33.025133348843497</v>
      </c>
      <c r="N2056">
        <v>1.1144158904116901</v>
      </c>
      <c r="O2056">
        <v>57.822638788752698</v>
      </c>
      <c r="P2056">
        <v>125.528455284552</v>
      </c>
      <c r="Q2056">
        <v>2.8947363794839E-2</v>
      </c>
    </row>
    <row r="2057" spans="1:17" hidden="1" x14ac:dyDescent="0.3">
      <c r="A2057" t="s">
        <v>4271</v>
      </c>
      <c r="B2057" t="s">
        <v>4272</v>
      </c>
      <c r="C2057" t="str">
        <f>IFERROR(VLOOKUP(Table1[[#This Row],[Ticker]],[1]!Table1[[Symbol]:[Industry]],2,FALSE),"-")</f>
        <v>-</v>
      </c>
      <c r="D2057" t="s">
        <v>62</v>
      </c>
      <c r="E2057">
        <v>314.75831199999999</v>
      </c>
      <c r="F2057">
        <v>37.93</v>
      </c>
      <c r="G2057">
        <v>-76.799326361355995</v>
      </c>
      <c r="H2057">
        <v>-8.1206854406447704</v>
      </c>
      <c r="I2057">
        <v>-73.414025835449905</v>
      </c>
      <c r="J2057">
        <v>-4.8084517414112504</v>
      </c>
      <c r="K2057">
        <v>41.502418128268097</v>
      </c>
      <c r="L2057">
        <v>57.553080537423199</v>
      </c>
      <c r="M2057">
        <v>41.018358631712601</v>
      </c>
      <c r="N2057">
        <v>0.71423161940388602</v>
      </c>
      <c r="O2057">
        <v>145.05668336409099</v>
      </c>
      <c r="P2057">
        <v>8.9942528735632301</v>
      </c>
      <c r="Q2057">
        <v>3.9854423107071997E-2</v>
      </c>
    </row>
    <row r="2058" spans="1:17" hidden="1" x14ac:dyDescent="0.3">
      <c r="A2058" t="s">
        <v>4273</v>
      </c>
      <c r="B2058" t="s">
        <v>4274</v>
      </c>
      <c r="C2058" t="str">
        <f>IFERROR(VLOOKUP(Table1[[#This Row],[Ticker]],[1]!Table1[[Symbol]:[Industry]],2,FALSE),"-")</f>
        <v>-</v>
      </c>
      <c r="D2058" t="s">
        <v>138</v>
      </c>
      <c r="E2058">
        <v>313.11240367900001</v>
      </c>
      <c r="F2058">
        <v>92.99</v>
      </c>
      <c r="G2058">
        <v>-50.320497732224403</v>
      </c>
      <c r="H2058">
        <v>-0.58234720927956296</v>
      </c>
      <c r="I2058">
        <v>-30.411385738180002</v>
      </c>
      <c r="J2058">
        <v>1.4776536664059901</v>
      </c>
      <c r="K2058">
        <v>96.666352623377705</v>
      </c>
      <c r="L2058">
        <v>114.187088191797</v>
      </c>
      <c r="M2058">
        <v>35.786971127373803</v>
      </c>
      <c r="N2058">
        <v>0.98615014240993204</v>
      </c>
      <c r="O2058">
        <v>76.363049790299996</v>
      </c>
      <c r="P2058">
        <v>14.308543331284501</v>
      </c>
      <c r="Q2058">
        <v>7.4644182752050994E-2</v>
      </c>
    </row>
    <row r="2059" spans="1:17" hidden="1" x14ac:dyDescent="0.3">
      <c r="A2059" t="s">
        <v>4275</v>
      </c>
      <c r="B2059" t="s">
        <v>4276</v>
      </c>
      <c r="C2059" t="str">
        <f>IFERROR(VLOOKUP(Table1[[#This Row],[Ticker]],[1]!Table1[[Symbol]:[Industry]],2,FALSE),"-")</f>
        <v>-</v>
      </c>
      <c r="D2059" t="s">
        <v>268</v>
      </c>
      <c r="E2059">
        <v>312.91103115999999</v>
      </c>
      <c r="F2059">
        <v>1309.0999999999999</v>
      </c>
      <c r="G2059">
        <v>46.070169602353303</v>
      </c>
      <c r="H2059">
        <v>-21.478951618396302</v>
      </c>
      <c r="I2059">
        <v>-26.3198313970619</v>
      </c>
      <c r="J2059">
        <v>-15.239726020526099</v>
      </c>
      <c r="K2059">
        <v>1657.6964576109899</v>
      </c>
      <c r="L2059">
        <v>1531.66143450717</v>
      </c>
      <c r="M2059">
        <v>22.466736898909499</v>
      </c>
      <c r="N2059">
        <v>2.7828048382677202</v>
      </c>
      <c r="O2059">
        <v>75.693224352608595</v>
      </c>
      <c r="P2059">
        <v>73.161375661375601</v>
      </c>
      <c r="Q2059">
        <v>0.15364187268707</v>
      </c>
    </row>
    <row r="2060" spans="1:17" hidden="1" x14ac:dyDescent="0.3">
      <c r="A2060" t="s">
        <v>4277</v>
      </c>
      <c r="B2060" t="s">
        <v>4278</v>
      </c>
      <c r="C2060" t="str">
        <f>IFERROR(VLOOKUP(Table1[[#This Row],[Ticker]],[1]!Table1[[Symbol]:[Industry]],2,FALSE),"-")</f>
        <v>-</v>
      </c>
      <c r="D2060" t="s">
        <v>271</v>
      </c>
      <c r="E2060">
        <v>312.538365</v>
      </c>
      <c r="F2060">
        <v>174.6</v>
      </c>
      <c r="G2060">
        <v>4.31208023534451</v>
      </c>
      <c r="H2060">
        <v>-8.3866466903766703</v>
      </c>
      <c r="I2060">
        <v>-30.457830401630101</v>
      </c>
      <c r="J2060">
        <v>-8.5466844941512701</v>
      </c>
      <c r="K2060">
        <v>185.658252364406</v>
      </c>
      <c r="M2060">
        <v>36.048477605769897</v>
      </c>
      <c r="N2060">
        <v>0.58888511216859196</v>
      </c>
      <c r="O2060">
        <v>42.611683848797199</v>
      </c>
      <c r="P2060">
        <v>41.376518218623403</v>
      </c>
    </row>
    <row r="2061" spans="1:17" hidden="1" x14ac:dyDescent="0.3">
      <c r="A2061" t="s">
        <v>4279</v>
      </c>
      <c r="B2061" t="s">
        <v>4280</v>
      </c>
      <c r="C2061" t="str">
        <f>IFERROR(VLOOKUP(Table1[[#This Row],[Ticker]],[1]!Table1[[Symbol]:[Industry]],2,FALSE),"-")</f>
        <v>-</v>
      </c>
      <c r="D2061" t="s">
        <v>271</v>
      </c>
      <c r="E2061">
        <v>311.77474999999998</v>
      </c>
      <c r="F2061">
        <v>287.35000000000002</v>
      </c>
      <c r="G2061">
        <v>-14.8970455795346</v>
      </c>
      <c r="H2061">
        <v>-8.0316220669496996</v>
      </c>
      <c r="I2061">
        <v>-25.459401249128899</v>
      </c>
      <c r="J2061">
        <v>-5.8044702147149501</v>
      </c>
      <c r="K2061">
        <v>294.56787463418999</v>
      </c>
      <c r="L2061">
        <v>291.10956215042103</v>
      </c>
      <c r="M2061">
        <v>26.247290863020101</v>
      </c>
      <c r="N2061">
        <v>0.75701217395118003</v>
      </c>
      <c r="O2061">
        <v>45.4497998955977</v>
      </c>
      <c r="P2061">
        <v>14.345403899721401</v>
      </c>
      <c r="Q2061">
        <v>3.4895208264492002E-2</v>
      </c>
    </row>
    <row r="2062" spans="1:17" hidden="1" x14ac:dyDescent="0.3">
      <c r="A2062" t="s">
        <v>4281</v>
      </c>
      <c r="B2062" t="s">
        <v>4282</v>
      </c>
      <c r="C2062" t="str">
        <f>IFERROR(VLOOKUP(Table1[[#This Row],[Ticker]],[1]!Table1[[Symbol]:[Industry]],2,FALSE),"-")</f>
        <v>-</v>
      </c>
      <c r="D2062" t="s">
        <v>708</v>
      </c>
      <c r="E2062">
        <v>311.68699848</v>
      </c>
      <c r="F2062">
        <v>51.48</v>
      </c>
      <c r="G2062">
        <v>2.6661231438852702</v>
      </c>
      <c r="H2062">
        <v>-5.59525684185156</v>
      </c>
      <c r="I2062">
        <v>-16.351377113682201</v>
      </c>
      <c r="J2062">
        <v>-8.4453224415697008</v>
      </c>
      <c r="K2062">
        <v>50.524023135660499</v>
      </c>
      <c r="L2062">
        <v>49.8441270244168</v>
      </c>
      <c r="M2062">
        <v>44.446422016747903</v>
      </c>
      <c r="N2062">
        <v>1.97199440377156</v>
      </c>
      <c r="O2062">
        <v>39.665889665889601</v>
      </c>
      <c r="P2062">
        <v>31.999999999999901</v>
      </c>
      <c r="Q2062">
        <v>4.2134618325883999E-2</v>
      </c>
    </row>
    <row r="2063" spans="1:17" hidden="1" x14ac:dyDescent="0.3">
      <c r="A2063" t="s">
        <v>4283</v>
      </c>
      <c r="B2063" t="s">
        <v>4284</v>
      </c>
      <c r="C2063" t="str">
        <f>IFERROR(VLOOKUP(Table1[[#This Row],[Ticker]],[1]!Table1[[Symbol]:[Industry]],2,FALSE),"-")</f>
        <v>-</v>
      </c>
      <c r="D2063" t="s">
        <v>271</v>
      </c>
      <c r="E2063">
        <v>310.5827544</v>
      </c>
      <c r="F2063">
        <v>557</v>
      </c>
      <c r="G2063">
        <v>195.22176445961</v>
      </c>
      <c r="H2063">
        <v>22.148229231823102</v>
      </c>
      <c r="I2063">
        <v>82.542019205416395</v>
      </c>
      <c r="J2063">
        <v>-8.9267651643343306</v>
      </c>
      <c r="K2063">
        <v>445.095995202707</v>
      </c>
      <c r="L2063">
        <v>323.55782992808298</v>
      </c>
      <c r="M2063">
        <v>59.028903930558499</v>
      </c>
      <c r="N2063">
        <v>1.04042625600884</v>
      </c>
      <c r="O2063">
        <v>11.669658886894</v>
      </c>
      <c r="P2063">
        <v>227.64705882352899</v>
      </c>
      <c r="Q2063">
        <v>0.18939015422272801</v>
      </c>
    </row>
    <row r="2064" spans="1:17" hidden="1" x14ac:dyDescent="0.3">
      <c r="A2064" t="s">
        <v>4285</v>
      </c>
      <c r="B2064" t="s">
        <v>4286</v>
      </c>
      <c r="C2064" t="str">
        <f>IFERROR(VLOOKUP(Table1[[#This Row],[Ticker]],[1]!Table1[[Symbol]:[Industry]],2,FALSE),"-")</f>
        <v>-</v>
      </c>
      <c r="D2064" t="s">
        <v>407</v>
      </c>
      <c r="E2064">
        <v>310.56047999999998</v>
      </c>
      <c r="F2064">
        <v>3600</v>
      </c>
      <c r="G2064">
        <v>-28.231262425714998</v>
      </c>
      <c r="H2064">
        <v>-8.1919204099243199</v>
      </c>
      <c r="I2064">
        <v>-11.954937635949401</v>
      </c>
      <c r="J2064">
        <v>0.92724362235741198</v>
      </c>
      <c r="K2064">
        <v>3699.8598650679601</v>
      </c>
      <c r="L2064">
        <v>3636.4383638886302</v>
      </c>
      <c r="M2064">
        <v>43.040437419014197</v>
      </c>
      <c r="N2064">
        <v>0.887528868360277</v>
      </c>
      <c r="O2064">
        <v>17.1111111111111</v>
      </c>
      <c r="P2064">
        <v>15.181570948648201</v>
      </c>
      <c r="Q2064">
        <v>5.8411082172858002E-2</v>
      </c>
    </row>
    <row r="2065" spans="1:17" hidden="1" x14ac:dyDescent="0.3">
      <c r="A2065" t="s">
        <v>4287</v>
      </c>
      <c r="B2065" t="s">
        <v>4288</v>
      </c>
      <c r="C2065" t="str">
        <f>IFERROR(VLOOKUP(Table1[[#This Row],[Ticker]],[1]!Table1[[Symbol]:[Industry]],2,FALSE),"-")</f>
        <v>-</v>
      </c>
      <c r="D2065" t="s">
        <v>626</v>
      </c>
      <c r="E2065">
        <v>310.303601159999</v>
      </c>
      <c r="F2065">
        <v>216.2</v>
      </c>
      <c r="G2065">
        <v>28.546102578600198</v>
      </c>
      <c r="H2065">
        <v>-2.7808917716358899</v>
      </c>
      <c r="I2065">
        <v>37.265769606250203</v>
      </c>
      <c r="J2065">
        <v>-2.0644710554160901</v>
      </c>
      <c r="K2065">
        <v>219.063747441646</v>
      </c>
      <c r="M2065">
        <v>36.944588668352502</v>
      </c>
      <c r="N2065">
        <v>0.73827482709121695</v>
      </c>
      <c r="O2065">
        <v>26.734505087881601</v>
      </c>
      <c r="P2065">
        <v>60.148148148148103</v>
      </c>
    </row>
    <row r="2066" spans="1:17" hidden="1" x14ac:dyDescent="0.3">
      <c r="A2066" t="s">
        <v>4289</v>
      </c>
      <c r="B2066" t="s">
        <v>4290</v>
      </c>
      <c r="C2066" t="str">
        <f>IFERROR(VLOOKUP(Table1[[#This Row],[Ticker]],[1]!Table1[[Symbol]:[Industry]],2,FALSE),"-")</f>
        <v>-</v>
      </c>
      <c r="D2066" t="s">
        <v>271</v>
      </c>
      <c r="E2066">
        <v>310.2598954</v>
      </c>
      <c r="F2066">
        <v>222.95</v>
      </c>
      <c r="G2066">
        <v>28.078617678037698</v>
      </c>
      <c r="H2066">
        <v>3.3706807894239601</v>
      </c>
      <c r="I2066">
        <v>-21.461577048455801</v>
      </c>
      <c r="J2066">
        <v>-2.5507593947042899</v>
      </c>
      <c r="K2066">
        <v>225.743676117018</v>
      </c>
      <c r="L2066">
        <v>218.493037051925</v>
      </c>
      <c r="M2066">
        <v>34.040695803471401</v>
      </c>
      <c r="N2066">
        <v>1.2436599423631101</v>
      </c>
      <c r="O2066">
        <v>41.601255886970101</v>
      </c>
      <c r="P2066">
        <v>53.652653342522399</v>
      </c>
    </row>
    <row r="2067" spans="1:17" hidden="1" x14ac:dyDescent="0.3">
      <c r="A2067" t="s">
        <v>4291</v>
      </c>
      <c r="B2067" t="s">
        <v>4292</v>
      </c>
      <c r="C2067" t="str">
        <f>IFERROR(VLOOKUP(Table1[[#This Row],[Ticker]],[1]!Table1[[Symbol]:[Industry]],2,FALSE),"-")</f>
        <v>-</v>
      </c>
      <c r="D2067" t="s">
        <v>198</v>
      </c>
      <c r="E2067">
        <v>310.214641352</v>
      </c>
      <c r="F2067">
        <v>145.04</v>
      </c>
      <c r="G2067">
        <v>143.37889543289799</v>
      </c>
      <c r="H2067">
        <v>-10.490408501751199</v>
      </c>
      <c r="I2067">
        <v>70.335534371472406</v>
      </c>
      <c r="J2067">
        <v>-0.77595142671197503</v>
      </c>
      <c r="K2067">
        <v>143.72224577828101</v>
      </c>
      <c r="L2067">
        <v>110.565544079015</v>
      </c>
      <c r="M2067">
        <v>36.5371055821794</v>
      </c>
      <c r="N2067">
        <v>0.40974049326666001</v>
      </c>
      <c r="O2067">
        <v>15.830115830115799</v>
      </c>
      <c r="P2067">
        <v>196</v>
      </c>
      <c r="Q2067">
        <v>7.2526110490022E-2</v>
      </c>
    </row>
    <row r="2068" spans="1:17" hidden="1" x14ac:dyDescent="0.3">
      <c r="A2068" t="s">
        <v>4293</v>
      </c>
      <c r="B2068" t="s">
        <v>4294</v>
      </c>
      <c r="C2068" t="str">
        <f>IFERROR(VLOOKUP(Table1[[#This Row],[Ticker]],[1]!Table1[[Symbol]:[Industry]],2,FALSE),"-")</f>
        <v>-</v>
      </c>
      <c r="D2068" t="s">
        <v>21</v>
      </c>
      <c r="E2068">
        <v>309.681483867</v>
      </c>
      <c r="F2068">
        <v>137.72999999999999</v>
      </c>
      <c r="G2068">
        <v>-17.866544201278099</v>
      </c>
      <c r="H2068">
        <v>16.810748433052002</v>
      </c>
      <c r="I2068">
        <v>-18.975255626968799</v>
      </c>
      <c r="J2068">
        <v>-3.7435314775632902</v>
      </c>
      <c r="K2068">
        <v>123.242287484782</v>
      </c>
      <c r="L2068">
        <v>125.170890816997</v>
      </c>
      <c r="M2068">
        <v>59.061448652091997</v>
      </c>
      <c r="N2068">
        <v>4.2243882952473397</v>
      </c>
      <c r="O2068">
        <v>26.878675669788699</v>
      </c>
      <c r="P2068">
        <v>46.521276595744602</v>
      </c>
      <c r="Q2068">
        <v>0.12930864741630699</v>
      </c>
    </row>
    <row r="2069" spans="1:17" hidden="1" x14ac:dyDescent="0.3">
      <c r="A2069" t="s">
        <v>4295</v>
      </c>
      <c r="B2069" t="s">
        <v>4296</v>
      </c>
      <c r="C2069" t="str">
        <f>IFERROR(VLOOKUP(Table1[[#This Row],[Ticker]],[1]!Table1[[Symbol]:[Industry]],2,FALSE),"-")</f>
        <v>-</v>
      </c>
      <c r="D2069" t="s">
        <v>523</v>
      </c>
      <c r="E2069">
        <v>309.19371425999998</v>
      </c>
      <c r="F2069">
        <v>239.17</v>
      </c>
      <c r="G2069">
        <v>124.38335059653301</v>
      </c>
      <c r="H2069">
        <v>-9.2617278191342596</v>
      </c>
      <c r="I2069">
        <v>89.688025378977201</v>
      </c>
      <c r="J2069">
        <v>-1.7627815660705899</v>
      </c>
      <c r="K2069">
        <v>225.17035785189699</v>
      </c>
      <c r="L2069">
        <v>174.203257873133</v>
      </c>
      <c r="M2069">
        <v>53.281413245814299</v>
      </c>
      <c r="N2069">
        <v>0.40022598894359401</v>
      </c>
      <c r="O2069">
        <v>16.235313793535902</v>
      </c>
      <c r="P2069">
        <v>173.025114155251</v>
      </c>
      <c r="Q2069">
        <v>0.114695709224063</v>
      </c>
    </row>
    <row r="2070" spans="1:17" hidden="1" x14ac:dyDescent="0.3">
      <c r="A2070" t="s">
        <v>4297</v>
      </c>
      <c r="B2070" t="s">
        <v>4298</v>
      </c>
      <c r="C2070" t="str">
        <f>IFERROR(VLOOKUP(Table1[[#This Row],[Ticker]],[1]!Table1[[Symbol]:[Industry]],2,FALSE),"-")</f>
        <v>-</v>
      </c>
      <c r="D2070" t="s">
        <v>619</v>
      </c>
      <c r="E2070">
        <v>308.71214783099998</v>
      </c>
      <c r="F2070">
        <v>47.61</v>
      </c>
      <c r="G2070">
        <v>-20.5883211269417</v>
      </c>
      <c r="H2070">
        <v>-4.6474197549337397</v>
      </c>
      <c r="I2070">
        <v>-21.165367158219802</v>
      </c>
      <c r="J2070">
        <v>1.96866720617153</v>
      </c>
      <c r="K2070">
        <v>47.564557530799298</v>
      </c>
      <c r="L2070">
        <v>47.500443715437299</v>
      </c>
      <c r="M2070">
        <v>44.8852904984604</v>
      </c>
      <c r="N2070">
        <v>1.15367141766227</v>
      </c>
      <c r="O2070">
        <v>24.9737450115522</v>
      </c>
      <c r="P2070">
        <v>26.96</v>
      </c>
      <c r="Q2070">
        <v>-5.0179284371798999E-2</v>
      </c>
    </row>
    <row r="2071" spans="1:17" hidden="1" x14ac:dyDescent="0.3">
      <c r="A2071" t="s">
        <v>4299</v>
      </c>
      <c r="B2071" t="s">
        <v>4300</v>
      </c>
      <c r="C2071" t="str">
        <f>IFERROR(VLOOKUP(Table1[[#This Row],[Ticker]],[1]!Table1[[Symbol]:[Industry]],2,FALSE),"-")</f>
        <v>-</v>
      </c>
      <c r="D2071" t="s">
        <v>472</v>
      </c>
      <c r="E2071">
        <v>307.96008580500001</v>
      </c>
      <c r="F2071">
        <v>69.53</v>
      </c>
      <c r="G2071">
        <v>0.62979149024616898</v>
      </c>
      <c r="H2071">
        <v>1.8960253293481699</v>
      </c>
      <c r="I2071">
        <v>-15.785603860001601</v>
      </c>
      <c r="J2071">
        <v>-5.6492530683559297</v>
      </c>
      <c r="K2071">
        <v>70.527575664985307</v>
      </c>
      <c r="L2071">
        <v>68.555469392036898</v>
      </c>
      <c r="M2071">
        <v>41.961745996535399</v>
      </c>
      <c r="N2071">
        <v>1.5789067804866801</v>
      </c>
      <c r="O2071">
        <v>23.687616856033301</v>
      </c>
      <c r="P2071">
        <v>37.140039447731702</v>
      </c>
      <c r="Q2071">
        <v>4.0473900981813998E-2</v>
      </c>
    </row>
    <row r="2072" spans="1:17" hidden="1" x14ac:dyDescent="0.3">
      <c r="A2072" t="s">
        <v>4301</v>
      </c>
      <c r="B2072" t="s">
        <v>4302</v>
      </c>
      <c r="C2072" t="str">
        <f>IFERROR(VLOOKUP(Table1[[#This Row],[Ticker]],[1]!Table1[[Symbol]:[Industry]],2,FALSE),"-")</f>
        <v>-</v>
      </c>
      <c r="D2072" t="s">
        <v>551</v>
      </c>
      <c r="E2072">
        <v>307.48630000000003</v>
      </c>
      <c r="F2072">
        <v>243.65</v>
      </c>
      <c r="G2072">
        <v>-30.677072895771801</v>
      </c>
      <c r="H2072">
        <v>-11.0617048723668</v>
      </c>
      <c r="I2072">
        <v>-9.3445179357188195</v>
      </c>
      <c r="J2072">
        <v>-4.55083243746272</v>
      </c>
      <c r="K2072">
        <v>263.374565280468</v>
      </c>
      <c r="L2072">
        <v>252.450820400071</v>
      </c>
      <c r="M2072">
        <v>22.9835302345762</v>
      </c>
      <c r="N2072">
        <v>0.93995576260253</v>
      </c>
      <c r="O2072">
        <v>38.497845269854203</v>
      </c>
      <c r="P2072">
        <v>15.4739336492891</v>
      </c>
      <c r="Q2072">
        <v>-3.1021264495277E-2</v>
      </c>
    </row>
    <row r="2073" spans="1:17" hidden="1" x14ac:dyDescent="0.3">
      <c r="A2073" t="s">
        <v>4303</v>
      </c>
      <c r="B2073" t="s">
        <v>4304</v>
      </c>
      <c r="C2073" t="str">
        <f>IFERROR(VLOOKUP(Table1[[#This Row],[Ticker]],[1]!Table1[[Symbol]:[Industry]],2,FALSE),"-")</f>
        <v>-</v>
      </c>
      <c r="D2073" t="s">
        <v>138</v>
      </c>
      <c r="E2073">
        <v>307.07323667999998</v>
      </c>
      <c r="F2073">
        <v>292.95</v>
      </c>
      <c r="G2073">
        <v>71.977233980746107</v>
      </c>
      <c r="H2073">
        <v>-3.4833284760056999</v>
      </c>
      <c r="I2073">
        <v>-3.0793664271875301</v>
      </c>
      <c r="J2073">
        <v>6.6914726310680299</v>
      </c>
      <c r="K2073">
        <v>287.770767312158</v>
      </c>
      <c r="L2073">
        <v>262.71981653468498</v>
      </c>
      <c r="M2073">
        <v>57.897906687423401</v>
      </c>
      <c r="N2073">
        <v>2.0743350107835998</v>
      </c>
      <c r="O2073">
        <v>10.599078341013801</v>
      </c>
      <c r="P2073">
        <v>102.03448275862</v>
      </c>
      <c r="Q2073">
        <v>6.2541540871955001E-2</v>
      </c>
    </row>
    <row r="2074" spans="1:17" hidden="1" x14ac:dyDescent="0.3">
      <c r="A2074" t="s">
        <v>4305</v>
      </c>
      <c r="B2074" t="s">
        <v>4306</v>
      </c>
      <c r="C2074" t="str">
        <f>IFERROR(VLOOKUP(Table1[[#This Row],[Ticker]],[1]!Table1[[Symbol]:[Industry]],2,FALSE),"-")</f>
        <v>-</v>
      </c>
      <c r="D2074" t="s">
        <v>268</v>
      </c>
      <c r="E2074">
        <v>305.64599249999998</v>
      </c>
      <c r="F2074">
        <v>1397.75</v>
      </c>
      <c r="G2074">
        <v>93.504996508501904</v>
      </c>
      <c r="H2074">
        <v>-10.6885421198473</v>
      </c>
      <c r="I2074">
        <v>27.320354545995201</v>
      </c>
      <c r="J2074">
        <v>3.0145949671281702</v>
      </c>
      <c r="K2074">
        <v>1299.40411746993</v>
      </c>
      <c r="L2074">
        <v>1068.06629192787</v>
      </c>
      <c r="M2074">
        <v>61.912635041529199</v>
      </c>
      <c r="N2074">
        <v>1.39151745068285</v>
      </c>
      <c r="O2074">
        <v>8.7461992487926903</v>
      </c>
      <c r="P2074">
        <v>131.953202787919</v>
      </c>
      <c r="Q2074">
        <v>0.115963356611999</v>
      </c>
    </row>
    <row r="2075" spans="1:17" hidden="1" x14ac:dyDescent="0.3">
      <c r="A2075" t="s">
        <v>4307</v>
      </c>
      <c r="B2075" t="s">
        <v>4308</v>
      </c>
      <c r="C2075" t="str">
        <f>IFERROR(VLOOKUP(Table1[[#This Row],[Ticker]],[1]!Table1[[Symbol]:[Industry]],2,FALSE),"-")</f>
        <v>-</v>
      </c>
      <c r="D2075" t="s">
        <v>1104</v>
      </c>
      <c r="E2075">
        <v>305.26499999999999</v>
      </c>
      <c r="F2075">
        <v>12.99</v>
      </c>
      <c r="G2075">
        <v>21.163721527690299</v>
      </c>
      <c r="H2075">
        <v>4.5733992998503998</v>
      </c>
      <c r="I2075">
        <v>-22.800760234894</v>
      </c>
      <c r="J2075">
        <v>-2.0873543506106</v>
      </c>
      <c r="K2075">
        <v>12.346845434677</v>
      </c>
      <c r="L2075">
        <v>11.956307037897099</v>
      </c>
      <c r="M2075">
        <v>57.6127836740242</v>
      </c>
      <c r="N2075">
        <v>4.4224215971998602</v>
      </c>
      <c r="O2075">
        <v>35.873749037721304</v>
      </c>
      <c r="P2075">
        <v>53.727810650887498</v>
      </c>
      <c r="Q2075">
        <v>4.3258976072591999E-2</v>
      </c>
    </row>
    <row r="2076" spans="1:17" hidden="1" x14ac:dyDescent="0.3">
      <c r="A2076" t="s">
        <v>4309</v>
      </c>
      <c r="B2076" t="s">
        <v>4310</v>
      </c>
      <c r="C2076" t="str">
        <f>IFERROR(VLOOKUP(Table1[[#This Row],[Ticker]],[1]!Table1[[Symbol]:[Industry]],2,FALSE),"-")</f>
        <v>-</v>
      </c>
      <c r="D2076" t="s">
        <v>268</v>
      </c>
      <c r="E2076">
        <v>304.91561774000002</v>
      </c>
      <c r="F2076">
        <v>55.06</v>
      </c>
      <c r="G2076">
        <v>152.13600075120701</v>
      </c>
      <c r="H2076">
        <v>5.8205931260627102</v>
      </c>
      <c r="I2076">
        <v>-9.4733751924526697</v>
      </c>
      <c r="J2076">
        <v>0.43455543207128</v>
      </c>
      <c r="K2076">
        <v>53.952903616438</v>
      </c>
      <c r="L2076">
        <v>46.728503382663199</v>
      </c>
      <c r="M2076">
        <v>57.819802562306698</v>
      </c>
      <c r="N2076">
        <v>0.97387240783319895</v>
      </c>
      <c r="O2076">
        <v>26.679985470395899</v>
      </c>
      <c r="P2076">
        <v>178.926038500506</v>
      </c>
      <c r="Q2076">
        <v>3.5200492662336998E-2</v>
      </c>
    </row>
    <row r="2077" spans="1:17" hidden="1" x14ac:dyDescent="0.3">
      <c r="A2077" t="s">
        <v>4311</v>
      </c>
      <c r="B2077" t="s">
        <v>4312</v>
      </c>
      <c r="C2077" t="str">
        <f>IFERROR(VLOOKUP(Table1[[#This Row],[Ticker]],[1]!Table1[[Symbol]:[Industry]],2,FALSE),"-")</f>
        <v>-</v>
      </c>
      <c r="D2077" t="s">
        <v>619</v>
      </c>
      <c r="E2077">
        <v>304.74950000000001</v>
      </c>
      <c r="F2077">
        <v>909.7</v>
      </c>
      <c r="G2077">
        <v>7566.37938667246</v>
      </c>
      <c r="H2077">
        <v>25.8741664152071</v>
      </c>
      <c r="I2077">
        <v>476.80360009320702</v>
      </c>
      <c r="J2077">
        <v>4.1317952182267401</v>
      </c>
      <c r="K2077">
        <v>745.55792072833299</v>
      </c>
      <c r="L2077">
        <v>432.29998012363001</v>
      </c>
      <c r="M2077">
        <v>70.478485715747297</v>
      </c>
      <c r="N2077">
        <v>0.64310515860621398</v>
      </c>
      <c r="O2077">
        <v>3.6605474332197199</v>
      </c>
      <c r="P2077">
        <v>9220.6967213114694</v>
      </c>
      <c r="Q2077">
        <v>0.43369886176240302</v>
      </c>
    </row>
    <row r="2078" spans="1:17" hidden="1" x14ac:dyDescent="0.3">
      <c r="A2078" t="s">
        <v>4313</v>
      </c>
      <c r="B2078" t="s">
        <v>4314</v>
      </c>
      <c r="C2078" t="str">
        <f>IFERROR(VLOOKUP(Table1[[#This Row],[Ticker]],[1]!Table1[[Symbol]:[Industry]],2,FALSE),"-")</f>
        <v>-</v>
      </c>
      <c r="D2078" t="s">
        <v>21</v>
      </c>
      <c r="E2078">
        <v>303.95500720000001</v>
      </c>
      <c r="F2078">
        <v>54.1</v>
      </c>
      <c r="G2078">
        <v>7.0167928007029197</v>
      </c>
      <c r="H2078">
        <v>4.7495965114082903</v>
      </c>
      <c r="I2078">
        <v>11.888259591059001</v>
      </c>
      <c r="J2078">
        <v>-4.6281891963456303</v>
      </c>
      <c r="K2078">
        <v>52.427981782165503</v>
      </c>
      <c r="M2078">
        <v>44.099076314790999</v>
      </c>
      <c r="N2078">
        <v>0.65430631332813705</v>
      </c>
      <c r="O2078">
        <v>26.987060998151499</v>
      </c>
      <c r="P2078">
        <v>100.37037037037</v>
      </c>
    </row>
    <row r="2079" spans="1:17" hidden="1" x14ac:dyDescent="0.3">
      <c r="A2079" t="s">
        <v>4315</v>
      </c>
      <c r="B2079" t="s">
        <v>4316</v>
      </c>
      <c r="C2079" t="str">
        <f>IFERROR(VLOOKUP(Table1[[#This Row],[Ticker]],[1]!Table1[[Symbol]:[Industry]],2,FALSE),"-")</f>
        <v>-</v>
      </c>
      <c r="D2079" t="s">
        <v>92</v>
      </c>
      <c r="E2079">
        <v>303.90222</v>
      </c>
      <c r="F2079">
        <v>138</v>
      </c>
      <c r="G2079">
        <v>12.996761437861201</v>
      </c>
      <c r="H2079">
        <v>-6.5397847535020803</v>
      </c>
      <c r="I2079">
        <v>-41.793406938508703</v>
      </c>
      <c r="J2079">
        <v>2.3414927491661501</v>
      </c>
      <c r="K2079">
        <v>146.99425434015299</v>
      </c>
      <c r="L2079">
        <v>155.02530210665901</v>
      </c>
      <c r="M2079">
        <v>39.516828166886</v>
      </c>
      <c r="N2079">
        <v>1.39151282633978</v>
      </c>
      <c r="O2079">
        <v>83.840579710144894</v>
      </c>
      <c r="P2079">
        <v>37.999999999999901</v>
      </c>
      <c r="Q2079">
        <v>-3.1906330578130001E-3</v>
      </c>
    </row>
    <row r="2080" spans="1:17" hidden="1" x14ac:dyDescent="0.3">
      <c r="A2080" t="s">
        <v>4317</v>
      </c>
      <c r="B2080" t="s">
        <v>4318</v>
      </c>
      <c r="C2080" t="str">
        <f>IFERROR(VLOOKUP(Table1[[#This Row],[Ticker]],[1]!Table1[[Symbol]:[Industry]],2,FALSE),"-")</f>
        <v>-</v>
      </c>
      <c r="D2080" t="s">
        <v>138</v>
      </c>
      <c r="E2080">
        <v>303.44115900000003</v>
      </c>
      <c r="F2080">
        <v>193.85</v>
      </c>
      <c r="G2080">
        <v>20.580357990931699</v>
      </c>
      <c r="H2080">
        <v>-11.853602270008301</v>
      </c>
      <c r="I2080">
        <v>-11.4821863133687</v>
      </c>
      <c r="J2080">
        <v>-1.9938464692320299</v>
      </c>
      <c r="K2080">
        <v>203.57463544452</v>
      </c>
      <c r="L2080">
        <v>189.984246544153</v>
      </c>
      <c r="M2080">
        <v>40.617276978800099</v>
      </c>
      <c r="N2080">
        <v>0.43915917437491098</v>
      </c>
      <c r="O2080">
        <v>45.963373742584402</v>
      </c>
      <c r="P2080">
        <v>59.678747940691899</v>
      </c>
      <c r="Q2080">
        <v>0.222527892497491</v>
      </c>
    </row>
    <row r="2081" spans="1:17" hidden="1" x14ac:dyDescent="0.3">
      <c r="A2081" t="s">
        <v>4319</v>
      </c>
      <c r="B2081" t="s">
        <v>4320</v>
      </c>
      <c r="C2081" t="str">
        <f>IFERROR(VLOOKUP(Table1[[#This Row],[Ticker]],[1]!Table1[[Symbol]:[Industry]],2,FALSE),"-")</f>
        <v>-</v>
      </c>
      <c r="E2081">
        <v>303.096277232999</v>
      </c>
      <c r="F2081">
        <v>2.91</v>
      </c>
      <c r="G2081">
        <v>23.983240396690402</v>
      </c>
      <c r="H2081">
        <v>19.1437901680621</v>
      </c>
      <c r="I2081">
        <v>19.465945973093199</v>
      </c>
      <c r="J2081">
        <v>3.3710797204327201</v>
      </c>
      <c r="K2081">
        <v>2.5098528393727499</v>
      </c>
      <c r="L2081">
        <v>2.34086962370026</v>
      </c>
      <c r="M2081">
        <v>88.9386184325746</v>
      </c>
      <c r="N2081">
        <v>1.8282878895630399</v>
      </c>
      <c r="O2081">
        <v>17.525773195876202</v>
      </c>
      <c r="P2081">
        <v>87.741935483870904</v>
      </c>
      <c r="Q2081">
        <v>-5.6343424509054003E-2</v>
      </c>
    </row>
    <row r="2082" spans="1:17" hidden="1" x14ac:dyDescent="0.3">
      <c r="A2082" t="s">
        <v>4321</v>
      </c>
      <c r="B2082" t="s">
        <v>4322</v>
      </c>
      <c r="C2082" t="str">
        <f>IFERROR(VLOOKUP(Table1[[#This Row],[Ticker]],[1]!Table1[[Symbol]:[Industry]],2,FALSE),"-")</f>
        <v>-</v>
      </c>
      <c r="D2082" t="s">
        <v>808</v>
      </c>
      <c r="E2082">
        <v>302.93200000000002</v>
      </c>
      <c r="F2082">
        <v>124</v>
      </c>
      <c r="G2082">
        <v>-41.198907228714802</v>
      </c>
      <c r="H2082">
        <v>-14.375580291986299</v>
      </c>
      <c r="I2082">
        <v>-57.053976319534897</v>
      </c>
      <c r="J2082">
        <v>-7.3003501833008304</v>
      </c>
      <c r="K2082">
        <v>134.576131123914</v>
      </c>
      <c r="L2082">
        <v>150.43299426547401</v>
      </c>
      <c r="M2082">
        <v>32.950519906029797</v>
      </c>
      <c r="N2082">
        <v>0.53539791141519599</v>
      </c>
      <c r="O2082">
        <v>108.870967741935</v>
      </c>
      <c r="P2082">
        <v>16.2681669010782</v>
      </c>
    </row>
    <row r="2083" spans="1:17" hidden="1" x14ac:dyDescent="0.3">
      <c r="A2083" t="s">
        <v>4323</v>
      </c>
      <c r="B2083" t="s">
        <v>4324</v>
      </c>
      <c r="C2083" t="str">
        <f>IFERROR(VLOOKUP(Table1[[#This Row],[Ticker]],[1]!Table1[[Symbol]:[Industry]],2,FALSE),"-")</f>
        <v>-</v>
      </c>
      <c r="D2083" t="s">
        <v>281</v>
      </c>
      <c r="E2083">
        <v>302.533275</v>
      </c>
      <c r="F2083">
        <v>151.25</v>
      </c>
      <c r="G2083">
        <v>27.274056723221001</v>
      </c>
      <c r="H2083">
        <v>-11.6009081042706</v>
      </c>
      <c r="I2083">
        <v>3.3246723984602302</v>
      </c>
      <c r="J2083">
        <v>-5.5342067757912101</v>
      </c>
      <c r="K2083">
        <v>138.43941417546401</v>
      </c>
      <c r="L2083">
        <v>120.22708402701601</v>
      </c>
      <c r="M2083">
        <v>54.456422432905399</v>
      </c>
      <c r="N2083">
        <v>0.64237357969504605</v>
      </c>
      <c r="O2083">
        <v>10.2148760330578</v>
      </c>
      <c r="P2083">
        <v>78.466076696165103</v>
      </c>
      <c r="Q2083">
        <v>-3.154578701342E-3</v>
      </c>
    </row>
    <row r="2084" spans="1:17" hidden="1" x14ac:dyDescent="0.3">
      <c r="A2084" t="s">
        <v>4325</v>
      </c>
      <c r="B2084" t="s">
        <v>4326</v>
      </c>
      <c r="C2084" t="str">
        <f>IFERROR(VLOOKUP(Table1[[#This Row],[Ticker]],[1]!Table1[[Symbol]:[Industry]],2,FALSE),"-")</f>
        <v>-</v>
      </c>
      <c r="D2084" t="s">
        <v>1556</v>
      </c>
      <c r="E2084">
        <v>302.11692799999997</v>
      </c>
      <c r="F2084">
        <v>24.14</v>
      </c>
      <c r="G2084">
        <v>54.310615068863598</v>
      </c>
      <c r="H2084">
        <v>12.7902723738663</v>
      </c>
      <c r="I2084">
        <v>-4.8767609313420301</v>
      </c>
      <c r="J2084">
        <v>8.5705403862314906</v>
      </c>
      <c r="K2084">
        <v>21.710313100203301</v>
      </c>
      <c r="L2084">
        <v>22.040162634303901</v>
      </c>
      <c r="M2084">
        <v>72.456170124440007</v>
      </c>
      <c r="N2084">
        <v>2.5707518325048602</v>
      </c>
      <c r="O2084">
        <v>61.143330571665203</v>
      </c>
      <c r="P2084">
        <v>84.274809160305296</v>
      </c>
      <c r="Q2084">
        <v>8.9750635377655E-2</v>
      </c>
    </row>
    <row r="2085" spans="1:17" hidden="1" x14ac:dyDescent="0.3">
      <c r="A2085" t="s">
        <v>4327</v>
      </c>
      <c r="B2085" t="s">
        <v>4328</v>
      </c>
      <c r="C2085" t="str">
        <f>IFERROR(VLOOKUP(Table1[[#This Row],[Ticker]],[1]!Table1[[Symbol]:[Industry]],2,FALSE),"-")</f>
        <v>-</v>
      </c>
      <c r="D2085" t="s">
        <v>106</v>
      </c>
      <c r="E2085">
        <v>300.48094559999998</v>
      </c>
      <c r="F2085">
        <v>107.69</v>
      </c>
      <c r="G2085">
        <v>-42.8535327306395</v>
      </c>
      <c r="H2085">
        <v>-10.250144751916601</v>
      </c>
      <c r="I2085">
        <v>-47.886867428359402</v>
      </c>
      <c r="J2085">
        <v>-4.6610862271233104</v>
      </c>
      <c r="K2085">
        <v>115.82422208898799</v>
      </c>
      <c r="L2085">
        <v>129.44836235107999</v>
      </c>
      <c r="M2085">
        <v>36.586531128777501</v>
      </c>
      <c r="N2085">
        <v>1.40575912359331</v>
      </c>
      <c r="O2085">
        <v>74.760887733308493</v>
      </c>
      <c r="P2085">
        <v>9.7757390417940897</v>
      </c>
      <c r="Q2085">
        <v>4.0514716480558002E-2</v>
      </c>
    </row>
    <row r="2086" spans="1:17" hidden="1" x14ac:dyDescent="0.3">
      <c r="A2086" t="s">
        <v>4329</v>
      </c>
      <c r="B2086" t="s">
        <v>4330</v>
      </c>
      <c r="C2086" t="str">
        <f>IFERROR(VLOOKUP(Table1[[#This Row],[Ticker]],[1]!Table1[[Symbol]:[Industry]],2,FALSE),"-")</f>
        <v>-</v>
      </c>
      <c r="D2086" t="s">
        <v>619</v>
      </c>
      <c r="E2086">
        <v>300.44322139000002</v>
      </c>
      <c r="F2086">
        <v>536.45000000000005</v>
      </c>
      <c r="G2086">
        <v>-15.3718335490736</v>
      </c>
      <c r="H2086">
        <v>0.75800570257384003</v>
      </c>
      <c r="I2086">
        <v>-8.00917508959275</v>
      </c>
      <c r="J2086">
        <v>0.14055487198716299</v>
      </c>
      <c r="K2086">
        <v>523.419968595672</v>
      </c>
      <c r="L2086">
        <v>513.46414860352604</v>
      </c>
      <c r="M2086">
        <v>48.725159626964803</v>
      </c>
      <c r="N2086">
        <v>2.0192197569967001</v>
      </c>
      <c r="O2086">
        <v>5.6855252120421298</v>
      </c>
      <c r="P2086">
        <v>16.366594360086701</v>
      </c>
      <c r="Q2086">
        <v>-7.7485101541008003E-2</v>
      </c>
    </row>
    <row r="2087" spans="1:17" hidden="1" x14ac:dyDescent="0.3">
      <c r="A2087" t="s">
        <v>4331</v>
      </c>
      <c r="B2087" t="s">
        <v>4332</v>
      </c>
      <c r="C2087" t="str">
        <f>IFERROR(VLOOKUP(Table1[[#This Row],[Ticker]],[1]!Table1[[Symbol]:[Industry]],2,FALSE),"-")</f>
        <v>-</v>
      </c>
      <c r="D2087" t="s">
        <v>65</v>
      </c>
      <c r="E2087">
        <v>299.51704896000001</v>
      </c>
      <c r="F2087">
        <v>30.27</v>
      </c>
      <c r="G2087">
        <v>108.155958563711</v>
      </c>
      <c r="H2087">
        <v>64.581874821206398</v>
      </c>
      <c r="I2087">
        <v>62.907349413025202</v>
      </c>
      <c r="J2087">
        <v>-5.3094339398275396</v>
      </c>
      <c r="K2087">
        <v>26.4122584793095</v>
      </c>
      <c r="L2087">
        <v>20.4065687892654</v>
      </c>
      <c r="M2087">
        <v>33.261910026985802</v>
      </c>
      <c r="N2087">
        <v>0.22813293692293901</v>
      </c>
      <c r="O2087">
        <v>42.087875784605203</v>
      </c>
      <c r="P2087">
        <v>184.492481203007</v>
      </c>
      <c r="Q2087">
        <v>6.7188251618866004E-2</v>
      </c>
    </row>
    <row r="2088" spans="1:17" hidden="1" x14ac:dyDescent="0.3">
      <c r="A2088" t="s">
        <v>4333</v>
      </c>
      <c r="B2088" t="s">
        <v>4334</v>
      </c>
      <c r="C2088" t="str">
        <f>IFERROR(VLOOKUP(Table1[[#This Row],[Ticker]],[1]!Table1[[Symbol]:[Industry]],2,FALSE),"-")</f>
        <v>-</v>
      </c>
      <c r="D2088" t="s">
        <v>198</v>
      </c>
      <c r="E2088">
        <v>299.49874999999997</v>
      </c>
      <c r="F2088">
        <v>775</v>
      </c>
      <c r="G2088">
        <v>-16.931744381751301</v>
      </c>
      <c r="H2088">
        <v>4.3554185142213804</v>
      </c>
      <c r="I2088">
        <v>-12.464313917409299</v>
      </c>
      <c r="J2088">
        <v>-0.94765226018637505</v>
      </c>
      <c r="K2088">
        <v>741.01789432125997</v>
      </c>
      <c r="L2088">
        <v>731.82232808382901</v>
      </c>
      <c r="M2088">
        <v>62.128286106867598</v>
      </c>
      <c r="N2088">
        <v>2.87473163367997</v>
      </c>
      <c r="O2088">
        <v>15.999999999999901</v>
      </c>
      <c r="P2088">
        <v>19.230769230769202</v>
      </c>
      <c r="Q2088">
        <v>2.0664216340581E-2</v>
      </c>
    </row>
    <row r="2089" spans="1:17" hidden="1" x14ac:dyDescent="0.3">
      <c r="A2089" t="s">
        <v>4335</v>
      </c>
      <c r="B2089" t="s">
        <v>4336</v>
      </c>
      <c r="C2089" t="str">
        <f>IFERROR(VLOOKUP(Table1[[#This Row],[Ticker]],[1]!Table1[[Symbol]:[Industry]],2,FALSE),"-")</f>
        <v>-</v>
      </c>
      <c r="D2089" t="s">
        <v>539</v>
      </c>
      <c r="E2089">
        <v>299.25</v>
      </c>
      <c r="F2089">
        <v>2.85</v>
      </c>
      <c r="G2089">
        <v>27.892825174176298</v>
      </c>
      <c r="H2089">
        <v>3.4336746346596398</v>
      </c>
      <c r="I2089">
        <v>-11.346066256369999</v>
      </c>
      <c r="J2089">
        <v>10.3186606869833</v>
      </c>
      <c r="K2089">
        <v>2.6446524601959598</v>
      </c>
      <c r="L2089">
        <v>2.4714317840060298</v>
      </c>
      <c r="M2089">
        <v>52.605274631410801</v>
      </c>
      <c r="N2089">
        <v>1.95521633653913</v>
      </c>
      <c r="O2089">
        <v>31.6926462497707</v>
      </c>
      <c r="P2089">
        <v>64.524499155201497</v>
      </c>
      <c r="Q2089">
        <v>-2.4629221278790001E-3</v>
      </c>
    </row>
    <row r="2090" spans="1:17" hidden="1" x14ac:dyDescent="0.3">
      <c r="A2090" t="s">
        <v>4337</v>
      </c>
      <c r="B2090" t="s">
        <v>4338</v>
      </c>
      <c r="C2090" t="str">
        <f>IFERROR(VLOOKUP(Table1[[#This Row],[Ticker]],[1]!Table1[[Symbol]:[Industry]],2,FALSE),"-")</f>
        <v>-</v>
      </c>
      <c r="D2090" t="s">
        <v>380</v>
      </c>
      <c r="E2090">
        <v>298.81348929000001</v>
      </c>
      <c r="F2090">
        <v>130.69999999999999</v>
      </c>
      <c r="G2090">
        <v>19.100137730336499</v>
      </c>
      <c r="H2090">
        <v>10.600610184204101</v>
      </c>
      <c r="I2090">
        <v>27.8198047579865</v>
      </c>
      <c r="J2090">
        <v>-4.0960631730263497</v>
      </c>
      <c r="M2090">
        <v>40.731742657842901</v>
      </c>
      <c r="O2090">
        <v>33.817903596021402</v>
      </c>
      <c r="P2090">
        <v>90.386016023306595</v>
      </c>
    </row>
    <row r="2091" spans="1:17" hidden="1" x14ac:dyDescent="0.3">
      <c r="A2091" t="s">
        <v>4339</v>
      </c>
      <c r="B2091" t="s">
        <v>4340</v>
      </c>
      <c r="C2091" t="str">
        <f>IFERROR(VLOOKUP(Table1[[#This Row],[Ticker]],[1]!Table1[[Symbol]:[Industry]],2,FALSE),"-")</f>
        <v>-</v>
      </c>
      <c r="D2091" t="s">
        <v>993</v>
      </c>
      <c r="E2091">
        <v>298.75797999999998</v>
      </c>
      <c r="F2091">
        <v>15.91</v>
      </c>
      <c r="G2091">
        <v>-27.808278606120201</v>
      </c>
      <c r="H2091">
        <v>-12.8074834286676</v>
      </c>
      <c r="I2091">
        <v>-17.046399705919001</v>
      </c>
      <c r="J2091">
        <v>-5.9205395267133696</v>
      </c>
      <c r="K2091">
        <v>16.545366553285</v>
      </c>
      <c r="L2091">
        <v>16.7427799504066</v>
      </c>
      <c r="M2091">
        <v>28.425715002665601</v>
      </c>
      <c r="N2091">
        <v>1.25858203148361</v>
      </c>
      <c r="O2091">
        <v>26.021370207416702</v>
      </c>
      <c r="P2091">
        <v>12.8368794326241</v>
      </c>
      <c r="Q2091">
        <v>-8.7087544514152002E-2</v>
      </c>
    </row>
    <row r="2092" spans="1:17" hidden="1" x14ac:dyDescent="0.3">
      <c r="A2092" t="s">
        <v>4341</v>
      </c>
      <c r="B2092" t="s">
        <v>4342</v>
      </c>
      <c r="C2092" t="str">
        <f>IFERROR(VLOOKUP(Table1[[#This Row],[Ticker]],[1]!Table1[[Symbol]:[Industry]],2,FALSE),"-")</f>
        <v>-</v>
      </c>
      <c r="D2092" t="s">
        <v>138</v>
      </c>
      <c r="E2092">
        <v>298.709662455</v>
      </c>
      <c r="F2092">
        <v>26.69</v>
      </c>
      <c r="G2092">
        <v>19.9054583404717</v>
      </c>
      <c r="H2092">
        <v>3.1828896223787599</v>
      </c>
      <c r="I2092">
        <v>-25.932313732395301</v>
      </c>
      <c r="J2092">
        <v>2.5819604458144099</v>
      </c>
      <c r="K2092">
        <v>25.047022598295602</v>
      </c>
      <c r="L2092">
        <v>23.3814494783676</v>
      </c>
      <c r="M2092">
        <v>49.493729743832901</v>
      </c>
      <c r="N2092">
        <v>0.64410392048120801</v>
      </c>
      <c r="O2092">
        <v>39.153240914199998</v>
      </c>
      <c r="P2092">
        <v>55.899532710280297</v>
      </c>
      <c r="Q2092">
        <v>3.5673050962737998E-2</v>
      </c>
    </row>
    <row r="2093" spans="1:17" hidden="1" x14ac:dyDescent="0.3">
      <c r="A2093" t="s">
        <v>4343</v>
      </c>
      <c r="B2093" t="s">
        <v>4344</v>
      </c>
      <c r="C2093" t="str">
        <f>IFERROR(VLOOKUP(Table1[[#This Row],[Ticker]],[1]!Table1[[Symbol]:[Industry]],2,FALSE),"-")</f>
        <v>-</v>
      </c>
      <c r="D2093" t="s">
        <v>703</v>
      </c>
      <c r="E2093">
        <v>298.53358683599998</v>
      </c>
      <c r="F2093">
        <v>11.86</v>
      </c>
      <c r="G2093">
        <v>-16.936232085443098</v>
      </c>
      <c r="H2093">
        <v>-3.6536803645026401</v>
      </c>
      <c r="I2093">
        <v>-11.675490222928</v>
      </c>
      <c r="J2093">
        <v>0.62847059507290703</v>
      </c>
      <c r="K2093">
        <v>11.788256610290301</v>
      </c>
      <c r="L2093">
        <v>11.5396110669829</v>
      </c>
      <c r="M2093">
        <v>70.589314799391403</v>
      </c>
      <c r="N2093">
        <v>0.99722984842783702</v>
      </c>
      <c r="O2093">
        <v>12.141652613828001</v>
      </c>
      <c r="P2093">
        <v>24.842105263157801</v>
      </c>
    </row>
    <row r="2094" spans="1:17" hidden="1" x14ac:dyDescent="0.3">
      <c r="A2094" t="s">
        <v>4345</v>
      </c>
      <c r="B2094" t="s">
        <v>4346</v>
      </c>
      <c r="C2094" t="str">
        <f>IFERROR(VLOOKUP(Table1[[#This Row],[Ticker]],[1]!Table1[[Symbol]:[Industry]],2,FALSE),"-")</f>
        <v>-</v>
      </c>
      <c r="D2094" t="s">
        <v>271</v>
      </c>
      <c r="E2094">
        <v>298.19902215500002</v>
      </c>
      <c r="F2094">
        <v>121.9</v>
      </c>
      <c r="G2094">
        <v>-41.805400641120002</v>
      </c>
      <c r="H2094">
        <v>-12.4455388547866</v>
      </c>
      <c r="I2094">
        <v>-32.947025742714303</v>
      </c>
      <c r="J2094">
        <v>-0.18216765505817101</v>
      </c>
      <c r="K2094">
        <v>126.503828201777</v>
      </c>
      <c r="L2094">
        <v>138.157848777645</v>
      </c>
      <c r="M2094">
        <v>42.541483263054602</v>
      </c>
      <c r="N2094">
        <v>0.73418385763077398</v>
      </c>
      <c r="O2094">
        <v>59.967186218211602</v>
      </c>
      <c r="P2094">
        <v>33.956043956043899</v>
      </c>
      <c r="Q2094">
        <v>9.9416413082425006E-2</v>
      </c>
    </row>
    <row r="2095" spans="1:17" hidden="1" x14ac:dyDescent="0.3">
      <c r="A2095" t="s">
        <v>4347</v>
      </c>
      <c r="B2095" t="s">
        <v>4348</v>
      </c>
      <c r="C2095" t="str">
        <f>IFERROR(VLOOKUP(Table1[[#This Row],[Ticker]],[1]!Table1[[Symbol]:[Industry]],2,FALSE),"-")</f>
        <v>-</v>
      </c>
      <c r="D2095" t="s">
        <v>619</v>
      </c>
      <c r="E2095">
        <v>297.81990000000002</v>
      </c>
      <c r="F2095">
        <v>71.75</v>
      </c>
      <c r="G2095">
        <v>4.9548743332839704</v>
      </c>
      <c r="H2095">
        <v>-5.1072405236465697</v>
      </c>
      <c r="I2095">
        <v>-16.901238552076101</v>
      </c>
      <c r="J2095">
        <v>-0.18708634582074199</v>
      </c>
      <c r="K2095">
        <v>72.566524227789003</v>
      </c>
      <c r="L2095">
        <v>71.480592374414798</v>
      </c>
      <c r="M2095">
        <v>46.311084907328997</v>
      </c>
      <c r="N2095">
        <v>1.1626924306228601</v>
      </c>
      <c r="O2095">
        <v>42.160278745644597</v>
      </c>
      <c r="P2095">
        <v>42.644135188866798</v>
      </c>
      <c r="Q2095">
        <v>-8.0263795920059999E-3</v>
      </c>
    </row>
    <row r="2096" spans="1:17" hidden="1" x14ac:dyDescent="0.3">
      <c r="A2096" t="s">
        <v>4349</v>
      </c>
      <c r="B2096" t="s">
        <v>4350</v>
      </c>
      <c r="C2096" t="str">
        <f>IFERROR(VLOOKUP(Table1[[#This Row],[Ticker]],[1]!Table1[[Symbol]:[Industry]],2,FALSE),"-")</f>
        <v>-</v>
      </c>
      <c r="E2096">
        <v>297.5049616</v>
      </c>
      <c r="F2096">
        <v>134.5</v>
      </c>
      <c r="G2096">
        <v>74.182436097069996</v>
      </c>
      <c r="H2096">
        <v>-7.4579978744039099</v>
      </c>
      <c r="I2096">
        <v>26.173797357600801</v>
      </c>
      <c r="J2096">
        <v>-3.8036014901986999</v>
      </c>
      <c r="K2096">
        <v>123.998250559204</v>
      </c>
      <c r="L2096">
        <v>104.860679156137</v>
      </c>
      <c r="M2096">
        <v>49.833376633223601</v>
      </c>
      <c r="N2096">
        <v>0.46745362563237702</v>
      </c>
      <c r="O2096">
        <v>10.037174721189499</v>
      </c>
      <c r="P2096">
        <v>124.166666666666</v>
      </c>
      <c r="Q2096">
        <v>0.14578089580228301</v>
      </c>
    </row>
    <row r="2097" spans="1:17" hidden="1" x14ac:dyDescent="0.3">
      <c r="A2097" t="s">
        <v>4351</v>
      </c>
      <c r="B2097" t="s">
        <v>4352</v>
      </c>
      <c r="C2097" t="str">
        <f>IFERROR(VLOOKUP(Table1[[#This Row],[Ticker]],[1]!Table1[[Symbol]:[Industry]],2,FALSE),"-")</f>
        <v>-</v>
      </c>
      <c r="D2097" t="s">
        <v>467</v>
      </c>
      <c r="E2097">
        <v>297.27067499999998</v>
      </c>
      <c r="F2097">
        <v>12.35</v>
      </c>
      <c r="G2097">
        <v>147.452628151792</v>
      </c>
      <c r="H2097">
        <v>-11.5297156303322</v>
      </c>
      <c r="I2097">
        <v>-36.843577836430498</v>
      </c>
      <c r="J2097">
        <v>-0.57937090886016596</v>
      </c>
      <c r="K2097">
        <v>13.929658582000901</v>
      </c>
      <c r="L2097">
        <v>13.3150607029045</v>
      </c>
      <c r="M2097">
        <v>30.273213962051901</v>
      </c>
      <c r="N2097">
        <v>0.80891010342084302</v>
      </c>
      <c r="O2097">
        <v>89.068825910931196</v>
      </c>
      <c r="P2097">
        <v>174.444444444444</v>
      </c>
      <c r="Q2097">
        <v>0.22895287942111001</v>
      </c>
    </row>
    <row r="2098" spans="1:17" hidden="1" x14ac:dyDescent="0.3">
      <c r="A2098" t="s">
        <v>4353</v>
      </c>
      <c r="B2098" t="s">
        <v>4354</v>
      </c>
      <c r="C2098" t="str">
        <f>IFERROR(VLOOKUP(Table1[[#This Row],[Ticker]],[1]!Table1[[Symbol]:[Industry]],2,FALSE),"-")</f>
        <v>-</v>
      </c>
      <c r="D2098" t="s">
        <v>1435</v>
      </c>
      <c r="E2098">
        <v>297.04460699999998</v>
      </c>
      <c r="F2098">
        <v>74.349999999999994</v>
      </c>
      <c r="G2098">
        <v>0.94005134687697001</v>
      </c>
      <c r="H2098">
        <v>3.1761150943394001</v>
      </c>
      <c r="I2098">
        <v>-27.4758748323639</v>
      </c>
      <c r="J2098">
        <v>-0.31574203140288598</v>
      </c>
      <c r="K2098">
        <v>73.638953871434893</v>
      </c>
      <c r="L2098">
        <v>73.550776476367304</v>
      </c>
      <c r="M2098">
        <v>41.088486128793299</v>
      </c>
      <c r="N2098">
        <v>1.36154955799129</v>
      </c>
      <c r="O2098">
        <v>50.369872225958296</v>
      </c>
      <c r="P2098">
        <v>47.082096933728899</v>
      </c>
    </row>
    <row r="2099" spans="1:17" hidden="1" x14ac:dyDescent="0.3">
      <c r="A2099" t="s">
        <v>4355</v>
      </c>
      <c r="B2099" t="s">
        <v>4356</v>
      </c>
      <c r="C2099" t="str">
        <f>IFERROR(VLOOKUP(Table1[[#This Row],[Ticker]],[1]!Table1[[Symbol]:[Industry]],2,FALSE),"-")</f>
        <v>-</v>
      </c>
      <c r="D2099" t="s">
        <v>62</v>
      </c>
      <c r="E2099">
        <v>296.32024415199999</v>
      </c>
      <c r="F2099">
        <v>240.82</v>
      </c>
      <c r="G2099">
        <v>-3.5358332492720401</v>
      </c>
      <c r="H2099">
        <v>-1.14837986323621E-2</v>
      </c>
      <c r="I2099">
        <v>7.2360940458862997</v>
      </c>
      <c r="J2099">
        <v>-0.880288557344858</v>
      </c>
      <c r="K2099">
        <v>236.973559075493</v>
      </c>
      <c r="L2099">
        <v>224.045759916771</v>
      </c>
      <c r="M2099">
        <v>56.516045435575897</v>
      </c>
      <c r="N2099">
        <v>0.90183919303623306</v>
      </c>
      <c r="O2099">
        <v>34.955568474379199</v>
      </c>
      <c r="P2099">
        <v>35.292134831460601</v>
      </c>
      <c r="Q2099">
        <v>5.776772191691E-2</v>
      </c>
    </row>
    <row r="2100" spans="1:17" hidden="1" x14ac:dyDescent="0.3">
      <c r="A2100" t="s">
        <v>4357</v>
      </c>
      <c r="B2100" t="s">
        <v>4358</v>
      </c>
      <c r="C2100" t="str">
        <f>IFERROR(VLOOKUP(Table1[[#This Row],[Ticker]],[1]!Table1[[Symbol]:[Industry]],2,FALSE),"-")</f>
        <v>-</v>
      </c>
      <c r="D2100" t="s">
        <v>21</v>
      </c>
      <c r="E2100">
        <v>295.72006599999997</v>
      </c>
      <c r="F2100">
        <v>19.989999999999998</v>
      </c>
      <c r="G2100">
        <v>-11.0380901694343</v>
      </c>
      <c r="H2100">
        <v>-14.781553390730499</v>
      </c>
      <c r="I2100">
        <v>-39.103895296748</v>
      </c>
      <c r="J2100">
        <v>-2.7392133559220402</v>
      </c>
      <c r="K2100">
        <v>21.306569668821801</v>
      </c>
      <c r="L2100">
        <v>22.471492118285902</v>
      </c>
      <c r="M2100">
        <v>30.243337363225599</v>
      </c>
      <c r="N2100">
        <v>0.70164054061018499</v>
      </c>
      <c r="O2100">
        <v>79.089544772386105</v>
      </c>
      <c r="P2100">
        <v>17.243401759530698</v>
      </c>
      <c r="Q2100">
        <v>-0.108111715801664</v>
      </c>
    </row>
    <row r="2101" spans="1:17" hidden="1" x14ac:dyDescent="0.3">
      <c r="A2101" t="s">
        <v>4359</v>
      </c>
      <c r="B2101" t="s">
        <v>4360</v>
      </c>
      <c r="C2101" t="str">
        <f>IFERROR(VLOOKUP(Table1[[#This Row],[Ticker]],[1]!Table1[[Symbol]:[Industry]],2,FALSE),"-")</f>
        <v>-</v>
      </c>
      <c r="D2101" t="s">
        <v>138</v>
      </c>
      <c r="E2101">
        <v>295.20403499999998</v>
      </c>
      <c r="F2101">
        <v>170.22</v>
      </c>
      <c r="G2101">
        <v>-37.744940237265197</v>
      </c>
      <c r="H2101">
        <v>-7.9689868853929298</v>
      </c>
      <c r="I2101">
        <v>-27.264547120155001</v>
      </c>
      <c r="J2101">
        <v>-1.7659143463815199</v>
      </c>
      <c r="K2101">
        <v>182.92937815334699</v>
      </c>
      <c r="L2101">
        <v>188.753720507308</v>
      </c>
      <c r="M2101">
        <v>25.8421511535349</v>
      </c>
      <c r="N2101">
        <v>0.65860244975649496</v>
      </c>
      <c r="O2101">
        <v>40.3771589707437</v>
      </c>
      <c r="P2101">
        <v>5.0416538105522797</v>
      </c>
      <c r="Q2101">
        <v>-8.0612771678865006E-2</v>
      </c>
    </row>
    <row r="2102" spans="1:17" hidden="1" x14ac:dyDescent="0.3">
      <c r="A2102" t="s">
        <v>4361</v>
      </c>
      <c r="B2102" t="s">
        <v>4362</v>
      </c>
      <c r="C2102" t="str">
        <f>IFERROR(VLOOKUP(Table1[[#This Row],[Ticker]],[1]!Table1[[Symbol]:[Industry]],2,FALSE),"-")</f>
        <v>-</v>
      </c>
      <c r="D2102" t="s">
        <v>420</v>
      </c>
      <c r="E2102">
        <v>295.17202651999997</v>
      </c>
      <c r="F2102">
        <v>807.7</v>
      </c>
      <c r="G2102">
        <v>88.576688302168407</v>
      </c>
      <c r="H2102">
        <v>3.9635390661641701</v>
      </c>
      <c r="I2102">
        <v>5.1073330199270099</v>
      </c>
      <c r="J2102">
        <v>2.4827440446875499</v>
      </c>
      <c r="K2102">
        <v>775.91544412202597</v>
      </c>
      <c r="L2102">
        <v>687.83568721516804</v>
      </c>
      <c r="M2102">
        <v>56.5365020242821</v>
      </c>
      <c r="N2102">
        <v>0.73699969660902198</v>
      </c>
      <c r="O2102">
        <v>15.1603318063637</v>
      </c>
      <c r="P2102">
        <v>126.88202247191001</v>
      </c>
      <c r="Q2102">
        <v>5.9780142862271998E-2</v>
      </c>
    </row>
    <row r="2103" spans="1:17" hidden="1" x14ac:dyDescent="0.3">
      <c r="A2103" t="s">
        <v>4363</v>
      </c>
      <c r="B2103" t="s">
        <v>4364</v>
      </c>
      <c r="C2103" t="str">
        <f>IFERROR(VLOOKUP(Table1[[#This Row],[Ticker]],[1]!Table1[[Symbol]:[Industry]],2,FALSE),"-")</f>
        <v>-</v>
      </c>
      <c r="D2103" t="s">
        <v>62</v>
      </c>
      <c r="E2103">
        <v>295.10276325000001</v>
      </c>
      <c r="F2103">
        <v>315.64999999999998</v>
      </c>
      <c r="G2103">
        <v>-38.0202795838889</v>
      </c>
      <c r="H2103">
        <v>-8.2045044542438301</v>
      </c>
      <c r="I2103">
        <v>-26.114790793043099</v>
      </c>
      <c r="J2103">
        <v>-0.44303654973900802</v>
      </c>
      <c r="K2103">
        <v>313.86045540760398</v>
      </c>
      <c r="L2103">
        <v>338.273989258445</v>
      </c>
      <c r="M2103">
        <v>51.834218569801699</v>
      </c>
      <c r="N2103">
        <v>0.66081865367920001</v>
      </c>
      <c r="O2103">
        <v>33.375574211943601</v>
      </c>
      <c r="P2103">
        <v>23.784313725490101</v>
      </c>
      <c r="Q2103">
        <v>6.8719415626178004E-2</v>
      </c>
    </row>
    <row r="2104" spans="1:17" hidden="1" x14ac:dyDescent="0.3">
      <c r="A2104" t="s">
        <v>4365</v>
      </c>
      <c r="B2104" t="s">
        <v>4366</v>
      </c>
      <c r="C2104" t="str">
        <f>IFERROR(VLOOKUP(Table1[[#This Row],[Ticker]],[1]!Table1[[Symbol]:[Industry]],2,FALSE),"-")</f>
        <v>-</v>
      </c>
      <c r="D2104" t="s">
        <v>539</v>
      </c>
      <c r="E2104">
        <v>295</v>
      </c>
      <c r="F2104">
        <v>2950</v>
      </c>
      <c r="G2104">
        <v>60.3817731873025</v>
      </c>
      <c r="H2104">
        <v>11.9925515761455</v>
      </c>
      <c r="I2104">
        <v>8.7141389467022794</v>
      </c>
      <c r="J2104">
        <v>-1.9483493409924</v>
      </c>
      <c r="K2104">
        <v>2858.4495721419098</v>
      </c>
      <c r="L2104">
        <v>2425.2700022105701</v>
      </c>
      <c r="M2104">
        <v>30.3004486895898</v>
      </c>
      <c r="N2104">
        <v>0.37774159890623799</v>
      </c>
      <c r="O2104">
        <v>27.457627118644002</v>
      </c>
      <c r="P2104">
        <v>96.535642904730096</v>
      </c>
      <c r="Q2104">
        <v>5.8199696685951E-2</v>
      </c>
    </row>
    <row r="2105" spans="1:17" hidden="1" x14ac:dyDescent="0.3">
      <c r="A2105" t="s">
        <v>4367</v>
      </c>
      <c r="B2105" t="s">
        <v>4368</v>
      </c>
      <c r="C2105" t="str">
        <f>IFERROR(VLOOKUP(Table1[[#This Row],[Ticker]],[1]!Table1[[Symbol]:[Industry]],2,FALSE),"-")</f>
        <v>-</v>
      </c>
      <c r="E2105">
        <v>294.59649560000003</v>
      </c>
      <c r="F2105">
        <v>34.54</v>
      </c>
      <c r="G2105">
        <v>30.9814367142484</v>
      </c>
      <c r="H2105">
        <v>3.6097897596487698</v>
      </c>
      <c r="I2105">
        <v>3.8061160293956799</v>
      </c>
      <c r="J2105">
        <v>-1.69621256171213</v>
      </c>
      <c r="K2105">
        <v>31.874838760291301</v>
      </c>
      <c r="L2105">
        <v>29.584187025559199</v>
      </c>
      <c r="M2105">
        <v>53.466731969094504</v>
      </c>
      <c r="N2105">
        <v>1.9267683994362701</v>
      </c>
      <c r="O2105">
        <v>20.4400694846554</v>
      </c>
      <c r="P2105">
        <v>78.963730569948098</v>
      </c>
      <c r="Q2105">
        <v>6.6062605974615995E-2</v>
      </c>
    </row>
    <row r="2106" spans="1:17" hidden="1" x14ac:dyDescent="0.3">
      <c r="A2106" t="s">
        <v>4369</v>
      </c>
      <c r="B2106" t="s">
        <v>4370</v>
      </c>
      <c r="C2106" t="str">
        <f>IFERROR(VLOOKUP(Table1[[#This Row],[Ticker]],[1]!Table1[[Symbol]:[Industry]],2,FALSE),"-")</f>
        <v>-</v>
      </c>
      <c r="D2106" t="s">
        <v>177</v>
      </c>
      <c r="E2106">
        <v>294.466252</v>
      </c>
      <c r="F2106">
        <v>284</v>
      </c>
      <c r="G2106">
        <v>129.70873738423001</v>
      </c>
      <c r="H2106">
        <v>-10.929783323681299</v>
      </c>
      <c r="I2106">
        <v>33.473757791195702</v>
      </c>
      <c r="J2106">
        <v>-2.4663122823189498</v>
      </c>
      <c r="K2106">
        <v>270.09149258832502</v>
      </c>
      <c r="L2106">
        <v>216.17671306176101</v>
      </c>
      <c r="M2106">
        <v>52.495490247928501</v>
      </c>
      <c r="N2106">
        <v>0.34727408513816199</v>
      </c>
      <c r="O2106">
        <v>15.492957746478799</v>
      </c>
      <c r="P2106">
        <v>167.924528301886</v>
      </c>
    </row>
    <row r="2107" spans="1:17" hidden="1" x14ac:dyDescent="0.3">
      <c r="A2107" t="s">
        <v>4371</v>
      </c>
      <c r="B2107" t="s">
        <v>4372</v>
      </c>
      <c r="C2107" t="str">
        <f>IFERROR(VLOOKUP(Table1[[#This Row],[Ticker]],[1]!Table1[[Symbol]:[Industry]],2,FALSE),"-")</f>
        <v>-</v>
      </c>
      <c r="D2107" t="s">
        <v>21</v>
      </c>
      <c r="E2107">
        <v>294.13218799999999</v>
      </c>
      <c r="F2107">
        <v>128.80000000000001</v>
      </c>
      <c r="G2107">
        <v>-33.111745745914703</v>
      </c>
      <c r="H2107">
        <v>-9.9020353184413601</v>
      </c>
      <c r="I2107">
        <v>-32.506517174281498</v>
      </c>
      <c r="J2107">
        <v>-8.5629182603850396</v>
      </c>
      <c r="K2107">
        <v>131.81276322604299</v>
      </c>
      <c r="M2107">
        <v>40.436024298548901</v>
      </c>
      <c r="N2107">
        <v>0.60794817250048305</v>
      </c>
      <c r="O2107">
        <v>61.490683229813598</v>
      </c>
      <c r="P2107">
        <v>28.607089365951001</v>
      </c>
    </row>
    <row r="2108" spans="1:17" hidden="1" x14ac:dyDescent="0.3">
      <c r="A2108" t="s">
        <v>4373</v>
      </c>
      <c r="B2108" t="s">
        <v>4374</v>
      </c>
      <c r="C2108" t="str">
        <f>IFERROR(VLOOKUP(Table1[[#This Row],[Ticker]],[1]!Table1[[Symbol]:[Industry]],2,FALSE),"-")</f>
        <v>-</v>
      </c>
      <c r="E2108">
        <v>294.00590199999999</v>
      </c>
      <c r="F2108">
        <v>181</v>
      </c>
      <c r="G2108">
        <v>86.489173002290798</v>
      </c>
      <c r="H2108">
        <v>9.5678917245299697</v>
      </c>
      <c r="I2108">
        <v>8.7163264905970692</v>
      </c>
      <c r="J2108">
        <v>7.0148128320519296</v>
      </c>
      <c r="K2108">
        <v>164.60190461635199</v>
      </c>
      <c r="L2108">
        <v>144.68324289138101</v>
      </c>
      <c r="M2108">
        <v>86.695887854933105</v>
      </c>
      <c r="N2108">
        <v>1.15348837209302</v>
      </c>
      <c r="O2108">
        <v>0</v>
      </c>
      <c r="P2108">
        <v>126.25</v>
      </c>
      <c r="Q2108">
        <v>0.14383409186134599</v>
      </c>
    </row>
    <row r="2109" spans="1:17" hidden="1" x14ac:dyDescent="0.3">
      <c r="A2109" t="s">
        <v>4375</v>
      </c>
      <c r="B2109" t="s">
        <v>4376</v>
      </c>
      <c r="C2109" t="str">
        <f>IFERROR(VLOOKUP(Table1[[#This Row],[Ticker]],[1]!Table1[[Symbol]:[Industry]],2,FALSE),"-")</f>
        <v>-</v>
      </c>
      <c r="D2109" t="s">
        <v>198</v>
      </c>
      <c r="E2109">
        <v>293.89999999999998</v>
      </c>
      <c r="F2109">
        <v>587.79999999999995</v>
      </c>
      <c r="G2109">
        <v>11.430645066920601</v>
      </c>
      <c r="H2109">
        <v>-1.30763179711945</v>
      </c>
      <c r="I2109">
        <v>-16.920851740555101</v>
      </c>
      <c r="J2109">
        <v>-5.3240770196129201</v>
      </c>
      <c r="K2109">
        <v>592.01298244570705</v>
      </c>
      <c r="L2109">
        <v>572.98085609596205</v>
      </c>
      <c r="M2109">
        <v>48.7077872426553</v>
      </c>
      <c r="N2109">
        <v>1.6537895529884401</v>
      </c>
      <c r="O2109">
        <v>30.1463082681184</v>
      </c>
      <c r="P2109">
        <v>45.567112431896902</v>
      </c>
      <c r="Q2109">
        <v>5.0837424408024003E-2</v>
      </c>
    </row>
    <row r="2110" spans="1:17" hidden="1" x14ac:dyDescent="0.3">
      <c r="A2110" t="s">
        <v>4377</v>
      </c>
      <c r="B2110" t="s">
        <v>4378</v>
      </c>
      <c r="C2110" t="str">
        <f>IFERROR(VLOOKUP(Table1[[#This Row],[Ticker]],[1]!Table1[[Symbol]:[Industry]],2,FALSE),"-")</f>
        <v>-</v>
      </c>
      <c r="D2110" t="s">
        <v>119</v>
      </c>
      <c r="E2110">
        <v>293.60429435999998</v>
      </c>
      <c r="F2110">
        <v>366.6</v>
      </c>
      <c r="G2110">
        <v>-4.8339218273151499</v>
      </c>
      <c r="H2110">
        <v>-3.6026353598235201</v>
      </c>
      <c r="I2110">
        <v>-23.006653702576301</v>
      </c>
      <c r="J2110">
        <v>0.94863123460469301</v>
      </c>
      <c r="K2110">
        <v>359.022817144008</v>
      </c>
      <c r="L2110">
        <v>354.61083420812702</v>
      </c>
      <c r="M2110">
        <v>56.370076989646002</v>
      </c>
      <c r="N2110">
        <v>0.80859736326304099</v>
      </c>
      <c r="O2110">
        <v>28.205128205128101</v>
      </c>
      <c r="P2110">
        <v>26.413793103448199</v>
      </c>
      <c r="Q2110">
        <v>-3.6717709749169998E-2</v>
      </c>
    </row>
    <row r="2111" spans="1:17" hidden="1" x14ac:dyDescent="0.3">
      <c r="A2111" t="s">
        <v>4379</v>
      </c>
      <c r="B2111" t="s">
        <v>4380</v>
      </c>
      <c r="C2111" t="str">
        <f>IFERROR(VLOOKUP(Table1[[#This Row],[Ticker]],[1]!Table1[[Symbol]:[Industry]],2,FALSE),"-")</f>
        <v>-</v>
      </c>
      <c r="D2111" t="s">
        <v>924</v>
      </c>
      <c r="E2111">
        <v>293.26499999999999</v>
      </c>
      <c r="F2111">
        <v>294</v>
      </c>
      <c r="G2111">
        <v>46.854968983534803</v>
      </c>
      <c r="H2111">
        <v>1.3032804955625901</v>
      </c>
      <c r="I2111">
        <v>50.798510534265503</v>
      </c>
      <c r="J2111">
        <v>-2.03539323763709</v>
      </c>
      <c r="K2111">
        <v>283.88613871123101</v>
      </c>
      <c r="L2111">
        <v>222.71092940777299</v>
      </c>
      <c r="M2111">
        <v>37.071359952522897</v>
      </c>
      <c r="N2111">
        <v>4.3167172897952799E-2</v>
      </c>
      <c r="O2111">
        <v>17.789115646258502</v>
      </c>
      <c r="P2111">
        <v>86.075949367088597</v>
      </c>
      <c r="Q2111">
        <v>6.9019758586620003E-2</v>
      </c>
    </row>
    <row r="2112" spans="1:17" hidden="1" x14ac:dyDescent="0.3">
      <c r="A2112" t="s">
        <v>4381</v>
      </c>
      <c r="B2112" t="s">
        <v>4382</v>
      </c>
      <c r="C2112" t="str">
        <f>IFERROR(VLOOKUP(Table1[[#This Row],[Ticker]],[1]!Table1[[Symbol]:[Industry]],2,FALSE),"-")</f>
        <v>-</v>
      </c>
      <c r="E2112">
        <v>292.29123750000002</v>
      </c>
      <c r="F2112">
        <v>12.99</v>
      </c>
      <c r="G2112">
        <v>406.83477918154</v>
      </c>
      <c r="H2112">
        <v>13.929614513208399</v>
      </c>
      <c r="I2112">
        <v>-24.821856867341101</v>
      </c>
      <c r="J2112">
        <v>0.54422459675781298</v>
      </c>
      <c r="K2112">
        <v>12.6256433773158</v>
      </c>
      <c r="L2112">
        <v>10.941078985189501</v>
      </c>
      <c r="M2112">
        <v>63.662296922794098</v>
      </c>
      <c r="N2112">
        <v>0</v>
      </c>
      <c r="O2112">
        <v>47.036181678214</v>
      </c>
    </row>
    <row r="2113" spans="1:17" hidden="1" x14ac:dyDescent="0.3">
      <c r="A2113" t="s">
        <v>4383</v>
      </c>
      <c r="B2113" t="s">
        <v>4384</v>
      </c>
      <c r="C2113" t="str">
        <f>IFERROR(VLOOKUP(Table1[[#This Row],[Ticker]],[1]!Table1[[Symbol]:[Industry]],2,FALSE),"-")</f>
        <v>-</v>
      </c>
      <c r="D2113" t="s">
        <v>216</v>
      </c>
      <c r="E2113">
        <v>291.95377932500003</v>
      </c>
      <c r="F2113">
        <v>27.95</v>
      </c>
      <c r="G2113">
        <v>27.926230636264499</v>
      </c>
      <c r="H2113">
        <v>-3.8792071305920102</v>
      </c>
      <c r="I2113">
        <v>0.47871339890417602</v>
      </c>
      <c r="J2113">
        <v>-5.4392464776223397</v>
      </c>
      <c r="K2113">
        <v>27.547134517865899</v>
      </c>
      <c r="L2113">
        <v>26.056114733812201</v>
      </c>
      <c r="M2113">
        <v>41.951127977575098</v>
      </c>
      <c r="N2113">
        <v>2.5557884703463598</v>
      </c>
      <c r="O2113">
        <v>35.420393559928399</v>
      </c>
      <c r="P2113">
        <v>61.095100864553203</v>
      </c>
      <c r="Q2113">
        <v>-9.1539925444780006E-3</v>
      </c>
    </row>
    <row r="2114" spans="1:17" hidden="1" x14ac:dyDescent="0.3">
      <c r="A2114" t="s">
        <v>4385</v>
      </c>
      <c r="B2114" t="s">
        <v>4386</v>
      </c>
      <c r="C2114" t="str">
        <f>IFERROR(VLOOKUP(Table1[[#This Row],[Ticker]],[1]!Table1[[Symbol]:[Industry]],2,FALSE),"-")</f>
        <v>-</v>
      </c>
      <c r="D2114" t="s">
        <v>916</v>
      </c>
      <c r="E2114">
        <v>291.94788204999998</v>
      </c>
      <c r="F2114">
        <v>86.35</v>
      </c>
      <c r="G2114">
        <v>35.455249383771502</v>
      </c>
      <c r="H2114">
        <v>-8.1396347257832709</v>
      </c>
      <c r="I2114">
        <v>47.361426199081897</v>
      </c>
      <c r="J2114">
        <v>1.5791083176880401</v>
      </c>
      <c r="K2114">
        <v>87.810466788607897</v>
      </c>
      <c r="L2114">
        <v>77.767255412657704</v>
      </c>
      <c r="M2114">
        <v>51.492143971081397</v>
      </c>
      <c r="N2114">
        <v>2.8811098622716602</v>
      </c>
      <c r="O2114">
        <v>37.463810075274999</v>
      </c>
      <c r="P2114">
        <v>89.780219780219696</v>
      </c>
      <c r="Q2114">
        <v>4.2762882691900001E-4</v>
      </c>
    </row>
    <row r="2115" spans="1:17" hidden="1" x14ac:dyDescent="0.3">
      <c r="A2115" t="s">
        <v>4387</v>
      </c>
      <c r="B2115" t="s">
        <v>4388</v>
      </c>
      <c r="C2115" t="str">
        <f>IFERROR(VLOOKUP(Table1[[#This Row],[Ticker]],[1]!Table1[[Symbol]:[Industry]],2,FALSE),"-")</f>
        <v>-</v>
      </c>
      <c r="E2115">
        <v>291.64100000000002</v>
      </c>
      <c r="F2115">
        <v>213.5</v>
      </c>
      <c r="G2115">
        <v>35.435689665802997</v>
      </c>
      <c r="H2115">
        <v>3.7720050685853699</v>
      </c>
      <c r="I2115">
        <v>-18.056185195179399</v>
      </c>
      <c r="J2115">
        <v>1.5849057698893101</v>
      </c>
      <c r="K2115">
        <v>200.923129419091</v>
      </c>
      <c r="L2115">
        <v>187.323432912301</v>
      </c>
      <c r="M2115">
        <v>53.534097172079697</v>
      </c>
      <c r="N2115">
        <v>0.789310344827586</v>
      </c>
      <c r="O2115">
        <v>17.939110070257598</v>
      </c>
      <c r="P2115">
        <v>59.411632942581903</v>
      </c>
    </row>
    <row r="2116" spans="1:17" hidden="1" x14ac:dyDescent="0.3">
      <c r="A2116" t="s">
        <v>4389</v>
      </c>
      <c r="B2116" t="s">
        <v>4390</v>
      </c>
      <c r="C2116" t="str">
        <f>IFERROR(VLOOKUP(Table1[[#This Row],[Ticker]],[1]!Table1[[Symbol]:[Industry]],2,FALSE),"-")</f>
        <v>-</v>
      </c>
      <c r="D2116" t="s">
        <v>1833</v>
      </c>
      <c r="E2116">
        <v>291.601800105</v>
      </c>
      <c r="F2116">
        <v>458.15</v>
      </c>
      <c r="G2116">
        <v>40.235526257271196</v>
      </c>
      <c r="H2116">
        <v>13.7823534697536</v>
      </c>
      <c r="I2116">
        <v>48.193598884656197</v>
      </c>
      <c r="J2116">
        <v>2.94765807315266</v>
      </c>
      <c r="K2116">
        <v>410.26047304977698</v>
      </c>
      <c r="L2116">
        <v>353.962488378204</v>
      </c>
      <c r="M2116">
        <v>51.446800596125797</v>
      </c>
      <c r="N2116">
        <v>2.2524344927483799</v>
      </c>
      <c r="O2116">
        <v>13.8928298592164</v>
      </c>
      <c r="P2116">
        <v>71.143070601419495</v>
      </c>
      <c r="Q2116">
        <v>2.7665111375431001E-2</v>
      </c>
    </row>
    <row r="2117" spans="1:17" hidden="1" x14ac:dyDescent="0.3">
      <c r="A2117" t="s">
        <v>4391</v>
      </c>
      <c r="B2117" t="s">
        <v>4392</v>
      </c>
      <c r="C2117" t="str">
        <f>IFERROR(VLOOKUP(Table1[[#This Row],[Ticker]],[1]!Table1[[Symbol]:[Industry]],2,FALSE),"-")</f>
        <v>-</v>
      </c>
      <c r="D2117" t="s">
        <v>696</v>
      </c>
      <c r="E2117">
        <v>291.35601320000001</v>
      </c>
      <c r="F2117">
        <v>19.75</v>
      </c>
      <c r="G2117">
        <v>36.593162414277899</v>
      </c>
      <c r="H2117">
        <v>-3.1943734581077301</v>
      </c>
      <c r="I2117">
        <v>-7.0370981669371702</v>
      </c>
      <c r="J2117">
        <v>-4.7992868536238698</v>
      </c>
      <c r="K2117">
        <v>20.1813643304422</v>
      </c>
      <c r="L2117">
        <v>18.641315947199899</v>
      </c>
      <c r="M2117">
        <v>37.061332823365198</v>
      </c>
      <c r="N2117">
        <v>0.80569247783367703</v>
      </c>
      <c r="O2117">
        <v>23.2911392405063</v>
      </c>
      <c r="P2117">
        <v>63.223140495867703</v>
      </c>
      <c r="Q2117">
        <v>-3.3645128649635002E-2</v>
      </c>
    </row>
    <row r="2118" spans="1:17" hidden="1" x14ac:dyDescent="0.3">
      <c r="A2118" t="s">
        <v>4393</v>
      </c>
      <c r="B2118" t="s">
        <v>4394</v>
      </c>
      <c r="C2118" t="str">
        <f>IFERROR(VLOOKUP(Table1[[#This Row],[Ticker]],[1]!Table1[[Symbol]:[Industry]],2,FALSE),"-")</f>
        <v>-</v>
      </c>
      <c r="D2118" t="s">
        <v>119</v>
      </c>
      <c r="E2118">
        <v>290.772288</v>
      </c>
      <c r="F2118">
        <v>132.15</v>
      </c>
      <c r="G2118">
        <v>71.367737432755405</v>
      </c>
      <c r="H2118">
        <v>38.813481323904497</v>
      </c>
      <c r="I2118">
        <v>55.149913305996698</v>
      </c>
      <c r="J2118">
        <v>16.299498858361101</v>
      </c>
      <c r="K2118">
        <v>108.018856361267</v>
      </c>
      <c r="L2118">
        <v>88.528368790019101</v>
      </c>
      <c r="M2118">
        <v>55.435860235263704</v>
      </c>
      <c r="N2118">
        <v>2.5832886929623302</v>
      </c>
      <c r="O2118">
        <v>25.160802118804298</v>
      </c>
      <c r="P2118">
        <v>112.118780096308</v>
      </c>
      <c r="Q2118">
        <v>2.5160599117541999E-2</v>
      </c>
    </row>
    <row r="2119" spans="1:17" hidden="1" x14ac:dyDescent="0.3">
      <c r="A2119" t="s">
        <v>4395</v>
      </c>
      <c r="B2119" t="s">
        <v>4396</v>
      </c>
      <c r="C2119" t="str">
        <f>IFERROR(VLOOKUP(Table1[[#This Row],[Ticker]],[1]!Table1[[Symbol]:[Industry]],2,FALSE),"-")</f>
        <v>-</v>
      </c>
      <c r="D2119" t="s">
        <v>268</v>
      </c>
      <c r="E2119">
        <v>290.49599999999998</v>
      </c>
      <c r="F2119">
        <v>854.4</v>
      </c>
      <c r="G2119">
        <v>122.604143303307</v>
      </c>
      <c r="H2119">
        <v>4.8311846754114001</v>
      </c>
      <c r="I2119">
        <v>31.711987275425901</v>
      </c>
      <c r="J2119">
        <v>-1.3867052830695099</v>
      </c>
      <c r="K2119">
        <v>809.519264173191</v>
      </c>
      <c r="L2119">
        <v>652.39903637107705</v>
      </c>
      <c r="M2119">
        <v>49.945422597514501</v>
      </c>
      <c r="N2119">
        <v>0.636644666355485</v>
      </c>
      <c r="O2119">
        <v>8.4971910112359605</v>
      </c>
      <c r="P2119">
        <v>162.89230769230701</v>
      </c>
      <c r="Q2119">
        <v>0.16013467935967199</v>
      </c>
    </row>
    <row r="2120" spans="1:17" hidden="1" x14ac:dyDescent="0.3">
      <c r="A2120" t="s">
        <v>4397</v>
      </c>
      <c r="B2120" t="s">
        <v>4398</v>
      </c>
      <c r="C2120" t="str">
        <f>IFERROR(VLOOKUP(Table1[[#This Row],[Ticker]],[1]!Table1[[Symbol]:[Industry]],2,FALSE),"-")</f>
        <v>-</v>
      </c>
      <c r="D2120" t="s">
        <v>198</v>
      </c>
      <c r="E2120">
        <v>289.58999999999997</v>
      </c>
      <c r="F2120">
        <v>29.55</v>
      </c>
      <c r="G2120">
        <v>257.31437930386602</v>
      </c>
      <c r="H2120">
        <v>18.940746238625898</v>
      </c>
      <c r="I2120">
        <v>64.926650580139295</v>
      </c>
      <c r="J2120">
        <v>-5.3821634257000799</v>
      </c>
      <c r="K2120">
        <v>24.028391649353299</v>
      </c>
      <c r="L2120">
        <v>18.168887669487201</v>
      </c>
      <c r="M2120">
        <v>54.597670784451097</v>
      </c>
      <c r="N2120">
        <v>0.62122833589258397</v>
      </c>
      <c r="O2120">
        <v>10.727580372250401</v>
      </c>
      <c r="P2120">
        <v>291.39072847682098</v>
      </c>
      <c r="Q2120">
        <v>0.105624587309696</v>
      </c>
    </row>
    <row r="2121" spans="1:17" hidden="1" x14ac:dyDescent="0.3">
      <c r="A2121" t="s">
        <v>4399</v>
      </c>
      <c r="B2121" t="s">
        <v>4400</v>
      </c>
      <c r="C2121" t="str">
        <f>IFERROR(VLOOKUP(Table1[[#This Row],[Ticker]],[1]!Table1[[Symbol]:[Industry]],2,FALSE),"-")</f>
        <v>-</v>
      </c>
      <c r="D2121" t="s">
        <v>127</v>
      </c>
      <c r="E2121">
        <v>286.97674499999999</v>
      </c>
      <c r="F2121">
        <v>279.95</v>
      </c>
      <c r="G2121">
        <v>163.447054669832</v>
      </c>
      <c r="H2121">
        <v>16.1957076535633</v>
      </c>
      <c r="I2121">
        <v>107.722616622237</v>
      </c>
      <c r="J2121">
        <v>-7.6792950029085603</v>
      </c>
      <c r="K2121">
        <v>250.43848870864699</v>
      </c>
      <c r="L2121">
        <v>185.01564933698799</v>
      </c>
      <c r="M2121">
        <v>48.088691543184602</v>
      </c>
      <c r="N2121">
        <v>1.31089670984523</v>
      </c>
      <c r="O2121">
        <v>8.2336131452044992</v>
      </c>
      <c r="P2121">
        <v>200.53676865271001</v>
      </c>
      <c r="Q2121">
        <v>0.14372168448389799</v>
      </c>
    </row>
    <row r="2122" spans="1:17" hidden="1" x14ac:dyDescent="0.3">
      <c r="A2122" t="s">
        <v>4401</v>
      </c>
      <c r="B2122" t="s">
        <v>4402</v>
      </c>
      <c r="C2122" t="str">
        <f>IFERROR(VLOOKUP(Table1[[#This Row],[Ticker]],[1]!Table1[[Symbol]:[Industry]],2,FALSE),"-")</f>
        <v>-</v>
      </c>
      <c r="D2122" t="s">
        <v>703</v>
      </c>
      <c r="E2122">
        <v>286.83496256799998</v>
      </c>
      <c r="F2122">
        <v>260.22000000000003</v>
      </c>
      <c r="G2122">
        <v>1.6492377602009101</v>
      </c>
      <c r="H2122">
        <v>0.57033815747279804</v>
      </c>
      <c r="I2122">
        <v>0.65980019080156305</v>
      </c>
      <c r="J2122">
        <v>-3.6326927189929498E-2</v>
      </c>
      <c r="K2122">
        <v>251.12759262907201</v>
      </c>
      <c r="L2122">
        <v>232.89115017425101</v>
      </c>
      <c r="M2122">
        <v>58.2466499100683</v>
      </c>
      <c r="N2122">
        <v>0.59728682114865195</v>
      </c>
      <c r="O2122">
        <v>2.7822611636307601</v>
      </c>
      <c r="P2122">
        <v>30.803257263496501</v>
      </c>
      <c r="Q2122">
        <v>4.1697795445031001E-2</v>
      </c>
    </row>
    <row r="2123" spans="1:17" hidden="1" x14ac:dyDescent="0.3">
      <c r="A2123" t="s">
        <v>4403</v>
      </c>
      <c r="B2123" t="s">
        <v>4404</v>
      </c>
      <c r="C2123" t="str">
        <f>IFERROR(VLOOKUP(Table1[[#This Row],[Ticker]],[1]!Table1[[Symbol]:[Industry]],2,FALSE),"-")</f>
        <v>-</v>
      </c>
      <c r="E2123">
        <v>286.49775406499998</v>
      </c>
      <c r="F2123">
        <v>127.35</v>
      </c>
      <c r="G2123">
        <v>42.168870813240602</v>
      </c>
      <c r="H2123">
        <v>29.3471087836439</v>
      </c>
      <c r="I2123">
        <v>50.888537840890599</v>
      </c>
      <c r="J2123">
        <v>1.6579875243632101</v>
      </c>
      <c r="K2123">
        <v>109.45904998767899</v>
      </c>
      <c r="M2123">
        <v>60.926177970065297</v>
      </c>
      <c r="N2123">
        <v>1.4109825455971701</v>
      </c>
      <c r="O2123">
        <v>15.4299175500588</v>
      </c>
      <c r="P2123">
        <v>93.747147421268807</v>
      </c>
    </row>
    <row r="2124" spans="1:17" hidden="1" x14ac:dyDescent="0.3">
      <c r="A2124" t="s">
        <v>4405</v>
      </c>
      <c r="B2124" t="s">
        <v>4406</v>
      </c>
      <c r="C2124" t="str">
        <f>IFERROR(VLOOKUP(Table1[[#This Row],[Ticker]],[1]!Table1[[Symbol]:[Industry]],2,FALSE),"-")</f>
        <v>-</v>
      </c>
      <c r="D2124" t="s">
        <v>77</v>
      </c>
      <c r="E2124">
        <v>285.01213000000001</v>
      </c>
      <c r="F2124">
        <v>12.7</v>
      </c>
      <c r="G2124">
        <v>72.923281529422596</v>
      </c>
      <c r="H2124">
        <v>-16.334609570823002</v>
      </c>
      <c r="I2124">
        <v>175.361572721122</v>
      </c>
      <c r="J2124">
        <v>-1.52632755048144</v>
      </c>
      <c r="K2124">
        <v>13.3068242135465</v>
      </c>
      <c r="L2124">
        <v>9.6954660215789694</v>
      </c>
      <c r="M2124">
        <v>33.9948632830395</v>
      </c>
      <c r="N2124">
        <v>1.3921981407408599</v>
      </c>
      <c r="O2124">
        <v>32.283464566929098</v>
      </c>
      <c r="P2124">
        <v>243.243243243243</v>
      </c>
      <c r="Q2124">
        <v>5.5147608655223002E-2</v>
      </c>
    </row>
    <row r="2125" spans="1:17" hidden="1" x14ac:dyDescent="0.3">
      <c r="A2125" t="s">
        <v>4407</v>
      </c>
      <c r="B2125" t="s">
        <v>4408</v>
      </c>
      <c r="C2125" t="str">
        <f>IFERROR(VLOOKUP(Table1[[#This Row],[Ticker]],[1]!Table1[[Symbol]:[Industry]],2,FALSE),"-")</f>
        <v>-</v>
      </c>
      <c r="D2125" t="s">
        <v>46</v>
      </c>
      <c r="E2125">
        <v>283.613</v>
      </c>
      <c r="F2125">
        <v>506</v>
      </c>
      <c r="G2125">
        <v>62.705480814717099</v>
      </c>
      <c r="H2125">
        <v>22.231376875629401</v>
      </c>
      <c r="I2125">
        <v>84.743723750870998</v>
      </c>
      <c r="J2125">
        <v>-2.40254346407868</v>
      </c>
      <c r="K2125">
        <v>478.70745956798299</v>
      </c>
      <c r="L2125">
        <v>369.10289935057898</v>
      </c>
      <c r="M2125">
        <v>42.178536397216099</v>
      </c>
      <c r="N2125">
        <v>0.30011001100110002</v>
      </c>
      <c r="O2125">
        <v>19.960474308300299</v>
      </c>
      <c r="P2125">
        <v>143.26923076923001</v>
      </c>
    </row>
    <row r="2126" spans="1:17" hidden="1" x14ac:dyDescent="0.3">
      <c r="A2126" t="s">
        <v>4409</v>
      </c>
      <c r="B2126" t="s">
        <v>4410</v>
      </c>
      <c r="C2126" t="str">
        <f>IFERROR(VLOOKUP(Table1[[#This Row],[Ticker]],[1]!Table1[[Symbol]:[Industry]],2,FALSE),"-")</f>
        <v>-</v>
      </c>
      <c r="D2126" t="s">
        <v>198</v>
      </c>
      <c r="E2126">
        <v>282.46313924999998</v>
      </c>
      <c r="F2126">
        <v>717.9</v>
      </c>
      <c r="G2126">
        <v>58.232178550632199</v>
      </c>
      <c r="H2126">
        <v>-10.4667776064212</v>
      </c>
      <c r="I2126">
        <v>-2.4941620576579702</v>
      </c>
      <c r="J2126">
        <v>-4.1689989826367597</v>
      </c>
      <c r="K2126">
        <v>753.67076405494004</v>
      </c>
      <c r="L2126">
        <v>672.88891022017799</v>
      </c>
      <c r="M2126">
        <v>26.7994076748314</v>
      </c>
      <c r="N2126">
        <v>0.31800480128034098</v>
      </c>
      <c r="O2126">
        <v>30.832985095417101</v>
      </c>
      <c r="P2126">
        <v>83.841229193341803</v>
      </c>
      <c r="Q2126">
        <v>2.4857184248727002E-2</v>
      </c>
    </row>
    <row r="2127" spans="1:17" hidden="1" x14ac:dyDescent="0.3">
      <c r="A2127" t="s">
        <v>4411</v>
      </c>
      <c r="B2127" t="s">
        <v>4412</v>
      </c>
      <c r="C2127" t="str">
        <f>IFERROR(VLOOKUP(Table1[[#This Row],[Ticker]],[1]!Table1[[Symbol]:[Industry]],2,FALSE),"-")</f>
        <v>-</v>
      </c>
      <c r="E2127">
        <v>282.35746740000002</v>
      </c>
      <c r="F2127">
        <v>36.729999999999997</v>
      </c>
      <c r="G2127">
        <v>342.733078324237</v>
      </c>
      <c r="H2127">
        <v>101.49261747255601</v>
      </c>
      <c r="I2127">
        <v>127.34610155800399</v>
      </c>
      <c r="J2127">
        <v>6.6119712830611803</v>
      </c>
      <c r="K2127">
        <v>21.939724700849698</v>
      </c>
      <c r="L2127">
        <v>13.1428488899643</v>
      </c>
      <c r="M2127">
        <v>99.999999949635793</v>
      </c>
      <c r="N2127">
        <v>1.40115390379139</v>
      </c>
      <c r="O2127">
        <v>0</v>
      </c>
      <c r="P2127">
        <v>424.71428571428498</v>
      </c>
      <c r="Q2127">
        <v>0.129269580081912</v>
      </c>
    </row>
    <row r="2128" spans="1:17" hidden="1" x14ac:dyDescent="0.3">
      <c r="A2128" t="s">
        <v>4413</v>
      </c>
      <c r="B2128" t="s">
        <v>4414</v>
      </c>
      <c r="C2128" t="str">
        <f>IFERROR(VLOOKUP(Table1[[#This Row],[Ticker]],[1]!Table1[[Symbol]:[Industry]],2,FALSE),"-")</f>
        <v>-</v>
      </c>
      <c r="D2128" t="s">
        <v>46</v>
      </c>
      <c r="E2128">
        <v>282.25</v>
      </c>
      <c r="F2128">
        <v>225.8</v>
      </c>
      <c r="G2128">
        <v>65.612637747570304</v>
      </c>
      <c r="H2128">
        <v>-4.5088385999434299</v>
      </c>
      <c r="I2128">
        <v>17.606330399885401</v>
      </c>
      <c r="J2128">
        <v>1.1288831561591199</v>
      </c>
      <c r="K2128">
        <v>202.85645125514199</v>
      </c>
      <c r="L2128">
        <v>169.81951731399599</v>
      </c>
      <c r="M2128">
        <v>74.347851915658396</v>
      </c>
      <c r="N2128">
        <v>0.549766514101929</v>
      </c>
      <c r="O2128">
        <v>12.7989371124889</v>
      </c>
      <c r="P2128">
        <v>125.687156421789</v>
      </c>
      <c r="Q2128">
        <v>0.148329253852301</v>
      </c>
    </row>
    <row r="2129" spans="1:17" hidden="1" x14ac:dyDescent="0.3">
      <c r="A2129" t="s">
        <v>4415</v>
      </c>
      <c r="B2129" t="s">
        <v>4416</v>
      </c>
      <c r="C2129" t="str">
        <f>IFERROR(VLOOKUP(Table1[[#This Row],[Ticker]],[1]!Table1[[Symbol]:[Industry]],2,FALSE),"-")</f>
        <v>-</v>
      </c>
      <c r="D2129" t="s">
        <v>302</v>
      </c>
      <c r="E2129">
        <v>281.64714444800001</v>
      </c>
      <c r="F2129">
        <v>162.88</v>
      </c>
      <c r="G2129">
        <v>41.720903111827297</v>
      </c>
      <c r="H2129">
        <v>-25.349667333471402</v>
      </c>
      <c r="I2129">
        <v>-7.0303626278664897</v>
      </c>
      <c r="J2129">
        <v>-1.4521134813237999</v>
      </c>
      <c r="K2129">
        <v>176.770549884275</v>
      </c>
      <c r="L2129">
        <v>157.11305643658</v>
      </c>
      <c r="M2129">
        <v>31.513273961573699</v>
      </c>
      <c r="N2129">
        <v>1.1083545104186401</v>
      </c>
      <c r="O2129">
        <v>40.5943025540275</v>
      </c>
      <c r="P2129">
        <v>72.359788359788297</v>
      </c>
    </row>
    <row r="2130" spans="1:17" hidden="1" x14ac:dyDescent="0.3">
      <c r="A2130" t="s">
        <v>4417</v>
      </c>
      <c r="B2130" t="s">
        <v>4418</v>
      </c>
      <c r="C2130" t="str">
        <f>IFERROR(VLOOKUP(Table1[[#This Row],[Ticker]],[1]!Table1[[Symbol]:[Industry]],2,FALSE),"-")</f>
        <v>-</v>
      </c>
      <c r="E2130">
        <v>281.32381199999998</v>
      </c>
      <c r="F2130">
        <v>276.10000000000002</v>
      </c>
      <c r="G2130">
        <v>449.50001476663101</v>
      </c>
      <c r="H2130">
        <v>-9.1301368210590894</v>
      </c>
      <c r="I2130">
        <v>14.979572807474799</v>
      </c>
      <c r="J2130">
        <v>9.0241946454287092</v>
      </c>
      <c r="K2130">
        <v>280.380412260593</v>
      </c>
      <c r="L2130">
        <v>212.42607279345199</v>
      </c>
      <c r="M2130">
        <v>35.652545478949897</v>
      </c>
      <c r="N2130">
        <v>0.28834951456310598</v>
      </c>
      <c r="O2130">
        <v>24.954726548351999</v>
      </c>
      <c r="P2130">
        <v>475.20833333333297</v>
      </c>
    </row>
    <row r="2131" spans="1:17" hidden="1" x14ac:dyDescent="0.3">
      <c r="A2131" t="s">
        <v>4419</v>
      </c>
      <c r="B2131" t="s">
        <v>4420</v>
      </c>
      <c r="C2131" t="str">
        <f>IFERROR(VLOOKUP(Table1[[#This Row],[Ticker]],[1]!Table1[[Symbol]:[Industry]],2,FALSE),"-")</f>
        <v>-</v>
      </c>
      <c r="D2131" t="s">
        <v>46</v>
      </c>
      <c r="E2131">
        <v>281.30410557599998</v>
      </c>
      <c r="F2131">
        <v>53.04</v>
      </c>
      <c r="G2131">
        <v>-15.509685608067199</v>
      </c>
      <c r="H2131">
        <v>6.90725380939615</v>
      </c>
      <c r="I2131">
        <v>-7.7790726017125396</v>
      </c>
      <c r="J2131">
        <v>-5.6216755906037896</v>
      </c>
      <c r="K2131">
        <v>49.822988422119302</v>
      </c>
      <c r="L2131">
        <v>46.632461566409198</v>
      </c>
      <c r="M2131">
        <v>40.025010826277402</v>
      </c>
      <c r="N2131">
        <v>2.53014654778055</v>
      </c>
      <c r="O2131">
        <v>33.8046757164404</v>
      </c>
      <c r="P2131">
        <v>53.5166425470333</v>
      </c>
      <c r="Q2131">
        <v>9.9610267772860007E-3</v>
      </c>
    </row>
    <row r="2132" spans="1:17" hidden="1" x14ac:dyDescent="0.3">
      <c r="A2132" t="s">
        <v>4421</v>
      </c>
      <c r="B2132" t="s">
        <v>4422</v>
      </c>
      <c r="C2132" t="str">
        <f>IFERROR(VLOOKUP(Table1[[#This Row],[Ticker]],[1]!Table1[[Symbol]:[Industry]],2,FALSE),"-")</f>
        <v>-</v>
      </c>
      <c r="D2132" t="s">
        <v>619</v>
      </c>
      <c r="E2132">
        <v>281.11046879999998</v>
      </c>
      <c r="F2132">
        <v>69.88</v>
      </c>
      <c r="G2132">
        <v>12.7755244335928</v>
      </c>
      <c r="H2132">
        <v>-3.07305928358298</v>
      </c>
      <c r="I2132">
        <v>-6.8815864228262296</v>
      </c>
      <c r="J2132">
        <v>-0.53506738770038098</v>
      </c>
      <c r="K2132">
        <v>68.929482820063797</v>
      </c>
      <c r="L2132">
        <v>66.123281504850297</v>
      </c>
      <c r="M2132">
        <v>63.638650777354897</v>
      </c>
      <c r="N2132">
        <v>0.73240776893985804</v>
      </c>
      <c r="O2132">
        <v>13.050944476244901</v>
      </c>
      <c r="P2132">
        <v>37.396775462052602</v>
      </c>
      <c r="Q2132">
        <v>3.5589808396095997E-2</v>
      </c>
    </row>
    <row r="2133" spans="1:17" hidden="1" x14ac:dyDescent="0.3">
      <c r="A2133" t="s">
        <v>4423</v>
      </c>
      <c r="B2133" t="s">
        <v>4424</v>
      </c>
      <c r="C2133" t="str">
        <f>IFERROR(VLOOKUP(Table1[[#This Row],[Ticker]],[1]!Table1[[Symbol]:[Industry]],2,FALSE),"-")</f>
        <v>-</v>
      </c>
      <c r="D2133" t="s">
        <v>901</v>
      </c>
      <c r="E2133">
        <v>281.03253375999998</v>
      </c>
      <c r="F2133">
        <v>250.4</v>
      </c>
      <c r="G2133">
        <v>328.00961629000801</v>
      </c>
      <c r="H2133">
        <v>-21.379100619035999</v>
      </c>
      <c r="I2133">
        <v>98.395600883976797</v>
      </c>
      <c r="J2133">
        <v>-9.3692702129307595</v>
      </c>
      <c r="K2133">
        <v>259.555620016739</v>
      </c>
      <c r="L2133">
        <v>183.385584268569</v>
      </c>
      <c r="M2133">
        <v>25.088612424767302</v>
      </c>
      <c r="N2133">
        <v>1.01337728233913</v>
      </c>
      <c r="O2133">
        <v>29.812300319488799</v>
      </c>
      <c r="P2133">
        <v>462.69662921348299</v>
      </c>
      <c r="Q2133">
        <v>0.25065193881251502</v>
      </c>
    </row>
    <row r="2134" spans="1:17" hidden="1" x14ac:dyDescent="0.3">
      <c r="A2134" t="s">
        <v>4425</v>
      </c>
      <c r="B2134" t="s">
        <v>4426</v>
      </c>
      <c r="C2134" t="str">
        <f>IFERROR(VLOOKUP(Table1[[#This Row],[Ticker]],[1]!Table1[[Symbol]:[Industry]],2,FALSE),"-")</f>
        <v>-</v>
      </c>
      <c r="D2134" t="s">
        <v>122</v>
      </c>
      <c r="E2134">
        <v>280.93014066000001</v>
      </c>
      <c r="F2134">
        <v>184.7</v>
      </c>
      <c r="G2134">
        <v>64.320519155680998</v>
      </c>
      <c r="H2134">
        <v>-1.4931456060497099</v>
      </c>
      <c r="I2134">
        <v>-11.7248861145998</v>
      </c>
      <c r="J2134">
        <v>-3.5077234551902401</v>
      </c>
      <c r="K2134">
        <v>178.90794412522899</v>
      </c>
      <c r="L2134">
        <v>166.700199533176</v>
      </c>
      <c r="M2134">
        <v>66.924110694903803</v>
      </c>
      <c r="N2134">
        <v>1.1030550563633299</v>
      </c>
      <c r="O2134">
        <v>94.477531131564604</v>
      </c>
      <c r="P2134">
        <v>106.715165081141</v>
      </c>
      <c r="Q2134">
        <v>9.1961505513566993E-2</v>
      </c>
    </row>
    <row r="2135" spans="1:17" hidden="1" x14ac:dyDescent="0.3">
      <c r="A2135" t="s">
        <v>4427</v>
      </c>
      <c r="B2135" t="s">
        <v>4428</v>
      </c>
      <c r="C2135" t="str">
        <f>IFERROR(VLOOKUP(Table1[[#This Row],[Ticker]],[1]!Table1[[Symbol]:[Industry]],2,FALSE),"-")</f>
        <v>-</v>
      </c>
      <c r="D2135" t="s">
        <v>198</v>
      </c>
      <c r="E2135">
        <v>280.51599262500002</v>
      </c>
      <c r="F2135">
        <v>387.75</v>
      </c>
      <c r="G2135">
        <v>-4.6131604539376196</v>
      </c>
      <c r="H2135">
        <v>-5.3461287009233702</v>
      </c>
      <c r="I2135">
        <v>-23.708643147960199</v>
      </c>
      <c r="J2135">
        <v>-1.79769577794944</v>
      </c>
      <c r="K2135">
        <v>402.22298391565801</v>
      </c>
      <c r="L2135">
        <v>363.19303395500202</v>
      </c>
      <c r="M2135">
        <v>30.753049629037601</v>
      </c>
      <c r="N2135">
        <v>0.95250425891221902</v>
      </c>
      <c r="O2135">
        <v>30.4835589941972</v>
      </c>
      <c r="P2135">
        <v>40.4636841151965</v>
      </c>
      <c r="Q2135">
        <v>-5.2613389806220002E-3</v>
      </c>
    </row>
    <row r="2136" spans="1:17" hidden="1" x14ac:dyDescent="0.3">
      <c r="A2136" t="s">
        <v>4429</v>
      </c>
      <c r="B2136" t="s">
        <v>4430</v>
      </c>
      <c r="C2136" t="str">
        <f>IFERROR(VLOOKUP(Table1[[#This Row],[Ticker]],[1]!Table1[[Symbol]:[Industry]],2,FALSE),"-")</f>
        <v>-</v>
      </c>
      <c r="E2136">
        <v>279.88626581</v>
      </c>
      <c r="F2136">
        <v>116.3</v>
      </c>
      <c r="G2136">
        <v>57.742806723221001</v>
      </c>
      <c r="H2136">
        <v>49.680951071988098</v>
      </c>
      <c r="I2136">
        <v>35.782684789831997</v>
      </c>
      <c r="J2136">
        <v>21.664224596757801</v>
      </c>
      <c r="K2136">
        <v>84.519579480472004</v>
      </c>
      <c r="L2136">
        <v>76.745013968761697</v>
      </c>
      <c r="M2136">
        <v>80.528444265664206</v>
      </c>
      <c r="N2136">
        <v>1.85746185336806</v>
      </c>
      <c r="O2136">
        <v>9.2003439380911392</v>
      </c>
      <c r="P2136">
        <v>99.828178694157998</v>
      </c>
    </row>
    <row r="2137" spans="1:17" hidden="1" x14ac:dyDescent="0.3">
      <c r="A2137" t="s">
        <v>4431</v>
      </c>
      <c r="B2137" t="s">
        <v>4432</v>
      </c>
      <c r="C2137" t="str">
        <f>IFERROR(VLOOKUP(Table1[[#This Row],[Ticker]],[1]!Table1[[Symbol]:[Industry]],2,FALSE),"-")</f>
        <v>-</v>
      </c>
      <c r="D2137" t="s">
        <v>198</v>
      </c>
      <c r="E2137">
        <v>279.37781232899999</v>
      </c>
      <c r="F2137">
        <v>198.33</v>
      </c>
      <c r="G2137">
        <v>-29.980682613271799</v>
      </c>
      <c r="H2137">
        <v>-8.7132488198359894</v>
      </c>
      <c r="I2137">
        <v>-28.573583941436599</v>
      </c>
      <c r="J2137">
        <v>-7.4713932259339497</v>
      </c>
      <c r="K2137">
        <v>208.37541916743601</v>
      </c>
      <c r="L2137">
        <v>212.25227289237699</v>
      </c>
      <c r="M2137">
        <v>21.222635723359399</v>
      </c>
      <c r="N2137">
        <v>1.2603591441431501</v>
      </c>
      <c r="O2137">
        <v>48.237785509000098</v>
      </c>
      <c r="P2137">
        <v>15.308139534883701</v>
      </c>
      <c r="Q2137">
        <v>-7.4675819046724004E-2</v>
      </c>
    </row>
    <row r="2138" spans="1:17" hidden="1" x14ac:dyDescent="0.3">
      <c r="A2138" t="s">
        <v>4433</v>
      </c>
      <c r="B2138" t="s">
        <v>4434</v>
      </c>
      <c r="C2138" t="str">
        <f>IFERROR(VLOOKUP(Table1[[#This Row],[Ticker]],[1]!Table1[[Symbol]:[Industry]],2,FALSE),"-")</f>
        <v>-</v>
      </c>
      <c r="D2138" t="s">
        <v>539</v>
      </c>
      <c r="E2138">
        <v>278.95</v>
      </c>
      <c r="F2138">
        <v>278.95</v>
      </c>
      <c r="G2138">
        <v>-3.8683006502988402</v>
      </c>
      <c r="H2138">
        <v>-8.0515342442514992</v>
      </c>
      <c r="I2138">
        <v>-18.381818878057501</v>
      </c>
      <c r="J2138">
        <v>-1.8543644684979199</v>
      </c>
      <c r="K2138">
        <v>292.31399544408299</v>
      </c>
      <c r="L2138">
        <v>286.97168330562499</v>
      </c>
      <c r="M2138">
        <v>45.177497462936202</v>
      </c>
      <c r="N2138">
        <v>2.1130253667233898</v>
      </c>
      <c r="O2138">
        <v>33.823265818247002</v>
      </c>
      <c r="P2138">
        <v>35.940545808966803</v>
      </c>
      <c r="Q2138">
        <v>0.109364499618778</v>
      </c>
    </row>
    <row r="2139" spans="1:17" hidden="1" x14ac:dyDescent="0.3">
      <c r="A2139" t="s">
        <v>4435</v>
      </c>
      <c r="B2139" t="s">
        <v>4436</v>
      </c>
      <c r="C2139" t="str">
        <f>IFERROR(VLOOKUP(Table1[[#This Row],[Ticker]],[1]!Table1[[Symbol]:[Industry]],2,FALSE),"-")</f>
        <v>-</v>
      </c>
      <c r="D2139" t="s">
        <v>130</v>
      </c>
      <c r="E2139">
        <v>278.93690550000002</v>
      </c>
      <c r="F2139">
        <v>24.09</v>
      </c>
      <c r="G2139">
        <v>41.024056723221001</v>
      </c>
      <c r="H2139">
        <v>12.103184186778099</v>
      </c>
      <c r="I2139">
        <v>32.083173292155401</v>
      </c>
      <c r="J2139">
        <v>0.54422459675781298</v>
      </c>
      <c r="K2139">
        <v>21.5800168688735</v>
      </c>
      <c r="L2139">
        <v>17.124959819293899</v>
      </c>
      <c r="M2139">
        <v>27.321364679074801</v>
      </c>
      <c r="N2139">
        <v>0.91927471032848995</v>
      </c>
      <c r="O2139">
        <v>16.6874221668742</v>
      </c>
      <c r="P2139">
        <v>95.8536585365853</v>
      </c>
      <c r="Q2139">
        <v>6.2177848657412001E-2</v>
      </c>
    </row>
    <row r="2140" spans="1:17" hidden="1" x14ac:dyDescent="0.3">
      <c r="A2140" t="s">
        <v>4437</v>
      </c>
      <c r="B2140" t="s">
        <v>4438</v>
      </c>
      <c r="C2140" t="str">
        <f>IFERROR(VLOOKUP(Table1[[#This Row],[Ticker]],[1]!Table1[[Symbol]:[Industry]],2,FALSE),"-")</f>
        <v>-</v>
      </c>
      <c r="D2140" t="s">
        <v>343</v>
      </c>
      <c r="E2140">
        <v>278.05320584999998</v>
      </c>
      <c r="F2140">
        <v>457.45</v>
      </c>
      <c r="G2140">
        <v>165.274768073205</v>
      </c>
      <c r="H2140">
        <v>8.3418033157318394</v>
      </c>
      <c r="I2140">
        <v>-3.4239819085837899</v>
      </c>
      <c r="J2140">
        <v>16.584613144814998</v>
      </c>
      <c r="K2140">
        <v>409.26294141708797</v>
      </c>
      <c r="L2140">
        <v>362.299910513839</v>
      </c>
      <c r="M2140">
        <v>83.317063024450704</v>
      </c>
      <c r="N2140">
        <v>2.2380726470949202</v>
      </c>
      <c r="O2140">
        <v>15.4880314788501</v>
      </c>
      <c r="P2140">
        <v>198.98692810457499</v>
      </c>
      <c r="Q2140">
        <v>0.157389091611815</v>
      </c>
    </row>
    <row r="2141" spans="1:17" hidden="1" x14ac:dyDescent="0.3">
      <c r="A2141" t="s">
        <v>4439</v>
      </c>
      <c r="B2141" t="s">
        <v>4440</v>
      </c>
      <c r="C2141" t="str">
        <f>IFERROR(VLOOKUP(Table1[[#This Row],[Ticker]],[1]!Table1[[Symbol]:[Industry]],2,FALSE),"-")</f>
        <v>-</v>
      </c>
      <c r="D2141" t="s">
        <v>808</v>
      </c>
      <c r="E2141">
        <v>277.4676776</v>
      </c>
      <c r="F2141">
        <v>212</v>
      </c>
      <c r="G2141">
        <v>51.593414901274897</v>
      </c>
      <c r="H2141">
        <v>-5.9877785959654597</v>
      </c>
      <c r="I2141">
        <v>18.371205629219599</v>
      </c>
      <c r="J2141">
        <v>-5.1575297892070902</v>
      </c>
      <c r="K2141">
        <v>199.47233461375799</v>
      </c>
      <c r="M2141">
        <v>40.311323186512404</v>
      </c>
      <c r="N2141">
        <v>0.46085232903865198</v>
      </c>
      <c r="O2141">
        <v>22.641509433962199</v>
      </c>
      <c r="P2141">
        <v>89.285714285714207</v>
      </c>
    </row>
    <row r="2142" spans="1:17" hidden="1" x14ac:dyDescent="0.3">
      <c r="A2142" t="s">
        <v>4441</v>
      </c>
      <c r="B2142" t="s">
        <v>4442</v>
      </c>
      <c r="C2142" t="str">
        <f>IFERROR(VLOOKUP(Table1[[#This Row],[Ticker]],[1]!Table1[[Symbol]:[Industry]],2,FALSE),"-")</f>
        <v>-</v>
      </c>
      <c r="D2142" t="s">
        <v>268</v>
      </c>
      <c r="E2142">
        <v>275.67135000000002</v>
      </c>
      <c r="F2142">
        <v>270</v>
      </c>
      <c r="G2142">
        <v>143.377260010675</v>
      </c>
      <c r="H2142">
        <v>20.476386581719598</v>
      </c>
      <c r="I2142">
        <v>108.81011379236401</v>
      </c>
      <c r="J2142">
        <v>0.69950409986339501</v>
      </c>
      <c r="K2142">
        <v>222.387082574549</v>
      </c>
      <c r="L2142">
        <v>173.28225733178101</v>
      </c>
      <c r="M2142">
        <v>80.340710886136193</v>
      </c>
      <c r="N2142">
        <v>1.84580152671755</v>
      </c>
      <c r="O2142">
        <v>0</v>
      </c>
      <c r="P2142">
        <v>180.66528066527999</v>
      </c>
    </row>
    <row r="2143" spans="1:17" hidden="1" x14ac:dyDescent="0.3">
      <c r="A2143" t="s">
        <v>4443</v>
      </c>
      <c r="B2143" t="s">
        <v>4444</v>
      </c>
      <c r="C2143" t="str">
        <f>IFERROR(VLOOKUP(Table1[[#This Row],[Ticker]],[1]!Table1[[Symbol]:[Industry]],2,FALSE),"-")</f>
        <v>-</v>
      </c>
      <c r="E2143">
        <v>275.65199999999999</v>
      </c>
      <c r="F2143">
        <v>117.8</v>
      </c>
      <c r="G2143">
        <v>98.834724398651304</v>
      </c>
      <c r="H2143">
        <v>15.4253195955277</v>
      </c>
      <c r="I2143">
        <v>41.810390417537697</v>
      </c>
      <c r="J2143">
        <v>4.3903784429116604</v>
      </c>
      <c r="K2143">
        <v>100.01766135255301</v>
      </c>
      <c r="L2143">
        <v>78.2119998089305</v>
      </c>
      <c r="M2143">
        <v>54.352724571546297</v>
      </c>
      <c r="N2143">
        <v>1.17537313432835</v>
      </c>
      <c r="O2143">
        <v>7.4278438030560299</v>
      </c>
      <c r="P2143">
        <v>156.58897843606999</v>
      </c>
      <c r="Q2143">
        <v>2.6654410908361001E-2</v>
      </c>
    </row>
    <row r="2144" spans="1:17" hidden="1" x14ac:dyDescent="0.3">
      <c r="A2144" t="s">
        <v>4445</v>
      </c>
      <c r="B2144" t="s">
        <v>4446</v>
      </c>
      <c r="C2144" t="str">
        <f>IFERROR(VLOOKUP(Table1[[#This Row],[Ticker]],[1]!Table1[[Symbol]:[Industry]],2,FALSE),"-")</f>
        <v>-</v>
      </c>
      <c r="D2144" t="s">
        <v>235</v>
      </c>
      <c r="E2144">
        <v>274.16269440000002</v>
      </c>
      <c r="F2144">
        <v>216.55</v>
      </c>
      <c r="G2144">
        <v>164.98856166050399</v>
      </c>
      <c r="H2144">
        <v>-15.362290221757799</v>
      </c>
      <c r="I2144">
        <v>30.7160864067524</v>
      </c>
      <c r="J2144">
        <v>-3.4907451409691501</v>
      </c>
      <c r="K2144">
        <v>205.36940804928</v>
      </c>
      <c r="L2144">
        <v>152.65511939477599</v>
      </c>
      <c r="M2144">
        <v>36.535000704053402</v>
      </c>
      <c r="N2144">
        <v>0.44590875790990198</v>
      </c>
      <c r="O2144">
        <v>22.142692218886999</v>
      </c>
      <c r="P2144">
        <v>192.437542201215</v>
      </c>
      <c r="Q2144">
        <v>0.16165663981532899</v>
      </c>
    </row>
    <row r="2145" spans="1:17" hidden="1" x14ac:dyDescent="0.3">
      <c r="A2145" t="s">
        <v>4447</v>
      </c>
      <c r="B2145" t="s">
        <v>4448</v>
      </c>
      <c r="C2145" t="str">
        <f>IFERROR(VLOOKUP(Table1[[#This Row],[Ticker]],[1]!Table1[[Symbol]:[Industry]],2,FALSE),"-")</f>
        <v>-</v>
      </c>
      <c r="D2145" t="s">
        <v>138</v>
      </c>
      <c r="E2145">
        <v>273.85277740800001</v>
      </c>
      <c r="F2145">
        <v>135.24</v>
      </c>
      <c r="G2145">
        <v>174.567103080837</v>
      </c>
      <c r="H2145">
        <v>-12.455293229082899</v>
      </c>
      <c r="I2145">
        <v>83.479947116043704</v>
      </c>
      <c r="J2145">
        <v>-4.4571724415210303</v>
      </c>
      <c r="K2145">
        <v>121.09759941201401</v>
      </c>
      <c r="L2145">
        <v>83.740551139058994</v>
      </c>
      <c r="M2145">
        <v>31.3707566863715</v>
      </c>
      <c r="N2145">
        <v>5.6196436599389499E-2</v>
      </c>
      <c r="O2145">
        <v>27.5510204081632</v>
      </c>
      <c r="P2145">
        <v>229.45188794153401</v>
      </c>
      <c r="Q2145">
        <v>0.123806165485601</v>
      </c>
    </row>
    <row r="2146" spans="1:17" hidden="1" x14ac:dyDescent="0.3">
      <c r="A2146" t="s">
        <v>4449</v>
      </c>
      <c r="B2146" t="s">
        <v>4450</v>
      </c>
      <c r="C2146" t="str">
        <f>IFERROR(VLOOKUP(Table1[[#This Row],[Ticker]],[1]!Table1[[Symbol]:[Industry]],2,FALSE),"-")</f>
        <v>-</v>
      </c>
      <c r="D2146" t="s">
        <v>168</v>
      </c>
      <c r="E2146">
        <v>273.82283365500001</v>
      </c>
      <c r="F2146">
        <v>261.45</v>
      </c>
      <c r="G2146">
        <v>-11.837834762946599</v>
      </c>
      <c r="H2146">
        <v>-3.6097540680010902</v>
      </c>
      <c r="I2146">
        <v>-20.424937837812301</v>
      </c>
      <c r="J2146">
        <v>-0.83611489214350598</v>
      </c>
      <c r="K2146">
        <v>264.393997452782</v>
      </c>
      <c r="L2146">
        <v>259.94505104210799</v>
      </c>
      <c r="M2146">
        <v>39.1059781510288</v>
      </c>
      <c r="N2146">
        <v>0.76135439289239804</v>
      </c>
      <c r="O2146">
        <v>24.842226047045301</v>
      </c>
      <c r="P2146">
        <v>14.671052631578901</v>
      </c>
      <c r="Q2146">
        <v>6.2365777317115997E-2</v>
      </c>
    </row>
    <row r="2147" spans="1:17" hidden="1" x14ac:dyDescent="0.3">
      <c r="A2147" t="s">
        <v>4451</v>
      </c>
      <c r="B2147" t="s">
        <v>4452</v>
      </c>
      <c r="C2147" t="str">
        <f>IFERROR(VLOOKUP(Table1[[#This Row],[Ticker]],[1]!Table1[[Symbol]:[Industry]],2,FALSE),"-")</f>
        <v>-</v>
      </c>
      <c r="E2147">
        <v>272.02003280000002</v>
      </c>
      <c r="F2147">
        <v>111.35</v>
      </c>
      <c r="G2147">
        <v>-20.615690793719398</v>
      </c>
      <c r="H2147">
        <v>3.1486469427672099</v>
      </c>
      <c r="I2147">
        <v>-11.896023766069399</v>
      </c>
      <c r="J2147">
        <v>-3.7166449684595801</v>
      </c>
      <c r="M2147">
        <v>43.887904491829403</v>
      </c>
      <c r="O2147">
        <v>29.501571621014801</v>
      </c>
      <c r="P2147">
        <v>13.971340839303901</v>
      </c>
    </row>
    <row r="2148" spans="1:17" hidden="1" x14ac:dyDescent="0.3">
      <c r="A2148" t="s">
        <v>4453</v>
      </c>
      <c r="B2148" t="s">
        <v>4454</v>
      </c>
      <c r="C2148" t="str">
        <f>IFERROR(VLOOKUP(Table1[[#This Row],[Ticker]],[1]!Table1[[Symbol]:[Industry]],2,FALSE),"-")</f>
        <v>-</v>
      </c>
      <c r="D2148" t="s">
        <v>619</v>
      </c>
      <c r="E2148">
        <v>271.41350899999998</v>
      </c>
      <c r="F2148">
        <v>153.61000000000001</v>
      </c>
      <c r="G2148">
        <v>105.12174501554</v>
      </c>
      <c r="H2148">
        <v>2.2643810979750398</v>
      </c>
      <c r="I2148">
        <v>63.985264007580497</v>
      </c>
      <c r="J2148">
        <v>7.6938844607033801</v>
      </c>
      <c r="K2148">
        <v>143.99579919456099</v>
      </c>
      <c r="L2148">
        <v>117.130211050057</v>
      </c>
      <c r="M2148">
        <v>55.141432258003498</v>
      </c>
      <c r="N2148">
        <v>1.88034019259429</v>
      </c>
      <c r="O2148">
        <v>14.419634138402399</v>
      </c>
      <c r="P2148">
        <v>152.855967078189</v>
      </c>
      <c r="Q2148">
        <v>0.101908621632446</v>
      </c>
    </row>
    <row r="2149" spans="1:17" hidden="1" x14ac:dyDescent="0.3">
      <c r="A2149" t="s">
        <v>4455</v>
      </c>
      <c r="B2149" t="s">
        <v>4456</v>
      </c>
      <c r="C2149" t="str">
        <f>IFERROR(VLOOKUP(Table1[[#This Row],[Ticker]],[1]!Table1[[Symbol]:[Industry]],2,FALSE),"-")</f>
        <v>-</v>
      </c>
      <c r="D2149" t="s">
        <v>696</v>
      </c>
      <c r="E2149">
        <v>271.234645</v>
      </c>
      <c r="F2149">
        <v>275</v>
      </c>
      <c r="G2149">
        <v>8.2355951847595303</v>
      </c>
      <c r="H2149">
        <v>-16.873024829402301</v>
      </c>
      <c r="I2149">
        <v>53.300266809406097</v>
      </c>
      <c r="J2149">
        <v>-5.0379671840641</v>
      </c>
      <c r="K2149">
        <v>288.76644014379701</v>
      </c>
      <c r="L2149">
        <v>253.48191483520799</v>
      </c>
      <c r="M2149">
        <v>17.615011247864999</v>
      </c>
      <c r="N2149">
        <v>0.39356169758801202</v>
      </c>
      <c r="O2149">
        <v>34.472727272727198</v>
      </c>
      <c r="P2149">
        <v>82.058920887123406</v>
      </c>
      <c r="Q2149">
        <v>7.7611937608053003E-2</v>
      </c>
    </row>
    <row r="2150" spans="1:17" hidden="1" x14ac:dyDescent="0.3">
      <c r="A2150" t="s">
        <v>4457</v>
      </c>
      <c r="B2150" t="s">
        <v>4458</v>
      </c>
      <c r="C2150" t="str">
        <f>IFERROR(VLOOKUP(Table1[[#This Row],[Ticker]],[1]!Table1[[Symbol]:[Industry]],2,FALSE),"-")</f>
        <v>-</v>
      </c>
      <c r="E2150">
        <v>270.96504870000001</v>
      </c>
      <c r="F2150">
        <v>889.4</v>
      </c>
      <c r="G2150">
        <v>848.57736454170094</v>
      </c>
      <c r="H2150">
        <v>-12.5750137631239</v>
      </c>
      <c r="I2150">
        <v>857.29703156935102</v>
      </c>
      <c r="J2150">
        <v>-4.8320004184683496</v>
      </c>
      <c r="K2150">
        <v>783.06282588841498</v>
      </c>
      <c r="M2150">
        <v>58.596555522924298</v>
      </c>
      <c r="N2150">
        <v>0.69621585418360998</v>
      </c>
      <c r="O2150">
        <v>10.0742073307848</v>
      </c>
      <c r="P2150">
        <v>921.12514351320306</v>
      </c>
    </row>
    <row r="2151" spans="1:17" hidden="1" x14ac:dyDescent="0.3">
      <c r="A2151" t="s">
        <v>4459</v>
      </c>
      <c r="B2151" t="s">
        <v>4460</v>
      </c>
      <c r="C2151" t="str">
        <f>IFERROR(VLOOKUP(Table1[[#This Row],[Ticker]],[1]!Table1[[Symbol]:[Industry]],2,FALSE),"-")</f>
        <v>-</v>
      </c>
      <c r="D2151" t="s">
        <v>4461</v>
      </c>
      <c r="E2151">
        <v>270.79445928000001</v>
      </c>
      <c r="F2151">
        <v>479.4</v>
      </c>
      <c r="G2151">
        <v>111.717272062454</v>
      </c>
      <c r="H2151">
        <v>27.906991699384001</v>
      </c>
      <c r="I2151">
        <v>10.2739672701169</v>
      </c>
      <c r="J2151">
        <v>6.9212226644013303E-2</v>
      </c>
      <c r="K2151">
        <v>414.58080751650698</v>
      </c>
      <c r="M2151">
        <v>45.177192934570002</v>
      </c>
      <c r="N2151">
        <v>0.63672199170124399</v>
      </c>
      <c r="O2151">
        <v>12.630371297455101</v>
      </c>
      <c r="P2151">
        <v>189.05637624359301</v>
      </c>
    </row>
    <row r="2152" spans="1:17" hidden="1" x14ac:dyDescent="0.3">
      <c r="A2152" t="s">
        <v>4462</v>
      </c>
      <c r="B2152" t="s">
        <v>4463</v>
      </c>
      <c r="C2152" t="str">
        <f>IFERROR(VLOOKUP(Table1[[#This Row],[Ticker]],[1]!Table1[[Symbol]:[Industry]],2,FALSE),"-")</f>
        <v>-</v>
      </c>
      <c r="D2152" t="s">
        <v>619</v>
      </c>
      <c r="E2152">
        <v>270.01653525</v>
      </c>
      <c r="F2152">
        <v>66.89</v>
      </c>
      <c r="G2152">
        <v>-14.8835572700638</v>
      </c>
      <c r="H2152">
        <v>-12.221327929562699</v>
      </c>
      <c r="I2152">
        <v>-48.864216695779</v>
      </c>
      <c r="J2152">
        <v>-6.5866007822427397</v>
      </c>
      <c r="K2152">
        <v>73.114725301951793</v>
      </c>
      <c r="L2152">
        <v>75.480906465905804</v>
      </c>
      <c r="M2152">
        <v>25.337130579299401</v>
      </c>
      <c r="N2152">
        <v>0.76203578307614805</v>
      </c>
      <c r="O2152">
        <v>86.799222604275599</v>
      </c>
      <c r="P2152">
        <v>16.1284722222222</v>
      </c>
      <c r="Q2152">
        <v>0.10252197008498699</v>
      </c>
    </row>
    <row r="2153" spans="1:17" hidden="1" x14ac:dyDescent="0.3">
      <c r="A2153" t="s">
        <v>4464</v>
      </c>
      <c r="B2153" t="s">
        <v>4465</v>
      </c>
      <c r="C2153" t="str">
        <f>IFERROR(VLOOKUP(Table1[[#This Row],[Ticker]],[1]!Table1[[Symbol]:[Industry]],2,FALSE),"-")</f>
        <v>-</v>
      </c>
      <c r="D2153" t="s">
        <v>46</v>
      </c>
      <c r="E2153">
        <v>269.6500125</v>
      </c>
      <c r="F2153">
        <v>153.44999999999999</v>
      </c>
      <c r="G2153">
        <v>42.095485294649599</v>
      </c>
      <c r="H2153">
        <v>80.554614513208406</v>
      </c>
      <c r="I2153">
        <v>50.815152322299497</v>
      </c>
      <c r="J2153">
        <v>9.9318423625720893</v>
      </c>
      <c r="M2153">
        <v>65.857342837567302</v>
      </c>
      <c r="O2153">
        <v>12.67513848159</v>
      </c>
      <c r="P2153">
        <v>83.552631578947299</v>
      </c>
    </row>
    <row r="2154" spans="1:17" hidden="1" x14ac:dyDescent="0.3">
      <c r="A2154" t="s">
        <v>4466</v>
      </c>
      <c r="B2154" t="s">
        <v>4467</v>
      </c>
      <c r="C2154" t="str">
        <f>IFERROR(VLOOKUP(Table1[[#This Row],[Ticker]],[1]!Table1[[Symbol]:[Industry]],2,FALSE),"-")</f>
        <v>-</v>
      </c>
      <c r="D2154" t="s">
        <v>46</v>
      </c>
      <c r="E2154">
        <v>269.6105</v>
      </c>
      <c r="F2154">
        <v>178.55</v>
      </c>
      <c r="G2154">
        <v>-43.000886587436497</v>
      </c>
      <c r="H2154">
        <v>-7.1749932078376002</v>
      </c>
      <c r="I2154">
        <v>-34.2812195597865</v>
      </c>
      <c r="J2154">
        <v>-5.2316604178815203</v>
      </c>
      <c r="K2154">
        <v>192.48555545800701</v>
      </c>
      <c r="M2154">
        <v>39.091377176323</v>
      </c>
      <c r="N2154">
        <v>0.36796685529506801</v>
      </c>
      <c r="O2154">
        <v>80.7896947633715</v>
      </c>
      <c r="P2154">
        <v>23.095484315753101</v>
      </c>
    </row>
    <row r="2155" spans="1:17" hidden="1" x14ac:dyDescent="0.3">
      <c r="A2155" t="s">
        <v>4468</v>
      </c>
      <c r="B2155" t="s">
        <v>4469</v>
      </c>
      <c r="C2155" t="str">
        <f>IFERROR(VLOOKUP(Table1[[#This Row],[Ticker]],[1]!Table1[[Symbol]:[Industry]],2,FALSE),"-")</f>
        <v>-</v>
      </c>
      <c r="D2155" t="s">
        <v>1435</v>
      </c>
      <c r="E2155">
        <v>269.53068200000001</v>
      </c>
      <c r="F2155">
        <v>152.15</v>
      </c>
      <c r="G2155">
        <v>11.903275195689901</v>
      </c>
      <c r="H2155">
        <v>-8.2483654783230997E-2</v>
      </c>
      <c r="I2155">
        <v>-12.138688990572501</v>
      </c>
      <c r="J2155">
        <v>11.8977748926158</v>
      </c>
      <c r="K2155">
        <v>140.58788810585</v>
      </c>
      <c r="L2155">
        <v>134.49268688826101</v>
      </c>
      <c r="M2155">
        <v>77.698070076771998</v>
      </c>
      <c r="N2155">
        <v>1.6442654788478099</v>
      </c>
      <c r="O2155">
        <v>21.590535655602999</v>
      </c>
      <c r="P2155">
        <v>56.774858320453298</v>
      </c>
      <c r="Q2155">
        <v>3.9406897380207001E-2</v>
      </c>
    </row>
    <row r="2156" spans="1:17" hidden="1" x14ac:dyDescent="0.3">
      <c r="A2156" t="s">
        <v>4470</v>
      </c>
      <c r="B2156" t="s">
        <v>4471</v>
      </c>
      <c r="C2156" t="str">
        <f>IFERROR(VLOOKUP(Table1[[#This Row],[Ticker]],[1]!Table1[[Symbol]:[Industry]],2,FALSE),"-")</f>
        <v>-</v>
      </c>
      <c r="D2156" t="s">
        <v>235</v>
      </c>
      <c r="E2156">
        <v>269.44440567999999</v>
      </c>
      <c r="F2156">
        <v>140.96</v>
      </c>
      <c r="G2156">
        <v>4.9988936290924499</v>
      </c>
      <c r="H2156">
        <v>8.2595015230304796</v>
      </c>
      <c r="I2156">
        <v>-0.701217329990383</v>
      </c>
      <c r="J2156">
        <v>-8.3557819860872904</v>
      </c>
      <c r="K2156">
        <v>133.10085806304599</v>
      </c>
      <c r="L2156">
        <v>126.430917403338</v>
      </c>
      <c r="M2156">
        <v>52.040581705760097</v>
      </c>
      <c r="N2156">
        <v>2.1473843900949601</v>
      </c>
      <c r="O2156">
        <v>11.3791146424517</v>
      </c>
      <c r="P2156">
        <v>34.247619047618997</v>
      </c>
      <c r="Q2156">
        <v>-1.9439762352056002E-2</v>
      </c>
    </row>
    <row r="2157" spans="1:17" hidden="1" x14ac:dyDescent="0.3">
      <c r="A2157" t="s">
        <v>4472</v>
      </c>
      <c r="B2157" t="s">
        <v>4473</v>
      </c>
      <c r="C2157" t="str">
        <f>IFERROR(VLOOKUP(Table1[[#This Row],[Ticker]],[1]!Table1[[Symbol]:[Industry]],2,FALSE),"-")</f>
        <v>-</v>
      </c>
      <c r="D2157" t="s">
        <v>271</v>
      </c>
      <c r="E2157">
        <v>269.43647700000002</v>
      </c>
      <c r="F2157">
        <v>379.9</v>
      </c>
      <c r="G2157">
        <v>-17.887769728843299</v>
      </c>
      <c r="H2157">
        <v>-10.7537603311252</v>
      </c>
      <c r="I2157">
        <v>-16.052724871664498</v>
      </c>
      <c r="J2157">
        <v>-0.27395722142399798</v>
      </c>
      <c r="K2157">
        <v>394.42702315207799</v>
      </c>
      <c r="L2157">
        <v>383.85056783705102</v>
      </c>
      <c r="M2157">
        <v>28.284473059392202</v>
      </c>
      <c r="N2157">
        <v>0.72181602596105798</v>
      </c>
      <c r="O2157">
        <v>35.285601474072102</v>
      </c>
      <c r="P2157">
        <v>16.712749615975401</v>
      </c>
      <c r="Q2157">
        <v>7.4984510291175005E-2</v>
      </c>
    </row>
    <row r="2158" spans="1:17" hidden="1" x14ac:dyDescent="0.3">
      <c r="A2158" t="s">
        <v>4474</v>
      </c>
      <c r="B2158" t="s">
        <v>4475</v>
      </c>
      <c r="C2158" t="str">
        <f>IFERROR(VLOOKUP(Table1[[#This Row],[Ticker]],[1]!Table1[[Symbol]:[Industry]],2,FALSE),"-")</f>
        <v>-</v>
      </c>
      <c r="D2158" t="s">
        <v>168</v>
      </c>
      <c r="E2158">
        <v>269.20794599999999</v>
      </c>
      <c r="F2158">
        <v>897.3</v>
      </c>
      <c r="G2158">
        <v>218.63574057201799</v>
      </c>
      <c r="H2158">
        <v>8.6095844093945804</v>
      </c>
      <c r="I2158">
        <v>-15.395389264542599</v>
      </c>
      <c r="J2158">
        <v>0.76602605740157403</v>
      </c>
      <c r="K2158">
        <v>908.53090439480104</v>
      </c>
      <c r="L2158">
        <v>755.70934978632897</v>
      </c>
      <c r="M2158">
        <v>47.142268199684999</v>
      </c>
      <c r="N2158">
        <v>1.00780120171995</v>
      </c>
      <c r="O2158">
        <v>53.237490248523301</v>
      </c>
      <c r="P2158">
        <v>252.15855572998399</v>
      </c>
      <c r="Q2158">
        <v>0.16790264087189399</v>
      </c>
    </row>
    <row r="2159" spans="1:17" hidden="1" x14ac:dyDescent="0.3">
      <c r="A2159" t="s">
        <v>4476</v>
      </c>
      <c r="B2159" t="s">
        <v>4477</v>
      </c>
      <c r="C2159" t="str">
        <f>IFERROR(VLOOKUP(Table1[[#This Row],[Ticker]],[1]!Table1[[Symbol]:[Industry]],2,FALSE),"-")</f>
        <v>-</v>
      </c>
      <c r="E2159">
        <v>268.82637599999998</v>
      </c>
      <c r="F2159">
        <v>18.2</v>
      </c>
      <c r="G2159">
        <v>-56.291654371343299</v>
      </c>
      <c r="H2159">
        <v>-9.2406596570656792</v>
      </c>
      <c r="I2159">
        <v>-19.567527563534799</v>
      </c>
      <c r="J2159">
        <v>0.37727968857752597</v>
      </c>
      <c r="K2159">
        <v>18.444430849959002</v>
      </c>
      <c r="L2159">
        <v>19.240416308956899</v>
      </c>
      <c r="M2159">
        <v>50.774055419388702</v>
      </c>
      <c r="N2159">
        <v>0.66880436129402399</v>
      </c>
      <c r="O2159">
        <v>54.945054945054899</v>
      </c>
      <c r="P2159">
        <v>29.078014184397102</v>
      </c>
      <c r="Q2159">
        <v>0.192161415500539</v>
      </c>
    </row>
    <row r="2160" spans="1:17" hidden="1" x14ac:dyDescent="0.3">
      <c r="A2160" t="s">
        <v>4478</v>
      </c>
      <c r="B2160" t="s">
        <v>4479</v>
      </c>
      <c r="C2160" t="str">
        <f>IFERROR(VLOOKUP(Table1[[#This Row],[Ticker]],[1]!Table1[[Symbol]:[Industry]],2,FALSE),"-")</f>
        <v>-</v>
      </c>
      <c r="D2160" t="s">
        <v>274</v>
      </c>
      <c r="E2160">
        <v>267.32</v>
      </c>
      <c r="F2160">
        <v>326</v>
      </c>
      <c r="G2160">
        <v>32.266568105919298</v>
      </c>
      <c r="H2160">
        <v>15.4710583634758</v>
      </c>
      <c r="I2160">
        <v>-14.623462543310101</v>
      </c>
      <c r="J2160">
        <v>-6.7492226966894799</v>
      </c>
      <c r="K2160">
        <v>306.26987248480998</v>
      </c>
      <c r="L2160">
        <v>272.65741832852302</v>
      </c>
      <c r="M2160">
        <v>50.926053226172201</v>
      </c>
      <c r="N2160">
        <v>0.67212020033388897</v>
      </c>
      <c r="O2160">
        <v>19.570552147239201</v>
      </c>
      <c r="P2160">
        <v>73.404255319148902</v>
      </c>
      <c r="Q2160">
        <v>0.19297877453703</v>
      </c>
    </row>
    <row r="2161" spans="1:17" hidden="1" x14ac:dyDescent="0.3">
      <c r="A2161" t="s">
        <v>4480</v>
      </c>
      <c r="B2161" t="s">
        <v>4481</v>
      </c>
      <c r="C2161" t="str">
        <f>IFERROR(VLOOKUP(Table1[[#This Row],[Ticker]],[1]!Table1[[Symbol]:[Industry]],2,FALSE),"-")</f>
        <v>-</v>
      </c>
      <c r="D2161" t="s">
        <v>268</v>
      </c>
      <c r="E2161">
        <v>266.54855609699899</v>
      </c>
      <c r="F2161">
        <v>11.19</v>
      </c>
      <c r="G2161">
        <v>-2.34550849417022</v>
      </c>
      <c r="H2161">
        <v>-27.060454241566099</v>
      </c>
      <c r="I2161">
        <v>-23.157510817030101</v>
      </c>
      <c r="J2161">
        <v>-11.3757754032421</v>
      </c>
      <c r="K2161">
        <v>11.3502982033186</v>
      </c>
      <c r="L2161">
        <v>10.8493377810415</v>
      </c>
      <c r="M2161">
        <v>33.751137094517802</v>
      </c>
      <c r="N2161">
        <v>0.27480409651545301</v>
      </c>
      <c r="O2161">
        <v>32.5290437890974</v>
      </c>
      <c r="P2161">
        <v>32.426035502958598</v>
      </c>
      <c r="Q2161">
        <v>3.6588444624618001E-2</v>
      </c>
    </row>
    <row r="2162" spans="1:17" hidden="1" x14ac:dyDescent="0.3">
      <c r="A2162" t="s">
        <v>4482</v>
      </c>
      <c r="B2162" t="s">
        <v>4483</v>
      </c>
      <c r="C2162" t="str">
        <f>IFERROR(VLOOKUP(Table1[[#This Row],[Ticker]],[1]!Table1[[Symbol]:[Industry]],2,FALSE),"-")</f>
        <v>-</v>
      </c>
      <c r="D2162" t="s">
        <v>51</v>
      </c>
      <c r="E2162">
        <v>266.42046199999999</v>
      </c>
      <c r="F2162">
        <v>1.54</v>
      </c>
      <c r="G2162">
        <v>-39.422502573997001</v>
      </c>
      <c r="H2162">
        <v>-2.8455051040164099</v>
      </c>
      <c r="I2162">
        <v>-64.262898765685193</v>
      </c>
      <c r="J2162">
        <v>1.1978193679996401</v>
      </c>
      <c r="K2162">
        <v>1.6396574791163401</v>
      </c>
      <c r="L2162">
        <v>1.8895348961932801</v>
      </c>
      <c r="M2162">
        <v>46.256304220736297</v>
      </c>
      <c r="N2162">
        <v>1.2357144892129099</v>
      </c>
      <c r="O2162">
        <v>128.57142857142799</v>
      </c>
      <c r="P2162">
        <v>32.644272179155898</v>
      </c>
    </row>
    <row r="2163" spans="1:17" hidden="1" x14ac:dyDescent="0.3">
      <c r="A2163" t="s">
        <v>4484</v>
      </c>
      <c r="B2163" t="s">
        <v>4485</v>
      </c>
      <c r="C2163" t="str">
        <f>IFERROR(VLOOKUP(Table1[[#This Row],[Ticker]],[1]!Table1[[Symbol]:[Industry]],2,FALSE),"-")</f>
        <v>-</v>
      </c>
      <c r="D2163" t="s">
        <v>551</v>
      </c>
      <c r="E2163">
        <v>266.0976</v>
      </c>
      <c r="F2163">
        <v>136</v>
      </c>
      <c r="G2163">
        <v>-60.350212282626799</v>
      </c>
      <c r="H2163">
        <v>5.5433467725103398</v>
      </c>
      <c r="I2163">
        <v>-32.126691897050698</v>
      </c>
      <c r="J2163">
        <v>-6.5986325460993296</v>
      </c>
      <c r="K2163">
        <v>132.56895219977699</v>
      </c>
      <c r="M2163">
        <v>48.104304245048603</v>
      </c>
      <c r="N2163">
        <v>0.97457029528426597</v>
      </c>
      <c r="O2163">
        <v>73.529411764705799</v>
      </c>
      <c r="P2163">
        <v>36</v>
      </c>
    </row>
    <row r="2164" spans="1:17" hidden="1" x14ac:dyDescent="0.3">
      <c r="A2164" t="s">
        <v>4486</v>
      </c>
      <c r="B2164" t="s">
        <v>4487</v>
      </c>
      <c r="C2164" t="str">
        <f>IFERROR(VLOOKUP(Table1[[#This Row],[Ticker]],[1]!Table1[[Symbol]:[Industry]],2,FALSE),"-")</f>
        <v>-</v>
      </c>
      <c r="D2164" t="s">
        <v>21</v>
      </c>
      <c r="E2164">
        <v>265.89503046599998</v>
      </c>
      <c r="F2164">
        <v>183.17</v>
      </c>
      <c r="G2164">
        <v>143.42551657723499</v>
      </c>
      <c r="H2164">
        <v>-10.8024770445711</v>
      </c>
      <c r="I2164">
        <v>-19.4059361130745</v>
      </c>
      <c r="J2164">
        <v>-7.2298049083023601</v>
      </c>
      <c r="K2164">
        <v>180.48777674330699</v>
      </c>
      <c r="L2164">
        <v>161.536879071378</v>
      </c>
      <c r="M2164">
        <v>40.037587502640399</v>
      </c>
      <c r="N2164">
        <v>1.87633164032595</v>
      </c>
      <c r="O2164">
        <v>21.553747884478899</v>
      </c>
      <c r="P2164">
        <v>172.77736411020101</v>
      </c>
      <c r="Q2164">
        <v>8.5016904387418005E-2</v>
      </c>
    </row>
    <row r="2165" spans="1:17" hidden="1" x14ac:dyDescent="0.3">
      <c r="A2165" t="s">
        <v>4488</v>
      </c>
      <c r="B2165" t="s">
        <v>4489</v>
      </c>
      <c r="C2165" t="str">
        <f>IFERROR(VLOOKUP(Table1[[#This Row],[Ticker]],[1]!Table1[[Symbol]:[Industry]],2,FALSE),"-")</f>
        <v>-</v>
      </c>
      <c r="D2165" t="s">
        <v>619</v>
      </c>
      <c r="E2165">
        <v>265.81965473999998</v>
      </c>
      <c r="F2165">
        <v>551.9</v>
      </c>
      <c r="G2165">
        <v>-41.866295132763398</v>
      </c>
      <c r="H2165">
        <v>-4.8668080347165503</v>
      </c>
      <c r="I2165">
        <v>-28.6837272295211</v>
      </c>
      <c r="J2165">
        <v>-1.03567698314376</v>
      </c>
      <c r="K2165">
        <v>581.85099532237996</v>
      </c>
      <c r="L2165">
        <v>610.52412257152798</v>
      </c>
      <c r="M2165">
        <v>34.798467071460401</v>
      </c>
      <c r="N2165">
        <v>0.99257432718049798</v>
      </c>
      <c r="O2165">
        <v>40.405870628736999</v>
      </c>
      <c r="P2165">
        <v>13.981825691862801</v>
      </c>
    </row>
    <row r="2166" spans="1:17" hidden="1" x14ac:dyDescent="0.3">
      <c r="A2166" t="s">
        <v>4490</v>
      </c>
      <c r="B2166" t="s">
        <v>4491</v>
      </c>
      <c r="C2166" t="str">
        <f>IFERROR(VLOOKUP(Table1[[#This Row],[Ticker]],[1]!Table1[[Symbol]:[Industry]],2,FALSE),"-")</f>
        <v>-</v>
      </c>
      <c r="E2166">
        <v>265.73340000000002</v>
      </c>
      <c r="F2166">
        <v>62.97</v>
      </c>
      <c r="G2166">
        <v>160.705484649113</v>
      </c>
      <c r="H2166">
        <v>-8.9056520166688298</v>
      </c>
      <c r="I2166">
        <v>71.432131696320198</v>
      </c>
      <c r="J2166">
        <v>-6.0220404634831599</v>
      </c>
      <c r="K2166">
        <v>64.276398243198798</v>
      </c>
      <c r="L2166">
        <v>50.184095624410801</v>
      </c>
      <c r="M2166">
        <v>32.937249753779703</v>
      </c>
      <c r="N2166">
        <v>1.02513389144733</v>
      </c>
      <c r="O2166">
        <v>18.0085755121486</v>
      </c>
      <c r="P2166">
        <v>194.52759588400301</v>
      </c>
      <c r="Q2166">
        <v>0.162114991123017</v>
      </c>
    </row>
    <row r="2167" spans="1:17" hidden="1" x14ac:dyDescent="0.3">
      <c r="A2167" t="s">
        <v>4492</v>
      </c>
      <c r="B2167" t="s">
        <v>4493</v>
      </c>
      <c r="C2167" t="str">
        <f>IFERROR(VLOOKUP(Table1[[#This Row],[Ticker]],[1]!Table1[[Symbol]:[Industry]],2,FALSE),"-")</f>
        <v>-</v>
      </c>
      <c r="D2167" t="s">
        <v>916</v>
      </c>
      <c r="E2167">
        <v>265.69664</v>
      </c>
      <c r="F2167">
        <v>193.6</v>
      </c>
      <c r="G2167">
        <v>23.528818627982901</v>
      </c>
      <c r="H2167">
        <v>-23.2624181732062</v>
      </c>
      <c r="I2167">
        <v>32.248485655632898</v>
      </c>
      <c r="J2167">
        <v>-7.2390266347692798</v>
      </c>
      <c r="K2167">
        <v>185.029903925849</v>
      </c>
      <c r="M2167">
        <v>40.353320491749301</v>
      </c>
      <c r="N2167">
        <v>0.342581888246628</v>
      </c>
      <c r="O2167">
        <v>29.080578512396599</v>
      </c>
      <c r="P2167">
        <v>68.201563857515197</v>
      </c>
    </row>
    <row r="2168" spans="1:17" hidden="1" x14ac:dyDescent="0.3">
      <c r="A2168" t="s">
        <v>4494</v>
      </c>
      <c r="B2168" t="s">
        <v>4495</v>
      </c>
      <c r="C2168" t="str">
        <f>IFERROR(VLOOKUP(Table1[[#This Row],[Ticker]],[1]!Table1[[Symbol]:[Industry]],2,FALSE),"-")</f>
        <v>-</v>
      </c>
      <c r="E2168">
        <v>265.45929510000002</v>
      </c>
      <c r="F2168">
        <v>21.9</v>
      </c>
      <c r="G2168">
        <v>-7.7955719239937897</v>
      </c>
      <c r="H2168">
        <v>-13.7275694054266</v>
      </c>
      <c r="I2168">
        <v>-41.369636573015597</v>
      </c>
      <c r="J2168">
        <v>-5.3207543061957701</v>
      </c>
      <c r="K2168">
        <v>22.8702077679098</v>
      </c>
      <c r="L2168">
        <v>23.892486278755499</v>
      </c>
      <c r="M2168">
        <v>37.676602721910399</v>
      </c>
      <c r="N2168">
        <v>1.0178890960929801</v>
      </c>
      <c r="O2168">
        <v>68.036529680365206</v>
      </c>
      <c r="P2168">
        <v>23.380281690140801</v>
      </c>
      <c r="Q2168">
        <v>4.2853055997328998E-2</v>
      </c>
    </row>
    <row r="2169" spans="1:17" hidden="1" x14ac:dyDescent="0.3">
      <c r="A2169" t="s">
        <v>4496</v>
      </c>
      <c r="B2169" t="s">
        <v>4497</v>
      </c>
      <c r="C2169" t="str">
        <f>IFERROR(VLOOKUP(Table1[[#This Row],[Ticker]],[1]!Table1[[Symbol]:[Industry]],2,FALSE),"-")</f>
        <v>-</v>
      </c>
      <c r="D2169" t="s">
        <v>235</v>
      </c>
      <c r="E2169">
        <v>264.869283</v>
      </c>
      <c r="F2169">
        <v>193.48</v>
      </c>
      <c r="G2169">
        <v>-52.435917393990898</v>
      </c>
      <c r="H2169">
        <v>-9.9203786991540692</v>
      </c>
      <c r="I2169">
        <v>-44.656020821287299</v>
      </c>
      <c r="J2169">
        <v>0.160135361779391</v>
      </c>
      <c r="K2169">
        <v>206.01776288790501</v>
      </c>
      <c r="L2169">
        <v>225.5616604882</v>
      </c>
      <c r="M2169">
        <v>52.907057543904699</v>
      </c>
      <c r="N2169">
        <v>0.97398692266850195</v>
      </c>
      <c r="O2169">
        <v>131.54848046309701</v>
      </c>
      <c r="P2169">
        <v>6.5125240847784003</v>
      </c>
      <c r="Q2169">
        <v>4.9277038357799001E-2</v>
      </c>
    </row>
    <row r="2170" spans="1:17" hidden="1" x14ac:dyDescent="0.3">
      <c r="A2170" t="s">
        <v>4498</v>
      </c>
      <c r="B2170" t="s">
        <v>4499</v>
      </c>
      <c r="C2170" t="str">
        <f>IFERROR(VLOOKUP(Table1[[#This Row],[Ticker]],[1]!Table1[[Symbol]:[Industry]],2,FALSE),"-")</f>
        <v>-</v>
      </c>
      <c r="D2170" t="s">
        <v>138</v>
      </c>
      <c r="E2170">
        <v>264.60885400000001</v>
      </c>
      <c r="F2170">
        <v>153.1</v>
      </c>
      <c r="G2170">
        <v>154.38769308685701</v>
      </c>
      <c r="H2170">
        <v>-3.3665925909456602</v>
      </c>
      <c r="I2170">
        <v>69.580135678916406</v>
      </c>
      <c r="J2170">
        <v>2.4183879167042499</v>
      </c>
      <c r="K2170">
        <v>150.27393604052301</v>
      </c>
      <c r="L2170">
        <v>122.67572768278799</v>
      </c>
      <c r="M2170">
        <v>58.823087481561103</v>
      </c>
      <c r="N2170">
        <v>1.5809535696455299</v>
      </c>
      <c r="O2170">
        <v>24.036577400391899</v>
      </c>
      <c r="P2170">
        <v>224.98407981320301</v>
      </c>
      <c r="Q2170">
        <v>0.12841655862642901</v>
      </c>
    </row>
    <row r="2171" spans="1:17" hidden="1" x14ac:dyDescent="0.3">
      <c r="A2171" t="s">
        <v>4500</v>
      </c>
      <c r="B2171" t="s">
        <v>4501</v>
      </c>
      <c r="C2171" t="str">
        <f>IFERROR(VLOOKUP(Table1[[#This Row],[Ticker]],[1]!Table1[[Symbol]:[Industry]],2,FALSE),"-")</f>
        <v>-</v>
      </c>
      <c r="D2171" t="s">
        <v>62</v>
      </c>
      <c r="E2171">
        <v>264.404627</v>
      </c>
      <c r="F2171">
        <v>264.39999999999998</v>
      </c>
      <c r="G2171">
        <v>-45.924282760173703</v>
      </c>
      <c r="H2171">
        <v>-8.7678548931693303</v>
      </c>
      <c r="I2171">
        <v>-42.177227050676699</v>
      </c>
      <c r="J2171">
        <v>-3.6329450107322701</v>
      </c>
      <c r="K2171">
        <v>276.54098599329899</v>
      </c>
      <c r="L2171">
        <v>323.63100006831399</v>
      </c>
      <c r="M2171">
        <v>22.3228593866816</v>
      </c>
      <c r="N2171">
        <v>0.55052830417948495</v>
      </c>
      <c r="O2171">
        <v>77.307110438729197</v>
      </c>
      <c r="P2171">
        <v>10.1666666666666</v>
      </c>
      <c r="Q2171">
        <v>-0.17334607520412099</v>
      </c>
    </row>
    <row r="2172" spans="1:17" hidden="1" x14ac:dyDescent="0.3">
      <c r="A2172" t="s">
        <v>4502</v>
      </c>
      <c r="B2172" t="s">
        <v>4503</v>
      </c>
      <c r="C2172" t="str">
        <f>IFERROR(VLOOKUP(Table1[[#This Row],[Ticker]],[1]!Table1[[Symbol]:[Industry]],2,FALSE),"-")</f>
        <v>-</v>
      </c>
      <c r="D2172" t="s">
        <v>420</v>
      </c>
      <c r="E2172">
        <v>263.36701975</v>
      </c>
      <c r="F2172">
        <v>265.75</v>
      </c>
      <c r="G2172">
        <v>35.4900033178805</v>
      </c>
      <c r="H2172">
        <v>-18.050183466589498</v>
      </c>
      <c r="I2172">
        <v>-34.049247983277098</v>
      </c>
      <c r="J2172">
        <v>-9.6801044267827194E-2</v>
      </c>
      <c r="K2172">
        <v>275.00030482708701</v>
      </c>
      <c r="L2172">
        <v>253.19984456787401</v>
      </c>
      <c r="M2172">
        <v>33.666654665587302</v>
      </c>
      <c r="N2172">
        <v>0.42244761184323998</v>
      </c>
      <c r="O2172">
        <v>55.145813734713002</v>
      </c>
      <c r="P2172">
        <v>80.414120841819397</v>
      </c>
      <c r="Q2172">
        <v>4.3909434141049003E-2</v>
      </c>
    </row>
    <row r="2173" spans="1:17" hidden="1" x14ac:dyDescent="0.3">
      <c r="A2173" t="s">
        <v>4504</v>
      </c>
      <c r="B2173" t="s">
        <v>4505</v>
      </c>
      <c r="C2173" t="str">
        <f>IFERROR(VLOOKUP(Table1[[#This Row],[Ticker]],[1]!Table1[[Symbol]:[Industry]],2,FALSE),"-")</f>
        <v>-</v>
      </c>
      <c r="D2173" t="s">
        <v>148</v>
      </c>
      <c r="E2173">
        <v>262.91534360000003</v>
      </c>
      <c r="F2173">
        <v>244</v>
      </c>
      <c r="G2173">
        <v>207.09596988468601</v>
      </c>
      <c r="H2173">
        <v>-23.255254309244201</v>
      </c>
      <c r="I2173">
        <v>-25.269184233639301</v>
      </c>
      <c r="J2173">
        <v>-8.4746433277704796</v>
      </c>
      <c r="K2173">
        <v>263.54416112975201</v>
      </c>
      <c r="L2173">
        <v>230.44247476680499</v>
      </c>
      <c r="M2173">
        <v>18.141756482411399</v>
      </c>
      <c r="N2173">
        <v>0.69766950838132402</v>
      </c>
      <c r="O2173">
        <v>47.622950819672099</v>
      </c>
      <c r="P2173">
        <v>278.29457364340999</v>
      </c>
      <c r="Q2173">
        <v>0.20430557392245399</v>
      </c>
    </row>
    <row r="2174" spans="1:17" hidden="1" x14ac:dyDescent="0.3">
      <c r="A2174" t="s">
        <v>4506</v>
      </c>
      <c r="B2174" t="s">
        <v>4507</v>
      </c>
      <c r="C2174" t="str">
        <f>IFERROR(VLOOKUP(Table1[[#This Row],[Ticker]],[1]!Table1[[Symbol]:[Industry]],2,FALSE),"-")</f>
        <v>-</v>
      </c>
      <c r="D2174" t="s">
        <v>696</v>
      </c>
      <c r="E2174">
        <v>262.81754437500001</v>
      </c>
      <c r="F2174">
        <v>224.8</v>
      </c>
      <c r="G2174">
        <v>-8.9857227247486993</v>
      </c>
      <c r="H2174">
        <v>-10.608719934688899</v>
      </c>
      <c r="I2174">
        <v>-14.471698800126401</v>
      </c>
      <c r="J2174">
        <v>-10.2827500371873</v>
      </c>
      <c r="K2174">
        <v>224.26554497971</v>
      </c>
      <c r="L2174">
        <v>212.90343001521401</v>
      </c>
      <c r="M2174">
        <v>48.989465445948703</v>
      </c>
      <c r="N2174">
        <v>0.84446742502585304</v>
      </c>
      <c r="O2174">
        <v>32.228477900627503</v>
      </c>
      <c r="P2174">
        <v>29.121194715680598</v>
      </c>
      <c r="Q2174">
        <v>-3.9626947459287E-2</v>
      </c>
    </row>
    <row r="2175" spans="1:17" hidden="1" x14ac:dyDescent="0.3">
      <c r="A2175" t="s">
        <v>4508</v>
      </c>
      <c r="B2175" t="s">
        <v>4509</v>
      </c>
      <c r="C2175" t="str">
        <f>IFERROR(VLOOKUP(Table1[[#This Row],[Ticker]],[1]!Table1[[Symbol]:[Industry]],2,FALSE),"-")</f>
        <v>-</v>
      </c>
      <c r="D2175" t="s">
        <v>626</v>
      </c>
      <c r="E2175">
        <v>262.62349840000002</v>
      </c>
      <c r="F2175">
        <v>271</v>
      </c>
      <c r="G2175">
        <v>29.957598330718898</v>
      </c>
      <c r="H2175">
        <v>10.3491949327888</v>
      </c>
      <c r="I2175">
        <v>-2.33960958246228</v>
      </c>
      <c r="J2175">
        <v>1.3134553659885799</v>
      </c>
      <c r="K2175">
        <v>243.02294499152299</v>
      </c>
      <c r="L2175">
        <v>218.81102314648899</v>
      </c>
      <c r="M2175">
        <v>55.478075837800198</v>
      </c>
      <c r="N2175">
        <v>0.52689359783588796</v>
      </c>
      <c r="O2175">
        <v>22.380073800738</v>
      </c>
      <c r="P2175">
        <v>77.124183006535901</v>
      </c>
    </row>
    <row r="2176" spans="1:17" hidden="1" x14ac:dyDescent="0.3">
      <c r="A2176" t="s">
        <v>4510</v>
      </c>
      <c r="B2176" t="s">
        <v>4511</v>
      </c>
      <c r="C2176" t="str">
        <f>IFERROR(VLOOKUP(Table1[[#This Row],[Ticker]],[1]!Table1[[Symbol]:[Industry]],2,FALSE),"-")</f>
        <v>-</v>
      </c>
      <c r="D2176" t="s">
        <v>539</v>
      </c>
      <c r="E2176">
        <v>262.58635950000001</v>
      </c>
      <c r="F2176">
        <v>318.3</v>
      </c>
      <c r="G2176">
        <v>365.49045684624099</v>
      </c>
      <c r="H2176">
        <v>-9.6185217163436896</v>
      </c>
      <c r="I2176">
        <v>80.862023196342307</v>
      </c>
      <c r="J2176">
        <v>-4.6332901961415898</v>
      </c>
      <c r="K2176">
        <v>292.51840851630402</v>
      </c>
      <c r="L2176">
        <v>213.29746021952599</v>
      </c>
      <c r="M2176">
        <v>52.018266378074401</v>
      </c>
      <c r="N2176">
        <v>0.69111214828643797</v>
      </c>
      <c r="O2176">
        <v>14.2004398366321</v>
      </c>
      <c r="P2176">
        <v>430.05828476269699</v>
      </c>
      <c r="Q2176">
        <v>0.18891195217697099</v>
      </c>
    </row>
    <row r="2177" spans="1:17" hidden="1" x14ac:dyDescent="0.3">
      <c r="A2177" t="s">
        <v>4512</v>
      </c>
      <c r="B2177" t="s">
        <v>4513</v>
      </c>
      <c r="C2177" t="str">
        <f>IFERROR(VLOOKUP(Table1[[#This Row],[Ticker]],[1]!Table1[[Symbol]:[Industry]],2,FALSE),"-")</f>
        <v>-</v>
      </c>
      <c r="D2177" t="s">
        <v>1508</v>
      </c>
      <c r="E2177">
        <v>261.85245817499998</v>
      </c>
      <c r="F2177">
        <v>8.0299999999999994</v>
      </c>
      <c r="G2177">
        <v>149.35739005655401</v>
      </c>
      <c r="H2177">
        <v>-5.5126459290519803</v>
      </c>
      <c r="I2177">
        <v>-8.1896095824622908</v>
      </c>
      <c r="J2177">
        <v>-7.1569248285295402</v>
      </c>
      <c r="K2177">
        <v>7.57756801992136</v>
      </c>
      <c r="L2177">
        <v>6.8761172174676002</v>
      </c>
      <c r="M2177">
        <v>42.884923643813799</v>
      </c>
      <c r="N2177">
        <v>1.32256476366214</v>
      </c>
      <c r="O2177">
        <v>20.797011207970101</v>
      </c>
      <c r="P2177">
        <v>197.40740740740699</v>
      </c>
      <c r="Q2177">
        <v>-3.3750404939041002E-2</v>
      </c>
    </row>
    <row r="2178" spans="1:17" hidden="1" x14ac:dyDescent="0.3">
      <c r="A2178" t="s">
        <v>4514</v>
      </c>
      <c r="B2178" t="s">
        <v>4515</v>
      </c>
      <c r="C2178" t="str">
        <f>IFERROR(VLOOKUP(Table1[[#This Row],[Ticker]],[1]!Table1[[Symbol]:[Industry]],2,FALSE),"-")</f>
        <v>-</v>
      </c>
      <c r="D2178" t="s">
        <v>619</v>
      </c>
      <c r="E2178">
        <v>261.80824200000001</v>
      </c>
      <c r="F2178">
        <v>214</v>
      </c>
      <c r="G2178">
        <v>640.30977100893494</v>
      </c>
      <c r="H2178">
        <v>-2.8508107067328798</v>
      </c>
      <c r="I2178">
        <v>293.14067031575598</v>
      </c>
      <c r="J2178">
        <v>5.3955548002006903</v>
      </c>
      <c r="K2178">
        <v>178.88387559926099</v>
      </c>
      <c r="L2178">
        <v>101.254350538762</v>
      </c>
      <c r="M2178">
        <v>63.811137408738396</v>
      </c>
      <c r="N2178">
        <v>0.97853535353535304</v>
      </c>
      <c r="O2178">
        <v>1.63551401869159</v>
      </c>
      <c r="P2178">
        <v>900</v>
      </c>
    </row>
    <row r="2179" spans="1:17" hidden="1" x14ac:dyDescent="0.3">
      <c r="A2179" t="s">
        <v>4516</v>
      </c>
      <c r="B2179" t="s">
        <v>4517</v>
      </c>
      <c r="C2179" t="str">
        <f>IFERROR(VLOOKUP(Table1[[#This Row],[Ticker]],[1]!Table1[[Symbol]:[Industry]],2,FALSE),"-")</f>
        <v>-</v>
      </c>
      <c r="D2179" t="s">
        <v>62</v>
      </c>
      <c r="E2179">
        <v>261.60502410999999</v>
      </c>
      <c r="F2179">
        <v>865.3</v>
      </c>
      <c r="G2179">
        <v>45.0114602970908</v>
      </c>
      <c r="H2179">
        <v>4.5083988111917099</v>
      </c>
      <c r="I2179">
        <v>36.444284760688703</v>
      </c>
      <c r="J2179">
        <v>3.5386248325373502</v>
      </c>
      <c r="K2179">
        <v>793.25080347608798</v>
      </c>
      <c r="L2179">
        <v>670.49800881252895</v>
      </c>
      <c r="M2179">
        <v>57.827122432267203</v>
      </c>
      <c r="N2179">
        <v>0.54727350713379996</v>
      </c>
      <c r="O2179">
        <v>9.55737894371895</v>
      </c>
      <c r="P2179">
        <v>83.306853087596593</v>
      </c>
      <c r="Q2179">
        <v>-1.3472983818696001E-2</v>
      </c>
    </row>
    <row r="2180" spans="1:17" hidden="1" x14ac:dyDescent="0.3">
      <c r="A2180" t="s">
        <v>4518</v>
      </c>
      <c r="B2180" t="s">
        <v>4519</v>
      </c>
      <c r="C2180" t="str">
        <f>IFERROR(VLOOKUP(Table1[[#This Row],[Ticker]],[1]!Table1[[Symbol]:[Industry]],2,FALSE),"-")</f>
        <v>-</v>
      </c>
      <c r="D2180" t="s">
        <v>138</v>
      </c>
      <c r="E2180">
        <v>260.95439336999999</v>
      </c>
      <c r="F2180">
        <v>150.65</v>
      </c>
      <c r="G2180">
        <v>-11.9268543961541</v>
      </c>
      <c r="H2180">
        <v>7.9156284992224402</v>
      </c>
      <c r="I2180">
        <v>-27.0278721495681</v>
      </c>
      <c r="J2180">
        <v>9.8465501781531408</v>
      </c>
      <c r="K2180">
        <v>140.785729295149</v>
      </c>
      <c r="L2180">
        <v>145.57925044622399</v>
      </c>
      <c r="M2180">
        <v>75.389393638353596</v>
      </c>
      <c r="N2180">
        <v>3.4656104453519898</v>
      </c>
      <c r="O2180">
        <v>33.2890806505144</v>
      </c>
      <c r="P2180">
        <v>34.149599287622401</v>
      </c>
      <c r="Q2180">
        <v>0.15413902783624001</v>
      </c>
    </row>
    <row r="2181" spans="1:17" hidden="1" x14ac:dyDescent="0.3">
      <c r="A2181" t="s">
        <v>4520</v>
      </c>
      <c r="B2181" t="s">
        <v>4521</v>
      </c>
      <c r="C2181" t="str">
        <f>IFERROR(VLOOKUP(Table1[[#This Row],[Ticker]],[1]!Table1[[Symbol]:[Industry]],2,FALSE),"-")</f>
        <v>-</v>
      </c>
      <c r="D2181" t="s">
        <v>271</v>
      </c>
      <c r="E2181">
        <v>260.71385312500001</v>
      </c>
      <c r="F2181">
        <v>50.93</v>
      </c>
      <c r="G2181">
        <v>161.986998890542</v>
      </c>
      <c r="H2181">
        <v>-9.1375978952361603</v>
      </c>
      <c r="I2181">
        <v>-21.028709181598799</v>
      </c>
      <c r="J2181">
        <v>2.7599108712676199</v>
      </c>
      <c r="K2181">
        <v>51.431665408102901</v>
      </c>
      <c r="L2181">
        <v>46.021769632399497</v>
      </c>
      <c r="M2181">
        <v>45.702852260301803</v>
      </c>
      <c r="N2181">
        <v>1.4648488209684101</v>
      </c>
      <c r="O2181">
        <v>36.854506184959703</v>
      </c>
      <c r="P2181">
        <v>192.19736087205899</v>
      </c>
      <c r="Q2181">
        <v>9.0450339507431005E-2</v>
      </c>
    </row>
    <row r="2182" spans="1:17" hidden="1" x14ac:dyDescent="0.3">
      <c r="A2182" t="s">
        <v>4522</v>
      </c>
      <c r="B2182" t="s">
        <v>4523</v>
      </c>
      <c r="C2182" t="str">
        <f>IFERROR(VLOOKUP(Table1[[#This Row],[Ticker]],[1]!Table1[[Symbol]:[Industry]],2,FALSE),"-")</f>
        <v>-</v>
      </c>
      <c r="D2182" t="s">
        <v>138</v>
      </c>
      <c r="E2182">
        <v>260.695746246</v>
      </c>
      <c r="F2182">
        <v>42.51</v>
      </c>
      <c r="G2182">
        <v>47.435347045801699</v>
      </c>
      <c r="H2182">
        <v>-7.6830532138603296</v>
      </c>
      <c r="I2182">
        <v>-40.938094430947103</v>
      </c>
      <c r="J2182">
        <v>1.03487880236529</v>
      </c>
      <c r="K2182">
        <v>46.176959440224003</v>
      </c>
      <c r="L2182">
        <v>43.636064294840999</v>
      </c>
      <c r="M2182">
        <v>39.264231858737297</v>
      </c>
      <c r="N2182">
        <v>1.84842126999249</v>
      </c>
      <c r="O2182">
        <v>50.3175723359209</v>
      </c>
      <c r="P2182">
        <v>87.682119205297994</v>
      </c>
      <c r="Q2182">
        <v>6.1759900734427997E-2</v>
      </c>
    </row>
    <row r="2183" spans="1:17" hidden="1" x14ac:dyDescent="0.3">
      <c r="A2183" t="s">
        <v>4524</v>
      </c>
      <c r="B2183" t="s">
        <v>4525</v>
      </c>
      <c r="C2183" t="str">
        <f>IFERROR(VLOOKUP(Table1[[#This Row],[Ticker]],[1]!Table1[[Symbol]:[Industry]],2,FALSE),"-")</f>
        <v>-</v>
      </c>
      <c r="D2183" t="s">
        <v>420</v>
      </c>
      <c r="E2183">
        <v>260.32041349999997</v>
      </c>
      <c r="F2183">
        <v>879.55</v>
      </c>
      <c r="G2183">
        <v>393.5586257141</v>
      </c>
      <c r="H2183">
        <v>-1.34447960378223</v>
      </c>
      <c r="I2183">
        <v>58.139485209717698</v>
      </c>
      <c r="J2183">
        <v>3.3295006703774499</v>
      </c>
      <c r="K2183">
        <v>768.46138620914803</v>
      </c>
      <c r="L2183">
        <v>600.06352855776197</v>
      </c>
      <c r="M2183">
        <v>73.718671828783997</v>
      </c>
      <c r="N2183">
        <v>2.1295753431208402</v>
      </c>
      <c r="O2183">
        <v>0</v>
      </c>
      <c r="P2183">
        <v>442.93209876543199</v>
      </c>
      <c r="Q2183">
        <v>0.16473913000179</v>
      </c>
    </row>
    <row r="2184" spans="1:17" hidden="1" x14ac:dyDescent="0.3">
      <c r="A2184" t="s">
        <v>4526</v>
      </c>
      <c r="B2184" t="s">
        <v>4527</v>
      </c>
      <c r="C2184" t="str">
        <f>IFERROR(VLOOKUP(Table1[[#This Row],[Ticker]],[1]!Table1[[Symbol]:[Industry]],2,FALSE),"-")</f>
        <v>-</v>
      </c>
      <c r="D2184" t="s">
        <v>46</v>
      </c>
      <c r="E2184">
        <v>259.41823502</v>
      </c>
      <c r="F2184">
        <v>52.15</v>
      </c>
      <c r="G2184">
        <v>60.318034406187898</v>
      </c>
      <c r="H2184">
        <v>-13.4656424037875</v>
      </c>
      <c r="I2184">
        <v>-3.29859355415106</v>
      </c>
      <c r="J2184">
        <v>-6.8270009805068304</v>
      </c>
      <c r="K2184">
        <v>53.920067588610301</v>
      </c>
      <c r="L2184">
        <v>44.388241074345899</v>
      </c>
      <c r="M2184">
        <v>36.8278811246091</v>
      </c>
      <c r="N2184">
        <v>0.209844559585492</v>
      </c>
      <c r="O2184">
        <v>28.475551294343202</v>
      </c>
      <c r="P2184">
        <v>106.03464655663799</v>
      </c>
      <c r="Q2184">
        <v>0.193714365211407</v>
      </c>
    </row>
    <row r="2185" spans="1:17" hidden="1" x14ac:dyDescent="0.3">
      <c r="A2185" t="s">
        <v>4528</v>
      </c>
      <c r="B2185" t="s">
        <v>4529</v>
      </c>
      <c r="C2185" t="str">
        <f>IFERROR(VLOOKUP(Table1[[#This Row],[Ticker]],[1]!Table1[[Symbol]:[Industry]],2,FALSE),"-")</f>
        <v>-</v>
      </c>
      <c r="D2185" t="s">
        <v>46</v>
      </c>
      <c r="E2185">
        <v>258.26375999999999</v>
      </c>
      <c r="F2185">
        <v>89</v>
      </c>
      <c r="G2185">
        <v>71.071174847262199</v>
      </c>
      <c r="H2185">
        <v>-3.6680763286253901</v>
      </c>
      <c r="I2185">
        <v>16.5565199594018</v>
      </c>
      <c r="J2185">
        <v>-7.0330949908710396</v>
      </c>
      <c r="K2185">
        <v>90.346984689606003</v>
      </c>
      <c r="L2185">
        <v>73.478542267810397</v>
      </c>
      <c r="M2185">
        <v>32.699134765743501</v>
      </c>
      <c r="N2185">
        <v>0.88263798334305299</v>
      </c>
      <c r="O2185">
        <v>28.539325842696599</v>
      </c>
      <c r="P2185">
        <v>127.563283047813</v>
      </c>
      <c r="Q2185">
        <v>0.131247916713438</v>
      </c>
    </row>
    <row r="2186" spans="1:17" hidden="1" x14ac:dyDescent="0.3">
      <c r="A2186" t="s">
        <v>4530</v>
      </c>
      <c r="B2186" t="s">
        <v>4531</v>
      </c>
      <c r="C2186" t="str">
        <f>IFERROR(VLOOKUP(Table1[[#This Row],[Ticker]],[1]!Table1[[Symbol]:[Industry]],2,FALSE),"-")</f>
        <v>-</v>
      </c>
      <c r="E2186">
        <v>257.69223736399999</v>
      </c>
      <c r="F2186">
        <v>76.66</v>
      </c>
      <c r="G2186">
        <v>-62.003429129648701</v>
      </c>
      <c r="H2186">
        <v>-32.929151720557698</v>
      </c>
      <c r="I2186">
        <v>-53.283762101998803</v>
      </c>
      <c r="J2186">
        <v>-7.2991391551192697</v>
      </c>
      <c r="M2186">
        <v>24.473007501622199</v>
      </c>
      <c r="O2186">
        <v>71.588833811635794</v>
      </c>
      <c r="P2186">
        <v>1.8737541528239099</v>
      </c>
    </row>
    <row r="2187" spans="1:17" hidden="1" x14ac:dyDescent="0.3">
      <c r="A2187" t="s">
        <v>4532</v>
      </c>
      <c r="B2187" t="s">
        <v>4533</v>
      </c>
      <c r="C2187" t="str">
        <f>IFERROR(VLOOKUP(Table1[[#This Row],[Ticker]],[1]!Table1[[Symbol]:[Industry]],2,FALSE),"-")</f>
        <v>-</v>
      </c>
      <c r="D2187" t="s">
        <v>1104</v>
      </c>
      <c r="E2187">
        <v>257.32611000000003</v>
      </c>
      <c r="F2187">
        <v>231.45</v>
      </c>
      <c r="G2187">
        <v>195.04542129937499</v>
      </c>
      <c r="H2187">
        <v>12.1821957270085</v>
      </c>
      <c r="I2187">
        <v>84.269585819836493</v>
      </c>
      <c r="J2187">
        <v>16.333698280968299</v>
      </c>
      <c r="K2187">
        <v>198.15197767309999</v>
      </c>
      <c r="L2187">
        <v>143.24162734279699</v>
      </c>
      <c r="M2187">
        <v>82.516470257026697</v>
      </c>
      <c r="N2187">
        <v>2.33532875368007</v>
      </c>
      <c r="O2187">
        <v>7.7338518038453099</v>
      </c>
      <c r="P2187">
        <v>258.28173374612999</v>
      </c>
    </row>
    <row r="2188" spans="1:17" hidden="1" x14ac:dyDescent="0.3">
      <c r="A2188" t="s">
        <v>4534</v>
      </c>
      <c r="B2188" t="s">
        <v>4535</v>
      </c>
      <c r="C2188" t="str">
        <f>IFERROR(VLOOKUP(Table1[[#This Row],[Ticker]],[1]!Table1[[Symbol]:[Industry]],2,FALSE),"-")</f>
        <v>-</v>
      </c>
      <c r="D2188" t="s">
        <v>619</v>
      </c>
      <c r="E2188">
        <v>256.52194467499999</v>
      </c>
      <c r="F2188">
        <v>29.95</v>
      </c>
      <c r="G2188">
        <v>-14.669373933713199</v>
      </c>
      <c r="H2188">
        <v>-16.189389397718099</v>
      </c>
      <c r="I2188">
        <v>-38.164899157751798</v>
      </c>
      <c r="J2188">
        <v>-3.3867437637407498</v>
      </c>
      <c r="K2188">
        <v>32.248074349648299</v>
      </c>
      <c r="L2188">
        <v>32.5341613437446</v>
      </c>
      <c r="M2188">
        <v>28.7611899282943</v>
      </c>
      <c r="N2188">
        <v>0.71307606681339497</v>
      </c>
      <c r="O2188">
        <v>50.918196994991597</v>
      </c>
      <c r="P2188">
        <v>22.745901639344201</v>
      </c>
      <c r="Q2188">
        <v>-2.1405791544627E-2</v>
      </c>
    </row>
    <row r="2189" spans="1:17" hidden="1" x14ac:dyDescent="0.3">
      <c r="A2189" t="s">
        <v>4536</v>
      </c>
      <c r="B2189" t="s">
        <v>4537</v>
      </c>
      <c r="C2189" t="str">
        <f>IFERROR(VLOOKUP(Table1[[#This Row],[Ticker]],[1]!Table1[[Symbol]:[Industry]],2,FALSE),"-")</f>
        <v>-</v>
      </c>
      <c r="D2189" t="s">
        <v>106</v>
      </c>
      <c r="E2189">
        <v>256.17304403999998</v>
      </c>
      <c r="F2189">
        <v>28.44</v>
      </c>
      <c r="G2189">
        <v>61.663743407294099</v>
      </c>
      <c r="H2189">
        <v>7.0118897798412698</v>
      </c>
      <c r="I2189">
        <v>-18.025507018359701</v>
      </c>
      <c r="J2189">
        <v>0.71200983165714504</v>
      </c>
      <c r="K2189">
        <v>28.296366244338401</v>
      </c>
      <c r="L2189">
        <v>25.279540789637</v>
      </c>
      <c r="M2189">
        <v>39.491001740526599</v>
      </c>
      <c r="N2189">
        <v>1.05040054840254</v>
      </c>
      <c r="O2189">
        <v>43.459915611814303</v>
      </c>
      <c r="P2189">
        <v>96.002756719503793</v>
      </c>
      <c r="Q2189">
        <v>1.5901671972589002E-2</v>
      </c>
    </row>
    <row r="2190" spans="1:17" hidden="1" x14ac:dyDescent="0.3">
      <c r="A2190" t="s">
        <v>4538</v>
      </c>
      <c r="B2190" t="s">
        <v>4539</v>
      </c>
      <c r="C2190" t="str">
        <f>IFERROR(VLOOKUP(Table1[[#This Row],[Ticker]],[1]!Table1[[Symbol]:[Industry]],2,FALSE),"-")</f>
        <v>-</v>
      </c>
      <c r="D2190" t="s">
        <v>198</v>
      </c>
      <c r="E2190">
        <v>256.12023720000002</v>
      </c>
      <c r="F2190">
        <v>2.19</v>
      </c>
      <c r="G2190">
        <v>66.458839331916707</v>
      </c>
      <c r="H2190">
        <v>-3.19511100282139</v>
      </c>
      <c r="I2190">
        <v>-22.064786887426799</v>
      </c>
      <c r="J2190">
        <v>-5.3116312590980499</v>
      </c>
      <c r="K2190">
        <v>2.1638492452549398</v>
      </c>
      <c r="L2190">
        <v>1.9984742425872</v>
      </c>
      <c r="M2190">
        <v>48.459333486291101</v>
      </c>
      <c r="N2190">
        <v>1.0008705669001301</v>
      </c>
      <c r="O2190">
        <v>35.616438356164302</v>
      </c>
      <c r="P2190">
        <v>106.603773584905</v>
      </c>
      <c r="Q2190">
        <v>-4.7410342761171002E-2</v>
      </c>
    </row>
    <row r="2191" spans="1:17" hidden="1" x14ac:dyDescent="0.3">
      <c r="A2191" t="s">
        <v>4540</v>
      </c>
      <c r="B2191" t="s">
        <v>4541</v>
      </c>
      <c r="C2191" t="str">
        <f>IFERROR(VLOOKUP(Table1[[#This Row],[Ticker]],[1]!Table1[[Symbol]:[Industry]],2,FALSE),"-")</f>
        <v>-</v>
      </c>
      <c r="D2191" t="s">
        <v>72</v>
      </c>
      <c r="E2191">
        <v>256.02531572999999</v>
      </c>
      <c r="F2191">
        <v>43.86</v>
      </c>
      <c r="G2191">
        <v>161.94322230340299</v>
      </c>
      <c r="H2191">
        <v>-19.0240396757398</v>
      </c>
      <c r="I2191">
        <v>-16.204785734223801</v>
      </c>
      <c r="J2191">
        <v>-7.3080674236156904</v>
      </c>
      <c r="K2191">
        <v>45.621421723936002</v>
      </c>
      <c r="L2191">
        <v>38.900511216418899</v>
      </c>
      <c r="M2191">
        <v>28.450059887991198</v>
      </c>
      <c r="N2191">
        <v>0.50108119908345905</v>
      </c>
      <c r="O2191">
        <v>34.062927496580002</v>
      </c>
      <c r="P2191">
        <v>191.04180491041799</v>
      </c>
      <c r="Q2191">
        <v>6.0638934601923003E-2</v>
      </c>
    </row>
    <row r="2192" spans="1:17" hidden="1" x14ac:dyDescent="0.3">
      <c r="A2192" t="s">
        <v>4542</v>
      </c>
      <c r="B2192" t="s">
        <v>4543</v>
      </c>
      <c r="C2192" t="str">
        <f>IFERROR(VLOOKUP(Table1[[#This Row],[Ticker]],[1]!Table1[[Symbol]:[Industry]],2,FALSE),"-")</f>
        <v>-</v>
      </c>
      <c r="D2192" t="s">
        <v>72</v>
      </c>
      <c r="E2192">
        <v>255.64102084499899</v>
      </c>
      <c r="F2192">
        <v>174.65</v>
      </c>
      <c r="G2192">
        <v>308.32603692124002</v>
      </c>
      <c r="H2192">
        <v>-13.266114776629401</v>
      </c>
      <c r="I2192">
        <v>121.911024131099</v>
      </c>
      <c r="J2192">
        <v>-5.2946129197547398</v>
      </c>
      <c r="K2192">
        <v>174.66931691874001</v>
      </c>
      <c r="L2192">
        <v>120.208839920895</v>
      </c>
      <c r="M2192">
        <v>22.248747840947399</v>
      </c>
      <c r="N2192">
        <v>0.28389643195453101</v>
      </c>
      <c r="O2192">
        <v>19.066704838247901</v>
      </c>
      <c r="P2192">
        <v>463.38709677419303</v>
      </c>
      <c r="Q2192">
        <v>0.19843356382313701</v>
      </c>
    </row>
    <row r="2193" spans="1:17" hidden="1" x14ac:dyDescent="0.3">
      <c r="A2193" t="s">
        <v>4544</v>
      </c>
      <c r="B2193" t="s">
        <v>4545</v>
      </c>
      <c r="C2193" t="str">
        <f>IFERROR(VLOOKUP(Table1[[#This Row],[Ticker]],[1]!Table1[[Symbol]:[Industry]],2,FALSE),"-")</f>
        <v>-</v>
      </c>
      <c r="D2193" t="s">
        <v>916</v>
      </c>
      <c r="E2193">
        <v>255.63144750000001</v>
      </c>
      <c r="F2193">
        <v>214.5</v>
      </c>
      <c r="G2193">
        <v>-19.290730978096601</v>
      </c>
      <c r="H2193">
        <v>-0.91219710477643301</v>
      </c>
      <c r="I2193">
        <v>-67.747970601288401</v>
      </c>
      <c r="J2193">
        <v>0.31166645722293002</v>
      </c>
      <c r="K2193">
        <v>213.89952414426301</v>
      </c>
      <c r="L2193">
        <v>269.39822849016798</v>
      </c>
      <c r="M2193">
        <v>79.603768552201799</v>
      </c>
      <c r="N2193">
        <v>2.0701873935264001</v>
      </c>
      <c r="O2193">
        <v>126.946386946386</v>
      </c>
      <c r="P2193">
        <v>15.322580645161199</v>
      </c>
      <c r="Q2193">
        <v>4.3655042400280002E-2</v>
      </c>
    </row>
    <row r="2194" spans="1:17" hidden="1" x14ac:dyDescent="0.3">
      <c r="A2194" t="s">
        <v>4546</v>
      </c>
      <c r="B2194" t="s">
        <v>4547</v>
      </c>
      <c r="C2194" t="str">
        <f>IFERROR(VLOOKUP(Table1[[#This Row],[Ticker]],[1]!Table1[[Symbol]:[Industry]],2,FALSE),"-")</f>
        <v>-</v>
      </c>
      <c r="D2194" t="s">
        <v>448</v>
      </c>
      <c r="E2194">
        <v>255.45419999999999</v>
      </c>
      <c r="F2194">
        <v>102.1</v>
      </c>
      <c r="G2194">
        <v>-53.073165499001099</v>
      </c>
      <c r="H2194">
        <v>-6.2079390327220301</v>
      </c>
      <c r="I2194">
        <v>-12.900386524818099</v>
      </c>
      <c r="J2194">
        <v>-0.41823931084565003</v>
      </c>
      <c r="K2194">
        <v>106.105457444701</v>
      </c>
      <c r="L2194">
        <v>113.739562145742</v>
      </c>
      <c r="M2194">
        <v>40.134463471866297</v>
      </c>
      <c r="N2194">
        <v>1.3660312497684699</v>
      </c>
      <c r="O2194">
        <v>56.170421155729599</v>
      </c>
      <c r="P2194">
        <v>6.3541666666666599</v>
      </c>
      <c r="Q2194">
        <v>7.6109591616216998E-2</v>
      </c>
    </row>
    <row r="2195" spans="1:17" hidden="1" x14ac:dyDescent="0.3">
      <c r="A2195" t="s">
        <v>4548</v>
      </c>
      <c r="B2195" t="s">
        <v>4549</v>
      </c>
      <c r="C2195" t="str">
        <f>IFERROR(VLOOKUP(Table1[[#This Row],[Ticker]],[1]!Table1[[Symbol]:[Industry]],2,FALSE),"-")</f>
        <v>-</v>
      </c>
      <c r="D2195" t="s">
        <v>4550</v>
      </c>
      <c r="E2195">
        <v>255.16068187499999</v>
      </c>
      <c r="F2195">
        <v>24.75</v>
      </c>
      <c r="G2195">
        <v>-36.2099858299704</v>
      </c>
      <c r="H2195">
        <v>-7.8693351709871102</v>
      </c>
      <c r="I2195">
        <v>-36.056276249128899</v>
      </c>
      <c r="J2195">
        <v>-4.5711600186267898</v>
      </c>
      <c r="K2195">
        <v>26.6936874372714</v>
      </c>
      <c r="L2195">
        <v>29.424873084553202</v>
      </c>
      <c r="M2195">
        <v>36.250546675006603</v>
      </c>
      <c r="N2195">
        <v>1.2525986637114701</v>
      </c>
      <c r="O2195">
        <v>46.6666666666666</v>
      </c>
      <c r="P2195">
        <v>5.5437100213219601</v>
      </c>
      <c r="Q2195">
        <v>7.3316273425118997E-2</v>
      </c>
    </row>
    <row r="2196" spans="1:17" hidden="1" x14ac:dyDescent="0.3">
      <c r="A2196" t="s">
        <v>4551</v>
      </c>
      <c r="B2196" t="s">
        <v>4552</v>
      </c>
      <c r="C2196" t="str">
        <f>IFERROR(VLOOKUP(Table1[[#This Row],[Ticker]],[1]!Table1[[Symbol]:[Industry]],2,FALSE),"-")</f>
        <v>-</v>
      </c>
      <c r="E2196">
        <v>254.53125</v>
      </c>
      <c r="F2196">
        <v>1131.25</v>
      </c>
      <c r="G2196">
        <v>174.19221697625201</v>
      </c>
      <c r="H2196">
        <v>-14.237294577700601</v>
      </c>
      <c r="I2196">
        <v>17.831959044988601</v>
      </c>
      <c r="J2196">
        <v>-8.0695965414535706</v>
      </c>
      <c r="K2196">
        <v>1162.5811800403601</v>
      </c>
      <c r="L2196">
        <v>883.57687375506896</v>
      </c>
      <c r="M2196">
        <v>32.9535266362466</v>
      </c>
      <c r="N2196">
        <v>0.95787292418772496</v>
      </c>
      <c r="O2196">
        <v>27.2707182320441</v>
      </c>
      <c r="P2196">
        <v>236.43122676579901</v>
      </c>
      <c r="Q2196">
        <v>0.16787567196267</v>
      </c>
    </row>
    <row r="2197" spans="1:17" hidden="1" x14ac:dyDescent="0.3">
      <c r="A2197" t="s">
        <v>4553</v>
      </c>
      <c r="B2197" t="s">
        <v>4554</v>
      </c>
      <c r="C2197" t="str">
        <f>IFERROR(VLOOKUP(Table1[[#This Row],[Ticker]],[1]!Table1[[Symbol]:[Industry]],2,FALSE),"-")</f>
        <v>-</v>
      </c>
      <c r="D2197" t="s">
        <v>1203</v>
      </c>
      <c r="E2197">
        <v>253.56219408000001</v>
      </c>
      <c r="F2197">
        <v>109.8</v>
      </c>
      <c r="G2197">
        <v>-47.165869824522801</v>
      </c>
      <c r="H2197">
        <v>-17.297794363751098</v>
      </c>
      <c r="I2197">
        <v>-13.730617441916699</v>
      </c>
      <c r="J2197">
        <v>-1.6244501020373601</v>
      </c>
      <c r="K2197">
        <v>100.04137161567201</v>
      </c>
      <c r="L2197">
        <v>107.486029867762</v>
      </c>
      <c r="M2197">
        <v>68.072552107956597</v>
      </c>
      <c r="N2197">
        <v>0.89999999999999902</v>
      </c>
      <c r="O2197">
        <v>49.362477231329599</v>
      </c>
      <c r="P2197">
        <v>49.286199864037997</v>
      </c>
    </row>
    <row r="2198" spans="1:17" hidden="1" x14ac:dyDescent="0.3">
      <c r="A2198" t="s">
        <v>4555</v>
      </c>
      <c r="B2198" t="s">
        <v>4556</v>
      </c>
      <c r="C2198" t="str">
        <f>IFERROR(VLOOKUP(Table1[[#This Row],[Ticker]],[1]!Table1[[Symbol]:[Industry]],2,FALSE),"-")</f>
        <v>-</v>
      </c>
      <c r="D2198" t="s">
        <v>4557</v>
      </c>
      <c r="E2198">
        <v>253.51853879999999</v>
      </c>
      <c r="F2198">
        <v>136.9</v>
      </c>
      <c r="G2198">
        <v>86.3159154021765</v>
      </c>
      <c r="H2198">
        <v>8.1949048257932002</v>
      </c>
      <c r="I2198">
        <v>-19.522010514863201</v>
      </c>
      <c r="J2198">
        <v>-14.0883425770848</v>
      </c>
      <c r="K2198">
        <v>125.86359663184</v>
      </c>
      <c r="M2198">
        <v>39.218890322448203</v>
      </c>
      <c r="N2198">
        <v>0.67378220394024602</v>
      </c>
      <c r="O2198">
        <v>40.175310445580699</v>
      </c>
      <c r="P2198">
        <v>120.806451612903</v>
      </c>
    </row>
    <row r="2199" spans="1:17" hidden="1" x14ac:dyDescent="0.3">
      <c r="A2199" t="s">
        <v>4558</v>
      </c>
      <c r="B2199" t="s">
        <v>4559</v>
      </c>
      <c r="C2199" t="str">
        <f>IFERROR(VLOOKUP(Table1[[#This Row],[Ticker]],[1]!Table1[[Symbol]:[Industry]],2,FALSE),"-")</f>
        <v>-</v>
      </c>
      <c r="D2199" t="s">
        <v>235</v>
      </c>
      <c r="E2199">
        <v>253.45916399999999</v>
      </c>
      <c r="F2199">
        <v>139.65</v>
      </c>
      <c r="G2199">
        <v>39.357390056554401</v>
      </c>
      <c r="H2199">
        <v>45.676543260137201</v>
      </c>
      <c r="I2199">
        <v>48.077057084204299</v>
      </c>
      <c r="J2199">
        <v>-5.1700611175278999</v>
      </c>
      <c r="K2199">
        <v>120.018816324211</v>
      </c>
      <c r="M2199">
        <v>45.137079904553303</v>
      </c>
      <c r="N2199">
        <v>0.77595470107979903</v>
      </c>
      <c r="O2199">
        <v>30.683852488363701</v>
      </c>
      <c r="P2199">
        <v>81.363636363636303</v>
      </c>
    </row>
    <row r="2200" spans="1:17" hidden="1" x14ac:dyDescent="0.3">
      <c r="A2200" t="s">
        <v>4560</v>
      </c>
      <c r="B2200" t="s">
        <v>4561</v>
      </c>
      <c r="C2200" t="str">
        <f>IFERROR(VLOOKUP(Table1[[#This Row],[Ticker]],[1]!Table1[[Symbol]:[Industry]],2,FALSE),"-")</f>
        <v>-</v>
      </c>
      <c r="D2200" t="s">
        <v>445</v>
      </c>
      <c r="E2200">
        <v>253.0902993</v>
      </c>
      <c r="F2200">
        <v>107</v>
      </c>
      <c r="G2200">
        <v>4.9397193738234799</v>
      </c>
      <c r="H2200">
        <v>-3.5759726506407299</v>
      </c>
      <c r="I2200">
        <v>7.6615870478268198</v>
      </c>
      <c r="J2200">
        <v>-2.3253406206334799</v>
      </c>
      <c r="K2200">
        <v>109.67250285379301</v>
      </c>
      <c r="L2200">
        <v>96.491395123392607</v>
      </c>
      <c r="M2200">
        <v>37.569248528018399</v>
      </c>
      <c r="N2200">
        <v>0.34949966644429598</v>
      </c>
      <c r="O2200">
        <v>44.018691588785003</v>
      </c>
      <c r="P2200">
        <v>58.401184307919998</v>
      </c>
    </row>
    <row r="2201" spans="1:17" hidden="1" x14ac:dyDescent="0.3">
      <c r="A2201" t="s">
        <v>4562</v>
      </c>
      <c r="B2201" t="s">
        <v>4563</v>
      </c>
      <c r="C2201" t="str">
        <f>IFERROR(VLOOKUP(Table1[[#This Row],[Ticker]],[1]!Table1[[Symbol]:[Industry]],2,FALSE),"-")</f>
        <v>-</v>
      </c>
      <c r="D2201" t="s">
        <v>92</v>
      </c>
      <c r="E2201">
        <v>252.985831494</v>
      </c>
      <c r="F2201">
        <v>7.59</v>
      </c>
      <c r="G2201">
        <v>-38.4755458352383</v>
      </c>
      <c r="H2201">
        <v>-5.0680303289959499</v>
      </c>
      <c r="I2201">
        <v>-48.8120559495405</v>
      </c>
      <c r="J2201">
        <v>-3.2293603089025602</v>
      </c>
      <c r="K2201">
        <v>9.1809681290298499</v>
      </c>
      <c r="L2201">
        <v>9.9326367228771701</v>
      </c>
      <c r="M2201">
        <v>36.642262765195703</v>
      </c>
      <c r="N2201">
        <v>0.88628959607483304</v>
      </c>
      <c r="O2201">
        <v>114.368418670609</v>
      </c>
      <c r="P2201">
        <v>8.4285714285714306</v>
      </c>
      <c r="Q2201">
        <v>6.6533287820605996E-2</v>
      </c>
    </row>
    <row r="2202" spans="1:17" hidden="1" x14ac:dyDescent="0.3">
      <c r="A2202" t="s">
        <v>4564</v>
      </c>
      <c r="B2202" t="s">
        <v>4565</v>
      </c>
      <c r="C2202" t="str">
        <f>IFERROR(VLOOKUP(Table1[[#This Row],[Ticker]],[1]!Table1[[Symbol]:[Industry]],2,FALSE),"-")</f>
        <v>-</v>
      </c>
      <c r="D2202" t="s">
        <v>916</v>
      </c>
      <c r="E2202">
        <v>252.8059968</v>
      </c>
      <c r="F2202">
        <v>4064</v>
      </c>
      <c r="G2202">
        <v>-5.1194689037438996</v>
      </c>
      <c r="H2202">
        <v>0.69497609134032601</v>
      </c>
      <c r="I2202">
        <v>-7.2013447805231099</v>
      </c>
      <c r="J2202">
        <v>-2.4824425404362001</v>
      </c>
      <c r="K2202">
        <v>4028.7821338164499</v>
      </c>
      <c r="L2202">
        <v>3797.3821504091702</v>
      </c>
      <c r="M2202">
        <v>41.030515740459002</v>
      </c>
      <c r="N2202">
        <v>1.58288040812322</v>
      </c>
      <c r="O2202">
        <v>10.2362204724409</v>
      </c>
      <c r="P2202">
        <v>29.015873015873002</v>
      </c>
      <c r="Q2202">
        <v>1.3909686606099999E-2</v>
      </c>
    </row>
    <row r="2203" spans="1:17" hidden="1" x14ac:dyDescent="0.3">
      <c r="A2203" t="s">
        <v>4566</v>
      </c>
      <c r="B2203" t="s">
        <v>4567</v>
      </c>
      <c r="C2203" t="str">
        <f>IFERROR(VLOOKUP(Table1[[#This Row],[Ticker]],[1]!Table1[[Symbol]:[Industry]],2,FALSE),"-")</f>
        <v>-</v>
      </c>
      <c r="E2203">
        <v>252.44668949999999</v>
      </c>
      <c r="F2203">
        <v>185</v>
      </c>
      <c r="G2203">
        <v>-41.607287889423603</v>
      </c>
      <c r="H2203">
        <v>-16.775973476783101</v>
      </c>
      <c r="I2203">
        <v>-51.463172800853002</v>
      </c>
      <c r="J2203">
        <v>-3.72713218716178</v>
      </c>
      <c r="K2203">
        <v>209.550739204623</v>
      </c>
      <c r="L2203">
        <v>239.53475795166801</v>
      </c>
      <c r="M2203">
        <v>31.8359731121698</v>
      </c>
      <c r="N2203">
        <v>0.65397923875432495</v>
      </c>
      <c r="O2203">
        <v>86.486486486486399</v>
      </c>
      <c r="P2203">
        <v>2.7777777777777599</v>
      </c>
      <c r="Q2203">
        <v>9.9855255391271006E-2</v>
      </c>
    </row>
    <row r="2204" spans="1:17" hidden="1" x14ac:dyDescent="0.3">
      <c r="A2204" t="s">
        <v>4568</v>
      </c>
      <c r="B2204" t="s">
        <v>4569</v>
      </c>
      <c r="C2204" t="str">
        <f>IFERROR(VLOOKUP(Table1[[#This Row],[Ticker]],[1]!Table1[[Symbol]:[Industry]],2,FALSE),"-")</f>
        <v>-</v>
      </c>
      <c r="D2204" t="s">
        <v>551</v>
      </c>
      <c r="E2204">
        <v>252.27947409499899</v>
      </c>
      <c r="F2204">
        <v>314.05</v>
      </c>
      <c r="G2204">
        <v>7.1514053662273396</v>
      </c>
      <c r="H2204">
        <v>-7.45461559955349</v>
      </c>
      <c r="I2204">
        <v>0.73633686259773501</v>
      </c>
      <c r="J2204">
        <v>-1.8478226228756001</v>
      </c>
      <c r="K2204">
        <v>297.137033753423</v>
      </c>
      <c r="L2204">
        <v>280.74904111963298</v>
      </c>
      <c r="M2204">
        <v>51.876349590307399</v>
      </c>
      <c r="N2204">
        <v>1.0940623921219499</v>
      </c>
      <c r="O2204">
        <v>16.382741601655699</v>
      </c>
      <c r="P2204">
        <v>35.805405405405402</v>
      </c>
      <c r="Q2204">
        <v>-5.0197762301930002E-2</v>
      </c>
    </row>
    <row r="2205" spans="1:17" hidden="1" x14ac:dyDescent="0.3">
      <c r="A2205" t="s">
        <v>4570</v>
      </c>
      <c r="B2205" t="s">
        <v>4571</v>
      </c>
      <c r="C2205" t="str">
        <f>IFERROR(VLOOKUP(Table1[[#This Row],[Ticker]],[1]!Table1[[Symbol]:[Industry]],2,FALSE),"-")</f>
        <v>-</v>
      </c>
      <c r="D2205" t="s">
        <v>380</v>
      </c>
      <c r="E2205">
        <v>252.2197625</v>
      </c>
      <c r="F2205">
        <v>189.5</v>
      </c>
      <c r="G2205">
        <v>-1.20302458549288</v>
      </c>
      <c r="H2205">
        <v>-7.1387073087067803</v>
      </c>
      <c r="I2205">
        <v>-15.414337366094101</v>
      </c>
      <c r="J2205">
        <v>-1.55367750114428</v>
      </c>
      <c r="K2205">
        <v>200.28102603934201</v>
      </c>
      <c r="L2205">
        <v>205.29522769974901</v>
      </c>
      <c r="M2205">
        <v>39.496625554695001</v>
      </c>
      <c r="N2205">
        <v>0.82993197278911501</v>
      </c>
      <c r="O2205">
        <v>55.356200527704402</v>
      </c>
      <c r="P2205">
        <v>32.982456140350799</v>
      </c>
    </row>
    <row r="2206" spans="1:17" hidden="1" x14ac:dyDescent="0.3">
      <c r="A2206" t="s">
        <v>4572</v>
      </c>
      <c r="B2206" t="s">
        <v>4573</v>
      </c>
      <c r="C2206" t="str">
        <f>IFERROR(VLOOKUP(Table1[[#This Row],[Ticker]],[1]!Table1[[Symbol]:[Industry]],2,FALSE),"-")</f>
        <v>-</v>
      </c>
      <c r="D2206" t="s">
        <v>380</v>
      </c>
      <c r="E2206">
        <v>251.79336000000001</v>
      </c>
      <c r="F2206">
        <v>219.6</v>
      </c>
      <c r="G2206">
        <v>-0.25763341762400299</v>
      </c>
      <c r="H2206">
        <v>-4.2819634278988596</v>
      </c>
      <c r="I2206">
        <v>-25.587023492901899</v>
      </c>
      <c r="J2206">
        <v>5.2661079278318601</v>
      </c>
      <c r="K2206">
        <v>223.45801190841701</v>
      </c>
      <c r="L2206">
        <v>208.036866578575</v>
      </c>
      <c r="M2206">
        <v>43.785086840622398</v>
      </c>
      <c r="N2206">
        <v>0.82340203653150001</v>
      </c>
      <c r="O2206">
        <v>20.673952641165702</v>
      </c>
      <c r="P2206">
        <v>41.677419354838698</v>
      </c>
      <c r="Q2206">
        <v>9.7936739101313994E-2</v>
      </c>
    </row>
    <row r="2207" spans="1:17" hidden="1" x14ac:dyDescent="0.3">
      <c r="A2207" t="s">
        <v>4574</v>
      </c>
      <c r="B2207" t="s">
        <v>4575</v>
      </c>
      <c r="C2207" t="str">
        <f>IFERROR(VLOOKUP(Table1[[#This Row],[Ticker]],[1]!Table1[[Symbol]:[Industry]],2,FALSE),"-")</f>
        <v>-</v>
      </c>
      <c r="E2207">
        <v>251.62722199999999</v>
      </c>
      <c r="F2207">
        <v>186.95</v>
      </c>
      <c r="G2207">
        <v>41.466534599327197</v>
      </c>
      <c r="H2207">
        <v>3.19565365118221</v>
      </c>
      <c r="I2207">
        <v>2.76771364986093</v>
      </c>
      <c r="J2207">
        <v>1.5698656223988301</v>
      </c>
      <c r="K2207">
        <v>188.76758846660999</v>
      </c>
      <c r="L2207">
        <v>174.347032988367</v>
      </c>
      <c r="M2207">
        <v>33.633261984361297</v>
      </c>
      <c r="N2207">
        <v>0.74728646668193199</v>
      </c>
      <c r="O2207">
        <v>15.271462958010099</v>
      </c>
      <c r="P2207">
        <v>68.120503597122294</v>
      </c>
      <c r="Q2207">
        <v>0.190430920143631</v>
      </c>
    </row>
    <row r="2208" spans="1:17" hidden="1" x14ac:dyDescent="0.3">
      <c r="A2208" t="s">
        <v>4576</v>
      </c>
      <c r="B2208" t="s">
        <v>4577</v>
      </c>
      <c r="C2208" t="str">
        <f>IFERROR(VLOOKUP(Table1[[#This Row],[Ticker]],[1]!Table1[[Symbol]:[Industry]],2,FALSE),"-")</f>
        <v>-</v>
      </c>
      <c r="D2208" t="s">
        <v>420</v>
      </c>
      <c r="E2208">
        <v>251.54282520000001</v>
      </c>
      <c r="F2208">
        <v>4.71</v>
      </c>
      <c r="G2208">
        <v>176.02405672322101</v>
      </c>
      <c r="H2208">
        <v>18.287685014136098</v>
      </c>
      <c r="I2208">
        <v>46.045093613884703</v>
      </c>
      <c r="J2208">
        <v>1.8100473815679301</v>
      </c>
      <c r="K2208">
        <v>4.0574190804159596</v>
      </c>
      <c r="L2208">
        <v>3.14227825051716</v>
      </c>
      <c r="M2208">
        <v>57.516776832585698</v>
      </c>
      <c r="N2208">
        <v>0.70157757844235902</v>
      </c>
      <c r="O2208">
        <v>4.8832271762208004</v>
      </c>
      <c r="P2208">
        <v>236.42857142857099</v>
      </c>
      <c r="Q2208">
        <v>5.8574651579400998E-2</v>
      </c>
    </row>
    <row r="2209" spans="1:17" hidden="1" x14ac:dyDescent="0.3">
      <c r="A2209" t="s">
        <v>4578</v>
      </c>
      <c r="B2209" t="s">
        <v>4579</v>
      </c>
      <c r="C2209" t="str">
        <f>IFERROR(VLOOKUP(Table1[[#This Row],[Ticker]],[1]!Table1[[Symbol]:[Industry]],2,FALSE),"-")</f>
        <v>-</v>
      </c>
      <c r="D2209" t="s">
        <v>400</v>
      </c>
      <c r="E2209">
        <v>251.24062171599999</v>
      </c>
      <c r="F2209">
        <v>63.49</v>
      </c>
      <c r="G2209">
        <v>28.7543910989728</v>
      </c>
      <c r="H2209">
        <v>-6.4643248807309099</v>
      </c>
      <c r="I2209">
        <v>-21.057463192749101</v>
      </c>
      <c r="J2209">
        <v>-0.25577540324217901</v>
      </c>
      <c r="K2209">
        <v>63.969480764268503</v>
      </c>
      <c r="L2209">
        <v>59.079272840696099</v>
      </c>
      <c r="M2209">
        <v>39.623407562577597</v>
      </c>
      <c r="N2209">
        <v>2.8375998949160599</v>
      </c>
      <c r="O2209">
        <v>25.200819026618301</v>
      </c>
      <c r="P2209">
        <v>65.3385416666666</v>
      </c>
      <c r="Q2209">
        <v>7.8001021697433004E-2</v>
      </c>
    </row>
    <row r="2210" spans="1:17" hidden="1" x14ac:dyDescent="0.3">
      <c r="A2210" t="s">
        <v>4580</v>
      </c>
      <c r="B2210" t="s">
        <v>4581</v>
      </c>
      <c r="C2210" t="str">
        <f>IFERROR(VLOOKUP(Table1[[#This Row],[Ticker]],[1]!Table1[[Symbol]:[Industry]],2,FALSE),"-")</f>
        <v>-</v>
      </c>
      <c r="D2210" t="s">
        <v>21</v>
      </c>
      <c r="E2210">
        <v>250.22805840000001</v>
      </c>
      <c r="F2210">
        <v>103.5</v>
      </c>
      <c r="G2210">
        <v>-5.8657070563064799</v>
      </c>
      <c r="H2210">
        <v>-13.992390290130199</v>
      </c>
      <c r="I2210">
        <v>0.32161319810722899</v>
      </c>
      <c r="J2210">
        <v>6.7687143926761699</v>
      </c>
      <c r="K2210">
        <v>106.771045857584</v>
      </c>
      <c r="L2210">
        <v>103.155353230375</v>
      </c>
      <c r="M2210">
        <v>52.827669091467698</v>
      </c>
      <c r="N2210">
        <v>0.63199264074974404</v>
      </c>
      <c r="O2210">
        <v>26.425120772946801</v>
      </c>
      <c r="P2210">
        <v>25.912408759123998</v>
      </c>
      <c r="Q2210">
        <v>8.9447199866790006E-2</v>
      </c>
    </row>
    <row r="2211" spans="1:17" hidden="1" x14ac:dyDescent="0.3">
      <c r="A2211" t="s">
        <v>4582</v>
      </c>
      <c r="B2211" t="s">
        <v>4583</v>
      </c>
      <c r="C2211" t="str">
        <f>IFERROR(VLOOKUP(Table1[[#This Row],[Ticker]],[1]!Table1[[Symbol]:[Industry]],2,FALSE),"-")</f>
        <v>-</v>
      </c>
      <c r="D2211" t="s">
        <v>143</v>
      </c>
      <c r="E2211">
        <v>250.2166904</v>
      </c>
      <c r="F2211">
        <v>2.15</v>
      </c>
      <c r="G2211">
        <v>297.592684174201</v>
      </c>
      <c r="H2211">
        <v>-1.82484597956978</v>
      </c>
      <c r="I2211">
        <v>-14.3173091129787</v>
      </c>
      <c r="J2211">
        <v>-3.8225876303164199</v>
      </c>
      <c r="K2211">
        <v>2.3883532583485501</v>
      </c>
      <c r="L2211">
        <v>2.0224393847653301</v>
      </c>
      <c r="M2211">
        <v>21.304070895516201</v>
      </c>
      <c r="N2211">
        <v>0.53498616391985898</v>
      </c>
      <c r="O2211">
        <v>79.534883720930196</v>
      </c>
      <c r="P2211">
        <v>338.775510204081</v>
      </c>
    </row>
    <row r="2212" spans="1:17" hidden="1" x14ac:dyDescent="0.3">
      <c r="A2212" t="s">
        <v>4584</v>
      </c>
      <c r="B2212" t="s">
        <v>4585</v>
      </c>
      <c r="C2212" t="str">
        <f>IFERROR(VLOOKUP(Table1[[#This Row],[Ticker]],[1]!Table1[[Symbol]:[Industry]],2,FALSE),"-")</f>
        <v>-</v>
      </c>
      <c r="D2212" t="s">
        <v>130</v>
      </c>
      <c r="E2212">
        <v>249.92311496799999</v>
      </c>
      <c r="F2212">
        <v>225.08</v>
      </c>
      <c r="G2212">
        <v>-23.291532630391</v>
      </c>
      <c r="H2212">
        <v>-9.4134313298373602</v>
      </c>
      <c r="I2212">
        <v>-37.333478949492402</v>
      </c>
      <c r="J2212">
        <v>-2.8459013346553199</v>
      </c>
      <c r="K2212">
        <v>234.190205660169</v>
      </c>
      <c r="L2212">
        <v>242.65739695548001</v>
      </c>
      <c r="M2212">
        <v>40.335858300325398</v>
      </c>
      <c r="N2212">
        <v>0.78610710525764205</v>
      </c>
      <c r="O2212">
        <v>47.791896214679198</v>
      </c>
      <c r="P2212">
        <v>17.6273843741834</v>
      </c>
      <c r="Q2212">
        <v>1.0334917957422999E-2</v>
      </c>
    </row>
    <row r="2213" spans="1:17" hidden="1" x14ac:dyDescent="0.3">
      <c r="A2213" t="s">
        <v>4586</v>
      </c>
      <c r="B2213" t="s">
        <v>4587</v>
      </c>
      <c r="C2213" t="str">
        <f>IFERROR(VLOOKUP(Table1[[#This Row],[Ticker]],[1]!Table1[[Symbol]:[Industry]],2,FALSE),"-")</f>
        <v>-</v>
      </c>
      <c r="D2213" t="s">
        <v>268</v>
      </c>
      <c r="E2213">
        <v>249.65774999999999</v>
      </c>
      <c r="F2213">
        <v>652.70000000000005</v>
      </c>
      <c r="G2213">
        <v>0.30052283137034702</v>
      </c>
      <c r="H2213">
        <v>-2.6348148269218101</v>
      </c>
      <c r="I2213">
        <v>-5.1702583709032703</v>
      </c>
      <c r="J2213">
        <v>-1.6466517537823999</v>
      </c>
      <c r="K2213">
        <v>647.8536483007</v>
      </c>
      <c r="L2213">
        <v>607.07324586389404</v>
      </c>
      <c r="M2213">
        <v>42.012010254030798</v>
      </c>
      <c r="N2213">
        <v>1.5618009689047301</v>
      </c>
      <c r="O2213">
        <v>11.8431132220009</v>
      </c>
      <c r="P2213">
        <v>32.932790224032502</v>
      </c>
      <c r="Q2213">
        <v>1.1122457131579E-2</v>
      </c>
    </row>
    <row r="2214" spans="1:17" hidden="1" x14ac:dyDescent="0.3">
      <c r="A2214" t="s">
        <v>4588</v>
      </c>
      <c r="B2214" t="s">
        <v>4589</v>
      </c>
      <c r="C2214" t="str">
        <f>IFERROR(VLOOKUP(Table1[[#This Row],[Ticker]],[1]!Table1[[Symbol]:[Industry]],2,FALSE),"-")</f>
        <v>-</v>
      </c>
      <c r="D2214" t="s">
        <v>72</v>
      </c>
      <c r="E2214">
        <v>249.217952</v>
      </c>
      <c r="F2214">
        <v>18.32</v>
      </c>
      <c r="G2214">
        <v>-6.1624384536278001</v>
      </c>
      <c r="H2214">
        <v>-11.574229901083701</v>
      </c>
      <c r="I2214">
        <v>-29.4081038030183</v>
      </c>
      <c r="J2214">
        <v>-2.8306456005423</v>
      </c>
      <c r="K2214">
        <v>19.184100374978499</v>
      </c>
      <c r="L2214">
        <v>19.487419277781399</v>
      </c>
      <c r="M2214">
        <v>33.905283642698102</v>
      </c>
      <c r="N2214">
        <v>1.1146736367646199</v>
      </c>
      <c r="O2214">
        <v>66.211790393013104</v>
      </c>
      <c r="P2214">
        <v>36.716417910447703</v>
      </c>
      <c r="Q2214">
        <v>4.7933857140159998E-2</v>
      </c>
    </row>
    <row r="2215" spans="1:17" hidden="1" x14ac:dyDescent="0.3">
      <c r="A2215" t="s">
        <v>4590</v>
      </c>
      <c r="B2215" t="s">
        <v>4591</v>
      </c>
      <c r="C2215" t="str">
        <f>IFERROR(VLOOKUP(Table1[[#This Row],[Ticker]],[1]!Table1[[Symbol]:[Industry]],2,FALSE),"-")</f>
        <v>-</v>
      </c>
      <c r="E2215">
        <v>249.06020100000001</v>
      </c>
      <c r="F2215">
        <v>689.65</v>
      </c>
      <c r="G2215">
        <v>-34.685620696133697</v>
      </c>
      <c r="H2215">
        <v>-0.25084681650658402</v>
      </c>
      <c r="I2215">
        <v>-39.0518563596261</v>
      </c>
      <c r="J2215">
        <v>-6.3809090930817502</v>
      </c>
      <c r="K2215">
        <v>722.02391503796798</v>
      </c>
      <c r="L2215">
        <v>822.57609114206195</v>
      </c>
      <c r="M2215">
        <v>36.516758724548502</v>
      </c>
      <c r="N2215">
        <v>0.64730769230769203</v>
      </c>
      <c r="O2215">
        <v>58.747190603929504</v>
      </c>
      <c r="P2215">
        <v>29.6334586466165</v>
      </c>
      <c r="Q2215">
        <v>0.116899804608371</v>
      </c>
    </row>
    <row r="2216" spans="1:17" hidden="1" x14ac:dyDescent="0.3">
      <c r="A2216" t="s">
        <v>4592</v>
      </c>
      <c r="B2216" t="s">
        <v>4593</v>
      </c>
      <c r="C2216" t="str">
        <f>IFERROR(VLOOKUP(Table1[[#This Row],[Ticker]],[1]!Table1[[Symbol]:[Industry]],2,FALSE),"-")</f>
        <v>-</v>
      </c>
      <c r="D2216" t="s">
        <v>51</v>
      </c>
      <c r="E2216">
        <v>248.69376</v>
      </c>
      <c r="F2216">
        <v>806.4</v>
      </c>
      <c r="G2216">
        <v>12.520798337462001</v>
      </c>
      <c r="H2216">
        <v>-9.7070277224436605</v>
      </c>
      <c r="I2216">
        <v>-45.977925733665003</v>
      </c>
      <c r="J2216">
        <v>-3.2495205259986499</v>
      </c>
      <c r="K2216">
        <v>865.19216295645003</v>
      </c>
      <c r="L2216">
        <v>895.08641348216997</v>
      </c>
      <c r="M2216">
        <v>32.389348780144203</v>
      </c>
      <c r="N2216">
        <v>0.891456597405337</v>
      </c>
      <c r="O2216">
        <v>83.519345238095198</v>
      </c>
      <c r="P2216">
        <v>42.055196711685198</v>
      </c>
      <c r="Q2216">
        <v>2.3577355869465001E-2</v>
      </c>
    </row>
    <row r="2217" spans="1:17" hidden="1" x14ac:dyDescent="0.3">
      <c r="A2217" t="s">
        <v>4594</v>
      </c>
      <c r="B2217" t="s">
        <v>4595</v>
      </c>
      <c r="C2217" t="str">
        <f>IFERROR(VLOOKUP(Table1[[#This Row],[Ticker]],[1]!Table1[[Symbol]:[Industry]],2,FALSE),"-")</f>
        <v>-</v>
      </c>
      <c r="D2217" t="s">
        <v>916</v>
      </c>
      <c r="E2217">
        <v>247.82025999999999</v>
      </c>
      <c r="F2217">
        <v>415.75</v>
      </c>
      <c r="G2217">
        <v>84.629174635915405</v>
      </c>
      <c r="H2217">
        <v>99.373589143229594</v>
      </c>
      <c r="I2217">
        <v>28.105792716388201</v>
      </c>
      <c r="J2217">
        <v>5.2833342185864396</v>
      </c>
      <c r="K2217">
        <v>299.58549744685001</v>
      </c>
      <c r="L2217">
        <v>234.04897862074401</v>
      </c>
      <c r="M2217">
        <v>60.779062224740102</v>
      </c>
      <c r="N2217">
        <v>2.35222970130416</v>
      </c>
      <c r="O2217">
        <v>10.763680096211599</v>
      </c>
      <c r="P2217">
        <v>212.59398496240601</v>
      </c>
    </row>
    <row r="2218" spans="1:17" hidden="1" x14ac:dyDescent="0.3">
      <c r="A2218" t="s">
        <v>4596</v>
      </c>
      <c r="B2218" t="s">
        <v>4597</v>
      </c>
      <c r="C2218" t="str">
        <f>IFERROR(VLOOKUP(Table1[[#This Row],[Ticker]],[1]!Table1[[Symbol]:[Industry]],2,FALSE),"-")</f>
        <v>-</v>
      </c>
      <c r="D2218" t="s">
        <v>268</v>
      </c>
      <c r="E2218">
        <v>247.58480980799999</v>
      </c>
      <c r="F2218">
        <v>210.18</v>
      </c>
      <c r="G2218">
        <v>200.12583004627399</v>
      </c>
      <c r="H2218">
        <v>26.304254770530299</v>
      </c>
      <c r="I2218">
        <v>103.681223750871</v>
      </c>
      <c r="J2218">
        <v>-0.635896706547461</v>
      </c>
      <c r="K2218">
        <v>170.88434871281501</v>
      </c>
      <c r="L2218">
        <v>125.24061612717701</v>
      </c>
      <c r="M2218">
        <v>60.636150126171401</v>
      </c>
      <c r="N2218">
        <v>0.58219379065520205</v>
      </c>
      <c r="O2218">
        <v>12.0848796269863</v>
      </c>
      <c r="P2218">
        <v>303.41650671784998</v>
      </c>
      <c r="Q2218">
        <v>0.107846558223171</v>
      </c>
    </row>
    <row r="2219" spans="1:17" hidden="1" x14ac:dyDescent="0.3">
      <c r="A2219" t="s">
        <v>4598</v>
      </c>
      <c r="B2219" t="s">
        <v>4599</v>
      </c>
      <c r="C2219" t="str">
        <f>IFERROR(VLOOKUP(Table1[[#This Row],[Ticker]],[1]!Table1[[Symbol]:[Industry]],2,FALSE),"-")</f>
        <v>-</v>
      </c>
      <c r="D2219" t="s">
        <v>916</v>
      </c>
      <c r="E2219">
        <v>247.56567724000001</v>
      </c>
      <c r="F2219">
        <v>30.76</v>
      </c>
      <c r="G2219">
        <v>-12.405395580006999</v>
      </c>
      <c r="H2219">
        <v>-2.62898278556204</v>
      </c>
      <c r="I2219">
        <v>-13.0975250036955</v>
      </c>
      <c r="J2219">
        <v>0.97256067583523997</v>
      </c>
      <c r="K2219">
        <v>29.769362210322701</v>
      </c>
      <c r="L2219">
        <v>30.518434140380201</v>
      </c>
      <c r="M2219">
        <v>55.780882698738203</v>
      </c>
      <c r="N2219">
        <v>0.85196297983995894</v>
      </c>
      <c r="O2219">
        <v>29.3237971391417</v>
      </c>
      <c r="P2219">
        <v>25.040650406504</v>
      </c>
      <c r="Q2219">
        <v>2.5003953051445999E-2</v>
      </c>
    </row>
    <row r="2220" spans="1:17" hidden="1" x14ac:dyDescent="0.3">
      <c r="A2220" t="s">
        <v>4600</v>
      </c>
      <c r="B2220" t="s">
        <v>4601</v>
      </c>
      <c r="C2220" t="str">
        <f>IFERROR(VLOOKUP(Table1[[#This Row],[Ticker]],[1]!Table1[[Symbol]:[Industry]],2,FALSE),"-")</f>
        <v>-</v>
      </c>
      <c r="D2220" t="s">
        <v>1508</v>
      </c>
      <c r="E2220">
        <v>247.42446287600001</v>
      </c>
      <c r="F2220">
        <v>31.27</v>
      </c>
      <c r="G2220">
        <v>35.158916774111603</v>
      </c>
      <c r="H2220">
        <v>5.2200786377990296</v>
      </c>
      <c r="I2220">
        <v>-9.7925325729063495</v>
      </c>
      <c r="J2220">
        <v>16.3412738950665</v>
      </c>
      <c r="K2220">
        <v>29.776763028458902</v>
      </c>
      <c r="L2220">
        <v>28.390263341308899</v>
      </c>
      <c r="M2220">
        <v>56.280447469720698</v>
      </c>
      <c r="N2220">
        <v>1.7770364694006699</v>
      </c>
      <c r="O2220">
        <v>39.430764310840999</v>
      </c>
      <c r="P2220">
        <v>61.602067183462502</v>
      </c>
      <c r="Q2220">
        <v>6.8138581801052006E-2</v>
      </c>
    </row>
    <row r="2221" spans="1:17" hidden="1" x14ac:dyDescent="0.3">
      <c r="A2221" t="s">
        <v>4602</v>
      </c>
      <c r="B2221" t="s">
        <v>4603</v>
      </c>
      <c r="C2221" t="str">
        <f>IFERROR(VLOOKUP(Table1[[#This Row],[Ticker]],[1]!Table1[[Symbol]:[Industry]],2,FALSE),"-")</f>
        <v>-</v>
      </c>
      <c r="D2221" t="s">
        <v>72</v>
      </c>
      <c r="E2221">
        <v>246.85067000000001</v>
      </c>
      <c r="F2221">
        <v>781</v>
      </c>
      <c r="G2221">
        <v>165.336892433537</v>
      </c>
      <c r="H2221">
        <v>8.9849388048695396</v>
      </c>
      <c r="I2221">
        <v>148.15013184530599</v>
      </c>
      <c r="J2221">
        <v>5.19618169765267</v>
      </c>
      <c r="K2221">
        <v>648.94159572462104</v>
      </c>
      <c r="L2221">
        <v>457.79409313257901</v>
      </c>
      <c r="M2221">
        <v>83.366391446165693</v>
      </c>
      <c r="N2221">
        <v>0.59753047986976204</v>
      </c>
      <c r="O2221">
        <v>0</v>
      </c>
      <c r="P2221">
        <v>264.442370508632</v>
      </c>
      <c r="Q2221">
        <v>4.7764896370133002E-2</v>
      </c>
    </row>
    <row r="2222" spans="1:17" hidden="1" x14ac:dyDescent="0.3">
      <c r="A2222" t="s">
        <v>4604</v>
      </c>
      <c r="B2222" t="s">
        <v>4605</v>
      </c>
      <c r="C2222" t="str">
        <f>IFERROR(VLOOKUP(Table1[[#This Row],[Ticker]],[1]!Table1[[Symbol]:[Industry]],2,FALSE),"-")</f>
        <v>-</v>
      </c>
      <c r="D2222" t="s">
        <v>21</v>
      </c>
      <c r="E2222">
        <v>245.15010000000001</v>
      </c>
      <c r="F2222">
        <v>269.10000000000002</v>
      </c>
      <c r="G2222">
        <v>-41.035582666515303</v>
      </c>
      <c r="H2222">
        <v>14.6430532483863</v>
      </c>
      <c r="I2222">
        <v>-32.315915638865398</v>
      </c>
      <c r="J2222">
        <v>-4.5937722787846296</v>
      </c>
      <c r="K2222">
        <v>251.61856260480101</v>
      </c>
      <c r="M2222">
        <v>48.450667494287401</v>
      </c>
      <c r="N2222">
        <v>0.63478481012658206</v>
      </c>
      <c r="O2222">
        <v>24.860646599776999</v>
      </c>
      <c r="P2222">
        <v>46.210268948655198</v>
      </c>
    </row>
    <row r="2223" spans="1:17" hidden="1" x14ac:dyDescent="0.3">
      <c r="A2223" t="s">
        <v>4606</v>
      </c>
      <c r="B2223" t="s">
        <v>4607</v>
      </c>
      <c r="C2223" t="str">
        <f>IFERROR(VLOOKUP(Table1[[#This Row],[Ticker]],[1]!Table1[[Symbol]:[Industry]],2,FALSE),"-")</f>
        <v>-</v>
      </c>
      <c r="D2223" t="s">
        <v>387</v>
      </c>
      <c r="E2223">
        <v>245.121767748</v>
      </c>
      <c r="F2223">
        <v>97.89</v>
      </c>
      <c r="G2223">
        <v>9.2983930064069096</v>
      </c>
      <c r="H2223">
        <v>-2.89353054539309</v>
      </c>
      <c r="I2223">
        <v>-3.9544001831823898</v>
      </c>
      <c r="J2223">
        <v>-1.60928720804314</v>
      </c>
      <c r="K2223">
        <v>97.999941946872895</v>
      </c>
      <c r="L2223">
        <v>91.634496431804806</v>
      </c>
      <c r="M2223">
        <v>41.164347217428201</v>
      </c>
      <c r="N2223">
        <v>1.2300117719930299</v>
      </c>
      <c r="O2223">
        <v>22.637654510164399</v>
      </c>
      <c r="P2223">
        <v>47.203007518797001</v>
      </c>
      <c r="Q2223">
        <v>1.5418582605475E-2</v>
      </c>
    </row>
    <row r="2224" spans="1:17" hidden="1" x14ac:dyDescent="0.3">
      <c r="A2224" t="s">
        <v>4608</v>
      </c>
      <c r="B2224" t="s">
        <v>4609</v>
      </c>
      <c r="C2224" t="str">
        <f>IFERROR(VLOOKUP(Table1[[#This Row],[Ticker]],[1]!Table1[[Symbol]:[Industry]],2,FALSE),"-")</f>
        <v>-</v>
      </c>
      <c r="D2224" t="s">
        <v>173</v>
      </c>
      <c r="E2224">
        <v>244.99205025000001</v>
      </c>
      <c r="F2224">
        <v>163.25</v>
      </c>
      <c r="G2224">
        <v>78.567481040838899</v>
      </c>
      <c r="H2224">
        <v>1.9053720889660399</v>
      </c>
      <c r="I2224">
        <v>12.8331705927698</v>
      </c>
      <c r="J2224">
        <v>1.2085713224775101</v>
      </c>
      <c r="K2224">
        <v>152.30939113523499</v>
      </c>
      <c r="L2224">
        <v>138.011187481489</v>
      </c>
      <c r="M2224">
        <v>78.796050597650293</v>
      </c>
      <c r="N2224">
        <v>1.27911593931447</v>
      </c>
      <c r="O2224">
        <v>10.2603369065849</v>
      </c>
      <c r="P2224">
        <v>105.96770123643699</v>
      </c>
      <c r="Q2224">
        <v>0.11163261334550099</v>
      </c>
    </row>
    <row r="2225" spans="1:17" hidden="1" x14ac:dyDescent="0.3">
      <c r="A2225" t="s">
        <v>4610</v>
      </c>
      <c r="B2225" t="s">
        <v>4611</v>
      </c>
      <c r="C2225" t="str">
        <f>IFERROR(VLOOKUP(Table1[[#This Row],[Ticker]],[1]!Table1[[Symbol]:[Industry]],2,FALSE),"-")</f>
        <v>-</v>
      </c>
      <c r="D2225" t="s">
        <v>551</v>
      </c>
      <c r="E2225">
        <v>244.04459220000001</v>
      </c>
      <c r="F2225">
        <v>18.09</v>
      </c>
      <c r="G2225">
        <v>204.93314763231101</v>
      </c>
      <c r="H2225">
        <v>29.244345335531399</v>
      </c>
      <c r="I2225">
        <v>83.534932542079801</v>
      </c>
      <c r="J2225">
        <v>-5.2750709622008403</v>
      </c>
      <c r="K2225">
        <v>14.969552495747701</v>
      </c>
      <c r="L2225">
        <v>9.9560434828782594</v>
      </c>
      <c r="M2225">
        <v>34.726877454596703</v>
      </c>
      <c r="N2225">
        <v>2.0355813469384101</v>
      </c>
      <c r="O2225">
        <v>19.6241017136539</v>
      </c>
      <c r="P2225">
        <v>276.09147609147601</v>
      </c>
      <c r="Q2225">
        <v>9.4314794246524003E-2</v>
      </c>
    </row>
    <row r="2226" spans="1:17" hidden="1" x14ac:dyDescent="0.3">
      <c r="A2226" t="s">
        <v>4612</v>
      </c>
      <c r="B2226" t="s">
        <v>4613</v>
      </c>
      <c r="C2226" t="str">
        <f>IFERROR(VLOOKUP(Table1[[#This Row],[Ticker]],[1]!Table1[[Symbol]:[Industry]],2,FALSE),"-")</f>
        <v>-</v>
      </c>
      <c r="D2226" t="s">
        <v>619</v>
      </c>
      <c r="E2226">
        <v>243.76638894999999</v>
      </c>
      <c r="F2226">
        <v>113.39</v>
      </c>
      <c r="G2226">
        <v>21.302724244040999</v>
      </c>
      <c r="H2226">
        <v>-3.81225443808456</v>
      </c>
      <c r="I2226">
        <v>-8.8367548976507706</v>
      </c>
      <c r="J2226">
        <v>-1.9154870232591501</v>
      </c>
      <c r="K2226">
        <v>113.17050839293699</v>
      </c>
      <c r="L2226">
        <v>105.643119300555</v>
      </c>
      <c r="M2226">
        <v>34.888250418016902</v>
      </c>
      <c r="N2226">
        <v>1.33422583488001</v>
      </c>
      <c r="O2226">
        <v>16.853338036863899</v>
      </c>
      <c r="P2226">
        <v>51.692307692307701</v>
      </c>
      <c r="Q2226">
        <v>4.1179669092604003E-2</v>
      </c>
    </row>
    <row r="2227" spans="1:17" hidden="1" x14ac:dyDescent="0.3">
      <c r="A2227" t="s">
        <v>4614</v>
      </c>
      <c r="B2227" t="s">
        <v>4615</v>
      </c>
      <c r="C2227" t="str">
        <f>IFERROR(VLOOKUP(Table1[[#This Row],[Ticker]],[1]!Table1[[Symbol]:[Industry]],2,FALSE),"-")</f>
        <v>-</v>
      </c>
      <c r="D2227" t="s">
        <v>62</v>
      </c>
      <c r="E2227">
        <v>243.69350399999999</v>
      </c>
      <c r="F2227">
        <v>98.4</v>
      </c>
      <c r="G2227">
        <v>-17.827075962862999</v>
      </c>
      <c r="H2227">
        <v>1.0020352431634301</v>
      </c>
      <c r="I2227">
        <v>-9.1074089352130905</v>
      </c>
      <c r="J2227">
        <v>-2.5625715197470398</v>
      </c>
      <c r="K2227">
        <v>99.195390795944704</v>
      </c>
      <c r="M2227">
        <v>37.981967692265798</v>
      </c>
      <c r="N2227">
        <v>0.52624409734834698</v>
      </c>
      <c r="O2227">
        <v>23.831300813008099</v>
      </c>
      <c r="P2227">
        <v>20.073215375228699</v>
      </c>
    </row>
    <row r="2228" spans="1:17" hidden="1" x14ac:dyDescent="0.3">
      <c r="A2228" t="s">
        <v>4616</v>
      </c>
      <c r="B2228" t="s">
        <v>4617</v>
      </c>
      <c r="C2228" t="str">
        <f>IFERROR(VLOOKUP(Table1[[#This Row],[Ticker]],[1]!Table1[[Symbol]:[Industry]],2,FALSE),"-")</f>
        <v>-</v>
      </c>
      <c r="D2228" t="s">
        <v>163</v>
      </c>
      <c r="E2228">
        <v>243.43469999999999</v>
      </c>
      <c r="F2228">
        <v>310.89999999999998</v>
      </c>
      <c r="G2228">
        <v>-30.4159071648319</v>
      </c>
      <c r="H2228">
        <v>2.4567546474588902</v>
      </c>
      <c r="I2228">
        <v>0.59988175347956096</v>
      </c>
      <c r="J2228">
        <v>4.5086690412022499</v>
      </c>
      <c r="K2228">
        <v>286.27353665205698</v>
      </c>
      <c r="L2228">
        <v>282.89962955999198</v>
      </c>
      <c r="M2228">
        <v>78.504255374964998</v>
      </c>
      <c r="N2228">
        <v>1.4392369288742299</v>
      </c>
      <c r="O2228">
        <v>12.5120617561917</v>
      </c>
      <c r="P2228">
        <v>44.604651162790603</v>
      </c>
      <c r="Q2228">
        <v>5.052050775328E-2</v>
      </c>
    </row>
    <row r="2229" spans="1:17" hidden="1" x14ac:dyDescent="0.3">
      <c r="A2229" t="s">
        <v>4618</v>
      </c>
      <c r="B2229" t="s">
        <v>4619</v>
      </c>
      <c r="C2229" t="str">
        <f>IFERROR(VLOOKUP(Table1[[#This Row],[Ticker]],[1]!Table1[[Symbol]:[Industry]],2,FALSE),"-")</f>
        <v>-</v>
      </c>
      <c r="D2229" t="s">
        <v>281</v>
      </c>
      <c r="E2229">
        <v>243.27088424999999</v>
      </c>
      <c r="F2229">
        <v>153.9</v>
      </c>
      <c r="G2229">
        <v>62.532473823862901</v>
      </c>
      <c r="H2229">
        <v>-9.0991827764583704</v>
      </c>
      <c r="I2229">
        <v>61.925395406408697</v>
      </c>
      <c r="J2229">
        <v>0.60960544017070795</v>
      </c>
      <c r="K2229">
        <v>139.03172611183399</v>
      </c>
      <c r="L2229">
        <v>102.41615247573</v>
      </c>
      <c r="M2229">
        <v>57.351335481048402</v>
      </c>
      <c r="N2229">
        <v>0.175136773713127</v>
      </c>
      <c r="O2229">
        <v>17.024041585445001</v>
      </c>
      <c r="P2229">
        <v>157.78894472361799</v>
      </c>
      <c r="Q2229">
        <v>8.1972273572645998E-2</v>
      </c>
    </row>
    <row r="2230" spans="1:17" hidden="1" x14ac:dyDescent="0.3">
      <c r="A2230" t="s">
        <v>4620</v>
      </c>
      <c r="B2230" t="s">
        <v>4621</v>
      </c>
      <c r="C2230" t="str">
        <f>IFERROR(VLOOKUP(Table1[[#This Row],[Ticker]],[1]!Table1[[Symbol]:[Industry]],2,FALSE),"-")</f>
        <v>-</v>
      </c>
      <c r="D2230" t="s">
        <v>62</v>
      </c>
      <c r="E2230">
        <v>243.008252</v>
      </c>
      <c r="F2230">
        <v>680.2</v>
      </c>
      <c r="G2230">
        <v>150.353558638929</v>
      </c>
      <c r="H2230">
        <v>6.2931419689010903</v>
      </c>
      <c r="I2230">
        <v>39.686776142670602</v>
      </c>
      <c r="J2230">
        <v>-0.81801775400175403</v>
      </c>
      <c r="K2230">
        <v>601.80820018969496</v>
      </c>
      <c r="L2230">
        <v>454.49305127008898</v>
      </c>
      <c r="M2230">
        <v>44.273538026164097</v>
      </c>
      <c r="N2230">
        <v>0.45444966769330503</v>
      </c>
      <c r="O2230">
        <v>9.9676565715965708</v>
      </c>
      <c r="P2230">
        <v>177.632653061224</v>
      </c>
      <c r="Q2230">
        <v>3.6547954557012999E-2</v>
      </c>
    </row>
    <row r="2231" spans="1:17" hidden="1" x14ac:dyDescent="0.3">
      <c r="A2231" t="s">
        <v>4622</v>
      </c>
      <c r="B2231" t="s">
        <v>4623</v>
      </c>
      <c r="C2231" t="str">
        <f>IFERROR(VLOOKUP(Table1[[#This Row],[Ticker]],[1]!Table1[[Symbol]:[Industry]],2,FALSE),"-")</f>
        <v>-</v>
      </c>
      <c r="E2231">
        <v>242.97131200000001</v>
      </c>
      <c r="F2231">
        <v>141.19999999999999</v>
      </c>
      <c r="G2231">
        <v>39.658313299881101</v>
      </c>
      <c r="H2231">
        <v>-8.4035114781453792</v>
      </c>
      <c r="I2231">
        <v>24.2005138743278</v>
      </c>
      <c r="J2231">
        <v>-5.4980714757497298</v>
      </c>
      <c r="K2231">
        <v>133.24689881354101</v>
      </c>
      <c r="L2231">
        <v>110.36417638992999</v>
      </c>
      <c r="M2231">
        <v>52.916508954366002</v>
      </c>
      <c r="N2231">
        <v>0.76544794047661202</v>
      </c>
      <c r="O2231">
        <v>27.0538243626062</v>
      </c>
      <c r="P2231">
        <v>81.281294132751299</v>
      </c>
      <c r="Q2231">
        <v>0.24846331377332501</v>
      </c>
    </row>
    <row r="2232" spans="1:17" hidden="1" x14ac:dyDescent="0.3">
      <c r="A2232" t="s">
        <v>4624</v>
      </c>
      <c r="B2232" t="s">
        <v>4625</v>
      </c>
      <c r="C2232" t="str">
        <f>IFERROR(VLOOKUP(Table1[[#This Row],[Ticker]],[1]!Table1[[Symbol]:[Industry]],2,FALSE),"-")</f>
        <v>-</v>
      </c>
      <c r="D2232" t="s">
        <v>703</v>
      </c>
      <c r="E2232">
        <v>242.86609717499999</v>
      </c>
      <c r="F2232">
        <v>526.69000000000005</v>
      </c>
      <c r="G2232">
        <v>-10.249479293362</v>
      </c>
      <c r="H2232">
        <v>-1.2786022700083099</v>
      </c>
      <c r="I2232">
        <v>0.45145019477360399</v>
      </c>
      <c r="J2232">
        <v>0.80096160061823896</v>
      </c>
      <c r="K2232">
        <v>517.09227834812395</v>
      </c>
      <c r="L2232">
        <v>484.67028449631698</v>
      </c>
      <c r="M2232">
        <v>76.378610990004603</v>
      </c>
      <c r="N2232">
        <v>1.1397004387693399</v>
      </c>
      <c r="O2232">
        <v>5.2421728151284199</v>
      </c>
      <c r="P2232">
        <v>23.505686481416301</v>
      </c>
      <c r="Q2232">
        <v>-1.6014498322345E-2</v>
      </c>
    </row>
    <row r="2233" spans="1:17" hidden="1" x14ac:dyDescent="0.3">
      <c r="A2233" t="s">
        <v>4626</v>
      </c>
      <c r="B2233" t="s">
        <v>4627</v>
      </c>
      <c r="C2233" t="str">
        <f>IFERROR(VLOOKUP(Table1[[#This Row],[Ticker]],[1]!Table1[[Symbol]:[Industry]],2,FALSE),"-")</f>
        <v>-</v>
      </c>
      <c r="D2233" t="s">
        <v>51</v>
      </c>
      <c r="E2233">
        <v>242.78906626</v>
      </c>
      <c r="F2233">
        <v>124.1</v>
      </c>
      <c r="G2233">
        <v>6.7932874924518298</v>
      </c>
      <c r="H2233">
        <v>13.808200179210701</v>
      </c>
      <c r="I2233">
        <v>4.0133056826346198</v>
      </c>
      <c r="J2233">
        <v>10.057498933041</v>
      </c>
      <c r="K2233">
        <v>110.56310393939501</v>
      </c>
      <c r="L2233">
        <v>108.283748383077</v>
      </c>
      <c r="M2233">
        <v>77.742589995497198</v>
      </c>
      <c r="N2233">
        <v>0.99455719697285105</v>
      </c>
      <c r="O2233">
        <v>3.9081385979048999</v>
      </c>
      <c r="P2233">
        <v>37.8888888888888</v>
      </c>
      <c r="Q2233">
        <v>5.7623389223923002E-2</v>
      </c>
    </row>
    <row r="2234" spans="1:17" hidden="1" x14ac:dyDescent="0.3">
      <c r="A2234" t="s">
        <v>4628</v>
      </c>
      <c r="B2234" t="s">
        <v>4629</v>
      </c>
      <c r="C2234" t="str">
        <f>IFERROR(VLOOKUP(Table1[[#This Row],[Ticker]],[1]!Table1[[Symbol]:[Industry]],2,FALSE),"-")</f>
        <v>-</v>
      </c>
      <c r="D2234" t="s">
        <v>375</v>
      </c>
      <c r="E2234">
        <v>242.6328</v>
      </c>
      <c r="F2234">
        <v>143.4</v>
      </c>
      <c r="G2234">
        <v>213.63441575794701</v>
      </c>
      <c r="H2234">
        <v>-4.5989313391885798</v>
      </c>
      <c r="I2234">
        <v>-2.3428904223572902</v>
      </c>
      <c r="J2234">
        <v>-12.485402673073301</v>
      </c>
      <c r="K2234">
        <v>145.7512599968</v>
      </c>
      <c r="L2234">
        <v>119.072078603808</v>
      </c>
      <c r="M2234">
        <v>35.893485035861403</v>
      </c>
      <c r="N2234">
        <v>0.65079662605435795</v>
      </c>
      <c r="O2234">
        <v>31.101813110181201</v>
      </c>
      <c r="P2234">
        <v>262.80834914611</v>
      </c>
    </row>
    <row r="2235" spans="1:17" hidden="1" x14ac:dyDescent="0.3">
      <c r="A2235" t="s">
        <v>4630</v>
      </c>
      <c r="B2235" t="s">
        <v>4631</v>
      </c>
      <c r="C2235" t="str">
        <f>IFERROR(VLOOKUP(Table1[[#This Row],[Ticker]],[1]!Table1[[Symbol]:[Industry]],2,FALSE),"-")</f>
        <v>-</v>
      </c>
      <c r="D2235" t="s">
        <v>62</v>
      </c>
      <c r="E2235">
        <v>241.8009399</v>
      </c>
      <c r="F2235">
        <v>174.25</v>
      </c>
      <c r="G2235">
        <v>52.640720011280997</v>
      </c>
      <c r="H2235">
        <v>-19.155159608375399</v>
      </c>
      <c r="I2235">
        <v>22.327616368320701</v>
      </c>
      <c r="J2235">
        <v>-7.0331500030287399</v>
      </c>
      <c r="K2235">
        <v>182.03258472808699</v>
      </c>
      <c r="L2235">
        <v>152.286004256582</v>
      </c>
      <c r="M2235">
        <v>36.725650024187203</v>
      </c>
      <c r="N2235">
        <v>0.40368778556114898</v>
      </c>
      <c r="O2235">
        <v>33.658536585365802</v>
      </c>
      <c r="P2235">
        <v>88.480259599783594</v>
      </c>
      <c r="Q2235">
        <v>9.0640975002938995E-2</v>
      </c>
    </row>
    <row r="2236" spans="1:17" hidden="1" x14ac:dyDescent="0.3">
      <c r="A2236" t="s">
        <v>4632</v>
      </c>
      <c r="B2236" t="s">
        <v>4633</v>
      </c>
      <c r="C2236" t="str">
        <f>IFERROR(VLOOKUP(Table1[[#This Row],[Ticker]],[1]!Table1[[Symbol]:[Industry]],2,FALSE),"-")</f>
        <v>-</v>
      </c>
      <c r="D2236" t="s">
        <v>116</v>
      </c>
      <c r="E2236">
        <v>241.6746345</v>
      </c>
      <c r="F2236">
        <v>236.85</v>
      </c>
      <c r="G2236">
        <v>33.347205178883598</v>
      </c>
      <c r="H2236">
        <v>-15.507377696494199</v>
      </c>
      <c r="I2236">
        <v>0.78977960584409701</v>
      </c>
      <c r="J2236">
        <v>-4.9263636385362997</v>
      </c>
      <c r="K2236">
        <v>266.85732698011202</v>
      </c>
      <c r="L2236">
        <v>226.27506330958801</v>
      </c>
      <c r="M2236">
        <v>24.7780614438817</v>
      </c>
      <c r="N2236">
        <v>1.1145796174426399</v>
      </c>
      <c r="O2236">
        <v>44.141861937935303</v>
      </c>
      <c r="P2236">
        <v>137.920642893018</v>
      </c>
      <c r="Q2236">
        <v>9.2129790610935E-2</v>
      </c>
    </row>
    <row r="2237" spans="1:17" hidden="1" x14ac:dyDescent="0.3">
      <c r="A2237" t="s">
        <v>4634</v>
      </c>
      <c r="B2237" t="s">
        <v>4635</v>
      </c>
      <c r="C2237" t="str">
        <f>IFERROR(VLOOKUP(Table1[[#This Row],[Ticker]],[1]!Table1[[Symbol]:[Industry]],2,FALSE),"-")</f>
        <v>-</v>
      </c>
      <c r="D2237" t="s">
        <v>1147</v>
      </c>
      <c r="E2237">
        <v>241.38995424000001</v>
      </c>
      <c r="F2237">
        <v>558.4</v>
      </c>
      <c r="G2237">
        <v>-24.1725473875921</v>
      </c>
      <c r="H2237">
        <v>-7.4552923703825202</v>
      </c>
      <c r="I2237">
        <v>-40.588896426972099</v>
      </c>
      <c r="J2237">
        <v>3.9014517086351299</v>
      </c>
      <c r="K2237">
        <v>575.11652052475301</v>
      </c>
      <c r="L2237">
        <v>610.25491732825105</v>
      </c>
      <c r="M2237">
        <v>48.619375199259899</v>
      </c>
      <c r="N2237">
        <v>1.05984788945486</v>
      </c>
      <c r="O2237">
        <v>78.169770773638902</v>
      </c>
      <c r="P2237">
        <v>13.9010708822029</v>
      </c>
    </row>
    <row r="2238" spans="1:17" hidden="1" x14ac:dyDescent="0.3">
      <c r="A2238" t="s">
        <v>4636</v>
      </c>
      <c r="B2238" t="s">
        <v>4637</v>
      </c>
      <c r="C2238" t="str">
        <f>IFERROR(VLOOKUP(Table1[[#This Row],[Ticker]],[1]!Table1[[Symbol]:[Industry]],2,FALSE),"-")</f>
        <v>-</v>
      </c>
      <c r="D2238" t="s">
        <v>993</v>
      </c>
      <c r="E2238">
        <v>241.22721168000001</v>
      </c>
      <c r="F2238">
        <v>72.8</v>
      </c>
      <c r="G2238">
        <v>27.5329016763948</v>
      </c>
      <c r="H2238">
        <v>-11.266068291277801</v>
      </c>
      <c r="I2238">
        <v>-6.9229429157956197</v>
      </c>
      <c r="J2238">
        <v>-3.9554567289273299</v>
      </c>
      <c r="K2238">
        <v>72.837830000055504</v>
      </c>
      <c r="L2238">
        <v>65.138407197671796</v>
      </c>
      <c r="M2238">
        <v>35.961844630601398</v>
      </c>
      <c r="N2238">
        <v>1.2658908933970101</v>
      </c>
      <c r="O2238">
        <v>39.972527472527403</v>
      </c>
      <c r="P2238">
        <v>67.164179104477597</v>
      </c>
      <c r="Q2238">
        <v>7.4103772549104996E-2</v>
      </c>
    </row>
    <row r="2239" spans="1:17" hidden="1" x14ac:dyDescent="0.3">
      <c r="A2239" t="s">
        <v>4638</v>
      </c>
      <c r="B2239" t="s">
        <v>4639</v>
      </c>
      <c r="C2239" t="str">
        <f>IFERROR(VLOOKUP(Table1[[#This Row],[Ticker]],[1]!Table1[[Symbol]:[Industry]],2,FALSE),"-")</f>
        <v>-</v>
      </c>
      <c r="D2239" t="s">
        <v>542</v>
      </c>
      <c r="E2239">
        <v>240.311925</v>
      </c>
      <c r="F2239">
        <v>217.97</v>
      </c>
      <c r="G2239">
        <v>-18.879511261349801</v>
      </c>
      <c r="H2239">
        <v>-10.443232903691801</v>
      </c>
      <c r="I2239">
        <v>-25.648876454678799</v>
      </c>
      <c r="J2239">
        <v>-4.5630504824160898</v>
      </c>
      <c r="K2239">
        <v>218.696570817603</v>
      </c>
      <c r="L2239">
        <v>221.629376659804</v>
      </c>
      <c r="M2239">
        <v>45.518474367111203</v>
      </c>
      <c r="N2239">
        <v>1.8348880458231001</v>
      </c>
      <c r="O2239">
        <v>26.164151029958202</v>
      </c>
      <c r="P2239">
        <v>14.7210526315789</v>
      </c>
      <c r="Q2239">
        <v>1.3468386305564999E-2</v>
      </c>
    </row>
    <row r="2240" spans="1:17" hidden="1" x14ac:dyDescent="0.3">
      <c r="A2240" t="s">
        <v>4640</v>
      </c>
      <c r="B2240" t="s">
        <v>4641</v>
      </c>
      <c r="C2240" t="str">
        <f>IFERROR(VLOOKUP(Table1[[#This Row],[Ticker]],[1]!Table1[[Symbol]:[Industry]],2,FALSE),"-")</f>
        <v>-</v>
      </c>
      <c r="E2240">
        <v>240.00590743000001</v>
      </c>
      <c r="F2240">
        <v>153.35</v>
      </c>
      <c r="G2240">
        <v>-8.8310266226266592</v>
      </c>
      <c r="H2240">
        <v>-11.022869756698199</v>
      </c>
      <c r="I2240">
        <v>-0.11135959497669</v>
      </c>
      <c r="J2240">
        <v>-0.65830704881180901</v>
      </c>
      <c r="K2240">
        <v>156.19301012134599</v>
      </c>
      <c r="M2240">
        <v>32.735110993964902</v>
      </c>
      <c r="N2240">
        <v>0.35621130829550102</v>
      </c>
      <c r="O2240">
        <v>16.530811868275102</v>
      </c>
      <c r="P2240">
        <v>34.281961471103301</v>
      </c>
    </row>
    <row r="2241" spans="1:17" hidden="1" x14ac:dyDescent="0.3">
      <c r="A2241" t="s">
        <v>4642</v>
      </c>
      <c r="B2241" t="s">
        <v>4643</v>
      </c>
      <c r="C2241" t="str">
        <f>IFERROR(VLOOKUP(Table1[[#This Row],[Ticker]],[1]!Table1[[Symbol]:[Industry]],2,FALSE),"-")</f>
        <v>-</v>
      </c>
      <c r="E2241">
        <v>239.58456000000001</v>
      </c>
      <c r="F2241">
        <v>2.2999999999999998</v>
      </c>
      <c r="G2241">
        <v>173.037777465755</v>
      </c>
      <c r="H2241">
        <v>-35.4297311558717</v>
      </c>
      <c r="I2241">
        <v>-0.55021054250219703</v>
      </c>
      <c r="J2241">
        <v>-0.30683923302942001</v>
      </c>
      <c r="K2241">
        <v>2.9437107246619001</v>
      </c>
      <c r="L2241">
        <v>2.5132003023218199</v>
      </c>
      <c r="M2241">
        <v>32.116602081369798</v>
      </c>
      <c r="N2241">
        <v>1.0144458312332001</v>
      </c>
      <c r="O2241">
        <v>79.565217391304301</v>
      </c>
      <c r="P2241">
        <v>425.71428571428498</v>
      </c>
    </row>
    <row r="2242" spans="1:17" hidden="1" x14ac:dyDescent="0.3">
      <c r="A2242" t="s">
        <v>4644</v>
      </c>
      <c r="B2242" t="s">
        <v>4645</v>
      </c>
      <c r="C2242" t="str">
        <f>IFERROR(VLOOKUP(Table1[[#This Row],[Ticker]],[1]!Table1[[Symbol]:[Industry]],2,FALSE),"-")</f>
        <v>-</v>
      </c>
      <c r="D2242" t="s">
        <v>551</v>
      </c>
      <c r="E2242">
        <v>239.15826250000001</v>
      </c>
      <c r="F2242">
        <v>183.8</v>
      </c>
      <c r="G2242">
        <v>51.993420054958698</v>
      </c>
      <c r="H2242">
        <v>3.1804084790679399</v>
      </c>
      <c r="I2242">
        <v>-17.594214612571999</v>
      </c>
      <c r="J2242">
        <v>11.89756548011</v>
      </c>
      <c r="K2242">
        <v>176.00473415157799</v>
      </c>
      <c r="L2242">
        <v>166.99810693503201</v>
      </c>
      <c r="M2242">
        <v>52.080531928240703</v>
      </c>
      <c r="N2242">
        <v>1.8245784173472599</v>
      </c>
      <c r="O2242">
        <v>28.9445048966267</v>
      </c>
      <c r="P2242">
        <v>80.196078431372499</v>
      </c>
      <c r="Q2242">
        <v>2.2651722575009999E-3</v>
      </c>
    </row>
    <row r="2243" spans="1:17" hidden="1" x14ac:dyDescent="0.3">
      <c r="A2243" t="s">
        <v>4646</v>
      </c>
      <c r="B2243" t="s">
        <v>4647</v>
      </c>
      <c r="C2243" t="str">
        <f>IFERROR(VLOOKUP(Table1[[#This Row],[Ticker]],[1]!Table1[[Symbol]:[Industry]],2,FALSE),"-")</f>
        <v>-</v>
      </c>
      <c r="D2243" t="s">
        <v>467</v>
      </c>
      <c r="E2243">
        <v>238.96799999999999</v>
      </c>
      <c r="F2243">
        <v>497.85</v>
      </c>
      <c r="G2243">
        <v>3.6159872645897999</v>
      </c>
      <c r="H2243">
        <v>-16.040286770745301</v>
      </c>
      <c r="I2243">
        <v>-17.041638253468999</v>
      </c>
      <c r="J2243">
        <v>-2.4538222782421899</v>
      </c>
      <c r="K2243">
        <v>515.56984331962701</v>
      </c>
      <c r="L2243">
        <v>487.26144206520598</v>
      </c>
      <c r="M2243">
        <v>39.471234335105599</v>
      </c>
      <c r="N2243">
        <v>0.90834068345109198</v>
      </c>
      <c r="O2243">
        <v>20.578487496233699</v>
      </c>
      <c r="P2243">
        <v>30.259026687598102</v>
      </c>
      <c r="Q2243">
        <v>-7.8486648081703997E-2</v>
      </c>
    </row>
    <row r="2244" spans="1:17" hidden="1" x14ac:dyDescent="0.3">
      <c r="A2244" t="s">
        <v>4648</v>
      </c>
      <c r="B2244" t="s">
        <v>4649</v>
      </c>
      <c r="C2244" t="str">
        <f>IFERROR(VLOOKUP(Table1[[#This Row],[Ticker]],[1]!Table1[[Symbol]:[Industry]],2,FALSE),"-")</f>
        <v>-</v>
      </c>
      <c r="D2244" t="s">
        <v>343</v>
      </c>
      <c r="E2244">
        <v>238.84903800000001</v>
      </c>
      <c r="F2244">
        <v>69.540000000000006</v>
      </c>
      <c r="G2244">
        <v>10.487479217581299</v>
      </c>
      <c r="H2244">
        <v>-6.6906902572193401</v>
      </c>
      <c r="I2244">
        <v>-33.748169196970302</v>
      </c>
      <c r="J2244">
        <v>-1.8650840959184201</v>
      </c>
      <c r="K2244">
        <v>74.665668048321606</v>
      </c>
      <c r="L2244">
        <v>74.8913170353472</v>
      </c>
      <c r="M2244">
        <v>23.836207837708201</v>
      </c>
      <c r="N2244">
        <v>1.1190683143829601</v>
      </c>
      <c r="O2244">
        <v>86.223756111590404</v>
      </c>
      <c r="P2244">
        <v>39.966454209996598</v>
      </c>
      <c r="Q2244">
        <v>2.8547914798912E-2</v>
      </c>
    </row>
    <row r="2245" spans="1:17" hidden="1" x14ac:dyDescent="0.3">
      <c r="A2245" t="s">
        <v>4650</v>
      </c>
      <c r="B2245" t="s">
        <v>4651</v>
      </c>
      <c r="C2245" t="str">
        <f>IFERROR(VLOOKUP(Table1[[#This Row],[Ticker]],[1]!Table1[[Symbol]:[Industry]],2,FALSE),"-")</f>
        <v>-</v>
      </c>
      <c r="D2245" t="s">
        <v>130</v>
      </c>
      <c r="E2245">
        <v>237.42</v>
      </c>
      <c r="F2245">
        <v>263.8</v>
      </c>
      <c r="G2245">
        <v>-23.288920376015501</v>
      </c>
      <c r="H2245">
        <v>-1.3274436460236201</v>
      </c>
      <c r="I2245">
        <v>-25.726325460057101</v>
      </c>
      <c r="J2245">
        <v>-4.5095388441023996</v>
      </c>
      <c r="K2245">
        <v>276.31316134737898</v>
      </c>
      <c r="L2245">
        <v>268.02926877921698</v>
      </c>
      <c r="M2245">
        <v>37.152477649227102</v>
      </c>
      <c r="N2245">
        <v>0.46685040744844902</v>
      </c>
      <c r="O2245">
        <v>33.813495072024203</v>
      </c>
      <c r="P2245">
        <v>26.887926887926799</v>
      </c>
      <c r="Q2245">
        <v>-1.3490190954794E-2</v>
      </c>
    </row>
    <row r="2246" spans="1:17" hidden="1" x14ac:dyDescent="0.3">
      <c r="A2246" t="s">
        <v>4652</v>
      </c>
      <c r="B2246" t="s">
        <v>4653</v>
      </c>
      <c r="C2246" t="str">
        <f>IFERROR(VLOOKUP(Table1[[#This Row],[Ticker]],[1]!Table1[[Symbol]:[Industry]],2,FALSE),"-")</f>
        <v>-</v>
      </c>
      <c r="D2246" t="s">
        <v>62</v>
      </c>
      <c r="E2246">
        <v>237.273396115</v>
      </c>
      <c r="F2246">
        <v>50.15</v>
      </c>
      <c r="G2246">
        <v>9.5793163770160206</v>
      </c>
      <c r="H2246">
        <v>-7.5266791930852301</v>
      </c>
      <c r="I2246">
        <v>27.865869869592501</v>
      </c>
      <c r="J2246">
        <v>-3.9234560116071999</v>
      </c>
      <c r="K2246">
        <v>51.247945120762701</v>
      </c>
      <c r="L2246">
        <v>45.683460116684401</v>
      </c>
      <c r="M2246">
        <v>30.906408334886599</v>
      </c>
      <c r="N2246">
        <v>1.02365804766436</v>
      </c>
      <c r="O2246">
        <v>16.450648055832399</v>
      </c>
      <c r="P2246">
        <v>56.767739918724601</v>
      </c>
      <c r="Q2246">
        <v>1.4725462518489999E-3</v>
      </c>
    </row>
    <row r="2247" spans="1:17" hidden="1" x14ac:dyDescent="0.3">
      <c r="A2247" t="s">
        <v>4654</v>
      </c>
      <c r="B2247" t="s">
        <v>4655</v>
      </c>
      <c r="C2247" t="str">
        <f>IFERROR(VLOOKUP(Table1[[#This Row],[Ticker]],[1]!Table1[[Symbol]:[Industry]],2,FALSE),"-")</f>
        <v>-</v>
      </c>
      <c r="D2247" t="s">
        <v>1508</v>
      </c>
      <c r="E2247">
        <v>236.966154348</v>
      </c>
      <c r="F2247">
        <v>134.09</v>
      </c>
      <c r="G2247">
        <v>87.567700028923596</v>
      </c>
      <c r="H2247">
        <v>-9.6297597618056106</v>
      </c>
      <c r="I2247">
        <v>-7.2495806368651303</v>
      </c>
      <c r="J2247">
        <v>-3.4329639678992701</v>
      </c>
      <c r="K2247">
        <v>125.802468572322</v>
      </c>
      <c r="L2247">
        <v>105.180085263658</v>
      </c>
      <c r="M2247">
        <v>56.054542342066</v>
      </c>
      <c r="N2247">
        <v>1.94266053539183</v>
      </c>
      <c r="O2247">
        <v>20.299798642702601</v>
      </c>
      <c r="P2247">
        <v>118.817775601828</v>
      </c>
      <c r="Q2247">
        <v>9.9336713754302003E-2</v>
      </c>
    </row>
    <row r="2248" spans="1:17" hidden="1" x14ac:dyDescent="0.3">
      <c r="A2248" t="s">
        <v>4656</v>
      </c>
      <c r="B2248" t="s">
        <v>4657</v>
      </c>
      <c r="C2248" t="str">
        <f>IFERROR(VLOOKUP(Table1[[#This Row],[Ticker]],[1]!Table1[[Symbol]:[Industry]],2,FALSE),"-")</f>
        <v>-</v>
      </c>
      <c r="D2248" t="s">
        <v>281</v>
      </c>
      <c r="E2248">
        <v>236.75197768199999</v>
      </c>
      <c r="F2248">
        <v>91.74</v>
      </c>
      <c r="G2248">
        <v>-72.838819530959498</v>
      </c>
      <c r="H2248">
        <v>-7.7450371333374299</v>
      </c>
      <c r="I2248">
        <v>-60.355019516633398</v>
      </c>
      <c r="J2248">
        <v>-3.8288323980608299</v>
      </c>
      <c r="K2248">
        <v>101.760378722542</v>
      </c>
      <c r="L2248">
        <v>140.839715229512</v>
      </c>
      <c r="M2248">
        <v>31.230630052241398</v>
      </c>
      <c r="N2248">
        <v>0.87845619988025403</v>
      </c>
      <c r="O2248">
        <v>147.38391105297501</v>
      </c>
      <c r="P2248">
        <v>3.07865168539325</v>
      </c>
      <c r="Q2248">
        <v>1.6277248834337E-2</v>
      </c>
    </row>
    <row r="2249" spans="1:17" hidden="1" x14ac:dyDescent="0.3">
      <c r="A2249" t="s">
        <v>4658</v>
      </c>
      <c r="B2249" t="s">
        <v>4659</v>
      </c>
      <c r="C2249" t="str">
        <f>IFERROR(VLOOKUP(Table1[[#This Row],[Ticker]],[1]!Table1[[Symbol]:[Industry]],2,FALSE),"-")</f>
        <v>-</v>
      </c>
      <c r="E2249">
        <v>236.51123999999999</v>
      </c>
      <c r="F2249">
        <v>77.14</v>
      </c>
      <c r="G2249">
        <v>181.04580444959501</v>
      </c>
      <c r="H2249">
        <v>-14.119947855905</v>
      </c>
      <c r="I2249">
        <v>-7.6090532516408</v>
      </c>
      <c r="J2249">
        <v>1.23114665752399</v>
      </c>
      <c r="K2249">
        <v>79.189440306966702</v>
      </c>
      <c r="L2249">
        <v>66.345417180184498</v>
      </c>
      <c r="M2249">
        <v>59.119821401782801</v>
      </c>
      <c r="N2249">
        <v>3.6921923499853802</v>
      </c>
      <c r="O2249">
        <v>26.7824734249416</v>
      </c>
      <c r="P2249">
        <v>205.021747726374</v>
      </c>
      <c r="Q2249">
        <v>0.23601084458368199</v>
      </c>
    </row>
    <row r="2250" spans="1:17" hidden="1" x14ac:dyDescent="0.3">
      <c r="A2250" t="s">
        <v>4660</v>
      </c>
      <c r="B2250" t="s">
        <v>4661</v>
      </c>
      <c r="C2250" t="str">
        <f>IFERROR(VLOOKUP(Table1[[#This Row],[Ticker]],[1]!Table1[[Symbol]:[Industry]],2,FALSE),"-")</f>
        <v>-</v>
      </c>
      <c r="D2250" t="s">
        <v>619</v>
      </c>
      <c r="E2250">
        <v>236.36037300000001</v>
      </c>
      <c r="F2250">
        <v>229.65</v>
      </c>
      <c r="G2250">
        <v>407.62127894544301</v>
      </c>
      <c r="H2250">
        <v>-24.033089449495399</v>
      </c>
      <c r="I2250">
        <v>44.222890417537698</v>
      </c>
      <c r="J2250">
        <v>-2.3957221424004301E-2</v>
      </c>
      <c r="K2250">
        <v>246.23539329763801</v>
      </c>
      <c r="L2250">
        <v>186.31192064519499</v>
      </c>
      <c r="M2250">
        <v>47.5507183513323</v>
      </c>
      <c r="N2250">
        <v>0.47648514851485102</v>
      </c>
      <c r="O2250">
        <v>68.081863705638995</v>
      </c>
      <c r="P2250">
        <v>474.125</v>
      </c>
      <c r="Q2250">
        <v>0.13704118089120701</v>
      </c>
    </row>
    <row r="2251" spans="1:17" hidden="1" x14ac:dyDescent="0.3">
      <c r="A2251" t="s">
        <v>4662</v>
      </c>
      <c r="B2251" t="s">
        <v>4663</v>
      </c>
      <c r="C2251" t="str">
        <f>IFERROR(VLOOKUP(Table1[[#This Row],[Ticker]],[1]!Table1[[Symbol]:[Industry]],2,FALSE),"-")</f>
        <v>-</v>
      </c>
      <c r="D2251" t="s">
        <v>281</v>
      </c>
      <c r="E2251">
        <v>235.42244351999901</v>
      </c>
      <c r="F2251">
        <v>51.7</v>
      </c>
      <c r="G2251">
        <v>-36.065723926328303</v>
      </c>
      <c r="H2251">
        <v>-19.633843281613</v>
      </c>
      <c r="I2251">
        <v>-48.991216008164997</v>
      </c>
      <c r="J2251">
        <v>1.50576305829627</v>
      </c>
      <c r="K2251">
        <v>54.948391186971598</v>
      </c>
      <c r="L2251">
        <v>58.682722445125201</v>
      </c>
      <c r="M2251">
        <v>29.952584365064698</v>
      </c>
      <c r="N2251">
        <v>0.40413666328762399</v>
      </c>
      <c r="O2251">
        <v>92.843326885880003</v>
      </c>
      <c r="P2251">
        <v>16.441441441441398</v>
      </c>
      <c r="Q2251">
        <v>0.11253577623581699</v>
      </c>
    </row>
    <row r="2252" spans="1:17" hidden="1" x14ac:dyDescent="0.3">
      <c r="A2252" t="s">
        <v>4664</v>
      </c>
      <c r="B2252" t="s">
        <v>4665</v>
      </c>
      <c r="C2252" t="str">
        <f>IFERROR(VLOOKUP(Table1[[#This Row],[Ticker]],[1]!Table1[[Symbol]:[Industry]],2,FALSE),"-")</f>
        <v>-</v>
      </c>
      <c r="D2252" t="s">
        <v>130</v>
      </c>
      <c r="E2252">
        <v>235.38583199999999</v>
      </c>
      <c r="F2252">
        <v>463.65</v>
      </c>
      <c r="G2252">
        <v>478.01055373698301</v>
      </c>
      <c r="H2252">
        <v>-24.083434049603099</v>
      </c>
      <c r="I2252">
        <v>40.487761372637898</v>
      </c>
      <c r="J2252">
        <v>-0.89327540324218102</v>
      </c>
      <c r="K2252">
        <v>461.12368167567598</v>
      </c>
      <c r="L2252">
        <v>322.39690170815402</v>
      </c>
      <c r="M2252">
        <v>30.425295930824799</v>
      </c>
      <c r="N2252">
        <v>0.72807082505806697</v>
      </c>
      <c r="O2252">
        <v>62.234444084977902</v>
      </c>
      <c r="P2252">
        <v>533.66133661336596</v>
      </c>
      <c r="Q2252">
        <v>0.13727526394648601</v>
      </c>
    </row>
    <row r="2253" spans="1:17" hidden="1" x14ac:dyDescent="0.3">
      <c r="A2253" t="s">
        <v>4666</v>
      </c>
      <c r="B2253" t="s">
        <v>4667</v>
      </c>
      <c r="C2253" t="str">
        <f>IFERROR(VLOOKUP(Table1[[#This Row],[Ticker]],[1]!Table1[[Symbol]:[Industry]],2,FALSE),"-")</f>
        <v>-</v>
      </c>
      <c r="D2253" t="s">
        <v>703</v>
      </c>
      <c r="E2253">
        <v>235.24006722999999</v>
      </c>
      <c r="F2253">
        <v>21.62</v>
      </c>
      <c r="G2253">
        <v>10.051705350088501</v>
      </c>
      <c r="H2253">
        <v>1.7181520626155899</v>
      </c>
      <c r="I2253">
        <v>2.2373382283451</v>
      </c>
      <c r="J2253">
        <v>0.218643201408975</v>
      </c>
      <c r="K2253">
        <v>20.596307893270701</v>
      </c>
      <c r="L2253">
        <v>18.994051244831098</v>
      </c>
      <c r="M2253">
        <v>52.769297021364501</v>
      </c>
      <c r="N2253">
        <v>0.84467326664005804</v>
      </c>
      <c r="O2253">
        <v>7.5393154486586402</v>
      </c>
      <c r="P2253">
        <v>38.954945690597</v>
      </c>
      <c r="Q2253">
        <v>2.7288076423579999E-3</v>
      </c>
    </row>
    <row r="2254" spans="1:17" hidden="1" x14ac:dyDescent="0.3">
      <c r="A2254" t="s">
        <v>4668</v>
      </c>
      <c r="B2254" t="s">
        <v>4669</v>
      </c>
      <c r="C2254" t="str">
        <f>IFERROR(VLOOKUP(Table1[[#This Row],[Ticker]],[1]!Table1[[Symbol]:[Industry]],2,FALSE),"-")</f>
        <v>-</v>
      </c>
      <c r="D2254" t="s">
        <v>551</v>
      </c>
      <c r="E2254">
        <v>235.238190494999</v>
      </c>
      <c r="F2254">
        <v>388.85</v>
      </c>
      <c r="G2254">
        <v>-33.398258673937001</v>
      </c>
      <c r="H2254">
        <v>-7.52812874855488</v>
      </c>
      <c r="I2254">
        <v>-24.941562510887099</v>
      </c>
      <c r="J2254">
        <v>-0.59958725261886903</v>
      </c>
      <c r="K2254">
        <v>390.24555573511498</v>
      </c>
      <c r="L2254">
        <v>392.61836908501402</v>
      </c>
      <c r="M2254">
        <v>46.309852380413602</v>
      </c>
      <c r="N2254">
        <v>0.67342643953858095</v>
      </c>
      <c r="O2254">
        <v>33.200462903433198</v>
      </c>
      <c r="P2254">
        <v>21.515625</v>
      </c>
      <c r="Q2254">
        <v>6.4575735168977993E-2</v>
      </c>
    </row>
    <row r="2255" spans="1:17" hidden="1" x14ac:dyDescent="0.3">
      <c r="A2255" t="s">
        <v>4670</v>
      </c>
      <c r="B2255" t="s">
        <v>4671</v>
      </c>
      <c r="C2255" t="str">
        <f>IFERROR(VLOOKUP(Table1[[#This Row],[Ticker]],[1]!Table1[[Symbol]:[Industry]],2,FALSE),"-")</f>
        <v>-</v>
      </c>
      <c r="D2255" t="s">
        <v>1008</v>
      </c>
      <c r="E2255">
        <v>235.206419305</v>
      </c>
      <c r="F2255">
        <v>7.15</v>
      </c>
      <c r="G2255">
        <v>126.901249705677</v>
      </c>
      <c r="H2255">
        <v>15.3712596793945</v>
      </c>
      <c r="I2255">
        <v>22.243723750870998</v>
      </c>
      <c r="J2255">
        <v>-7.30648325395003</v>
      </c>
      <c r="K2255">
        <v>6.21520533404858</v>
      </c>
      <c r="L2255">
        <v>5.0936626421289901</v>
      </c>
      <c r="M2255">
        <v>38.470887198529702</v>
      </c>
      <c r="N2255">
        <v>0.57271826729828501</v>
      </c>
      <c r="O2255">
        <v>20.5594405594405</v>
      </c>
      <c r="Q2255">
        <v>3.3227664828434998E-2</v>
      </c>
    </row>
    <row r="2256" spans="1:17" hidden="1" x14ac:dyDescent="0.3">
      <c r="A2256" t="s">
        <v>4672</v>
      </c>
      <c r="B2256" t="s">
        <v>4673</v>
      </c>
      <c r="C2256" t="str">
        <f>IFERROR(VLOOKUP(Table1[[#This Row],[Ticker]],[1]!Table1[[Symbol]:[Industry]],2,FALSE),"-")</f>
        <v>-</v>
      </c>
      <c r="D2256" t="s">
        <v>216</v>
      </c>
      <c r="E2256">
        <v>234.44171122399999</v>
      </c>
      <c r="F2256">
        <v>223.12</v>
      </c>
      <c r="G2256">
        <v>-18.730660257911001</v>
      </c>
      <c r="H2256">
        <v>4.8867182646401801</v>
      </c>
      <c r="I2256">
        <v>-17.546620019656601</v>
      </c>
      <c r="J2256">
        <v>1.1139868219708999</v>
      </c>
      <c r="K2256">
        <v>210.944887387785</v>
      </c>
      <c r="L2256">
        <v>211.78694162746999</v>
      </c>
      <c r="M2256">
        <v>55.684649789803103</v>
      </c>
      <c r="N2256">
        <v>3.5118276049058101</v>
      </c>
      <c r="O2256">
        <v>23.252061670849699</v>
      </c>
      <c r="P2256">
        <v>27.570040022870199</v>
      </c>
      <c r="Q2256">
        <v>-0.10601251711199899</v>
      </c>
    </row>
    <row r="2257" spans="1:17" hidden="1" x14ac:dyDescent="0.3">
      <c r="A2257" t="s">
        <v>4674</v>
      </c>
      <c r="B2257" t="s">
        <v>4675</v>
      </c>
      <c r="C2257" t="str">
        <f>IFERROR(VLOOKUP(Table1[[#This Row],[Ticker]],[1]!Table1[[Symbol]:[Industry]],2,FALSE),"-")</f>
        <v>-</v>
      </c>
      <c r="D2257" t="s">
        <v>941</v>
      </c>
      <c r="E2257">
        <v>234.14482054999999</v>
      </c>
      <c r="F2257">
        <v>120.85</v>
      </c>
      <c r="G2257">
        <v>50.410781109945397</v>
      </c>
      <c r="H2257">
        <v>78.869008452602401</v>
      </c>
      <c r="I2257">
        <v>59.130448137595401</v>
      </c>
      <c r="J2257">
        <v>1.21089126342447</v>
      </c>
      <c r="M2257">
        <v>68.524272888825493</v>
      </c>
      <c r="O2257">
        <v>15.018618121638401</v>
      </c>
      <c r="P2257">
        <v>92.743221690590005</v>
      </c>
    </row>
    <row r="2258" spans="1:17" hidden="1" x14ac:dyDescent="0.3">
      <c r="A2258" t="s">
        <v>4676</v>
      </c>
      <c r="B2258" t="s">
        <v>4677</v>
      </c>
      <c r="C2258" t="str">
        <f>IFERROR(VLOOKUP(Table1[[#This Row],[Ticker]],[1]!Table1[[Symbol]:[Industry]],2,FALSE),"-")</f>
        <v>-</v>
      </c>
      <c r="D2258" t="s">
        <v>1435</v>
      </c>
      <c r="E2258">
        <v>233.68712758800001</v>
      </c>
      <c r="F2258">
        <v>108.86</v>
      </c>
      <c r="G2258">
        <v>-30.533883190941999</v>
      </c>
      <c r="H2258">
        <v>-6.4435277109975804</v>
      </c>
      <c r="I2258">
        <v>-25.474832950159801</v>
      </c>
      <c r="J2258">
        <v>-1.72912267977214</v>
      </c>
      <c r="K2258">
        <v>107.13389541554299</v>
      </c>
      <c r="L2258">
        <v>109.09986602324</v>
      </c>
      <c r="M2258">
        <v>53.369122293578997</v>
      </c>
      <c r="N2258">
        <v>1.0439176440992399</v>
      </c>
      <c r="O2258">
        <v>37.332353481535897</v>
      </c>
      <c r="P2258">
        <v>23.845278725824802</v>
      </c>
      <c r="Q2258">
        <v>-8.7333219327215994E-2</v>
      </c>
    </row>
    <row r="2259" spans="1:17" hidden="1" x14ac:dyDescent="0.3">
      <c r="A2259" t="s">
        <v>4678</v>
      </c>
      <c r="B2259" t="s">
        <v>4679</v>
      </c>
      <c r="C2259" t="str">
        <f>IFERROR(VLOOKUP(Table1[[#This Row],[Ticker]],[1]!Table1[[Symbol]:[Industry]],2,FALSE),"-")</f>
        <v>-</v>
      </c>
      <c r="D2259" t="s">
        <v>62</v>
      </c>
      <c r="E2259">
        <v>233.6275785</v>
      </c>
      <c r="F2259">
        <v>199.95</v>
      </c>
      <c r="G2259">
        <v>178.595917540165</v>
      </c>
      <c r="H2259">
        <v>0.77697702723765305</v>
      </c>
      <c r="I2259">
        <v>8.9362703347219696</v>
      </c>
      <c r="J2259">
        <v>-5.2340772900346302</v>
      </c>
      <c r="K2259">
        <v>195.13721616077399</v>
      </c>
      <c r="L2259">
        <v>160.62190077570199</v>
      </c>
      <c r="M2259">
        <v>35.903811520423702</v>
      </c>
      <c r="N2259">
        <v>0.826575538972951</v>
      </c>
      <c r="O2259">
        <v>16.454113528382099</v>
      </c>
      <c r="P2259">
        <v>221.41134865777201</v>
      </c>
      <c r="Q2259">
        <v>0.13979409963657899</v>
      </c>
    </row>
    <row r="2260" spans="1:17" hidden="1" x14ac:dyDescent="0.3">
      <c r="A2260" t="s">
        <v>4680</v>
      </c>
      <c r="B2260" t="s">
        <v>4681</v>
      </c>
      <c r="C2260" t="str">
        <f>IFERROR(VLOOKUP(Table1[[#This Row],[Ticker]],[1]!Table1[[Symbol]:[Industry]],2,FALSE),"-")</f>
        <v>-</v>
      </c>
      <c r="D2260" t="s">
        <v>1435</v>
      </c>
      <c r="E2260">
        <v>233.24612500000001</v>
      </c>
      <c r="F2260">
        <v>197.75</v>
      </c>
      <c r="G2260">
        <v>-41.166060529710201</v>
      </c>
      <c r="H2260">
        <v>-0.49733226417013199</v>
      </c>
      <c r="I2260">
        <v>-1.04894156821645</v>
      </c>
      <c r="J2260">
        <v>-10.2440636915304</v>
      </c>
      <c r="K2260">
        <v>195.49826558682901</v>
      </c>
      <c r="L2260">
        <v>195.09449980204499</v>
      </c>
      <c r="M2260">
        <v>42.4311949195747</v>
      </c>
      <c r="N2260">
        <v>1.9548846377637601</v>
      </c>
      <c r="O2260">
        <v>50.088495575221202</v>
      </c>
      <c r="P2260">
        <v>23.362445414847102</v>
      </c>
      <c r="Q2260">
        <v>3.785327771106E-3</v>
      </c>
    </row>
    <row r="2261" spans="1:17" hidden="1" x14ac:dyDescent="0.3">
      <c r="A2261" t="s">
        <v>4682</v>
      </c>
      <c r="B2261" t="s">
        <v>4683</v>
      </c>
      <c r="C2261" t="str">
        <f>IFERROR(VLOOKUP(Table1[[#This Row],[Ticker]],[1]!Table1[[Symbol]:[Industry]],2,FALSE),"-")</f>
        <v>-</v>
      </c>
      <c r="D2261" t="s">
        <v>92</v>
      </c>
      <c r="E2261">
        <v>233.22643199999999</v>
      </c>
      <c r="F2261">
        <v>58.26</v>
      </c>
      <c r="G2261">
        <v>113.09425000908</v>
      </c>
      <c r="H2261">
        <v>25.1118883796928</v>
      </c>
      <c r="I2261">
        <v>51.200866608013897</v>
      </c>
      <c r="J2261">
        <v>36.316796326160201</v>
      </c>
      <c r="K2261">
        <v>40.772530733399996</v>
      </c>
      <c r="L2261">
        <v>38.104934299261302</v>
      </c>
      <c r="M2261">
        <v>91.057949802560699</v>
      </c>
      <c r="N2261">
        <v>4.1751761626324004</v>
      </c>
      <c r="O2261">
        <v>1.9567456230689999</v>
      </c>
      <c r="P2261">
        <v>145.30526315789399</v>
      </c>
      <c r="Q2261">
        <v>0.12336811668558301</v>
      </c>
    </row>
    <row r="2262" spans="1:17" hidden="1" x14ac:dyDescent="0.3">
      <c r="A2262" t="s">
        <v>4684</v>
      </c>
      <c r="B2262" t="s">
        <v>4685</v>
      </c>
      <c r="C2262" t="str">
        <f>IFERROR(VLOOKUP(Table1[[#This Row],[Ticker]],[1]!Table1[[Symbol]:[Industry]],2,FALSE),"-")</f>
        <v>-</v>
      </c>
      <c r="D2262" t="s">
        <v>619</v>
      </c>
      <c r="E2262">
        <v>232.538108507</v>
      </c>
      <c r="F2262">
        <v>179.39</v>
      </c>
      <c r="G2262">
        <v>29.152524499576099</v>
      </c>
      <c r="H2262">
        <v>-6.0949962351591802</v>
      </c>
      <c r="I2262">
        <v>14.2671894548421</v>
      </c>
      <c r="J2262">
        <v>-10.922681483345899</v>
      </c>
      <c r="K2262">
        <v>176.29239276964</v>
      </c>
      <c r="L2262">
        <v>160.71195571893</v>
      </c>
      <c r="M2262">
        <v>45.687739411160699</v>
      </c>
      <c r="N2262">
        <v>1.1542532532884699</v>
      </c>
      <c r="O2262">
        <v>14.2761580913094</v>
      </c>
      <c r="P2262">
        <v>55.991304347826002</v>
      </c>
      <c r="Q2262">
        <v>-3.3078812990550002E-2</v>
      </c>
    </row>
    <row r="2263" spans="1:17" hidden="1" x14ac:dyDescent="0.3">
      <c r="A2263" t="s">
        <v>4686</v>
      </c>
      <c r="B2263" t="s">
        <v>4687</v>
      </c>
      <c r="C2263" t="str">
        <f>IFERROR(VLOOKUP(Table1[[#This Row],[Ticker]],[1]!Table1[[Symbol]:[Industry]],2,FALSE),"-")</f>
        <v>-</v>
      </c>
      <c r="D2263" t="s">
        <v>198</v>
      </c>
      <c r="E2263">
        <v>232.20215496399999</v>
      </c>
      <c r="F2263">
        <v>101.66</v>
      </c>
      <c r="G2263">
        <v>16.7299390761622</v>
      </c>
      <c r="H2263">
        <v>-8.31223797392704</v>
      </c>
      <c r="I2263">
        <v>-10.0726238952748</v>
      </c>
      <c r="J2263">
        <v>-2.7491315806646099</v>
      </c>
      <c r="K2263">
        <v>103.893339519831</v>
      </c>
      <c r="L2263">
        <v>97.191910669119594</v>
      </c>
      <c r="M2263">
        <v>33.373082482332698</v>
      </c>
      <c r="N2263">
        <v>0.78438294002322395</v>
      </c>
      <c r="O2263">
        <v>38.402518197914603</v>
      </c>
      <c r="P2263">
        <v>46.378689704823501</v>
      </c>
      <c r="Q2263">
        <v>1.3804942820237E-2</v>
      </c>
    </row>
    <row r="2264" spans="1:17" hidden="1" x14ac:dyDescent="0.3">
      <c r="A2264" t="s">
        <v>4688</v>
      </c>
      <c r="B2264" t="s">
        <v>4689</v>
      </c>
      <c r="C2264" t="str">
        <f>IFERROR(VLOOKUP(Table1[[#This Row],[Ticker]],[1]!Table1[[Symbol]:[Industry]],2,FALSE),"-")</f>
        <v>-</v>
      </c>
      <c r="E2264">
        <v>230.94189449999999</v>
      </c>
      <c r="F2264">
        <v>13.74</v>
      </c>
      <c r="G2264">
        <v>14.3223149675744</v>
      </c>
      <c r="H2264">
        <v>-19.0838951968956</v>
      </c>
      <c r="I2264">
        <v>-38.880511935621399</v>
      </c>
      <c r="J2264">
        <v>-3.3718593193260999</v>
      </c>
      <c r="K2264">
        <v>15.4539276724974</v>
      </c>
      <c r="L2264">
        <v>15.255890516207</v>
      </c>
      <c r="M2264">
        <v>34.4616952448186</v>
      </c>
      <c r="N2264">
        <v>2.2120935821352998</v>
      </c>
      <c r="O2264">
        <v>42.649199417758297</v>
      </c>
      <c r="P2264">
        <v>43.003842134825099</v>
      </c>
      <c r="Q2264">
        <v>4.1283298981846003E-2</v>
      </c>
    </row>
    <row r="2265" spans="1:17" hidden="1" x14ac:dyDescent="0.3">
      <c r="A2265" t="s">
        <v>4690</v>
      </c>
      <c r="B2265" t="s">
        <v>4691</v>
      </c>
      <c r="C2265" t="str">
        <f>IFERROR(VLOOKUP(Table1[[#This Row],[Ticker]],[1]!Table1[[Symbol]:[Industry]],2,FALSE),"-")</f>
        <v>-</v>
      </c>
      <c r="D2265" t="s">
        <v>46</v>
      </c>
      <c r="E2265">
        <v>230.22862397199901</v>
      </c>
      <c r="F2265">
        <v>32.92</v>
      </c>
      <c r="G2265">
        <v>156.194269489178</v>
      </c>
      <c r="H2265">
        <v>-11.098688824739501</v>
      </c>
      <c r="I2265">
        <v>32.0367886278285</v>
      </c>
      <c r="J2265">
        <v>-0.97770915436124906</v>
      </c>
      <c r="K2265">
        <v>31.143249812728101</v>
      </c>
      <c r="L2265">
        <v>25.142312518739601</v>
      </c>
      <c r="M2265">
        <v>50.242125003201203</v>
      </c>
      <c r="N2265">
        <v>0.89842277969669704</v>
      </c>
      <c r="O2265">
        <v>14.5200486026731</v>
      </c>
      <c r="P2265">
        <v>190.04405286343601</v>
      </c>
      <c r="Q2265">
        <v>1.9102837532383E-2</v>
      </c>
    </row>
    <row r="2266" spans="1:17" hidden="1" x14ac:dyDescent="0.3">
      <c r="A2266" t="s">
        <v>4692</v>
      </c>
      <c r="B2266" t="s">
        <v>4693</v>
      </c>
      <c r="C2266" t="str">
        <f>IFERROR(VLOOKUP(Table1[[#This Row],[Ticker]],[1]!Table1[[Symbol]:[Industry]],2,FALSE),"-")</f>
        <v>-</v>
      </c>
      <c r="D2266" t="s">
        <v>101</v>
      </c>
      <c r="E2266">
        <v>229.51501719999999</v>
      </c>
      <c r="F2266">
        <v>173</v>
      </c>
      <c r="G2266">
        <v>122.00657716302899</v>
      </c>
      <c r="H2266">
        <v>-12.3033710804328</v>
      </c>
      <c r="I2266">
        <v>-3.70094996592029</v>
      </c>
      <c r="J2266">
        <v>-6.0668865143532997</v>
      </c>
      <c r="K2266">
        <v>178.99500725169301</v>
      </c>
      <c r="L2266">
        <v>146.62483344660899</v>
      </c>
      <c r="M2266">
        <v>41.580202267879798</v>
      </c>
      <c r="N2266">
        <v>0.251711695854967</v>
      </c>
      <c r="O2266">
        <v>51.329479768786101</v>
      </c>
      <c r="P2266">
        <v>148.74191229331399</v>
      </c>
      <c r="Q2266">
        <v>0.113593992147276</v>
      </c>
    </row>
    <row r="2267" spans="1:17" hidden="1" x14ac:dyDescent="0.3">
      <c r="A2267" t="s">
        <v>4694</v>
      </c>
      <c r="B2267" t="s">
        <v>4695</v>
      </c>
      <c r="C2267" t="str">
        <f>IFERROR(VLOOKUP(Table1[[#This Row],[Ticker]],[1]!Table1[[Symbol]:[Industry]],2,FALSE),"-")</f>
        <v>-</v>
      </c>
      <c r="D2267" t="s">
        <v>21</v>
      </c>
      <c r="E2267">
        <v>229.30911871999999</v>
      </c>
      <c r="F2267">
        <v>14.08</v>
      </c>
      <c r="G2267">
        <v>-26.536496909996899</v>
      </c>
      <c r="H2267">
        <v>-2.7844829834977198</v>
      </c>
      <c r="I2267">
        <v>-7.7753602185945896</v>
      </c>
      <c r="J2267">
        <v>1.55505492166756</v>
      </c>
      <c r="K2267">
        <v>13.330311884012801</v>
      </c>
      <c r="L2267">
        <v>13.5163059779562</v>
      </c>
      <c r="M2267">
        <v>59.568599021060002</v>
      </c>
      <c r="N2267">
        <v>0.62778946953611503</v>
      </c>
      <c r="O2267">
        <v>28.551136363636299</v>
      </c>
      <c r="P2267">
        <v>42.944162436548197</v>
      </c>
    </row>
    <row r="2268" spans="1:17" hidden="1" x14ac:dyDescent="0.3">
      <c r="A2268" t="s">
        <v>4696</v>
      </c>
      <c r="B2268" t="s">
        <v>4697</v>
      </c>
      <c r="C2268" t="str">
        <f>IFERROR(VLOOKUP(Table1[[#This Row],[Ticker]],[1]!Table1[[Symbol]:[Industry]],2,FALSE),"-")</f>
        <v>-</v>
      </c>
      <c r="D2268" t="s">
        <v>821</v>
      </c>
      <c r="E2268">
        <v>228.54400000000001</v>
      </c>
      <c r="F2268">
        <v>160</v>
      </c>
      <c r="G2268">
        <v>110.45629115545501</v>
      </c>
      <c r="H2268">
        <v>-15.2724056888117</v>
      </c>
      <c r="I2268">
        <v>75.788499870273995</v>
      </c>
      <c r="J2268">
        <v>-6.1613147618427604</v>
      </c>
      <c r="K2268">
        <v>155.83235078031299</v>
      </c>
      <c r="M2268">
        <v>42.4903493215973</v>
      </c>
      <c r="N2268">
        <v>0.68655959425190105</v>
      </c>
      <c r="O2268">
        <v>18.75</v>
      </c>
      <c r="P2268">
        <v>153.96825396825301</v>
      </c>
    </row>
    <row r="2269" spans="1:17" hidden="1" x14ac:dyDescent="0.3">
      <c r="A2269" t="s">
        <v>4698</v>
      </c>
      <c r="B2269" t="s">
        <v>4699</v>
      </c>
      <c r="C2269" t="str">
        <f>IFERROR(VLOOKUP(Table1[[#This Row],[Ticker]],[1]!Table1[[Symbol]:[Industry]],2,FALSE),"-")</f>
        <v>-</v>
      </c>
      <c r="E2269">
        <v>228.1646475</v>
      </c>
      <c r="F2269">
        <v>112.95</v>
      </c>
      <c r="G2269">
        <v>173.57410941026001</v>
      </c>
      <c r="H2269">
        <v>-18.046848799389299</v>
      </c>
      <c r="I2269">
        <v>-27.288986529502701</v>
      </c>
      <c r="J2269">
        <v>11.5292684337872</v>
      </c>
      <c r="K2269">
        <v>120.198875860211</v>
      </c>
      <c r="L2269">
        <v>111.521027696836</v>
      </c>
      <c r="M2269">
        <v>63.430414259428701</v>
      </c>
      <c r="N2269">
        <v>1.1965560608582</v>
      </c>
      <c r="O2269">
        <v>78.574590526781705</v>
      </c>
      <c r="P2269">
        <v>250.77639751552701</v>
      </c>
    </row>
    <row r="2270" spans="1:17" hidden="1" x14ac:dyDescent="0.3">
      <c r="A2270" t="s">
        <v>4700</v>
      </c>
      <c r="B2270" t="s">
        <v>4701</v>
      </c>
      <c r="C2270" t="str">
        <f>IFERROR(VLOOKUP(Table1[[#This Row],[Ticker]],[1]!Table1[[Symbol]:[Industry]],2,FALSE),"-")</f>
        <v>-</v>
      </c>
      <c r="D2270" t="s">
        <v>51</v>
      </c>
      <c r="E2270">
        <v>228.121745</v>
      </c>
      <c r="F2270">
        <v>205</v>
      </c>
      <c r="G2270">
        <v>-72.642526474475105</v>
      </c>
      <c r="H2270">
        <v>-7.0459099623160002</v>
      </c>
      <c r="I2270">
        <v>-44.748967564692101</v>
      </c>
      <c r="J2270">
        <v>-2.1063778128807402</v>
      </c>
      <c r="K2270">
        <v>212.89505186542101</v>
      </c>
      <c r="L2270">
        <v>262.37310993040097</v>
      </c>
      <c r="M2270">
        <v>37.775515787371098</v>
      </c>
      <c r="N2270">
        <v>8.8758787005424403E-2</v>
      </c>
      <c r="O2270">
        <v>130.80487804878001</v>
      </c>
      <c r="P2270">
        <v>18.360277136258599</v>
      </c>
      <c r="Q2270">
        <v>-0.12637234574907599</v>
      </c>
    </row>
    <row r="2271" spans="1:17" hidden="1" x14ac:dyDescent="0.3">
      <c r="A2271" t="s">
        <v>4702</v>
      </c>
      <c r="B2271" t="s">
        <v>4703</v>
      </c>
      <c r="C2271" t="str">
        <f>IFERROR(VLOOKUP(Table1[[#This Row],[Ticker]],[1]!Table1[[Symbol]:[Industry]],2,FALSE),"-")</f>
        <v>-</v>
      </c>
      <c r="D2271" t="s">
        <v>597</v>
      </c>
      <c r="E2271">
        <v>228.05737500000001</v>
      </c>
      <c r="F2271">
        <v>130</v>
      </c>
      <c r="G2271">
        <v>-37.3092766101122</v>
      </c>
      <c r="H2271">
        <v>-4.1228182406479004</v>
      </c>
      <c r="I2271">
        <v>-12.367475299386101</v>
      </c>
      <c r="J2271">
        <v>0.54422459675781298</v>
      </c>
      <c r="K2271">
        <v>130.87976703201201</v>
      </c>
      <c r="L2271">
        <v>131.14162084278601</v>
      </c>
      <c r="M2271">
        <v>43.250127731844103</v>
      </c>
      <c r="N2271">
        <v>4.7770491803278601</v>
      </c>
      <c r="O2271">
        <v>26.846153846153801</v>
      </c>
      <c r="P2271">
        <v>8.3333333333333197</v>
      </c>
    </row>
    <row r="2272" spans="1:17" hidden="1" x14ac:dyDescent="0.3">
      <c r="A2272" t="s">
        <v>4704</v>
      </c>
      <c r="B2272" t="s">
        <v>4705</v>
      </c>
      <c r="C2272" t="str">
        <f>IFERROR(VLOOKUP(Table1[[#This Row],[Ticker]],[1]!Table1[[Symbol]:[Industry]],2,FALSE),"-")</f>
        <v>-</v>
      </c>
      <c r="D2272" t="s">
        <v>523</v>
      </c>
      <c r="E2272">
        <v>227.55104800000001</v>
      </c>
      <c r="F2272">
        <v>106</v>
      </c>
      <c r="G2272">
        <v>-54.376468555833398</v>
      </c>
      <c r="H2272">
        <v>-35.161294577700602</v>
      </c>
      <c r="I2272">
        <v>-45.656801528183401</v>
      </c>
      <c r="J2272">
        <v>-5.6399859295579704</v>
      </c>
      <c r="M2272">
        <v>20.165075475939901</v>
      </c>
      <c r="O2272">
        <v>53.537735849056602</v>
      </c>
      <c r="P2272">
        <v>4.63968410661401</v>
      </c>
    </row>
    <row r="2273" spans="1:17" hidden="1" x14ac:dyDescent="0.3">
      <c r="A2273" t="s">
        <v>4706</v>
      </c>
      <c r="B2273" t="s">
        <v>4707</v>
      </c>
      <c r="C2273" t="str">
        <f>IFERROR(VLOOKUP(Table1[[#This Row],[Ticker]],[1]!Table1[[Symbol]:[Industry]],2,FALSE),"-")</f>
        <v>-</v>
      </c>
      <c r="D2273" t="s">
        <v>138</v>
      </c>
      <c r="E2273">
        <v>227.3727925</v>
      </c>
      <c r="F2273">
        <v>14.39</v>
      </c>
      <c r="G2273">
        <v>-106.422881554407</v>
      </c>
      <c r="H2273">
        <v>2.4563524811229098</v>
      </c>
      <c r="I2273">
        <v>-63.826683683010202</v>
      </c>
      <c r="J2273">
        <v>-8.8307754032421801</v>
      </c>
      <c r="K2273">
        <v>16.061624502526101</v>
      </c>
      <c r="L2273">
        <v>31.806460708082</v>
      </c>
      <c r="M2273">
        <v>32.343905570080501</v>
      </c>
      <c r="N2273">
        <v>1.32730006814388</v>
      </c>
      <c r="O2273">
        <v>531.82765809589898</v>
      </c>
      <c r="P2273">
        <v>39.844509232264301</v>
      </c>
      <c r="Q2273">
        <v>-2.1301649081859999E-3</v>
      </c>
    </row>
    <row r="2274" spans="1:17" hidden="1" x14ac:dyDescent="0.3">
      <c r="A2274" t="s">
        <v>4708</v>
      </c>
      <c r="B2274" t="s">
        <v>4709</v>
      </c>
      <c r="C2274" t="str">
        <f>IFERROR(VLOOKUP(Table1[[#This Row],[Ticker]],[1]!Table1[[Symbol]:[Industry]],2,FALSE),"-")</f>
        <v>-</v>
      </c>
      <c r="E2274">
        <v>227.3488849</v>
      </c>
      <c r="F2274">
        <v>1936.75</v>
      </c>
      <c r="G2274">
        <v>309.156115316534</v>
      </c>
      <c r="H2274">
        <v>11.0148571838169</v>
      </c>
      <c r="I2274">
        <v>54.492617216842298</v>
      </c>
      <c r="J2274">
        <v>-3.4140783628572802</v>
      </c>
      <c r="K2274">
        <v>1711.06170415064</v>
      </c>
      <c r="L2274">
        <v>1164.8363725363299</v>
      </c>
      <c r="M2274">
        <v>30.028815566056501</v>
      </c>
      <c r="N2274">
        <v>5.3782198797416601E-2</v>
      </c>
      <c r="O2274">
        <v>22.377694591454699</v>
      </c>
      <c r="P2274">
        <v>366.63052644259699</v>
      </c>
      <c r="Q2274">
        <v>0.154831724871901</v>
      </c>
    </row>
    <row r="2275" spans="1:17" hidden="1" x14ac:dyDescent="0.3">
      <c r="A2275" t="s">
        <v>4710</v>
      </c>
      <c r="B2275" t="s">
        <v>4711</v>
      </c>
      <c r="C2275" t="str">
        <f>IFERROR(VLOOKUP(Table1[[#This Row],[Ticker]],[1]!Table1[[Symbol]:[Industry]],2,FALSE),"-")</f>
        <v>-</v>
      </c>
      <c r="D2275" t="s">
        <v>198</v>
      </c>
      <c r="E2275">
        <v>227.34163877500001</v>
      </c>
      <c r="F2275">
        <v>179.35</v>
      </c>
      <c r="G2275">
        <v>12.775867626766599</v>
      </c>
      <c r="H2275">
        <v>-20.7019372998178</v>
      </c>
      <c r="I2275">
        <v>-22.280641205064601</v>
      </c>
      <c r="J2275">
        <v>-5.5196051904762298</v>
      </c>
      <c r="K2275">
        <v>187.02467244671101</v>
      </c>
      <c r="L2275">
        <v>169.48598890542399</v>
      </c>
      <c r="M2275">
        <v>37.168949236539902</v>
      </c>
      <c r="N2275">
        <v>0.64817206254239501</v>
      </c>
      <c r="O2275">
        <v>24.086980763869501</v>
      </c>
      <c r="P2275">
        <v>43.9406099518459</v>
      </c>
      <c r="Q2275">
        <v>-1.186251027179E-2</v>
      </c>
    </row>
    <row r="2276" spans="1:17" hidden="1" x14ac:dyDescent="0.3">
      <c r="A2276" t="s">
        <v>4712</v>
      </c>
      <c r="B2276" t="s">
        <v>4713</v>
      </c>
      <c r="C2276" t="str">
        <f>IFERROR(VLOOKUP(Table1[[#This Row],[Ticker]],[1]!Table1[[Symbol]:[Industry]],2,FALSE),"-")</f>
        <v>-</v>
      </c>
      <c r="D2276" t="s">
        <v>138</v>
      </c>
      <c r="E2276">
        <v>227.26210238899901</v>
      </c>
      <c r="F2276">
        <v>61.13</v>
      </c>
      <c r="G2276">
        <v>-48.000303207179101</v>
      </c>
      <c r="H2276">
        <v>-1.5818617112844899</v>
      </c>
      <c r="I2276">
        <v>-17.946502291790502</v>
      </c>
      <c r="J2276">
        <v>0.36137885207696302</v>
      </c>
      <c r="K2276">
        <v>60.648755849599198</v>
      </c>
      <c r="L2276">
        <v>64.558635229677193</v>
      </c>
      <c r="M2276">
        <v>48.125110838082797</v>
      </c>
      <c r="N2276">
        <v>1.1529131756886699</v>
      </c>
      <c r="O2276">
        <v>58.023883526909799</v>
      </c>
      <c r="P2276">
        <v>46.2790141182101</v>
      </c>
      <c r="Q2276">
        <v>9.0119205117823994E-2</v>
      </c>
    </row>
    <row r="2277" spans="1:17" hidden="1" x14ac:dyDescent="0.3">
      <c r="A2277" t="s">
        <v>4714</v>
      </c>
      <c r="B2277" t="s">
        <v>4715</v>
      </c>
      <c r="C2277" t="str">
        <f>IFERROR(VLOOKUP(Table1[[#This Row],[Ticker]],[1]!Table1[[Symbol]:[Industry]],2,FALSE),"-")</f>
        <v>-</v>
      </c>
      <c r="D2277" t="s">
        <v>1008</v>
      </c>
      <c r="E2277">
        <v>227.15790243999999</v>
      </c>
      <c r="F2277">
        <v>12.2</v>
      </c>
      <c r="G2277">
        <v>52.835650926119598</v>
      </c>
      <c r="H2277">
        <v>-7.26586974109932</v>
      </c>
      <c r="I2277">
        <v>-14.011462971120601</v>
      </c>
      <c r="J2277">
        <v>-10.282843072415099</v>
      </c>
      <c r="K2277">
        <v>11.800094428810199</v>
      </c>
      <c r="L2277">
        <v>10.3049975630669</v>
      </c>
      <c r="M2277">
        <v>39.626788245424301</v>
      </c>
      <c r="N2277">
        <v>0.81994531463085596</v>
      </c>
      <c r="O2277">
        <v>26.229508196721302</v>
      </c>
      <c r="Q2277">
        <v>5.4644790758748001E-2</v>
      </c>
    </row>
    <row r="2278" spans="1:17" hidden="1" x14ac:dyDescent="0.3">
      <c r="A2278" t="s">
        <v>4716</v>
      </c>
      <c r="B2278" t="s">
        <v>4717</v>
      </c>
      <c r="C2278" t="str">
        <f>IFERROR(VLOOKUP(Table1[[#This Row],[Ticker]],[1]!Table1[[Symbol]:[Industry]],2,FALSE),"-")</f>
        <v>-</v>
      </c>
      <c r="D2278" t="s">
        <v>46</v>
      </c>
      <c r="E2278">
        <v>226.32556220399999</v>
      </c>
      <c r="F2278">
        <v>88.07</v>
      </c>
      <c r="G2278">
        <v>258.93710020148097</v>
      </c>
      <c r="H2278">
        <v>-1.8624440029879701</v>
      </c>
      <c r="I2278">
        <v>38.7122552194025</v>
      </c>
      <c r="J2278">
        <v>-6.2718156084562997</v>
      </c>
      <c r="K2278">
        <v>94.445519601205504</v>
      </c>
      <c r="L2278">
        <v>71.6407807646858</v>
      </c>
      <c r="M2278">
        <v>25.209040641375701</v>
      </c>
      <c r="N2278">
        <v>0.36872118012176902</v>
      </c>
      <c r="O2278">
        <v>32.871579425457</v>
      </c>
      <c r="P2278">
        <v>353.96907216494799</v>
      </c>
      <c r="Q2278">
        <v>0.11987157172603199</v>
      </c>
    </row>
    <row r="2279" spans="1:17" hidden="1" x14ac:dyDescent="0.3">
      <c r="A2279" t="s">
        <v>4718</v>
      </c>
      <c r="B2279" t="s">
        <v>4719</v>
      </c>
      <c r="C2279" t="str">
        <f>IFERROR(VLOOKUP(Table1[[#This Row],[Ticker]],[1]!Table1[[Symbol]:[Industry]],2,FALSE),"-")</f>
        <v>-</v>
      </c>
      <c r="D2279" t="s">
        <v>619</v>
      </c>
      <c r="E2279">
        <v>225.423304819999</v>
      </c>
      <c r="F2279">
        <v>8.26</v>
      </c>
      <c r="G2279">
        <v>9.0353288649279708</v>
      </c>
      <c r="H2279">
        <v>-24.161294577700598</v>
      </c>
      <c r="I2279">
        <v>18.834632841780099</v>
      </c>
      <c r="J2279">
        <v>-7.0113309587977302</v>
      </c>
      <c r="K2279">
        <v>9.2896589540741807</v>
      </c>
      <c r="L2279">
        <v>7.76136496253765</v>
      </c>
      <c r="M2279">
        <v>19.633037668726502</v>
      </c>
      <c r="N2279">
        <v>0.69079193751789802</v>
      </c>
      <c r="O2279">
        <v>48.910411622276001</v>
      </c>
      <c r="P2279">
        <v>68.916155419222804</v>
      </c>
      <c r="Q2279">
        <v>8.8808662225264998E-2</v>
      </c>
    </row>
    <row r="2280" spans="1:17" hidden="1" x14ac:dyDescent="0.3">
      <c r="A2280" t="s">
        <v>4720</v>
      </c>
      <c r="B2280" t="s">
        <v>4721</v>
      </c>
      <c r="C2280" t="str">
        <f>IFERROR(VLOOKUP(Table1[[#This Row],[Ticker]],[1]!Table1[[Symbol]:[Industry]],2,FALSE),"-")</f>
        <v>-</v>
      </c>
      <c r="D2280" t="s">
        <v>62</v>
      </c>
      <c r="E2280">
        <v>225.32400000000001</v>
      </c>
      <c r="F2280">
        <v>137.5</v>
      </c>
      <c r="G2280">
        <v>-30.660707443728299</v>
      </c>
      <c r="H2280">
        <v>-13.459826388467301</v>
      </c>
      <c r="I2280">
        <v>-21.941040416078302</v>
      </c>
      <c r="J2280">
        <v>-4.2176801651469402</v>
      </c>
      <c r="M2280">
        <v>39.155881523592498</v>
      </c>
      <c r="O2280">
        <v>43.127272727272697</v>
      </c>
      <c r="P2280">
        <v>34.803921568627402</v>
      </c>
    </row>
    <row r="2281" spans="1:17" hidden="1" x14ac:dyDescent="0.3">
      <c r="A2281" t="s">
        <v>4722</v>
      </c>
      <c r="B2281" t="s">
        <v>4723</v>
      </c>
      <c r="C2281" t="str">
        <f>IFERROR(VLOOKUP(Table1[[#This Row],[Ticker]],[1]!Table1[[Symbol]:[Industry]],2,FALSE),"-")</f>
        <v>-</v>
      </c>
      <c r="D2281" t="s">
        <v>343</v>
      </c>
      <c r="E2281">
        <v>225.134176</v>
      </c>
      <c r="F2281">
        <v>76.48</v>
      </c>
      <c r="G2281">
        <v>44.667937649351103</v>
      </c>
      <c r="H2281">
        <v>-13.970432807891401</v>
      </c>
      <c r="I2281">
        <v>-8.4406337910283806</v>
      </c>
      <c r="J2281">
        <v>-4.6709468109737697</v>
      </c>
      <c r="K2281">
        <v>83.506546602859103</v>
      </c>
      <c r="L2281">
        <v>72.9741276110109</v>
      </c>
      <c r="M2281">
        <v>23.424930133385999</v>
      </c>
      <c r="N2281">
        <v>0.46234861941173899</v>
      </c>
      <c r="O2281">
        <v>27.288179916317901</v>
      </c>
      <c r="P2281">
        <v>79.741480611045802</v>
      </c>
      <c r="Q2281">
        <v>2.1513368196631001E-2</v>
      </c>
    </row>
    <row r="2282" spans="1:17" hidden="1" x14ac:dyDescent="0.3">
      <c r="A2282" t="s">
        <v>4724</v>
      </c>
      <c r="B2282" t="s">
        <v>4725</v>
      </c>
      <c r="C2282" t="str">
        <f>IFERROR(VLOOKUP(Table1[[#This Row],[Ticker]],[1]!Table1[[Symbol]:[Industry]],2,FALSE),"-")</f>
        <v>-</v>
      </c>
      <c r="E2282">
        <v>224.84128689600001</v>
      </c>
      <c r="F2282">
        <v>92.22</v>
      </c>
      <c r="G2282">
        <v>223.69606426327701</v>
      </c>
      <c r="H2282">
        <v>33.997566088868098</v>
      </c>
      <c r="I2282">
        <v>31.124676131823399</v>
      </c>
      <c r="J2282">
        <v>10.0264817229939</v>
      </c>
      <c r="K2282">
        <v>74.974049440354904</v>
      </c>
      <c r="L2282">
        <v>59.012829373696498</v>
      </c>
      <c r="M2282">
        <v>59.522313849446498</v>
      </c>
      <c r="N2282">
        <v>0.68490893240779605</v>
      </c>
      <c r="O2282">
        <v>15.8317067881153</v>
      </c>
      <c r="P2282">
        <v>281.07438016528903</v>
      </c>
    </row>
    <row r="2283" spans="1:17" hidden="1" x14ac:dyDescent="0.3">
      <c r="A2283" t="s">
        <v>4726</v>
      </c>
      <c r="B2283" t="s">
        <v>4727</v>
      </c>
      <c r="C2283" t="str">
        <f>IFERROR(VLOOKUP(Table1[[#This Row],[Ticker]],[1]!Table1[[Symbol]:[Industry]],2,FALSE),"-")</f>
        <v>-</v>
      </c>
      <c r="D2283" t="s">
        <v>400</v>
      </c>
      <c r="E2283">
        <v>224.269662375</v>
      </c>
      <c r="F2283">
        <v>112.55</v>
      </c>
      <c r="G2283">
        <v>98.939485521002695</v>
      </c>
      <c r="H2283">
        <v>18.488278071871999</v>
      </c>
      <c r="I2283">
        <v>66.716237898001197</v>
      </c>
      <c r="J2283">
        <v>3.9210818682571298</v>
      </c>
      <c r="K2283">
        <v>93.666315426056997</v>
      </c>
      <c r="L2283">
        <v>73.820625447349201</v>
      </c>
      <c r="M2283">
        <v>56.7995011902849</v>
      </c>
      <c r="N2283">
        <v>0.51606082553674404</v>
      </c>
      <c r="O2283">
        <v>19.0137716570413</v>
      </c>
      <c r="P2283">
        <v>149.22497785651001</v>
      </c>
      <c r="Q2283">
        <v>0.160069579850216</v>
      </c>
    </row>
    <row r="2284" spans="1:17" hidden="1" x14ac:dyDescent="0.3">
      <c r="A2284" t="s">
        <v>4728</v>
      </c>
      <c r="B2284" t="s">
        <v>4729</v>
      </c>
      <c r="C2284" t="str">
        <f>IFERROR(VLOOKUP(Table1[[#This Row],[Ticker]],[1]!Table1[[Symbol]:[Industry]],2,FALSE),"-")</f>
        <v>-</v>
      </c>
      <c r="D2284" t="s">
        <v>302</v>
      </c>
      <c r="E2284">
        <v>223.07061373600001</v>
      </c>
      <c r="F2284">
        <v>49.64</v>
      </c>
      <c r="G2284">
        <v>290.72748195296202</v>
      </c>
      <c r="H2284">
        <v>7.2245071914080103</v>
      </c>
      <c r="I2284">
        <v>220.60299303368501</v>
      </c>
      <c r="J2284">
        <v>11.1772500529416</v>
      </c>
      <c r="K2284">
        <v>36.7249347005231</v>
      </c>
      <c r="L2284">
        <v>23.108169419563101</v>
      </c>
      <c r="M2284">
        <v>81.038390374684198</v>
      </c>
      <c r="N2284">
        <v>0.61830378014070297</v>
      </c>
      <c r="O2284">
        <v>3.3440773569701698</v>
      </c>
      <c r="P2284">
        <v>396.4</v>
      </c>
      <c r="Q2284">
        <v>8.7213455873928994E-2</v>
      </c>
    </row>
    <row r="2285" spans="1:17" hidden="1" x14ac:dyDescent="0.3">
      <c r="A2285" t="s">
        <v>4730</v>
      </c>
      <c r="B2285" t="s">
        <v>4731</v>
      </c>
      <c r="C2285" t="str">
        <f>IFERROR(VLOOKUP(Table1[[#This Row],[Ticker]],[1]!Table1[[Symbol]:[Industry]],2,FALSE),"-")</f>
        <v>-</v>
      </c>
      <c r="E2285">
        <v>222.3888</v>
      </c>
      <c r="F2285">
        <v>173.2</v>
      </c>
      <c r="G2285">
        <v>-10.8103111304215</v>
      </c>
      <c r="H2285">
        <v>-4.2187658420684304</v>
      </c>
      <c r="I2285">
        <v>-2.0906441027715701</v>
      </c>
      <c r="J2285">
        <v>-3.1122850985330399</v>
      </c>
      <c r="K2285">
        <v>162.237425123067</v>
      </c>
      <c r="M2285">
        <v>31.8887885245123</v>
      </c>
      <c r="O2285">
        <v>27.309468822170899</v>
      </c>
      <c r="P2285">
        <v>64.170616113744003</v>
      </c>
    </row>
    <row r="2286" spans="1:17" hidden="1" x14ac:dyDescent="0.3">
      <c r="A2286" t="s">
        <v>4732</v>
      </c>
      <c r="B2286" t="s">
        <v>4733</v>
      </c>
      <c r="C2286" t="str">
        <f>IFERROR(VLOOKUP(Table1[[#This Row],[Ticker]],[1]!Table1[[Symbol]:[Industry]],2,FALSE),"-")</f>
        <v>-</v>
      </c>
      <c r="D2286" t="s">
        <v>213</v>
      </c>
      <c r="E2286">
        <v>222.25737738399999</v>
      </c>
      <c r="F2286">
        <v>84.68</v>
      </c>
      <c r="G2286">
        <v>-24.796833327215399</v>
      </c>
      <c r="H2286">
        <v>-5.9636201590959601</v>
      </c>
      <c r="I2286">
        <v>-57.552698736352099</v>
      </c>
      <c r="J2286">
        <v>1.62142387862496</v>
      </c>
      <c r="K2286">
        <v>88.464081825914903</v>
      </c>
      <c r="L2286">
        <v>101.886574447054</v>
      </c>
      <c r="M2286">
        <v>48.288507460157902</v>
      </c>
      <c r="N2286">
        <v>1.6568498835473799</v>
      </c>
      <c r="O2286">
        <v>119.296173830892</v>
      </c>
      <c r="P2286">
        <v>15.6040955631399</v>
      </c>
      <c r="Q2286">
        <v>2.4474311925019999E-3</v>
      </c>
    </row>
    <row r="2287" spans="1:17" hidden="1" x14ac:dyDescent="0.3">
      <c r="A2287" t="s">
        <v>4734</v>
      </c>
      <c r="B2287" t="s">
        <v>4735</v>
      </c>
      <c r="C2287" t="str">
        <f>IFERROR(VLOOKUP(Table1[[#This Row],[Ticker]],[1]!Table1[[Symbol]:[Industry]],2,FALSE),"-")</f>
        <v>-</v>
      </c>
      <c r="D2287" t="s">
        <v>1638</v>
      </c>
      <c r="E2287">
        <v>221.26593</v>
      </c>
      <c r="F2287">
        <v>24.19</v>
      </c>
      <c r="G2287">
        <v>-80.073946906543</v>
      </c>
      <c r="H2287">
        <v>-12.0501834665895</v>
      </c>
      <c r="I2287">
        <v>-57.888687316322603</v>
      </c>
      <c r="J2287">
        <v>-4.0953459553894103</v>
      </c>
      <c r="K2287">
        <v>27.416842283205799</v>
      </c>
      <c r="L2287">
        <v>36.746223078072497</v>
      </c>
      <c r="M2287">
        <v>22.462496280919801</v>
      </c>
      <c r="N2287">
        <v>1.9079378825545601</v>
      </c>
      <c r="O2287">
        <v>161.12718754306101</v>
      </c>
      <c r="P2287">
        <v>4.04301075268818</v>
      </c>
      <c r="Q2287">
        <v>8.9039762760324007E-2</v>
      </c>
    </row>
    <row r="2288" spans="1:17" hidden="1" x14ac:dyDescent="0.3">
      <c r="A2288" t="s">
        <v>4736</v>
      </c>
      <c r="B2288" t="s">
        <v>4737</v>
      </c>
      <c r="C2288" t="str">
        <f>IFERROR(VLOOKUP(Table1[[#This Row],[Ticker]],[1]!Table1[[Symbol]:[Industry]],2,FALSE),"-")</f>
        <v>-</v>
      </c>
      <c r="D2288" t="s">
        <v>168</v>
      </c>
      <c r="E2288">
        <v>221.22388000000001</v>
      </c>
      <c r="F2288">
        <v>519.5</v>
      </c>
      <c r="G2288">
        <v>-19.815542274272602</v>
      </c>
      <c r="H2288">
        <v>11.122548217059199</v>
      </c>
      <c r="I2288">
        <v>-11.095875246622599</v>
      </c>
      <c r="J2288">
        <v>0.166866106191776</v>
      </c>
      <c r="M2288">
        <v>40.640376004863299</v>
      </c>
      <c r="O2288">
        <v>28.315688161693899</v>
      </c>
      <c r="P2288">
        <v>58.990053557765798</v>
      </c>
    </row>
    <row r="2289" spans="1:17" hidden="1" x14ac:dyDescent="0.3">
      <c r="A2289" t="s">
        <v>4738</v>
      </c>
      <c r="B2289" t="s">
        <v>4739</v>
      </c>
      <c r="C2289" t="str">
        <f>IFERROR(VLOOKUP(Table1[[#This Row],[Ticker]],[1]!Table1[[Symbol]:[Industry]],2,FALSE),"-")</f>
        <v>-</v>
      </c>
      <c r="D2289" t="s">
        <v>198</v>
      </c>
      <c r="E2289">
        <v>220.42944</v>
      </c>
      <c r="F2289">
        <v>596.4</v>
      </c>
      <c r="G2289">
        <v>-13.9897745354234</v>
      </c>
      <c r="H2289">
        <v>5.5966197612192996</v>
      </c>
      <c r="I2289">
        <v>2.8778229882682802</v>
      </c>
      <c r="J2289">
        <v>1.6419947511317301</v>
      </c>
      <c r="K2289">
        <v>514.37459084381101</v>
      </c>
      <c r="L2289">
        <v>462.85933514079602</v>
      </c>
      <c r="M2289">
        <v>73.812804320285693</v>
      </c>
      <c r="N2289">
        <v>1.3176617187927899</v>
      </c>
      <c r="O2289">
        <v>2.0959087860496299</v>
      </c>
      <c r="P2289">
        <v>60.689748080290997</v>
      </c>
      <c r="Q2289">
        <v>8.7556340943947999E-2</v>
      </c>
    </row>
    <row r="2290" spans="1:17" hidden="1" x14ac:dyDescent="0.3">
      <c r="A2290" t="s">
        <v>4740</v>
      </c>
      <c r="B2290" t="s">
        <v>4741</v>
      </c>
      <c r="C2290" t="str">
        <f>IFERROR(VLOOKUP(Table1[[#This Row],[Ticker]],[1]!Table1[[Symbol]:[Industry]],2,FALSE),"-")</f>
        <v>-</v>
      </c>
      <c r="D2290" t="s">
        <v>302</v>
      </c>
      <c r="E2290">
        <v>220.0368316</v>
      </c>
      <c r="F2290">
        <v>127.25</v>
      </c>
      <c r="G2290">
        <v>-24.0936826802326</v>
      </c>
      <c r="H2290">
        <v>-14.4460167999228</v>
      </c>
      <c r="I2290">
        <v>-34.334177679971503</v>
      </c>
      <c r="J2290">
        <v>-6.9127954605487698</v>
      </c>
      <c r="K2290">
        <v>141.107477593639</v>
      </c>
      <c r="L2290">
        <v>143.269862526937</v>
      </c>
      <c r="M2290">
        <v>15.622623778227901</v>
      </c>
      <c r="N2290">
        <v>1.27222670519397</v>
      </c>
      <c r="O2290">
        <v>43.732809430255401</v>
      </c>
      <c r="P2290">
        <v>6.3518595904721904</v>
      </c>
      <c r="Q2290">
        <v>-9.1018186582300003E-4</v>
      </c>
    </row>
    <row r="2291" spans="1:17" hidden="1" x14ac:dyDescent="0.3">
      <c r="A2291" t="s">
        <v>4742</v>
      </c>
      <c r="B2291" t="s">
        <v>4743</v>
      </c>
      <c r="C2291" t="str">
        <f>IFERROR(VLOOKUP(Table1[[#This Row],[Ticker]],[1]!Table1[[Symbol]:[Industry]],2,FALSE),"-")</f>
        <v>-</v>
      </c>
      <c r="D2291" t="s">
        <v>138</v>
      </c>
      <c r="E2291">
        <v>220.03100000000001</v>
      </c>
      <c r="F2291">
        <v>255.85</v>
      </c>
      <c r="G2291">
        <v>327.17905584154198</v>
      </c>
      <c r="H2291">
        <v>32.7282006474016</v>
      </c>
      <c r="I2291">
        <v>230.486966994114</v>
      </c>
      <c r="J2291">
        <v>-1.5057558796186099</v>
      </c>
      <c r="K2291">
        <v>195.31593980814401</v>
      </c>
      <c r="L2291">
        <v>129.17375701532501</v>
      </c>
      <c r="M2291">
        <v>76.082268472971506</v>
      </c>
      <c r="N2291">
        <v>2.6281756987312699</v>
      </c>
      <c r="O2291">
        <v>2.09106898573383</v>
      </c>
      <c r="P2291">
        <v>449.62406015037601</v>
      </c>
      <c r="Q2291">
        <v>0.14507823106971501</v>
      </c>
    </row>
    <row r="2292" spans="1:17" hidden="1" x14ac:dyDescent="0.3">
      <c r="A2292" t="s">
        <v>4744</v>
      </c>
      <c r="B2292" t="s">
        <v>4745</v>
      </c>
      <c r="C2292" t="str">
        <f>IFERROR(VLOOKUP(Table1[[#This Row],[Ticker]],[1]!Table1[[Symbol]:[Industry]],2,FALSE),"-")</f>
        <v>-</v>
      </c>
      <c r="D2292" t="s">
        <v>216</v>
      </c>
      <c r="E2292">
        <v>219.96753287999999</v>
      </c>
      <c r="F2292">
        <v>281.35000000000002</v>
      </c>
      <c r="G2292">
        <v>-4.22706053577018</v>
      </c>
      <c r="H2292">
        <v>-5.7627180652451004</v>
      </c>
      <c r="I2292">
        <v>-20.333874089884599</v>
      </c>
      <c r="J2292">
        <v>-11.258008258106599</v>
      </c>
      <c r="K2292">
        <v>278.20826371020797</v>
      </c>
      <c r="L2292">
        <v>265.16355292193902</v>
      </c>
      <c r="M2292">
        <v>46.839281826213004</v>
      </c>
      <c r="N2292">
        <v>1.81924988378278</v>
      </c>
      <c r="O2292">
        <v>27.599075884129999</v>
      </c>
      <c r="P2292">
        <v>25.7711220384443</v>
      </c>
      <c r="Q2292">
        <v>1.3976567025646E-2</v>
      </c>
    </row>
    <row r="2293" spans="1:17" hidden="1" x14ac:dyDescent="0.3">
      <c r="A2293" t="s">
        <v>4746</v>
      </c>
      <c r="B2293" t="s">
        <v>4747</v>
      </c>
      <c r="C2293" t="str">
        <f>IFERROR(VLOOKUP(Table1[[#This Row],[Ticker]],[1]!Table1[[Symbol]:[Industry]],2,FALSE),"-")</f>
        <v>-</v>
      </c>
      <c r="D2293" t="s">
        <v>619</v>
      </c>
      <c r="E2293">
        <v>219.11713065000001</v>
      </c>
      <c r="F2293">
        <v>22.91</v>
      </c>
      <c r="G2293">
        <v>-19.124684695543198</v>
      </c>
      <c r="H2293">
        <v>-19.523185271939901</v>
      </c>
      <c r="I2293">
        <v>-39.269543247470502</v>
      </c>
      <c r="J2293">
        <v>-1.0866766907958201</v>
      </c>
      <c r="K2293">
        <v>23.7459917919318</v>
      </c>
      <c r="L2293">
        <v>22.622465216278201</v>
      </c>
      <c r="M2293">
        <v>43.1388307169968</v>
      </c>
      <c r="N2293">
        <v>0.59716621487110799</v>
      </c>
      <c r="O2293">
        <v>41.8594500218245</v>
      </c>
      <c r="P2293">
        <v>116.132075471698</v>
      </c>
    </row>
    <row r="2294" spans="1:17" hidden="1" x14ac:dyDescent="0.3">
      <c r="A2294" t="s">
        <v>4748</v>
      </c>
      <c r="B2294" t="s">
        <v>4749</v>
      </c>
      <c r="C2294" t="str">
        <f>IFERROR(VLOOKUP(Table1[[#This Row],[Ticker]],[1]!Table1[[Symbol]:[Industry]],2,FALSE),"-")</f>
        <v>-</v>
      </c>
      <c r="D2294" t="s">
        <v>539</v>
      </c>
      <c r="E2294">
        <v>219.00825577500001</v>
      </c>
      <c r="F2294">
        <v>174.25</v>
      </c>
      <c r="G2294">
        <v>55.017379784340697</v>
      </c>
      <c r="H2294">
        <v>5.4047200922260297</v>
      </c>
      <c r="I2294">
        <v>-44.119309521225297</v>
      </c>
      <c r="J2294">
        <v>1.50170136386566</v>
      </c>
      <c r="K2294">
        <v>160.09352401714301</v>
      </c>
      <c r="L2294">
        <v>156.15129290684999</v>
      </c>
      <c r="M2294">
        <v>50.754407911059999</v>
      </c>
      <c r="N2294">
        <v>1.25890254280867</v>
      </c>
      <c r="O2294">
        <v>54.3758967001434</v>
      </c>
      <c r="P2294">
        <v>119.56905241935399</v>
      </c>
      <c r="Q2294">
        <v>2.1666859371419E-2</v>
      </c>
    </row>
    <row r="2295" spans="1:17" hidden="1" x14ac:dyDescent="0.3">
      <c r="A2295" t="s">
        <v>4750</v>
      </c>
      <c r="B2295" t="s">
        <v>4751</v>
      </c>
      <c r="C2295" t="str">
        <f>IFERROR(VLOOKUP(Table1[[#This Row],[Ticker]],[1]!Table1[[Symbol]:[Industry]],2,FALSE),"-")</f>
        <v>-</v>
      </c>
      <c r="E2295">
        <v>218.8</v>
      </c>
      <c r="F2295">
        <v>218.8</v>
      </c>
      <c r="G2295">
        <v>564.72408819945599</v>
      </c>
      <c r="H2295">
        <v>4.0333599860916101</v>
      </c>
      <c r="I2295">
        <v>88.051659078876895</v>
      </c>
      <c r="J2295">
        <v>-7.1960463127240102</v>
      </c>
      <c r="K2295">
        <v>207.84948361646099</v>
      </c>
      <c r="L2295">
        <v>125.289981331055</v>
      </c>
      <c r="M2295">
        <v>37.364082264409802</v>
      </c>
      <c r="N2295">
        <v>0.16813442081354499</v>
      </c>
      <c r="O2295">
        <v>19.926873857404001</v>
      </c>
      <c r="P2295">
        <v>588.70003147623504</v>
      </c>
    </row>
    <row r="2296" spans="1:17" hidden="1" x14ac:dyDescent="0.3">
      <c r="A2296" t="s">
        <v>4752</v>
      </c>
      <c r="B2296" t="s">
        <v>4753</v>
      </c>
      <c r="C2296" t="str">
        <f>IFERROR(VLOOKUP(Table1[[#This Row],[Ticker]],[1]!Table1[[Symbol]:[Industry]],2,FALSE),"-")</f>
        <v>-</v>
      </c>
      <c r="D2296" t="s">
        <v>138</v>
      </c>
      <c r="E2296">
        <v>218.73500000000001</v>
      </c>
      <c r="F2296">
        <v>53.35</v>
      </c>
      <c r="G2296">
        <v>46.744056723221</v>
      </c>
      <c r="H2296">
        <v>34.994127711154903</v>
      </c>
      <c r="I2296">
        <v>15.986036173995201</v>
      </c>
      <c r="J2296">
        <v>-10.337516481814699</v>
      </c>
      <c r="K2296">
        <v>45.760408839495</v>
      </c>
      <c r="L2296">
        <v>39.145800007041899</v>
      </c>
      <c r="M2296">
        <v>50.831399979403301</v>
      </c>
      <c r="N2296">
        <v>2.71637610904726</v>
      </c>
      <c r="O2296">
        <v>22.4179943767572</v>
      </c>
      <c r="P2296">
        <v>84.922010398613494</v>
      </c>
      <c r="Q2296">
        <v>2.8240696961894001E-2</v>
      </c>
    </row>
    <row r="2297" spans="1:17" hidden="1" x14ac:dyDescent="0.3">
      <c r="A2297" t="s">
        <v>4754</v>
      </c>
      <c r="B2297" t="s">
        <v>4755</v>
      </c>
      <c r="C2297" t="str">
        <f>IFERROR(VLOOKUP(Table1[[#This Row],[Ticker]],[1]!Table1[[Symbol]:[Industry]],2,FALSE),"-")</f>
        <v>-</v>
      </c>
      <c r="D2297" t="s">
        <v>619</v>
      </c>
      <c r="E2297">
        <v>218.49233028</v>
      </c>
      <c r="F2297">
        <v>62.83</v>
      </c>
      <c r="G2297">
        <v>175.21453291369701</v>
      </c>
      <c r="H2297">
        <v>-3.4792549544463101</v>
      </c>
      <c r="I2297">
        <v>183.934199941347</v>
      </c>
      <c r="J2297">
        <v>-7.00125706145871</v>
      </c>
      <c r="K2297">
        <v>61.087594534092098</v>
      </c>
      <c r="M2297">
        <v>36.230845897995799</v>
      </c>
      <c r="N2297">
        <v>0.66662219424426605</v>
      </c>
      <c r="O2297">
        <v>20.165526022600599</v>
      </c>
      <c r="P2297">
        <v>199.19047619047601</v>
      </c>
    </row>
    <row r="2298" spans="1:17" hidden="1" x14ac:dyDescent="0.3">
      <c r="A2298" t="s">
        <v>4756</v>
      </c>
      <c r="B2298" t="s">
        <v>4757</v>
      </c>
      <c r="C2298" t="str">
        <f>IFERROR(VLOOKUP(Table1[[#This Row],[Ticker]],[1]!Table1[[Symbol]:[Industry]],2,FALSE),"-")</f>
        <v>-</v>
      </c>
      <c r="D2298" t="s">
        <v>46</v>
      </c>
      <c r="E2298">
        <v>218.25050200000001</v>
      </c>
      <c r="F2298">
        <v>21.2</v>
      </c>
      <c r="G2298">
        <v>-54.4677465554674</v>
      </c>
      <c r="H2298">
        <v>15.132183683168901</v>
      </c>
      <c r="I2298">
        <v>-30.962041656683599</v>
      </c>
      <c r="J2298">
        <v>2.1645949671281701</v>
      </c>
      <c r="K2298">
        <v>19.968531944185798</v>
      </c>
      <c r="L2298">
        <v>22.741410446157001</v>
      </c>
      <c r="M2298">
        <v>60.875305633522501</v>
      </c>
      <c r="N2298">
        <v>1.3124362895005</v>
      </c>
      <c r="O2298">
        <v>73.349056603773604</v>
      </c>
      <c r="P2298">
        <v>39.016393442622899</v>
      </c>
      <c r="Q2298">
        <v>0.25823518158192699</v>
      </c>
    </row>
    <row r="2299" spans="1:17" hidden="1" x14ac:dyDescent="0.3">
      <c r="A2299" t="s">
        <v>4758</v>
      </c>
      <c r="B2299" t="s">
        <v>4759</v>
      </c>
      <c r="C2299" t="str">
        <f>IFERROR(VLOOKUP(Table1[[#This Row],[Ticker]],[1]!Table1[[Symbol]:[Industry]],2,FALSE),"-")</f>
        <v>-</v>
      </c>
      <c r="D2299" t="s">
        <v>21</v>
      </c>
      <c r="E2299">
        <v>217.51446152899999</v>
      </c>
      <c r="F2299">
        <v>112.99</v>
      </c>
      <c r="G2299">
        <v>59.897124257801998</v>
      </c>
      <c r="H2299">
        <v>7.8672768508708</v>
      </c>
      <c r="I2299">
        <v>33.414776382449901</v>
      </c>
      <c r="J2299">
        <v>-13.7196237997436</v>
      </c>
      <c r="K2299">
        <v>110.116887450674</v>
      </c>
      <c r="L2299">
        <v>90.735143289238394</v>
      </c>
      <c r="M2299">
        <v>34.872161195581697</v>
      </c>
      <c r="N2299">
        <v>1.5733221369044199</v>
      </c>
      <c r="O2299">
        <v>30.631029294627801</v>
      </c>
      <c r="P2299">
        <v>112.38721804511199</v>
      </c>
      <c r="Q2299">
        <v>2.3594969825177999E-2</v>
      </c>
    </row>
    <row r="2300" spans="1:17" hidden="1" x14ac:dyDescent="0.3">
      <c r="A2300" t="s">
        <v>4760</v>
      </c>
      <c r="B2300" t="s">
        <v>4761</v>
      </c>
      <c r="C2300" t="str">
        <f>IFERROR(VLOOKUP(Table1[[#This Row],[Ticker]],[1]!Table1[[Symbol]:[Industry]],2,FALSE),"-")</f>
        <v>-</v>
      </c>
      <c r="D2300" t="s">
        <v>62</v>
      </c>
      <c r="E2300">
        <v>217.41202999999999</v>
      </c>
      <c r="F2300">
        <v>172.7</v>
      </c>
      <c r="G2300">
        <v>206.822535810673</v>
      </c>
      <c r="H2300">
        <v>-10.617192558572</v>
      </c>
      <c r="I2300">
        <v>3.51951467246663</v>
      </c>
      <c r="J2300">
        <v>1.0293844141094199</v>
      </c>
      <c r="K2300">
        <v>168.799253521086</v>
      </c>
      <c r="L2300">
        <v>133.56857760488899</v>
      </c>
      <c r="M2300">
        <v>39.501103124763603</v>
      </c>
      <c r="N2300">
        <v>0.46348504880708102</v>
      </c>
      <c r="O2300">
        <v>15.807759119861</v>
      </c>
      <c r="P2300">
        <v>259.791666666666</v>
      </c>
      <c r="Q2300">
        <v>0.11209300886267</v>
      </c>
    </row>
    <row r="2301" spans="1:17" hidden="1" x14ac:dyDescent="0.3">
      <c r="A2301" t="s">
        <v>4762</v>
      </c>
      <c r="B2301" t="s">
        <v>4763</v>
      </c>
      <c r="C2301" t="str">
        <f>IFERROR(VLOOKUP(Table1[[#This Row],[Ticker]],[1]!Table1[[Symbol]:[Industry]],2,FALSE),"-")</f>
        <v>-</v>
      </c>
      <c r="D2301" t="s">
        <v>198</v>
      </c>
      <c r="E2301">
        <v>217.327665</v>
      </c>
      <c r="F2301">
        <v>221.3</v>
      </c>
      <c r="G2301">
        <v>21.0437159630638</v>
      </c>
      <c r="H2301">
        <v>16.237939767390898</v>
      </c>
      <c r="I2301">
        <v>22.539489628828701</v>
      </c>
      <c r="J2301">
        <v>-7.7266087365755096</v>
      </c>
      <c r="K2301">
        <v>197.64867796309099</v>
      </c>
      <c r="L2301">
        <v>169.346407779457</v>
      </c>
      <c r="M2301">
        <v>49.9733923023391</v>
      </c>
      <c r="N2301">
        <v>0.86360186245082504</v>
      </c>
      <c r="O2301">
        <v>11.1613194758246</v>
      </c>
      <c r="P2301">
        <v>66.390977443609003</v>
      </c>
      <c r="Q2301">
        <v>-3.2631822500150003E-2</v>
      </c>
    </row>
    <row r="2302" spans="1:17" hidden="1" x14ac:dyDescent="0.3">
      <c r="A2302" t="s">
        <v>4764</v>
      </c>
      <c r="B2302" t="s">
        <v>4765</v>
      </c>
      <c r="C2302" t="str">
        <f>IFERROR(VLOOKUP(Table1[[#This Row],[Ticker]],[1]!Table1[[Symbol]:[Industry]],2,FALSE),"-")</f>
        <v>-</v>
      </c>
      <c r="D2302" t="s">
        <v>51</v>
      </c>
      <c r="E2302">
        <v>217.254760632</v>
      </c>
      <c r="F2302">
        <v>154.16999999999999</v>
      </c>
      <c r="G2302">
        <v>-32.912741859176997</v>
      </c>
      <c r="H2302">
        <v>-11.7533724095282</v>
      </c>
      <c r="I2302">
        <v>-7.2184346233405803</v>
      </c>
      <c r="J2302">
        <v>-6.11269263050161</v>
      </c>
      <c r="K2302">
        <v>160.37888797674501</v>
      </c>
      <c r="L2302">
        <v>144.67570177405099</v>
      </c>
      <c r="M2302">
        <v>16.276736781129799</v>
      </c>
      <c r="N2302">
        <v>0.50477672987824795</v>
      </c>
      <c r="O2302">
        <v>19.802815074268601</v>
      </c>
      <c r="P2302">
        <v>46.271347248576802</v>
      </c>
      <c r="Q2302">
        <v>2.1601655121622002E-2</v>
      </c>
    </row>
    <row r="2303" spans="1:17" hidden="1" x14ac:dyDescent="0.3">
      <c r="A2303" t="s">
        <v>4766</v>
      </c>
      <c r="B2303" t="s">
        <v>4767</v>
      </c>
      <c r="C2303" t="str">
        <f>IFERROR(VLOOKUP(Table1[[#This Row],[Ticker]],[1]!Table1[[Symbol]:[Industry]],2,FALSE),"-")</f>
        <v>-</v>
      </c>
      <c r="D2303" t="s">
        <v>268</v>
      </c>
      <c r="E2303">
        <v>217.14</v>
      </c>
      <c r="F2303">
        <v>723.8</v>
      </c>
      <c r="G2303">
        <v>-37.927081599313503</v>
      </c>
      <c r="H2303">
        <v>-3.6549654637765601</v>
      </c>
      <c r="I2303">
        <v>-24.0228987990753</v>
      </c>
      <c r="J2303">
        <v>2.469770168003</v>
      </c>
      <c r="K2303">
        <v>714.114188063612</v>
      </c>
      <c r="L2303">
        <v>760.89413055851799</v>
      </c>
      <c r="M2303">
        <v>60.007374472394702</v>
      </c>
      <c r="N2303">
        <v>0.71025821452609605</v>
      </c>
      <c r="O2303">
        <v>37.330754352030901</v>
      </c>
      <c r="P2303">
        <v>15.3466135458167</v>
      </c>
      <c r="Q2303">
        <v>-1.1739968787004E-2</v>
      </c>
    </row>
    <row r="2304" spans="1:17" hidden="1" x14ac:dyDescent="0.3">
      <c r="A2304" t="s">
        <v>4768</v>
      </c>
      <c r="B2304" t="s">
        <v>4769</v>
      </c>
      <c r="C2304" t="str">
        <f>IFERROR(VLOOKUP(Table1[[#This Row],[Ticker]],[1]!Table1[[Symbol]:[Industry]],2,FALSE),"-")</f>
        <v>-</v>
      </c>
      <c r="D2304" t="s">
        <v>539</v>
      </c>
      <c r="E2304">
        <v>216.96501979999999</v>
      </c>
      <c r="F2304">
        <v>48.89</v>
      </c>
      <c r="G2304">
        <v>49.086003625875897</v>
      </c>
      <c r="H2304">
        <v>-4.0012945777006204</v>
      </c>
      <c r="I2304">
        <v>1.28722792250393</v>
      </c>
      <c r="J2304">
        <v>-2.0238687884561899</v>
      </c>
      <c r="K2304">
        <v>49.298185373377699</v>
      </c>
      <c r="L2304">
        <v>44.0851103086706</v>
      </c>
      <c r="M2304">
        <v>42.527750748939901</v>
      </c>
      <c r="N2304">
        <v>0.729122233329215</v>
      </c>
      <c r="O2304">
        <v>24.053998772755101</v>
      </c>
      <c r="P2304">
        <v>84.490566037735803</v>
      </c>
      <c r="Q2304">
        <v>3.3744589149257001E-2</v>
      </c>
    </row>
    <row r="2305" spans="1:17" hidden="1" x14ac:dyDescent="0.3">
      <c r="A2305" t="s">
        <v>4770</v>
      </c>
      <c r="B2305" t="s">
        <v>4771</v>
      </c>
      <c r="C2305" t="str">
        <f>IFERROR(VLOOKUP(Table1[[#This Row],[Ticker]],[1]!Table1[[Symbol]:[Industry]],2,FALSE),"-")</f>
        <v>-</v>
      </c>
      <c r="D2305" t="s">
        <v>138</v>
      </c>
      <c r="E2305">
        <v>216.38264602500001</v>
      </c>
      <c r="F2305">
        <v>53.69</v>
      </c>
      <c r="G2305">
        <v>26.627142277218201</v>
      </c>
      <c r="H2305">
        <v>11.845516831409601</v>
      </c>
      <c r="I2305">
        <v>-31.886711031737601</v>
      </c>
      <c r="J2305">
        <v>-6.9103517319907004</v>
      </c>
      <c r="K2305">
        <v>50.935444779580699</v>
      </c>
      <c r="L2305">
        <v>47.732394461880403</v>
      </c>
      <c r="M2305">
        <v>41.755385538713597</v>
      </c>
      <c r="N2305">
        <v>1.94782815393658</v>
      </c>
      <c r="O2305">
        <v>38.759545539206499</v>
      </c>
      <c r="P2305">
        <v>56.302765647743698</v>
      </c>
      <c r="Q2305">
        <v>-1.1100418463595E-2</v>
      </c>
    </row>
    <row r="2306" spans="1:17" hidden="1" x14ac:dyDescent="0.3">
      <c r="A2306" t="s">
        <v>4772</v>
      </c>
      <c r="B2306" t="s">
        <v>4773</v>
      </c>
      <c r="C2306" t="str">
        <f>IFERROR(VLOOKUP(Table1[[#This Row],[Ticker]],[1]!Table1[[Symbol]:[Industry]],2,FALSE),"-")</f>
        <v>-</v>
      </c>
      <c r="E2306">
        <v>216.3496275</v>
      </c>
      <c r="F2306">
        <v>281</v>
      </c>
      <c r="G2306">
        <v>0.49803235998740503</v>
      </c>
      <c r="H2306">
        <v>9.7817948531936896</v>
      </c>
      <c r="I2306">
        <v>3.8115203610405302</v>
      </c>
      <c r="J2306">
        <v>-7.5239944914678203</v>
      </c>
      <c r="K2306">
        <v>267.482491871631</v>
      </c>
      <c r="M2306">
        <v>42.976829869058498</v>
      </c>
      <c r="N2306">
        <v>0.95640712716621901</v>
      </c>
      <c r="O2306">
        <v>20.6405693950177</v>
      </c>
      <c r="P2306">
        <v>34.707574304889697</v>
      </c>
    </row>
    <row r="2307" spans="1:17" hidden="1" x14ac:dyDescent="0.3">
      <c r="A2307" t="s">
        <v>4774</v>
      </c>
      <c r="B2307" t="s">
        <v>4775</v>
      </c>
      <c r="C2307" t="str">
        <f>IFERROR(VLOOKUP(Table1[[#This Row],[Ticker]],[1]!Table1[[Symbol]:[Industry]],2,FALSE),"-")</f>
        <v>-</v>
      </c>
      <c r="D2307" t="s">
        <v>235</v>
      </c>
      <c r="E2307">
        <v>216.17910000000001</v>
      </c>
      <c r="F2307">
        <v>179.7</v>
      </c>
      <c r="G2307">
        <v>-43.175583564548702</v>
      </c>
      <c r="H2307">
        <v>0.34451937578774999</v>
      </c>
      <c r="I2307">
        <v>-38.230986922082202</v>
      </c>
      <c r="J2307">
        <v>-2.9457082891482198</v>
      </c>
      <c r="K2307">
        <v>182.955451865378</v>
      </c>
      <c r="L2307">
        <v>204.57474644035901</v>
      </c>
      <c r="M2307">
        <v>42.997980365960203</v>
      </c>
      <c r="N2307">
        <v>2.0314866789279602</v>
      </c>
      <c r="O2307">
        <v>74.680022259321007</v>
      </c>
      <c r="P2307">
        <v>27.809388335704099</v>
      </c>
      <c r="Q2307">
        <v>8.0611144585417002E-2</v>
      </c>
    </row>
    <row r="2308" spans="1:17" hidden="1" x14ac:dyDescent="0.3">
      <c r="A2308" t="s">
        <v>4776</v>
      </c>
      <c r="B2308" t="s">
        <v>4777</v>
      </c>
      <c r="C2308" t="str">
        <f>IFERROR(VLOOKUP(Table1[[#This Row],[Ticker]],[1]!Table1[[Symbol]:[Industry]],2,FALSE),"-")</f>
        <v>-</v>
      </c>
      <c r="D2308" t="s">
        <v>62</v>
      </c>
      <c r="E2308">
        <v>215.950829376</v>
      </c>
      <c r="F2308">
        <v>100.16</v>
      </c>
      <c r="G2308">
        <v>20.450877199068199</v>
      </c>
      <c r="H2308">
        <v>37.491777744213401</v>
      </c>
      <c r="I2308">
        <v>22.6102068892055</v>
      </c>
      <c r="J2308">
        <v>28.240303028130299</v>
      </c>
      <c r="K2308">
        <v>78.230494611623101</v>
      </c>
      <c r="L2308">
        <v>74.859546867399303</v>
      </c>
      <c r="M2308">
        <v>65.172064649442106</v>
      </c>
      <c r="N2308">
        <v>5.1468220624414203</v>
      </c>
      <c r="O2308">
        <v>21.355830670926501</v>
      </c>
      <c r="P2308">
        <v>65.965202982601397</v>
      </c>
      <c r="Q2308">
        <v>-2.8129346782897999E-2</v>
      </c>
    </row>
    <row r="2309" spans="1:17" hidden="1" x14ac:dyDescent="0.3">
      <c r="A2309" t="s">
        <v>4778</v>
      </c>
      <c r="B2309" t="s">
        <v>4779</v>
      </c>
      <c r="C2309" t="str">
        <f>IFERROR(VLOOKUP(Table1[[#This Row],[Ticker]],[1]!Table1[[Symbol]:[Industry]],2,FALSE),"-")</f>
        <v>-</v>
      </c>
      <c r="D2309" t="s">
        <v>539</v>
      </c>
      <c r="E2309">
        <v>214.40327572800001</v>
      </c>
      <c r="F2309">
        <v>50.76</v>
      </c>
      <c r="G2309">
        <v>39.977545095313999</v>
      </c>
      <c r="H2309">
        <v>9.6378704409765898</v>
      </c>
      <c r="I2309">
        <v>27.448250037067201</v>
      </c>
      <c r="J2309">
        <v>-6.1404600879268703</v>
      </c>
      <c r="K2309">
        <v>42.099652872085102</v>
      </c>
      <c r="L2309">
        <v>34.865243395206697</v>
      </c>
      <c r="M2309">
        <v>52.137775246292897</v>
      </c>
      <c r="N2309">
        <v>0.76248831517509796</v>
      </c>
      <c r="O2309">
        <v>9.3380614657210401</v>
      </c>
      <c r="P2309">
        <v>106.34146341463401</v>
      </c>
      <c r="Q2309">
        <v>-5.2204117146179996E-3</v>
      </c>
    </row>
    <row r="2310" spans="1:17" hidden="1" x14ac:dyDescent="0.3">
      <c r="A2310" t="s">
        <v>4780</v>
      </c>
      <c r="B2310" t="s">
        <v>4781</v>
      </c>
      <c r="C2310" t="str">
        <f>IFERROR(VLOOKUP(Table1[[#This Row],[Ticker]],[1]!Table1[[Symbol]:[Industry]],2,FALSE),"-")</f>
        <v>-</v>
      </c>
      <c r="D2310" t="s">
        <v>271</v>
      </c>
      <c r="E2310">
        <v>213.65427883499899</v>
      </c>
      <c r="F2310">
        <v>491.85</v>
      </c>
      <c r="G2310">
        <v>-13.236328281844701</v>
      </c>
      <c r="H2310">
        <v>4.7038755632709803E-2</v>
      </c>
      <c r="I2310">
        <v>6.4737076637531104</v>
      </c>
      <c r="J2310">
        <v>9.2833550315404203</v>
      </c>
      <c r="K2310">
        <v>461.01649305694798</v>
      </c>
      <c r="L2310">
        <v>436.56449472911902</v>
      </c>
      <c r="M2310">
        <v>59.0498091251714</v>
      </c>
      <c r="N2310">
        <v>1.26193624737994</v>
      </c>
      <c r="O2310">
        <v>8.6611771881671196</v>
      </c>
      <c r="P2310">
        <v>41.336206896551701</v>
      </c>
      <c r="Q2310">
        <v>-0.105240811369693</v>
      </c>
    </row>
    <row r="2311" spans="1:17" hidden="1" x14ac:dyDescent="0.3">
      <c r="A2311" t="s">
        <v>4782</v>
      </c>
      <c r="B2311" t="s">
        <v>4783</v>
      </c>
      <c r="C2311" t="str">
        <f>IFERROR(VLOOKUP(Table1[[#This Row],[Ticker]],[1]!Table1[[Symbol]:[Industry]],2,FALSE),"-")</f>
        <v>-</v>
      </c>
      <c r="D2311" t="s">
        <v>198</v>
      </c>
      <c r="E2311">
        <v>213.62470999999999</v>
      </c>
      <c r="F2311">
        <v>171.8</v>
      </c>
      <c r="G2311">
        <v>0.69749649100045996</v>
      </c>
      <c r="H2311">
        <v>4.9496764185162796</v>
      </c>
      <c r="I2311">
        <v>-24.763782174859699</v>
      </c>
      <c r="J2311">
        <v>2.9103884536049001</v>
      </c>
      <c r="K2311">
        <v>168.988765480724</v>
      </c>
      <c r="L2311">
        <v>178.62116950700499</v>
      </c>
      <c r="M2311">
        <v>49.564160871901002</v>
      </c>
      <c r="N2311">
        <v>2.1961644314297302</v>
      </c>
      <c r="O2311">
        <v>80.122235157159395</v>
      </c>
      <c r="P2311">
        <v>33.178294573643399</v>
      </c>
      <c r="Q2311">
        <v>0.11952803175664101</v>
      </c>
    </row>
    <row r="2312" spans="1:17" hidden="1" x14ac:dyDescent="0.3">
      <c r="A2312" t="s">
        <v>4784</v>
      </c>
      <c r="B2312" t="s">
        <v>4785</v>
      </c>
      <c r="C2312" t="str">
        <f>IFERROR(VLOOKUP(Table1[[#This Row],[Ticker]],[1]!Table1[[Symbol]:[Industry]],2,FALSE),"-")</f>
        <v>-</v>
      </c>
      <c r="E2312">
        <v>212.73146199999999</v>
      </c>
      <c r="F2312">
        <v>473.8</v>
      </c>
      <c r="G2312">
        <v>-14.2761742236611</v>
      </c>
      <c r="H2312">
        <v>-1.22796124436729</v>
      </c>
      <c r="I2312">
        <v>-17.242209223890999</v>
      </c>
      <c r="J2312">
        <v>-0.90258391388048598</v>
      </c>
      <c r="K2312">
        <v>468.63208711270698</v>
      </c>
      <c r="L2312">
        <v>459.673219305646</v>
      </c>
      <c r="M2312">
        <v>59.209597860093702</v>
      </c>
      <c r="N2312">
        <v>0.53665839044349495</v>
      </c>
      <c r="O2312">
        <v>36.1333896158716</v>
      </c>
      <c r="P2312">
        <v>34.985754985754902</v>
      </c>
      <c r="Q2312">
        <v>0.152809671887709</v>
      </c>
    </row>
    <row r="2313" spans="1:17" hidden="1" x14ac:dyDescent="0.3">
      <c r="A2313" t="s">
        <v>4786</v>
      </c>
      <c r="B2313" t="s">
        <v>4787</v>
      </c>
      <c r="C2313" t="str">
        <f>IFERROR(VLOOKUP(Table1[[#This Row],[Ticker]],[1]!Table1[[Symbol]:[Industry]],2,FALSE),"-")</f>
        <v>-</v>
      </c>
      <c r="D2313" t="s">
        <v>387</v>
      </c>
      <c r="E2313">
        <v>212.27731</v>
      </c>
      <c r="F2313">
        <v>369.95</v>
      </c>
      <c r="G2313">
        <v>778.34112989395203</v>
      </c>
      <c r="H2313">
        <v>-8.2739706340386494</v>
      </c>
      <c r="I2313">
        <v>69.718723750871007</v>
      </c>
      <c r="J2313">
        <v>-6.1955014306394496</v>
      </c>
      <c r="K2313">
        <v>330.52137679838398</v>
      </c>
      <c r="L2313">
        <v>190.84773623805</v>
      </c>
      <c r="M2313">
        <v>65.320478812568595</v>
      </c>
      <c r="N2313">
        <v>0.48358208955223803</v>
      </c>
      <c r="O2313">
        <v>5.1493445060143097</v>
      </c>
      <c r="P2313">
        <v>802.31707317073096</v>
      </c>
    </row>
    <row r="2314" spans="1:17" hidden="1" x14ac:dyDescent="0.3">
      <c r="A2314" t="s">
        <v>4788</v>
      </c>
      <c r="B2314" t="s">
        <v>4789</v>
      </c>
      <c r="C2314" t="str">
        <f>IFERROR(VLOOKUP(Table1[[#This Row],[Ticker]],[1]!Table1[[Symbol]:[Industry]],2,FALSE),"-")</f>
        <v>-</v>
      </c>
      <c r="D2314" t="s">
        <v>420</v>
      </c>
      <c r="E2314">
        <v>212.08207862</v>
      </c>
      <c r="F2314">
        <v>117.4</v>
      </c>
      <c r="G2314">
        <v>0.25686095602531001</v>
      </c>
      <c r="H2314">
        <v>-8.10919852560456</v>
      </c>
      <c r="I2314">
        <v>8.9765279836752807</v>
      </c>
      <c r="J2314">
        <v>-2.37638420620392</v>
      </c>
      <c r="M2314">
        <v>42.288257968559599</v>
      </c>
      <c r="O2314">
        <v>28.6201022146507</v>
      </c>
      <c r="P2314">
        <v>39.512774806892402</v>
      </c>
    </row>
    <row r="2315" spans="1:17" hidden="1" x14ac:dyDescent="0.3">
      <c r="A2315" t="s">
        <v>4790</v>
      </c>
      <c r="B2315" t="s">
        <v>4791</v>
      </c>
      <c r="C2315" t="str">
        <f>IFERROR(VLOOKUP(Table1[[#This Row],[Ticker]],[1]!Table1[[Symbol]:[Industry]],2,FALSE),"-")</f>
        <v>-</v>
      </c>
      <c r="D2315" t="s">
        <v>223</v>
      </c>
      <c r="E2315">
        <v>212.03606078799999</v>
      </c>
      <c r="F2315">
        <v>13.48</v>
      </c>
      <c r="G2315">
        <v>68.595485294649606</v>
      </c>
      <c r="H2315">
        <v>-2.01503066673083</v>
      </c>
      <c r="I2315">
        <v>-19.653439369696301</v>
      </c>
      <c r="J2315">
        <v>1.3285383222480001</v>
      </c>
      <c r="K2315">
        <v>12.690925039860399</v>
      </c>
      <c r="L2315">
        <v>11.284695347942399</v>
      </c>
      <c r="M2315">
        <v>56.695406099788798</v>
      </c>
      <c r="N2315">
        <v>1.7455930336410601</v>
      </c>
      <c r="O2315">
        <v>44.287833827893103</v>
      </c>
      <c r="P2315">
        <v>99.703703703703695</v>
      </c>
      <c r="Q2315">
        <v>-1.452155847812E-3</v>
      </c>
    </row>
    <row r="2316" spans="1:17" hidden="1" x14ac:dyDescent="0.3">
      <c r="A2316" t="s">
        <v>4792</v>
      </c>
      <c r="B2316" t="s">
        <v>4793</v>
      </c>
      <c r="C2316" t="str">
        <f>IFERROR(VLOOKUP(Table1[[#This Row],[Ticker]],[1]!Table1[[Symbol]:[Industry]],2,FALSE),"-")</f>
        <v>-</v>
      </c>
      <c r="D2316" t="s">
        <v>271</v>
      </c>
      <c r="E2316">
        <v>211.96723499999999</v>
      </c>
      <c r="F2316">
        <v>88.5</v>
      </c>
      <c r="G2316">
        <v>-31.793855201568601</v>
      </c>
      <c r="H2316">
        <v>13.526639724257601</v>
      </c>
      <c r="I2316">
        <v>-16.373594684883098</v>
      </c>
      <c r="J2316">
        <v>-10.741489688956401</v>
      </c>
      <c r="K2316">
        <v>88.197172084681796</v>
      </c>
      <c r="L2316">
        <v>88.746766923699695</v>
      </c>
      <c r="M2316">
        <v>34.470653616511498</v>
      </c>
      <c r="N2316">
        <v>1.715625</v>
      </c>
      <c r="O2316">
        <v>33.276836158192097</v>
      </c>
      <c r="P2316">
        <v>31.991051454138699</v>
      </c>
    </row>
    <row r="2317" spans="1:17" hidden="1" x14ac:dyDescent="0.3">
      <c r="A2317" t="s">
        <v>4794</v>
      </c>
      <c r="B2317" t="s">
        <v>4795</v>
      </c>
      <c r="C2317" t="str">
        <f>IFERROR(VLOOKUP(Table1[[#This Row],[Ticker]],[1]!Table1[[Symbol]:[Industry]],2,FALSE),"-")</f>
        <v>-</v>
      </c>
      <c r="E2317">
        <v>211.88435100000001</v>
      </c>
      <c r="F2317">
        <v>287</v>
      </c>
      <c r="G2317">
        <v>190.20030193394899</v>
      </c>
      <c r="H2317">
        <v>18.318044265274501</v>
      </c>
      <c r="I2317">
        <v>-7.2600391842183196</v>
      </c>
      <c r="J2317">
        <v>-3.8428721774357402</v>
      </c>
      <c r="K2317">
        <v>271.33812949804297</v>
      </c>
      <c r="L2317">
        <v>243.79059390891001</v>
      </c>
      <c r="M2317">
        <v>39.045984796085499</v>
      </c>
      <c r="N2317">
        <v>0.48476394849785398</v>
      </c>
      <c r="O2317">
        <v>25.4355400696864</v>
      </c>
      <c r="P2317">
        <v>233.333333333333</v>
      </c>
    </row>
    <row r="2318" spans="1:17" hidden="1" x14ac:dyDescent="0.3">
      <c r="A2318" t="s">
        <v>4796</v>
      </c>
      <c r="B2318" t="s">
        <v>4797</v>
      </c>
      <c r="C2318" t="str">
        <f>IFERROR(VLOOKUP(Table1[[#This Row],[Ticker]],[1]!Table1[[Symbol]:[Industry]],2,FALSE),"-")</f>
        <v>-</v>
      </c>
      <c r="E2318">
        <v>211.845078</v>
      </c>
      <c r="F2318">
        <v>176.85</v>
      </c>
      <c r="G2318">
        <v>-8.0847244039086696</v>
      </c>
      <c r="H2318">
        <v>11.215417751066401</v>
      </c>
      <c r="I2318">
        <v>5.8738607371724099</v>
      </c>
      <c r="J2318">
        <v>16.2379059154391</v>
      </c>
      <c r="K2318">
        <v>148.592130981861</v>
      </c>
      <c r="L2318">
        <v>146.86967167761199</v>
      </c>
      <c r="M2318">
        <v>89.256660748022398</v>
      </c>
      <c r="N2318">
        <v>6.1999999999999904</v>
      </c>
      <c r="O2318">
        <v>0</v>
      </c>
      <c r="P2318">
        <v>27.505407354001399</v>
      </c>
    </row>
    <row r="2319" spans="1:17" hidden="1" x14ac:dyDescent="0.3">
      <c r="A2319" t="s">
        <v>4798</v>
      </c>
      <c r="B2319" t="s">
        <v>4799</v>
      </c>
      <c r="C2319" t="str">
        <f>IFERROR(VLOOKUP(Table1[[#This Row],[Ticker]],[1]!Table1[[Symbol]:[Industry]],2,FALSE),"-")</f>
        <v>-</v>
      </c>
      <c r="D2319" t="s">
        <v>92</v>
      </c>
      <c r="E2319">
        <v>211.49540999999999</v>
      </c>
      <c r="F2319">
        <v>126</v>
      </c>
      <c r="G2319">
        <v>167.017128316754</v>
      </c>
      <c r="H2319">
        <v>29.172038755632698</v>
      </c>
      <c r="I2319">
        <v>32.631047694533002</v>
      </c>
      <c r="J2319">
        <v>4.8488603583472196</v>
      </c>
      <c r="K2319">
        <v>73.810388875435805</v>
      </c>
      <c r="M2319">
        <v>83.117685910788893</v>
      </c>
      <c r="N2319">
        <v>0.92857142857142805</v>
      </c>
      <c r="O2319">
        <v>0</v>
      </c>
      <c r="P2319">
        <v>190.99307159353299</v>
      </c>
    </row>
    <row r="2320" spans="1:17" hidden="1" x14ac:dyDescent="0.3">
      <c r="A2320" t="s">
        <v>4800</v>
      </c>
      <c r="B2320" t="s">
        <v>4801</v>
      </c>
      <c r="C2320" t="str">
        <f>IFERROR(VLOOKUP(Table1[[#This Row],[Ticker]],[1]!Table1[[Symbol]:[Industry]],2,FALSE),"-")</f>
        <v>-</v>
      </c>
      <c r="D2320" t="s">
        <v>343</v>
      </c>
      <c r="E2320">
        <v>211.10904500000001</v>
      </c>
      <c r="F2320">
        <v>72.31</v>
      </c>
      <c r="G2320">
        <v>2.9950839400779601</v>
      </c>
      <c r="H2320">
        <v>-14.6332333532108</v>
      </c>
      <c r="I2320">
        <v>-23.550505798907</v>
      </c>
      <c r="J2320">
        <v>-3.1467743055473401</v>
      </c>
      <c r="K2320">
        <v>76.659240900648598</v>
      </c>
      <c r="L2320">
        <v>77.530266515005806</v>
      </c>
      <c r="M2320">
        <v>43.214648837668499</v>
      </c>
      <c r="N2320">
        <v>0.96257820017851004</v>
      </c>
      <c r="O2320">
        <v>49.218641958235303</v>
      </c>
      <c r="P2320">
        <v>30.9963768115941</v>
      </c>
      <c r="Q2320">
        <v>2.0124132045452998E-2</v>
      </c>
    </row>
    <row r="2321" spans="1:17" hidden="1" x14ac:dyDescent="0.3">
      <c r="A2321" t="s">
        <v>4802</v>
      </c>
      <c r="B2321" t="s">
        <v>4803</v>
      </c>
      <c r="C2321" t="str">
        <f>IFERROR(VLOOKUP(Table1[[#This Row],[Ticker]],[1]!Table1[[Symbol]:[Industry]],2,FALSE),"-")</f>
        <v>-</v>
      </c>
      <c r="D2321" t="s">
        <v>808</v>
      </c>
      <c r="E2321">
        <v>210.69490175000001</v>
      </c>
      <c r="F2321">
        <v>92.65</v>
      </c>
      <c r="G2321">
        <v>-56.716415146107401</v>
      </c>
      <c r="H2321">
        <v>2.6912025186989199</v>
      </c>
      <c r="I2321">
        <v>-47.996748118457397</v>
      </c>
      <c r="J2321">
        <v>-5.5782243828340201</v>
      </c>
      <c r="K2321">
        <v>94.3467854673695</v>
      </c>
      <c r="M2321">
        <v>42.812464429494597</v>
      </c>
      <c r="N2321">
        <v>0.73702834446651</v>
      </c>
      <c r="O2321">
        <v>56.502968159740902</v>
      </c>
      <c r="P2321">
        <v>41.3424866514111</v>
      </c>
    </row>
    <row r="2322" spans="1:17" hidden="1" x14ac:dyDescent="0.3">
      <c r="A2322" t="s">
        <v>4804</v>
      </c>
      <c r="B2322" t="s">
        <v>4805</v>
      </c>
      <c r="C2322" t="str">
        <f>IFERROR(VLOOKUP(Table1[[#This Row],[Ticker]],[1]!Table1[[Symbol]:[Industry]],2,FALSE),"-")</f>
        <v>-</v>
      </c>
      <c r="D2322" t="s">
        <v>420</v>
      </c>
      <c r="E2322">
        <v>210.67764634</v>
      </c>
      <c r="F2322">
        <v>175.9</v>
      </c>
      <c r="G2322">
        <v>227.82405672322099</v>
      </c>
      <c r="H2322">
        <v>34.342642430173399</v>
      </c>
      <c r="I2322">
        <v>130.208418141046</v>
      </c>
      <c r="J2322">
        <v>10.6882446343282</v>
      </c>
      <c r="K2322">
        <v>135.54058548340399</v>
      </c>
      <c r="L2322">
        <v>101.119834053826</v>
      </c>
      <c r="M2322">
        <v>90.667702510862696</v>
      </c>
      <c r="N2322">
        <v>6.0759999999999996</v>
      </c>
      <c r="O2322">
        <v>0</v>
      </c>
      <c r="P2322">
        <v>251.8</v>
      </c>
    </row>
    <row r="2323" spans="1:17" hidden="1" x14ac:dyDescent="0.3">
      <c r="A2323" t="s">
        <v>4806</v>
      </c>
      <c r="B2323" t="s">
        <v>4807</v>
      </c>
      <c r="C2323" t="str">
        <f>IFERROR(VLOOKUP(Table1[[#This Row],[Ticker]],[1]!Table1[[Symbol]:[Industry]],2,FALSE),"-")</f>
        <v>-</v>
      </c>
      <c r="D2323" t="s">
        <v>138</v>
      </c>
      <c r="E2323">
        <v>210.62707084799999</v>
      </c>
      <c r="F2323">
        <v>1.92</v>
      </c>
      <c r="G2323">
        <v>-48.681825629720102</v>
      </c>
      <c r="H2323">
        <v>-2.5038360141646998</v>
      </c>
      <c r="I2323">
        <v>-23.8277048205575</v>
      </c>
      <c r="J2323">
        <v>-6.0547601748157804</v>
      </c>
      <c r="K2323">
        <v>1.8767520012536101</v>
      </c>
      <c r="L2323">
        <v>2.1198146983836001</v>
      </c>
      <c r="M2323">
        <v>49.982489431403799</v>
      </c>
      <c r="N2323">
        <v>0.62446818329187603</v>
      </c>
      <c r="O2323">
        <v>58.8541666666666</v>
      </c>
      <c r="P2323">
        <v>22.2929936305732</v>
      </c>
      <c r="Q2323">
        <v>-0.157280335558837</v>
      </c>
    </row>
    <row r="2324" spans="1:17" hidden="1" x14ac:dyDescent="0.3">
      <c r="A2324" t="s">
        <v>4808</v>
      </c>
      <c r="B2324" t="s">
        <v>4809</v>
      </c>
      <c r="C2324" t="str">
        <f>IFERROR(VLOOKUP(Table1[[#This Row],[Ticker]],[1]!Table1[[Symbol]:[Industry]],2,FALSE),"-")</f>
        <v>-</v>
      </c>
      <c r="D2324" t="s">
        <v>696</v>
      </c>
      <c r="E2324">
        <v>210.20625000000001</v>
      </c>
      <c r="F2324">
        <v>112.11</v>
      </c>
      <c r="G2324">
        <v>-18.2117923333827</v>
      </c>
      <c r="H2324">
        <v>17.5089181882568</v>
      </c>
      <c r="I2324">
        <v>4.5449633319781197</v>
      </c>
      <c r="J2324">
        <v>4.9917131812326998</v>
      </c>
      <c r="K2324">
        <v>97.001507894581493</v>
      </c>
      <c r="L2324">
        <v>93.566796125162796</v>
      </c>
      <c r="M2324">
        <v>62.0562314249444</v>
      </c>
      <c r="N2324">
        <v>1.5972597816505001</v>
      </c>
      <c r="O2324">
        <v>11.453037195611399</v>
      </c>
      <c r="P2324">
        <v>63.425655976676303</v>
      </c>
      <c r="Q2324">
        <v>-9.0620116979214002E-2</v>
      </c>
    </row>
    <row r="2325" spans="1:17" hidden="1" x14ac:dyDescent="0.3">
      <c r="A2325" t="s">
        <v>4810</v>
      </c>
      <c r="B2325" t="s">
        <v>4811</v>
      </c>
      <c r="C2325" t="str">
        <f>IFERROR(VLOOKUP(Table1[[#This Row],[Ticker]],[1]!Table1[[Symbol]:[Industry]],2,FALSE),"-")</f>
        <v>-</v>
      </c>
      <c r="D2325" t="s">
        <v>46</v>
      </c>
      <c r="E2325">
        <v>210.038879823</v>
      </c>
      <c r="F2325">
        <v>10.59</v>
      </c>
      <c r="G2325">
        <v>-14.2350106342918</v>
      </c>
      <c r="H2325">
        <v>-21.022211438617401</v>
      </c>
      <c r="I2325">
        <v>-23.963172800852998</v>
      </c>
      <c r="J2325">
        <v>-4.2600458658756404</v>
      </c>
      <c r="K2325">
        <v>11.9325597065487</v>
      </c>
      <c r="L2325">
        <v>11.895089770158901</v>
      </c>
      <c r="M2325">
        <v>10.167412984442</v>
      </c>
      <c r="N2325">
        <v>1.28644709387625</v>
      </c>
      <c r="O2325">
        <v>43.531633616619402</v>
      </c>
      <c r="P2325">
        <v>14.486486486486401</v>
      </c>
    </row>
    <row r="2326" spans="1:17" hidden="1" x14ac:dyDescent="0.3">
      <c r="A2326" t="s">
        <v>4812</v>
      </c>
      <c r="B2326" t="s">
        <v>4813</v>
      </c>
      <c r="C2326" t="str">
        <f>IFERROR(VLOOKUP(Table1[[#This Row],[Ticker]],[1]!Table1[[Symbol]:[Industry]],2,FALSE),"-")</f>
        <v>-</v>
      </c>
      <c r="E2326">
        <v>209.66399999999999</v>
      </c>
      <c r="F2326">
        <v>327.60000000000002</v>
      </c>
      <c r="G2326">
        <v>1582.2740567232199</v>
      </c>
      <c r="H2326">
        <v>27.1819890043889</v>
      </c>
      <c r="I2326">
        <v>437.18891768004403</v>
      </c>
      <c r="J2326">
        <v>6.63836167355384</v>
      </c>
      <c r="K2326">
        <v>241.035311529539</v>
      </c>
      <c r="L2326">
        <v>138.81894386975199</v>
      </c>
      <c r="M2326">
        <v>96.214463268717694</v>
      </c>
      <c r="N2326">
        <v>0.46685115011982498</v>
      </c>
      <c r="O2326">
        <v>0</v>
      </c>
      <c r="P2326">
        <v>1759.2508513053299</v>
      </c>
      <c r="Q2326">
        <v>0.22116137014397899</v>
      </c>
    </row>
    <row r="2327" spans="1:17" hidden="1" x14ac:dyDescent="0.3">
      <c r="A2327" t="s">
        <v>4814</v>
      </c>
      <c r="B2327" t="s">
        <v>4815</v>
      </c>
      <c r="C2327" t="str">
        <f>IFERROR(VLOOKUP(Table1[[#This Row],[Ticker]],[1]!Table1[[Symbol]:[Industry]],2,FALSE),"-")</f>
        <v>-</v>
      </c>
      <c r="D2327" t="s">
        <v>1404</v>
      </c>
      <c r="E2327">
        <v>209.607944</v>
      </c>
      <c r="F2327">
        <v>139.72</v>
      </c>
      <c r="G2327">
        <v>31.8745865614809</v>
      </c>
      <c r="H2327">
        <v>-5.9690359643446103</v>
      </c>
      <c r="I2327">
        <v>-13.9364792948142</v>
      </c>
      <c r="J2327">
        <v>4.78113007538514</v>
      </c>
      <c r="K2327">
        <v>143.87257714403501</v>
      </c>
      <c r="L2327">
        <v>139.62663601673</v>
      </c>
      <c r="M2327">
        <v>55.130851024161501</v>
      </c>
      <c r="N2327">
        <v>0.43512394483414502</v>
      </c>
      <c r="O2327">
        <v>40.853134841110702</v>
      </c>
      <c r="P2327">
        <v>56.900617630544602</v>
      </c>
      <c r="Q2327">
        <v>0.10271629813017601</v>
      </c>
    </row>
    <row r="2328" spans="1:17" hidden="1" x14ac:dyDescent="0.3">
      <c r="A2328" t="s">
        <v>4816</v>
      </c>
      <c r="B2328" t="s">
        <v>4817</v>
      </c>
      <c r="C2328" t="str">
        <f>IFERROR(VLOOKUP(Table1[[#This Row],[Ticker]],[1]!Table1[[Symbol]:[Industry]],2,FALSE),"-")</f>
        <v>-</v>
      </c>
      <c r="D2328" t="s">
        <v>407</v>
      </c>
      <c r="E2328">
        <v>209.0445</v>
      </c>
      <c r="F2328">
        <v>162.05000000000001</v>
      </c>
      <c r="G2328">
        <v>18.173179530238599</v>
      </c>
      <c r="H2328">
        <v>-4.4680430439582901</v>
      </c>
      <c r="I2328">
        <v>19.336747006684998</v>
      </c>
      <c r="J2328">
        <v>7.8757965914737902</v>
      </c>
      <c r="K2328">
        <v>152.08690982422999</v>
      </c>
      <c r="L2328">
        <v>128.24861526861301</v>
      </c>
      <c r="M2328">
        <v>48.048377454195801</v>
      </c>
      <c r="N2328">
        <v>0.59639596347909596</v>
      </c>
      <c r="O2328">
        <v>20.117247763036001</v>
      </c>
      <c r="P2328">
        <v>68.8020833333333</v>
      </c>
    </row>
    <row r="2329" spans="1:17" hidden="1" x14ac:dyDescent="0.3">
      <c r="A2329" t="s">
        <v>4818</v>
      </c>
      <c r="B2329" t="s">
        <v>4819</v>
      </c>
      <c r="C2329" t="str">
        <f>IFERROR(VLOOKUP(Table1[[#This Row],[Ticker]],[1]!Table1[[Symbol]:[Industry]],2,FALSE),"-")</f>
        <v>-</v>
      </c>
      <c r="D2329" t="s">
        <v>924</v>
      </c>
      <c r="E2329">
        <v>208.76631839999999</v>
      </c>
      <c r="F2329">
        <v>150.75</v>
      </c>
      <c r="G2329">
        <v>226.605452072058</v>
      </c>
      <c r="H2329">
        <v>-4.59841629928769</v>
      </c>
      <c r="I2329">
        <v>149.68221232732</v>
      </c>
      <c r="J2329">
        <v>-0.55797981205980596</v>
      </c>
      <c r="K2329">
        <v>151.650762867705</v>
      </c>
      <c r="L2329">
        <v>114.682973488017</v>
      </c>
      <c r="M2329">
        <v>42.958906188615998</v>
      </c>
      <c r="N2329">
        <v>0.64474979430024604</v>
      </c>
      <c r="O2329">
        <v>20.165837479270301</v>
      </c>
      <c r="P2329">
        <v>284.07643312101902</v>
      </c>
      <c r="Q2329">
        <v>0.12640440636134101</v>
      </c>
    </row>
    <row r="2330" spans="1:17" hidden="1" x14ac:dyDescent="0.3">
      <c r="A2330" t="s">
        <v>4820</v>
      </c>
      <c r="B2330" t="s">
        <v>4821</v>
      </c>
      <c r="C2330" t="str">
        <f>IFERROR(VLOOKUP(Table1[[#This Row],[Ticker]],[1]!Table1[[Symbol]:[Industry]],2,FALSE),"-")</f>
        <v>-</v>
      </c>
      <c r="D2330" t="s">
        <v>116</v>
      </c>
      <c r="E2330">
        <v>208.61587399999999</v>
      </c>
      <c r="F2330">
        <v>23.41</v>
      </c>
      <c r="G2330">
        <v>200.71199014901799</v>
      </c>
      <c r="H2330">
        <v>-12.984823989465299</v>
      </c>
      <c r="I2330">
        <v>-24.484659343351499</v>
      </c>
      <c r="J2330">
        <v>-5.02691768781132</v>
      </c>
      <c r="K2330">
        <v>25.269748886821901</v>
      </c>
      <c r="L2330">
        <v>22.13818276125</v>
      </c>
      <c r="M2330">
        <v>30.159823903706201</v>
      </c>
      <c r="N2330">
        <v>0.99204615763885395</v>
      </c>
      <c r="O2330">
        <v>70.696283639470295</v>
      </c>
      <c r="P2330">
        <v>239.27536231884</v>
      </c>
      <c r="Q2330">
        <v>7.1618673208193998E-2</v>
      </c>
    </row>
    <row r="2331" spans="1:17" hidden="1" x14ac:dyDescent="0.3">
      <c r="A2331" t="s">
        <v>4822</v>
      </c>
      <c r="B2331" t="s">
        <v>4823</v>
      </c>
      <c r="C2331" t="str">
        <f>IFERROR(VLOOKUP(Table1[[#This Row],[Ticker]],[1]!Table1[[Symbol]:[Industry]],2,FALSE),"-")</f>
        <v>-</v>
      </c>
      <c r="D2331" t="s">
        <v>216</v>
      </c>
      <c r="E2331">
        <v>208.45673352</v>
      </c>
      <c r="F2331">
        <v>417.2</v>
      </c>
      <c r="G2331">
        <v>17.399861535149199</v>
      </c>
      <c r="H2331">
        <v>2.8818526304212</v>
      </c>
      <c r="I2331">
        <v>13.4694256947155</v>
      </c>
      <c r="J2331">
        <v>0.57980334438589198</v>
      </c>
      <c r="K2331">
        <v>384.95905058967702</v>
      </c>
      <c r="L2331">
        <v>346.098954066153</v>
      </c>
      <c r="M2331">
        <v>53.437878385037301</v>
      </c>
      <c r="N2331">
        <v>2.1214148590047501</v>
      </c>
      <c r="O2331">
        <v>11.385426653883</v>
      </c>
      <c r="P2331">
        <v>45.163535142658297</v>
      </c>
      <c r="Q2331">
        <v>-5.6486956571862E-2</v>
      </c>
    </row>
    <row r="2332" spans="1:17" hidden="1" x14ac:dyDescent="0.3">
      <c r="A2332" t="s">
        <v>4824</v>
      </c>
      <c r="B2332" t="s">
        <v>4825</v>
      </c>
      <c r="C2332" t="str">
        <f>IFERROR(VLOOKUP(Table1[[#This Row],[Ticker]],[1]!Table1[[Symbol]:[Industry]],2,FALSE),"-")</f>
        <v>-</v>
      </c>
      <c r="D2332" t="s">
        <v>268</v>
      </c>
      <c r="E2332">
        <v>207.97800000000001</v>
      </c>
      <c r="F2332">
        <v>203.9</v>
      </c>
      <c r="G2332">
        <v>28.358759748996199</v>
      </c>
      <c r="H2332">
        <v>-3.42958726062745</v>
      </c>
      <c r="I2332">
        <v>-8.5023495475582695</v>
      </c>
      <c r="J2332">
        <v>-1.68115419112096</v>
      </c>
      <c r="K2332">
        <v>199.411567887655</v>
      </c>
      <c r="L2332">
        <v>174.59076424191099</v>
      </c>
      <c r="M2332">
        <v>38.966416403572097</v>
      </c>
      <c r="N2332">
        <v>0.86339050935028605</v>
      </c>
      <c r="O2332">
        <v>27.513487003432999</v>
      </c>
      <c r="P2332">
        <v>72.796610169491501</v>
      </c>
      <c r="Q2332">
        <v>0.14287799143600399</v>
      </c>
    </row>
    <row r="2333" spans="1:17" hidden="1" x14ac:dyDescent="0.3">
      <c r="A2333" t="s">
        <v>4826</v>
      </c>
      <c r="B2333" t="s">
        <v>4827</v>
      </c>
      <c r="C2333" t="str">
        <f>IFERROR(VLOOKUP(Table1[[#This Row],[Ticker]],[1]!Table1[[Symbol]:[Industry]],2,FALSE),"-")</f>
        <v>-</v>
      </c>
      <c r="D2333" t="s">
        <v>1638</v>
      </c>
      <c r="E2333">
        <v>207.94460573499899</v>
      </c>
      <c r="F2333">
        <v>448.45</v>
      </c>
      <c r="G2333">
        <v>-28.143055147705301</v>
      </c>
      <c r="H2333">
        <v>7.4203380753605899</v>
      </c>
      <c r="I2333">
        <v>-7.3520414079355003</v>
      </c>
      <c r="J2333">
        <v>-1.6909117465591199</v>
      </c>
      <c r="K2333">
        <v>415.09783621305598</v>
      </c>
      <c r="L2333">
        <v>415.56816290516599</v>
      </c>
      <c r="M2333">
        <v>63.620282682475697</v>
      </c>
      <c r="N2333">
        <v>0.83666951149896196</v>
      </c>
      <c r="O2333">
        <v>22.644664957074301</v>
      </c>
      <c r="P2333">
        <v>24.5694444444444</v>
      </c>
      <c r="Q2333">
        <v>-0.15482751490339</v>
      </c>
    </row>
    <row r="2334" spans="1:17" hidden="1" x14ac:dyDescent="0.3">
      <c r="A2334" t="s">
        <v>4828</v>
      </c>
      <c r="B2334" t="s">
        <v>4829</v>
      </c>
      <c r="C2334" t="str">
        <f>IFERROR(VLOOKUP(Table1[[#This Row],[Ticker]],[1]!Table1[[Symbol]:[Industry]],2,FALSE),"-")</f>
        <v>-</v>
      </c>
      <c r="D2334" t="s">
        <v>177</v>
      </c>
      <c r="E2334">
        <v>207.80847255</v>
      </c>
      <c r="F2334">
        <v>31.71</v>
      </c>
      <c r="G2334">
        <v>-0.59072926899681999</v>
      </c>
      <c r="H2334">
        <v>9.5559829092103694</v>
      </c>
      <c r="I2334">
        <v>-10.9470657228131</v>
      </c>
      <c r="J2334">
        <v>-0.63866894282362496</v>
      </c>
      <c r="K2334">
        <v>29.387011867902999</v>
      </c>
      <c r="L2334">
        <v>27.819368567719501</v>
      </c>
      <c r="M2334">
        <v>49.457970683616402</v>
      </c>
      <c r="N2334">
        <v>3.1117272442052002</v>
      </c>
      <c r="O2334">
        <v>45.0646483759066</v>
      </c>
      <c r="P2334">
        <v>40</v>
      </c>
      <c r="Q2334">
        <v>4.672556922789E-2</v>
      </c>
    </row>
    <row r="2335" spans="1:17" hidden="1" x14ac:dyDescent="0.3">
      <c r="A2335" t="s">
        <v>4830</v>
      </c>
      <c r="B2335" t="s">
        <v>4831</v>
      </c>
      <c r="C2335" t="str">
        <f>IFERROR(VLOOKUP(Table1[[#This Row],[Ticker]],[1]!Table1[[Symbol]:[Industry]],2,FALSE),"-")</f>
        <v>-</v>
      </c>
      <c r="D2335" t="s">
        <v>291</v>
      </c>
      <c r="E2335">
        <v>207.68475000000001</v>
      </c>
      <c r="F2335">
        <v>116.35</v>
      </c>
      <c r="G2335">
        <v>-40.987355544967201</v>
      </c>
      <c r="H2335">
        <v>4.0205236041175603</v>
      </c>
      <c r="I2335">
        <v>-17.070622240690099</v>
      </c>
      <c r="J2335">
        <v>-3.0995000995984601</v>
      </c>
      <c r="K2335">
        <v>119.823634130171</v>
      </c>
      <c r="L2335">
        <v>128.46698366651199</v>
      </c>
      <c r="M2335">
        <v>35.715250258363803</v>
      </c>
      <c r="N2335">
        <v>1.26174939257202</v>
      </c>
      <c r="O2335">
        <v>62.440911044262997</v>
      </c>
      <c r="P2335">
        <v>28.919667590027601</v>
      </c>
    </row>
    <row r="2336" spans="1:17" hidden="1" x14ac:dyDescent="0.3">
      <c r="A2336" t="s">
        <v>4832</v>
      </c>
      <c r="B2336" t="s">
        <v>4833</v>
      </c>
      <c r="C2336" t="str">
        <f>IFERROR(VLOOKUP(Table1[[#This Row],[Ticker]],[1]!Table1[[Symbol]:[Industry]],2,FALSE),"-")</f>
        <v>-</v>
      </c>
      <c r="D2336" t="s">
        <v>1435</v>
      </c>
      <c r="E2336">
        <v>207.28689449999999</v>
      </c>
      <c r="F2336">
        <v>405.15</v>
      </c>
      <c r="G2336">
        <v>87.480215387104096</v>
      </c>
      <c r="H2336">
        <v>0.64323352549800905</v>
      </c>
      <c r="I2336">
        <v>8.30273564474113</v>
      </c>
      <c r="J2336">
        <v>-6.5286045348948303</v>
      </c>
      <c r="K2336">
        <v>393.56604300715099</v>
      </c>
      <c r="L2336">
        <v>358.25574761404198</v>
      </c>
      <c r="M2336">
        <v>52.647148579358202</v>
      </c>
      <c r="N2336">
        <v>1.26467131390451</v>
      </c>
      <c r="O2336">
        <v>32.987782302850697</v>
      </c>
      <c r="P2336">
        <v>123.83977900552399</v>
      </c>
      <c r="Q2336">
        <v>4.0883668125061001E-2</v>
      </c>
    </row>
    <row r="2337" spans="1:17" hidden="1" x14ac:dyDescent="0.3">
      <c r="A2337" t="s">
        <v>4834</v>
      </c>
      <c r="B2337" t="s">
        <v>4835</v>
      </c>
      <c r="C2337" t="str">
        <f>IFERROR(VLOOKUP(Table1[[#This Row],[Ticker]],[1]!Table1[[Symbol]:[Industry]],2,FALSE),"-")</f>
        <v>-</v>
      </c>
      <c r="D2337" t="s">
        <v>472</v>
      </c>
      <c r="E2337">
        <v>207.1112</v>
      </c>
      <c r="F2337">
        <v>139.94</v>
      </c>
      <c r="G2337">
        <v>-11.7995905713681</v>
      </c>
      <c r="H2337">
        <v>10.025828000920599</v>
      </c>
      <c r="I2337">
        <v>-21.178965324759201</v>
      </c>
      <c r="J2337">
        <v>3.0722155833080498</v>
      </c>
      <c r="K2337">
        <v>133.312710755377</v>
      </c>
      <c r="L2337">
        <v>132.79997688158701</v>
      </c>
      <c r="M2337">
        <v>51.268840456642501</v>
      </c>
      <c r="N2337">
        <v>1.69326084133868</v>
      </c>
      <c r="O2337">
        <v>22.695440903244201</v>
      </c>
      <c r="P2337">
        <v>29.874709976798101</v>
      </c>
      <c r="Q2337">
        <v>-6.8374906128800001E-3</v>
      </c>
    </row>
    <row r="2338" spans="1:17" hidden="1" x14ac:dyDescent="0.3">
      <c r="A2338" t="s">
        <v>4836</v>
      </c>
      <c r="B2338" t="s">
        <v>4837</v>
      </c>
      <c r="C2338" t="str">
        <f>IFERROR(VLOOKUP(Table1[[#This Row],[Ticker]],[1]!Table1[[Symbol]:[Industry]],2,FALSE),"-")</f>
        <v>-</v>
      </c>
      <c r="D2338" t="s">
        <v>40</v>
      </c>
      <c r="E2338">
        <v>205.76575500000001</v>
      </c>
      <c r="F2338">
        <v>93</v>
      </c>
      <c r="G2338">
        <v>-44.894310623717701</v>
      </c>
      <c r="H2338">
        <v>-10.7547011711072</v>
      </c>
      <c r="I2338">
        <v>-36.174643596067703</v>
      </c>
      <c r="J2338">
        <v>-6.8356664384081096</v>
      </c>
      <c r="K2338">
        <v>99.174957179036994</v>
      </c>
      <c r="M2338">
        <v>39.395053252535298</v>
      </c>
      <c r="N2338">
        <v>0.38683380873742601</v>
      </c>
      <c r="O2338">
        <v>32.741935483870897</v>
      </c>
      <c r="P2338">
        <v>16.104868913857601</v>
      </c>
    </row>
    <row r="2339" spans="1:17" hidden="1" x14ac:dyDescent="0.3">
      <c r="A2339" t="s">
        <v>4838</v>
      </c>
      <c r="B2339" t="s">
        <v>4839</v>
      </c>
      <c r="C2339" t="str">
        <f>IFERROR(VLOOKUP(Table1[[#This Row],[Ticker]],[1]!Table1[[Symbol]:[Industry]],2,FALSE),"-")</f>
        <v>-</v>
      </c>
      <c r="D2339" t="s">
        <v>1008</v>
      </c>
      <c r="E2339">
        <v>205.699526144</v>
      </c>
      <c r="F2339">
        <v>5.84</v>
      </c>
      <c r="G2339">
        <v>36.024056723221001</v>
      </c>
      <c r="H2339">
        <v>-1.79642971283576</v>
      </c>
      <c r="I2339">
        <v>-13.691058857824601</v>
      </c>
      <c r="J2339">
        <v>-7.21833248086776</v>
      </c>
      <c r="K2339">
        <v>6.19240846414489</v>
      </c>
      <c r="L2339">
        <v>5.9996916121338897</v>
      </c>
      <c r="M2339">
        <v>41.8757721377157</v>
      </c>
      <c r="N2339">
        <v>1.1838918979018</v>
      </c>
      <c r="O2339">
        <v>58.390410958904098</v>
      </c>
      <c r="Q2339">
        <v>-0.11944893292997801</v>
      </c>
    </row>
    <row r="2340" spans="1:17" hidden="1" x14ac:dyDescent="0.3">
      <c r="A2340" t="s">
        <v>4840</v>
      </c>
      <c r="B2340" t="s">
        <v>4841</v>
      </c>
      <c r="C2340" t="str">
        <f>IFERROR(VLOOKUP(Table1[[#This Row],[Ticker]],[1]!Table1[[Symbol]:[Industry]],2,FALSE),"-")</f>
        <v>-</v>
      </c>
      <c r="D2340" t="s">
        <v>62</v>
      </c>
      <c r="E2340">
        <v>205.69183282500001</v>
      </c>
      <c r="F2340">
        <v>86.95</v>
      </c>
      <c r="G2340">
        <v>-29.975943276778899</v>
      </c>
      <c r="H2340">
        <v>12.1390467192277</v>
      </c>
      <c r="I2340">
        <v>-27.4279934208461</v>
      </c>
      <c r="J2340">
        <v>-1.27668124627549</v>
      </c>
      <c r="K2340">
        <v>87.977758158057497</v>
      </c>
      <c r="L2340">
        <v>91.356555382165894</v>
      </c>
      <c r="M2340">
        <v>55.229783182808703</v>
      </c>
      <c r="N2340">
        <v>0.36760507182124402</v>
      </c>
      <c r="O2340">
        <v>36.8602645198389</v>
      </c>
      <c r="P2340">
        <v>18.703071672354898</v>
      </c>
      <c r="Q2340">
        <v>-7.1147615087098007E-2</v>
      </c>
    </row>
    <row r="2341" spans="1:17" hidden="1" x14ac:dyDescent="0.3">
      <c r="A2341" t="s">
        <v>4842</v>
      </c>
      <c r="B2341" t="s">
        <v>4843</v>
      </c>
      <c r="C2341" t="str">
        <f>IFERROR(VLOOKUP(Table1[[#This Row],[Ticker]],[1]!Table1[[Symbol]:[Industry]],2,FALSE),"-")</f>
        <v>-</v>
      </c>
      <c r="D2341" t="s">
        <v>302</v>
      </c>
      <c r="E2341">
        <v>205.4987007</v>
      </c>
      <c r="F2341">
        <v>146.94999999999999</v>
      </c>
      <c r="G2341">
        <v>82.966740852216901</v>
      </c>
      <c r="H2341">
        <v>1.80237922184345</v>
      </c>
      <c r="I2341">
        <v>79.353709183264002</v>
      </c>
      <c r="J2341">
        <v>-6.4580341964012602</v>
      </c>
      <c r="K2341">
        <v>127.60681439464101</v>
      </c>
      <c r="L2341">
        <v>97.614148785016397</v>
      </c>
      <c r="M2341">
        <v>53.420334564565401</v>
      </c>
      <c r="N2341">
        <v>1.25069650605161</v>
      </c>
      <c r="O2341">
        <v>9.7992514460700999</v>
      </c>
      <c r="P2341">
        <v>138.94308943089399</v>
      </c>
      <c r="Q2341">
        <v>0.166988408505991</v>
      </c>
    </row>
    <row r="2342" spans="1:17" hidden="1" x14ac:dyDescent="0.3">
      <c r="A2342" t="s">
        <v>4844</v>
      </c>
      <c r="B2342" t="s">
        <v>4845</v>
      </c>
      <c r="C2342" t="str">
        <f>IFERROR(VLOOKUP(Table1[[#This Row],[Ticker]],[1]!Table1[[Symbol]:[Industry]],2,FALSE),"-")</f>
        <v>-</v>
      </c>
      <c r="D2342" t="s">
        <v>941</v>
      </c>
      <c r="E2342">
        <v>205.09654032</v>
      </c>
      <c r="F2342">
        <v>32.06</v>
      </c>
      <c r="G2342">
        <v>14.332943694748201</v>
      </c>
      <c r="H2342">
        <v>8.3773519355250698</v>
      </c>
      <c r="I2342">
        <v>-18.951079493346398</v>
      </c>
      <c r="J2342">
        <v>-8.2022935090917599</v>
      </c>
      <c r="K2342">
        <v>31.3871836206899</v>
      </c>
      <c r="L2342">
        <v>31.107926838362001</v>
      </c>
      <c r="M2342">
        <v>39.414947961490299</v>
      </c>
      <c r="N2342">
        <v>1.8553017015706801</v>
      </c>
      <c r="O2342">
        <v>26.325639426076101</v>
      </c>
      <c r="P2342">
        <v>45.727272727272698</v>
      </c>
      <c r="Q2342">
        <v>-5.2307660028034997E-2</v>
      </c>
    </row>
    <row r="2343" spans="1:17" hidden="1" x14ac:dyDescent="0.3">
      <c r="A2343" t="s">
        <v>4846</v>
      </c>
      <c r="B2343" t="s">
        <v>4847</v>
      </c>
      <c r="C2343" t="str">
        <f>IFERROR(VLOOKUP(Table1[[#This Row],[Ticker]],[1]!Table1[[Symbol]:[Industry]],2,FALSE),"-")</f>
        <v>-</v>
      </c>
      <c r="D2343" t="s">
        <v>198</v>
      </c>
      <c r="E2343">
        <v>204.86787000000001</v>
      </c>
      <c r="F2343">
        <v>113</v>
      </c>
      <c r="G2343">
        <v>-18.121142340010699</v>
      </c>
      <c r="H2343">
        <v>1.4461820578133899</v>
      </c>
      <c r="I2343">
        <v>-25.573736566589201</v>
      </c>
      <c r="J2343">
        <v>-1.5354981068817</v>
      </c>
      <c r="K2343">
        <v>109.66472188564499</v>
      </c>
      <c r="L2343">
        <v>110.159334806584</v>
      </c>
      <c r="M2343">
        <v>54.698937984388202</v>
      </c>
      <c r="N2343">
        <v>0.97987751531058598</v>
      </c>
      <c r="O2343">
        <v>47.610619469026503</v>
      </c>
      <c r="P2343">
        <v>25.9754738015607</v>
      </c>
      <c r="Q2343">
        <v>5.9337609682587E-2</v>
      </c>
    </row>
    <row r="2344" spans="1:17" hidden="1" x14ac:dyDescent="0.3">
      <c r="A2344" t="s">
        <v>4848</v>
      </c>
      <c r="B2344" t="s">
        <v>4849</v>
      </c>
      <c r="C2344" t="str">
        <f>IFERROR(VLOOKUP(Table1[[#This Row],[Ticker]],[1]!Table1[[Symbol]:[Industry]],2,FALSE),"-")</f>
        <v>-</v>
      </c>
      <c r="D2344" t="s">
        <v>235</v>
      </c>
      <c r="E2344">
        <v>204.601215</v>
      </c>
      <c r="F2344">
        <v>193.2</v>
      </c>
      <c r="G2344">
        <v>42.003438166519999</v>
      </c>
      <c r="H2344">
        <v>-15.0807826416018</v>
      </c>
      <c r="I2344">
        <v>21.7650003466157</v>
      </c>
      <c r="J2344">
        <v>0.45260289259411202</v>
      </c>
      <c r="K2344">
        <v>201.33870223265001</v>
      </c>
      <c r="L2344">
        <v>173.50154263127101</v>
      </c>
      <c r="M2344">
        <v>43.3580044900242</v>
      </c>
      <c r="N2344">
        <v>0.52211387986035795</v>
      </c>
      <c r="O2344">
        <v>35.610766045548601</v>
      </c>
      <c r="P2344">
        <v>75.238095238095198</v>
      </c>
    </row>
    <row r="2345" spans="1:17" hidden="1" x14ac:dyDescent="0.3">
      <c r="A2345" t="s">
        <v>4850</v>
      </c>
      <c r="B2345" t="s">
        <v>4851</v>
      </c>
      <c r="C2345" t="str">
        <f>IFERROR(VLOOKUP(Table1[[#This Row],[Ticker]],[1]!Table1[[Symbol]:[Industry]],2,FALSE),"-")</f>
        <v>-</v>
      </c>
      <c r="D2345" t="s">
        <v>619</v>
      </c>
      <c r="E2345">
        <v>204.35533154999999</v>
      </c>
      <c r="F2345">
        <v>192.42</v>
      </c>
      <c r="G2345">
        <v>61.986461141232901</v>
      </c>
      <c r="H2345">
        <v>-11.969656287878401</v>
      </c>
      <c r="I2345">
        <v>-18.747812082081701</v>
      </c>
      <c r="J2345">
        <v>-2.9223232168409501</v>
      </c>
      <c r="K2345">
        <v>204.32667235640099</v>
      </c>
      <c r="L2345">
        <v>191.93401786128399</v>
      </c>
      <c r="M2345">
        <v>32.742390117147103</v>
      </c>
      <c r="N2345">
        <v>0.84038933497670798</v>
      </c>
      <c r="O2345">
        <v>51.0238020995738</v>
      </c>
      <c r="P2345">
        <v>88.990286172443504</v>
      </c>
      <c r="Q2345">
        <v>0.110332644079688</v>
      </c>
    </row>
    <row r="2346" spans="1:17" hidden="1" x14ac:dyDescent="0.3">
      <c r="A2346" t="s">
        <v>4852</v>
      </c>
      <c r="B2346" t="s">
        <v>4853</v>
      </c>
      <c r="C2346" t="str">
        <f>IFERROR(VLOOKUP(Table1[[#This Row],[Ticker]],[1]!Table1[[Symbol]:[Industry]],2,FALSE),"-")</f>
        <v>-</v>
      </c>
      <c r="E2346">
        <v>203.9667958</v>
      </c>
      <c r="F2346">
        <v>22.84</v>
      </c>
      <c r="G2346">
        <v>48.271417205875601</v>
      </c>
      <c r="H2346">
        <v>-3.6996140606184298</v>
      </c>
      <c r="I2346">
        <v>6.8827611840261298</v>
      </c>
      <c r="J2346">
        <v>9.6716067431971293</v>
      </c>
      <c r="K2346">
        <v>21.485855216332698</v>
      </c>
      <c r="L2346">
        <v>21.0225779003272</v>
      </c>
      <c r="M2346">
        <v>82.713794294964899</v>
      </c>
      <c r="N2346">
        <v>1.0233738276515201</v>
      </c>
      <c r="O2346">
        <v>34.807355516637401</v>
      </c>
      <c r="P2346">
        <v>85.540211210397999</v>
      </c>
      <c r="Q2346">
        <v>2.6175332776977998E-2</v>
      </c>
    </row>
    <row r="2347" spans="1:17" hidden="1" x14ac:dyDescent="0.3">
      <c r="A2347" t="s">
        <v>4854</v>
      </c>
      <c r="B2347" t="s">
        <v>4855</v>
      </c>
      <c r="C2347" t="str">
        <f>IFERROR(VLOOKUP(Table1[[#This Row],[Ticker]],[1]!Table1[[Symbol]:[Industry]],2,FALSE),"-")</f>
        <v>-</v>
      </c>
      <c r="D2347" t="s">
        <v>420</v>
      </c>
      <c r="E2347">
        <v>203.87568200000001</v>
      </c>
      <c r="F2347">
        <v>89</v>
      </c>
      <c r="G2347">
        <v>50.533860644789698</v>
      </c>
      <c r="H2347">
        <v>2.62740708310676</v>
      </c>
      <c r="I2347">
        <v>-22.257321181208301</v>
      </c>
      <c r="J2347">
        <v>-1.5779976254643999</v>
      </c>
      <c r="K2347">
        <v>91.049621102212797</v>
      </c>
      <c r="L2347">
        <v>86.351883595402697</v>
      </c>
      <c r="M2347">
        <v>42.672058132462901</v>
      </c>
      <c r="N2347">
        <v>1.61659579617904</v>
      </c>
      <c r="O2347">
        <v>51.033707865168502</v>
      </c>
      <c r="P2347">
        <v>81.262729124236202</v>
      </c>
      <c r="Q2347">
        <v>2.7752500528839999E-2</v>
      </c>
    </row>
    <row r="2348" spans="1:17" hidden="1" x14ac:dyDescent="0.3">
      <c r="A2348" t="s">
        <v>4856</v>
      </c>
      <c r="B2348" t="s">
        <v>4857</v>
      </c>
      <c r="C2348" t="str">
        <f>IFERROR(VLOOKUP(Table1[[#This Row],[Ticker]],[1]!Table1[[Symbol]:[Industry]],2,FALSE),"-")</f>
        <v>-</v>
      </c>
      <c r="D2348" t="s">
        <v>551</v>
      </c>
      <c r="E2348">
        <v>203.87</v>
      </c>
      <c r="F2348">
        <v>185</v>
      </c>
      <c r="G2348">
        <v>31.944832113022901</v>
      </c>
      <c r="H2348">
        <v>-9.3427780074744202</v>
      </c>
      <c r="I2348">
        <v>-7.1639595678552199</v>
      </c>
      <c r="J2348">
        <v>-2.0233429708097499</v>
      </c>
      <c r="K2348">
        <v>188.24972927642401</v>
      </c>
      <c r="L2348">
        <v>168.03926304951699</v>
      </c>
      <c r="M2348">
        <v>50.159447516050697</v>
      </c>
      <c r="N2348">
        <v>0.22667861972558601</v>
      </c>
      <c r="O2348">
        <v>70.270270270270203</v>
      </c>
      <c r="P2348">
        <v>78.571428571428498</v>
      </c>
      <c r="Q2348">
        <v>5.0406987537356E-2</v>
      </c>
    </row>
    <row r="2349" spans="1:17" hidden="1" x14ac:dyDescent="0.3">
      <c r="A2349" t="s">
        <v>4858</v>
      </c>
      <c r="B2349" t="s">
        <v>4859</v>
      </c>
      <c r="C2349" t="str">
        <f>IFERROR(VLOOKUP(Table1[[#This Row],[Ticker]],[1]!Table1[[Symbol]:[Industry]],2,FALSE),"-")</f>
        <v>-</v>
      </c>
      <c r="D2349" t="s">
        <v>281</v>
      </c>
      <c r="E2349">
        <v>202.53827100000001</v>
      </c>
      <c r="F2349">
        <v>401.05</v>
      </c>
      <c r="G2349">
        <v>-29.6515242647504</v>
      </c>
      <c r="H2349">
        <v>13.6090577916796</v>
      </c>
      <c r="I2349">
        <v>-35.871874032185097</v>
      </c>
      <c r="J2349">
        <v>2.5839666680829798</v>
      </c>
      <c r="K2349">
        <v>358.41761818525299</v>
      </c>
      <c r="L2349">
        <v>393.92460942186</v>
      </c>
      <c r="M2349">
        <v>61.990944561563801</v>
      </c>
      <c r="N2349">
        <v>1.8251355508765801</v>
      </c>
      <c r="O2349">
        <v>78.282009724473198</v>
      </c>
      <c r="P2349">
        <v>38.293103448275801</v>
      </c>
      <c r="Q2349">
        <v>7.0545228045866007E-2</v>
      </c>
    </row>
    <row r="2350" spans="1:17" hidden="1" x14ac:dyDescent="0.3">
      <c r="A2350" t="s">
        <v>4860</v>
      </c>
      <c r="B2350" t="s">
        <v>4861</v>
      </c>
      <c r="C2350" t="str">
        <f>IFERROR(VLOOKUP(Table1[[#This Row],[Ticker]],[1]!Table1[[Symbol]:[Industry]],2,FALSE),"-")</f>
        <v>-</v>
      </c>
      <c r="E2350">
        <v>202.3794</v>
      </c>
      <c r="F2350">
        <v>193.85</v>
      </c>
      <c r="G2350">
        <v>-31.2691044436847</v>
      </c>
      <c r="H2350">
        <v>43.022820945764998</v>
      </c>
      <c r="I2350">
        <v>-7.0508617919701502</v>
      </c>
      <c r="J2350">
        <v>5.6215441843866696</v>
      </c>
      <c r="K2350">
        <v>162.05358935305401</v>
      </c>
      <c r="L2350">
        <v>168.55256756803399</v>
      </c>
      <c r="M2350">
        <v>55.377104357511698</v>
      </c>
      <c r="N2350">
        <v>1.2745544554455399</v>
      </c>
      <c r="O2350">
        <v>34.124322930100497</v>
      </c>
      <c r="P2350">
        <v>68.565217391304301</v>
      </c>
    </row>
    <row r="2351" spans="1:17" hidden="1" x14ac:dyDescent="0.3">
      <c r="A2351" t="s">
        <v>4862</v>
      </c>
      <c r="B2351" t="s">
        <v>4863</v>
      </c>
      <c r="C2351" t="str">
        <f>IFERROR(VLOOKUP(Table1[[#This Row],[Ticker]],[1]!Table1[[Symbol]:[Industry]],2,FALSE),"-")</f>
        <v>-</v>
      </c>
      <c r="D2351" t="s">
        <v>1556</v>
      </c>
      <c r="E2351">
        <v>202.3785</v>
      </c>
      <c r="F2351">
        <v>197.25</v>
      </c>
      <c r="G2351">
        <v>-30.047371848207401</v>
      </c>
      <c r="H2351">
        <v>20.838705422299299</v>
      </c>
      <c r="I2351">
        <v>-21.3277048205575</v>
      </c>
      <c r="J2351">
        <v>0.71953138363484503</v>
      </c>
      <c r="K2351">
        <v>177.18132740068501</v>
      </c>
      <c r="M2351">
        <v>53.747559634772202</v>
      </c>
      <c r="N2351">
        <v>1.51264781491002</v>
      </c>
      <c r="O2351">
        <v>10.0126742712294</v>
      </c>
      <c r="P2351">
        <v>70.043103448275801</v>
      </c>
    </row>
    <row r="2352" spans="1:17" hidden="1" x14ac:dyDescent="0.3">
      <c r="A2352" t="s">
        <v>4864</v>
      </c>
      <c r="B2352" t="s">
        <v>4865</v>
      </c>
      <c r="C2352" t="str">
        <f>IFERROR(VLOOKUP(Table1[[#This Row],[Ticker]],[1]!Table1[[Symbol]:[Industry]],2,FALSE),"-")</f>
        <v>-</v>
      </c>
      <c r="D2352" t="s">
        <v>302</v>
      </c>
      <c r="E2352">
        <v>202.29302225000001</v>
      </c>
      <c r="F2352">
        <v>113.65</v>
      </c>
      <c r="G2352">
        <v>-23.975943276778899</v>
      </c>
      <c r="I2352">
        <v>-15.2562762491289</v>
      </c>
      <c r="M2352">
        <v>0</v>
      </c>
      <c r="O2352">
        <v>0</v>
      </c>
      <c r="P2352">
        <v>0</v>
      </c>
    </row>
    <row r="2353" spans="1:17" hidden="1" x14ac:dyDescent="0.3">
      <c r="A2353" t="s">
        <v>4866</v>
      </c>
      <c r="B2353" t="s">
        <v>4867</v>
      </c>
      <c r="C2353" t="str">
        <f>IFERROR(VLOOKUP(Table1[[#This Row],[Ticker]],[1]!Table1[[Symbol]:[Industry]],2,FALSE),"-")</f>
        <v>-</v>
      </c>
      <c r="D2353" t="s">
        <v>138</v>
      </c>
      <c r="E2353">
        <v>202.25424000000001</v>
      </c>
      <c r="F2353">
        <v>662</v>
      </c>
      <c r="G2353">
        <v>41.606848118918897</v>
      </c>
      <c r="H2353">
        <v>-17.0819595324242</v>
      </c>
      <c r="I2353">
        <v>32.002093231462702</v>
      </c>
      <c r="J2353">
        <v>1.84925604329868</v>
      </c>
      <c r="K2353">
        <v>703.61023059026002</v>
      </c>
      <c r="L2353">
        <v>584.57247253687694</v>
      </c>
      <c r="M2353">
        <v>42.953525918586102</v>
      </c>
      <c r="N2353">
        <v>0.45409252669039102</v>
      </c>
      <c r="O2353">
        <v>47.930513595166097</v>
      </c>
      <c r="P2353">
        <v>91.995359628770302</v>
      </c>
    </row>
    <row r="2354" spans="1:17" hidden="1" x14ac:dyDescent="0.3">
      <c r="A2354" t="s">
        <v>4868</v>
      </c>
      <c r="B2354" t="s">
        <v>4869</v>
      </c>
      <c r="C2354" t="str">
        <f>IFERROR(VLOOKUP(Table1[[#This Row],[Ticker]],[1]!Table1[[Symbol]:[Industry]],2,FALSE),"-")</f>
        <v>-</v>
      </c>
      <c r="D2354" t="s">
        <v>130</v>
      </c>
      <c r="E2354">
        <v>202.15969125000001</v>
      </c>
      <c r="F2354">
        <v>43.23</v>
      </c>
      <c r="G2354">
        <v>49.987839419398099</v>
      </c>
      <c r="H2354">
        <v>-5.81598650019136</v>
      </c>
      <c r="I2354">
        <v>-28.011069387373102</v>
      </c>
      <c r="J2354">
        <v>2.7619209081404801</v>
      </c>
      <c r="K2354">
        <v>42.703543372667198</v>
      </c>
      <c r="L2354">
        <v>39.030841649756503</v>
      </c>
      <c r="M2354">
        <v>50.092517408240603</v>
      </c>
      <c r="N2354">
        <v>0.93974459279102196</v>
      </c>
      <c r="O2354">
        <v>19.477214897062201</v>
      </c>
      <c r="Q2354">
        <v>1.7967460318963999E-2</v>
      </c>
    </row>
    <row r="2355" spans="1:17" hidden="1" x14ac:dyDescent="0.3">
      <c r="A2355" t="s">
        <v>4870</v>
      </c>
      <c r="B2355" t="s">
        <v>4871</v>
      </c>
      <c r="C2355" t="str">
        <f>IFERROR(VLOOKUP(Table1[[#This Row],[Ticker]],[1]!Table1[[Symbol]:[Industry]],2,FALSE),"-")</f>
        <v>-</v>
      </c>
      <c r="D2355" t="s">
        <v>619</v>
      </c>
      <c r="E2355">
        <v>201.57211028</v>
      </c>
      <c r="F2355">
        <v>195.85</v>
      </c>
      <c r="G2355">
        <v>-12.093623939446701</v>
      </c>
      <c r="H2355">
        <v>3.8268231646704201</v>
      </c>
      <c r="I2355">
        <v>-19.345404554711699</v>
      </c>
      <c r="J2355">
        <v>-6.8695285868494897</v>
      </c>
      <c r="K2355">
        <v>193.006965614546</v>
      </c>
      <c r="L2355">
        <v>187.06405046968001</v>
      </c>
      <c r="M2355">
        <v>39.155092620662899</v>
      </c>
      <c r="N2355">
        <v>1.7993246168353101</v>
      </c>
      <c r="O2355">
        <v>21.981107990809299</v>
      </c>
      <c r="P2355">
        <v>25.585123436999002</v>
      </c>
      <c r="Q2355">
        <v>8.2484473892966995E-2</v>
      </c>
    </row>
    <row r="2356" spans="1:17" hidden="1" x14ac:dyDescent="0.3">
      <c r="A2356" t="s">
        <v>4872</v>
      </c>
      <c r="B2356" t="s">
        <v>4873</v>
      </c>
      <c r="C2356" t="str">
        <f>IFERROR(VLOOKUP(Table1[[#This Row],[Ticker]],[1]!Table1[[Symbol]:[Industry]],2,FALSE),"-")</f>
        <v>-</v>
      </c>
      <c r="D2356" t="s">
        <v>619</v>
      </c>
      <c r="E2356">
        <v>201.3048</v>
      </c>
      <c r="F2356">
        <v>5.84</v>
      </c>
      <c r="G2356">
        <v>1173.80183450099</v>
      </c>
      <c r="H2356">
        <v>41.838705422299299</v>
      </c>
      <c r="I2356">
        <v>133.25436204874299</v>
      </c>
      <c r="J2356">
        <v>8.4924685893640905</v>
      </c>
      <c r="K2356">
        <v>4.2614432151466799</v>
      </c>
      <c r="L2356">
        <v>2.6779589205765202</v>
      </c>
      <c r="M2356">
        <v>98.643625272677696</v>
      </c>
      <c r="N2356">
        <v>0.54606267086360305</v>
      </c>
      <c r="O2356">
        <v>0</v>
      </c>
      <c r="P2356">
        <v>1360</v>
      </c>
      <c r="Q2356">
        <v>0.16242281323367</v>
      </c>
    </row>
    <row r="2357" spans="1:17" hidden="1" x14ac:dyDescent="0.3">
      <c r="A2357" t="s">
        <v>4874</v>
      </c>
      <c r="B2357" t="s">
        <v>4875</v>
      </c>
      <c r="C2357" t="str">
        <f>IFERROR(VLOOKUP(Table1[[#This Row],[Ticker]],[1]!Table1[[Symbol]:[Industry]],2,FALSE),"-")</f>
        <v>-</v>
      </c>
      <c r="E2357">
        <v>201.23704699999999</v>
      </c>
      <c r="F2357">
        <v>21.23</v>
      </c>
      <c r="G2357">
        <v>828.04199394295199</v>
      </c>
      <c r="H2357">
        <v>32.4288693567255</v>
      </c>
      <c r="I2357">
        <v>673.96305460588906</v>
      </c>
      <c r="J2357">
        <v>6.6032877332140103</v>
      </c>
      <c r="K2357">
        <v>15.0579578987987</v>
      </c>
      <c r="L2357">
        <v>7.5833195414016199</v>
      </c>
      <c r="M2357">
        <v>90.8073664675358</v>
      </c>
      <c r="N2357">
        <v>5.1256533138631699</v>
      </c>
      <c r="O2357">
        <v>4.7103155911432097E-2</v>
      </c>
      <c r="P2357">
        <v>852.01793721973104</v>
      </c>
      <c r="Q2357">
        <v>0.39635693913641601</v>
      </c>
    </row>
    <row r="2358" spans="1:17" hidden="1" x14ac:dyDescent="0.3">
      <c r="A2358" t="s">
        <v>4876</v>
      </c>
      <c r="B2358" t="s">
        <v>4877</v>
      </c>
      <c r="C2358" t="str">
        <f>IFERROR(VLOOKUP(Table1[[#This Row],[Ticker]],[1]!Table1[[Symbol]:[Industry]],2,FALSE),"-")</f>
        <v>-</v>
      </c>
      <c r="D2358" t="s">
        <v>4461</v>
      </c>
      <c r="E2358">
        <v>201.18823645199899</v>
      </c>
      <c r="F2358">
        <v>123.34</v>
      </c>
      <c r="G2358">
        <v>-33.050768193844902</v>
      </c>
      <c r="H2358">
        <v>-2.7028758968321198</v>
      </c>
      <c r="I2358">
        <v>-37.0196761856973</v>
      </c>
      <c r="J2358">
        <v>-6.3505122453474501</v>
      </c>
      <c r="K2358">
        <v>127.699433366748</v>
      </c>
      <c r="L2358">
        <v>131.57426559568401</v>
      </c>
      <c r="M2358">
        <v>33.101921355186398</v>
      </c>
      <c r="N2358">
        <v>0.89239019537825803</v>
      </c>
      <c r="O2358">
        <v>55.464569482730603</v>
      </c>
      <c r="P2358">
        <v>14.734883720930201</v>
      </c>
      <c r="Q2358">
        <v>3.1574896611539999E-3</v>
      </c>
    </row>
    <row r="2359" spans="1:17" hidden="1" x14ac:dyDescent="0.3">
      <c r="A2359" t="s">
        <v>4878</v>
      </c>
      <c r="B2359" t="s">
        <v>4879</v>
      </c>
      <c r="C2359" t="str">
        <f>IFERROR(VLOOKUP(Table1[[#This Row],[Ticker]],[1]!Table1[[Symbol]:[Industry]],2,FALSE),"-")</f>
        <v>-</v>
      </c>
      <c r="D2359" t="s">
        <v>198</v>
      </c>
      <c r="E2359">
        <v>200.89873675999999</v>
      </c>
      <c r="F2359">
        <v>200.3</v>
      </c>
      <c r="G2359">
        <v>29.687271145929099</v>
      </c>
      <c r="H2359">
        <v>-6.40958392276415</v>
      </c>
      <c r="I2359">
        <v>37.237062159702397</v>
      </c>
      <c r="J2359">
        <v>-4.2176801651469402</v>
      </c>
      <c r="K2359">
        <v>200.40569486417999</v>
      </c>
      <c r="L2359">
        <v>167.66735627372699</v>
      </c>
      <c r="M2359">
        <v>43.610680349577002</v>
      </c>
      <c r="N2359">
        <v>0.65721949117374701</v>
      </c>
      <c r="O2359">
        <v>20.8187718422366</v>
      </c>
      <c r="P2359">
        <v>88.962264150943398</v>
      </c>
      <c r="Q2359">
        <v>0.130908423615064</v>
      </c>
    </row>
    <row r="2360" spans="1:17" hidden="1" x14ac:dyDescent="0.3">
      <c r="A2360" t="s">
        <v>4880</v>
      </c>
      <c r="B2360" t="s">
        <v>4881</v>
      </c>
      <c r="C2360" t="str">
        <f>IFERROR(VLOOKUP(Table1[[#This Row],[Ticker]],[1]!Table1[[Symbol]:[Industry]],2,FALSE),"-")</f>
        <v>-</v>
      </c>
      <c r="D2360" t="s">
        <v>1665</v>
      </c>
      <c r="E2360">
        <v>200.73813426999999</v>
      </c>
      <c r="F2360">
        <v>37.99</v>
      </c>
      <c r="G2360">
        <v>-22.398403169826999</v>
      </c>
      <c r="H2360">
        <v>-8.1612945777006196</v>
      </c>
      <c r="I2360">
        <v>-22.552518318431002</v>
      </c>
      <c r="J2360">
        <v>0.155119538392058</v>
      </c>
      <c r="K2360">
        <v>39.5877888947321</v>
      </c>
      <c r="L2360">
        <v>39.066240177722797</v>
      </c>
      <c r="M2360">
        <v>41.289774178452802</v>
      </c>
      <c r="N2360">
        <v>1.11691677215306</v>
      </c>
      <c r="O2360">
        <v>58.0415898920768</v>
      </c>
      <c r="P2360">
        <v>11.735294117646999</v>
      </c>
    </row>
    <row r="2361" spans="1:17" hidden="1" x14ac:dyDescent="0.3">
      <c r="A2361" t="s">
        <v>4882</v>
      </c>
      <c r="B2361" t="s">
        <v>4883</v>
      </c>
      <c r="C2361" t="str">
        <f>IFERROR(VLOOKUP(Table1[[#This Row],[Ticker]],[1]!Table1[[Symbol]:[Industry]],2,FALSE),"-")</f>
        <v>-</v>
      </c>
      <c r="D2361" t="s">
        <v>302</v>
      </c>
      <c r="E2361">
        <v>200.52530482</v>
      </c>
      <c r="F2361">
        <v>36.58</v>
      </c>
      <c r="G2361">
        <v>74.828404549308004</v>
      </c>
      <c r="H2361">
        <v>3.11295291393817</v>
      </c>
      <c r="I2361">
        <v>-21.461404454257099</v>
      </c>
      <c r="J2361">
        <v>22.734700787234001</v>
      </c>
      <c r="K2361">
        <v>35.420652260268497</v>
      </c>
      <c r="L2361">
        <v>33.891555742510697</v>
      </c>
      <c r="M2361">
        <v>54.333936212948601</v>
      </c>
      <c r="N2361">
        <v>2.8244673451954001</v>
      </c>
      <c r="O2361">
        <v>30.5358119190814</v>
      </c>
      <c r="P2361">
        <v>103.222222222222</v>
      </c>
      <c r="Q2361">
        <v>0.109106405090952</v>
      </c>
    </row>
    <row r="2362" spans="1:17" hidden="1" x14ac:dyDescent="0.3">
      <c r="A2362" t="s">
        <v>4884</v>
      </c>
      <c r="B2362" t="s">
        <v>4885</v>
      </c>
      <c r="C2362" t="str">
        <f>IFERROR(VLOOKUP(Table1[[#This Row],[Ticker]],[1]!Table1[[Symbol]:[Industry]],2,FALSE),"-")</f>
        <v>-</v>
      </c>
      <c r="D2362" t="s">
        <v>420</v>
      </c>
      <c r="E2362">
        <v>200.438695</v>
      </c>
      <c r="F2362">
        <v>3.53</v>
      </c>
      <c r="G2362">
        <v>-88.498556342105502</v>
      </c>
      <c r="H2362">
        <v>-6.7327231491291801</v>
      </c>
      <c r="I2362">
        <v>-44.514793283197001</v>
      </c>
      <c r="J2362">
        <v>0.25182693593910599</v>
      </c>
      <c r="K2362">
        <v>3.6166001084545001</v>
      </c>
      <c r="L2362">
        <v>5.2228412701100604</v>
      </c>
      <c r="M2362">
        <v>54.684240035984999</v>
      </c>
      <c r="N2362">
        <v>3.10498757939679</v>
      </c>
      <c r="O2362">
        <v>251.27478753541001</v>
      </c>
      <c r="P2362">
        <v>12.063492063491999</v>
      </c>
      <c r="Q2362">
        <v>2.2942964086792E-2</v>
      </c>
    </row>
    <row r="2363" spans="1:17" hidden="1" x14ac:dyDescent="0.3">
      <c r="A2363" t="s">
        <v>4886</v>
      </c>
      <c r="B2363" t="s">
        <v>4887</v>
      </c>
      <c r="C2363" t="str">
        <f>IFERROR(VLOOKUP(Table1[[#This Row],[Ticker]],[1]!Table1[[Symbol]:[Industry]],2,FALSE),"-")</f>
        <v>-</v>
      </c>
      <c r="D2363" t="s">
        <v>268</v>
      </c>
      <c r="E2363">
        <v>200.33885100000001</v>
      </c>
      <c r="F2363">
        <v>174.77</v>
      </c>
      <c r="G2363">
        <v>-36.808860982514503</v>
      </c>
      <c r="H2363">
        <v>-17.7554974762513</v>
      </c>
      <c r="I2363">
        <v>-31.5140625452477</v>
      </c>
      <c r="J2363">
        <v>-4.4690520893813197</v>
      </c>
      <c r="K2363">
        <v>196.719120804939</v>
      </c>
      <c r="L2363">
        <v>192.831046192662</v>
      </c>
      <c r="M2363">
        <v>24.8686869260689</v>
      </c>
      <c r="N2363">
        <v>1.0634450294996001</v>
      </c>
      <c r="O2363">
        <v>38.124392058133502</v>
      </c>
      <c r="P2363">
        <v>28.5073529411764</v>
      </c>
    </row>
    <row r="2364" spans="1:17" hidden="1" x14ac:dyDescent="0.3">
      <c r="A2364" t="s">
        <v>4888</v>
      </c>
      <c r="B2364" t="s">
        <v>4889</v>
      </c>
      <c r="C2364" t="str">
        <f>IFERROR(VLOOKUP(Table1[[#This Row],[Ticker]],[1]!Table1[[Symbol]:[Industry]],2,FALSE),"-")</f>
        <v>-</v>
      </c>
      <c r="D2364" t="s">
        <v>130</v>
      </c>
      <c r="E2364">
        <v>200.01384200000001</v>
      </c>
      <c r="F2364">
        <v>549.70000000000005</v>
      </c>
      <c r="G2364">
        <v>74.758691574992497</v>
      </c>
      <c r="H2364">
        <v>-19.415025920984199</v>
      </c>
      <c r="I2364">
        <v>10.9954463048444</v>
      </c>
      <c r="J2364">
        <v>-6.5261518353207499</v>
      </c>
      <c r="K2364">
        <v>531.71018419698896</v>
      </c>
      <c r="L2364">
        <v>448.21885026325901</v>
      </c>
      <c r="M2364">
        <v>30.868718342007199</v>
      </c>
      <c r="N2364">
        <v>0.28954708154272901</v>
      </c>
      <c r="O2364">
        <v>32.308531926505303</v>
      </c>
      <c r="Q2364">
        <v>7.9734931297325007E-2</v>
      </c>
    </row>
    <row r="2365" spans="1:17" hidden="1" x14ac:dyDescent="0.3">
      <c r="A2365" t="s">
        <v>4890</v>
      </c>
      <c r="B2365" t="s">
        <v>4891</v>
      </c>
      <c r="C2365" t="str">
        <f>IFERROR(VLOOKUP(Table1[[#This Row],[Ticker]],[1]!Table1[[Symbol]:[Industry]],2,FALSE),"-")</f>
        <v>-</v>
      </c>
      <c r="D2365" t="s">
        <v>539</v>
      </c>
      <c r="E2365">
        <v>199.75596461800001</v>
      </c>
      <c r="F2365">
        <v>284.62</v>
      </c>
      <c r="G2365">
        <v>172.96719704664301</v>
      </c>
      <c r="H2365">
        <v>54.542882745402501</v>
      </c>
      <c r="I2365">
        <v>81.101088359356694</v>
      </c>
      <c r="J2365">
        <v>-5.0860559034111503</v>
      </c>
      <c r="K2365">
        <v>198.89557507820101</v>
      </c>
      <c r="L2365">
        <v>161.329761735657</v>
      </c>
      <c r="M2365">
        <v>69.667855915862503</v>
      </c>
      <c r="N2365">
        <v>4.9539220077390098</v>
      </c>
      <c r="O2365">
        <v>17.5953903450214</v>
      </c>
      <c r="P2365">
        <v>212.76923076923001</v>
      </c>
      <c r="Q2365">
        <v>0.106733462897312</v>
      </c>
    </row>
    <row r="2366" spans="1:17" hidden="1" x14ac:dyDescent="0.3">
      <c r="A2366" t="s">
        <v>4892</v>
      </c>
      <c r="B2366" t="s">
        <v>4893</v>
      </c>
      <c r="C2366" t="str">
        <f>IFERROR(VLOOKUP(Table1[[#This Row],[Ticker]],[1]!Table1[[Symbol]:[Industry]],2,FALSE),"-")</f>
        <v>-</v>
      </c>
      <c r="D2366" t="s">
        <v>51</v>
      </c>
      <c r="E2366">
        <v>199.19955250000001</v>
      </c>
      <c r="F2366">
        <v>122.83</v>
      </c>
      <c r="G2366">
        <v>-2.2415527911496</v>
      </c>
      <c r="H2366">
        <v>5.6584479115697599</v>
      </c>
      <c r="I2366">
        <v>-0.62258516186810997</v>
      </c>
      <c r="J2366">
        <v>7.1608912634244701</v>
      </c>
      <c r="K2366">
        <v>117.998066021334</v>
      </c>
      <c r="L2366">
        <v>111.164284387962</v>
      </c>
      <c r="M2366">
        <v>54.925074969679997</v>
      </c>
      <c r="N2366">
        <v>4.2300052914564104</v>
      </c>
      <c r="O2366">
        <v>20.328909875437599</v>
      </c>
      <c r="P2366">
        <v>41.102814474439903</v>
      </c>
      <c r="Q2366">
        <v>1.1754997520589999E-3</v>
      </c>
    </row>
    <row r="2367" spans="1:17" hidden="1" x14ac:dyDescent="0.3">
      <c r="A2367" t="s">
        <v>4894</v>
      </c>
      <c r="B2367" t="s">
        <v>4895</v>
      </c>
      <c r="C2367" t="str">
        <f>IFERROR(VLOOKUP(Table1[[#This Row],[Ticker]],[1]!Table1[[Symbol]:[Industry]],2,FALSE),"-")</f>
        <v>-</v>
      </c>
      <c r="E2367">
        <v>199.19180268</v>
      </c>
      <c r="F2367">
        <v>8.9700000000000006</v>
      </c>
      <c r="G2367">
        <v>-13.3717509216617</v>
      </c>
      <c r="H2367">
        <v>-7.0865383480148001</v>
      </c>
      <c r="I2367">
        <v>-27.5729917916509</v>
      </c>
      <c r="J2367">
        <v>-2.5909105383773099</v>
      </c>
      <c r="K2367">
        <v>9.3356614188137907</v>
      </c>
      <c r="L2367">
        <v>9.6879315085114595</v>
      </c>
      <c r="M2367">
        <v>36.629431906176798</v>
      </c>
      <c r="N2367">
        <v>1.0656134538197199</v>
      </c>
      <c r="O2367">
        <v>54.960981047937501</v>
      </c>
      <c r="P2367">
        <v>13.5443037974683</v>
      </c>
      <c r="Q2367">
        <v>-1.7965371452926999E-2</v>
      </c>
    </row>
    <row r="2368" spans="1:17" hidden="1" x14ac:dyDescent="0.3">
      <c r="A2368" t="s">
        <v>4896</v>
      </c>
      <c r="B2368" t="s">
        <v>4897</v>
      </c>
      <c r="C2368" t="str">
        <f>IFERROR(VLOOKUP(Table1[[#This Row],[Ticker]],[1]!Table1[[Symbol]:[Industry]],2,FALSE),"-")</f>
        <v>-</v>
      </c>
      <c r="D2368" t="s">
        <v>119</v>
      </c>
      <c r="E2368">
        <v>198.86899</v>
      </c>
      <c r="F2368">
        <v>278.45</v>
      </c>
      <c r="G2368">
        <v>137.35676437221201</v>
      </c>
      <c r="H2368">
        <v>2.34850934386801</v>
      </c>
      <c r="I2368">
        <v>-17.947172632144799</v>
      </c>
      <c r="J2368">
        <v>1.2113854566540301</v>
      </c>
      <c r="K2368">
        <v>276.54350701732602</v>
      </c>
      <c r="L2368">
        <v>235.24259593822501</v>
      </c>
      <c r="M2368">
        <v>73.488114206517395</v>
      </c>
      <c r="N2368">
        <v>0.64624962941001995</v>
      </c>
      <c r="O2368">
        <v>50.098760998383902</v>
      </c>
      <c r="P2368">
        <v>174.33497536945799</v>
      </c>
    </row>
    <row r="2369" spans="1:17" hidden="1" x14ac:dyDescent="0.3">
      <c r="A2369" t="s">
        <v>4898</v>
      </c>
      <c r="B2369" t="s">
        <v>4899</v>
      </c>
      <c r="C2369" t="str">
        <f>IFERROR(VLOOKUP(Table1[[#This Row],[Ticker]],[1]!Table1[[Symbol]:[Industry]],2,FALSE),"-")</f>
        <v>-</v>
      </c>
      <c r="D2369" t="s">
        <v>619</v>
      </c>
      <c r="E2369">
        <v>198.7145199</v>
      </c>
      <c r="F2369">
        <v>86.58</v>
      </c>
      <c r="G2369">
        <v>-27.292526191351701</v>
      </c>
      <c r="H2369">
        <v>-8.0083137003102909</v>
      </c>
      <c r="I2369">
        <v>-26.2279986141675</v>
      </c>
      <c r="J2369">
        <v>-2.1092317294009302</v>
      </c>
      <c r="K2369">
        <v>89.0435302593893</v>
      </c>
      <c r="L2369">
        <v>93.666675408127702</v>
      </c>
      <c r="M2369">
        <v>48.229340514052403</v>
      </c>
      <c r="N2369">
        <v>0.91947083618966996</v>
      </c>
      <c r="O2369">
        <v>41.487641487641397</v>
      </c>
      <c r="P2369">
        <v>10.222788033099899</v>
      </c>
      <c r="Q2369">
        <v>0.141397025300564</v>
      </c>
    </row>
    <row r="2370" spans="1:17" hidden="1" x14ac:dyDescent="0.3">
      <c r="A2370" t="s">
        <v>4900</v>
      </c>
      <c r="B2370" t="s">
        <v>4901</v>
      </c>
      <c r="C2370" t="str">
        <f>IFERROR(VLOOKUP(Table1[[#This Row],[Ticker]],[1]!Table1[[Symbol]:[Industry]],2,FALSE),"-")</f>
        <v>-</v>
      </c>
      <c r="D2370" t="s">
        <v>1462</v>
      </c>
      <c r="E2370">
        <v>198.4484788</v>
      </c>
      <c r="F2370">
        <v>180.4</v>
      </c>
      <c r="G2370">
        <v>-12.8579882413616</v>
      </c>
      <c r="H2370">
        <v>-6.9884351269736404</v>
      </c>
      <c r="I2370">
        <v>-9.8824444734280092</v>
      </c>
      <c r="J2370">
        <v>-5.9583660768173203</v>
      </c>
      <c r="K2370">
        <v>184.925010273608</v>
      </c>
      <c r="L2370">
        <v>177.18544679631501</v>
      </c>
      <c r="M2370">
        <v>36.696938837917301</v>
      </c>
      <c r="N2370">
        <v>1.61878508749623</v>
      </c>
      <c r="O2370">
        <v>40.7982261640798</v>
      </c>
      <c r="P2370">
        <v>31.6788321167883</v>
      </c>
      <c r="Q2370">
        <v>-1.0769192923924999E-2</v>
      </c>
    </row>
    <row r="2371" spans="1:17" hidden="1" x14ac:dyDescent="0.3">
      <c r="A2371" t="s">
        <v>4902</v>
      </c>
      <c r="B2371" t="s">
        <v>4903</v>
      </c>
      <c r="C2371" t="str">
        <f>IFERROR(VLOOKUP(Table1[[#This Row],[Ticker]],[1]!Table1[[Symbol]:[Industry]],2,FALSE),"-")</f>
        <v>-</v>
      </c>
      <c r="D2371" t="s">
        <v>1435</v>
      </c>
      <c r="E2371">
        <v>198.361146475</v>
      </c>
      <c r="F2371">
        <v>22.15</v>
      </c>
      <c r="G2371">
        <v>69.473838382609699</v>
      </c>
      <c r="H2371">
        <v>9.1379381588722506</v>
      </c>
      <c r="I2371">
        <v>3.5104797830426202</v>
      </c>
      <c r="J2371">
        <v>0.54422459675781298</v>
      </c>
      <c r="K2371">
        <v>20.243790168941501</v>
      </c>
      <c r="L2371">
        <v>17.6143753234842</v>
      </c>
      <c r="M2371">
        <v>26.381976417594199</v>
      </c>
      <c r="N2371">
        <v>0.689024477543559</v>
      </c>
      <c r="O2371">
        <v>16.704288939051899</v>
      </c>
      <c r="P2371">
        <v>103.211009174311</v>
      </c>
      <c r="Q2371">
        <v>-3.0885902738422E-2</v>
      </c>
    </row>
    <row r="2372" spans="1:17" hidden="1" x14ac:dyDescent="0.3">
      <c r="A2372" t="s">
        <v>4904</v>
      </c>
      <c r="B2372" t="s">
        <v>4905</v>
      </c>
      <c r="C2372" t="str">
        <f>IFERROR(VLOOKUP(Table1[[#This Row],[Ticker]],[1]!Table1[[Symbol]:[Industry]],2,FALSE),"-")</f>
        <v>-</v>
      </c>
      <c r="D2372" t="s">
        <v>420</v>
      </c>
      <c r="E2372">
        <v>198.21060879999999</v>
      </c>
      <c r="F2372">
        <v>153.1</v>
      </c>
      <c r="G2372">
        <v>73.3178711562107</v>
      </c>
      <c r="H2372">
        <v>43.682742119547001</v>
      </c>
      <c r="I2372">
        <v>65.905716414461097</v>
      </c>
      <c r="J2372">
        <v>-13.6692435959491</v>
      </c>
      <c r="K2372">
        <v>131.90130486986601</v>
      </c>
      <c r="L2372">
        <v>104.64544686116101</v>
      </c>
      <c r="M2372">
        <v>41.662229177695799</v>
      </c>
      <c r="N2372">
        <v>3.6727547833435099</v>
      </c>
      <c r="O2372">
        <v>50.228608752449297</v>
      </c>
      <c r="P2372">
        <v>109.72602739726</v>
      </c>
      <c r="Q2372">
        <v>0.115368175651535</v>
      </c>
    </row>
    <row r="2373" spans="1:17" hidden="1" x14ac:dyDescent="0.3">
      <c r="A2373" t="s">
        <v>4906</v>
      </c>
      <c r="B2373" t="s">
        <v>4907</v>
      </c>
      <c r="C2373" t="str">
        <f>IFERROR(VLOOKUP(Table1[[#This Row],[Ticker]],[1]!Table1[[Symbol]:[Industry]],2,FALSE),"-")</f>
        <v>-</v>
      </c>
      <c r="D2373" t="s">
        <v>271</v>
      </c>
      <c r="E2373">
        <v>198.13907599999999</v>
      </c>
      <c r="F2373">
        <v>76.81</v>
      </c>
      <c r="G2373">
        <v>-47.127519064672803</v>
      </c>
      <c r="H2373">
        <v>-19.385440161366802</v>
      </c>
      <c r="I2373">
        <v>-42.930475872481097</v>
      </c>
      <c r="J2373">
        <v>-12.6375935850603</v>
      </c>
      <c r="K2373">
        <v>90.514798175800394</v>
      </c>
      <c r="L2373">
        <v>97.6379237828491</v>
      </c>
      <c r="M2373">
        <v>23.657303217287801</v>
      </c>
      <c r="N2373">
        <v>1.6362848406491399</v>
      </c>
      <c r="O2373">
        <v>74.8470251269366</v>
      </c>
      <c r="P2373">
        <v>4.6315215910639003</v>
      </c>
    </row>
    <row r="2374" spans="1:17" hidden="1" x14ac:dyDescent="0.3">
      <c r="A2374" t="s">
        <v>4908</v>
      </c>
      <c r="B2374" t="s">
        <v>4909</v>
      </c>
      <c r="C2374" t="str">
        <f>IFERROR(VLOOKUP(Table1[[#This Row],[Ticker]],[1]!Table1[[Symbol]:[Industry]],2,FALSE),"-")</f>
        <v>-</v>
      </c>
      <c r="D2374" t="s">
        <v>130</v>
      </c>
      <c r="E2374">
        <v>197.55461471999999</v>
      </c>
      <c r="F2374">
        <v>466.8</v>
      </c>
      <c r="G2374">
        <v>-30.4850560346399</v>
      </c>
      <c r="H2374">
        <v>-3.2292770338409702</v>
      </c>
      <c r="I2374">
        <v>-19.167350765390701</v>
      </c>
      <c r="J2374">
        <v>-3.0582468662225999</v>
      </c>
      <c r="K2374">
        <v>463.43117226799802</v>
      </c>
      <c r="L2374">
        <v>452.484964314857</v>
      </c>
      <c r="M2374">
        <v>47.824359341728602</v>
      </c>
      <c r="N2374">
        <v>1.38580280050203</v>
      </c>
      <c r="O2374">
        <v>26.1782347900599</v>
      </c>
      <c r="P2374">
        <v>20.309278350515399</v>
      </c>
      <c r="Q2374">
        <v>7.4954431837221003E-2</v>
      </c>
    </row>
    <row r="2375" spans="1:17" hidden="1" x14ac:dyDescent="0.3">
      <c r="A2375" t="s">
        <v>4910</v>
      </c>
      <c r="B2375" t="s">
        <v>4911</v>
      </c>
      <c r="C2375" t="str">
        <f>IFERROR(VLOOKUP(Table1[[#This Row],[Ticker]],[1]!Table1[[Symbol]:[Industry]],2,FALSE),"-")</f>
        <v>-</v>
      </c>
      <c r="D2375" t="s">
        <v>619</v>
      </c>
      <c r="E2375">
        <v>197.21394000000001</v>
      </c>
      <c r="F2375">
        <v>100.44</v>
      </c>
      <c r="G2375">
        <v>81.213025058256704</v>
      </c>
      <c r="H2375">
        <v>95.464616034624598</v>
      </c>
      <c r="I2375">
        <v>41.902227897327002</v>
      </c>
      <c r="J2375">
        <v>4.0034082702272</v>
      </c>
      <c r="K2375">
        <v>71.751609579746102</v>
      </c>
      <c r="L2375">
        <v>60.087817126326499</v>
      </c>
      <c r="M2375">
        <v>79.331473289001295</v>
      </c>
      <c r="N2375">
        <v>1.3669017558529499</v>
      </c>
      <c r="O2375">
        <v>5.5356431700517703</v>
      </c>
      <c r="P2375">
        <v>157.53846153846101</v>
      </c>
      <c r="Q2375">
        <v>0.107520259924496</v>
      </c>
    </row>
    <row r="2376" spans="1:17" hidden="1" x14ac:dyDescent="0.3">
      <c r="A2376" t="s">
        <v>4912</v>
      </c>
      <c r="B2376" t="s">
        <v>4913</v>
      </c>
      <c r="C2376" t="str">
        <f>IFERROR(VLOOKUP(Table1[[#This Row],[Ticker]],[1]!Table1[[Symbol]:[Industry]],2,FALSE),"-")</f>
        <v>-</v>
      </c>
      <c r="D2376" t="s">
        <v>1638</v>
      </c>
      <c r="E2376">
        <v>197.00371899999999</v>
      </c>
      <c r="F2376">
        <v>279.05</v>
      </c>
      <c r="G2376">
        <v>-56.006146662481001</v>
      </c>
      <c r="H2376">
        <v>-7.30814772455376</v>
      </c>
      <c r="I2376">
        <v>-42.963530135139301</v>
      </c>
      <c r="J2376">
        <v>-2.3309507188101999</v>
      </c>
      <c r="K2376">
        <v>294.68394136846598</v>
      </c>
      <c r="L2376">
        <v>336.30606509296302</v>
      </c>
      <c r="M2376">
        <v>39.598084517496297</v>
      </c>
      <c r="N2376">
        <v>1.0006872852233599</v>
      </c>
      <c r="O2376">
        <v>85.271456728184901</v>
      </c>
      <c r="P2376">
        <v>8.9613432253026204</v>
      </c>
    </row>
    <row r="2377" spans="1:17" hidden="1" x14ac:dyDescent="0.3">
      <c r="A2377" t="s">
        <v>4914</v>
      </c>
      <c r="B2377" t="s">
        <v>4915</v>
      </c>
      <c r="C2377" t="str">
        <f>IFERROR(VLOOKUP(Table1[[#This Row],[Ticker]],[1]!Table1[[Symbol]:[Industry]],2,FALSE),"-")</f>
        <v>-</v>
      </c>
      <c r="D2377" t="s">
        <v>138</v>
      </c>
      <c r="E2377">
        <v>196.732</v>
      </c>
      <c r="F2377">
        <v>143.6</v>
      </c>
      <c r="G2377">
        <v>31.7893241058005</v>
      </c>
      <c r="H2377">
        <v>-10.830019492797801</v>
      </c>
      <c r="I2377">
        <v>8.0584511016653693</v>
      </c>
      <c r="J2377">
        <v>-6.9810124788004497</v>
      </c>
      <c r="K2377">
        <v>152.23442067951001</v>
      </c>
      <c r="L2377">
        <v>133.607875745043</v>
      </c>
      <c r="M2377">
        <v>23.162442913857301</v>
      </c>
      <c r="N2377">
        <v>1.06355748373101</v>
      </c>
      <c r="O2377">
        <v>25.348189415041698</v>
      </c>
      <c r="P2377">
        <v>61.2577203818079</v>
      </c>
      <c r="Q2377">
        <v>6.4711805025711E-2</v>
      </c>
    </row>
    <row r="2378" spans="1:17" hidden="1" x14ac:dyDescent="0.3">
      <c r="A2378" t="s">
        <v>4916</v>
      </c>
      <c r="B2378" t="s">
        <v>4917</v>
      </c>
      <c r="C2378" t="str">
        <f>IFERROR(VLOOKUP(Table1[[#This Row],[Ticker]],[1]!Table1[[Symbol]:[Industry]],2,FALSE),"-")</f>
        <v>-</v>
      </c>
      <c r="D2378" t="s">
        <v>177</v>
      </c>
      <c r="E2378">
        <v>196.64</v>
      </c>
      <c r="F2378">
        <v>24.58</v>
      </c>
      <c r="G2378">
        <v>118.19154440795</v>
      </c>
      <c r="H2378">
        <v>12.377686945508</v>
      </c>
      <c r="I2378">
        <v>-31.792778795818201</v>
      </c>
      <c r="J2378">
        <v>-13.769890711393201</v>
      </c>
      <c r="K2378">
        <v>22.781232095278401</v>
      </c>
      <c r="L2378">
        <v>20.003360481020799</v>
      </c>
      <c r="M2378">
        <v>43.059550961277999</v>
      </c>
      <c r="N2378">
        <v>1.67849809312105</v>
      </c>
      <c r="O2378">
        <v>27.339300244100901</v>
      </c>
      <c r="P2378">
        <v>158.73684210526301</v>
      </c>
      <c r="Q2378">
        <v>7.5379813533725998E-2</v>
      </c>
    </row>
    <row r="2379" spans="1:17" hidden="1" x14ac:dyDescent="0.3">
      <c r="A2379" t="s">
        <v>4918</v>
      </c>
      <c r="B2379" t="s">
        <v>4919</v>
      </c>
      <c r="C2379" t="str">
        <f>IFERROR(VLOOKUP(Table1[[#This Row],[Ticker]],[1]!Table1[[Symbol]:[Industry]],2,FALSE),"-")</f>
        <v>-</v>
      </c>
      <c r="D2379" t="s">
        <v>1186</v>
      </c>
      <c r="E2379">
        <v>196.49808253499901</v>
      </c>
      <c r="F2379">
        <v>150.05000000000001</v>
      </c>
      <c r="G2379">
        <v>106.763715342319</v>
      </c>
      <c r="H2379">
        <v>25.005372088965999</v>
      </c>
      <c r="I2379">
        <v>18.062248850826599</v>
      </c>
      <c r="J2379">
        <v>-2.1550848822126798</v>
      </c>
      <c r="K2379">
        <v>139.788978438209</v>
      </c>
      <c r="L2379">
        <v>118.071634596565</v>
      </c>
      <c r="M2379">
        <v>43.194448161009397</v>
      </c>
      <c r="N2379">
        <v>0.60086407955770704</v>
      </c>
      <c r="O2379">
        <v>26.624458513828699</v>
      </c>
      <c r="P2379">
        <v>154.278935773597</v>
      </c>
      <c r="Q2379">
        <v>8.6513485053651001E-2</v>
      </c>
    </row>
    <row r="2380" spans="1:17" hidden="1" x14ac:dyDescent="0.3">
      <c r="A2380" t="s">
        <v>4920</v>
      </c>
      <c r="B2380" t="s">
        <v>4921</v>
      </c>
      <c r="C2380" t="str">
        <f>IFERROR(VLOOKUP(Table1[[#This Row],[Ticker]],[1]!Table1[[Symbol]:[Industry]],2,FALSE),"-")</f>
        <v>-</v>
      </c>
      <c r="E2380">
        <v>196.26866999999999</v>
      </c>
      <c r="F2380">
        <v>310.64999999999998</v>
      </c>
      <c r="G2380">
        <v>239.78283892462599</v>
      </c>
      <c r="H2380">
        <v>1.19343515202911</v>
      </c>
      <c r="I2380">
        <v>99.059004882295596</v>
      </c>
      <c r="J2380">
        <v>-0.76906654248268502</v>
      </c>
      <c r="K2380">
        <v>295.38591165309799</v>
      </c>
      <c r="L2380">
        <v>222.37594583352799</v>
      </c>
      <c r="M2380">
        <v>46.5405150960867</v>
      </c>
      <c r="N2380">
        <v>0.63583025080281297</v>
      </c>
      <c r="O2380">
        <v>9.4640270400772692</v>
      </c>
      <c r="P2380">
        <v>268.942992874109</v>
      </c>
      <c r="Q2380">
        <v>0.11760179040652299</v>
      </c>
    </row>
    <row r="2381" spans="1:17" hidden="1" x14ac:dyDescent="0.3">
      <c r="A2381" t="s">
        <v>4922</v>
      </c>
      <c r="B2381" t="s">
        <v>4923</v>
      </c>
      <c r="C2381" t="str">
        <f>IFERROR(VLOOKUP(Table1[[#This Row],[Ticker]],[1]!Table1[[Symbol]:[Industry]],2,FALSE),"-")</f>
        <v>-</v>
      </c>
      <c r="D2381" t="s">
        <v>21</v>
      </c>
      <c r="E2381">
        <v>195.73517315699999</v>
      </c>
      <c r="F2381">
        <v>7.53</v>
      </c>
      <c r="G2381">
        <v>-27.437481738317299</v>
      </c>
      <c r="H2381">
        <v>-8.5483913518941606</v>
      </c>
      <c r="I2381">
        <v>-45.2097646212219</v>
      </c>
      <c r="J2381">
        <v>-12.7891087365755</v>
      </c>
      <c r="K2381">
        <v>7.76580973948822</v>
      </c>
      <c r="L2381">
        <v>8.3901613814443703</v>
      </c>
      <c r="M2381">
        <v>41.1156741282173</v>
      </c>
      <c r="N2381">
        <v>1.5767662027240901</v>
      </c>
      <c r="O2381">
        <v>69.322709163346602</v>
      </c>
      <c r="P2381">
        <v>34.464285714285701</v>
      </c>
      <c r="Q2381">
        <v>-2.2317435385434001E-2</v>
      </c>
    </row>
    <row r="2382" spans="1:17" hidden="1" x14ac:dyDescent="0.3">
      <c r="A2382" t="s">
        <v>4924</v>
      </c>
      <c r="B2382" t="s">
        <v>4925</v>
      </c>
      <c r="C2382" t="str">
        <f>IFERROR(VLOOKUP(Table1[[#This Row],[Ticker]],[1]!Table1[[Symbol]:[Industry]],2,FALSE),"-")</f>
        <v>-</v>
      </c>
      <c r="D2382" t="s">
        <v>407</v>
      </c>
      <c r="E2382">
        <v>195.62147200000001</v>
      </c>
      <c r="F2382">
        <v>205.9</v>
      </c>
      <c r="G2382">
        <v>-50.895625536266998</v>
      </c>
      <c r="H2382">
        <v>-8.2959099623159993</v>
      </c>
      <c r="I2382">
        <v>-39.502045196884602</v>
      </c>
      <c r="J2382">
        <v>5.4363866167472903</v>
      </c>
      <c r="K2382">
        <v>208.764400427966</v>
      </c>
      <c r="L2382">
        <v>227.09701527357001</v>
      </c>
      <c r="M2382">
        <v>65.658805998668498</v>
      </c>
      <c r="N2382">
        <v>1.0728146209828999</v>
      </c>
      <c r="O2382">
        <v>77.270519669742498</v>
      </c>
      <c r="P2382">
        <v>10.4021447721179</v>
      </c>
      <c r="Q2382">
        <v>0.13971633546378801</v>
      </c>
    </row>
    <row r="2383" spans="1:17" hidden="1" x14ac:dyDescent="0.3">
      <c r="A2383" t="s">
        <v>4926</v>
      </c>
      <c r="B2383" t="s">
        <v>4927</v>
      </c>
      <c r="C2383" t="str">
        <f>IFERROR(VLOOKUP(Table1[[#This Row],[Ticker]],[1]!Table1[[Symbol]:[Industry]],2,FALSE),"-")</f>
        <v>-</v>
      </c>
      <c r="D2383" t="s">
        <v>46</v>
      </c>
      <c r="E2383">
        <v>195.56203679999999</v>
      </c>
      <c r="F2383">
        <v>172.08</v>
      </c>
      <c r="G2383">
        <v>45.061384817523603</v>
      </c>
      <c r="H2383">
        <v>-17.204772838570101</v>
      </c>
      <c r="I2383">
        <v>35.6910921719236</v>
      </c>
      <c r="J2383">
        <v>-2.7891087365755101</v>
      </c>
      <c r="K2383">
        <v>183.59546210305101</v>
      </c>
      <c r="L2383">
        <v>151.88117719634101</v>
      </c>
      <c r="M2383">
        <v>29.464012245548101</v>
      </c>
      <c r="N2383">
        <v>0.18612520892321499</v>
      </c>
      <c r="O2383">
        <v>29.5908879590887</v>
      </c>
      <c r="P2383">
        <v>91.2</v>
      </c>
      <c r="Q2383">
        <v>0.107190755935127</v>
      </c>
    </row>
    <row r="2384" spans="1:17" hidden="1" x14ac:dyDescent="0.3">
      <c r="A2384" t="s">
        <v>4928</v>
      </c>
      <c r="B2384" t="s">
        <v>4929</v>
      </c>
      <c r="C2384" t="str">
        <f>IFERROR(VLOOKUP(Table1[[#This Row],[Ticker]],[1]!Table1[[Symbol]:[Industry]],2,FALSE),"-")</f>
        <v>-</v>
      </c>
      <c r="E2384">
        <v>195.37022200000001</v>
      </c>
      <c r="F2384">
        <v>485</v>
      </c>
      <c r="G2384">
        <v>-8.4722519216943795</v>
      </c>
      <c r="H2384">
        <v>-8.12169061730458</v>
      </c>
      <c r="I2384">
        <v>-26.101864484423</v>
      </c>
      <c r="J2384">
        <v>0.133546978687998</v>
      </c>
      <c r="K2384">
        <v>497.80246670830002</v>
      </c>
      <c r="L2384">
        <v>498.43506595115298</v>
      </c>
      <c r="M2384">
        <v>43.741278674730403</v>
      </c>
      <c r="N2384">
        <v>1.65204968944099</v>
      </c>
      <c r="O2384">
        <v>42.886597938144298</v>
      </c>
      <c r="P2384">
        <v>25.810635538261899</v>
      </c>
    </row>
    <row r="2385" spans="1:17" hidden="1" x14ac:dyDescent="0.3">
      <c r="A2385" t="s">
        <v>4930</v>
      </c>
      <c r="B2385" t="s">
        <v>4931</v>
      </c>
      <c r="C2385" t="str">
        <f>IFERROR(VLOOKUP(Table1[[#This Row],[Ticker]],[1]!Table1[[Symbol]:[Industry]],2,FALSE),"-")</f>
        <v>-</v>
      </c>
      <c r="E2385">
        <v>194.91211999999999</v>
      </c>
      <c r="F2385">
        <v>7.58</v>
      </c>
      <c r="G2385">
        <v>-102.943756817289</v>
      </c>
      <c r="H2385">
        <v>-34.070385486791501</v>
      </c>
      <c r="I2385">
        <v>-88.762043463389702</v>
      </c>
      <c r="J2385">
        <v>-10.322827426363499</v>
      </c>
      <c r="K2385">
        <v>11.5788014966224</v>
      </c>
      <c r="L2385">
        <v>21.195946405513698</v>
      </c>
      <c r="M2385">
        <v>24.1545912373448</v>
      </c>
      <c r="N2385">
        <v>2.79163453733329</v>
      </c>
      <c r="O2385">
        <v>558.31134564643799</v>
      </c>
      <c r="P2385">
        <v>6.3113604488078403</v>
      </c>
      <c r="Q2385">
        <v>6.7673232416187001E-2</v>
      </c>
    </row>
    <row r="2386" spans="1:17" hidden="1" x14ac:dyDescent="0.3">
      <c r="A2386" t="s">
        <v>4932</v>
      </c>
      <c r="B2386" t="s">
        <v>4933</v>
      </c>
      <c r="C2386" t="str">
        <f>IFERROR(VLOOKUP(Table1[[#This Row],[Ticker]],[1]!Table1[[Symbol]:[Industry]],2,FALSE),"-")</f>
        <v>-</v>
      </c>
      <c r="E2386">
        <v>194.90895</v>
      </c>
      <c r="F2386">
        <v>163.6</v>
      </c>
      <c r="G2386">
        <v>125.9858596262</v>
      </c>
      <c r="H2386">
        <v>127.20391678751</v>
      </c>
      <c r="I2386">
        <v>134.70552665385</v>
      </c>
      <c r="J2386">
        <v>-5.3258554754199201</v>
      </c>
      <c r="M2386">
        <v>66.009202742395402</v>
      </c>
      <c r="O2386">
        <v>10.605134474327601</v>
      </c>
      <c r="P2386">
        <v>162.43182547321101</v>
      </c>
    </row>
    <row r="2387" spans="1:17" hidden="1" x14ac:dyDescent="0.3">
      <c r="A2387" t="s">
        <v>4934</v>
      </c>
      <c r="B2387" t="s">
        <v>4935</v>
      </c>
      <c r="C2387" t="str">
        <f>IFERROR(VLOOKUP(Table1[[#This Row],[Ticker]],[1]!Table1[[Symbol]:[Industry]],2,FALSE),"-")</f>
        <v>-</v>
      </c>
      <c r="E2387">
        <v>194.79371866</v>
      </c>
      <c r="F2387">
        <v>182.2</v>
      </c>
      <c r="G2387">
        <v>-18.9917888544222</v>
      </c>
      <c r="H2387">
        <v>0.82963101213603796</v>
      </c>
      <c r="I2387">
        <v>-10.272121826772199</v>
      </c>
      <c r="J2387">
        <v>5.5351501865944703</v>
      </c>
      <c r="M2387">
        <v>100</v>
      </c>
      <c r="O2387">
        <v>0</v>
      </c>
      <c r="P2387">
        <v>10.223835450695599</v>
      </c>
    </row>
    <row r="2388" spans="1:17" hidden="1" x14ac:dyDescent="0.3">
      <c r="A2388" t="s">
        <v>4936</v>
      </c>
      <c r="B2388" t="s">
        <v>4937</v>
      </c>
      <c r="C2388" t="str">
        <f>IFERROR(VLOOKUP(Table1[[#This Row],[Ticker]],[1]!Table1[[Symbol]:[Industry]],2,FALSE),"-")</f>
        <v>-</v>
      </c>
      <c r="D2388" t="s">
        <v>271</v>
      </c>
      <c r="E2388">
        <v>194.43320602700001</v>
      </c>
      <c r="F2388">
        <v>188.29</v>
      </c>
      <c r="G2388">
        <v>-4.5783529153331397</v>
      </c>
      <c r="H2388">
        <v>-6.1714468619645801</v>
      </c>
      <c r="I2388">
        <v>-35.2690205142096</v>
      </c>
      <c r="J2388">
        <v>-4.1273803415137902</v>
      </c>
      <c r="K2388">
        <v>190.43723770201501</v>
      </c>
      <c r="L2388">
        <v>185.90299098958101</v>
      </c>
      <c r="M2388">
        <v>35.058765580273302</v>
      </c>
      <c r="N2388">
        <v>1.9509991082289799</v>
      </c>
      <c r="O2388">
        <v>54.017738594720903</v>
      </c>
      <c r="P2388">
        <v>40.148864905098598</v>
      </c>
      <c r="Q2388">
        <v>3.6419872341063003E-2</v>
      </c>
    </row>
    <row r="2389" spans="1:17" hidden="1" x14ac:dyDescent="0.3">
      <c r="A2389" t="s">
        <v>4938</v>
      </c>
      <c r="B2389" t="s">
        <v>4939</v>
      </c>
      <c r="C2389" t="str">
        <f>IFERROR(VLOOKUP(Table1[[#This Row],[Ticker]],[1]!Table1[[Symbol]:[Industry]],2,FALSE),"-")</f>
        <v>-</v>
      </c>
      <c r="D2389" t="s">
        <v>46</v>
      </c>
      <c r="E2389">
        <v>194.399088715</v>
      </c>
      <c r="F2389">
        <v>122.35</v>
      </c>
      <c r="G2389">
        <v>123.195773894938</v>
      </c>
      <c r="H2389">
        <v>10.1403502508469</v>
      </c>
      <c r="I2389">
        <v>82.082433428290301</v>
      </c>
      <c r="J2389">
        <v>-6.9745723957233796</v>
      </c>
      <c r="K2389">
        <v>117.933221822664</v>
      </c>
      <c r="L2389">
        <v>94.869978173624801</v>
      </c>
      <c r="M2389">
        <v>35.748139582435698</v>
      </c>
      <c r="N2389">
        <v>1.1683501540815899</v>
      </c>
      <c r="O2389">
        <v>20.555782590927599</v>
      </c>
      <c r="P2389">
        <v>149.43934760448499</v>
      </c>
      <c r="Q2389">
        <v>4.6088839234761002E-2</v>
      </c>
    </row>
    <row r="2390" spans="1:17" hidden="1" x14ac:dyDescent="0.3">
      <c r="A2390" t="s">
        <v>4940</v>
      </c>
      <c r="B2390" t="s">
        <v>4941</v>
      </c>
      <c r="C2390" t="str">
        <f>IFERROR(VLOOKUP(Table1[[#This Row],[Ticker]],[1]!Table1[[Symbol]:[Industry]],2,FALSE),"-")</f>
        <v>-</v>
      </c>
      <c r="D2390" t="s">
        <v>51</v>
      </c>
      <c r="E2390">
        <v>194.15044109999999</v>
      </c>
      <c r="F2390">
        <v>16.170000000000002</v>
      </c>
      <c r="G2390">
        <v>-82.673261284441693</v>
      </c>
      <c r="H2390">
        <v>-18.862593278999299</v>
      </c>
      <c r="I2390">
        <v>-56.133789960280602</v>
      </c>
      <c r="J2390">
        <v>-13.7564017080438</v>
      </c>
      <c r="K2390">
        <v>19.391048787873199</v>
      </c>
      <c r="L2390">
        <v>23.310454922438399</v>
      </c>
      <c r="M2390">
        <v>27.556541808577698</v>
      </c>
      <c r="N2390">
        <v>1.6234944030765801</v>
      </c>
      <c r="O2390">
        <v>187.56957328385801</v>
      </c>
      <c r="P2390">
        <v>1.06250000000001</v>
      </c>
    </row>
    <row r="2391" spans="1:17" hidden="1" x14ac:dyDescent="0.3">
      <c r="A2391" t="s">
        <v>4942</v>
      </c>
      <c r="B2391" t="s">
        <v>4943</v>
      </c>
      <c r="C2391" t="str">
        <f>IFERROR(VLOOKUP(Table1[[#This Row],[Ticker]],[1]!Table1[[Symbol]:[Industry]],2,FALSE),"-")</f>
        <v>-</v>
      </c>
      <c r="D2391" t="s">
        <v>343</v>
      </c>
      <c r="E2391">
        <v>194.12235000000001</v>
      </c>
      <c r="F2391">
        <v>277.5</v>
      </c>
      <c r="G2391">
        <v>-26.092345393180999</v>
      </c>
      <c r="H2391">
        <v>-2.27450212487043</v>
      </c>
      <c r="I2391">
        <v>-17.372678365531002</v>
      </c>
      <c r="J2391">
        <v>-6.3362720405934496</v>
      </c>
      <c r="K2391">
        <v>271.06798456644202</v>
      </c>
      <c r="M2391">
        <v>56.210702702854597</v>
      </c>
      <c r="N2391">
        <v>1.0690355329949199</v>
      </c>
      <c r="O2391">
        <v>13.8738738738738</v>
      </c>
      <c r="P2391">
        <v>38.0597014925373</v>
      </c>
    </row>
    <row r="2392" spans="1:17" hidden="1" x14ac:dyDescent="0.3">
      <c r="A2392" t="s">
        <v>4944</v>
      </c>
      <c r="B2392" t="s">
        <v>4945</v>
      </c>
      <c r="C2392" t="str">
        <f>IFERROR(VLOOKUP(Table1[[#This Row],[Ticker]],[1]!Table1[[Symbol]:[Industry]],2,FALSE),"-")</f>
        <v>-</v>
      </c>
      <c r="D2392" t="s">
        <v>472</v>
      </c>
      <c r="E2392">
        <v>194.07073600000001</v>
      </c>
      <c r="F2392">
        <v>131</v>
      </c>
      <c r="G2392">
        <v>118.61664931581301</v>
      </c>
      <c r="H2392">
        <v>-2.6109069808013898</v>
      </c>
      <c r="I2392">
        <v>141.60646884891</v>
      </c>
      <c r="J2392">
        <v>-0.58785087494029897</v>
      </c>
      <c r="K2392">
        <v>91.352135155028805</v>
      </c>
      <c r="M2392">
        <v>46.835851528006103</v>
      </c>
      <c r="N2392">
        <v>2.6689227298364302</v>
      </c>
      <c r="O2392">
        <v>10.1908396946564</v>
      </c>
      <c r="P2392">
        <v>250.73627844712101</v>
      </c>
    </row>
    <row r="2393" spans="1:17" hidden="1" x14ac:dyDescent="0.3">
      <c r="A2393" t="s">
        <v>4946</v>
      </c>
      <c r="B2393" t="s">
        <v>4947</v>
      </c>
      <c r="C2393" t="str">
        <f>IFERROR(VLOOKUP(Table1[[#This Row],[Ticker]],[1]!Table1[[Symbol]:[Industry]],2,FALSE),"-")</f>
        <v>-</v>
      </c>
      <c r="D2393" t="s">
        <v>619</v>
      </c>
      <c r="E2393">
        <v>194.00340389300001</v>
      </c>
      <c r="F2393">
        <v>122.33</v>
      </c>
      <c r="G2393">
        <v>3.1862188853832301</v>
      </c>
      <c r="H2393">
        <v>-4.2413586289416196</v>
      </c>
      <c r="I2393">
        <v>2.7659138135820802</v>
      </c>
      <c r="J2393">
        <v>4.5442245967578101</v>
      </c>
      <c r="K2393">
        <v>122.20199694730699</v>
      </c>
      <c r="L2393">
        <v>115.074978220354</v>
      </c>
      <c r="M2393">
        <v>46.756892708673902</v>
      </c>
      <c r="N2393">
        <v>0.17680143514705701</v>
      </c>
      <c r="O2393">
        <v>32.4205019210332</v>
      </c>
      <c r="P2393">
        <v>43.076023391812797</v>
      </c>
      <c r="Q2393">
        <v>6.9288924304484995E-2</v>
      </c>
    </row>
    <row r="2394" spans="1:17" hidden="1" x14ac:dyDescent="0.3">
      <c r="A2394" t="s">
        <v>4948</v>
      </c>
      <c r="B2394" t="s">
        <v>4949</v>
      </c>
      <c r="C2394" t="str">
        <f>IFERROR(VLOOKUP(Table1[[#This Row],[Ticker]],[1]!Table1[[Symbol]:[Industry]],2,FALSE),"-")</f>
        <v>-</v>
      </c>
      <c r="D2394" t="s">
        <v>993</v>
      </c>
      <c r="E2394">
        <v>193.92398315999901</v>
      </c>
      <c r="F2394">
        <v>111.6</v>
      </c>
      <c r="G2394">
        <v>28.649877292148801</v>
      </c>
      <c r="H2394">
        <v>-11.526804884387399</v>
      </c>
      <c r="I2394">
        <v>-1.7724446444919799</v>
      </c>
      <c r="J2394">
        <v>-0.21879156123142099</v>
      </c>
      <c r="K2394">
        <v>105.470293075773</v>
      </c>
      <c r="L2394">
        <v>92.330004611564206</v>
      </c>
      <c r="M2394">
        <v>47.631861716305899</v>
      </c>
      <c r="N2394">
        <v>0.39974764204229901</v>
      </c>
      <c r="O2394">
        <v>12.007168458781299</v>
      </c>
      <c r="P2394">
        <v>63.876651982378803</v>
      </c>
      <c r="Q2394">
        <v>4.8943632005788003E-2</v>
      </c>
    </row>
    <row r="2395" spans="1:17" hidden="1" x14ac:dyDescent="0.3">
      <c r="A2395" t="s">
        <v>4950</v>
      </c>
      <c r="B2395" t="s">
        <v>4951</v>
      </c>
      <c r="C2395" t="str">
        <f>IFERROR(VLOOKUP(Table1[[#This Row],[Ticker]],[1]!Table1[[Symbol]:[Industry]],2,FALSE),"-")</f>
        <v>-</v>
      </c>
      <c r="D2395" t="s">
        <v>62</v>
      </c>
      <c r="E2395">
        <v>193.90586400000001</v>
      </c>
      <c r="F2395">
        <v>336.8</v>
      </c>
      <c r="G2395">
        <v>48.653477533062102</v>
      </c>
      <c r="H2395">
        <v>-15.2474467975737</v>
      </c>
      <c r="I2395">
        <v>29.3861974463831</v>
      </c>
      <c r="J2395">
        <v>-0.20798779262271999</v>
      </c>
      <c r="K2395">
        <v>344.14864420661303</v>
      </c>
      <c r="L2395">
        <v>286.541251410467</v>
      </c>
      <c r="M2395">
        <v>33.915200828491898</v>
      </c>
      <c r="N2395">
        <v>0.50885924129458604</v>
      </c>
      <c r="O2395">
        <v>20.1009501187648</v>
      </c>
      <c r="P2395">
        <v>107.901234567901</v>
      </c>
      <c r="Q2395">
        <v>6.7766450822139002E-2</v>
      </c>
    </row>
    <row r="2396" spans="1:17" hidden="1" x14ac:dyDescent="0.3">
      <c r="A2396" t="s">
        <v>4952</v>
      </c>
      <c r="B2396" t="s">
        <v>4953</v>
      </c>
      <c r="C2396" t="str">
        <f>IFERROR(VLOOKUP(Table1[[#This Row],[Ticker]],[1]!Table1[[Symbol]:[Industry]],2,FALSE),"-")</f>
        <v>-</v>
      </c>
      <c r="D2396" t="s">
        <v>1435</v>
      </c>
      <c r="E2396">
        <v>193.22611014</v>
      </c>
      <c r="F2396">
        <v>185.8</v>
      </c>
      <c r="G2396">
        <v>55.128534335161298</v>
      </c>
      <c r="H2396">
        <v>9.8878033223289492</v>
      </c>
      <c r="I2396">
        <v>-18.586140973374501</v>
      </c>
      <c r="J2396">
        <v>8.2537218034617297</v>
      </c>
      <c r="K2396">
        <v>172.703759932167</v>
      </c>
      <c r="L2396">
        <v>166.45233937836301</v>
      </c>
      <c r="M2396">
        <v>58.398172956988297</v>
      </c>
      <c r="N2396">
        <v>3.1469822805104202</v>
      </c>
      <c r="O2396">
        <v>33.934337997847102</v>
      </c>
      <c r="P2396">
        <v>81.978452497551402</v>
      </c>
      <c r="Q2396">
        <v>2.4157137926757999E-2</v>
      </c>
    </row>
    <row r="2397" spans="1:17" hidden="1" x14ac:dyDescent="0.3">
      <c r="A2397" t="s">
        <v>4954</v>
      </c>
      <c r="B2397" t="s">
        <v>4955</v>
      </c>
      <c r="C2397" t="str">
        <f>IFERROR(VLOOKUP(Table1[[#This Row],[Ticker]],[1]!Table1[[Symbol]:[Industry]],2,FALSE),"-")</f>
        <v>-</v>
      </c>
      <c r="D2397" t="s">
        <v>271</v>
      </c>
      <c r="E2397">
        <v>192.77617490899999</v>
      </c>
      <c r="F2397">
        <v>142.05000000000001</v>
      </c>
      <c r="G2397">
        <v>-43.179841779450499</v>
      </c>
      <c r="H2397">
        <v>-0.96463022745740101</v>
      </c>
      <c r="I2397">
        <v>-28.412931826037099</v>
      </c>
      <c r="J2397">
        <v>0.814312375285839</v>
      </c>
      <c r="K2397">
        <v>149.02833329823801</v>
      </c>
      <c r="L2397">
        <v>162.84523490056401</v>
      </c>
      <c r="M2397">
        <v>30.3854716768166</v>
      </c>
      <c r="N2397">
        <v>0.66557574922940399</v>
      </c>
      <c r="O2397">
        <v>49.749536711373402</v>
      </c>
      <c r="P2397">
        <v>11.8503937007874</v>
      </c>
      <c r="Q2397">
        <v>-7.5637186240484003E-2</v>
      </c>
    </row>
    <row r="2398" spans="1:17" hidden="1" x14ac:dyDescent="0.3">
      <c r="A2398" t="s">
        <v>4956</v>
      </c>
      <c r="B2398" t="s">
        <v>4957</v>
      </c>
      <c r="C2398" t="str">
        <f>IFERROR(VLOOKUP(Table1[[#This Row],[Ticker]],[1]!Table1[[Symbol]:[Industry]],2,FALSE),"-")</f>
        <v>-</v>
      </c>
      <c r="D2398" t="s">
        <v>319</v>
      </c>
      <c r="E2398">
        <v>192.64383900000001</v>
      </c>
      <c r="F2398">
        <v>39.15</v>
      </c>
      <c r="G2398">
        <v>10.791698719778701</v>
      </c>
      <c r="H2398">
        <v>0.193135802046211</v>
      </c>
      <c r="I2398">
        <v>-21.819522072517898</v>
      </c>
      <c r="J2398">
        <v>3.8524952734495401</v>
      </c>
      <c r="K2398">
        <v>39.025805754951001</v>
      </c>
      <c r="L2398">
        <v>34.786274171055702</v>
      </c>
      <c r="M2398">
        <v>45.364405692397703</v>
      </c>
      <c r="N2398">
        <v>2.07971415484834</v>
      </c>
      <c r="O2398">
        <v>19.795657726692198</v>
      </c>
      <c r="P2398">
        <v>84.235294117647001</v>
      </c>
      <c r="Q2398">
        <v>8.9889301229884006E-2</v>
      </c>
    </row>
    <row r="2399" spans="1:17" hidden="1" x14ac:dyDescent="0.3">
      <c r="A2399" t="s">
        <v>4958</v>
      </c>
      <c r="B2399" t="s">
        <v>4959</v>
      </c>
      <c r="C2399" t="str">
        <f>IFERROR(VLOOKUP(Table1[[#This Row],[Ticker]],[1]!Table1[[Symbol]:[Industry]],2,FALSE),"-")</f>
        <v>-</v>
      </c>
      <c r="D2399" t="s">
        <v>72</v>
      </c>
      <c r="E2399">
        <v>192.25599869999999</v>
      </c>
      <c r="F2399">
        <v>33.78</v>
      </c>
      <c r="G2399">
        <v>-59.387033142935699</v>
      </c>
      <c r="H2399">
        <v>-13.6088083898553</v>
      </c>
      <c r="I2399">
        <v>-56.610442915795602</v>
      </c>
      <c r="J2399">
        <v>-3.74774620616189</v>
      </c>
      <c r="K2399">
        <v>36.645111698874203</v>
      </c>
      <c r="L2399">
        <v>44.241374767450097</v>
      </c>
      <c r="M2399">
        <v>42.184910743516397</v>
      </c>
      <c r="N2399">
        <v>0.23395050228876299</v>
      </c>
      <c r="O2399">
        <v>101.302545885139</v>
      </c>
      <c r="P2399">
        <v>12.6</v>
      </c>
      <c r="Q2399">
        <v>-1.5280265585724E-2</v>
      </c>
    </row>
    <row r="2400" spans="1:17" hidden="1" x14ac:dyDescent="0.3">
      <c r="A2400" t="s">
        <v>4960</v>
      </c>
      <c r="B2400" t="s">
        <v>4961</v>
      </c>
      <c r="C2400" t="str">
        <f>IFERROR(VLOOKUP(Table1[[#This Row],[Ticker]],[1]!Table1[[Symbol]:[Industry]],2,FALSE),"-")</f>
        <v>-</v>
      </c>
      <c r="D2400" t="s">
        <v>619</v>
      </c>
      <c r="E2400">
        <v>192.18126000000001</v>
      </c>
      <c r="F2400">
        <v>58</v>
      </c>
      <c r="G2400">
        <v>-69.921889222724801</v>
      </c>
      <c r="H2400">
        <v>-14.292164477623601</v>
      </c>
      <c r="I2400">
        <v>-51.238616204978797</v>
      </c>
      <c r="J2400">
        <v>-0.456453829293752</v>
      </c>
      <c r="K2400">
        <v>64.175541088307</v>
      </c>
      <c r="L2400">
        <v>95.978389210496502</v>
      </c>
      <c r="M2400">
        <v>20.033106752076801</v>
      </c>
      <c r="N2400">
        <v>0.82970141196051195</v>
      </c>
      <c r="O2400">
        <v>128.70689655172399</v>
      </c>
      <c r="P2400">
        <v>0.852025734654837</v>
      </c>
      <c r="Q2400">
        <v>0.17804868655844799</v>
      </c>
    </row>
    <row r="2401" spans="1:17" hidden="1" x14ac:dyDescent="0.3">
      <c r="A2401" t="s">
        <v>4962</v>
      </c>
      <c r="B2401" t="s">
        <v>4963</v>
      </c>
      <c r="C2401" t="str">
        <f>IFERROR(VLOOKUP(Table1[[#This Row],[Ticker]],[1]!Table1[[Symbol]:[Industry]],2,FALSE),"-")</f>
        <v>-</v>
      </c>
      <c r="D2401" t="s">
        <v>130</v>
      </c>
      <c r="E2401">
        <v>191.75659493199899</v>
      </c>
      <c r="F2401">
        <v>4.57</v>
      </c>
      <c r="G2401">
        <v>23.443411561930699</v>
      </c>
      <c r="H2401">
        <v>8.2777298125432992</v>
      </c>
      <c r="I2401">
        <v>-10.1988049847611</v>
      </c>
      <c r="J2401">
        <v>0.54422459675781298</v>
      </c>
      <c r="K2401">
        <v>4.1719555694489303</v>
      </c>
      <c r="L2401">
        <v>3.7474021945774298</v>
      </c>
      <c r="M2401">
        <v>65.928239330569696</v>
      </c>
      <c r="N2401">
        <v>1.1171185338760401</v>
      </c>
      <c r="O2401">
        <v>20.350109409190299</v>
      </c>
      <c r="P2401">
        <v>79.215686274509807</v>
      </c>
      <c r="Q2401">
        <v>6.155600338976E-2</v>
      </c>
    </row>
    <row r="2402" spans="1:17" hidden="1" x14ac:dyDescent="0.3">
      <c r="A2402" t="s">
        <v>4964</v>
      </c>
      <c r="B2402" t="s">
        <v>4965</v>
      </c>
      <c r="C2402" t="str">
        <f>IFERROR(VLOOKUP(Table1[[#This Row],[Ticker]],[1]!Table1[[Symbol]:[Industry]],2,FALSE),"-")</f>
        <v>-</v>
      </c>
      <c r="D2402" t="s">
        <v>122</v>
      </c>
      <c r="E2402">
        <v>191.739636464</v>
      </c>
      <c r="F2402">
        <v>89.84</v>
      </c>
      <c r="G2402">
        <v>-1.49468901638354</v>
      </c>
      <c r="H2402">
        <v>1.6912127969306301</v>
      </c>
      <c r="I2402">
        <v>-55.342971814317302</v>
      </c>
      <c r="J2402">
        <v>-1.5618426227969699</v>
      </c>
      <c r="K2402">
        <v>89.019242261169197</v>
      </c>
      <c r="L2402">
        <v>90.844466664690302</v>
      </c>
      <c r="M2402">
        <v>42.362551331338402</v>
      </c>
      <c r="N2402">
        <v>0.61563294488852105</v>
      </c>
      <c r="O2402">
        <v>77.871772039180698</v>
      </c>
      <c r="P2402">
        <v>33.889716840536501</v>
      </c>
      <c r="Q2402">
        <v>3.6186540825589003E-2</v>
      </c>
    </row>
    <row r="2403" spans="1:17" hidden="1" x14ac:dyDescent="0.3">
      <c r="A2403" t="s">
        <v>4966</v>
      </c>
      <c r="B2403" t="s">
        <v>4967</v>
      </c>
      <c r="C2403" t="str">
        <f>IFERROR(VLOOKUP(Table1[[#This Row],[Ticker]],[1]!Table1[[Symbol]:[Industry]],2,FALSE),"-")</f>
        <v>-</v>
      </c>
      <c r="D2403" t="s">
        <v>551</v>
      </c>
      <c r="E2403">
        <v>191.71630401499999</v>
      </c>
      <c r="F2403">
        <v>76.849999999999994</v>
      </c>
      <c r="G2403">
        <v>-37.869500699748102</v>
      </c>
      <c r="H2403">
        <v>-8.9848239894653208</v>
      </c>
      <c r="I2403">
        <v>-29.149833672098101</v>
      </c>
      <c r="J2403">
        <v>-7.5761615474784003</v>
      </c>
      <c r="O2403">
        <v>26.4801561483409</v>
      </c>
      <c r="P2403">
        <v>0</v>
      </c>
    </row>
    <row r="2404" spans="1:17" hidden="1" x14ac:dyDescent="0.3">
      <c r="A2404" t="s">
        <v>4968</v>
      </c>
      <c r="B2404" t="s">
        <v>4969</v>
      </c>
      <c r="C2404" t="str">
        <f>IFERROR(VLOOKUP(Table1[[#This Row],[Ticker]],[1]!Table1[[Symbol]:[Industry]],2,FALSE),"-")</f>
        <v>-</v>
      </c>
      <c r="D2404" t="s">
        <v>898</v>
      </c>
      <c r="E2404">
        <v>191.51193599999999</v>
      </c>
      <c r="F2404">
        <v>129.54</v>
      </c>
      <c r="G2404">
        <v>-24.022239573075201</v>
      </c>
      <c r="H2404">
        <v>-12.852023523206601</v>
      </c>
      <c r="I2404">
        <v>-27.9063099645706</v>
      </c>
      <c r="J2404">
        <v>-1.99392315970085</v>
      </c>
      <c r="K2404">
        <v>136.81461571028299</v>
      </c>
      <c r="L2404">
        <v>137.78917057614899</v>
      </c>
      <c r="M2404">
        <v>25.072641405340001</v>
      </c>
      <c r="N2404">
        <v>1.10194568662681</v>
      </c>
      <c r="O2404">
        <v>42.234058977921897</v>
      </c>
      <c r="P2404">
        <v>14.6879150066401</v>
      </c>
      <c r="Q2404">
        <v>5.2935157607891997E-2</v>
      </c>
    </row>
    <row r="2405" spans="1:17" hidden="1" x14ac:dyDescent="0.3">
      <c r="A2405" t="s">
        <v>4970</v>
      </c>
      <c r="B2405" t="s">
        <v>4971</v>
      </c>
      <c r="C2405" t="str">
        <f>IFERROR(VLOOKUP(Table1[[#This Row],[Ticker]],[1]!Table1[[Symbol]:[Industry]],2,FALSE),"-")</f>
        <v>-</v>
      </c>
      <c r="E2405">
        <v>191.4744</v>
      </c>
      <c r="F2405">
        <v>234.65</v>
      </c>
      <c r="G2405">
        <v>-6.3568956577313003</v>
      </c>
      <c r="H2405">
        <v>-11.242162427799199</v>
      </c>
      <c r="I2405">
        <v>-27.755810126893</v>
      </c>
      <c r="J2405">
        <v>-4.0914029336065498</v>
      </c>
      <c r="K2405">
        <v>241.39265270102399</v>
      </c>
      <c r="M2405">
        <v>28.7242719379521</v>
      </c>
      <c r="N2405">
        <v>0.463589449541284</v>
      </c>
      <c r="O2405">
        <v>37.6518218623481</v>
      </c>
      <c r="P2405">
        <v>79.122137404580101</v>
      </c>
    </row>
    <row r="2406" spans="1:17" hidden="1" x14ac:dyDescent="0.3">
      <c r="A2406" t="s">
        <v>4972</v>
      </c>
      <c r="B2406" t="s">
        <v>4973</v>
      </c>
      <c r="C2406" t="str">
        <f>IFERROR(VLOOKUP(Table1[[#This Row],[Ticker]],[1]!Table1[[Symbol]:[Industry]],2,FALSE),"-")</f>
        <v>-</v>
      </c>
      <c r="E2406">
        <v>191.39982741</v>
      </c>
      <c r="F2406">
        <v>179.3</v>
      </c>
      <c r="G2406">
        <v>-65.419444256530696</v>
      </c>
      <c r="H2406">
        <v>-6.4980231576886398</v>
      </c>
      <c r="I2406">
        <v>-21.011861006027701</v>
      </c>
      <c r="J2406">
        <v>1.03744284583303</v>
      </c>
      <c r="K2406">
        <v>166.44530250989499</v>
      </c>
      <c r="L2406">
        <v>196.46570236288301</v>
      </c>
      <c r="M2406">
        <v>72.681723555495196</v>
      </c>
      <c r="N2406">
        <v>1.80902900930487</v>
      </c>
      <c r="O2406">
        <v>70.775237032905693</v>
      </c>
      <c r="P2406">
        <v>21.807065217391301</v>
      </c>
      <c r="Q2406">
        <v>7.3336538356326003E-2</v>
      </c>
    </row>
    <row r="2407" spans="1:17" hidden="1" x14ac:dyDescent="0.3">
      <c r="A2407" t="s">
        <v>4974</v>
      </c>
      <c r="B2407" t="s">
        <v>4975</v>
      </c>
      <c r="C2407" t="str">
        <f>IFERROR(VLOOKUP(Table1[[#This Row],[Ticker]],[1]!Table1[[Symbol]:[Industry]],2,FALSE),"-")</f>
        <v>-</v>
      </c>
      <c r="D2407" t="s">
        <v>271</v>
      </c>
      <c r="E2407">
        <v>190.17990007999899</v>
      </c>
      <c r="F2407">
        <v>144.80000000000001</v>
      </c>
      <c r="G2407">
        <v>-58.514822119455197</v>
      </c>
      <c r="H2407">
        <v>-8.9476742757411003</v>
      </c>
      <c r="I2407">
        <v>-47.050906489355</v>
      </c>
      <c r="J2407">
        <v>1.15522256009792</v>
      </c>
      <c r="K2407">
        <v>153.965195259034</v>
      </c>
      <c r="L2407">
        <v>170.35556864561701</v>
      </c>
      <c r="M2407">
        <v>36.079355698396398</v>
      </c>
      <c r="N2407">
        <v>0.91509174064743803</v>
      </c>
      <c r="O2407">
        <v>83.701657458563503</v>
      </c>
      <c r="P2407">
        <v>3.4285714285714399</v>
      </c>
      <c r="Q2407">
        <v>-2.5817830022453001E-2</v>
      </c>
    </row>
    <row r="2408" spans="1:17" hidden="1" x14ac:dyDescent="0.3">
      <c r="A2408" t="s">
        <v>4976</v>
      </c>
      <c r="B2408" t="s">
        <v>4977</v>
      </c>
      <c r="C2408" t="str">
        <f>IFERROR(VLOOKUP(Table1[[#This Row],[Ticker]],[1]!Table1[[Symbol]:[Industry]],2,FALSE),"-")</f>
        <v>-</v>
      </c>
      <c r="D2408" t="s">
        <v>420</v>
      </c>
      <c r="E2408">
        <v>189.92329268</v>
      </c>
      <c r="F2408">
        <v>189.2</v>
      </c>
      <c r="G2408">
        <v>473.62355135366897</v>
      </c>
      <c r="H2408">
        <v>40.146397729991598</v>
      </c>
      <c r="I2408">
        <v>138.36302669993199</v>
      </c>
      <c r="J2408">
        <v>7.1351336876669</v>
      </c>
      <c r="K2408">
        <v>158.070017610695</v>
      </c>
      <c r="L2408">
        <v>120.490987401526</v>
      </c>
      <c r="M2408">
        <v>91.711681356195299</v>
      </c>
      <c r="N2408">
        <v>1.3409175488860501</v>
      </c>
      <c r="O2408">
        <v>1.47991543340382</v>
      </c>
      <c r="P2408">
        <v>622.68907563025198</v>
      </c>
    </row>
    <row r="2409" spans="1:17" hidden="1" x14ac:dyDescent="0.3">
      <c r="A2409" t="s">
        <v>4978</v>
      </c>
      <c r="B2409" t="s">
        <v>4979</v>
      </c>
      <c r="C2409" t="str">
        <f>IFERROR(VLOOKUP(Table1[[#This Row],[Ticker]],[1]!Table1[[Symbol]:[Industry]],2,FALSE),"-")</f>
        <v>-</v>
      </c>
      <c r="E2409">
        <v>189.63370215</v>
      </c>
      <c r="F2409">
        <v>62.91</v>
      </c>
      <c r="G2409">
        <v>151.9451093548</v>
      </c>
      <c r="H2409">
        <v>83.088705422299299</v>
      </c>
      <c r="I2409">
        <v>116.541807759714</v>
      </c>
      <c r="J2409">
        <v>28.0335862988854</v>
      </c>
      <c r="K2409">
        <v>38.547376015828</v>
      </c>
      <c r="L2409">
        <v>30.995126780230301</v>
      </c>
      <c r="M2409">
        <v>87.208476775143495</v>
      </c>
      <c r="N2409">
        <v>3.9161595573578301</v>
      </c>
      <c r="O2409">
        <v>0</v>
      </c>
      <c r="P2409">
        <v>248.531855955678</v>
      </c>
      <c r="Q2409">
        <v>9.7735372826615E-2</v>
      </c>
    </row>
    <row r="2410" spans="1:17" hidden="1" x14ac:dyDescent="0.3">
      <c r="A2410" t="s">
        <v>4980</v>
      </c>
      <c r="B2410" t="s">
        <v>4981</v>
      </c>
      <c r="C2410" t="str">
        <f>IFERROR(VLOOKUP(Table1[[#This Row],[Ticker]],[1]!Table1[[Symbol]:[Industry]],2,FALSE),"-")</f>
        <v>-</v>
      </c>
      <c r="D2410" t="s">
        <v>619</v>
      </c>
      <c r="E2410">
        <v>189.32007336300001</v>
      </c>
      <c r="F2410">
        <v>29.43</v>
      </c>
      <c r="G2410">
        <v>-2.11258923951184</v>
      </c>
      <c r="H2410">
        <v>3.6754401161769299</v>
      </c>
      <c r="I2410">
        <v>1.52943803658533</v>
      </c>
      <c r="J2410">
        <v>-5.4344230900749197</v>
      </c>
      <c r="K2410">
        <v>25.788093453768401</v>
      </c>
      <c r="L2410">
        <v>24.439688381510699</v>
      </c>
      <c r="M2410">
        <v>68.649073252588806</v>
      </c>
      <c r="N2410">
        <v>1.47212532801989</v>
      </c>
      <c r="O2410">
        <v>7.2035338090383902</v>
      </c>
      <c r="P2410">
        <v>45.693069306930603</v>
      </c>
      <c r="Q2410">
        <v>3.8071522385366E-2</v>
      </c>
    </row>
    <row r="2411" spans="1:17" hidden="1" x14ac:dyDescent="0.3">
      <c r="A2411" t="s">
        <v>4982</v>
      </c>
      <c r="B2411" t="s">
        <v>4983</v>
      </c>
      <c r="C2411" t="str">
        <f>IFERROR(VLOOKUP(Table1[[#This Row],[Ticker]],[1]!Table1[[Symbol]:[Industry]],2,FALSE),"-")</f>
        <v>-</v>
      </c>
      <c r="D2411" t="s">
        <v>138</v>
      </c>
      <c r="E2411">
        <v>188.96703650000001</v>
      </c>
      <c r="F2411">
        <v>104.5</v>
      </c>
      <c r="G2411">
        <v>24.251007077830899</v>
      </c>
      <c r="H2411">
        <v>10.4220387556327</v>
      </c>
      <c r="I2411">
        <v>-12.4120680019091</v>
      </c>
      <c r="J2411">
        <v>-2.1106426598793502</v>
      </c>
      <c r="K2411">
        <v>101.18455444233</v>
      </c>
      <c r="L2411">
        <v>93.676422670911094</v>
      </c>
      <c r="M2411">
        <v>46.486786837301302</v>
      </c>
      <c r="N2411">
        <v>1.79502126298582</v>
      </c>
      <c r="O2411">
        <v>19.569377990430599</v>
      </c>
      <c r="P2411">
        <v>66.6666666666666</v>
      </c>
      <c r="Q2411">
        <v>5.0705036610420003E-3</v>
      </c>
    </row>
    <row r="2412" spans="1:17" hidden="1" x14ac:dyDescent="0.3">
      <c r="A2412" t="s">
        <v>4984</v>
      </c>
      <c r="B2412" t="s">
        <v>4985</v>
      </c>
      <c r="C2412" t="str">
        <f>IFERROR(VLOOKUP(Table1[[#This Row],[Ticker]],[1]!Table1[[Symbol]:[Industry]],2,FALSE),"-")</f>
        <v>-</v>
      </c>
      <c r="D2412" t="s">
        <v>168</v>
      </c>
      <c r="E2412">
        <v>188.50512236399999</v>
      </c>
      <c r="F2412">
        <v>81.63</v>
      </c>
      <c r="G2412">
        <v>82.108378864094504</v>
      </c>
      <c r="H2412">
        <v>14.1819847630211</v>
      </c>
      <c r="I2412">
        <v>55.768236635849</v>
      </c>
      <c r="J2412">
        <v>1.4162120013841999</v>
      </c>
      <c r="K2412">
        <v>78.791508293411198</v>
      </c>
      <c r="L2412">
        <v>62.008376732546601</v>
      </c>
      <c r="M2412">
        <v>33.605824604106097</v>
      </c>
      <c r="N2412">
        <v>0.62371989175540699</v>
      </c>
      <c r="O2412">
        <v>21.254440769325001</v>
      </c>
      <c r="P2412">
        <v>133.228571428571</v>
      </c>
      <c r="Q2412">
        <v>0.13413562040442201</v>
      </c>
    </row>
    <row r="2413" spans="1:17" hidden="1" x14ac:dyDescent="0.3">
      <c r="A2413" t="s">
        <v>4986</v>
      </c>
      <c r="B2413" t="s">
        <v>4987</v>
      </c>
      <c r="C2413" t="str">
        <f>IFERROR(VLOOKUP(Table1[[#This Row],[Ticker]],[1]!Table1[[Symbol]:[Industry]],2,FALSE),"-")</f>
        <v>-</v>
      </c>
      <c r="D2413" t="s">
        <v>551</v>
      </c>
      <c r="E2413">
        <v>188.14457999999999</v>
      </c>
      <c r="F2413">
        <v>77.81</v>
      </c>
      <c r="G2413">
        <v>-34.846504559711299</v>
      </c>
      <c r="H2413">
        <v>-8.5605552061664305</v>
      </c>
      <c r="I2413">
        <v>-24.6425578375766</v>
      </c>
      <c r="J2413">
        <v>-2.7346683093636099</v>
      </c>
      <c r="K2413">
        <v>83.598126871640602</v>
      </c>
      <c r="L2413">
        <v>91.493412971017904</v>
      </c>
      <c r="M2413">
        <v>31.589375238382299</v>
      </c>
      <c r="N2413">
        <v>0.89386113260640099</v>
      </c>
      <c r="O2413">
        <v>53.579231461251702</v>
      </c>
      <c r="P2413">
        <v>14.426470588235199</v>
      </c>
      <c r="Q2413">
        <v>5.6678071649000003E-3</v>
      </c>
    </row>
    <row r="2414" spans="1:17" hidden="1" x14ac:dyDescent="0.3">
      <c r="A2414" t="s">
        <v>4988</v>
      </c>
      <c r="B2414" t="s">
        <v>4989</v>
      </c>
      <c r="C2414" t="str">
        <f>IFERROR(VLOOKUP(Table1[[#This Row],[Ticker]],[1]!Table1[[Symbol]:[Industry]],2,FALSE),"-")</f>
        <v>-</v>
      </c>
      <c r="D2414" t="s">
        <v>168</v>
      </c>
      <c r="E2414">
        <v>188.09177750000001</v>
      </c>
      <c r="F2414">
        <v>205.15</v>
      </c>
      <c r="G2414">
        <v>37.3689249890488</v>
      </c>
      <c r="H2414">
        <v>-4.2093715007775403</v>
      </c>
      <c r="I2414">
        <v>19.8441518048717</v>
      </c>
      <c r="J2414">
        <v>-3.95738312028397</v>
      </c>
      <c r="K2414">
        <v>216.74628371485599</v>
      </c>
      <c r="L2414">
        <v>189.936404081717</v>
      </c>
      <c r="M2414">
        <v>28.643991300118</v>
      </c>
      <c r="N2414">
        <v>0.38911215613290201</v>
      </c>
      <c r="O2414">
        <v>43.3097733365829</v>
      </c>
      <c r="P2414">
        <v>68.155737704917996</v>
      </c>
      <c r="Q2414">
        <v>9.7243625813870999E-2</v>
      </c>
    </row>
    <row r="2415" spans="1:17" hidden="1" x14ac:dyDescent="0.3">
      <c r="A2415" t="s">
        <v>4990</v>
      </c>
      <c r="B2415" t="s">
        <v>4991</v>
      </c>
      <c r="C2415" t="str">
        <f>IFERROR(VLOOKUP(Table1[[#This Row],[Ticker]],[1]!Table1[[Symbol]:[Industry]],2,FALSE),"-")</f>
        <v>-</v>
      </c>
      <c r="D2415" t="s">
        <v>941</v>
      </c>
      <c r="E2415">
        <v>187.60506000000001</v>
      </c>
      <c r="F2415">
        <v>94.44</v>
      </c>
      <c r="G2415">
        <v>9.9815035317317093</v>
      </c>
      <c r="H2415">
        <v>-11.5230792527733</v>
      </c>
      <c r="I2415">
        <v>-14.1427858851032</v>
      </c>
      <c r="J2415">
        <v>-3.69680207258246</v>
      </c>
      <c r="K2415">
        <v>102.779233609044</v>
      </c>
      <c r="L2415">
        <v>96.229793112989697</v>
      </c>
      <c r="M2415">
        <v>22.311202277286601</v>
      </c>
      <c r="N2415">
        <v>0.22008518357439799</v>
      </c>
      <c r="O2415">
        <v>57.13680643795</v>
      </c>
      <c r="P2415">
        <v>47.5625</v>
      </c>
      <c r="Q2415">
        <v>8.2302307517046994E-2</v>
      </c>
    </row>
    <row r="2416" spans="1:17" hidden="1" x14ac:dyDescent="0.3">
      <c r="A2416" t="s">
        <v>4992</v>
      </c>
      <c r="B2416" t="s">
        <v>4993</v>
      </c>
      <c r="C2416" t="str">
        <f>IFERROR(VLOOKUP(Table1[[#This Row],[Ticker]],[1]!Table1[[Symbol]:[Industry]],2,FALSE),"-")</f>
        <v>-</v>
      </c>
      <c r="D2416" t="s">
        <v>380</v>
      </c>
      <c r="E2416">
        <v>187.55617553599899</v>
      </c>
      <c r="F2416">
        <v>64.16</v>
      </c>
      <c r="G2416">
        <v>-27.0575142737577</v>
      </c>
      <c r="H2416">
        <v>-5.9057475233777401</v>
      </c>
      <c r="I2416">
        <v>-30.83522361755</v>
      </c>
      <c r="J2416">
        <v>-5.5677800822888397</v>
      </c>
      <c r="K2416">
        <v>66.010432675553304</v>
      </c>
      <c r="L2416">
        <v>70.630790124379701</v>
      </c>
      <c r="M2416">
        <v>38.540852868792399</v>
      </c>
      <c r="N2416">
        <v>1.7092318555051</v>
      </c>
      <c r="O2416">
        <v>59.678927680797997</v>
      </c>
      <c r="P2416">
        <v>8.4699915469146099</v>
      </c>
      <c r="Q2416">
        <v>-6.6772888155342006E-2</v>
      </c>
    </row>
    <row r="2417" spans="1:17" hidden="1" x14ac:dyDescent="0.3">
      <c r="A2417" t="s">
        <v>4994</v>
      </c>
      <c r="B2417" t="s">
        <v>4995</v>
      </c>
      <c r="C2417" t="str">
        <f>IFERROR(VLOOKUP(Table1[[#This Row],[Ticker]],[1]!Table1[[Symbol]:[Industry]],2,FALSE),"-")</f>
        <v>-</v>
      </c>
      <c r="D2417" t="s">
        <v>51</v>
      </c>
      <c r="E2417">
        <v>187.52232995999901</v>
      </c>
      <c r="F2417">
        <v>1.48</v>
      </c>
      <c r="G2417">
        <v>-39.109438422410001</v>
      </c>
      <c r="H2417">
        <v>6.4057534975439007E-2</v>
      </c>
      <c r="I2417">
        <v>-57.474826135515997</v>
      </c>
      <c r="J2417">
        <v>-4.5839805314473097</v>
      </c>
      <c r="K2417">
        <v>1.51806325212684</v>
      </c>
      <c r="L2417">
        <v>1.6989590231915599</v>
      </c>
      <c r="M2417">
        <v>34.646070044279597</v>
      </c>
      <c r="N2417">
        <v>0.98394153484563995</v>
      </c>
      <c r="O2417">
        <v>100.675675675675</v>
      </c>
      <c r="P2417">
        <v>13.846153846153801</v>
      </c>
      <c r="Q2417">
        <v>3.0836105717875002E-2</v>
      </c>
    </row>
    <row r="2418" spans="1:17" hidden="1" x14ac:dyDescent="0.3">
      <c r="A2418" t="s">
        <v>4996</v>
      </c>
      <c r="B2418" t="s">
        <v>4997</v>
      </c>
      <c r="C2418" t="str">
        <f>IFERROR(VLOOKUP(Table1[[#This Row],[Ticker]],[1]!Table1[[Symbol]:[Industry]],2,FALSE),"-")</f>
        <v>-</v>
      </c>
      <c r="D2418" t="s">
        <v>271</v>
      </c>
      <c r="E2418">
        <v>187.41766999999999</v>
      </c>
      <c r="F2418">
        <v>20.68</v>
      </c>
      <c r="G2418">
        <v>-16.770137159619701</v>
      </c>
      <c r="H2418">
        <v>-15.215279153536001</v>
      </c>
      <c r="I2418">
        <v>-23.9538479930583</v>
      </c>
      <c r="J2418">
        <v>-2.3556818578726699</v>
      </c>
      <c r="K2418">
        <v>21.310194598183799</v>
      </c>
      <c r="L2418">
        <v>21.281452198346098</v>
      </c>
      <c r="M2418">
        <v>33.768807457921902</v>
      </c>
      <c r="N2418">
        <v>0.74879693070442499</v>
      </c>
      <c r="O2418">
        <v>39.7485493230174</v>
      </c>
      <c r="P2418">
        <v>17.1007927519818</v>
      </c>
      <c r="Q2418">
        <v>3.1208208309737001E-2</v>
      </c>
    </row>
    <row r="2419" spans="1:17" hidden="1" x14ac:dyDescent="0.3">
      <c r="A2419" t="s">
        <v>4998</v>
      </c>
      <c r="B2419" t="s">
        <v>4999</v>
      </c>
      <c r="C2419" t="str">
        <f>IFERROR(VLOOKUP(Table1[[#This Row],[Ticker]],[1]!Table1[[Symbol]:[Industry]],2,FALSE),"-")</f>
        <v>-</v>
      </c>
      <c r="D2419" t="s">
        <v>235</v>
      </c>
      <c r="E2419">
        <v>187.333</v>
      </c>
      <c r="F2419">
        <v>302.14999999999998</v>
      </c>
      <c r="G2419">
        <v>340.15616117790597</v>
      </c>
      <c r="H2419">
        <v>2.0379674149192999</v>
      </c>
      <c r="I2419">
        <v>57.9948705398618</v>
      </c>
      <c r="J2419">
        <v>9.7662359819570597</v>
      </c>
      <c r="K2419">
        <v>267.83904213825298</v>
      </c>
      <c r="L2419">
        <v>216.04051562092499</v>
      </c>
      <c r="M2419">
        <v>78.945369953598203</v>
      </c>
      <c r="N2419">
        <v>0.82581909678460996</v>
      </c>
      <c r="O2419">
        <v>12.5434386893926</v>
      </c>
      <c r="Q2419">
        <v>0.27883066304665299</v>
      </c>
    </row>
    <row r="2420" spans="1:17" hidden="1" x14ac:dyDescent="0.3">
      <c r="A2420" t="s">
        <v>5000</v>
      </c>
      <c r="B2420" t="s">
        <v>5001</v>
      </c>
      <c r="C2420" t="str">
        <f>IFERROR(VLOOKUP(Table1[[#This Row],[Ticker]],[1]!Table1[[Symbol]:[Industry]],2,FALSE),"-")</f>
        <v>-</v>
      </c>
      <c r="D2420" t="s">
        <v>46</v>
      </c>
      <c r="E2420">
        <v>187.2843192</v>
      </c>
      <c r="F2420">
        <v>46.64</v>
      </c>
      <c r="G2420">
        <v>26.962568050081899</v>
      </c>
      <c r="H2420">
        <v>-9.5921563011475097</v>
      </c>
      <c r="I2420">
        <v>-16.022233695937398</v>
      </c>
      <c r="J2420">
        <v>2.2468108036543599</v>
      </c>
      <c r="K2420">
        <v>47.630666257004798</v>
      </c>
      <c r="L2420">
        <v>44.025509652659103</v>
      </c>
      <c r="M2420">
        <v>34.144131627725201</v>
      </c>
      <c r="N2420">
        <v>1.12304216707266</v>
      </c>
      <c r="O2420">
        <v>39.365351629502499</v>
      </c>
      <c r="P2420">
        <v>53.421052631578902</v>
      </c>
      <c r="Q2420">
        <v>-1.5784200954286998E-2</v>
      </c>
    </row>
    <row r="2421" spans="1:17" hidden="1" x14ac:dyDescent="0.3">
      <c r="A2421" t="s">
        <v>5002</v>
      </c>
      <c r="B2421" t="s">
        <v>5003</v>
      </c>
      <c r="C2421" t="str">
        <f>IFERROR(VLOOKUP(Table1[[#This Row],[Ticker]],[1]!Table1[[Symbol]:[Industry]],2,FALSE),"-")</f>
        <v>-</v>
      </c>
      <c r="D2421" t="s">
        <v>1104</v>
      </c>
      <c r="E2421">
        <v>187.2711386</v>
      </c>
      <c r="F2421">
        <v>109.9</v>
      </c>
      <c r="G2421">
        <v>177.947133646298</v>
      </c>
      <c r="H2421">
        <v>4.1522446146984198</v>
      </c>
      <c r="I2421">
        <v>5.6458139598919397</v>
      </c>
      <c r="J2421">
        <v>-5.2019515090710398</v>
      </c>
      <c r="K2421">
        <v>110.02013401293399</v>
      </c>
      <c r="L2421">
        <v>87.936520445106595</v>
      </c>
      <c r="M2421">
        <v>40.757024366685499</v>
      </c>
      <c r="N2421">
        <v>2.8116062176165801</v>
      </c>
      <c r="O2421">
        <v>18.2893539581437</v>
      </c>
      <c r="P2421">
        <v>202.75482093663899</v>
      </c>
    </row>
    <row r="2422" spans="1:17" hidden="1" x14ac:dyDescent="0.3">
      <c r="A2422" t="s">
        <v>5004</v>
      </c>
      <c r="B2422" t="s">
        <v>5005</v>
      </c>
      <c r="C2422" t="str">
        <f>IFERROR(VLOOKUP(Table1[[#This Row],[Ticker]],[1]!Table1[[Symbol]:[Industry]],2,FALSE),"-")</f>
        <v>-</v>
      </c>
      <c r="D2422" t="s">
        <v>62</v>
      </c>
      <c r="E2422">
        <v>187.21925880000001</v>
      </c>
      <c r="F2422">
        <v>88.98</v>
      </c>
      <c r="G2422">
        <v>5.4495112686756197</v>
      </c>
      <c r="H2422">
        <v>-3.63773436827654</v>
      </c>
      <c r="I2422">
        <v>-26.187207180059801</v>
      </c>
      <c r="J2422">
        <v>-4.4778207844659699</v>
      </c>
      <c r="K2422">
        <v>88.883435577550301</v>
      </c>
      <c r="L2422">
        <v>88.383801944982807</v>
      </c>
      <c r="M2422">
        <v>46.859355420204999</v>
      </c>
      <c r="N2422">
        <v>1.2206713335291799</v>
      </c>
      <c r="O2422">
        <v>29.242526410429299</v>
      </c>
      <c r="P2422">
        <v>30.660792951541801</v>
      </c>
      <c r="Q2422">
        <v>4.7466502934777999E-2</v>
      </c>
    </row>
    <row r="2423" spans="1:17" hidden="1" x14ac:dyDescent="0.3">
      <c r="A2423" t="s">
        <v>5006</v>
      </c>
      <c r="B2423" t="s">
        <v>5007</v>
      </c>
      <c r="C2423" t="str">
        <f>IFERROR(VLOOKUP(Table1[[#This Row],[Ticker]],[1]!Table1[[Symbol]:[Industry]],2,FALSE),"-")</f>
        <v>-</v>
      </c>
      <c r="D2423" t="s">
        <v>138</v>
      </c>
      <c r="E2423">
        <v>186.834858</v>
      </c>
      <c r="F2423">
        <v>3.71</v>
      </c>
      <c r="G2423">
        <v>-5.8230770347407104</v>
      </c>
      <c r="H2423">
        <v>24.9236727425608</v>
      </c>
      <c r="I2423">
        <v>-27.962158602070101</v>
      </c>
      <c r="J2423">
        <v>1.0531304491751099</v>
      </c>
      <c r="K2423">
        <v>3.4169723941886598</v>
      </c>
      <c r="L2423">
        <v>3.6865187207701</v>
      </c>
      <c r="M2423">
        <v>54.062242618570302</v>
      </c>
      <c r="N2423">
        <v>1.4376586257602899</v>
      </c>
      <c r="O2423">
        <v>31.266846361185902</v>
      </c>
      <c r="P2423">
        <v>32.974910394265201</v>
      </c>
      <c r="Q2423">
        <v>0.13248762827014099</v>
      </c>
    </row>
    <row r="2424" spans="1:17" hidden="1" x14ac:dyDescent="0.3">
      <c r="A2424" t="s">
        <v>5008</v>
      </c>
      <c r="B2424" t="s">
        <v>5009</v>
      </c>
      <c r="C2424" t="str">
        <f>IFERROR(VLOOKUP(Table1[[#This Row],[Ticker]],[1]!Table1[[Symbol]:[Industry]],2,FALSE),"-")</f>
        <v>-</v>
      </c>
      <c r="D2424" t="s">
        <v>291</v>
      </c>
      <c r="E2424">
        <v>186.33941920000001</v>
      </c>
      <c r="F2424">
        <v>121</v>
      </c>
      <c r="G2424">
        <v>-32.998499667756299</v>
      </c>
      <c r="H2424">
        <v>-7.2661332873780298</v>
      </c>
      <c r="I2424">
        <v>-31.199312025440101</v>
      </c>
      <c r="J2424">
        <v>-1.81254094570459</v>
      </c>
      <c r="K2424">
        <v>125.245568729187</v>
      </c>
      <c r="M2424">
        <v>42.103082727491</v>
      </c>
      <c r="N2424">
        <v>0.63792667509481604</v>
      </c>
      <c r="O2424">
        <v>37.107438016528903</v>
      </c>
      <c r="P2424">
        <v>9.0090090090090005</v>
      </c>
    </row>
    <row r="2425" spans="1:17" hidden="1" x14ac:dyDescent="0.3">
      <c r="A2425" t="s">
        <v>5010</v>
      </c>
      <c r="B2425" t="s">
        <v>5011</v>
      </c>
      <c r="C2425" t="str">
        <f>IFERROR(VLOOKUP(Table1[[#This Row],[Ticker]],[1]!Table1[[Symbol]:[Industry]],2,FALSE),"-")</f>
        <v>-</v>
      </c>
      <c r="D2425" t="s">
        <v>143</v>
      </c>
      <c r="E2425">
        <v>186.25197140999899</v>
      </c>
      <c r="F2425">
        <v>32.1</v>
      </c>
      <c r="G2425">
        <v>65.404587696672394</v>
      </c>
      <c r="H2425">
        <v>4.3507262150219104</v>
      </c>
      <c r="I2425">
        <v>52.367744638599497</v>
      </c>
      <c r="J2425">
        <v>-5.8983524340545204</v>
      </c>
      <c r="K2425">
        <v>30.4211851270823</v>
      </c>
      <c r="L2425">
        <v>23.610073366296501</v>
      </c>
      <c r="M2425">
        <v>32.633830721817702</v>
      </c>
      <c r="N2425">
        <v>0.59141266840137996</v>
      </c>
      <c r="O2425">
        <v>27.7881619937694</v>
      </c>
      <c r="P2425">
        <v>119.112627986348</v>
      </c>
      <c r="Q2425">
        <v>8.4033785846274994E-2</v>
      </c>
    </row>
    <row r="2426" spans="1:17" hidden="1" x14ac:dyDescent="0.3">
      <c r="A2426" t="s">
        <v>5012</v>
      </c>
      <c r="B2426" t="s">
        <v>5013</v>
      </c>
      <c r="C2426" t="str">
        <f>IFERROR(VLOOKUP(Table1[[#This Row],[Ticker]],[1]!Table1[[Symbol]:[Industry]],2,FALSE),"-")</f>
        <v>-</v>
      </c>
      <c r="D2426" t="s">
        <v>420</v>
      </c>
      <c r="E2426">
        <v>186.14</v>
      </c>
      <c r="F2426">
        <v>2.27</v>
      </c>
      <c r="G2426">
        <v>80.293129652354196</v>
      </c>
      <c r="H2426">
        <v>10.261782345376201</v>
      </c>
      <c r="I2426">
        <v>63.677097712049601</v>
      </c>
      <c r="J2426">
        <v>4.0224854663230296</v>
      </c>
      <c r="K2426">
        <v>1.83876461638668</v>
      </c>
      <c r="L2426">
        <v>1.4262245627227501</v>
      </c>
      <c r="M2426">
        <v>55.3651937271134</v>
      </c>
      <c r="N2426">
        <v>1.5614204053340199</v>
      </c>
      <c r="O2426">
        <v>8.8105726872246706</v>
      </c>
      <c r="P2426">
        <v>130.82405240992</v>
      </c>
      <c r="Q2426">
        <v>3.4767336390909998E-3</v>
      </c>
    </row>
    <row r="2427" spans="1:17" hidden="1" x14ac:dyDescent="0.3">
      <c r="A2427" t="s">
        <v>5014</v>
      </c>
      <c r="B2427" t="s">
        <v>5015</v>
      </c>
      <c r="C2427" t="str">
        <f>IFERROR(VLOOKUP(Table1[[#This Row],[Ticker]],[1]!Table1[[Symbol]:[Industry]],2,FALSE),"-")</f>
        <v>-</v>
      </c>
      <c r="D2427" t="s">
        <v>343</v>
      </c>
      <c r="E2427">
        <v>185.844588961</v>
      </c>
      <c r="F2427">
        <v>198.47</v>
      </c>
      <c r="G2427">
        <v>43.792442183914197</v>
      </c>
      <c r="H2427">
        <v>8.3589579503735703</v>
      </c>
      <c r="I2427">
        <v>22.570112639759898</v>
      </c>
      <c r="J2427">
        <v>3.8262758788090898</v>
      </c>
      <c r="K2427">
        <v>178.00498971163</v>
      </c>
      <c r="L2427">
        <v>151.59053866331899</v>
      </c>
      <c r="M2427">
        <v>64.043022020178697</v>
      </c>
      <c r="N2427">
        <v>0.351975448124421</v>
      </c>
      <c r="O2427">
        <v>9.8150854033355106</v>
      </c>
      <c r="P2427">
        <v>77.047279214986602</v>
      </c>
      <c r="Q2427">
        <v>4.7364984560346997E-2</v>
      </c>
    </row>
    <row r="2428" spans="1:17" hidden="1" x14ac:dyDescent="0.3">
      <c r="A2428" t="s">
        <v>5016</v>
      </c>
      <c r="B2428" t="s">
        <v>5017</v>
      </c>
      <c r="C2428" t="str">
        <f>IFERROR(VLOOKUP(Table1[[#This Row],[Ticker]],[1]!Table1[[Symbol]:[Industry]],2,FALSE),"-")</f>
        <v>-</v>
      </c>
      <c r="D2428" t="s">
        <v>46</v>
      </c>
      <c r="E2428">
        <v>185.79881750999999</v>
      </c>
      <c r="F2428">
        <v>78.02</v>
      </c>
      <c r="G2428">
        <v>-2.06969327677893</v>
      </c>
      <c r="H2428">
        <v>-7.08879803290856</v>
      </c>
      <c r="I2428">
        <v>-36.686286319622397</v>
      </c>
      <c r="J2428">
        <v>-2.6144617908079799</v>
      </c>
      <c r="K2428">
        <v>81.037345541045099</v>
      </c>
      <c r="L2428">
        <v>85.434389324529803</v>
      </c>
      <c r="M2428">
        <v>46.931639413324099</v>
      </c>
      <c r="N2428">
        <v>1.6422243928574001</v>
      </c>
      <c r="O2428">
        <v>97.257113560625498</v>
      </c>
      <c r="P2428">
        <v>36.0418482999128</v>
      </c>
      <c r="Q2428">
        <v>1.72927414274E-4</v>
      </c>
    </row>
    <row r="2429" spans="1:17" hidden="1" x14ac:dyDescent="0.3">
      <c r="A2429" t="s">
        <v>5018</v>
      </c>
      <c r="B2429" t="s">
        <v>5019</v>
      </c>
      <c r="C2429" t="str">
        <f>IFERROR(VLOOKUP(Table1[[#This Row],[Ticker]],[1]!Table1[[Symbol]:[Industry]],2,FALSE),"-")</f>
        <v>-</v>
      </c>
      <c r="D2429" t="s">
        <v>72</v>
      </c>
      <c r="E2429">
        <v>185.62992</v>
      </c>
      <c r="F2429">
        <v>80.8</v>
      </c>
      <c r="G2429">
        <v>214.38251568469499</v>
      </c>
      <c r="H2429">
        <v>-4.1612945777006196</v>
      </c>
      <c r="I2429">
        <v>-10.2666712595239</v>
      </c>
      <c r="J2429">
        <v>0.54422459675781298</v>
      </c>
      <c r="K2429">
        <v>80.630663335204503</v>
      </c>
      <c r="L2429">
        <v>71.785835971709901</v>
      </c>
      <c r="M2429">
        <v>99.999999971025503</v>
      </c>
      <c r="O2429">
        <v>0</v>
      </c>
      <c r="P2429">
        <v>238.35845896147401</v>
      </c>
    </row>
    <row r="2430" spans="1:17" hidden="1" x14ac:dyDescent="0.3">
      <c r="A2430" t="s">
        <v>5020</v>
      </c>
      <c r="B2430" t="s">
        <v>5021</v>
      </c>
      <c r="C2430" t="str">
        <f>IFERROR(VLOOKUP(Table1[[#This Row],[Ticker]],[1]!Table1[[Symbol]:[Industry]],2,FALSE),"-")</f>
        <v>-</v>
      </c>
      <c r="D2430" t="s">
        <v>380</v>
      </c>
      <c r="E2430">
        <v>185.48992000000001</v>
      </c>
      <c r="F2430">
        <v>12.32</v>
      </c>
      <c r="G2430">
        <v>-8.2951921030700007</v>
      </c>
      <c r="H2430">
        <v>1.16974583502508</v>
      </c>
      <c r="I2430">
        <v>-28.189138439941601</v>
      </c>
      <c r="J2430">
        <v>-10.0397170090815</v>
      </c>
      <c r="K2430">
        <v>11.4945198962583</v>
      </c>
      <c r="L2430">
        <v>11.1380228816473</v>
      </c>
      <c r="M2430">
        <v>43.611017099086901</v>
      </c>
      <c r="N2430">
        <v>1.4314347397381799</v>
      </c>
      <c r="O2430">
        <v>48.133116883116799</v>
      </c>
      <c r="P2430">
        <v>74.751773049645394</v>
      </c>
      <c r="Q2430">
        <v>3.1371706745654003E-2</v>
      </c>
    </row>
    <row r="2431" spans="1:17" hidden="1" x14ac:dyDescent="0.3">
      <c r="A2431" t="s">
        <v>5022</v>
      </c>
      <c r="B2431" t="s">
        <v>5023</v>
      </c>
      <c r="C2431" t="str">
        <f>IFERROR(VLOOKUP(Table1[[#This Row],[Ticker]],[1]!Table1[[Symbol]:[Industry]],2,FALSE),"-")</f>
        <v>-</v>
      </c>
      <c r="E2431">
        <v>185.47499999999999</v>
      </c>
      <c r="F2431">
        <v>123.65</v>
      </c>
      <c r="G2431">
        <v>189.220611941052</v>
      </c>
      <c r="H2431">
        <v>-2.1650890180206699</v>
      </c>
      <c r="I2431">
        <v>96.909132124240898</v>
      </c>
      <c r="J2431">
        <v>0.54422459675781298</v>
      </c>
      <c r="K2431">
        <v>112.49457848445699</v>
      </c>
      <c r="L2431">
        <v>78.026765814145094</v>
      </c>
      <c r="M2431">
        <v>100</v>
      </c>
      <c r="N2431">
        <v>0</v>
      </c>
      <c r="O2431">
        <v>0</v>
      </c>
      <c r="P2431">
        <v>213.19655521783099</v>
      </c>
    </row>
    <row r="2432" spans="1:17" hidden="1" x14ac:dyDescent="0.3">
      <c r="A2432" t="s">
        <v>5024</v>
      </c>
      <c r="B2432" t="s">
        <v>5025</v>
      </c>
      <c r="C2432" t="str">
        <f>IFERROR(VLOOKUP(Table1[[#This Row],[Ticker]],[1]!Table1[[Symbol]:[Industry]],2,FALSE),"-")</f>
        <v>-</v>
      </c>
      <c r="D2432" t="s">
        <v>62</v>
      </c>
      <c r="E2432">
        <v>185.04718227500001</v>
      </c>
      <c r="F2432">
        <v>151.75</v>
      </c>
      <c r="G2432">
        <v>0.86979921602239296</v>
      </c>
      <c r="H2432">
        <v>-3.7678519547497999</v>
      </c>
      <c r="I2432">
        <v>-31.254062022724298</v>
      </c>
      <c r="J2432">
        <v>-2.1814885997603799</v>
      </c>
      <c r="K2432">
        <v>155.13787395533899</v>
      </c>
      <c r="L2432">
        <v>152.077034212483</v>
      </c>
      <c r="M2432">
        <v>35.0060177322448</v>
      </c>
      <c r="N2432">
        <v>0.819785818889885</v>
      </c>
      <c r="O2432">
        <v>34.168039538714901</v>
      </c>
      <c r="P2432">
        <v>28.438425730004202</v>
      </c>
      <c r="Q2432">
        <v>0.114505730350699</v>
      </c>
    </row>
    <row r="2433" spans="1:17" hidden="1" x14ac:dyDescent="0.3">
      <c r="A2433" t="s">
        <v>5026</v>
      </c>
      <c r="B2433" t="s">
        <v>5027</v>
      </c>
      <c r="C2433" t="str">
        <f>IFERROR(VLOOKUP(Table1[[#This Row],[Ticker]],[1]!Table1[[Symbol]:[Industry]],2,FALSE),"-")</f>
        <v>-</v>
      </c>
      <c r="D2433" t="s">
        <v>106</v>
      </c>
      <c r="E2433">
        <v>184.860873</v>
      </c>
      <c r="F2433">
        <v>268.2</v>
      </c>
      <c r="G2433">
        <v>70.231153030244897</v>
      </c>
      <c r="H2433">
        <v>23.546455188872599</v>
      </c>
      <c r="I2433">
        <v>12.640719459025499</v>
      </c>
      <c r="J2433">
        <v>-6.3957311780338104</v>
      </c>
      <c r="K2433">
        <v>234.70588741946401</v>
      </c>
      <c r="L2433">
        <v>199.32880804430499</v>
      </c>
      <c r="M2433">
        <v>55.0520787619188</v>
      </c>
      <c r="N2433">
        <v>1.3238653210731399</v>
      </c>
      <c r="O2433">
        <v>9.9366144668158096</v>
      </c>
      <c r="P2433">
        <v>104.576659038901</v>
      </c>
      <c r="Q2433">
        <v>2.8609759488855999E-2</v>
      </c>
    </row>
    <row r="2434" spans="1:17" hidden="1" x14ac:dyDescent="0.3">
      <c r="A2434" t="s">
        <v>5028</v>
      </c>
      <c r="B2434" t="s">
        <v>5029</v>
      </c>
      <c r="C2434" t="str">
        <f>IFERROR(VLOOKUP(Table1[[#This Row],[Ticker]],[1]!Table1[[Symbol]:[Industry]],2,FALSE),"-")</f>
        <v>-</v>
      </c>
      <c r="D2434" t="s">
        <v>407</v>
      </c>
      <c r="E2434">
        <v>184.84960312499999</v>
      </c>
      <c r="F2434">
        <v>46.85</v>
      </c>
      <c r="G2434">
        <v>-14.8537538454434</v>
      </c>
      <c r="H2434">
        <v>3.8653918566952301</v>
      </c>
      <c r="I2434">
        <v>-19.201677250648999</v>
      </c>
      <c r="J2434">
        <v>-6.3228177743546796</v>
      </c>
      <c r="K2434">
        <v>44.1636072036274</v>
      </c>
      <c r="L2434">
        <v>41.818035970762601</v>
      </c>
      <c r="M2434">
        <v>45.629715851917602</v>
      </c>
      <c r="N2434">
        <v>1.9038529103714299</v>
      </c>
      <c r="O2434">
        <v>38.578150771320402</v>
      </c>
      <c r="P2434">
        <v>43.807456786295603</v>
      </c>
      <c r="Q2434">
        <v>6.5992419960861998E-2</v>
      </c>
    </row>
    <row r="2435" spans="1:17" hidden="1" x14ac:dyDescent="0.3">
      <c r="A2435" t="s">
        <v>5030</v>
      </c>
      <c r="B2435" t="s">
        <v>5031</v>
      </c>
      <c r="C2435" t="str">
        <f>IFERROR(VLOOKUP(Table1[[#This Row],[Ticker]],[1]!Table1[[Symbol]:[Industry]],2,FALSE),"-")</f>
        <v>-</v>
      </c>
      <c r="D2435" t="s">
        <v>5032</v>
      </c>
      <c r="E2435">
        <v>184.83674999999999</v>
      </c>
      <c r="F2435">
        <v>99.75</v>
      </c>
      <c r="G2435">
        <v>-28.975943276778899</v>
      </c>
      <c r="H2435">
        <v>9.1757589937279498</v>
      </c>
      <c r="I2435">
        <v>-25.714085943922399</v>
      </c>
      <c r="J2435">
        <v>-2.7875221904863499</v>
      </c>
      <c r="K2435">
        <v>96.484029745033496</v>
      </c>
      <c r="M2435">
        <v>43.902645598587902</v>
      </c>
      <c r="N2435">
        <v>1.6863293864370199</v>
      </c>
      <c r="O2435">
        <v>29.223057644110199</v>
      </c>
      <c r="P2435">
        <v>27.884615384615302</v>
      </c>
    </row>
    <row r="2436" spans="1:17" hidden="1" x14ac:dyDescent="0.3">
      <c r="A2436" t="s">
        <v>5033</v>
      </c>
      <c r="B2436" t="s">
        <v>3606</v>
      </c>
      <c r="C2436" t="str">
        <f>IFERROR(VLOOKUP(Table1[[#This Row],[Ticker]],[1]!Table1[[Symbol]:[Industry]],2,FALSE),"-")</f>
        <v>-</v>
      </c>
      <c r="D2436" t="s">
        <v>1435</v>
      </c>
      <c r="E2436">
        <v>184.66472400000001</v>
      </c>
      <c r="F2436">
        <v>117.24</v>
      </c>
      <c r="G2436">
        <v>-8.4956601625221104</v>
      </c>
      <c r="H2436">
        <v>-11.0426643290255</v>
      </c>
      <c r="I2436">
        <v>-14.836576034996099</v>
      </c>
      <c r="J2436">
        <v>-7.2617166366939099</v>
      </c>
      <c r="K2436">
        <v>118.333570901352</v>
      </c>
      <c r="L2436">
        <v>113.654480552406</v>
      </c>
      <c r="M2436">
        <v>37.887084782387802</v>
      </c>
      <c r="N2436">
        <v>1.0241899114000399</v>
      </c>
      <c r="O2436">
        <v>16.811668372568999</v>
      </c>
      <c r="P2436">
        <v>21.492227979274599</v>
      </c>
      <c r="Q2436">
        <v>-1.5805574989660998E-2</v>
      </c>
    </row>
    <row r="2437" spans="1:17" hidden="1" x14ac:dyDescent="0.3">
      <c r="A2437" t="s">
        <v>5034</v>
      </c>
      <c r="B2437" t="s">
        <v>5035</v>
      </c>
      <c r="C2437" t="str">
        <f>IFERROR(VLOOKUP(Table1[[#This Row],[Ticker]],[1]!Table1[[Symbol]:[Industry]],2,FALSE),"-")</f>
        <v>-</v>
      </c>
      <c r="E2437">
        <v>184.17349999999999</v>
      </c>
      <c r="F2437">
        <v>182.35</v>
      </c>
      <c r="G2437">
        <v>969.24947638748904</v>
      </c>
      <c r="H2437">
        <v>-14.067421059914</v>
      </c>
      <c r="I2437">
        <v>557.12572965057598</v>
      </c>
      <c r="J2437">
        <v>0.54422459675781298</v>
      </c>
      <c r="K2437">
        <v>166.53865362105901</v>
      </c>
      <c r="L2437">
        <v>84.554247617349304</v>
      </c>
      <c r="M2437">
        <v>25.005276184215798</v>
      </c>
      <c r="N2437">
        <v>1.1105084745762701</v>
      </c>
      <c r="O2437">
        <v>15.2179873868933</v>
      </c>
      <c r="P2437">
        <v>993.22541966426797</v>
      </c>
    </row>
    <row r="2438" spans="1:17" hidden="1" x14ac:dyDescent="0.3">
      <c r="A2438" t="s">
        <v>5036</v>
      </c>
      <c r="B2438" t="s">
        <v>5037</v>
      </c>
      <c r="C2438" t="str">
        <f>IFERROR(VLOOKUP(Table1[[#This Row],[Ticker]],[1]!Table1[[Symbol]:[Industry]],2,FALSE),"-")</f>
        <v>-</v>
      </c>
      <c r="D2438" t="s">
        <v>138</v>
      </c>
      <c r="E2438">
        <v>184.16842080000001</v>
      </c>
      <c r="F2438">
        <v>105.56</v>
      </c>
      <c r="G2438">
        <v>-2.6426099434455899</v>
      </c>
      <c r="H2438">
        <v>0.14262699092683001</v>
      </c>
      <c r="I2438">
        <v>-9.3255185973477204</v>
      </c>
      <c r="J2438">
        <v>0.440938211781288</v>
      </c>
      <c r="K2438">
        <v>99.225698044242904</v>
      </c>
      <c r="L2438">
        <v>94.661621526278097</v>
      </c>
      <c r="M2438">
        <v>57.232845552937903</v>
      </c>
      <c r="N2438">
        <v>1.27764784716656</v>
      </c>
      <c r="O2438">
        <v>43.993937097385299</v>
      </c>
      <c r="P2438">
        <v>50.370370370370303</v>
      </c>
      <c r="Q2438">
        <v>5.5334377370213003E-2</v>
      </c>
    </row>
    <row r="2439" spans="1:17" hidden="1" x14ac:dyDescent="0.3">
      <c r="A2439" t="s">
        <v>5038</v>
      </c>
      <c r="B2439" t="s">
        <v>5039</v>
      </c>
      <c r="C2439" t="str">
        <f>IFERROR(VLOOKUP(Table1[[#This Row],[Ticker]],[1]!Table1[[Symbol]:[Industry]],2,FALSE),"-")</f>
        <v>-</v>
      </c>
      <c r="D2439" t="s">
        <v>72</v>
      </c>
      <c r="E2439">
        <v>184.14437960999999</v>
      </c>
      <c r="F2439">
        <v>66.349999999999994</v>
      </c>
      <c r="G2439">
        <v>93.565040329778398</v>
      </c>
      <c r="H2439">
        <v>31.422863838140898</v>
      </c>
      <c r="I2439">
        <v>23.40621068922</v>
      </c>
      <c r="J2439">
        <v>-3.3575297892071001</v>
      </c>
      <c r="K2439">
        <v>55.733395828016</v>
      </c>
      <c r="L2439">
        <v>49.517819496758698</v>
      </c>
      <c r="M2439">
        <v>62.447687474084397</v>
      </c>
      <c r="N2439">
        <v>4.0570099146574901</v>
      </c>
      <c r="O2439">
        <v>12.2079879427279</v>
      </c>
      <c r="P2439">
        <v>121.166666666666</v>
      </c>
      <c r="Q2439">
        <v>9.0532668493933002E-2</v>
      </c>
    </row>
    <row r="2440" spans="1:17" hidden="1" x14ac:dyDescent="0.3">
      <c r="A2440" t="s">
        <v>5040</v>
      </c>
      <c r="B2440" t="s">
        <v>5041</v>
      </c>
      <c r="C2440" t="str">
        <f>IFERROR(VLOOKUP(Table1[[#This Row],[Ticker]],[1]!Table1[[Symbol]:[Industry]],2,FALSE),"-")</f>
        <v>-</v>
      </c>
      <c r="D2440" t="s">
        <v>1298</v>
      </c>
      <c r="E2440">
        <v>183.70820789999999</v>
      </c>
      <c r="F2440">
        <v>122.7</v>
      </c>
      <c r="G2440">
        <v>-16.748817523043002</v>
      </c>
      <c r="H2440">
        <v>-2.76269317909922</v>
      </c>
      <c r="I2440">
        <v>-11.2291461092391</v>
      </c>
      <c r="J2440">
        <v>0.96791888503288503</v>
      </c>
      <c r="K2440">
        <v>121.78557249161599</v>
      </c>
      <c r="L2440">
        <v>119.024649948301</v>
      </c>
      <c r="M2440">
        <v>62.4894939835931</v>
      </c>
      <c r="N2440">
        <v>4.20024003149213E-2</v>
      </c>
      <c r="O2440">
        <v>2.7709861450692701</v>
      </c>
      <c r="P2440">
        <v>10.540540540540499</v>
      </c>
    </row>
    <row r="2441" spans="1:17" hidden="1" x14ac:dyDescent="0.3">
      <c r="A2441" t="s">
        <v>5042</v>
      </c>
      <c r="B2441" t="s">
        <v>5043</v>
      </c>
      <c r="C2441" t="str">
        <f>IFERROR(VLOOKUP(Table1[[#This Row],[Ticker]],[1]!Table1[[Symbol]:[Industry]],2,FALSE),"-")</f>
        <v>-</v>
      </c>
      <c r="D2441" t="s">
        <v>122</v>
      </c>
      <c r="E2441">
        <v>183.49020617599999</v>
      </c>
      <c r="F2441">
        <v>98.24</v>
      </c>
      <c r="G2441">
        <v>-3.2138043708170301</v>
      </c>
      <c r="H2441">
        <v>23.206312689404101</v>
      </c>
      <c r="I2441">
        <v>4.7681586928380604</v>
      </c>
      <c r="J2441">
        <v>5.2138561088289599</v>
      </c>
      <c r="K2441">
        <v>84.100393483568695</v>
      </c>
      <c r="L2441">
        <v>79.664753662557899</v>
      </c>
      <c r="M2441">
        <v>68.627365894409095</v>
      </c>
      <c r="N2441">
        <v>2.5731575111882901</v>
      </c>
      <c r="O2441">
        <v>8.0008143322475505</v>
      </c>
      <c r="P2441">
        <v>47.286356821589102</v>
      </c>
      <c r="Q2441">
        <v>4.9276136377053997E-2</v>
      </c>
    </row>
    <row r="2442" spans="1:17" hidden="1" x14ac:dyDescent="0.3">
      <c r="A2442" t="s">
        <v>5044</v>
      </c>
      <c r="B2442" t="s">
        <v>5045</v>
      </c>
      <c r="C2442" t="str">
        <f>IFERROR(VLOOKUP(Table1[[#This Row],[Ticker]],[1]!Table1[[Symbol]:[Industry]],2,FALSE),"-")</f>
        <v>-</v>
      </c>
      <c r="D2442" t="s">
        <v>198</v>
      </c>
      <c r="E2442">
        <v>182.85986492500001</v>
      </c>
      <c r="F2442">
        <v>13.67</v>
      </c>
      <c r="G2442">
        <v>75.586100518841505</v>
      </c>
      <c r="H2442">
        <v>15.331712415306299</v>
      </c>
      <c r="I2442">
        <v>28.638460592976301</v>
      </c>
      <c r="J2442">
        <v>-5.4392692134209897</v>
      </c>
      <c r="K2442">
        <v>12.615783070433</v>
      </c>
      <c r="L2442">
        <v>10.020485050225</v>
      </c>
      <c r="M2442">
        <v>36.767616497818103</v>
      </c>
      <c r="N2442">
        <v>0.55545454146153395</v>
      </c>
      <c r="O2442">
        <v>15.727871250914401</v>
      </c>
      <c r="P2442">
        <v>122.27642276422699</v>
      </c>
      <c r="Q2442">
        <v>-3.0511030375493998E-2</v>
      </c>
    </row>
    <row r="2443" spans="1:17" hidden="1" x14ac:dyDescent="0.3">
      <c r="A2443" t="s">
        <v>5046</v>
      </c>
      <c r="B2443" t="s">
        <v>5047</v>
      </c>
      <c r="C2443" t="str">
        <f>IFERROR(VLOOKUP(Table1[[#This Row],[Ticker]],[1]!Table1[[Symbol]:[Industry]],2,FALSE),"-")</f>
        <v>-</v>
      </c>
      <c r="D2443" t="s">
        <v>1833</v>
      </c>
      <c r="E2443">
        <v>182.74690221</v>
      </c>
      <c r="F2443">
        <v>71.7</v>
      </c>
      <c r="G2443">
        <v>52.0181657070207</v>
      </c>
      <c r="H2443">
        <v>19.520713790500199</v>
      </c>
      <c r="I2443">
        <v>2.7489903736491899</v>
      </c>
      <c r="J2443">
        <v>9.06111152774168</v>
      </c>
      <c r="K2443">
        <v>59.500610322683599</v>
      </c>
      <c r="L2443">
        <v>49.6372443274321</v>
      </c>
      <c r="M2443">
        <v>65.937126818776406</v>
      </c>
      <c r="N2443">
        <v>1.7273527763695</v>
      </c>
      <c r="O2443">
        <v>5.9972105997210399</v>
      </c>
      <c r="P2443">
        <v>117.272727272727</v>
      </c>
      <c r="Q2443">
        <v>8.5728347248909001E-2</v>
      </c>
    </row>
    <row r="2444" spans="1:17" hidden="1" x14ac:dyDescent="0.3">
      <c r="A2444" t="s">
        <v>5048</v>
      </c>
      <c r="B2444" t="s">
        <v>5049</v>
      </c>
      <c r="C2444" t="str">
        <f>IFERROR(VLOOKUP(Table1[[#This Row],[Ticker]],[1]!Table1[[Symbol]:[Industry]],2,FALSE),"-")</f>
        <v>-</v>
      </c>
      <c r="D2444" t="s">
        <v>1104</v>
      </c>
      <c r="E2444">
        <v>182.31298718399901</v>
      </c>
      <c r="F2444">
        <v>136.53</v>
      </c>
      <c r="G2444">
        <v>-56.420277764656198</v>
      </c>
      <c r="H2444">
        <v>-8.8231868790365304</v>
      </c>
      <c r="I2444">
        <v>-53.561743940046199</v>
      </c>
      <c r="J2444">
        <v>-0.27245281566428903</v>
      </c>
      <c r="K2444">
        <v>147.68865896361601</v>
      </c>
      <c r="L2444">
        <v>171.778706044953</v>
      </c>
      <c r="M2444">
        <v>35.219251449351198</v>
      </c>
      <c r="N2444">
        <v>0.71375024935568498</v>
      </c>
      <c r="O2444">
        <v>119.76854903684099</v>
      </c>
      <c r="P2444">
        <v>8.78884462151394</v>
      </c>
      <c r="Q2444">
        <v>9.4896575060561997E-2</v>
      </c>
    </row>
    <row r="2445" spans="1:17" hidden="1" x14ac:dyDescent="0.3">
      <c r="A2445" t="s">
        <v>5050</v>
      </c>
      <c r="B2445" t="s">
        <v>5051</v>
      </c>
      <c r="C2445" t="str">
        <f>IFERROR(VLOOKUP(Table1[[#This Row],[Ticker]],[1]!Table1[[Symbol]:[Industry]],2,FALSE),"-")</f>
        <v>-</v>
      </c>
      <c r="E2445">
        <v>181.81440000000001</v>
      </c>
      <c r="F2445">
        <v>177</v>
      </c>
      <c r="G2445">
        <v>-13.1084205708597</v>
      </c>
      <c r="H2445">
        <v>9.0205236041175603</v>
      </c>
      <c r="I2445">
        <v>-30.7694027407757</v>
      </c>
      <c r="J2445">
        <v>-6.2472192535095603</v>
      </c>
      <c r="K2445">
        <v>177.01104305769601</v>
      </c>
      <c r="L2445">
        <v>178.56352249304399</v>
      </c>
      <c r="M2445">
        <v>40.596955713469498</v>
      </c>
      <c r="N2445">
        <v>0.86608462055070501</v>
      </c>
      <c r="O2445">
        <v>51.920903954802199</v>
      </c>
      <c r="P2445">
        <v>22.9166666666666</v>
      </c>
    </row>
    <row r="2446" spans="1:17" hidden="1" x14ac:dyDescent="0.3">
      <c r="A2446" t="s">
        <v>5052</v>
      </c>
      <c r="B2446" t="s">
        <v>5053</v>
      </c>
      <c r="C2446" t="str">
        <f>IFERROR(VLOOKUP(Table1[[#This Row],[Ticker]],[1]!Table1[[Symbol]:[Industry]],2,FALSE),"-")</f>
        <v>-</v>
      </c>
      <c r="D2446" t="s">
        <v>235</v>
      </c>
      <c r="E2446">
        <v>181.178586</v>
      </c>
      <c r="F2446">
        <v>134</v>
      </c>
      <c r="G2446">
        <v>-45.106019792376301</v>
      </c>
      <c r="H2446">
        <v>-4.0501834665895</v>
      </c>
      <c r="I2446">
        <v>-30.606876375471298</v>
      </c>
      <c r="J2446">
        <v>-1.2005954686729401</v>
      </c>
      <c r="K2446">
        <v>140.47476413679999</v>
      </c>
      <c r="L2446">
        <v>148.83037438865099</v>
      </c>
      <c r="M2446">
        <v>34.360798410443103</v>
      </c>
      <c r="N2446">
        <v>0.74641259965000895</v>
      </c>
      <c r="O2446">
        <v>52.985074626865597</v>
      </c>
      <c r="P2446">
        <v>13.559322033898299</v>
      </c>
      <c r="Q2446">
        <v>0.100631815527671</v>
      </c>
    </row>
    <row r="2447" spans="1:17" hidden="1" x14ac:dyDescent="0.3">
      <c r="A2447" t="s">
        <v>5054</v>
      </c>
      <c r="B2447" t="s">
        <v>5055</v>
      </c>
      <c r="C2447" t="str">
        <f>IFERROR(VLOOKUP(Table1[[#This Row],[Ticker]],[1]!Table1[[Symbol]:[Industry]],2,FALSE),"-")</f>
        <v>-</v>
      </c>
      <c r="D2447" t="s">
        <v>72</v>
      </c>
      <c r="E2447">
        <v>181.06809247999999</v>
      </c>
      <c r="F2447">
        <v>129.80000000000001</v>
      </c>
      <c r="G2447">
        <v>-47.891535304914903</v>
      </c>
      <c r="H2447">
        <v>-5.4252350981467004</v>
      </c>
      <c r="I2447">
        <v>-26.926912519969299</v>
      </c>
      <c r="J2447">
        <v>4.1323681224988604</v>
      </c>
      <c r="K2447">
        <v>129.26643949888799</v>
      </c>
      <c r="L2447">
        <v>138.329878023622</v>
      </c>
      <c r="M2447">
        <v>43.467473774714698</v>
      </c>
      <c r="N2447">
        <v>0.67927869853602196</v>
      </c>
      <c r="O2447">
        <v>54.083204930662497</v>
      </c>
      <c r="P2447">
        <v>16.5170556552962</v>
      </c>
      <c r="Q2447">
        <v>-6.1571281539749998E-3</v>
      </c>
    </row>
    <row r="2448" spans="1:17" hidden="1" x14ac:dyDescent="0.3">
      <c r="A2448" t="s">
        <v>5056</v>
      </c>
      <c r="B2448" t="s">
        <v>5057</v>
      </c>
      <c r="C2448" t="str">
        <f>IFERROR(VLOOKUP(Table1[[#This Row],[Ticker]],[1]!Table1[[Symbol]:[Industry]],2,FALSE),"-")</f>
        <v>-</v>
      </c>
      <c r="E2448">
        <v>181.0085</v>
      </c>
      <c r="F2448">
        <v>84.19</v>
      </c>
      <c r="G2448">
        <v>85.921837825190593</v>
      </c>
      <c r="H2448">
        <v>-14.4842112443672</v>
      </c>
      <c r="I2448">
        <v>-47.251429722472999</v>
      </c>
      <c r="J2448">
        <v>3.1544748947315799</v>
      </c>
      <c r="K2448">
        <v>97.609677454853696</v>
      </c>
      <c r="L2448">
        <v>94.930106109162793</v>
      </c>
      <c r="M2448">
        <v>32.508979548630499</v>
      </c>
      <c r="N2448">
        <v>2.0816995187057001</v>
      </c>
      <c r="O2448">
        <v>64.591994298610203</v>
      </c>
      <c r="P2448">
        <v>182.99159663865501</v>
      </c>
      <c r="Q2448">
        <v>5.5593174456906001E-2</v>
      </c>
    </row>
    <row r="2449" spans="1:17" hidden="1" x14ac:dyDescent="0.3">
      <c r="A2449" t="s">
        <v>5058</v>
      </c>
      <c r="B2449" t="s">
        <v>5059</v>
      </c>
      <c r="C2449" t="str">
        <f>IFERROR(VLOOKUP(Table1[[#This Row],[Ticker]],[1]!Table1[[Symbol]:[Industry]],2,FALSE),"-")</f>
        <v>-</v>
      </c>
      <c r="D2449" t="s">
        <v>72</v>
      </c>
      <c r="E2449">
        <v>180.57525000000001</v>
      </c>
      <c r="F2449">
        <v>146.4</v>
      </c>
      <c r="G2449">
        <v>35.762190929440301</v>
      </c>
      <c r="H2449">
        <v>-9.4379175390053796</v>
      </c>
      <c r="I2449">
        <v>-9.5904516370755406</v>
      </c>
      <c r="J2449">
        <v>-3.4116768299607299</v>
      </c>
      <c r="K2449">
        <v>148.13611790522799</v>
      </c>
      <c r="L2449">
        <v>133.64291641410099</v>
      </c>
      <c r="M2449">
        <v>31.771805477842001</v>
      </c>
      <c r="N2449">
        <v>0.526078359143619</v>
      </c>
      <c r="O2449">
        <v>13.0464480874316</v>
      </c>
      <c r="P2449">
        <v>71.810820326252795</v>
      </c>
      <c r="Q2449">
        <v>1.4637921416807E-2</v>
      </c>
    </row>
    <row r="2450" spans="1:17" hidden="1" x14ac:dyDescent="0.3">
      <c r="A2450" t="s">
        <v>5060</v>
      </c>
      <c r="B2450" t="s">
        <v>5061</v>
      </c>
      <c r="C2450" t="str">
        <f>IFERROR(VLOOKUP(Table1[[#This Row],[Ticker]],[1]!Table1[[Symbol]:[Industry]],2,FALSE),"-")</f>
        <v>-</v>
      </c>
      <c r="D2450" t="s">
        <v>62</v>
      </c>
      <c r="E2450">
        <v>180.33629895000001</v>
      </c>
      <c r="F2450">
        <v>157.55000000000001</v>
      </c>
      <c r="G2450">
        <v>5.1104967068343496</v>
      </c>
      <c r="H2450">
        <v>-5.9822822320215998</v>
      </c>
      <c r="I2450">
        <v>-32.639600842731397</v>
      </c>
      <c r="J2450">
        <v>-3.8728427109344898</v>
      </c>
      <c r="K2450">
        <v>163.590187486535</v>
      </c>
      <c r="L2450">
        <v>165.11360891444701</v>
      </c>
      <c r="M2450">
        <v>25.204228778158999</v>
      </c>
      <c r="N2450">
        <v>0.68353609682044303</v>
      </c>
      <c r="O2450">
        <v>38.876547127895897</v>
      </c>
      <c r="P2450">
        <v>32.506307821698897</v>
      </c>
      <c r="Q2450">
        <v>-9.9755600424082005E-2</v>
      </c>
    </row>
    <row r="2451" spans="1:17" hidden="1" x14ac:dyDescent="0.3">
      <c r="A2451" t="s">
        <v>5062</v>
      </c>
      <c r="B2451" t="s">
        <v>5063</v>
      </c>
      <c r="C2451" t="str">
        <f>IFERROR(VLOOKUP(Table1[[#This Row],[Ticker]],[1]!Table1[[Symbol]:[Industry]],2,FALSE),"-")</f>
        <v>-</v>
      </c>
      <c r="D2451" t="s">
        <v>271</v>
      </c>
      <c r="E2451">
        <v>179.85980000000001</v>
      </c>
      <c r="F2451">
        <v>123.7</v>
      </c>
      <c r="G2451">
        <v>-58.870680118884103</v>
      </c>
      <c r="H2451">
        <v>-14.962688305923599</v>
      </c>
      <c r="I2451">
        <v>-8.4341691679545097</v>
      </c>
      <c r="J2451">
        <v>-9.4733500956850598</v>
      </c>
      <c r="K2451">
        <v>133.30979323730301</v>
      </c>
      <c r="L2451">
        <v>126.081053912999</v>
      </c>
      <c r="M2451">
        <v>19.463999527007601</v>
      </c>
      <c r="N2451">
        <v>0.57974526250388303</v>
      </c>
      <c r="O2451">
        <v>68.957154405820503</v>
      </c>
      <c r="P2451">
        <v>45.443856554967603</v>
      </c>
    </row>
    <row r="2452" spans="1:17" hidden="1" x14ac:dyDescent="0.3">
      <c r="A2452" t="s">
        <v>5064</v>
      </c>
      <c r="B2452" t="s">
        <v>5065</v>
      </c>
      <c r="C2452" t="str">
        <f>IFERROR(VLOOKUP(Table1[[#This Row],[Ticker]],[1]!Table1[[Symbol]:[Industry]],2,FALSE),"-")</f>
        <v>-</v>
      </c>
      <c r="D2452" t="s">
        <v>77</v>
      </c>
      <c r="E2452">
        <v>179.51895438</v>
      </c>
      <c r="F2452">
        <v>223.8</v>
      </c>
      <c r="G2452">
        <v>1759.8624405615999</v>
      </c>
      <c r="H2452">
        <v>7.9123250542012098</v>
      </c>
      <c r="I2452">
        <v>84.191188326220797</v>
      </c>
      <c r="J2452">
        <v>-5.3296418500682297</v>
      </c>
      <c r="K2452">
        <v>214.40314899287301</v>
      </c>
      <c r="M2452">
        <v>29.9491546514123</v>
      </c>
      <c r="N2452">
        <v>0.92460293219303602</v>
      </c>
      <c r="O2452">
        <v>17.627345844503999</v>
      </c>
      <c r="P2452">
        <v>1877.0318021201399</v>
      </c>
    </row>
    <row r="2453" spans="1:17" hidden="1" x14ac:dyDescent="0.3">
      <c r="A2453" t="s">
        <v>5066</v>
      </c>
      <c r="B2453" t="s">
        <v>5067</v>
      </c>
      <c r="C2453" t="str">
        <f>IFERROR(VLOOKUP(Table1[[#This Row],[Ticker]],[1]!Table1[[Symbol]:[Industry]],2,FALSE),"-")</f>
        <v>-</v>
      </c>
      <c r="D2453" t="s">
        <v>62</v>
      </c>
      <c r="E2453">
        <v>179.47749999999999</v>
      </c>
      <c r="F2453">
        <v>175.1</v>
      </c>
      <c r="G2453">
        <v>-24.5438024477045</v>
      </c>
      <c r="H2453">
        <v>-6.5528407401032904</v>
      </c>
      <c r="I2453">
        <v>-15.3133538746997</v>
      </c>
      <c r="J2453">
        <v>0.60123713951721702</v>
      </c>
      <c r="K2453">
        <v>181.19813606543701</v>
      </c>
      <c r="L2453">
        <v>181.388549338909</v>
      </c>
      <c r="M2453">
        <v>38.119109257462497</v>
      </c>
      <c r="N2453">
        <v>0.49468614747075701</v>
      </c>
      <c r="O2453">
        <v>31.353512278697799</v>
      </c>
      <c r="P2453">
        <v>17.8331090174966</v>
      </c>
      <c r="Q2453">
        <v>-5.1373306413283998E-2</v>
      </c>
    </row>
    <row r="2454" spans="1:17" hidden="1" x14ac:dyDescent="0.3">
      <c r="A2454" t="s">
        <v>5068</v>
      </c>
      <c r="B2454" t="s">
        <v>5069</v>
      </c>
      <c r="C2454" t="str">
        <f>IFERROR(VLOOKUP(Table1[[#This Row],[Ticker]],[1]!Table1[[Symbol]:[Industry]],2,FALSE),"-")</f>
        <v>-</v>
      </c>
      <c r="D2454" t="s">
        <v>1435</v>
      </c>
      <c r="E2454">
        <v>179.30837399999999</v>
      </c>
      <c r="F2454">
        <v>101.36</v>
      </c>
      <c r="G2454">
        <v>-10.5978672141391</v>
      </c>
      <c r="H2454">
        <v>-11.4349966597308</v>
      </c>
      <c r="I2454">
        <v>-21.011738824675199</v>
      </c>
      <c r="J2454">
        <v>-5.0335734014223501</v>
      </c>
      <c r="K2454">
        <v>107.047561155848</v>
      </c>
      <c r="L2454">
        <v>104.535698504359</v>
      </c>
      <c r="M2454">
        <v>19.466235305096301</v>
      </c>
      <c r="N2454">
        <v>1.02103084758181</v>
      </c>
      <c r="O2454">
        <v>36.937647987371697</v>
      </c>
      <c r="P2454">
        <v>22.341581170790501</v>
      </c>
      <c r="Q2454">
        <v>-4.8439549375306999E-2</v>
      </c>
    </row>
    <row r="2455" spans="1:17" hidden="1" x14ac:dyDescent="0.3">
      <c r="A2455" t="s">
        <v>5070</v>
      </c>
      <c r="B2455" t="s">
        <v>5071</v>
      </c>
      <c r="C2455" t="str">
        <f>IFERROR(VLOOKUP(Table1[[#This Row],[Ticker]],[1]!Table1[[Symbol]:[Industry]],2,FALSE),"-")</f>
        <v>-</v>
      </c>
      <c r="D2455" t="s">
        <v>163</v>
      </c>
      <c r="E2455">
        <v>179.18716534999999</v>
      </c>
      <c r="F2455">
        <v>156.85</v>
      </c>
      <c r="G2455">
        <v>32.717363416527697</v>
      </c>
      <c r="H2455">
        <v>-13.018752116393999</v>
      </c>
      <c r="I2455">
        <v>0.71414888950320499</v>
      </c>
      <c r="J2455">
        <v>-10.970210655648</v>
      </c>
      <c r="K2455">
        <v>160.420796479713</v>
      </c>
      <c r="L2455">
        <v>142.752468686193</v>
      </c>
      <c r="M2455">
        <v>31.9622498066392</v>
      </c>
      <c r="N2455">
        <v>0.62872948113569704</v>
      </c>
      <c r="O2455">
        <v>34.268409308256203</v>
      </c>
      <c r="Q2455">
        <v>7.9020993547553001E-2</v>
      </c>
    </row>
    <row r="2456" spans="1:17" hidden="1" x14ac:dyDescent="0.3">
      <c r="A2456" t="s">
        <v>5072</v>
      </c>
      <c r="B2456" t="s">
        <v>5073</v>
      </c>
      <c r="C2456" t="str">
        <f>IFERROR(VLOOKUP(Table1[[#This Row],[Ticker]],[1]!Table1[[Symbol]:[Industry]],2,FALSE),"-")</f>
        <v>-</v>
      </c>
      <c r="D2456" t="s">
        <v>46</v>
      </c>
      <c r="E2456">
        <v>178.99582536</v>
      </c>
      <c r="F2456">
        <v>574.20000000000005</v>
      </c>
      <c r="G2456">
        <v>-72.567227277535807</v>
      </c>
      <c r="H2456">
        <v>-11.355825144518301</v>
      </c>
      <c r="I2456">
        <v>-82.064863486049205</v>
      </c>
      <c r="J2456">
        <v>-3.6022570519818098</v>
      </c>
      <c r="K2456">
        <v>847.17354883956102</v>
      </c>
      <c r="L2456">
        <v>1297.12966721522</v>
      </c>
      <c r="M2456">
        <v>30.671693197749299</v>
      </c>
      <c r="N2456">
        <v>0.35519050878393799</v>
      </c>
      <c r="O2456">
        <v>313.07732497387599</v>
      </c>
      <c r="Q2456">
        <v>1.6460609331607E-2</v>
      </c>
    </row>
    <row r="2457" spans="1:17" hidden="1" x14ac:dyDescent="0.3">
      <c r="A2457" t="s">
        <v>5074</v>
      </c>
      <c r="B2457" t="s">
        <v>5075</v>
      </c>
      <c r="C2457" t="str">
        <f>IFERROR(VLOOKUP(Table1[[#This Row],[Ticker]],[1]!Table1[[Symbol]:[Industry]],2,FALSE),"-")</f>
        <v>-</v>
      </c>
      <c r="D2457" t="s">
        <v>268</v>
      </c>
      <c r="E2457">
        <v>178.92</v>
      </c>
      <c r="F2457">
        <v>85.2</v>
      </c>
      <c r="G2457">
        <v>-72.588729766525603</v>
      </c>
      <c r="H2457">
        <v>-26.483607882808201</v>
      </c>
      <c r="I2457">
        <v>-51.412139868461999</v>
      </c>
      <c r="J2457">
        <v>-2.5681349538039702</v>
      </c>
      <c r="K2457">
        <v>101.50928151609</v>
      </c>
      <c r="L2457">
        <v>120.322701926042</v>
      </c>
      <c r="M2457">
        <v>37.701487435059299</v>
      </c>
      <c r="N2457">
        <v>0.61861264044472297</v>
      </c>
      <c r="O2457">
        <v>100.645539906103</v>
      </c>
      <c r="P2457">
        <v>9.3569503273007495</v>
      </c>
      <c r="Q2457">
        <v>0.14481349812177399</v>
      </c>
    </row>
    <row r="2458" spans="1:17" hidden="1" x14ac:dyDescent="0.3">
      <c r="A2458" t="s">
        <v>5076</v>
      </c>
      <c r="B2458" t="s">
        <v>5077</v>
      </c>
      <c r="C2458" t="str">
        <f>IFERROR(VLOOKUP(Table1[[#This Row],[Ticker]],[1]!Table1[[Symbol]:[Industry]],2,FALSE),"-")</f>
        <v>-</v>
      </c>
      <c r="D2458" t="s">
        <v>271</v>
      </c>
      <c r="E2458">
        <v>178.55129502</v>
      </c>
      <c r="F2458">
        <v>186.2</v>
      </c>
      <c r="G2458">
        <v>101.44778553678</v>
      </c>
      <c r="H2458">
        <v>-9.5236134182803305</v>
      </c>
      <c r="I2458">
        <v>16.426892067702699</v>
      </c>
      <c r="J2458">
        <v>-12.195196338654201</v>
      </c>
      <c r="K2458">
        <v>204.41620867588699</v>
      </c>
      <c r="L2458">
        <v>160.557754864938</v>
      </c>
      <c r="M2458">
        <v>18.920584876723201</v>
      </c>
      <c r="N2458">
        <v>0.33872347856456803</v>
      </c>
      <c r="O2458">
        <v>41.702470461868899</v>
      </c>
      <c r="P2458">
        <v>165.09111617312001</v>
      </c>
      <c r="Q2458">
        <v>9.5540356010574007E-2</v>
      </c>
    </row>
    <row r="2459" spans="1:17" hidden="1" x14ac:dyDescent="0.3">
      <c r="A2459" t="s">
        <v>5078</v>
      </c>
      <c r="B2459" t="s">
        <v>5079</v>
      </c>
      <c r="C2459" t="str">
        <f>IFERROR(VLOOKUP(Table1[[#This Row],[Ticker]],[1]!Table1[[Symbol]:[Industry]],2,FALSE),"-")</f>
        <v>-</v>
      </c>
      <c r="D2459" t="s">
        <v>21</v>
      </c>
      <c r="E2459">
        <v>178.50488831999999</v>
      </c>
      <c r="F2459">
        <v>204.8</v>
      </c>
      <c r="G2459">
        <v>168.17812234376299</v>
      </c>
      <c r="H2459">
        <v>9.27900000409843</v>
      </c>
      <c r="I2459">
        <v>176.89778937141301</v>
      </c>
      <c r="J2459">
        <v>6.67119310069483</v>
      </c>
      <c r="K2459">
        <v>153.569932181301</v>
      </c>
      <c r="M2459">
        <v>65.634586272411397</v>
      </c>
      <c r="N2459">
        <v>0.73568118628359502</v>
      </c>
      <c r="O2459">
        <v>5.8349609375</v>
      </c>
      <c r="P2459">
        <v>230.322580645161</v>
      </c>
    </row>
    <row r="2460" spans="1:17" hidden="1" x14ac:dyDescent="0.3">
      <c r="A2460" t="s">
        <v>5080</v>
      </c>
      <c r="B2460" t="s">
        <v>5081</v>
      </c>
      <c r="C2460" t="str">
        <f>IFERROR(VLOOKUP(Table1[[#This Row],[Ticker]],[1]!Table1[[Symbol]:[Industry]],2,FALSE),"-")</f>
        <v>-</v>
      </c>
      <c r="D2460" t="s">
        <v>489</v>
      </c>
      <c r="E2460">
        <v>178.501645024</v>
      </c>
      <c r="F2460">
        <v>3.68</v>
      </c>
      <c r="G2460">
        <v>-8.9759432767789207</v>
      </c>
      <c r="H2460">
        <v>-9.9054199040713797</v>
      </c>
      <c r="I2460">
        <v>-38.589609582462202</v>
      </c>
      <c r="J2460">
        <v>-2.6729335801858798</v>
      </c>
      <c r="K2460">
        <v>3.70335974145573</v>
      </c>
      <c r="L2460">
        <v>3.47744577255295</v>
      </c>
      <c r="M2460">
        <v>42.666078277894201</v>
      </c>
      <c r="N2460">
        <v>0.72938726273194299</v>
      </c>
      <c r="O2460">
        <v>57.6086956521739</v>
      </c>
      <c r="P2460">
        <v>116.470588235294</v>
      </c>
      <c r="Q2460">
        <v>1.2670079933398E-2</v>
      </c>
    </row>
    <row r="2461" spans="1:17" hidden="1" x14ac:dyDescent="0.3">
      <c r="A2461" t="s">
        <v>5082</v>
      </c>
      <c r="B2461" t="s">
        <v>5083</v>
      </c>
      <c r="C2461" t="str">
        <f>IFERROR(VLOOKUP(Table1[[#This Row],[Ticker]],[1]!Table1[[Symbol]:[Industry]],2,FALSE),"-")</f>
        <v>-</v>
      </c>
      <c r="D2461" t="s">
        <v>472</v>
      </c>
      <c r="E2461">
        <v>178.40802460800001</v>
      </c>
      <c r="F2461">
        <v>61.52</v>
      </c>
      <c r="G2461">
        <v>-29.329789430624999</v>
      </c>
      <c r="H2461">
        <v>-4.2590781500604598</v>
      </c>
      <c r="I2461">
        <v>-30.1074873217933</v>
      </c>
      <c r="J2461">
        <v>-6.9135048718412104</v>
      </c>
      <c r="K2461">
        <v>61.408562711658398</v>
      </c>
      <c r="L2461">
        <v>63.357062809423198</v>
      </c>
      <c r="M2461">
        <v>44.881417481829502</v>
      </c>
      <c r="N2461">
        <v>1.74391816362869</v>
      </c>
      <c r="O2461">
        <v>31.095578673601999</v>
      </c>
      <c r="P2461">
        <v>17.629063097514301</v>
      </c>
      <c r="Q2461">
        <v>3.0046963607469998E-3</v>
      </c>
    </row>
    <row r="2462" spans="1:17" hidden="1" x14ac:dyDescent="0.3">
      <c r="A2462" t="s">
        <v>5084</v>
      </c>
      <c r="B2462" t="s">
        <v>5085</v>
      </c>
      <c r="C2462" t="str">
        <f>IFERROR(VLOOKUP(Table1[[#This Row],[Ticker]],[1]!Table1[[Symbol]:[Industry]],2,FALSE),"-")</f>
        <v>-</v>
      </c>
      <c r="D2462" t="s">
        <v>619</v>
      </c>
      <c r="E2462">
        <v>178.06191000000001</v>
      </c>
      <c r="F2462">
        <v>417.3</v>
      </c>
      <c r="G2462">
        <v>-85.097664989174703</v>
      </c>
      <c r="H2462">
        <v>1.2213904913081499</v>
      </c>
      <c r="I2462">
        <v>-26.948160705800198</v>
      </c>
      <c r="J2462">
        <v>2.9710538650504899</v>
      </c>
      <c r="K2462">
        <v>406.92545195886697</v>
      </c>
      <c r="L2462">
        <v>456.81265212790998</v>
      </c>
      <c r="M2462">
        <v>54.635929769820301</v>
      </c>
      <c r="N2462">
        <v>0.75709986087055203</v>
      </c>
      <c r="O2462">
        <v>157.213036184998</v>
      </c>
      <c r="P2462">
        <v>29.355238685678799</v>
      </c>
      <c r="Q2462">
        <v>7.674880907617E-3</v>
      </c>
    </row>
    <row r="2463" spans="1:17" hidden="1" x14ac:dyDescent="0.3">
      <c r="A2463" t="s">
        <v>5086</v>
      </c>
      <c r="B2463" t="s">
        <v>5087</v>
      </c>
      <c r="C2463" t="str">
        <f>IFERROR(VLOOKUP(Table1[[#This Row],[Ticker]],[1]!Table1[[Symbol]:[Industry]],2,FALSE),"-")</f>
        <v>-</v>
      </c>
      <c r="D2463" t="s">
        <v>77</v>
      </c>
      <c r="E2463">
        <v>177.87364489800001</v>
      </c>
      <c r="F2463">
        <v>228.81</v>
      </c>
      <c r="G2463">
        <v>-16.553408065511299</v>
      </c>
      <c r="H2463">
        <v>0.49941970801366298</v>
      </c>
      <c r="I2463">
        <v>-16.311411384264002</v>
      </c>
      <c r="J2463">
        <v>-2.8193368212141499</v>
      </c>
      <c r="K2463">
        <v>228.27572612342701</v>
      </c>
      <c r="L2463">
        <v>223.21185064880899</v>
      </c>
      <c r="M2463">
        <v>36.550206713932297</v>
      </c>
      <c r="N2463">
        <v>1.99933216661988</v>
      </c>
      <c r="O2463">
        <v>21.585595035181999</v>
      </c>
      <c r="P2463">
        <v>23.3477088948787</v>
      </c>
      <c r="Q2463">
        <v>-7.7556144429673998E-2</v>
      </c>
    </row>
    <row r="2464" spans="1:17" hidden="1" x14ac:dyDescent="0.3">
      <c r="A2464" t="s">
        <v>5088</v>
      </c>
      <c r="B2464" t="s">
        <v>5089</v>
      </c>
      <c r="C2464" t="str">
        <f>IFERROR(VLOOKUP(Table1[[#This Row],[Ticker]],[1]!Table1[[Symbol]:[Industry]],2,FALSE),"-")</f>
        <v>-</v>
      </c>
      <c r="D2464" t="s">
        <v>916</v>
      </c>
      <c r="E2464">
        <v>177.63</v>
      </c>
      <c r="F2464">
        <v>573</v>
      </c>
      <c r="G2464">
        <v>108.289966735381</v>
      </c>
      <c r="H2464">
        <v>-14.0709237456657</v>
      </c>
      <c r="I2464">
        <v>22.022113784411999</v>
      </c>
      <c r="J2464">
        <v>-3.8776284489484398</v>
      </c>
      <c r="K2464">
        <v>606.88599064599998</v>
      </c>
      <c r="L2464">
        <v>493.932767936331</v>
      </c>
      <c r="M2464">
        <v>29.738462015978399</v>
      </c>
      <c r="N2464">
        <v>0.41964051958513698</v>
      </c>
      <c r="O2464">
        <v>28.167539267015599</v>
      </c>
      <c r="P2464">
        <v>138.75</v>
      </c>
      <c r="Q2464">
        <v>6.3835566636623001E-2</v>
      </c>
    </row>
    <row r="2465" spans="1:17" hidden="1" x14ac:dyDescent="0.3">
      <c r="A2465" t="s">
        <v>5090</v>
      </c>
      <c r="B2465" t="s">
        <v>5091</v>
      </c>
      <c r="C2465" t="str">
        <f>IFERROR(VLOOKUP(Table1[[#This Row],[Ticker]],[1]!Table1[[Symbol]:[Industry]],2,FALSE),"-")</f>
        <v>-</v>
      </c>
      <c r="E2465">
        <v>177.16001700000001</v>
      </c>
      <c r="F2465">
        <v>16.260000000000002</v>
      </c>
      <c r="G2465">
        <v>28.275730574454599</v>
      </c>
      <c r="H2465">
        <v>-14.085782172091101</v>
      </c>
      <c r="I2465">
        <v>-41.8642654163598</v>
      </c>
      <c r="J2465">
        <v>-2.36275214742823</v>
      </c>
      <c r="K2465">
        <v>18.667248579177102</v>
      </c>
      <c r="L2465">
        <v>17.988521915532601</v>
      </c>
      <c r="M2465">
        <v>28.340142924443001</v>
      </c>
      <c r="N2465">
        <v>0.39766142932057702</v>
      </c>
      <c r="O2465">
        <v>95.110701107010996</v>
      </c>
      <c r="P2465">
        <v>64.825139381652207</v>
      </c>
      <c r="Q2465">
        <v>0.10041064424325701</v>
      </c>
    </row>
    <row r="2466" spans="1:17" hidden="1" x14ac:dyDescent="0.3">
      <c r="A2466" t="s">
        <v>5092</v>
      </c>
      <c r="B2466" t="s">
        <v>5093</v>
      </c>
      <c r="C2466" t="str">
        <f>IFERROR(VLOOKUP(Table1[[#This Row],[Ticker]],[1]!Table1[[Symbol]:[Industry]],2,FALSE),"-")</f>
        <v>-</v>
      </c>
      <c r="D2466" t="s">
        <v>420</v>
      </c>
      <c r="E2466">
        <v>177.00700472700001</v>
      </c>
      <c r="F2466">
        <v>21.63</v>
      </c>
      <c r="G2466">
        <v>58.555702292841303</v>
      </c>
      <c r="H2466">
        <v>-4.7730592835829597</v>
      </c>
      <c r="I2466">
        <v>-11.5152690548843</v>
      </c>
      <c r="J2466">
        <v>-1.67799762546441</v>
      </c>
      <c r="K2466">
        <v>21.5998461412773</v>
      </c>
      <c r="L2466">
        <v>19.085878606093701</v>
      </c>
      <c r="M2466">
        <v>49.352020595324603</v>
      </c>
      <c r="N2466">
        <v>0.40011705468103198</v>
      </c>
      <c r="O2466">
        <v>31.761442441054101</v>
      </c>
      <c r="P2466">
        <v>111.024390243902</v>
      </c>
      <c r="Q2466">
        <v>1.6103515537389999E-2</v>
      </c>
    </row>
    <row r="2467" spans="1:17" hidden="1" x14ac:dyDescent="0.3">
      <c r="A2467" t="s">
        <v>5094</v>
      </c>
      <c r="B2467" t="s">
        <v>5095</v>
      </c>
      <c r="C2467" t="str">
        <f>IFERROR(VLOOKUP(Table1[[#This Row],[Ticker]],[1]!Table1[[Symbol]:[Industry]],2,FALSE),"-")</f>
        <v>-</v>
      </c>
      <c r="D2467" t="s">
        <v>92</v>
      </c>
      <c r="E2467">
        <v>176.82533365500001</v>
      </c>
      <c r="F2467">
        <v>175.95</v>
      </c>
      <c r="G2467">
        <v>-23.605150350367001</v>
      </c>
      <c r="H2467">
        <v>-7.1065571506375296</v>
      </c>
      <c r="I2467">
        <v>-23.853678846531501</v>
      </c>
      <c r="J2467">
        <v>0.57286148106480705</v>
      </c>
      <c r="K2467">
        <v>178.29936648434901</v>
      </c>
      <c r="L2467">
        <v>184.53256940083301</v>
      </c>
      <c r="M2467">
        <v>53.081489438317902</v>
      </c>
      <c r="N2467">
        <v>0.110566356720202</v>
      </c>
      <c r="O2467">
        <v>52.884342142654098</v>
      </c>
      <c r="P2467">
        <v>22.187499999999901</v>
      </c>
      <c r="Q2467">
        <v>6.9418463247928996E-2</v>
      </c>
    </row>
    <row r="2468" spans="1:17" hidden="1" x14ac:dyDescent="0.3">
      <c r="A2468" t="s">
        <v>5096</v>
      </c>
      <c r="B2468" t="s">
        <v>5097</v>
      </c>
      <c r="C2468" t="str">
        <f>IFERROR(VLOOKUP(Table1[[#This Row],[Ticker]],[1]!Table1[[Symbol]:[Industry]],2,FALSE),"-")</f>
        <v>-</v>
      </c>
      <c r="D2468" t="s">
        <v>539</v>
      </c>
      <c r="E2468">
        <v>176.65039999999999</v>
      </c>
      <c r="F2468">
        <v>83.8</v>
      </c>
      <c r="G2468">
        <v>592.26337296253701</v>
      </c>
      <c r="H2468">
        <v>-12.671932875572899</v>
      </c>
      <c r="I2468">
        <v>129.84463044873499</v>
      </c>
      <c r="J2468">
        <v>1.4239899926522399</v>
      </c>
      <c r="K2468">
        <v>86.523468462639102</v>
      </c>
      <c r="L2468">
        <v>60.389227897940103</v>
      </c>
      <c r="M2468">
        <v>23.9649708210877</v>
      </c>
      <c r="N2468">
        <v>0.97203471552555398</v>
      </c>
      <c r="O2468">
        <v>28.042959427207599</v>
      </c>
      <c r="P2468">
        <v>661.81818181818096</v>
      </c>
    </row>
    <row r="2469" spans="1:17" hidden="1" x14ac:dyDescent="0.3">
      <c r="A2469" t="s">
        <v>5098</v>
      </c>
      <c r="B2469" t="s">
        <v>5099</v>
      </c>
      <c r="C2469" t="str">
        <f>IFERROR(VLOOKUP(Table1[[#This Row],[Ticker]],[1]!Table1[[Symbol]:[Industry]],2,FALSE),"-")</f>
        <v>-</v>
      </c>
      <c r="D2469" t="s">
        <v>21</v>
      </c>
      <c r="E2469">
        <v>176.39065127000001</v>
      </c>
      <c r="F2469">
        <v>0.89</v>
      </c>
      <c r="G2469">
        <v>69.502317592786298</v>
      </c>
      <c r="H2469">
        <v>-14.365376210353601</v>
      </c>
      <c r="I2469">
        <v>-25.357286350138999</v>
      </c>
      <c r="J2469">
        <v>-5.83875412664643</v>
      </c>
      <c r="K2469">
        <v>0.97075906620439401</v>
      </c>
      <c r="L2469">
        <v>0.875217896976202</v>
      </c>
      <c r="M2469">
        <v>38.060815414641901</v>
      </c>
      <c r="N2469">
        <v>1.05069478426924</v>
      </c>
      <c r="O2469">
        <v>92.134831460674107</v>
      </c>
      <c r="P2469">
        <v>277.11864406779603</v>
      </c>
    </row>
    <row r="2470" spans="1:17" hidden="1" x14ac:dyDescent="0.3">
      <c r="A2470" t="s">
        <v>5100</v>
      </c>
      <c r="B2470" t="s">
        <v>5101</v>
      </c>
      <c r="C2470" t="str">
        <f>IFERROR(VLOOKUP(Table1[[#This Row],[Ticker]],[1]!Table1[[Symbol]:[Industry]],2,FALSE),"-")</f>
        <v>-</v>
      </c>
      <c r="D2470" t="s">
        <v>380</v>
      </c>
      <c r="E2470">
        <v>176.23011510000001</v>
      </c>
      <c r="F2470">
        <v>117</v>
      </c>
      <c r="G2470">
        <v>-46.543779147063503</v>
      </c>
      <c r="H2470">
        <v>-17.830359325901998</v>
      </c>
      <c r="I2470">
        <v>-37.824112119413499</v>
      </c>
      <c r="J2470">
        <v>0.54422459675781298</v>
      </c>
      <c r="K2470">
        <v>108.160169935271</v>
      </c>
      <c r="L2470">
        <v>85.674322836572102</v>
      </c>
      <c r="M2470">
        <v>9.0186940801381805</v>
      </c>
      <c r="N2470">
        <v>0.83333333333333304</v>
      </c>
      <c r="O2470">
        <v>29.145299145299099</v>
      </c>
      <c r="P2470">
        <v>0</v>
      </c>
    </row>
    <row r="2471" spans="1:17" hidden="1" x14ac:dyDescent="0.3">
      <c r="A2471" t="s">
        <v>5102</v>
      </c>
      <c r="B2471" t="s">
        <v>5103</v>
      </c>
      <c r="C2471" t="str">
        <f>IFERROR(VLOOKUP(Table1[[#This Row],[Ticker]],[1]!Table1[[Symbol]:[Industry]],2,FALSE),"-")</f>
        <v>-</v>
      </c>
      <c r="D2471" t="s">
        <v>380</v>
      </c>
      <c r="E2471">
        <v>176.042037268</v>
      </c>
      <c r="F2471">
        <v>109.16</v>
      </c>
      <c r="G2471">
        <v>-40.932961154298802</v>
      </c>
      <c r="H2471">
        <v>-9.3862822157424901</v>
      </c>
      <c r="I2471">
        <v>-29.201881294458001</v>
      </c>
      <c r="J2471">
        <v>1.8658104998415099</v>
      </c>
      <c r="K2471">
        <v>110.83691912674</v>
      </c>
      <c r="L2471">
        <v>115.11913182348501</v>
      </c>
      <c r="M2471">
        <v>30.2130837292198</v>
      </c>
      <c r="N2471">
        <v>0.39521552830479201</v>
      </c>
      <c r="O2471">
        <v>45.474532795895897</v>
      </c>
      <c r="P2471">
        <v>23.834373227453099</v>
      </c>
      <c r="Q2471">
        <v>5.0617549634165003E-2</v>
      </c>
    </row>
    <row r="2472" spans="1:17" hidden="1" x14ac:dyDescent="0.3">
      <c r="A2472" t="s">
        <v>5104</v>
      </c>
      <c r="B2472" t="s">
        <v>4571</v>
      </c>
      <c r="C2472" t="str">
        <f>IFERROR(VLOOKUP(Table1[[#This Row],[Ticker]],[1]!Table1[[Symbol]:[Industry]],2,FALSE),"-")</f>
        <v>-</v>
      </c>
      <c r="D2472" t="s">
        <v>407</v>
      </c>
      <c r="E2472">
        <v>175.988136</v>
      </c>
      <c r="F2472">
        <v>13.96</v>
      </c>
      <c r="G2472">
        <v>85.6336663328307</v>
      </c>
      <c r="H2472">
        <v>4.1862352349058503</v>
      </c>
      <c r="I2472">
        <v>20.015041580328401</v>
      </c>
      <c r="J2472">
        <v>8.5238510823265798</v>
      </c>
      <c r="K2472">
        <v>11.4282797869815</v>
      </c>
      <c r="L2472">
        <v>10.301362380191399</v>
      </c>
      <c r="M2472">
        <v>78.504745530177203</v>
      </c>
      <c r="N2472">
        <v>3.3604081150778198</v>
      </c>
      <c r="O2472">
        <v>18.266475644699099</v>
      </c>
      <c r="P2472">
        <v>112.80487804878</v>
      </c>
      <c r="Q2472">
        <v>-4.9301826287820004E-3</v>
      </c>
    </row>
    <row r="2473" spans="1:17" hidden="1" x14ac:dyDescent="0.3">
      <c r="A2473" t="s">
        <v>5105</v>
      </c>
      <c r="B2473" t="s">
        <v>5106</v>
      </c>
      <c r="C2473" t="str">
        <f>IFERROR(VLOOKUP(Table1[[#This Row],[Ticker]],[1]!Table1[[Symbol]:[Industry]],2,FALSE),"-")</f>
        <v>-</v>
      </c>
      <c r="D2473" t="s">
        <v>62</v>
      </c>
      <c r="E2473">
        <v>175.649790408</v>
      </c>
      <c r="F2473">
        <v>111.14</v>
      </c>
      <c r="G2473">
        <v>-5.6159858752879801</v>
      </c>
      <c r="H2473">
        <v>-12.9224281809394</v>
      </c>
      <c r="I2473">
        <v>-17.032679253989699</v>
      </c>
      <c r="J2473">
        <v>-6.7150346625014397</v>
      </c>
      <c r="K2473">
        <v>114.510927932055</v>
      </c>
      <c r="L2473">
        <v>106.63057026748</v>
      </c>
      <c r="M2473">
        <v>19.965238132502201</v>
      </c>
      <c r="N2473">
        <v>0.57281104462577603</v>
      </c>
      <c r="O2473">
        <v>19.174014756163299</v>
      </c>
      <c r="P2473">
        <v>36.871921182266</v>
      </c>
      <c r="Q2473">
        <v>-1.5810057207937999E-2</v>
      </c>
    </row>
    <row r="2474" spans="1:17" hidden="1" x14ac:dyDescent="0.3">
      <c r="A2474" t="s">
        <v>5107</v>
      </c>
      <c r="B2474" t="s">
        <v>5108</v>
      </c>
      <c r="C2474" t="str">
        <f>IFERROR(VLOOKUP(Table1[[#This Row],[Ticker]],[1]!Table1[[Symbol]:[Industry]],2,FALSE),"-")</f>
        <v>-</v>
      </c>
      <c r="D2474" t="s">
        <v>375</v>
      </c>
      <c r="E2474">
        <v>175.46967359999999</v>
      </c>
      <c r="F2474">
        <v>75.400000000000006</v>
      </c>
      <c r="G2474">
        <v>-54.6426099434455</v>
      </c>
      <c r="H2474">
        <v>3.9562701528802</v>
      </c>
      <c r="I2474">
        <v>-43.480931175354499</v>
      </c>
      <c r="J2474">
        <v>0.80379630344178898</v>
      </c>
      <c r="K2474">
        <v>76.170801834889005</v>
      </c>
      <c r="L2474">
        <v>91.412438962250306</v>
      </c>
      <c r="M2474">
        <v>46.136761846914197</v>
      </c>
      <c r="N2474">
        <v>1.66338983050847</v>
      </c>
      <c r="O2474">
        <v>102.91777188328901</v>
      </c>
      <c r="P2474">
        <v>19.682539682539701</v>
      </c>
    </row>
    <row r="2475" spans="1:17" hidden="1" x14ac:dyDescent="0.3">
      <c r="A2475" t="s">
        <v>5109</v>
      </c>
      <c r="B2475" t="s">
        <v>5110</v>
      </c>
      <c r="C2475" t="str">
        <f>IFERROR(VLOOKUP(Table1[[#This Row],[Ticker]],[1]!Table1[[Symbol]:[Industry]],2,FALSE),"-")</f>
        <v>-</v>
      </c>
      <c r="D2475" t="s">
        <v>1147</v>
      </c>
      <c r="E2475">
        <v>175.23509541300001</v>
      </c>
      <c r="F2475">
        <v>18.27</v>
      </c>
      <c r="G2475">
        <v>-30.283635584471199</v>
      </c>
      <c r="H2475">
        <v>-13.621423354322699</v>
      </c>
      <c r="I2475">
        <v>-38.167668654192198</v>
      </c>
      <c r="J2475">
        <v>-3.5481153822558098</v>
      </c>
      <c r="K2475">
        <v>19.729073946006199</v>
      </c>
      <c r="L2475">
        <v>21.282857747506799</v>
      </c>
      <c r="M2475">
        <v>17.566216200021</v>
      </c>
      <c r="N2475">
        <v>0.84586569986747495</v>
      </c>
      <c r="O2475">
        <v>60.919540229885001</v>
      </c>
      <c r="P2475">
        <v>7.4705882352941098</v>
      </c>
      <c r="Q2475">
        <v>-1.6219302555750999E-2</v>
      </c>
    </row>
    <row r="2476" spans="1:17" hidden="1" x14ac:dyDescent="0.3">
      <c r="A2476" t="s">
        <v>5111</v>
      </c>
      <c r="B2476" t="s">
        <v>5112</v>
      </c>
      <c r="C2476" t="str">
        <f>IFERROR(VLOOKUP(Table1[[#This Row],[Ticker]],[1]!Table1[[Symbol]:[Industry]],2,FALSE),"-")</f>
        <v>-</v>
      </c>
      <c r="D2476" t="s">
        <v>138</v>
      </c>
      <c r="E2476">
        <v>174.907476</v>
      </c>
      <c r="F2476">
        <v>3.69</v>
      </c>
      <c r="G2476">
        <v>33.045333318965703</v>
      </c>
      <c r="H2476">
        <v>-23.0623934787995</v>
      </c>
      <c r="I2476">
        <v>-24.145165138017799</v>
      </c>
      <c r="J2476">
        <v>0.54422459675781298</v>
      </c>
      <c r="K2476">
        <v>4.3760875890950901</v>
      </c>
      <c r="L2476">
        <v>4.2800588885075097</v>
      </c>
      <c r="M2476">
        <v>5.7030152698683203</v>
      </c>
      <c r="N2476">
        <v>1.2676842393344201</v>
      </c>
      <c r="O2476">
        <v>57.181571815718101</v>
      </c>
      <c r="P2476">
        <v>63.999999999999901</v>
      </c>
      <c r="Q2476">
        <v>-9.9849695192379996E-3</v>
      </c>
    </row>
    <row r="2477" spans="1:17" hidden="1" x14ac:dyDescent="0.3">
      <c r="A2477" t="s">
        <v>5113</v>
      </c>
      <c r="B2477" t="s">
        <v>5114</v>
      </c>
      <c r="C2477" t="str">
        <f>IFERROR(VLOOKUP(Table1[[#This Row],[Ticker]],[1]!Table1[[Symbol]:[Industry]],2,FALSE),"-")</f>
        <v>-</v>
      </c>
      <c r="D2477" t="s">
        <v>1435</v>
      </c>
      <c r="E2477">
        <v>174.28313700000001</v>
      </c>
      <c r="F2477">
        <v>1890</v>
      </c>
      <c r="G2477">
        <v>-53.272840196143697</v>
      </c>
      <c r="H2477">
        <v>-6.3076360411152503</v>
      </c>
      <c r="I2477">
        <v>-32.665820035180303</v>
      </c>
      <c r="J2477">
        <v>-2.7197347941051202</v>
      </c>
      <c r="K2477">
        <v>1991.32011393725</v>
      </c>
      <c r="L2477">
        <v>2147.8151820845801</v>
      </c>
      <c r="M2477">
        <v>37.248260245246698</v>
      </c>
      <c r="N2477">
        <v>1.3914751026879</v>
      </c>
      <c r="O2477">
        <v>45.978835978835903</v>
      </c>
      <c r="P2477">
        <v>2.1621621621621601</v>
      </c>
      <c r="Q2477">
        <v>2.3214365355676999E-2</v>
      </c>
    </row>
    <row r="2478" spans="1:17" hidden="1" x14ac:dyDescent="0.3">
      <c r="A2478" t="s">
        <v>5115</v>
      </c>
      <c r="B2478" t="s">
        <v>5116</v>
      </c>
      <c r="C2478" t="str">
        <f>IFERROR(VLOOKUP(Table1[[#This Row],[Ticker]],[1]!Table1[[Symbol]:[Industry]],2,FALSE),"-")</f>
        <v>-</v>
      </c>
      <c r="D2478" t="s">
        <v>619</v>
      </c>
      <c r="E2478">
        <v>174.27574999999999</v>
      </c>
      <c r="F2478">
        <v>69.849999999999994</v>
      </c>
      <c r="G2478">
        <v>-41.992375201661503</v>
      </c>
      <c r="H2478">
        <v>9.9973414489858001</v>
      </c>
      <c r="I2478">
        <v>-33.031438109046498</v>
      </c>
      <c r="J2478">
        <v>-0.10093669356476601</v>
      </c>
      <c r="K2478">
        <v>68.227092144537394</v>
      </c>
      <c r="L2478">
        <v>75.300720126904693</v>
      </c>
      <c r="M2478">
        <v>45.215000661998999</v>
      </c>
      <c r="N2478">
        <v>1.4904282115869001</v>
      </c>
      <c r="O2478">
        <v>51.753758052970603</v>
      </c>
      <c r="P2478">
        <v>35.631067961165002</v>
      </c>
    </row>
    <row r="2479" spans="1:17" hidden="1" x14ac:dyDescent="0.3">
      <c r="A2479" t="s">
        <v>5117</v>
      </c>
      <c r="B2479" t="s">
        <v>5118</v>
      </c>
      <c r="C2479" t="str">
        <f>IFERROR(VLOOKUP(Table1[[#This Row],[Ticker]],[1]!Table1[[Symbol]:[Industry]],2,FALSE),"-")</f>
        <v>-</v>
      </c>
      <c r="E2479">
        <v>174.17160000000001</v>
      </c>
      <c r="F2479">
        <v>180</v>
      </c>
      <c r="G2479">
        <v>-4.7706452635338898</v>
      </c>
      <c r="H2479">
        <v>5.5948029832749802</v>
      </c>
      <c r="I2479">
        <v>-3.5590997055360298</v>
      </c>
      <c r="J2479">
        <v>-10.785824664325901</v>
      </c>
      <c r="K2479">
        <v>156.679841615416</v>
      </c>
      <c r="L2479">
        <v>153.827200721314</v>
      </c>
      <c r="M2479">
        <v>56.166870756192402</v>
      </c>
      <c r="N2479">
        <v>2.6426229508196699</v>
      </c>
      <c r="O2479">
        <v>13.1944444444444</v>
      </c>
      <c r="P2479">
        <v>57.825515124945198</v>
      </c>
    </row>
    <row r="2480" spans="1:17" hidden="1" x14ac:dyDescent="0.3">
      <c r="A2480" t="s">
        <v>5119</v>
      </c>
      <c r="B2480" t="s">
        <v>5120</v>
      </c>
      <c r="C2480" t="str">
        <f>IFERROR(VLOOKUP(Table1[[#This Row],[Ticker]],[1]!Table1[[Symbol]:[Industry]],2,FALSE),"-")</f>
        <v>-</v>
      </c>
      <c r="D2480" t="s">
        <v>271</v>
      </c>
      <c r="E2480">
        <v>173.3604</v>
      </c>
      <c r="F2480">
        <v>14446.7</v>
      </c>
      <c r="G2480">
        <v>0.28338367731203401</v>
      </c>
      <c r="H2480">
        <v>6.0263341310172498</v>
      </c>
      <c r="I2480">
        <v>-9.84438277959228</v>
      </c>
      <c r="J2480">
        <v>-4.4045050768687997</v>
      </c>
      <c r="K2480">
        <v>14065.0226213728</v>
      </c>
      <c r="L2480">
        <v>13375.2968072927</v>
      </c>
      <c r="M2480">
        <v>43.128315636579202</v>
      </c>
      <c r="N2480">
        <v>0.31383763837638301</v>
      </c>
      <c r="O2480">
        <v>20.788830667211201</v>
      </c>
      <c r="P2480">
        <v>42.876781422764601</v>
      </c>
      <c r="Q2480">
        <v>-3.3355530742974003E-2</v>
      </c>
    </row>
    <row r="2481" spans="1:17" hidden="1" x14ac:dyDescent="0.3">
      <c r="A2481" t="s">
        <v>5121</v>
      </c>
      <c r="B2481" t="s">
        <v>5122</v>
      </c>
      <c r="C2481" t="str">
        <f>IFERROR(VLOOKUP(Table1[[#This Row],[Ticker]],[1]!Table1[[Symbol]:[Industry]],2,FALSE),"-")</f>
        <v>-</v>
      </c>
      <c r="D2481" t="s">
        <v>138</v>
      </c>
      <c r="E2481">
        <v>173.33024062499999</v>
      </c>
      <c r="F2481">
        <v>804.55</v>
      </c>
      <c r="G2481">
        <v>332.11816103161101</v>
      </c>
      <c r="H2481">
        <v>-24.056889054941099</v>
      </c>
      <c r="I2481">
        <v>254.99222812270699</v>
      </c>
      <c r="J2481">
        <v>-3.4101480268163198</v>
      </c>
      <c r="K2481">
        <v>891.21755397546099</v>
      </c>
      <c r="L2481">
        <v>585.24162737395795</v>
      </c>
      <c r="M2481">
        <v>1.1725907596216001</v>
      </c>
      <c r="N2481">
        <v>0.15636509207365801</v>
      </c>
      <c r="O2481">
        <v>40.848921757504201</v>
      </c>
      <c r="P2481">
        <v>369.12536443148599</v>
      </c>
    </row>
    <row r="2482" spans="1:17" hidden="1" x14ac:dyDescent="0.3">
      <c r="A2482" t="s">
        <v>5123</v>
      </c>
      <c r="B2482" t="s">
        <v>5124</v>
      </c>
      <c r="C2482" t="str">
        <f>IFERROR(VLOOKUP(Table1[[#This Row],[Ticker]],[1]!Table1[[Symbol]:[Industry]],2,FALSE),"-")</f>
        <v>-</v>
      </c>
      <c r="D2482" t="s">
        <v>372</v>
      </c>
      <c r="E2482">
        <v>173.1576</v>
      </c>
      <c r="F2482">
        <v>103.07</v>
      </c>
      <c r="G2482">
        <v>53.577889625891103</v>
      </c>
      <c r="H2482">
        <v>0.84383362742757895</v>
      </c>
      <c r="I2482">
        <v>5.7889380785281004</v>
      </c>
      <c r="J2482">
        <v>12.889226242757999</v>
      </c>
      <c r="K2482">
        <v>92.359748044132203</v>
      </c>
      <c r="L2482">
        <v>82.091683532841103</v>
      </c>
      <c r="M2482">
        <v>72.922260208463399</v>
      </c>
      <c r="N2482">
        <v>0.83072128932927203</v>
      </c>
      <c r="O2482">
        <v>14.485301251576599</v>
      </c>
      <c r="P2482">
        <v>88.945921173235504</v>
      </c>
      <c r="Q2482">
        <v>0.12756843854115699</v>
      </c>
    </row>
    <row r="2483" spans="1:17" hidden="1" x14ac:dyDescent="0.3">
      <c r="A2483" t="s">
        <v>5125</v>
      </c>
      <c r="B2483" t="s">
        <v>5126</v>
      </c>
      <c r="C2483" t="str">
        <f>IFERROR(VLOOKUP(Table1[[#This Row],[Ticker]],[1]!Table1[[Symbol]:[Industry]],2,FALSE),"-")</f>
        <v>-</v>
      </c>
      <c r="E2483">
        <v>172.4145</v>
      </c>
      <c r="F2483">
        <v>82.2</v>
      </c>
      <c r="G2483">
        <v>0.41872984670776198</v>
      </c>
      <c r="H2483">
        <v>4.03736525674951</v>
      </c>
      <c r="I2483">
        <v>18.163623117856901</v>
      </c>
      <c r="J2483">
        <v>-8.5717670156469996</v>
      </c>
      <c r="K2483">
        <v>81.914234330006707</v>
      </c>
      <c r="L2483">
        <v>75.678907301084905</v>
      </c>
      <c r="M2483">
        <v>43.229740783617899</v>
      </c>
      <c r="N2483">
        <v>1.7649926144756201</v>
      </c>
      <c r="O2483">
        <v>37.408759124087503</v>
      </c>
      <c r="P2483">
        <v>46.497950454464402</v>
      </c>
    </row>
    <row r="2484" spans="1:17" hidden="1" x14ac:dyDescent="0.3">
      <c r="A2484" t="s">
        <v>5127</v>
      </c>
      <c r="B2484" t="s">
        <v>5128</v>
      </c>
      <c r="C2484" t="str">
        <f>IFERROR(VLOOKUP(Table1[[#This Row],[Ticker]],[1]!Table1[[Symbol]:[Industry]],2,FALSE),"-")</f>
        <v>-</v>
      </c>
      <c r="D2484" t="s">
        <v>407</v>
      </c>
      <c r="E2484">
        <v>172.24011780000001</v>
      </c>
      <c r="F2484">
        <v>190.5</v>
      </c>
      <c r="G2484">
        <v>25.8471003724542</v>
      </c>
      <c r="H2484">
        <v>-6.5410414131436498</v>
      </c>
      <c r="I2484">
        <v>-26.569125411140099</v>
      </c>
      <c r="J2484">
        <v>-0.58398053144730799</v>
      </c>
      <c r="K2484">
        <v>194.936504012028</v>
      </c>
      <c r="L2484">
        <v>189.97421387174401</v>
      </c>
      <c r="M2484">
        <v>42.377036100247203</v>
      </c>
      <c r="N2484">
        <v>0.77859857899161999</v>
      </c>
      <c r="O2484">
        <v>56.955380577427803</v>
      </c>
      <c r="P2484">
        <v>52.522017614091197</v>
      </c>
      <c r="Q2484">
        <v>7.5360850207132998E-2</v>
      </c>
    </row>
    <row r="2485" spans="1:17" hidden="1" x14ac:dyDescent="0.3">
      <c r="A2485" t="s">
        <v>5129</v>
      </c>
      <c r="B2485" t="s">
        <v>5130</v>
      </c>
      <c r="C2485" t="str">
        <f>IFERROR(VLOOKUP(Table1[[#This Row],[Ticker]],[1]!Table1[[Symbol]:[Industry]],2,FALSE),"-")</f>
        <v>-</v>
      </c>
      <c r="D2485" t="s">
        <v>380</v>
      </c>
      <c r="E2485">
        <v>172.05317700000001</v>
      </c>
      <c r="F2485">
        <v>24.62</v>
      </c>
      <c r="G2485">
        <v>-74.147973230229596</v>
      </c>
      <c r="H2485">
        <v>-12.9390723554784</v>
      </c>
      <c r="I2485">
        <v>-51.304071560512803</v>
      </c>
      <c r="J2485">
        <v>-3.0565581821071599</v>
      </c>
      <c r="K2485">
        <v>27.221163615143499</v>
      </c>
      <c r="L2485">
        <v>34.578213015939198</v>
      </c>
      <c r="M2485">
        <v>14.961862338273001</v>
      </c>
      <c r="N2485">
        <v>0.92332358704617001</v>
      </c>
      <c r="O2485">
        <v>137.611697806661</v>
      </c>
      <c r="P2485">
        <v>14.298978644382499</v>
      </c>
      <c r="Q2485">
        <v>0.107565483694144</v>
      </c>
    </row>
    <row r="2486" spans="1:17" hidden="1" x14ac:dyDescent="0.3">
      <c r="A2486" t="s">
        <v>5131</v>
      </c>
      <c r="B2486" t="s">
        <v>5132</v>
      </c>
      <c r="C2486" t="str">
        <f>IFERROR(VLOOKUP(Table1[[#This Row],[Ticker]],[1]!Table1[[Symbol]:[Industry]],2,FALSE),"-")</f>
        <v>-</v>
      </c>
      <c r="D2486" t="s">
        <v>271</v>
      </c>
      <c r="E2486">
        <v>171.98156943000001</v>
      </c>
      <c r="F2486">
        <v>17.79</v>
      </c>
      <c r="G2486">
        <v>169.104781599662</v>
      </c>
      <c r="H2486">
        <v>19.8141152583649</v>
      </c>
      <c r="I2486">
        <v>37.185883133904397</v>
      </c>
      <c r="J2486">
        <v>-5.26791863105744</v>
      </c>
      <c r="K2486">
        <v>16.233765789779898</v>
      </c>
      <c r="L2486">
        <v>11.9588239480998</v>
      </c>
      <c r="M2486">
        <v>29.7370951636737</v>
      </c>
      <c r="N2486">
        <v>0.20108439274678599</v>
      </c>
      <c r="O2486">
        <v>27.093872962338398</v>
      </c>
      <c r="P2486">
        <v>229.444444444444</v>
      </c>
    </row>
    <row r="2487" spans="1:17" hidden="1" x14ac:dyDescent="0.3">
      <c r="A2487" t="s">
        <v>5133</v>
      </c>
      <c r="B2487" t="s">
        <v>5134</v>
      </c>
      <c r="C2487" t="str">
        <f>IFERROR(VLOOKUP(Table1[[#This Row],[Ticker]],[1]!Table1[[Symbol]:[Industry]],2,FALSE),"-")</f>
        <v>-</v>
      </c>
      <c r="D2487" t="s">
        <v>5135</v>
      </c>
      <c r="E2487">
        <v>171.75600734</v>
      </c>
      <c r="F2487">
        <v>73.400000000000006</v>
      </c>
      <c r="G2487">
        <v>-54.071181372017001</v>
      </c>
      <c r="H2487">
        <v>-9.9305253469313897</v>
      </c>
      <c r="I2487">
        <v>-47.668799269386703</v>
      </c>
      <c r="J2487">
        <v>-2.1047820257587402</v>
      </c>
      <c r="K2487">
        <v>81.585538815983497</v>
      </c>
      <c r="M2487">
        <v>24.071478813256199</v>
      </c>
      <c r="N2487">
        <v>0.75044117647058795</v>
      </c>
      <c r="O2487">
        <v>107.08446866484999</v>
      </c>
      <c r="P2487">
        <v>3.7455830388692699</v>
      </c>
    </row>
    <row r="2488" spans="1:17" hidden="1" x14ac:dyDescent="0.3">
      <c r="A2488" t="s">
        <v>5136</v>
      </c>
      <c r="B2488" t="s">
        <v>5137</v>
      </c>
      <c r="C2488" t="str">
        <f>IFERROR(VLOOKUP(Table1[[#This Row],[Ticker]],[1]!Table1[[Symbol]:[Industry]],2,FALSE),"-")</f>
        <v>-</v>
      </c>
      <c r="E2488">
        <v>171.68458680000001</v>
      </c>
      <c r="F2488">
        <v>127.17</v>
      </c>
      <c r="G2488">
        <v>646.28450493642504</v>
      </c>
      <c r="H2488">
        <v>11.687581558119501</v>
      </c>
      <c r="I2488">
        <v>-42.691368973807897</v>
      </c>
      <c r="J2488">
        <v>16.293460070763899</v>
      </c>
      <c r="K2488">
        <v>109.998003904485</v>
      </c>
      <c r="L2488">
        <v>112.078979856922</v>
      </c>
      <c r="M2488">
        <v>90.4422703819736</v>
      </c>
      <c r="N2488">
        <v>2.4103378736953802</v>
      </c>
      <c r="O2488">
        <v>99.693323897145504</v>
      </c>
      <c r="P2488">
        <v>670.26044821320397</v>
      </c>
    </row>
    <row r="2489" spans="1:17" hidden="1" x14ac:dyDescent="0.3">
      <c r="A2489" t="s">
        <v>5138</v>
      </c>
      <c r="B2489" t="s">
        <v>5139</v>
      </c>
      <c r="C2489" t="str">
        <f>IFERROR(VLOOKUP(Table1[[#This Row],[Ticker]],[1]!Table1[[Symbol]:[Industry]],2,FALSE),"-")</f>
        <v>-</v>
      </c>
      <c r="D2489" t="s">
        <v>302</v>
      </c>
      <c r="E2489">
        <v>171.64392000000001</v>
      </c>
      <c r="F2489">
        <v>143.9</v>
      </c>
      <c r="G2489">
        <v>35.859667075325902</v>
      </c>
      <c r="H2489">
        <v>17.618366439248501</v>
      </c>
      <c r="I2489">
        <v>-16.185708262898299</v>
      </c>
      <c r="J2489">
        <v>0.23204977885977901</v>
      </c>
      <c r="K2489">
        <v>131.53001199181199</v>
      </c>
      <c r="L2489">
        <v>119.927080413344</v>
      </c>
      <c r="M2489">
        <v>66.582325472919393</v>
      </c>
      <c r="N2489">
        <v>1.9308670992744801</v>
      </c>
      <c r="O2489">
        <v>13.8985406532314</v>
      </c>
      <c r="P2489">
        <v>86.519766688269598</v>
      </c>
      <c r="Q2489">
        <v>9.6582393251839996E-2</v>
      </c>
    </row>
    <row r="2490" spans="1:17" hidden="1" x14ac:dyDescent="0.3">
      <c r="A2490" t="s">
        <v>5140</v>
      </c>
      <c r="B2490" t="s">
        <v>5141</v>
      </c>
      <c r="C2490" t="str">
        <f>IFERROR(VLOOKUP(Table1[[#This Row],[Ticker]],[1]!Table1[[Symbol]:[Industry]],2,FALSE),"-")</f>
        <v>-</v>
      </c>
      <c r="D2490" t="s">
        <v>268</v>
      </c>
      <c r="E2490">
        <v>171.26736</v>
      </c>
      <c r="F2490">
        <v>199</v>
      </c>
      <c r="G2490">
        <v>-43.032278440496597</v>
      </c>
      <c r="H2490">
        <v>-5.0330255864179296</v>
      </c>
      <c r="I2490">
        <v>-24.180761374987</v>
      </c>
      <c r="J2490">
        <v>4.4224596757813803E-2</v>
      </c>
      <c r="K2490">
        <v>202.52474949689801</v>
      </c>
      <c r="L2490">
        <v>216.55078181544499</v>
      </c>
      <c r="M2490">
        <v>49.097787832092003</v>
      </c>
      <c r="N2490">
        <v>1.43894324853228</v>
      </c>
      <c r="O2490">
        <v>40.201005025125603</v>
      </c>
      <c r="P2490">
        <v>10.249307479224299</v>
      </c>
    </row>
    <row r="2491" spans="1:17" hidden="1" x14ac:dyDescent="0.3">
      <c r="A2491" t="s">
        <v>5142</v>
      </c>
      <c r="B2491" t="s">
        <v>5143</v>
      </c>
      <c r="C2491" t="str">
        <f>IFERROR(VLOOKUP(Table1[[#This Row],[Ticker]],[1]!Table1[[Symbol]:[Industry]],2,FALSE),"-")</f>
        <v>-</v>
      </c>
      <c r="D2491" t="s">
        <v>1147</v>
      </c>
      <c r="E2491">
        <v>171.07024000000001</v>
      </c>
      <c r="F2491">
        <v>13.69</v>
      </c>
      <c r="G2491">
        <v>-21.582525176554501</v>
      </c>
      <c r="H2491">
        <v>-6.27192048745317</v>
      </c>
      <c r="I2491">
        <v>-49.722528044246197</v>
      </c>
      <c r="J2491">
        <v>-1.5664013129947401</v>
      </c>
      <c r="K2491">
        <v>14.9146228853074</v>
      </c>
      <c r="L2491">
        <v>16.1426561818657</v>
      </c>
      <c r="M2491">
        <v>43.709434343596001</v>
      </c>
      <c r="N2491">
        <v>9.9446312167744105E-2</v>
      </c>
      <c r="O2491">
        <v>62.089116143170202</v>
      </c>
      <c r="P2491">
        <v>32.912621359223202</v>
      </c>
      <c r="Q2491">
        <v>9.1957070531760998E-2</v>
      </c>
    </row>
    <row r="2492" spans="1:17" hidden="1" x14ac:dyDescent="0.3">
      <c r="A2492" t="s">
        <v>5144</v>
      </c>
      <c r="B2492" t="s">
        <v>5145</v>
      </c>
      <c r="C2492" t="str">
        <f>IFERROR(VLOOKUP(Table1[[#This Row],[Ticker]],[1]!Table1[[Symbol]:[Industry]],2,FALSE),"-")</f>
        <v>-</v>
      </c>
      <c r="D2492" t="s">
        <v>271</v>
      </c>
      <c r="E2492">
        <v>170.63353495000001</v>
      </c>
      <c r="F2492">
        <v>192.13</v>
      </c>
      <c r="G2492">
        <v>-31.937619923485499</v>
      </c>
      <c r="H2492">
        <v>-9.5439859233734605</v>
      </c>
      <c r="I2492">
        <v>-33.516220941747498</v>
      </c>
      <c r="J2492">
        <v>-3.34316805530784</v>
      </c>
      <c r="K2492">
        <v>195.06694167579101</v>
      </c>
      <c r="L2492">
        <v>197.78859049024001</v>
      </c>
      <c r="M2492">
        <v>41.433064827856597</v>
      </c>
      <c r="N2492">
        <v>1.0467189099227201</v>
      </c>
      <c r="O2492">
        <v>37.120699526362301</v>
      </c>
      <c r="P2492">
        <v>18.124807869658699</v>
      </c>
      <c r="Q2492">
        <v>-8.9378543858511003E-2</v>
      </c>
    </row>
    <row r="2493" spans="1:17" hidden="1" x14ac:dyDescent="0.3">
      <c r="A2493" t="s">
        <v>5146</v>
      </c>
      <c r="B2493" t="s">
        <v>5147</v>
      </c>
      <c r="C2493" t="str">
        <f>IFERROR(VLOOKUP(Table1[[#This Row],[Ticker]],[1]!Table1[[Symbol]:[Industry]],2,FALSE),"-")</f>
        <v>-</v>
      </c>
      <c r="E2493">
        <v>170.51862408</v>
      </c>
      <c r="F2493">
        <v>89.67</v>
      </c>
      <c r="G2493">
        <v>-55.873869911547601</v>
      </c>
      <c r="H2493">
        <v>36.513946579855599</v>
      </c>
      <c r="I2493">
        <v>-50.235610597616997</v>
      </c>
      <c r="J2493">
        <v>-12.8221120369055</v>
      </c>
      <c r="K2493">
        <v>82.949491186306403</v>
      </c>
      <c r="M2493">
        <v>47.031265058877899</v>
      </c>
      <c r="N2493">
        <v>0.67855887521968306</v>
      </c>
      <c r="O2493">
        <v>61.882457901193199</v>
      </c>
      <c r="P2493">
        <v>69.668874172185397</v>
      </c>
    </row>
    <row r="2494" spans="1:17" hidden="1" x14ac:dyDescent="0.3">
      <c r="A2494" t="s">
        <v>5148</v>
      </c>
      <c r="B2494" t="s">
        <v>5149</v>
      </c>
      <c r="C2494" t="str">
        <f>IFERROR(VLOOKUP(Table1[[#This Row],[Ticker]],[1]!Table1[[Symbol]:[Industry]],2,FALSE),"-")</f>
        <v>-</v>
      </c>
      <c r="D2494" t="s">
        <v>62</v>
      </c>
      <c r="E2494">
        <v>170.22524999999999</v>
      </c>
      <c r="F2494">
        <v>154.05000000000001</v>
      </c>
      <c r="G2494">
        <v>2.29454852649976</v>
      </c>
      <c r="H2494">
        <v>25.838705422299299</v>
      </c>
      <c r="I2494">
        <v>7.9837237508710501</v>
      </c>
      <c r="J2494">
        <v>-12.7891087365755</v>
      </c>
      <c r="K2494">
        <v>143.886475197545</v>
      </c>
      <c r="L2494">
        <v>129.64603643622701</v>
      </c>
      <c r="M2494">
        <v>40.593202263817602</v>
      </c>
      <c r="N2494">
        <v>1.3161290322580601</v>
      </c>
      <c r="O2494">
        <v>31.645569620253099</v>
      </c>
      <c r="P2494">
        <v>76.865671641790996</v>
      </c>
    </row>
    <row r="2495" spans="1:17" hidden="1" x14ac:dyDescent="0.3">
      <c r="A2495" t="s">
        <v>5150</v>
      </c>
      <c r="B2495" t="s">
        <v>5151</v>
      </c>
      <c r="C2495" t="str">
        <f>IFERROR(VLOOKUP(Table1[[#This Row],[Ticker]],[1]!Table1[[Symbol]:[Industry]],2,FALSE),"-")</f>
        <v>-</v>
      </c>
      <c r="D2495" t="s">
        <v>993</v>
      </c>
      <c r="E2495">
        <v>170.17875000000001</v>
      </c>
      <c r="F2495">
        <v>324.14999999999998</v>
      </c>
      <c r="G2495">
        <v>121.96487614658901</v>
      </c>
      <c r="H2495">
        <v>-5.8928963093023397</v>
      </c>
      <c r="I2495">
        <v>116.27943803658501</v>
      </c>
      <c r="J2495">
        <v>-1.4903006806774399</v>
      </c>
      <c r="K2495">
        <v>315.27966090844501</v>
      </c>
      <c r="L2495">
        <v>256.90672868094498</v>
      </c>
      <c r="M2495">
        <v>43.966596210745699</v>
      </c>
      <c r="N2495">
        <v>0.69999811592193895</v>
      </c>
      <c r="O2495">
        <v>20.2529693043344</v>
      </c>
      <c r="P2495">
        <v>181.62467419635001</v>
      </c>
      <c r="Q2495">
        <v>8.6806630202770005E-2</v>
      </c>
    </row>
    <row r="2496" spans="1:17" hidden="1" x14ac:dyDescent="0.3">
      <c r="A2496" t="s">
        <v>5152</v>
      </c>
      <c r="B2496" t="s">
        <v>5153</v>
      </c>
      <c r="C2496" t="str">
        <f>IFERROR(VLOOKUP(Table1[[#This Row],[Ticker]],[1]!Table1[[Symbol]:[Industry]],2,FALSE),"-")</f>
        <v>-</v>
      </c>
      <c r="D2496" t="s">
        <v>62</v>
      </c>
      <c r="E2496">
        <v>169.67344353199999</v>
      </c>
      <c r="F2496">
        <v>48.11</v>
      </c>
      <c r="G2496">
        <v>-15.424499233457601</v>
      </c>
      <c r="H2496">
        <v>-7.4894378240999897</v>
      </c>
      <c r="I2496">
        <v>-36.6194668342875</v>
      </c>
      <c r="J2496">
        <v>-2.0636185404970799</v>
      </c>
      <c r="K2496">
        <v>51.136662265872999</v>
      </c>
      <c r="L2496">
        <v>49.399643781730603</v>
      </c>
      <c r="M2496">
        <v>46.589251766123901</v>
      </c>
      <c r="N2496">
        <v>0.57464316244034297</v>
      </c>
      <c r="O2496">
        <v>64.685096653502399</v>
      </c>
      <c r="P2496">
        <v>51.336898395721903</v>
      </c>
      <c r="Q2496">
        <v>9.5753639146830993E-2</v>
      </c>
    </row>
    <row r="2497" spans="1:17" hidden="1" x14ac:dyDescent="0.3">
      <c r="A2497" t="s">
        <v>5154</v>
      </c>
      <c r="B2497" t="s">
        <v>5155</v>
      </c>
      <c r="C2497" t="str">
        <f>IFERROR(VLOOKUP(Table1[[#This Row],[Ticker]],[1]!Table1[[Symbol]:[Industry]],2,FALSE),"-")</f>
        <v>-</v>
      </c>
      <c r="D2497" t="s">
        <v>261</v>
      </c>
      <c r="E2497">
        <v>169.64599049</v>
      </c>
      <c r="F2497">
        <v>2.2999999999999998</v>
      </c>
      <c r="K2497">
        <v>2.2860694928582501</v>
      </c>
      <c r="L2497">
        <v>2.4904968111465999</v>
      </c>
      <c r="M2497">
        <v>41.368652020141496</v>
      </c>
      <c r="N2497">
        <v>1</v>
      </c>
      <c r="Q2497">
        <v>-6.0412528129999996E-4</v>
      </c>
    </row>
    <row r="2498" spans="1:17" hidden="1" x14ac:dyDescent="0.3">
      <c r="A2498" t="s">
        <v>5156</v>
      </c>
      <c r="B2498" t="s">
        <v>5157</v>
      </c>
      <c r="C2498" t="str">
        <f>IFERROR(VLOOKUP(Table1[[#This Row],[Ticker]],[1]!Table1[[Symbol]:[Industry]],2,FALSE),"-")</f>
        <v>-</v>
      </c>
      <c r="E2498">
        <v>169.32787999999999</v>
      </c>
      <c r="F2498">
        <v>90.08</v>
      </c>
      <c r="G2498">
        <v>32.006740705905003</v>
      </c>
      <c r="H2498">
        <v>20.592130079833598</v>
      </c>
      <c r="I2498">
        <v>-27.859361530976201</v>
      </c>
      <c r="J2498">
        <v>-3.59261750850535</v>
      </c>
      <c r="K2498">
        <v>81.466806762188497</v>
      </c>
      <c r="M2498">
        <v>53.758781526850797</v>
      </c>
      <c r="N2498">
        <v>3.0266236985622199</v>
      </c>
      <c r="O2498">
        <v>59.580373001776202</v>
      </c>
      <c r="P2498">
        <v>63.781818181818103</v>
      </c>
    </row>
    <row r="2499" spans="1:17" hidden="1" x14ac:dyDescent="0.3">
      <c r="A2499" t="s">
        <v>5158</v>
      </c>
      <c r="B2499" t="s">
        <v>5159</v>
      </c>
      <c r="C2499" t="str">
        <f>IFERROR(VLOOKUP(Table1[[#This Row],[Ticker]],[1]!Table1[[Symbol]:[Industry]],2,FALSE),"-")</f>
        <v>-</v>
      </c>
      <c r="D2499" t="s">
        <v>21</v>
      </c>
      <c r="E2499">
        <v>169.31841541599999</v>
      </c>
      <c r="F2499">
        <v>115.12</v>
      </c>
      <c r="G2499">
        <v>-3.4314406589778699</v>
      </c>
      <c r="H2499">
        <v>-7.8482510994397403</v>
      </c>
      <c r="I2499">
        <v>-23.0496282715558</v>
      </c>
      <c r="J2499">
        <v>-7.8352939738435499</v>
      </c>
      <c r="K2499">
        <v>121.27225671647101</v>
      </c>
      <c r="L2499">
        <v>119.16737609571</v>
      </c>
      <c r="M2499">
        <v>47.021949668035298</v>
      </c>
      <c r="N2499">
        <v>1.1041132178652999</v>
      </c>
      <c r="O2499">
        <v>35.337039610840797</v>
      </c>
      <c r="P2499">
        <v>57.053206002728501</v>
      </c>
      <c r="Q2499">
        <v>-0.126431054610181</v>
      </c>
    </row>
    <row r="2500" spans="1:17" hidden="1" x14ac:dyDescent="0.3">
      <c r="A2500" t="s">
        <v>5160</v>
      </c>
      <c r="B2500" t="s">
        <v>5161</v>
      </c>
      <c r="C2500" t="str">
        <f>IFERROR(VLOOKUP(Table1[[#This Row],[Ticker]],[1]!Table1[[Symbol]:[Industry]],2,FALSE),"-")</f>
        <v>-</v>
      </c>
      <c r="D2500" t="s">
        <v>1435</v>
      </c>
      <c r="E2500">
        <v>168.93385916400001</v>
      </c>
      <c r="F2500">
        <v>55.02</v>
      </c>
      <c r="G2500">
        <v>84.828610802917396</v>
      </c>
      <c r="H2500">
        <v>65.968575552169497</v>
      </c>
      <c r="I2500">
        <v>-5.5454088513223603</v>
      </c>
      <c r="J2500">
        <v>16.268606222199502</v>
      </c>
      <c r="K2500">
        <v>36.943498375300599</v>
      </c>
      <c r="L2500">
        <v>37.950535885018098</v>
      </c>
      <c r="M2500">
        <v>97.874847562925297</v>
      </c>
      <c r="N2500">
        <v>1.31795662594657</v>
      </c>
      <c r="O2500">
        <v>2.68993093420573</v>
      </c>
      <c r="P2500">
        <v>127.826086956521</v>
      </c>
      <c r="Q2500">
        <v>7.9057089200734995E-2</v>
      </c>
    </row>
    <row r="2501" spans="1:17" hidden="1" x14ac:dyDescent="0.3">
      <c r="A2501" t="s">
        <v>5162</v>
      </c>
      <c r="B2501" t="s">
        <v>5163</v>
      </c>
      <c r="C2501" t="str">
        <f>IFERROR(VLOOKUP(Table1[[#This Row],[Ticker]],[1]!Table1[[Symbol]:[Industry]],2,FALSE),"-")</f>
        <v>-</v>
      </c>
      <c r="D2501" t="s">
        <v>173</v>
      </c>
      <c r="E2501">
        <v>168.788228586</v>
      </c>
      <c r="F2501">
        <v>21.53</v>
      </c>
      <c r="G2501">
        <v>-20.576586068330801</v>
      </c>
      <c r="H2501">
        <v>-4.2979065995585497</v>
      </c>
      <c r="I2501">
        <v>-42.764693757546397</v>
      </c>
      <c r="J2501">
        <v>10.194224596757801</v>
      </c>
      <c r="K2501">
        <v>20.836992918170299</v>
      </c>
      <c r="L2501">
        <v>21.641711886374601</v>
      </c>
      <c r="M2501">
        <v>52.057526748885998</v>
      </c>
      <c r="N2501">
        <v>1.4654627211011799</v>
      </c>
      <c r="O2501">
        <v>83.464932652113305</v>
      </c>
      <c r="P2501">
        <v>38.456591639871299</v>
      </c>
      <c r="Q2501">
        <v>-2.2379050942233001E-2</v>
      </c>
    </row>
    <row r="2502" spans="1:17" hidden="1" x14ac:dyDescent="0.3">
      <c r="A2502" t="s">
        <v>5164</v>
      </c>
      <c r="B2502" t="s">
        <v>5165</v>
      </c>
      <c r="C2502" t="str">
        <f>IFERROR(VLOOKUP(Table1[[#This Row],[Ticker]],[1]!Table1[[Symbol]:[Industry]],2,FALSE),"-")</f>
        <v>-</v>
      </c>
      <c r="D2502" t="s">
        <v>198</v>
      </c>
      <c r="E2502">
        <v>168.41427614400001</v>
      </c>
      <c r="F2502">
        <v>109.68</v>
      </c>
      <c r="G2502">
        <v>-38.355334377481498</v>
      </c>
      <c r="H2502">
        <v>-5.6790314434392801</v>
      </c>
      <c r="I2502">
        <v>-22.228286427246001</v>
      </c>
      <c r="J2502">
        <v>-2.2394633465045901</v>
      </c>
      <c r="K2502">
        <v>111.302243048421</v>
      </c>
      <c r="L2502">
        <v>114.670424066283</v>
      </c>
      <c r="M2502">
        <v>42.518862883579203</v>
      </c>
      <c r="N2502">
        <v>1.2621770855875301</v>
      </c>
      <c r="O2502">
        <v>23.085339168490101</v>
      </c>
      <c r="P2502">
        <v>13.6580310880829</v>
      </c>
      <c r="Q2502">
        <v>1.5644852872448999E-2</v>
      </c>
    </row>
    <row r="2503" spans="1:17" hidden="1" x14ac:dyDescent="0.3">
      <c r="A2503" t="s">
        <v>5166</v>
      </c>
      <c r="B2503" t="s">
        <v>5167</v>
      </c>
      <c r="C2503" t="str">
        <f>IFERROR(VLOOKUP(Table1[[#This Row],[Ticker]],[1]!Table1[[Symbol]:[Industry]],2,FALSE),"-")</f>
        <v>-</v>
      </c>
      <c r="E2503">
        <v>168.27109999999999</v>
      </c>
      <c r="F2503">
        <v>170</v>
      </c>
      <c r="G2503">
        <v>192.95172264417499</v>
      </c>
      <c r="H2503">
        <v>8.5721519418239893</v>
      </c>
      <c r="I2503">
        <v>-13.8242953422077</v>
      </c>
      <c r="J2503">
        <v>4.32665660676094</v>
      </c>
      <c r="K2503">
        <v>161.710862374052</v>
      </c>
      <c r="L2503">
        <v>133.06873921541401</v>
      </c>
      <c r="M2503">
        <v>56.361285103323198</v>
      </c>
      <c r="N2503">
        <v>1.0470361361153</v>
      </c>
      <c r="O2503">
        <v>37.117647058823501</v>
      </c>
      <c r="P2503">
        <v>216.92766592095401</v>
      </c>
      <c r="Q2503">
        <v>0.19832444419654499</v>
      </c>
    </row>
    <row r="2504" spans="1:17" hidden="1" x14ac:dyDescent="0.3">
      <c r="A2504" t="s">
        <v>5168</v>
      </c>
      <c r="B2504" t="s">
        <v>5169</v>
      </c>
      <c r="C2504" t="str">
        <f>IFERROR(VLOOKUP(Table1[[#This Row],[Ticker]],[1]!Table1[[Symbol]:[Industry]],2,FALSE),"-")</f>
        <v>-</v>
      </c>
      <c r="D2504" t="s">
        <v>619</v>
      </c>
      <c r="E2504">
        <v>167.79948088</v>
      </c>
      <c r="F2504">
        <v>12.4</v>
      </c>
      <c r="G2504">
        <v>-38.458701897468501</v>
      </c>
      <c r="H2504">
        <v>-12.879243295649299</v>
      </c>
      <c r="I2504">
        <v>-22.233020435175401</v>
      </c>
      <c r="J2504">
        <v>-4.1958365653216898</v>
      </c>
      <c r="K2504">
        <v>13.0295363080479</v>
      </c>
      <c r="L2504">
        <v>13.2813399228147</v>
      </c>
      <c r="M2504">
        <v>28.503906783225901</v>
      </c>
      <c r="N2504">
        <v>0.88451399750326398</v>
      </c>
      <c r="O2504">
        <v>56.451612903225801</v>
      </c>
      <c r="P2504">
        <v>18.6602870813397</v>
      </c>
      <c r="Q2504">
        <v>-6.6091982591848994E-2</v>
      </c>
    </row>
    <row r="2505" spans="1:17" hidden="1" x14ac:dyDescent="0.3">
      <c r="A2505" t="s">
        <v>5170</v>
      </c>
      <c r="B2505" t="s">
        <v>5171</v>
      </c>
      <c r="C2505" t="str">
        <f>IFERROR(VLOOKUP(Table1[[#This Row],[Ticker]],[1]!Table1[[Symbol]:[Industry]],2,FALSE),"-")</f>
        <v>-</v>
      </c>
      <c r="D2505" t="s">
        <v>268</v>
      </c>
      <c r="E2505">
        <v>167.44470308999999</v>
      </c>
      <c r="F2505">
        <v>359.1</v>
      </c>
      <c r="G2505">
        <v>8.07038876955313</v>
      </c>
      <c r="H2505">
        <v>-8.2038477691899807</v>
      </c>
      <c r="I2505">
        <v>-42.149598724698897</v>
      </c>
      <c r="J2505">
        <v>-2.2967609963484201</v>
      </c>
      <c r="K2505">
        <v>380.99836913740597</v>
      </c>
      <c r="L2505">
        <v>387.18457946183901</v>
      </c>
      <c r="M2505">
        <v>39.177095426140603</v>
      </c>
      <c r="N2505">
        <v>1.38034264863177</v>
      </c>
      <c r="O2505">
        <v>69.702032859927499</v>
      </c>
      <c r="P2505">
        <v>39.1860465116279</v>
      </c>
      <c r="Q2505">
        <v>0.11030580777172699</v>
      </c>
    </row>
    <row r="2506" spans="1:17" hidden="1" x14ac:dyDescent="0.3">
      <c r="A2506" t="s">
        <v>5172</v>
      </c>
      <c r="B2506" t="s">
        <v>5173</v>
      </c>
      <c r="C2506" t="str">
        <f>IFERROR(VLOOKUP(Table1[[#This Row],[Ticker]],[1]!Table1[[Symbol]:[Industry]],2,FALSE),"-")</f>
        <v>-</v>
      </c>
      <c r="D2506" t="s">
        <v>1147</v>
      </c>
      <c r="E2506">
        <v>167.43870414</v>
      </c>
      <c r="F2506">
        <v>8.4600000000000009</v>
      </c>
      <c r="G2506">
        <v>56.024056723221001</v>
      </c>
      <c r="H2506">
        <v>-12.692612072300999</v>
      </c>
      <c r="I2506">
        <v>-47.304469020213197</v>
      </c>
      <c r="J2506">
        <v>-5.2399800750998002</v>
      </c>
      <c r="K2506">
        <v>8.9101723858923592</v>
      </c>
      <c r="L2506">
        <v>8.5350118845259892</v>
      </c>
      <c r="M2506">
        <v>26.476948752565999</v>
      </c>
      <c r="N2506">
        <v>1.12002575776268</v>
      </c>
      <c r="O2506">
        <v>82.033096926713895</v>
      </c>
      <c r="P2506">
        <v>90.112359550561806</v>
      </c>
      <c r="Q2506">
        <v>7.1016675836144003E-2</v>
      </c>
    </row>
    <row r="2507" spans="1:17" hidden="1" x14ac:dyDescent="0.3">
      <c r="A2507" t="s">
        <v>5174</v>
      </c>
      <c r="B2507" t="s">
        <v>5175</v>
      </c>
      <c r="C2507" t="str">
        <f>IFERROR(VLOOKUP(Table1[[#This Row],[Ticker]],[1]!Table1[[Symbol]:[Industry]],2,FALSE),"-")</f>
        <v>-</v>
      </c>
      <c r="D2507" t="s">
        <v>62</v>
      </c>
      <c r="E2507">
        <v>166.63979494399999</v>
      </c>
      <c r="F2507">
        <v>105.28</v>
      </c>
      <c r="G2507">
        <v>-26.177522468604199</v>
      </c>
      <c r="H2507">
        <v>-6.8485604953035999</v>
      </c>
      <c r="I2507">
        <v>-10.708113389148799</v>
      </c>
      <c r="J2507">
        <v>-4.1421290349369704</v>
      </c>
      <c r="K2507">
        <v>105.873761926863</v>
      </c>
      <c r="L2507">
        <v>105.78837406476499</v>
      </c>
      <c r="M2507">
        <v>42.738859283558199</v>
      </c>
      <c r="N2507">
        <v>0.70289292404374804</v>
      </c>
      <c r="O2507">
        <v>25.807370820668599</v>
      </c>
      <c r="P2507">
        <v>15.947136563876599</v>
      </c>
      <c r="Q2507">
        <v>-0.11581973916108899</v>
      </c>
    </row>
    <row r="2508" spans="1:17" hidden="1" x14ac:dyDescent="0.3">
      <c r="A2508" t="s">
        <v>5176</v>
      </c>
      <c r="B2508" t="s">
        <v>5177</v>
      </c>
      <c r="C2508" t="str">
        <f>IFERROR(VLOOKUP(Table1[[#This Row],[Ticker]],[1]!Table1[[Symbol]:[Industry]],2,FALSE),"-")</f>
        <v>-</v>
      </c>
      <c r="D2508" t="s">
        <v>138</v>
      </c>
      <c r="E2508">
        <v>166.41</v>
      </c>
      <c r="F2508">
        <v>184.9</v>
      </c>
      <c r="G2508">
        <v>22.944994347376799</v>
      </c>
      <c r="H2508">
        <v>-3.1445317307646299</v>
      </c>
      <c r="I2508">
        <v>-5.7507980140090096</v>
      </c>
      <c r="J2508">
        <v>1.5332355857688</v>
      </c>
      <c r="K2508">
        <v>182.472244987447</v>
      </c>
      <c r="L2508">
        <v>169.61908732406999</v>
      </c>
      <c r="M2508">
        <v>50.442869189902098</v>
      </c>
      <c r="N2508">
        <v>0.40378275934682301</v>
      </c>
      <c r="O2508">
        <v>48.674959437533701</v>
      </c>
      <c r="P2508">
        <v>56.694915254237202</v>
      </c>
      <c r="Q2508">
        <v>7.0444353132487994E-2</v>
      </c>
    </row>
    <row r="2509" spans="1:17" hidden="1" x14ac:dyDescent="0.3">
      <c r="A2509" t="s">
        <v>5178</v>
      </c>
      <c r="B2509" t="s">
        <v>5179</v>
      </c>
      <c r="C2509" t="str">
        <f>IFERROR(VLOOKUP(Table1[[#This Row],[Ticker]],[1]!Table1[[Symbol]:[Industry]],2,FALSE),"-")</f>
        <v>-</v>
      </c>
      <c r="D2509" t="s">
        <v>130</v>
      </c>
      <c r="E2509">
        <v>166.3647986</v>
      </c>
      <c r="F2509">
        <v>19.579999999999998</v>
      </c>
      <c r="G2509">
        <v>3.1669138660781999</v>
      </c>
      <c r="H2509">
        <v>-14.3231650812977</v>
      </c>
      <c r="I2509">
        <v>-34.845598631059097</v>
      </c>
      <c r="J2509">
        <v>-4.8086887144690804</v>
      </c>
      <c r="K2509">
        <v>20.942075750552799</v>
      </c>
      <c r="L2509">
        <v>20.314759896413001</v>
      </c>
      <c r="M2509">
        <v>23.268065582292898</v>
      </c>
      <c r="N2509">
        <v>0.45246338731449898</v>
      </c>
      <c r="O2509">
        <v>55.515832482124601</v>
      </c>
      <c r="P2509">
        <v>41.8840579710144</v>
      </c>
      <c r="Q2509">
        <v>3.3971337673771002E-2</v>
      </c>
    </row>
    <row r="2510" spans="1:17" hidden="1" x14ac:dyDescent="0.3">
      <c r="A2510" t="s">
        <v>5180</v>
      </c>
      <c r="B2510" t="s">
        <v>5181</v>
      </c>
      <c r="C2510" t="str">
        <f>IFERROR(VLOOKUP(Table1[[#This Row],[Ticker]],[1]!Table1[[Symbol]:[Industry]],2,FALSE),"-")</f>
        <v>-</v>
      </c>
      <c r="D2510" t="s">
        <v>472</v>
      </c>
      <c r="E2510">
        <v>166.35440883599901</v>
      </c>
      <c r="F2510">
        <v>6.93</v>
      </c>
      <c r="G2510">
        <v>49.167449949334603</v>
      </c>
      <c r="H2510">
        <v>-19.3202187830795</v>
      </c>
      <c r="I2510">
        <v>-22.918388449739702</v>
      </c>
      <c r="J2510">
        <v>-5.2902394466614497</v>
      </c>
      <c r="K2510">
        <v>7.4759753499680901</v>
      </c>
      <c r="L2510">
        <v>7.0321672838170599</v>
      </c>
      <c r="M2510">
        <v>18.0951071608429</v>
      </c>
      <c r="N2510">
        <v>0.741130708709696</v>
      </c>
      <c r="O2510">
        <v>63.431387164661899</v>
      </c>
      <c r="P2510">
        <v>81.104009006624494</v>
      </c>
      <c r="Q2510">
        <v>7.3552775341952994E-2</v>
      </c>
    </row>
    <row r="2511" spans="1:17" hidden="1" x14ac:dyDescent="0.3">
      <c r="A2511" t="s">
        <v>5182</v>
      </c>
      <c r="B2511" t="s">
        <v>5183</v>
      </c>
      <c r="C2511" t="str">
        <f>IFERROR(VLOOKUP(Table1[[#This Row],[Ticker]],[1]!Table1[[Symbol]:[Industry]],2,FALSE),"-")</f>
        <v>-</v>
      </c>
      <c r="D2511" t="s">
        <v>619</v>
      </c>
      <c r="E2511">
        <v>165.98</v>
      </c>
      <c r="F2511">
        <v>82.99</v>
      </c>
      <c r="G2511">
        <v>-21.010682730873199</v>
      </c>
      <c r="H2511">
        <v>-8.4211964563652</v>
      </c>
      <c r="I2511">
        <v>-15.926533580068501</v>
      </c>
      <c r="J2511">
        <v>-1.8826046715348601</v>
      </c>
      <c r="K2511">
        <v>83.996233161451499</v>
      </c>
      <c r="L2511">
        <v>87.992239767545399</v>
      </c>
      <c r="M2511">
        <v>53.630374637324302</v>
      </c>
      <c r="N2511">
        <v>0.81731373956966302</v>
      </c>
      <c r="O2511">
        <v>32.305096999638501</v>
      </c>
      <c r="P2511">
        <v>15.1040221914008</v>
      </c>
      <c r="Q2511">
        <v>0.12527829798513501</v>
      </c>
    </row>
    <row r="2512" spans="1:17" hidden="1" x14ac:dyDescent="0.3">
      <c r="A2512" t="s">
        <v>5184</v>
      </c>
      <c r="B2512" t="s">
        <v>5185</v>
      </c>
      <c r="C2512" t="str">
        <f>IFERROR(VLOOKUP(Table1[[#This Row],[Ticker]],[1]!Table1[[Symbol]:[Industry]],2,FALSE),"-")</f>
        <v>-</v>
      </c>
      <c r="D2512" t="s">
        <v>46</v>
      </c>
      <c r="E2512">
        <v>165.5640162</v>
      </c>
      <c r="F2512">
        <v>99</v>
      </c>
      <c r="G2512">
        <v>34.703332248144903</v>
      </c>
      <c r="H2512">
        <v>-16.3378277219757</v>
      </c>
      <c r="I2512">
        <v>-28.793394153059001</v>
      </c>
      <c r="J2512">
        <v>-3.9377031140855601</v>
      </c>
      <c r="K2512">
        <v>103.603564574392</v>
      </c>
      <c r="L2512">
        <v>97.548247452084496</v>
      </c>
      <c r="M2512">
        <v>30.145507017664499</v>
      </c>
      <c r="N2512">
        <v>0.70811906705649996</v>
      </c>
      <c r="O2512">
        <v>60.454545454545404</v>
      </c>
      <c r="P2512">
        <v>88.499619192688499</v>
      </c>
      <c r="Q2512">
        <v>5.0265006420130001E-2</v>
      </c>
    </row>
    <row r="2513" spans="1:17" hidden="1" x14ac:dyDescent="0.3">
      <c r="A2513" t="s">
        <v>5186</v>
      </c>
      <c r="B2513" t="s">
        <v>5187</v>
      </c>
      <c r="C2513" t="str">
        <f>IFERROR(VLOOKUP(Table1[[#This Row],[Ticker]],[1]!Table1[[Symbol]:[Industry]],2,FALSE),"-")</f>
        <v>-</v>
      </c>
      <c r="D2513" t="s">
        <v>46</v>
      </c>
      <c r="E2513">
        <v>165.19418496</v>
      </c>
      <c r="F2513">
        <v>14.16</v>
      </c>
      <c r="G2513">
        <v>19.766970264476502</v>
      </c>
      <c r="H2513">
        <v>-5.2286728298687297</v>
      </c>
      <c r="I2513">
        <v>-75.499477789654506</v>
      </c>
      <c r="J2513">
        <v>1.4285783382544099</v>
      </c>
      <c r="K2513">
        <v>16.5533216263238</v>
      </c>
      <c r="L2513">
        <v>22.298427094617701</v>
      </c>
      <c r="M2513">
        <v>43.840949338291097</v>
      </c>
      <c r="N2513">
        <v>0.19192633969565001</v>
      </c>
      <c r="O2513">
        <v>224.49908865286099</v>
      </c>
      <c r="P2513">
        <v>73.571496673251104</v>
      </c>
    </row>
    <row r="2514" spans="1:17" hidden="1" x14ac:dyDescent="0.3">
      <c r="A2514" t="s">
        <v>5188</v>
      </c>
      <c r="B2514" t="s">
        <v>5189</v>
      </c>
      <c r="C2514" t="str">
        <f>IFERROR(VLOOKUP(Table1[[#This Row],[Ticker]],[1]!Table1[[Symbol]:[Industry]],2,FALSE),"-")</f>
        <v>-</v>
      </c>
      <c r="E2514">
        <v>165.12450075000001</v>
      </c>
      <c r="F2514">
        <v>126.9</v>
      </c>
      <c r="G2514">
        <v>65.427041797847906</v>
      </c>
      <c r="H2514">
        <v>6.9498165334104796</v>
      </c>
      <c r="I2514">
        <v>68.257823533951296</v>
      </c>
      <c r="J2514">
        <v>1.59515426531076</v>
      </c>
      <c r="K2514">
        <v>116.235111702089</v>
      </c>
      <c r="L2514">
        <v>91.380635762094698</v>
      </c>
      <c r="M2514">
        <v>90.200426521752505</v>
      </c>
      <c r="N2514">
        <v>0.67570977917981001</v>
      </c>
      <c r="O2514">
        <v>2.83687943262411</v>
      </c>
      <c r="P2514">
        <v>228.756476683937</v>
      </c>
    </row>
    <row r="2515" spans="1:17" hidden="1" x14ac:dyDescent="0.3">
      <c r="A2515" t="s">
        <v>5190</v>
      </c>
      <c r="B2515" t="s">
        <v>5191</v>
      </c>
      <c r="C2515" t="str">
        <f>IFERROR(VLOOKUP(Table1[[#This Row],[Ticker]],[1]!Table1[[Symbol]:[Industry]],2,FALSE),"-")</f>
        <v>-</v>
      </c>
      <c r="D2515" t="s">
        <v>375</v>
      </c>
      <c r="E2515">
        <v>164.68129999999999</v>
      </c>
      <c r="F2515">
        <v>108.5</v>
      </c>
      <c r="G2515">
        <v>58.992016251045598</v>
      </c>
      <c r="H2515">
        <v>8.0080175916115408</v>
      </c>
      <c r="I2515">
        <v>67.711683278695602</v>
      </c>
      <c r="J2515">
        <v>-6.9197649274674102</v>
      </c>
      <c r="K2515">
        <v>102.300325661706</v>
      </c>
      <c r="M2515">
        <v>44.649793060440601</v>
      </c>
      <c r="N2515">
        <v>0.84992793312193704</v>
      </c>
      <c r="O2515">
        <v>21.658986175115199</v>
      </c>
      <c r="P2515">
        <v>92.8888888888888</v>
      </c>
    </row>
    <row r="2516" spans="1:17" hidden="1" x14ac:dyDescent="0.3">
      <c r="A2516" t="s">
        <v>5192</v>
      </c>
      <c r="B2516" t="s">
        <v>5193</v>
      </c>
      <c r="C2516" t="str">
        <f>IFERROR(VLOOKUP(Table1[[#This Row],[Ticker]],[1]!Table1[[Symbol]:[Industry]],2,FALSE),"-")</f>
        <v>-</v>
      </c>
      <c r="D2516" t="s">
        <v>619</v>
      </c>
      <c r="E2516">
        <v>164.502478341</v>
      </c>
      <c r="F2516">
        <v>218.07</v>
      </c>
      <c r="G2516">
        <v>-2.4207593302906401</v>
      </c>
      <c r="H2516">
        <v>-7.0814762778953</v>
      </c>
      <c r="I2516">
        <v>-36.530644480175802</v>
      </c>
      <c r="J2516">
        <v>-7.8639386685483004</v>
      </c>
      <c r="K2516">
        <v>229.84753581487499</v>
      </c>
      <c r="L2516">
        <v>227.36498680437899</v>
      </c>
      <c r="M2516">
        <v>15.9096541719701</v>
      </c>
      <c r="N2516">
        <v>1.1068500786487601</v>
      </c>
      <c r="O2516">
        <v>60.040354014765903</v>
      </c>
      <c r="P2516">
        <v>27.563615092132199</v>
      </c>
      <c r="Q2516">
        <v>-4.9904790962716002E-2</v>
      </c>
    </row>
    <row r="2517" spans="1:17" hidden="1" x14ac:dyDescent="0.3">
      <c r="A2517" t="s">
        <v>5194</v>
      </c>
      <c r="B2517" t="s">
        <v>5195</v>
      </c>
      <c r="C2517" t="str">
        <f>IFERROR(VLOOKUP(Table1[[#This Row],[Ticker]],[1]!Table1[[Symbol]:[Industry]],2,FALSE),"-")</f>
        <v>-</v>
      </c>
      <c r="D2517" t="s">
        <v>62</v>
      </c>
      <c r="E2517">
        <v>164.27542299999999</v>
      </c>
      <c r="F2517">
        <v>41.21</v>
      </c>
      <c r="G2517">
        <v>-2.9626640783543801</v>
      </c>
      <c r="H2517">
        <v>-13.2462761034558</v>
      </c>
      <c r="I2517">
        <v>-51.106213982628297</v>
      </c>
      <c r="J2517">
        <v>-4.3875935850603698</v>
      </c>
      <c r="K2517">
        <v>47.849103799704501</v>
      </c>
      <c r="L2517">
        <v>51.916107155057198</v>
      </c>
      <c r="M2517">
        <v>20.759375548642399</v>
      </c>
      <c r="N2517">
        <v>0.83341618220091795</v>
      </c>
      <c r="O2517">
        <v>79.325406454743998</v>
      </c>
      <c r="P2517">
        <v>22.936229936372101</v>
      </c>
      <c r="Q2517">
        <v>0.114610886686367</v>
      </c>
    </row>
    <row r="2518" spans="1:17" hidden="1" x14ac:dyDescent="0.3">
      <c r="A2518" t="s">
        <v>5196</v>
      </c>
      <c r="B2518" t="s">
        <v>5197</v>
      </c>
      <c r="C2518" t="str">
        <f>IFERROR(VLOOKUP(Table1[[#This Row],[Ticker]],[1]!Table1[[Symbol]:[Industry]],2,FALSE),"-")</f>
        <v>-</v>
      </c>
      <c r="E2518">
        <v>164.06850075</v>
      </c>
      <c r="F2518">
        <v>73.5</v>
      </c>
      <c r="G2518">
        <v>143.88119958036299</v>
      </c>
      <c r="H2518">
        <v>82.613300690045307</v>
      </c>
      <c r="I2518">
        <v>85.563395882018497</v>
      </c>
      <c r="J2518">
        <v>-5.1168648484554202</v>
      </c>
      <c r="K2518">
        <v>55.496219673717498</v>
      </c>
      <c r="L2518">
        <v>39.292131347719902</v>
      </c>
      <c r="M2518">
        <v>59.1079259504437</v>
      </c>
      <c r="N2518">
        <v>0.88506790628634202</v>
      </c>
      <c r="O2518">
        <v>13.605442176870699</v>
      </c>
      <c r="P2518">
        <v>233.333333333333</v>
      </c>
      <c r="Q2518">
        <v>0.11529924785149</v>
      </c>
    </row>
    <row r="2519" spans="1:17" hidden="1" x14ac:dyDescent="0.3">
      <c r="A2519" t="s">
        <v>5198</v>
      </c>
      <c r="B2519" t="s">
        <v>5199</v>
      </c>
      <c r="C2519" t="str">
        <f>IFERROR(VLOOKUP(Table1[[#This Row],[Ticker]],[1]!Table1[[Symbol]:[Industry]],2,FALSE),"-")</f>
        <v>-</v>
      </c>
      <c r="D2519" t="s">
        <v>130</v>
      </c>
      <c r="E2519">
        <v>163.99572137999999</v>
      </c>
      <c r="F2519">
        <v>67.95</v>
      </c>
      <c r="G2519">
        <v>-19.678168909933099</v>
      </c>
      <c r="H2519">
        <v>-5.9218579579823096</v>
      </c>
      <c r="I2519">
        <v>-40.131898139676203</v>
      </c>
      <c r="J2519">
        <v>-9.6801044267831204E-2</v>
      </c>
      <c r="K2519">
        <v>72.033303359722197</v>
      </c>
      <c r="L2519">
        <v>74.324240157878506</v>
      </c>
      <c r="M2519">
        <v>40.773548475819901</v>
      </c>
      <c r="N2519">
        <v>0.57351724137931004</v>
      </c>
      <c r="O2519">
        <v>68.727005150846196</v>
      </c>
      <c r="P2519">
        <v>23.545454545454501</v>
      </c>
    </row>
    <row r="2520" spans="1:17" hidden="1" x14ac:dyDescent="0.3">
      <c r="A2520" t="s">
        <v>5200</v>
      </c>
      <c r="B2520" t="s">
        <v>5201</v>
      </c>
      <c r="C2520" t="str">
        <f>IFERROR(VLOOKUP(Table1[[#This Row],[Ticker]],[1]!Table1[[Symbol]:[Industry]],2,FALSE),"-")</f>
        <v>-</v>
      </c>
      <c r="D2520" t="s">
        <v>116</v>
      </c>
      <c r="E2520">
        <v>163.89269999999999</v>
      </c>
      <c r="F2520">
        <v>151.5</v>
      </c>
      <c r="G2520">
        <v>-20.914718786982998</v>
      </c>
      <c r="H2520">
        <v>-11.274757246718799</v>
      </c>
      <c r="I2520">
        <v>-23.4380944309471</v>
      </c>
      <c r="J2520">
        <v>-1.92491120571132</v>
      </c>
      <c r="K2520">
        <v>160.72716250316401</v>
      </c>
      <c r="L2520">
        <v>153.823695233016</v>
      </c>
      <c r="M2520">
        <v>34.875302234865401</v>
      </c>
      <c r="N2520">
        <v>0.71865485564304399</v>
      </c>
      <c r="O2520">
        <v>32.178217821782098</v>
      </c>
      <c r="P2520">
        <v>26.249999999999901</v>
      </c>
      <c r="Q2520">
        <v>9.4764935050089996E-2</v>
      </c>
    </row>
    <row r="2521" spans="1:17" hidden="1" x14ac:dyDescent="0.3">
      <c r="A2521" t="s">
        <v>5202</v>
      </c>
      <c r="B2521" t="s">
        <v>5203</v>
      </c>
      <c r="C2521" t="str">
        <f>IFERROR(VLOOKUP(Table1[[#This Row],[Ticker]],[1]!Table1[[Symbol]:[Industry]],2,FALSE),"-")</f>
        <v>-</v>
      </c>
      <c r="D2521" t="s">
        <v>1833</v>
      </c>
      <c r="E2521">
        <v>163.871261</v>
      </c>
      <c r="F2521">
        <v>37</v>
      </c>
      <c r="G2521">
        <v>14.3418137325668</v>
      </c>
      <c r="H2521">
        <v>-5.2812945777006197</v>
      </c>
      <c r="I2521">
        <v>-50.796345935540003</v>
      </c>
      <c r="J2521">
        <v>-3.8394783429018098</v>
      </c>
      <c r="K2521">
        <v>38.647193239841499</v>
      </c>
      <c r="L2521">
        <v>35.151640836749003</v>
      </c>
      <c r="M2521">
        <v>28.579798441688901</v>
      </c>
      <c r="N2521">
        <v>1.00312381993736</v>
      </c>
      <c r="O2521">
        <v>58.378378378378301</v>
      </c>
      <c r="P2521">
        <v>119.584569732937</v>
      </c>
      <c r="Q2521">
        <v>0.117782657950183</v>
      </c>
    </row>
    <row r="2522" spans="1:17" hidden="1" x14ac:dyDescent="0.3">
      <c r="A2522" t="s">
        <v>5204</v>
      </c>
      <c r="B2522" t="s">
        <v>5205</v>
      </c>
      <c r="C2522" t="str">
        <f>IFERROR(VLOOKUP(Table1[[#This Row],[Ticker]],[1]!Table1[[Symbol]:[Industry]],2,FALSE),"-")</f>
        <v>-</v>
      </c>
      <c r="D2522" t="s">
        <v>130</v>
      </c>
      <c r="E2522">
        <v>163.6373208</v>
      </c>
      <c r="F2522">
        <v>99.57</v>
      </c>
      <c r="G2522">
        <v>17.258099276412501</v>
      </c>
      <c r="H2522">
        <v>-9.4259289521161698</v>
      </c>
      <c r="I2522">
        <v>-17.542831695645098</v>
      </c>
      <c r="J2522">
        <v>-2.04231386478064</v>
      </c>
      <c r="K2522">
        <v>104.282343845871</v>
      </c>
      <c r="L2522">
        <v>99.102345007354302</v>
      </c>
      <c r="M2522">
        <v>29.927721997464602</v>
      </c>
      <c r="N2522">
        <v>0.74614428540666899</v>
      </c>
      <c r="O2522">
        <v>45.073817414883997</v>
      </c>
      <c r="P2522">
        <v>55.821596244131399</v>
      </c>
      <c r="Q2522">
        <v>-2.2760858419654001E-2</v>
      </c>
    </row>
    <row r="2523" spans="1:17" hidden="1" x14ac:dyDescent="0.3">
      <c r="A2523" t="s">
        <v>5206</v>
      </c>
      <c r="B2523" t="s">
        <v>5207</v>
      </c>
      <c r="C2523" t="str">
        <f>IFERROR(VLOOKUP(Table1[[#This Row],[Ticker]],[1]!Table1[[Symbol]:[Industry]],2,FALSE),"-")</f>
        <v>-</v>
      </c>
      <c r="E2523">
        <v>163.61076724899999</v>
      </c>
      <c r="F2523">
        <v>10.97</v>
      </c>
      <c r="G2523">
        <v>-33.066852367688</v>
      </c>
      <c r="H2523">
        <v>-16.709706661356702</v>
      </c>
      <c r="I2523">
        <v>-23.839609582462199</v>
      </c>
      <c r="J2523">
        <v>2.2559363084695199</v>
      </c>
      <c r="K2523">
        <v>11.5823480048942</v>
      </c>
      <c r="L2523">
        <v>11.490965159709299</v>
      </c>
      <c r="M2523">
        <v>37.168849171211903</v>
      </c>
      <c r="N2523">
        <v>0.66932927618003402</v>
      </c>
      <c r="O2523">
        <v>59.617137648131198</v>
      </c>
      <c r="P2523">
        <v>25.947187141216901</v>
      </c>
      <c r="Q2523">
        <v>6.7747357345068995E-2</v>
      </c>
    </row>
    <row r="2524" spans="1:17" hidden="1" x14ac:dyDescent="0.3">
      <c r="A2524" t="s">
        <v>5208</v>
      </c>
      <c r="B2524" t="s">
        <v>5209</v>
      </c>
      <c r="C2524" t="str">
        <f>IFERROR(VLOOKUP(Table1[[#This Row],[Ticker]],[1]!Table1[[Symbol]:[Industry]],2,FALSE),"-")</f>
        <v>-</v>
      </c>
      <c r="D2524" t="s">
        <v>703</v>
      </c>
      <c r="E2524">
        <v>163.46488893</v>
      </c>
      <c r="F2524">
        <v>80.55</v>
      </c>
      <c r="G2524">
        <v>34.337735968503999</v>
      </c>
      <c r="H2524">
        <v>-3.38657741095196</v>
      </c>
      <c r="I2524">
        <v>9.6661803265534108</v>
      </c>
      <c r="J2524">
        <v>-0.93449624959948796</v>
      </c>
      <c r="K2524">
        <v>81.106703025710502</v>
      </c>
      <c r="L2524">
        <v>72.243419270938602</v>
      </c>
      <c r="M2524">
        <v>88.374458321217901</v>
      </c>
      <c r="N2524">
        <v>0.87877866861140297</v>
      </c>
      <c r="O2524">
        <v>12.1042830540037</v>
      </c>
      <c r="P2524">
        <v>65.400410677617998</v>
      </c>
      <c r="Q2524">
        <v>2.2514289353509E-2</v>
      </c>
    </row>
    <row r="2525" spans="1:17" hidden="1" x14ac:dyDescent="0.3">
      <c r="A2525" t="s">
        <v>5210</v>
      </c>
      <c r="B2525" t="s">
        <v>5211</v>
      </c>
      <c r="C2525" t="str">
        <f>IFERROR(VLOOKUP(Table1[[#This Row],[Ticker]],[1]!Table1[[Symbol]:[Industry]],2,FALSE),"-")</f>
        <v>-</v>
      </c>
      <c r="D2525" t="s">
        <v>271</v>
      </c>
      <c r="E2525">
        <v>163.38704149</v>
      </c>
      <c r="F2525">
        <v>178.3</v>
      </c>
      <c r="G2525">
        <v>52.209827474209199</v>
      </c>
      <c r="H2525">
        <v>0.88713512585088605</v>
      </c>
      <c r="I2525">
        <v>16.768899611663301</v>
      </c>
      <c r="J2525">
        <v>5.0100739837980797</v>
      </c>
      <c r="K2525">
        <v>174.02705638533499</v>
      </c>
      <c r="L2525">
        <v>159.05692302098799</v>
      </c>
      <c r="M2525">
        <v>60.9784067903786</v>
      </c>
      <c r="N2525">
        <v>1.05533572059535</v>
      </c>
      <c r="O2525">
        <v>26.388109927089101</v>
      </c>
      <c r="P2525">
        <v>77.148534525583699</v>
      </c>
      <c r="Q2525">
        <v>5.079410885288E-2</v>
      </c>
    </row>
    <row r="2526" spans="1:17" hidden="1" x14ac:dyDescent="0.3">
      <c r="A2526" t="s">
        <v>5212</v>
      </c>
      <c r="B2526" t="s">
        <v>5213</v>
      </c>
      <c r="C2526" t="str">
        <f>IFERROR(VLOOKUP(Table1[[#This Row],[Ticker]],[1]!Table1[[Symbol]:[Industry]],2,FALSE),"-")</f>
        <v>-</v>
      </c>
      <c r="D2526" t="s">
        <v>619</v>
      </c>
      <c r="E2526">
        <v>163.31750625000001</v>
      </c>
      <c r="F2526">
        <v>302.64999999999998</v>
      </c>
      <c r="G2526">
        <v>160.603276281284</v>
      </c>
      <c r="H2526">
        <v>-37.359987907502401</v>
      </c>
      <c r="I2526">
        <v>86.510390417537593</v>
      </c>
      <c r="J2526">
        <v>-7.19849754925652</v>
      </c>
      <c r="K2526">
        <v>300.10710087342397</v>
      </c>
      <c r="L2526">
        <v>206.217986855258</v>
      </c>
      <c r="M2526">
        <v>13.9815387950832</v>
      </c>
      <c r="N2526">
        <v>4.74343986202585E-2</v>
      </c>
      <c r="O2526">
        <v>49.6976705765736</v>
      </c>
      <c r="P2526">
        <v>215.09630400832799</v>
      </c>
      <c r="Q2526">
        <v>9.2537278638055998E-2</v>
      </c>
    </row>
    <row r="2527" spans="1:17" hidden="1" x14ac:dyDescent="0.3">
      <c r="A2527" t="s">
        <v>5214</v>
      </c>
      <c r="B2527" t="s">
        <v>5215</v>
      </c>
      <c r="C2527" t="str">
        <f>IFERROR(VLOOKUP(Table1[[#This Row],[Ticker]],[1]!Table1[[Symbol]:[Industry]],2,FALSE),"-")</f>
        <v>-</v>
      </c>
      <c r="D2527" t="s">
        <v>619</v>
      </c>
      <c r="E2527">
        <v>162.99530429999999</v>
      </c>
      <c r="F2527">
        <v>53</v>
      </c>
      <c r="G2527">
        <v>43.058409071156703</v>
      </c>
      <c r="H2527">
        <v>-1.30415172055776</v>
      </c>
      <c r="I2527">
        <v>-12.6425298793322</v>
      </c>
      <c r="J2527">
        <v>1.9717227184707999</v>
      </c>
      <c r="K2527">
        <v>55.096952664112997</v>
      </c>
      <c r="L2527">
        <v>50.400612106419501</v>
      </c>
      <c r="M2527">
        <v>38.780310049970602</v>
      </c>
      <c r="N2527">
        <v>0.48845630131782702</v>
      </c>
      <c r="O2527">
        <v>33.018867924528301</v>
      </c>
      <c r="P2527">
        <v>77.733065057008702</v>
      </c>
      <c r="Q2527">
        <v>9.4136248089214003E-2</v>
      </c>
    </row>
    <row r="2528" spans="1:17" hidden="1" x14ac:dyDescent="0.3">
      <c r="A2528" t="s">
        <v>5216</v>
      </c>
      <c r="B2528" t="s">
        <v>5217</v>
      </c>
      <c r="C2528" t="str">
        <f>IFERROR(VLOOKUP(Table1[[#This Row],[Ticker]],[1]!Table1[[Symbol]:[Industry]],2,FALSE),"-")</f>
        <v>-</v>
      </c>
      <c r="D2528" t="s">
        <v>993</v>
      </c>
      <c r="E2528">
        <v>162.98845793999999</v>
      </c>
      <c r="F2528">
        <v>161.69999999999999</v>
      </c>
      <c r="G2528">
        <v>92.634907359523794</v>
      </c>
      <c r="H2528">
        <v>0.90078756174540597</v>
      </c>
      <c r="I2528">
        <v>27.386631302035401</v>
      </c>
      <c r="J2528">
        <v>-5.0891754604340598</v>
      </c>
      <c r="K2528">
        <v>159.017840002139</v>
      </c>
      <c r="L2528">
        <v>124.672936894895</v>
      </c>
      <c r="M2528">
        <v>24.295827167742601</v>
      </c>
      <c r="N2528">
        <v>0.34301513218702501</v>
      </c>
      <c r="O2528">
        <v>21.4594928880643</v>
      </c>
      <c r="P2528">
        <v>119.701086956521</v>
      </c>
      <c r="Q2528">
        <v>9.6042658510910005E-3</v>
      </c>
    </row>
    <row r="2529" spans="1:17" hidden="1" x14ac:dyDescent="0.3">
      <c r="A2529" t="s">
        <v>5218</v>
      </c>
      <c r="B2529" t="s">
        <v>5219</v>
      </c>
      <c r="C2529" t="str">
        <f>IFERROR(VLOOKUP(Table1[[#This Row],[Ticker]],[1]!Table1[[Symbol]:[Industry]],2,FALSE),"-")</f>
        <v>-</v>
      </c>
      <c r="D2529" t="s">
        <v>21</v>
      </c>
      <c r="E2529">
        <v>162.79584</v>
      </c>
      <c r="F2529">
        <v>184</v>
      </c>
      <c r="G2529">
        <v>35.400410122961198</v>
      </c>
      <c r="H2529">
        <v>60.379851480033103</v>
      </c>
      <c r="I2529">
        <v>44.120077150611102</v>
      </c>
      <c r="J2529">
        <v>-14.210239688956401</v>
      </c>
      <c r="K2529">
        <v>154.494860770342</v>
      </c>
      <c r="M2529">
        <v>44.776847937792297</v>
      </c>
      <c r="N2529">
        <v>0.56956395348837197</v>
      </c>
      <c r="O2529">
        <v>26.3586956521739</v>
      </c>
      <c r="P2529">
        <v>88.717948717948701</v>
      </c>
    </row>
    <row r="2530" spans="1:17" hidden="1" x14ac:dyDescent="0.3">
      <c r="A2530" t="s">
        <v>5220</v>
      </c>
      <c r="B2530" t="s">
        <v>5221</v>
      </c>
      <c r="C2530" t="str">
        <f>IFERROR(VLOOKUP(Table1[[#This Row],[Ticker]],[1]!Table1[[Symbol]:[Industry]],2,FALSE),"-")</f>
        <v>-</v>
      </c>
      <c r="D2530" t="s">
        <v>138</v>
      </c>
      <c r="E2530">
        <v>162.488516</v>
      </c>
      <c r="F2530">
        <v>65.11</v>
      </c>
      <c r="G2530">
        <v>-2.16116310839727</v>
      </c>
      <c r="H2530">
        <v>-2.9821901000886699</v>
      </c>
      <c r="I2530">
        <v>-26.125543874043299</v>
      </c>
      <c r="J2530">
        <v>-0.49227175360713998</v>
      </c>
      <c r="K2530">
        <v>63.873016601519303</v>
      </c>
      <c r="L2530">
        <v>62.0966221229925</v>
      </c>
      <c r="M2530">
        <v>45.095026933644903</v>
      </c>
      <c r="N2530">
        <v>2.6820932455217301</v>
      </c>
      <c r="O2530">
        <v>36.077407464291198</v>
      </c>
      <c r="P2530">
        <v>42.472647702406903</v>
      </c>
      <c r="Q2530">
        <v>7.7538369214121994E-2</v>
      </c>
    </row>
    <row r="2531" spans="1:17" hidden="1" x14ac:dyDescent="0.3">
      <c r="A2531" t="s">
        <v>5222</v>
      </c>
      <c r="B2531" t="s">
        <v>5223</v>
      </c>
      <c r="C2531" t="str">
        <f>IFERROR(VLOOKUP(Table1[[#This Row],[Ticker]],[1]!Table1[[Symbol]:[Industry]],2,FALSE),"-")</f>
        <v>-</v>
      </c>
      <c r="D2531" t="s">
        <v>268</v>
      </c>
      <c r="E2531">
        <v>162.27373337500001</v>
      </c>
      <c r="F2531">
        <v>30.55</v>
      </c>
      <c r="G2531">
        <v>129.551027677577</v>
      </c>
      <c r="H2531">
        <v>11.423121006714901</v>
      </c>
      <c r="I2531">
        <v>2.5609239051325199</v>
      </c>
      <c r="J2531">
        <v>-4.3412715864482898</v>
      </c>
      <c r="K2531">
        <v>27.952741721624601</v>
      </c>
      <c r="L2531">
        <v>21.241250667292199</v>
      </c>
      <c r="M2531">
        <v>37.787904720621199</v>
      </c>
      <c r="N2531">
        <v>0.78963328143702005</v>
      </c>
      <c r="O2531">
        <v>18.4288052373158</v>
      </c>
      <c r="P2531">
        <v>178.99543378995401</v>
      </c>
      <c r="Q2531">
        <v>8.8130346753366007E-2</v>
      </c>
    </row>
    <row r="2532" spans="1:17" hidden="1" x14ac:dyDescent="0.3">
      <c r="A2532" t="s">
        <v>5224</v>
      </c>
      <c r="B2532" t="s">
        <v>5225</v>
      </c>
      <c r="C2532" t="str">
        <f>IFERROR(VLOOKUP(Table1[[#This Row],[Ticker]],[1]!Table1[[Symbol]:[Industry]],2,FALSE),"-")</f>
        <v>-</v>
      </c>
      <c r="D2532" t="s">
        <v>138</v>
      </c>
      <c r="E2532">
        <v>162.24</v>
      </c>
      <c r="F2532">
        <v>390</v>
      </c>
      <c r="G2532">
        <v>-18.570537871373499</v>
      </c>
      <c r="H2532">
        <v>-4.1612945777006196</v>
      </c>
      <c r="I2532">
        <v>-9.8508708437235395</v>
      </c>
      <c r="J2532">
        <v>0.54422459675781298</v>
      </c>
      <c r="K2532">
        <v>389.81148407993498</v>
      </c>
      <c r="L2532">
        <v>387.01310403675598</v>
      </c>
      <c r="M2532">
        <v>100</v>
      </c>
      <c r="O2532">
        <v>0</v>
      </c>
      <c r="P2532">
        <v>5.4054054054053902</v>
      </c>
    </row>
    <row r="2533" spans="1:17" hidden="1" x14ac:dyDescent="0.3">
      <c r="A2533" t="s">
        <v>5226</v>
      </c>
      <c r="B2533" t="s">
        <v>5227</v>
      </c>
      <c r="C2533" t="str">
        <f>IFERROR(VLOOKUP(Table1[[#This Row],[Ticker]],[1]!Table1[[Symbol]:[Industry]],2,FALSE),"-")</f>
        <v>-</v>
      </c>
      <c r="D2533" t="s">
        <v>21</v>
      </c>
      <c r="E2533">
        <v>161.919780288</v>
      </c>
      <c r="F2533">
        <v>44.24</v>
      </c>
      <c r="G2533">
        <v>51.7888560875436</v>
      </c>
      <c r="H2533">
        <v>20.2541485979383</v>
      </c>
      <c r="I2533">
        <v>-25.501762148905701</v>
      </c>
      <c r="J2533">
        <v>1.5596771353891601</v>
      </c>
      <c r="K2533">
        <v>39.5483940743744</v>
      </c>
      <c r="L2533">
        <v>36.144545386079201</v>
      </c>
      <c r="M2533">
        <v>56.393139009742299</v>
      </c>
      <c r="N2533">
        <v>2.4017861331995798</v>
      </c>
      <c r="O2533">
        <v>21.9484629294755</v>
      </c>
      <c r="P2533">
        <v>112.18225419664201</v>
      </c>
      <c r="Q2533">
        <v>5.6591581330192001E-2</v>
      </c>
    </row>
    <row r="2534" spans="1:17" hidden="1" x14ac:dyDescent="0.3">
      <c r="A2534" t="s">
        <v>5228</v>
      </c>
      <c r="B2534" t="s">
        <v>5229</v>
      </c>
      <c r="C2534" t="str">
        <f>IFERROR(VLOOKUP(Table1[[#This Row],[Ticker]],[1]!Table1[[Symbol]:[Industry]],2,FALSE),"-")</f>
        <v>-</v>
      </c>
      <c r="D2534" t="s">
        <v>619</v>
      </c>
      <c r="E2534">
        <v>161.90958000000001</v>
      </c>
      <c r="F2534">
        <v>81.69</v>
      </c>
      <c r="G2534">
        <v>23.478930369430401</v>
      </c>
      <c r="H2534">
        <v>-0.30896712986754898</v>
      </c>
      <c r="I2534">
        <v>1.1609960894772799</v>
      </c>
      <c r="J2534">
        <v>3.7466785844878698</v>
      </c>
      <c r="K2534">
        <v>81.716543590555105</v>
      </c>
      <c r="L2534">
        <v>76.852738930800399</v>
      </c>
      <c r="M2534">
        <v>40.803568885308898</v>
      </c>
      <c r="N2534">
        <v>0.61908984778113196</v>
      </c>
      <c r="O2534">
        <v>29.146774390990299</v>
      </c>
      <c r="P2534">
        <v>55.304182509505601</v>
      </c>
      <c r="Q2534">
        <v>1.9546598465809001E-2</v>
      </c>
    </row>
    <row r="2535" spans="1:17" hidden="1" x14ac:dyDescent="0.3">
      <c r="A2535" t="s">
        <v>5230</v>
      </c>
      <c r="B2535" t="s">
        <v>5231</v>
      </c>
      <c r="C2535" t="str">
        <f>IFERROR(VLOOKUP(Table1[[#This Row],[Ticker]],[1]!Table1[[Symbol]:[Industry]],2,FALSE),"-")</f>
        <v>-</v>
      </c>
      <c r="D2535" t="s">
        <v>119</v>
      </c>
      <c r="E2535">
        <v>161.49920535000001</v>
      </c>
      <c r="F2535">
        <v>0.81</v>
      </c>
      <c r="G2535">
        <v>-42.975943276778899</v>
      </c>
      <c r="H2535">
        <v>-24.749529871818201</v>
      </c>
      <c r="I2535">
        <v>-34.256276249128902</v>
      </c>
      <c r="J2535">
        <v>0.54422459675781298</v>
      </c>
      <c r="K2535">
        <v>1.0108870802013901</v>
      </c>
      <c r="L2535">
        <v>1.0005081256497901</v>
      </c>
      <c r="M2535">
        <v>0.84665085473727697</v>
      </c>
      <c r="N2535">
        <v>0.77622586469826604</v>
      </c>
      <c r="O2535">
        <v>54.320987654320902</v>
      </c>
      <c r="P2535">
        <v>47.272727272727202</v>
      </c>
      <c r="Q2535">
        <v>-0.103998640829435</v>
      </c>
    </row>
    <row r="2536" spans="1:17" hidden="1" x14ac:dyDescent="0.3">
      <c r="A2536" t="s">
        <v>5232</v>
      </c>
      <c r="B2536" t="s">
        <v>5233</v>
      </c>
      <c r="C2536" t="str">
        <f>IFERROR(VLOOKUP(Table1[[#This Row],[Ticker]],[1]!Table1[[Symbol]:[Industry]],2,FALSE),"-")</f>
        <v>-</v>
      </c>
      <c r="D2536" t="s">
        <v>619</v>
      </c>
      <c r="E2536">
        <v>160.8528</v>
      </c>
      <c r="F2536">
        <v>155</v>
      </c>
      <c r="G2536">
        <v>-22.9658422666779</v>
      </c>
      <c r="H2536">
        <v>-1.43975894793465</v>
      </c>
      <c r="I2536">
        <v>-17.741334443529698</v>
      </c>
      <c r="J2536">
        <v>-0.71327935268926901</v>
      </c>
      <c r="K2536">
        <v>154.57380511411</v>
      </c>
      <c r="L2536">
        <v>156.18811684167099</v>
      </c>
      <c r="M2536">
        <v>39.400684301717703</v>
      </c>
      <c r="N2536">
        <v>1.27461653602237</v>
      </c>
      <c r="O2536">
        <v>35.387096774193502</v>
      </c>
      <c r="P2536">
        <v>20.952009364026502</v>
      </c>
      <c r="Q2536">
        <v>3.4622832371072998E-2</v>
      </c>
    </row>
    <row r="2537" spans="1:17" hidden="1" x14ac:dyDescent="0.3">
      <c r="A2537" t="s">
        <v>5234</v>
      </c>
      <c r="B2537" t="s">
        <v>5235</v>
      </c>
      <c r="C2537" t="str">
        <f>IFERROR(VLOOKUP(Table1[[#This Row],[Ticker]],[1]!Table1[[Symbol]:[Industry]],2,FALSE),"-")</f>
        <v>-</v>
      </c>
      <c r="D2537" t="s">
        <v>400</v>
      </c>
      <c r="E2537">
        <v>160.82535840999901</v>
      </c>
      <c r="F2537">
        <v>9.19</v>
      </c>
      <c r="G2537">
        <v>87.288424539312999</v>
      </c>
      <c r="H2537">
        <v>-0.92829569252783195</v>
      </c>
      <c r="I2537">
        <v>-43.177844876579897</v>
      </c>
      <c r="J2537">
        <v>4.70620434928873</v>
      </c>
      <c r="K2537">
        <v>8.9181793716237401</v>
      </c>
      <c r="L2537">
        <v>8.2496515886353592</v>
      </c>
      <c r="M2537">
        <v>58.020916110838002</v>
      </c>
      <c r="N2537">
        <v>1.43180454564801</v>
      </c>
      <c r="O2537">
        <v>76.278563656147895</v>
      </c>
      <c r="P2537">
        <v>113.720930232558</v>
      </c>
      <c r="Q2537">
        <v>0.134239912451179</v>
      </c>
    </row>
    <row r="2538" spans="1:17" hidden="1" x14ac:dyDescent="0.3">
      <c r="A2538" t="s">
        <v>5236</v>
      </c>
      <c r="B2538" t="s">
        <v>5237</v>
      </c>
      <c r="C2538" t="str">
        <f>IFERROR(VLOOKUP(Table1[[#This Row],[Ticker]],[1]!Table1[[Symbol]:[Industry]],2,FALSE),"-")</f>
        <v>-</v>
      </c>
      <c r="D2538" t="s">
        <v>407</v>
      </c>
      <c r="E2538">
        <v>160.78684999999999</v>
      </c>
      <c r="F2538">
        <v>140</v>
      </c>
      <c r="G2538">
        <v>9.3573900565544008</v>
      </c>
      <c r="H2538">
        <v>-21.808353401230001</v>
      </c>
      <c r="I2538">
        <v>-33.860927411919597</v>
      </c>
      <c r="J2538">
        <v>-8.3692431976468598</v>
      </c>
      <c r="K2538">
        <v>166.153799492638</v>
      </c>
      <c r="L2538">
        <v>156.35667487258601</v>
      </c>
      <c r="M2538">
        <v>38.597728486039301</v>
      </c>
      <c r="N2538">
        <v>1.6198198198198199</v>
      </c>
      <c r="O2538">
        <v>60.714285714285701</v>
      </c>
      <c r="P2538">
        <v>78.071737471381297</v>
      </c>
      <c r="Q2538">
        <v>9.6281372911418001E-2</v>
      </c>
    </row>
    <row r="2539" spans="1:17" hidden="1" x14ac:dyDescent="0.3">
      <c r="A2539" t="s">
        <v>5238</v>
      </c>
      <c r="B2539" t="s">
        <v>5239</v>
      </c>
      <c r="C2539" t="str">
        <f>IFERROR(VLOOKUP(Table1[[#This Row],[Ticker]],[1]!Table1[[Symbol]:[Industry]],2,FALSE),"-")</f>
        <v>-</v>
      </c>
      <c r="D2539" t="s">
        <v>619</v>
      </c>
      <c r="E2539">
        <v>160.53066000000001</v>
      </c>
      <c r="F2539">
        <v>485.75</v>
      </c>
      <c r="G2539">
        <v>7.6101328440391702</v>
      </c>
      <c r="H2539">
        <v>-6.4897769061829402</v>
      </c>
      <c r="I2539">
        <v>-4.0431846851918203E-2</v>
      </c>
      <c r="J2539">
        <v>0.501671405268454</v>
      </c>
      <c r="K2539">
        <v>456.345317775551</v>
      </c>
      <c r="L2539">
        <v>424.76870952163603</v>
      </c>
      <c r="M2539">
        <v>56.382839728949399</v>
      </c>
      <c r="N2539">
        <v>0.55856794335492799</v>
      </c>
      <c r="O2539">
        <v>15.903242408646401</v>
      </c>
      <c r="P2539">
        <v>36.083485081944197</v>
      </c>
      <c r="Q2539">
        <v>-2.0188475762949E-2</v>
      </c>
    </row>
    <row r="2540" spans="1:17" hidden="1" x14ac:dyDescent="0.3">
      <c r="A2540" t="s">
        <v>5240</v>
      </c>
      <c r="B2540" t="s">
        <v>5241</v>
      </c>
      <c r="C2540" t="str">
        <f>IFERROR(VLOOKUP(Table1[[#This Row],[Ticker]],[1]!Table1[[Symbol]:[Industry]],2,FALSE),"-")</f>
        <v>-</v>
      </c>
      <c r="D2540" t="s">
        <v>268</v>
      </c>
      <c r="E2540">
        <v>160.49935679999999</v>
      </c>
      <c r="F2540">
        <v>270.14999999999998</v>
      </c>
      <c r="G2540">
        <v>-0.90077243395433304</v>
      </c>
      <c r="H2540">
        <v>-4.8767596299846003</v>
      </c>
      <c r="I2540">
        <v>-30.463432557980099</v>
      </c>
      <c r="J2540">
        <v>-2.9679879188421001</v>
      </c>
      <c r="K2540">
        <v>270.74807563554299</v>
      </c>
      <c r="L2540">
        <v>263.63915113988998</v>
      </c>
      <c r="M2540">
        <v>42.531875883354097</v>
      </c>
      <c r="N2540">
        <v>0.56806963699862401</v>
      </c>
      <c r="O2540">
        <v>30.668147325559801</v>
      </c>
      <c r="P2540">
        <v>31.780487804878</v>
      </c>
      <c r="Q2540">
        <v>1.7240399896473E-2</v>
      </c>
    </row>
    <row r="2541" spans="1:17" hidden="1" x14ac:dyDescent="0.3">
      <c r="A2541" t="s">
        <v>5242</v>
      </c>
      <c r="B2541" t="s">
        <v>5243</v>
      </c>
      <c r="C2541" t="str">
        <f>IFERROR(VLOOKUP(Table1[[#This Row],[Ticker]],[1]!Table1[[Symbol]:[Industry]],2,FALSE),"-")</f>
        <v>-</v>
      </c>
      <c r="D2541" t="s">
        <v>1364</v>
      </c>
      <c r="E2541">
        <v>159.88525000000001</v>
      </c>
      <c r="F2541">
        <v>369.25</v>
      </c>
      <c r="G2541">
        <v>236.44377365831099</v>
      </c>
      <c r="H2541">
        <v>13.547735522633801</v>
      </c>
      <c r="I2541">
        <v>-20.1500302735977</v>
      </c>
      <c r="J2541">
        <v>-7.8140620846638802</v>
      </c>
      <c r="K2541">
        <v>353.60638096415897</v>
      </c>
      <c r="L2541">
        <v>306.069916474443</v>
      </c>
      <c r="M2541">
        <v>52.066222139458098</v>
      </c>
      <c r="N2541">
        <v>1.37033824804856</v>
      </c>
      <c r="O2541">
        <v>46.594448205822502</v>
      </c>
      <c r="P2541">
        <v>411.42659279778297</v>
      </c>
    </row>
    <row r="2542" spans="1:17" hidden="1" x14ac:dyDescent="0.3">
      <c r="A2542" t="s">
        <v>5244</v>
      </c>
      <c r="B2542" t="s">
        <v>5245</v>
      </c>
      <c r="C2542" t="str">
        <f>IFERROR(VLOOKUP(Table1[[#This Row],[Ticker]],[1]!Table1[[Symbol]:[Industry]],2,FALSE),"-")</f>
        <v>-</v>
      </c>
      <c r="D2542" t="s">
        <v>138</v>
      </c>
      <c r="E2542">
        <v>159.84</v>
      </c>
      <c r="F2542">
        <v>180</v>
      </c>
      <c r="G2542">
        <v>81.973713473793097</v>
      </c>
      <c r="H2542">
        <v>18.4237394359048</v>
      </c>
      <c r="I2542">
        <v>90.693380501443102</v>
      </c>
      <c r="J2542">
        <v>4.79646642493252</v>
      </c>
      <c r="K2542">
        <v>154.510840222013</v>
      </c>
      <c r="M2542">
        <v>58.107798033684404</v>
      </c>
      <c r="N2542">
        <v>0.42453874538745301</v>
      </c>
      <c r="O2542">
        <v>8.3333333333333197</v>
      </c>
      <c r="P2542">
        <v>112.51475796930301</v>
      </c>
    </row>
    <row r="2543" spans="1:17" hidden="1" x14ac:dyDescent="0.3">
      <c r="A2543" t="s">
        <v>5246</v>
      </c>
      <c r="B2543" t="s">
        <v>5247</v>
      </c>
      <c r="C2543" t="str">
        <f>IFERROR(VLOOKUP(Table1[[#This Row],[Ticker]],[1]!Table1[[Symbol]:[Industry]],2,FALSE),"-")</f>
        <v>-</v>
      </c>
      <c r="D2543" t="s">
        <v>1147</v>
      </c>
      <c r="E2543">
        <v>159.79029</v>
      </c>
      <c r="F2543">
        <v>70.75</v>
      </c>
      <c r="G2543">
        <v>9.2632280979856603</v>
      </c>
      <c r="H2543">
        <v>-7.1760208905653</v>
      </c>
      <c r="I2543">
        <v>-34.629495622348301</v>
      </c>
      <c r="J2543">
        <v>-3.81253660340658</v>
      </c>
      <c r="K2543">
        <v>70.377190760608599</v>
      </c>
      <c r="L2543">
        <v>71.441795650978605</v>
      </c>
      <c r="M2543">
        <v>52.753111024310201</v>
      </c>
      <c r="N2543">
        <v>0.61960128571159701</v>
      </c>
      <c r="O2543">
        <v>39.999999999999901</v>
      </c>
      <c r="P2543">
        <v>43.363728470111397</v>
      </c>
      <c r="Q2543">
        <v>4.1913749821246002E-2</v>
      </c>
    </row>
    <row r="2544" spans="1:17" hidden="1" x14ac:dyDescent="0.3">
      <c r="A2544" t="s">
        <v>5248</v>
      </c>
      <c r="B2544" t="s">
        <v>5249</v>
      </c>
      <c r="C2544" t="str">
        <f>IFERROR(VLOOKUP(Table1[[#This Row],[Ticker]],[1]!Table1[[Symbol]:[Industry]],2,FALSE),"-")</f>
        <v>-</v>
      </c>
      <c r="D2544" t="s">
        <v>268</v>
      </c>
      <c r="E2544">
        <v>159.70753124999999</v>
      </c>
      <c r="F2544">
        <v>2388.15</v>
      </c>
      <c r="G2544">
        <v>122.225087651056</v>
      </c>
      <c r="H2544">
        <v>12.7311520561253</v>
      </c>
      <c r="I2544">
        <v>16.246160357792601</v>
      </c>
      <c r="J2544">
        <v>-11.840390787857499</v>
      </c>
      <c r="K2544">
        <v>2245.1255422704198</v>
      </c>
      <c r="L2544">
        <v>1882.52964005535</v>
      </c>
      <c r="M2544">
        <v>46.054976453189703</v>
      </c>
      <c r="N2544">
        <v>0.42550817732324703</v>
      </c>
      <c r="O2544">
        <v>40.089609111655399</v>
      </c>
      <c r="P2544">
        <v>170.091608233431</v>
      </c>
      <c r="Q2544">
        <v>0.106112522543315</v>
      </c>
    </row>
    <row r="2545" spans="1:17" hidden="1" x14ac:dyDescent="0.3">
      <c r="A2545" t="s">
        <v>5250</v>
      </c>
      <c r="B2545" t="s">
        <v>5251</v>
      </c>
      <c r="C2545" t="str">
        <f>IFERROR(VLOOKUP(Table1[[#This Row],[Ticker]],[1]!Table1[[Symbol]:[Industry]],2,FALSE),"-")</f>
        <v>-</v>
      </c>
      <c r="D2545" t="s">
        <v>420</v>
      </c>
      <c r="E2545">
        <v>159.69885926800001</v>
      </c>
      <c r="F2545">
        <v>159.63999999999999</v>
      </c>
      <c r="G2545">
        <v>9.6140148822168694</v>
      </c>
      <c r="H2545">
        <v>-4.6253177185949204</v>
      </c>
      <c r="I2545">
        <v>13.226621135176799</v>
      </c>
      <c r="J2545">
        <v>-7.6946642921310797</v>
      </c>
      <c r="K2545">
        <v>163.15454713343999</v>
      </c>
      <c r="L2545">
        <v>141.12267591248499</v>
      </c>
      <c r="M2545">
        <v>27.883713491418</v>
      </c>
      <c r="N2545">
        <v>0.203760654456732</v>
      </c>
      <c r="O2545">
        <v>18.391380606364301</v>
      </c>
      <c r="P2545">
        <v>47.337332718043299</v>
      </c>
      <c r="Q2545">
        <v>3.8140181908989997E-2</v>
      </c>
    </row>
    <row r="2546" spans="1:17" hidden="1" x14ac:dyDescent="0.3">
      <c r="A2546" t="s">
        <v>5252</v>
      </c>
      <c r="B2546" t="s">
        <v>5253</v>
      </c>
      <c r="C2546" t="str">
        <f>IFERROR(VLOOKUP(Table1[[#This Row],[Ticker]],[1]!Table1[[Symbol]:[Industry]],2,FALSE),"-")</f>
        <v>-</v>
      </c>
      <c r="E2546">
        <v>159.285</v>
      </c>
      <c r="F2546">
        <v>155.4</v>
      </c>
      <c r="G2546">
        <v>249.761430460594</v>
      </c>
      <c r="H2546">
        <v>10.046932030706699</v>
      </c>
      <c r="I2546">
        <v>40.6426001553654</v>
      </c>
      <c r="J2546">
        <v>-14.287236077399401</v>
      </c>
      <c r="K2546">
        <v>134.87115380131399</v>
      </c>
      <c r="L2546">
        <v>104.708993556154</v>
      </c>
      <c r="M2546">
        <v>46.855184897751499</v>
      </c>
      <c r="N2546">
        <v>1.28629558376234</v>
      </c>
      <c r="O2546">
        <v>28.056628056628</v>
      </c>
      <c r="P2546">
        <v>283.60898543569402</v>
      </c>
      <c r="Q2546">
        <v>0.140660232758785</v>
      </c>
    </row>
    <row r="2547" spans="1:17" hidden="1" x14ac:dyDescent="0.3">
      <c r="A2547" t="s">
        <v>5254</v>
      </c>
      <c r="B2547" t="s">
        <v>5255</v>
      </c>
      <c r="C2547" t="str">
        <f>IFERROR(VLOOKUP(Table1[[#This Row],[Ticker]],[1]!Table1[[Symbol]:[Industry]],2,FALSE),"-")</f>
        <v>-</v>
      </c>
      <c r="E2547">
        <v>158.938164</v>
      </c>
      <c r="F2547">
        <v>215.6</v>
      </c>
      <c r="G2547">
        <v>-15.905767838182401</v>
      </c>
      <c r="H2547">
        <v>25.397065043750398</v>
      </c>
      <c r="I2547">
        <v>-7.1861008105324604</v>
      </c>
      <c r="J2547">
        <v>14.627557930091101</v>
      </c>
      <c r="K2547">
        <v>177.229323986342</v>
      </c>
      <c r="M2547">
        <v>71.0139037182539</v>
      </c>
      <c r="N2547">
        <v>1.0713493530499001</v>
      </c>
      <c r="O2547">
        <v>0.64935064935065501</v>
      </c>
      <c r="P2547">
        <v>54</v>
      </c>
    </row>
    <row r="2548" spans="1:17" hidden="1" x14ac:dyDescent="0.3">
      <c r="A2548" t="s">
        <v>5256</v>
      </c>
      <c r="B2548" t="s">
        <v>5257</v>
      </c>
      <c r="C2548" t="str">
        <f>IFERROR(VLOOKUP(Table1[[#This Row],[Ticker]],[1]!Table1[[Symbol]:[Industry]],2,FALSE),"-")</f>
        <v>-</v>
      </c>
      <c r="D2548" t="s">
        <v>21</v>
      </c>
      <c r="E2548">
        <v>158.55425</v>
      </c>
      <c r="F2548">
        <v>112.85</v>
      </c>
      <c r="G2548">
        <v>81.205874905039195</v>
      </c>
      <c r="H2548">
        <v>-8.2453582210257199</v>
      </c>
      <c r="I2548">
        <v>13.494436814190999</v>
      </c>
      <c r="J2548">
        <v>-4.99457211850949</v>
      </c>
      <c r="K2548">
        <v>104.63792218617399</v>
      </c>
      <c r="L2548">
        <v>90.310446589132894</v>
      </c>
      <c r="M2548">
        <v>45.9896535673318</v>
      </c>
      <c r="N2548">
        <v>2.3172074809286598</v>
      </c>
      <c r="O2548">
        <v>15.099689853788201</v>
      </c>
      <c r="P2548">
        <v>150.27722333111501</v>
      </c>
      <c r="Q2548">
        <v>7.2190991028886001E-2</v>
      </c>
    </row>
    <row r="2549" spans="1:17" hidden="1" x14ac:dyDescent="0.3">
      <c r="A2549" t="s">
        <v>5258</v>
      </c>
      <c r="B2549" t="s">
        <v>5259</v>
      </c>
      <c r="C2549" t="str">
        <f>IFERROR(VLOOKUP(Table1[[#This Row],[Ticker]],[1]!Table1[[Symbol]:[Industry]],2,FALSE),"-")</f>
        <v>-</v>
      </c>
      <c r="E2549">
        <v>158.50800000000001</v>
      </c>
      <c r="F2549">
        <v>15.54</v>
      </c>
      <c r="G2549">
        <v>220.133888432698</v>
      </c>
      <c r="H2549">
        <v>-2.3576873632717601</v>
      </c>
      <c r="I2549">
        <v>44.603820448741601</v>
      </c>
      <c r="J2549">
        <v>3.4476682159340402</v>
      </c>
      <c r="K2549">
        <v>15.3794141461808</v>
      </c>
      <c r="L2549">
        <v>12.8822659369813</v>
      </c>
      <c r="M2549">
        <v>64.682022918537697</v>
      </c>
      <c r="N2549">
        <v>1.02141639804907</v>
      </c>
      <c r="O2549">
        <v>43.050193050193002</v>
      </c>
      <c r="P2549">
        <v>331.06796116504802</v>
      </c>
    </row>
    <row r="2550" spans="1:17" hidden="1" x14ac:dyDescent="0.3">
      <c r="A2550" t="s">
        <v>5260</v>
      </c>
      <c r="B2550" t="s">
        <v>5261</v>
      </c>
      <c r="C2550" t="str">
        <f>IFERROR(VLOOKUP(Table1[[#This Row],[Ticker]],[1]!Table1[[Symbol]:[Industry]],2,FALSE),"-")</f>
        <v>-</v>
      </c>
      <c r="D2550" t="s">
        <v>1508</v>
      </c>
      <c r="E2550">
        <v>158.4</v>
      </c>
      <c r="F2550">
        <v>90</v>
      </c>
      <c r="G2550">
        <v>14.4855951847595</v>
      </c>
      <c r="H2550">
        <v>-5.7850657032943396</v>
      </c>
      <c r="I2550">
        <v>3.1959480204156501</v>
      </c>
      <c r="J2550">
        <v>2.90027562537521</v>
      </c>
      <c r="K2550">
        <v>90.830236131018694</v>
      </c>
      <c r="L2550">
        <v>90.403992556089094</v>
      </c>
      <c r="M2550">
        <v>55.501762452098703</v>
      </c>
      <c r="N2550">
        <v>2.1758594156775399</v>
      </c>
      <c r="O2550">
        <v>76</v>
      </c>
      <c r="P2550">
        <v>85.681865071177995</v>
      </c>
      <c r="Q2550">
        <v>2.1933346472831999E-2</v>
      </c>
    </row>
    <row r="2551" spans="1:17" hidden="1" x14ac:dyDescent="0.3">
      <c r="A2551" t="s">
        <v>5262</v>
      </c>
      <c r="B2551" t="s">
        <v>5263</v>
      </c>
      <c r="C2551" t="str">
        <f>IFERROR(VLOOKUP(Table1[[#This Row],[Ticker]],[1]!Table1[[Symbol]:[Industry]],2,FALSE),"-")</f>
        <v>-</v>
      </c>
      <c r="E2551">
        <v>157.97631465000001</v>
      </c>
      <c r="F2551">
        <v>162.75</v>
      </c>
      <c r="G2551">
        <v>105.217128121615</v>
      </c>
      <c r="H2551">
        <v>-4.8396787898498603</v>
      </c>
      <c r="I2551">
        <v>-57.296874539727199</v>
      </c>
      <c r="J2551">
        <v>-6.7384466755507502</v>
      </c>
      <c r="K2551">
        <v>175.131596048262</v>
      </c>
      <c r="L2551">
        <v>180.79384695028699</v>
      </c>
      <c r="M2551">
        <v>41.987176470942202</v>
      </c>
      <c r="N2551">
        <v>0.681723625557206</v>
      </c>
      <c r="O2551">
        <v>111.367127496159</v>
      </c>
      <c r="P2551">
        <v>138.11265544989001</v>
      </c>
      <c r="Q2551">
        <v>0.15618390956434899</v>
      </c>
    </row>
    <row r="2552" spans="1:17" hidden="1" x14ac:dyDescent="0.3">
      <c r="A2552" t="s">
        <v>5264</v>
      </c>
      <c r="B2552" t="s">
        <v>5265</v>
      </c>
      <c r="C2552" t="str">
        <f>IFERROR(VLOOKUP(Table1[[#This Row],[Ticker]],[1]!Table1[[Symbol]:[Industry]],2,FALSE),"-")</f>
        <v>-</v>
      </c>
      <c r="D2552" t="s">
        <v>916</v>
      </c>
      <c r="E2552">
        <v>157.7121975</v>
      </c>
      <c r="F2552">
        <v>77.22</v>
      </c>
      <c r="G2552">
        <v>112.09865164832</v>
      </c>
      <c r="H2552">
        <v>6.5294477553460801</v>
      </c>
      <c r="I2552">
        <v>21.126627318514899</v>
      </c>
      <c r="J2552">
        <v>4.9226029751361802</v>
      </c>
      <c r="K2552">
        <v>69.258083478690594</v>
      </c>
      <c r="L2552">
        <v>57.797838702054399</v>
      </c>
      <c r="M2552">
        <v>64.471641444671704</v>
      </c>
      <c r="N2552">
        <v>1.2026140064364701</v>
      </c>
      <c r="O2552">
        <v>8.7801087801087707</v>
      </c>
      <c r="P2552">
        <v>148.21600771456099</v>
      </c>
      <c r="Q2552">
        <v>6.8753880464947001E-2</v>
      </c>
    </row>
    <row r="2553" spans="1:17" hidden="1" x14ac:dyDescent="0.3">
      <c r="A2553" t="s">
        <v>5266</v>
      </c>
      <c r="B2553" t="s">
        <v>5267</v>
      </c>
      <c r="C2553" t="str">
        <f>IFERROR(VLOOKUP(Table1[[#This Row],[Ticker]],[1]!Table1[[Symbol]:[Industry]],2,FALSE),"-")</f>
        <v>-</v>
      </c>
      <c r="D2553" t="s">
        <v>51</v>
      </c>
      <c r="E2553">
        <v>157.32142397000001</v>
      </c>
      <c r="F2553">
        <v>134.30000000000001</v>
      </c>
      <c r="G2553">
        <v>-75.139579640415207</v>
      </c>
      <c r="H2553">
        <v>-1.23996571887774E-2</v>
      </c>
      <c r="I2553">
        <v>-48.106276249128904</v>
      </c>
      <c r="K2553">
        <v>189.21766386560799</v>
      </c>
      <c r="L2553">
        <v>158.38044369603</v>
      </c>
      <c r="M2553">
        <v>76.184711012591407</v>
      </c>
      <c r="N2553">
        <v>0.92307692307692302</v>
      </c>
      <c r="O2553">
        <v>108.48845867460901</v>
      </c>
      <c r="P2553">
        <v>21.428571428571399</v>
      </c>
    </row>
    <row r="2554" spans="1:17" hidden="1" x14ac:dyDescent="0.3">
      <c r="A2554" t="s">
        <v>5268</v>
      </c>
      <c r="B2554" t="s">
        <v>5269</v>
      </c>
      <c r="C2554" t="str">
        <f>IFERROR(VLOOKUP(Table1[[#This Row],[Ticker]],[1]!Table1[[Symbol]:[Industry]],2,FALSE),"-")</f>
        <v>-</v>
      </c>
      <c r="D2554" t="s">
        <v>130</v>
      </c>
      <c r="E2554">
        <v>157.16082689999999</v>
      </c>
      <c r="F2554">
        <v>67.650000000000006</v>
      </c>
      <c r="G2554">
        <v>-60.781174477152497</v>
      </c>
      <c r="H2554">
        <v>-10.105350521756501</v>
      </c>
      <c r="I2554">
        <v>-43.288191142745902</v>
      </c>
      <c r="J2554">
        <v>-0.84873728007503402</v>
      </c>
      <c r="K2554">
        <v>71.946681885715904</v>
      </c>
      <c r="L2554">
        <v>81.658023734357997</v>
      </c>
      <c r="M2554">
        <v>33.839242779797999</v>
      </c>
      <c r="N2554">
        <v>0.82551210428305399</v>
      </c>
      <c r="O2554">
        <v>86.252771618625204</v>
      </c>
      <c r="P2554">
        <v>5.2918287937743198</v>
      </c>
    </row>
    <row r="2555" spans="1:17" hidden="1" x14ac:dyDescent="0.3">
      <c r="A2555" t="s">
        <v>5270</v>
      </c>
      <c r="B2555" t="s">
        <v>5271</v>
      </c>
      <c r="C2555" t="str">
        <f>IFERROR(VLOOKUP(Table1[[#This Row],[Ticker]],[1]!Table1[[Symbol]:[Industry]],2,FALSE),"-")</f>
        <v>-</v>
      </c>
      <c r="D2555" t="s">
        <v>916</v>
      </c>
      <c r="E2555">
        <v>156.87</v>
      </c>
      <c r="F2555">
        <v>126</v>
      </c>
      <c r="G2555">
        <v>19.810431252491799</v>
      </c>
      <c r="H2555">
        <v>-12.5007779725345</v>
      </c>
      <c r="I2555">
        <v>-7.7018588355566102</v>
      </c>
      <c r="J2555">
        <v>-2.3866077596314001</v>
      </c>
      <c r="K2555">
        <v>124.473657911975</v>
      </c>
      <c r="L2555">
        <v>115.005605222969</v>
      </c>
      <c r="M2555">
        <v>54.020385848890903</v>
      </c>
      <c r="N2555">
        <v>0.72842543019113204</v>
      </c>
      <c r="O2555">
        <v>22.2222222222222</v>
      </c>
      <c r="P2555">
        <v>47.1275105091078</v>
      </c>
      <c r="Q2555">
        <v>-1.8437305264517E-2</v>
      </c>
    </row>
    <row r="2556" spans="1:17" hidden="1" x14ac:dyDescent="0.3">
      <c r="A2556" t="s">
        <v>5272</v>
      </c>
      <c r="B2556" t="s">
        <v>5273</v>
      </c>
      <c r="C2556" t="str">
        <f>IFERROR(VLOOKUP(Table1[[#This Row],[Ticker]],[1]!Table1[[Symbol]:[Industry]],2,FALSE),"-")</f>
        <v>-</v>
      </c>
      <c r="D2556" t="s">
        <v>5274</v>
      </c>
      <c r="E2556">
        <v>156.2902718</v>
      </c>
      <c r="F2556">
        <v>62.9</v>
      </c>
      <c r="G2556">
        <v>9.1457498449141905</v>
      </c>
      <c r="H2556">
        <v>-29.100318967944499</v>
      </c>
      <c r="I2556">
        <v>17.865416872564101</v>
      </c>
      <c r="J2556">
        <v>-8.9410695208892399</v>
      </c>
      <c r="K2556">
        <v>61.416264520065901</v>
      </c>
      <c r="M2556">
        <v>31.834234118229599</v>
      </c>
      <c r="N2556">
        <v>0.31233802816901401</v>
      </c>
      <c r="O2556">
        <v>31.001589825119201</v>
      </c>
      <c r="P2556">
        <v>59.240506329113899</v>
      </c>
    </row>
    <row r="2557" spans="1:17" hidden="1" x14ac:dyDescent="0.3">
      <c r="A2557" t="s">
        <v>5275</v>
      </c>
      <c r="B2557" t="s">
        <v>5276</v>
      </c>
      <c r="C2557" t="str">
        <f>IFERROR(VLOOKUP(Table1[[#This Row],[Ticker]],[1]!Table1[[Symbol]:[Industry]],2,FALSE),"-")</f>
        <v>-</v>
      </c>
      <c r="D2557" t="s">
        <v>274</v>
      </c>
      <c r="E2557">
        <v>156.27042144000001</v>
      </c>
      <c r="F2557">
        <v>67.2</v>
      </c>
      <c r="G2557">
        <v>242.23659078316601</v>
      </c>
      <c r="H2557">
        <v>-25.0331571932884</v>
      </c>
      <c r="I2557">
        <v>-36.503199957086203</v>
      </c>
      <c r="J2557">
        <v>0.84868494079800705</v>
      </c>
      <c r="K2557">
        <v>69.475099212940805</v>
      </c>
      <c r="L2557">
        <v>57.683272043846799</v>
      </c>
      <c r="M2557">
        <v>40.256776247151201</v>
      </c>
      <c r="N2557">
        <v>0.45819387494667202</v>
      </c>
      <c r="O2557">
        <v>37.633928571428498</v>
      </c>
      <c r="P2557">
        <v>293.90386869871003</v>
      </c>
      <c r="Q2557">
        <v>0.10946714695017599</v>
      </c>
    </row>
    <row r="2558" spans="1:17" hidden="1" x14ac:dyDescent="0.3">
      <c r="A2558" t="s">
        <v>5277</v>
      </c>
      <c r="B2558" t="s">
        <v>5278</v>
      </c>
      <c r="C2558" t="str">
        <f>IFERROR(VLOOKUP(Table1[[#This Row],[Ticker]],[1]!Table1[[Symbol]:[Industry]],2,FALSE),"-")</f>
        <v>-</v>
      </c>
      <c r="D2558" t="s">
        <v>130</v>
      </c>
      <c r="E2558">
        <v>156.217896</v>
      </c>
      <c r="F2558">
        <v>44.01</v>
      </c>
      <c r="G2558">
        <v>-43.504193413915502</v>
      </c>
      <c r="H2558">
        <v>-12.1798638961222</v>
      </c>
      <c r="I2558">
        <v>-33.285704448048598</v>
      </c>
      <c r="J2558">
        <v>-0.500043280654203</v>
      </c>
      <c r="K2558">
        <v>46.793032640748599</v>
      </c>
      <c r="L2558">
        <v>49.498587345958001</v>
      </c>
      <c r="M2558">
        <v>36.077171809350503</v>
      </c>
      <c r="N2558">
        <v>0.92479310566282502</v>
      </c>
      <c r="O2558">
        <v>49.511474664848897</v>
      </c>
      <c r="P2558">
        <v>6.6650508967523097</v>
      </c>
      <c r="Q2558">
        <v>-6.1936503775181999E-2</v>
      </c>
    </row>
    <row r="2559" spans="1:17" hidden="1" x14ac:dyDescent="0.3">
      <c r="A2559" t="s">
        <v>5279</v>
      </c>
      <c r="B2559" t="s">
        <v>5280</v>
      </c>
      <c r="C2559" t="str">
        <f>IFERROR(VLOOKUP(Table1[[#This Row],[Ticker]],[1]!Table1[[Symbol]:[Industry]],2,FALSE),"-")</f>
        <v>-</v>
      </c>
      <c r="D2559" t="s">
        <v>138</v>
      </c>
      <c r="E2559">
        <v>156.14263824</v>
      </c>
      <c r="F2559">
        <v>11.64</v>
      </c>
      <c r="G2559">
        <v>70.024056723220994</v>
      </c>
      <c r="H2559">
        <v>7.4081219212933398</v>
      </c>
      <c r="I2559">
        <v>4.1283391354864296</v>
      </c>
      <c r="J2559">
        <v>-13.8187097661765</v>
      </c>
      <c r="K2559">
        <v>10.992626755778801</v>
      </c>
      <c r="L2559">
        <v>9.2179227594122004</v>
      </c>
      <c r="M2559">
        <v>41.656671335737798</v>
      </c>
      <c r="N2559">
        <v>0.75275128878658903</v>
      </c>
      <c r="O2559">
        <v>43.986254295532603</v>
      </c>
      <c r="P2559">
        <v>128.23529411764699</v>
      </c>
      <c r="Q2559">
        <v>6.2473181102912001E-2</v>
      </c>
    </row>
    <row r="2560" spans="1:17" hidden="1" x14ac:dyDescent="0.3">
      <c r="A2560" t="s">
        <v>5281</v>
      </c>
      <c r="B2560" t="s">
        <v>5282</v>
      </c>
      <c r="C2560" t="str">
        <f>IFERROR(VLOOKUP(Table1[[#This Row],[Ticker]],[1]!Table1[[Symbol]:[Industry]],2,FALSE),"-")</f>
        <v>-</v>
      </c>
      <c r="D2560" t="s">
        <v>5283</v>
      </c>
      <c r="E2560">
        <v>156.07682750000001</v>
      </c>
      <c r="F2560">
        <v>109</v>
      </c>
      <c r="G2560">
        <v>155.153378106063</v>
      </c>
      <c r="H2560">
        <v>20.291300731846999</v>
      </c>
      <c r="I2560">
        <v>40.458009465156699</v>
      </c>
      <c r="J2560">
        <v>4.52825134267162</v>
      </c>
      <c r="K2560">
        <v>100.643973384799</v>
      </c>
      <c r="L2560">
        <v>84.008104938641793</v>
      </c>
      <c r="M2560">
        <v>64.544198991267393</v>
      </c>
      <c r="N2560">
        <v>0.95958026651788497</v>
      </c>
      <c r="O2560">
        <v>17.0183486238532</v>
      </c>
      <c r="P2560">
        <v>209.65909090909</v>
      </c>
      <c r="Q2560">
        <v>0.11189551273467201</v>
      </c>
    </row>
    <row r="2561" spans="1:17" hidden="1" x14ac:dyDescent="0.3">
      <c r="A2561" t="s">
        <v>5284</v>
      </c>
      <c r="B2561" t="s">
        <v>5285</v>
      </c>
      <c r="C2561" t="str">
        <f>IFERROR(VLOOKUP(Table1[[#This Row],[Ticker]],[1]!Table1[[Symbol]:[Industry]],2,FALSE),"-")</f>
        <v>-</v>
      </c>
      <c r="D2561" t="s">
        <v>380</v>
      </c>
      <c r="E2561">
        <v>155.90999084399999</v>
      </c>
      <c r="F2561">
        <v>24.14</v>
      </c>
      <c r="G2561">
        <v>43.082880252632798</v>
      </c>
      <c r="H2561">
        <v>3.7505765058591899E-2</v>
      </c>
      <c r="I2561">
        <v>6.6629156700629597</v>
      </c>
      <c r="J2561">
        <v>-9.0468534701566696</v>
      </c>
      <c r="K2561">
        <v>22.928356766298499</v>
      </c>
      <c r="L2561">
        <v>20.739861182420601</v>
      </c>
      <c r="M2561">
        <v>49.845264824964197</v>
      </c>
      <c r="N2561">
        <v>2.4194835057570199</v>
      </c>
      <c r="O2561">
        <v>22.203811101905501</v>
      </c>
      <c r="P2561">
        <v>84.274809160305296</v>
      </c>
      <c r="Q2561">
        <v>3.6838994676746999E-2</v>
      </c>
    </row>
    <row r="2562" spans="1:17" hidden="1" x14ac:dyDescent="0.3">
      <c r="A2562" t="s">
        <v>5286</v>
      </c>
      <c r="B2562" t="s">
        <v>5287</v>
      </c>
      <c r="C2562" t="str">
        <f>IFERROR(VLOOKUP(Table1[[#This Row],[Ticker]],[1]!Table1[[Symbol]:[Industry]],2,FALSE),"-")</f>
        <v>-</v>
      </c>
      <c r="D2562" t="s">
        <v>619</v>
      </c>
      <c r="E2562">
        <v>155.81966399999999</v>
      </c>
      <c r="F2562">
        <v>296.10000000000002</v>
      </c>
      <c r="G2562">
        <v>-10.047509263696901</v>
      </c>
      <c r="H2562">
        <v>-9.6908770378005595</v>
      </c>
      <c r="I2562">
        <v>-9.7135922355841195</v>
      </c>
      <c r="J2562">
        <v>-4.29500892061795</v>
      </c>
      <c r="K2562">
        <v>300.511370850209</v>
      </c>
      <c r="L2562">
        <v>294.65354303889302</v>
      </c>
      <c r="M2562">
        <v>42.279677804216902</v>
      </c>
      <c r="N2562">
        <v>0.133385603570459</v>
      </c>
      <c r="O2562">
        <v>20.5673758865248</v>
      </c>
      <c r="P2562">
        <v>17.803859160533101</v>
      </c>
      <c r="Q2562">
        <v>1.0099008425963001E-2</v>
      </c>
    </row>
    <row r="2563" spans="1:17" hidden="1" x14ac:dyDescent="0.3">
      <c r="A2563" t="s">
        <v>5288</v>
      </c>
      <c r="B2563" t="s">
        <v>5289</v>
      </c>
      <c r="C2563" t="str">
        <f>IFERROR(VLOOKUP(Table1[[#This Row],[Ticker]],[1]!Table1[[Symbol]:[Industry]],2,FALSE),"-")</f>
        <v>-</v>
      </c>
      <c r="D2563" t="s">
        <v>808</v>
      </c>
      <c r="E2563">
        <v>155.81338594499999</v>
      </c>
      <c r="F2563">
        <v>140.61000000000001</v>
      </c>
      <c r="G2563">
        <v>-28.969186520022099</v>
      </c>
      <c r="H2563">
        <v>-9.0554925299190394</v>
      </c>
      <c r="I2563">
        <v>-20.185282334321599</v>
      </c>
      <c r="J2563">
        <v>-2.7122675571096999</v>
      </c>
      <c r="K2563">
        <v>144.586313566847</v>
      </c>
      <c r="L2563">
        <v>152.207035248929</v>
      </c>
      <c r="M2563">
        <v>48.268217646179998</v>
      </c>
      <c r="N2563">
        <v>0.87567392455205495</v>
      </c>
      <c r="O2563">
        <v>57.812388877035701</v>
      </c>
      <c r="P2563">
        <v>19.009733389758701</v>
      </c>
      <c r="Q2563">
        <v>1.6555765636750999E-2</v>
      </c>
    </row>
    <row r="2564" spans="1:17" hidden="1" x14ac:dyDescent="0.3">
      <c r="A2564" t="s">
        <v>5290</v>
      </c>
      <c r="B2564" t="s">
        <v>5291</v>
      </c>
      <c r="C2564" t="str">
        <f>IFERROR(VLOOKUP(Table1[[#This Row],[Ticker]],[1]!Table1[[Symbol]:[Industry]],2,FALSE),"-")</f>
        <v>-</v>
      </c>
      <c r="D2564" t="s">
        <v>138</v>
      </c>
      <c r="E2564">
        <v>155.79633568200001</v>
      </c>
      <c r="F2564">
        <v>80.06</v>
      </c>
      <c r="G2564">
        <v>134.86660441154899</v>
      </c>
      <c r="H2564">
        <v>0.75856604947707995</v>
      </c>
      <c r="I2564">
        <v>12.675970475064</v>
      </c>
      <c r="J2564">
        <v>-1.68954163700841</v>
      </c>
      <c r="K2564">
        <v>71.956369649435899</v>
      </c>
      <c r="L2564">
        <v>61.118869524833002</v>
      </c>
      <c r="M2564">
        <v>67.319375478630405</v>
      </c>
      <c r="N2564">
        <v>2.6317603238866298</v>
      </c>
      <c r="O2564">
        <v>3.0477142143392402</v>
      </c>
      <c r="P2564">
        <v>171.38983050847401</v>
      </c>
      <c r="Q2564">
        <v>0.14312821665119399</v>
      </c>
    </row>
    <row r="2565" spans="1:17" hidden="1" x14ac:dyDescent="0.3">
      <c r="A2565" t="s">
        <v>5292</v>
      </c>
      <c r="B2565" t="s">
        <v>5293</v>
      </c>
      <c r="C2565" t="str">
        <f>IFERROR(VLOOKUP(Table1[[#This Row],[Ticker]],[1]!Table1[[Symbol]:[Industry]],2,FALSE),"-")</f>
        <v>-</v>
      </c>
      <c r="D2565" t="s">
        <v>213</v>
      </c>
      <c r="E2565">
        <v>155.59906000000001</v>
      </c>
      <c r="F2565">
        <v>148</v>
      </c>
      <c r="G2565">
        <v>-77.913073684497505</v>
      </c>
      <c r="H2565">
        <v>-11.597271128148</v>
      </c>
      <c r="I2565">
        <v>-47.968256244582399</v>
      </c>
      <c r="J2565">
        <v>-4.4288511080252002</v>
      </c>
      <c r="K2565">
        <v>163.942515366046</v>
      </c>
      <c r="L2565">
        <v>200.348033442907</v>
      </c>
      <c r="M2565">
        <v>35.1892723406554</v>
      </c>
      <c r="N2565">
        <v>0.65597989949748703</v>
      </c>
      <c r="O2565">
        <v>154.695945945945</v>
      </c>
      <c r="P2565">
        <v>3.4603285564487698</v>
      </c>
      <c r="Q2565">
        <v>2.8296167520090999E-2</v>
      </c>
    </row>
    <row r="2566" spans="1:17" hidden="1" x14ac:dyDescent="0.3">
      <c r="A2566" t="s">
        <v>5294</v>
      </c>
      <c r="B2566" t="s">
        <v>5295</v>
      </c>
      <c r="C2566" t="str">
        <f>IFERROR(VLOOKUP(Table1[[#This Row],[Ticker]],[1]!Table1[[Symbol]:[Industry]],2,FALSE),"-")</f>
        <v>-</v>
      </c>
      <c r="E2566">
        <v>154.79424399999999</v>
      </c>
      <c r="F2566">
        <v>64.459999999999994</v>
      </c>
      <c r="G2566">
        <v>257.89609463791197</v>
      </c>
      <c r="H2566">
        <v>-9.8596962455255106</v>
      </c>
      <c r="I2566">
        <v>51.955137499249702</v>
      </c>
      <c r="J2566">
        <v>-2.5272039746707602</v>
      </c>
      <c r="K2566">
        <v>66.459265103774499</v>
      </c>
      <c r="L2566">
        <v>50.232834627697699</v>
      </c>
      <c r="M2566">
        <v>29.6475374587109</v>
      </c>
      <c r="N2566">
        <v>0.42656946739111901</v>
      </c>
      <c r="O2566">
        <v>20.152032268073199</v>
      </c>
      <c r="P2566">
        <v>347.638888888888</v>
      </c>
      <c r="Q2566">
        <v>0.23010719149499401</v>
      </c>
    </row>
    <row r="2567" spans="1:17" hidden="1" x14ac:dyDescent="0.3">
      <c r="A2567" t="s">
        <v>5296</v>
      </c>
      <c r="B2567" t="s">
        <v>5297</v>
      </c>
      <c r="C2567" t="str">
        <f>IFERROR(VLOOKUP(Table1[[#This Row],[Ticker]],[1]!Table1[[Symbol]:[Industry]],2,FALSE),"-")</f>
        <v>-</v>
      </c>
      <c r="D2567" t="s">
        <v>21</v>
      </c>
      <c r="E2567">
        <v>154.751902855</v>
      </c>
      <c r="F2567">
        <v>0.41</v>
      </c>
      <c r="G2567">
        <v>-21.475943276778899</v>
      </c>
      <c r="H2567">
        <v>0.96691055050449604</v>
      </c>
      <c r="I2567">
        <v>-56.684847677700297</v>
      </c>
      <c r="J2567">
        <v>3.0442245967577999</v>
      </c>
      <c r="K2567">
        <v>0.48905996476109997</v>
      </c>
      <c r="L2567">
        <v>0.52073669584329996</v>
      </c>
      <c r="M2567">
        <v>56.035611874781097</v>
      </c>
      <c r="N2567">
        <v>1.1272438249828001</v>
      </c>
      <c r="O2567">
        <v>131.70731707317</v>
      </c>
      <c r="P2567">
        <v>17.1428571428571</v>
      </c>
      <c r="Q2567">
        <v>6.8502840040913004E-2</v>
      </c>
    </row>
    <row r="2568" spans="1:17" hidden="1" x14ac:dyDescent="0.3">
      <c r="A2568" t="s">
        <v>5298</v>
      </c>
      <c r="B2568" t="s">
        <v>5299</v>
      </c>
      <c r="C2568" t="str">
        <f>IFERROR(VLOOKUP(Table1[[#This Row],[Ticker]],[1]!Table1[[Symbol]:[Industry]],2,FALSE),"-")</f>
        <v>-</v>
      </c>
      <c r="D2568" t="s">
        <v>1147</v>
      </c>
      <c r="E2568">
        <v>154.32613337500001</v>
      </c>
      <c r="F2568">
        <v>83.75</v>
      </c>
      <c r="G2568">
        <v>-75.802230305826896</v>
      </c>
      <c r="H2568">
        <v>-3.45954019173571</v>
      </c>
      <c r="I2568">
        <v>-67.082563278176906</v>
      </c>
      <c r="J2568">
        <v>5.5442245967578003</v>
      </c>
      <c r="K2568">
        <v>89.222668136137401</v>
      </c>
      <c r="M2568">
        <v>53.290217243212602</v>
      </c>
      <c r="N2568">
        <v>1.2814542107685201</v>
      </c>
      <c r="O2568">
        <v>118.507462686567</v>
      </c>
      <c r="P2568">
        <v>14.5690834473324</v>
      </c>
    </row>
    <row r="2569" spans="1:17" hidden="1" x14ac:dyDescent="0.3">
      <c r="A2569" t="s">
        <v>5300</v>
      </c>
      <c r="B2569" t="s">
        <v>5301</v>
      </c>
      <c r="C2569" t="str">
        <f>IFERROR(VLOOKUP(Table1[[#This Row],[Ticker]],[1]!Table1[[Symbol]:[Industry]],2,FALSE),"-")</f>
        <v>-</v>
      </c>
      <c r="D2569" t="s">
        <v>380</v>
      </c>
      <c r="E2569">
        <v>154.25170499999999</v>
      </c>
      <c r="F2569">
        <v>61.9</v>
      </c>
      <c r="G2569">
        <v>30.5794153868306</v>
      </c>
      <c r="H2569">
        <v>41.605576587943503</v>
      </c>
      <c r="I2569">
        <v>-21.254757646243601</v>
      </c>
      <c r="J2569">
        <v>-7.7891087365755096</v>
      </c>
      <c r="K2569">
        <v>49.9126973880973</v>
      </c>
      <c r="L2569">
        <v>47.528181010757599</v>
      </c>
      <c r="M2569">
        <v>73.028525155399194</v>
      </c>
      <c r="N2569">
        <v>1.9830141548709399</v>
      </c>
      <c r="O2569">
        <v>25.5250403877221</v>
      </c>
      <c r="P2569">
        <v>78.901734104046199</v>
      </c>
      <c r="Q2569">
        <v>0.160219650529795</v>
      </c>
    </row>
    <row r="2570" spans="1:17" hidden="1" x14ac:dyDescent="0.3">
      <c r="A2570" t="s">
        <v>5302</v>
      </c>
      <c r="B2570" t="s">
        <v>5303</v>
      </c>
      <c r="C2570" t="str">
        <f>IFERROR(VLOOKUP(Table1[[#This Row],[Ticker]],[1]!Table1[[Symbol]:[Industry]],2,FALSE),"-")</f>
        <v>-</v>
      </c>
      <c r="D2570" t="s">
        <v>921</v>
      </c>
      <c r="E2570">
        <v>154.10400000000001</v>
      </c>
      <c r="F2570">
        <v>128.41999999999999</v>
      </c>
      <c r="G2570">
        <v>61.067284388927</v>
      </c>
      <c r="H2570">
        <v>0.75700607589413504</v>
      </c>
      <c r="I2570">
        <v>54.163248816834098</v>
      </c>
      <c r="J2570">
        <v>-7.23315421832298</v>
      </c>
      <c r="K2570">
        <v>114.46042871850401</v>
      </c>
      <c r="L2570">
        <v>89.894169352625894</v>
      </c>
      <c r="M2570">
        <v>39.340317335139702</v>
      </c>
      <c r="N2570">
        <v>0.28573849035534699</v>
      </c>
      <c r="O2570">
        <v>16.952188132689599</v>
      </c>
      <c r="Q2570">
        <v>5.0623382271338002E-2</v>
      </c>
    </row>
    <row r="2571" spans="1:17" hidden="1" x14ac:dyDescent="0.3">
      <c r="A2571" t="s">
        <v>5304</v>
      </c>
      <c r="B2571" t="s">
        <v>5305</v>
      </c>
      <c r="C2571" t="str">
        <f>IFERROR(VLOOKUP(Table1[[#This Row],[Ticker]],[1]!Table1[[Symbol]:[Industry]],2,FALSE),"-")</f>
        <v>-</v>
      </c>
      <c r="D2571" t="s">
        <v>407</v>
      </c>
      <c r="E2571">
        <v>153.99513562000001</v>
      </c>
      <c r="F2571">
        <v>41.54</v>
      </c>
      <c r="G2571">
        <v>-13.936208177441101</v>
      </c>
      <c r="H2571">
        <v>-12.0247307010486</v>
      </c>
      <c r="I2571">
        <v>-24.557586292797001</v>
      </c>
      <c r="J2571">
        <v>-5.2016068588528297</v>
      </c>
      <c r="K2571">
        <v>42.340962923176399</v>
      </c>
      <c r="L2571">
        <v>42.072240316737101</v>
      </c>
      <c r="M2571">
        <v>35.150334434853598</v>
      </c>
      <c r="N2571">
        <v>2.0195192458947901</v>
      </c>
      <c r="O2571">
        <v>48.651901781415397</v>
      </c>
      <c r="P2571">
        <v>31.0410094637223</v>
      </c>
      <c r="Q2571">
        <v>0.14274900529100101</v>
      </c>
    </row>
    <row r="2572" spans="1:17" hidden="1" x14ac:dyDescent="0.3">
      <c r="A2572" t="s">
        <v>5306</v>
      </c>
      <c r="B2572" t="s">
        <v>5307</v>
      </c>
      <c r="C2572" t="str">
        <f>IFERROR(VLOOKUP(Table1[[#This Row],[Ticker]],[1]!Table1[[Symbol]:[Industry]],2,FALSE),"-")</f>
        <v>-</v>
      </c>
      <c r="D2572" t="s">
        <v>21</v>
      </c>
      <c r="E2572">
        <v>153.89583497999999</v>
      </c>
      <c r="F2572">
        <v>186.3</v>
      </c>
      <c r="G2572">
        <v>-50.047371848207497</v>
      </c>
      <c r="H2572">
        <v>-22.077961244367199</v>
      </c>
      <c r="I2572">
        <v>-41.3277048205575</v>
      </c>
      <c r="J2572">
        <v>-11.114968228354201</v>
      </c>
      <c r="O2572">
        <v>42.028985507246297</v>
      </c>
      <c r="P2572">
        <v>1.22249388753055</v>
      </c>
    </row>
    <row r="2573" spans="1:17" hidden="1" x14ac:dyDescent="0.3">
      <c r="A2573" t="s">
        <v>5308</v>
      </c>
      <c r="B2573" t="s">
        <v>5309</v>
      </c>
      <c r="C2573" t="str">
        <f>IFERROR(VLOOKUP(Table1[[#This Row],[Ticker]],[1]!Table1[[Symbol]:[Industry]],2,FALSE),"-")</f>
        <v>-</v>
      </c>
      <c r="D2573" t="s">
        <v>619</v>
      </c>
      <c r="E2573">
        <v>153.82727220000001</v>
      </c>
      <c r="F2573">
        <v>81.8</v>
      </c>
      <c r="G2573">
        <v>20.165025886216601</v>
      </c>
      <c r="H2573">
        <v>11.5398200500687</v>
      </c>
      <c r="I2573">
        <v>-5.2361014004403099</v>
      </c>
      <c r="J2573">
        <v>5.8960068411267899E-2</v>
      </c>
      <c r="K2573">
        <v>78.261276007108094</v>
      </c>
      <c r="L2573">
        <v>72.407634498189694</v>
      </c>
      <c r="M2573">
        <v>44.841611876694799</v>
      </c>
      <c r="N2573">
        <v>1.2682668556413901</v>
      </c>
      <c r="O2573">
        <v>16.014669926650299</v>
      </c>
      <c r="P2573">
        <v>47.786811201445303</v>
      </c>
      <c r="Q2573">
        <v>-5.6587244371889998E-3</v>
      </c>
    </row>
    <row r="2574" spans="1:17" hidden="1" x14ac:dyDescent="0.3">
      <c r="A2574" t="s">
        <v>5310</v>
      </c>
      <c r="B2574" t="s">
        <v>5311</v>
      </c>
      <c r="C2574" t="str">
        <f>IFERROR(VLOOKUP(Table1[[#This Row],[Ticker]],[1]!Table1[[Symbol]:[Industry]],2,FALSE),"-")</f>
        <v>-</v>
      </c>
      <c r="E2574">
        <v>153.82015279999999</v>
      </c>
      <c r="F2574">
        <v>116</v>
      </c>
      <c r="G2574">
        <v>1564.52478452525</v>
      </c>
      <c r="H2574">
        <v>-19.427912547021201</v>
      </c>
      <c r="I2574">
        <v>147.60345635907399</v>
      </c>
      <c r="J2574">
        <v>-5.7184016658684396</v>
      </c>
      <c r="K2574">
        <v>131.92538175933299</v>
      </c>
      <c r="M2574">
        <v>26.200478175884399</v>
      </c>
      <c r="N2574">
        <v>0.48411885245901598</v>
      </c>
      <c r="O2574">
        <v>64.655172413793096</v>
      </c>
      <c r="P2574">
        <v>1588.50072780203</v>
      </c>
    </row>
    <row r="2575" spans="1:17" hidden="1" x14ac:dyDescent="0.3">
      <c r="A2575" t="s">
        <v>5312</v>
      </c>
      <c r="B2575" t="s">
        <v>5313</v>
      </c>
      <c r="C2575" t="str">
        <f>IFERROR(VLOOKUP(Table1[[#This Row],[Ticker]],[1]!Table1[[Symbol]:[Industry]],2,FALSE),"-")</f>
        <v>-</v>
      </c>
      <c r="D2575" t="s">
        <v>619</v>
      </c>
      <c r="E2575">
        <v>153.44266711199899</v>
      </c>
      <c r="F2575">
        <v>5.1100000000000003</v>
      </c>
      <c r="G2575">
        <v>77.255728277473196</v>
      </c>
      <c r="H2575">
        <v>47.050826634420602</v>
      </c>
      <c r="I2575">
        <v>35.061357923926899</v>
      </c>
      <c r="J2575">
        <v>7.3964729907621001</v>
      </c>
      <c r="K2575">
        <v>3.7627427872227099</v>
      </c>
      <c r="L2575">
        <v>3.5171122317560899</v>
      </c>
      <c r="M2575">
        <v>78.404873175929694</v>
      </c>
      <c r="N2575">
        <v>1.7354551411546</v>
      </c>
      <c r="O2575">
        <v>2.3483365949119301</v>
      </c>
      <c r="P2575">
        <v>171.22529644268701</v>
      </c>
      <c r="Q2575">
        <v>-5.4776614520829998E-2</v>
      </c>
    </row>
    <row r="2576" spans="1:17" hidden="1" x14ac:dyDescent="0.3">
      <c r="A2576" t="s">
        <v>5314</v>
      </c>
      <c r="B2576" t="s">
        <v>5315</v>
      </c>
      <c r="C2576" t="str">
        <f>IFERROR(VLOOKUP(Table1[[#This Row],[Ticker]],[1]!Table1[[Symbol]:[Industry]],2,FALSE),"-")</f>
        <v>-</v>
      </c>
      <c r="D2576" t="s">
        <v>619</v>
      </c>
      <c r="E2576">
        <v>153.42111312</v>
      </c>
      <c r="F2576">
        <v>213.4</v>
      </c>
      <c r="G2576">
        <v>-48.113874311261597</v>
      </c>
      <c r="H2576">
        <v>-6.8767344340740504</v>
      </c>
      <c r="I2576">
        <v>-40.991442422784701</v>
      </c>
      <c r="J2576">
        <v>1.05431038391292</v>
      </c>
      <c r="K2576">
        <v>220.50592597248399</v>
      </c>
      <c r="L2576">
        <v>234.750844560372</v>
      </c>
      <c r="M2576">
        <v>37.209819878582898</v>
      </c>
      <c r="N2576">
        <v>1.39198771916511</v>
      </c>
      <c r="O2576">
        <v>49.953139643861299</v>
      </c>
      <c r="P2576">
        <v>5.6435643564356397</v>
      </c>
      <c r="Q2576">
        <v>-7.1798215651701996E-2</v>
      </c>
    </row>
    <row r="2577" spans="1:17" hidden="1" x14ac:dyDescent="0.3">
      <c r="A2577" t="s">
        <v>5316</v>
      </c>
      <c r="B2577" t="s">
        <v>5317</v>
      </c>
      <c r="C2577" t="str">
        <f>IFERROR(VLOOKUP(Table1[[#This Row],[Ticker]],[1]!Table1[[Symbol]:[Industry]],2,FALSE),"-")</f>
        <v>-</v>
      </c>
      <c r="D2577" t="s">
        <v>138</v>
      </c>
      <c r="E2577">
        <v>152.997539472</v>
      </c>
      <c r="F2577">
        <v>9.7200000000000006</v>
      </c>
      <c r="G2577">
        <v>-12.251805345744399</v>
      </c>
      <c r="H2577">
        <v>9.2101339937279505</v>
      </c>
      <c r="I2577">
        <v>-14.5308876480926</v>
      </c>
      <c r="J2577">
        <v>-8.8621680973060997</v>
      </c>
      <c r="K2577">
        <v>10.0826527066952</v>
      </c>
      <c r="L2577">
        <v>10.981580615438499</v>
      </c>
      <c r="M2577">
        <v>35.017806653547602</v>
      </c>
      <c r="N2577">
        <v>1.1174659981564401</v>
      </c>
      <c r="O2577">
        <v>54.835390946502002</v>
      </c>
      <c r="P2577">
        <v>21.5</v>
      </c>
      <c r="Q2577">
        <v>2.9456462321243999E-2</v>
      </c>
    </row>
    <row r="2578" spans="1:17" hidden="1" x14ac:dyDescent="0.3">
      <c r="A2578" t="s">
        <v>5318</v>
      </c>
      <c r="B2578" t="s">
        <v>5319</v>
      </c>
      <c r="C2578" t="str">
        <f>IFERROR(VLOOKUP(Table1[[#This Row],[Ticker]],[1]!Table1[[Symbol]:[Industry]],2,FALSE),"-")</f>
        <v>-</v>
      </c>
      <c r="D2578" t="s">
        <v>46</v>
      </c>
      <c r="E2578">
        <v>152.47757519999999</v>
      </c>
      <c r="F2578">
        <v>1.62</v>
      </c>
      <c r="G2578">
        <v>26.7217311418257</v>
      </c>
      <c r="H2578">
        <v>14.0205236041175</v>
      </c>
      <c r="I2578">
        <v>19.743723750870998</v>
      </c>
      <c r="J2578">
        <v>-11.8153259650399</v>
      </c>
      <c r="K2578">
        <v>1.40434882042541</v>
      </c>
      <c r="L2578">
        <v>1.2401821855736499</v>
      </c>
      <c r="M2578">
        <v>53.052286331206403</v>
      </c>
      <c r="N2578">
        <v>1.9711333681818599</v>
      </c>
      <c r="O2578">
        <v>14.814814814814801</v>
      </c>
      <c r="P2578">
        <v>79.005524861878399</v>
      </c>
      <c r="Q2578">
        <v>0.16805827362325801</v>
      </c>
    </row>
    <row r="2579" spans="1:17" hidden="1" x14ac:dyDescent="0.3">
      <c r="A2579" t="s">
        <v>5320</v>
      </c>
      <c r="B2579" t="s">
        <v>5321</v>
      </c>
      <c r="C2579" t="str">
        <f>IFERROR(VLOOKUP(Table1[[#This Row],[Ticker]],[1]!Table1[[Symbol]:[Industry]],2,FALSE),"-")</f>
        <v>-</v>
      </c>
      <c r="D2579" t="s">
        <v>1104</v>
      </c>
      <c r="E2579">
        <v>152.14009356</v>
      </c>
      <c r="F2579">
        <v>12.15</v>
      </c>
      <c r="G2579">
        <v>-43.777923474798698</v>
      </c>
      <c r="H2579">
        <v>-26.544648928268</v>
      </c>
      <c r="I2579">
        <v>-80.934242350823794</v>
      </c>
      <c r="J2579">
        <v>1.19835378727294</v>
      </c>
      <c r="K2579">
        <v>15.2576484466449</v>
      </c>
      <c r="L2579">
        <v>20.409631377662599</v>
      </c>
      <c r="M2579">
        <v>27.492386984837498</v>
      </c>
      <c r="N2579">
        <v>1.7848812033289201</v>
      </c>
      <c r="O2579">
        <v>212.75720164609001</v>
      </c>
      <c r="P2579">
        <v>8.9686098654708495</v>
      </c>
      <c r="Q2579">
        <v>-1.4917825806474E-2</v>
      </c>
    </row>
    <row r="2580" spans="1:17" hidden="1" x14ac:dyDescent="0.3">
      <c r="A2580" t="s">
        <v>5322</v>
      </c>
      <c r="B2580" t="s">
        <v>5323</v>
      </c>
      <c r="C2580" t="str">
        <f>IFERROR(VLOOKUP(Table1[[#This Row],[Ticker]],[1]!Table1[[Symbol]:[Industry]],2,FALSE),"-")</f>
        <v>-</v>
      </c>
      <c r="D2580" t="s">
        <v>43</v>
      </c>
      <c r="E2580">
        <v>151.92768000000001</v>
      </c>
      <c r="F2580">
        <v>127.2</v>
      </c>
      <c r="G2580">
        <v>43.745575710562797</v>
      </c>
      <c r="H2580">
        <v>-11.3352076211788</v>
      </c>
      <c r="I2580">
        <v>13.920122654090299</v>
      </c>
      <c r="J2580">
        <v>-0.30716859209667102</v>
      </c>
      <c r="K2580">
        <v>128.91619779388901</v>
      </c>
      <c r="L2580">
        <v>113.721712623192</v>
      </c>
      <c r="M2580">
        <v>43.456000679099901</v>
      </c>
      <c r="N2580">
        <v>0.32237789101427</v>
      </c>
      <c r="O2580">
        <v>31.918238993710599</v>
      </c>
      <c r="P2580">
        <v>71.659919028340099</v>
      </c>
      <c r="Q2580">
        <v>4.0639261592833001E-2</v>
      </c>
    </row>
    <row r="2581" spans="1:17" hidden="1" x14ac:dyDescent="0.3">
      <c r="A2581" t="s">
        <v>5324</v>
      </c>
      <c r="B2581" t="s">
        <v>5325</v>
      </c>
      <c r="C2581" t="str">
        <f>IFERROR(VLOOKUP(Table1[[#This Row],[Ticker]],[1]!Table1[[Symbol]:[Industry]],2,FALSE),"-")</f>
        <v>-</v>
      </c>
      <c r="D2581" t="s">
        <v>551</v>
      </c>
      <c r="E2581">
        <v>151.66357619999999</v>
      </c>
      <c r="F2581">
        <v>107</v>
      </c>
      <c r="G2581">
        <v>-17.455286233473799</v>
      </c>
      <c r="H2581">
        <v>-14.287344997868599</v>
      </c>
      <c r="I2581">
        <v>-36.172758141220598</v>
      </c>
      <c r="J2581">
        <v>-3.96470397467075</v>
      </c>
      <c r="K2581">
        <v>113.73410490681999</v>
      </c>
      <c r="L2581">
        <v>115.872677168633</v>
      </c>
      <c r="M2581">
        <v>36.261140203704599</v>
      </c>
      <c r="N2581">
        <v>0.35630965005302201</v>
      </c>
      <c r="O2581">
        <v>69.158878504672899</v>
      </c>
      <c r="P2581">
        <v>14.683815648445799</v>
      </c>
    </row>
    <row r="2582" spans="1:17" hidden="1" x14ac:dyDescent="0.3">
      <c r="A2582" t="s">
        <v>5326</v>
      </c>
      <c r="B2582" t="s">
        <v>5327</v>
      </c>
      <c r="C2582" t="str">
        <f>IFERROR(VLOOKUP(Table1[[#This Row],[Ticker]],[1]!Table1[[Symbol]:[Industry]],2,FALSE),"-")</f>
        <v>-</v>
      </c>
      <c r="D2582" t="s">
        <v>420</v>
      </c>
      <c r="E2582">
        <v>151.65942225000001</v>
      </c>
      <c r="F2582">
        <v>102.9</v>
      </c>
      <c r="G2582">
        <v>9.6777779857227095</v>
      </c>
      <c r="H2582">
        <v>-6.0686515259294902</v>
      </c>
      <c r="I2582">
        <v>2.4917498408126901</v>
      </c>
      <c r="J2582">
        <v>-1.18461980724583</v>
      </c>
      <c r="K2582">
        <v>107.207265892411</v>
      </c>
      <c r="L2582">
        <v>98.337018742901705</v>
      </c>
      <c r="M2582">
        <v>36.720840672708398</v>
      </c>
      <c r="N2582">
        <v>0.73627067401742796</v>
      </c>
      <c r="O2582">
        <v>28.279883381924101</v>
      </c>
      <c r="P2582">
        <v>50.813425179539699</v>
      </c>
      <c r="Q2582">
        <v>0.111513158482684</v>
      </c>
    </row>
    <row r="2583" spans="1:17" hidden="1" x14ac:dyDescent="0.3">
      <c r="A2583" t="s">
        <v>5328</v>
      </c>
      <c r="B2583" t="s">
        <v>5329</v>
      </c>
      <c r="C2583" t="str">
        <f>IFERROR(VLOOKUP(Table1[[#This Row],[Ticker]],[1]!Table1[[Symbol]:[Industry]],2,FALSE),"-")</f>
        <v>-</v>
      </c>
      <c r="E2583">
        <v>151.65620000000001</v>
      </c>
      <c r="F2583">
        <v>122.6</v>
      </c>
      <c r="G2583">
        <v>31.115770828217901</v>
      </c>
      <c r="H2583">
        <v>12.922439782260801</v>
      </c>
      <c r="I2583">
        <v>-14.558124298410201</v>
      </c>
      <c r="J2583">
        <v>2.7711153530603401</v>
      </c>
      <c r="K2583">
        <v>118.429152347388</v>
      </c>
      <c r="L2583">
        <v>114.293209403204</v>
      </c>
      <c r="M2583">
        <v>60.511114339973403</v>
      </c>
      <c r="N2583">
        <v>1.2659407801973901</v>
      </c>
      <c r="O2583">
        <v>39.110929853181098</v>
      </c>
      <c r="P2583">
        <v>71.5285064707939</v>
      </c>
      <c r="Q2583">
        <v>0.13837424508143101</v>
      </c>
    </row>
    <row r="2584" spans="1:17" hidden="1" x14ac:dyDescent="0.3">
      <c r="A2584" t="s">
        <v>5330</v>
      </c>
      <c r="B2584" t="s">
        <v>5331</v>
      </c>
      <c r="C2584" t="str">
        <f>IFERROR(VLOOKUP(Table1[[#This Row],[Ticker]],[1]!Table1[[Symbol]:[Industry]],2,FALSE),"-")</f>
        <v>-</v>
      </c>
      <c r="D2584" t="s">
        <v>696</v>
      </c>
      <c r="E2584">
        <v>151.64088735999999</v>
      </c>
      <c r="F2584">
        <v>3.2</v>
      </c>
      <c r="G2584">
        <v>28.405009104173399</v>
      </c>
      <c r="H2584">
        <v>-3.20891362531966</v>
      </c>
      <c r="I2584">
        <v>-2.9755744947429799</v>
      </c>
      <c r="J2584">
        <v>-5.9263636385362899</v>
      </c>
      <c r="K2584">
        <v>3.1634532071248498</v>
      </c>
      <c r="L2584">
        <v>3.0087209945484199</v>
      </c>
      <c r="M2584">
        <v>44.081977414946998</v>
      </c>
      <c r="N2584">
        <v>1.20429505802002</v>
      </c>
      <c r="O2584">
        <v>31.25</v>
      </c>
      <c r="P2584">
        <v>56.097560975609703</v>
      </c>
      <c r="Q2584">
        <v>2.9479107034020999E-2</v>
      </c>
    </row>
    <row r="2585" spans="1:17" hidden="1" x14ac:dyDescent="0.3">
      <c r="A2585" t="s">
        <v>5332</v>
      </c>
      <c r="B2585" t="s">
        <v>5333</v>
      </c>
      <c r="C2585" t="str">
        <f>IFERROR(VLOOKUP(Table1[[#This Row],[Ticker]],[1]!Table1[[Symbol]:[Industry]],2,FALSE),"-")</f>
        <v>-</v>
      </c>
      <c r="D2585" t="s">
        <v>619</v>
      </c>
      <c r="E2585">
        <v>151.55434055000001</v>
      </c>
      <c r="F2585">
        <v>97.7</v>
      </c>
      <c r="G2585">
        <v>71.424056723221</v>
      </c>
      <c r="H2585">
        <v>-5.3667189875449202</v>
      </c>
      <c r="I2585">
        <v>-21.8528345665285</v>
      </c>
      <c r="J2585">
        <v>2.73666017448017</v>
      </c>
      <c r="K2585">
        <v>101.430950954358</v>
      </c>
      <c r="L2585">
        <v>94.055372113902607</v>
      </c>
      <c r="M2585">
        <v>44.015503682841597</v>
      </c>
      <c r="N2585">
        <v>8.1172117234355495E-2</v>
      </c>
      <c r="O2585">
        <v>47.441146366427802</v>
      </c>
      <c r="P2585">
        <v>117.837235228539</v>
      </c>
      <c r="Q2585">
        <v>0.161531042181249</v>
      </c>
    </row>
    <row r="2586" spans="1:17" hidden="1" x14ac:dyDescent="0.3">
      <c r="A2586" t="s">
        <v>5334</v>
      </c>
      <c r="B2586" t="s">
        <v>5335</v>
      </c>
      <c r="C2586" t="str">
        <f>IFERROR(VLOOKUP(Table1[[#This Row],[Ticker]],[1]!Table1[[Symbol]:[Industry]],2,FALSE),"-")</f>
        <v>-</v>
      </c>
      <c r="D2586" t="s">
        <v>4040</v>
      </c>
      <c r="E2586">
        <v>151.4616149</v>
      </c>
      <c r="F2586">
        <v>54.5</v>
      </c>
      <c r="G2586">
        <v>2.0064885308956</v>
      </c>
      <c r="H2586">
        <v>-16.8665392772064</v>
      </c>
      <c r="I2586">
        <v>-24.301670107606899</v>
      </c>
      <c r="J2586">
        <v>-9.8615345655458508</v>
      </c>
      <c r="K2586">
        <v>56.611083167586798</v>
      </c>
      <c r="L2586">
        <v>52.675518079739597</v>
      </c>
      <c r="M2586">
        <v>29.025907810919801</v>
      </c>
      <c r="N2586">
        <v>1.0471922004279799</v>
      </c>
      <c r="O2586">
        <v>35.688073394495397</v>
      </c>
      <c r="P2586">
        <v>44.562334217506603</v>
      </c>
      <c r="Q2586">
        <v>7.8182766591810005E-2</v>
      </c>
    </row>
    <row r="2587" spans="1:17" hidden="1" x14ac:dyDescent="0.3">
      <c r="A2587" t="s">
        <v>5336</v>
      </c>
      <c r="B2587" t="s">
        <v>5337</v>
      </c>
      <c r="C2587" t="str">
        <f>IFERROR(VLOOKUP(Table1[[#This Row],[Ticker]],[1]!Table1[[Symbol]:[Industry]],2,FALSE),"-")</f>
        <v>-</v>
      </c>
      <c r="D2587" t="s">
        <v>130</v>
      </c>
      <c r="E2587">
        <v>151.27075149999999</v>
      </c>
      <c r="F2587">
        <v>3.8</v>
      </c>
      <c r="G2587">
        <v>85.968808104436505</v>
      </c>
      <c r="H2587">
        <v>2.8809589434261298</v>
      </c>
      <c r="I2587">
        <v>-16.297942915795598</v>
      </c>
      <c r="J2587">
        <v>-3.00907489562797</v>
      </c>
      <c r="K2587">
        <v>3.8040440505164201</v>
      </c>
      <c r="L2587">
        <v>3.35372079341189</v>
      </c>
      <c r="M2587">
        <v>38.230856903831402</v>
      </c>
      <c r="N2587">
        <v>1.1746921075576</v>
      </c>
      <c r="O2587">
        <v>39.210526315789402</v>
      </c>
      <c r="P2587">
        <v>123.529411764705</v>
      </c>
      <c r="Q2587">
        <v>6.0630823567603999E-2</v>
      </c>
    </row>
    <row r="2588" spans="1:17" hidden="1" x14ac:dyDescent="0.3">
      <c r="A2588" t="s">
        <v>5338</v>
      </c>
      <c r="B2588" t="s">
        <v>5339</v>
      </c>
      <c r="C2588" t="str">
        <f>IFERROR(VLOOKUP(Table1[[#This Row],[Ticker]],[1]!Table1[[Symbol]:[Industry]],2,FALSE),"-")</f>
        <v>-</v>
      </c>
      <c r="D2588" t="s">
        <v>21</v>
      </c>
      <c r="E2588">
        <v>151.25615999999999</v>
      </c>
      <c r="F2588">
        <v>110</v>
      </c>
      <c r="G2588">
        <v>-4.4107258854745801</v>
      </c>
      <c r="H2588">
        <v>1.50633270375951</v>
      </c>
      <c r="I2588">
        <v>-23.013089666319701</v>
      </c>
      <c r="J2588">
        <v>-1.2414896889564699</v>
      </c>
      <c r="K2588">
        <v>109.625601031833</v>
      </c>
      <c r="L2588">
        <v>106.424793482129</v>
      </c>
      <c r="M2588">
        <v>39.676414030557297</v>
      </c>
      <c r="N2588">
        <v>0.43448275862068902</v>
      </c>
      <c r="O2588">
        <v>36.318181818181799</v>
      </c>
      <c r="P2588">
        <v>30.177514792899402</v>
      </c>
      <c r="Q2588">
        <v>5.4589977082118997E-2</v>
      </c>
    </row>
    <row r="2589" spans="1:17" hidden="1" x14ac:dyDescent="0.3">
      <c r="A2589" t="s">
        <v>5340</v>
      </c>
      <c r="B2589" t="s">
        <v>5341</v>
      </c>
      <c r="C2589" t="str">
        <f>IFERROR(VLOOKUP(Table1[[#This Row],[Ticker]],[1]!Table1[[Symbol]:[Industry]],2,FALSE),"-")</f>
        <v>-</v>
      </c>
      <c r="D2589" t="s">
        <v>898</v>
      </c>
      <c r="E2589">
        <v>150.245</v>
      </c>
      <c r="F2589">
        <v>151</v>
      </c>
      <c r="G2589">
        <v>-7.82209712293277</v>
      </c>
      <c r="H2589">
        <v>3.8387054222993702</v>
      </c>
      <c r="I2589">
        <v>-11.369107346480099</v>
      </c>
      <c r="J2589">
        <v>0.54422459675781298</v>
      </c>
      <c r="K2589">
        <v>143.81631114374801</v>
      </c>
      <c r="L2589">
        <v>138.412086932553</v>
      </c>
      <c r="M2589">
        <v>70.029383963446804</v>
      </c>
      <c r="N2589">
        <v>0.96522727272727205</v>
      </c>
      <c r="O2589">
        <v>5.1324503311258303</v>
      </c>
      <c r="P2589">
        <v>21.7741935483871</v>
      </c>
    </row>
    <row r="2590" spans="1:17" hidden="1" x14ac:dyDescent="0.3">
      <c r="A2590" t="s">
        <v>5342</v>
      </c>
      <c r="B2590" t="s">
        <v>5343</v>
      </c>
      <c r="C2590" t="str">
        <f>IFERROR(VLOOKUP(Table1[[#This Row],[Ticker]],[1]!Table1[[Symbol]:[Industry]],2,FALSE),"-")</f>
        <v>-</v>
      </c>
      <c r="D2590" t="s">
        <v>21</v>
      </c>
      <c r="E2590">
        <v>150.05000000000001</v>
      </c>
      <c r="F2590">
        <v>200</v>
      </c>
      <c r="G2590">
        <v>22.8130475489091</v>
      </c>
      <c r="H2590">
        <v>-17.895200157099701</v>
      </c>
      <c r="I2590">
        <v>-31.9576506764509</v>
      </c>
      <c r="J2590">
        <v>-3.69588974340417</v>
      </c>
      <c r="K2590">
        <v>253.19296937316199</v>
      </c>
      <c r="L2590">
        <v>244.61283276162101</v>
      </c>
      <c r="M2590">
        <v>42.999745351950999</v>
      </c>
      <c r="N2590">
        <v>0.74679943100995705</v>
      </c>
      <c r="O2590">
        <v>155.5</v>
      </c>
      <c r="P2590">
        <v>95.503421309872905</v>
      </c>
      <c r="Q2590">
        <v>0.162931210687076</v>
      </c>
    </row>
    <row r="2591" spans="1:17" hidden="1" x14ac:dyDescent="0.3">
      <c r="A2591" t="s">
        <v>5344</v>
      </c>
      <c r="B2591" t="s">
        <v>5345</v>
      </c>
      <c r="C2591" t="str">
        <f>IFERROR(VLOOKUP(Table1[[#This Row],[Ticker]],[1]!Table1[[Symbol]:[Industry]],2,FALSE),"-")</f>
        <v>-</v>
      </c>
      <c r="E2591">
        <v>150.02500000000001</v>
      </c>
      <c r="F2591">
        <v>300.05</v>
      </c>
      <c r="G2591">
        <v>-27.1856206961337</v>
      </c>
      <c r="H2591">
        <v>-11.853602270008301</v>
      </c>
      <c r="I2591">
        <v>-32.139932758824202</v>
      </c>
      <c r="J2591">
        <v>-1.7677259079637799</v>
      </c>
      <c r="K2591">
        <v>318.54342652628799</v>
      </c>
      <c r="L2591">
        <v>326.85552055061697</v>
      </c>
      <c r="M2591">
        <v>35.911409249957003</v>
      </c>
      <c r="N2591">
        <v>0.76948478217624805</v>
      </c>
      <c r="O2591">
        <v>91.634727545409007</v>
      </c>
      <c r="P2591">
        <v>14.0007598784194</v>
      </c>
      <c r="Q2591">
        <v>4.8736685912597999E-2</v>
      </c>
    </row>
    <row r="2592" spans="1:17" hidden="1" x14ac:dyDescent="0.3">
      <c r="A2592" t="s">
        <v>5346</v>
      </c>
      <c r="B2592" t="s">
        <v>5347</v>
      </c>
      <c r="C2592" t="str">
        <f>IFERROR(VLOOKUP(Table1[[#This Row],[Ticker]],[1]!Table1[[Symbol]:[Industry]],2,FALSE),"-")</f>
        <v>-</v>
      </c>
      <c r="D2592" t="s">
        <v>539</v>
      </c>
      <c r="E2592">
        <v>149.51781625000001</v>
      </c>
      <c r="F2592">
        <v>69.41</v>
      </c>
      <c r="G2592">
        <v>269.50478234680298</v>
      </c>
      <c r="H2592">
        <v>3.7275943111882599</v>
      </c>
      <c r="I2592">
        <v>-25.718092554598499</v>
      </c>
      <c r="J2592">
        <v>-5.5615911236455498</v>
      </c>
      <c r="K2592">
        <v>68.976545864262306</v>
      </c>
      <c r="L2592">
        <v>63.5965921403509</v>
      </c>
      <c r="M2592">
        <v>54.4533535057477</v>
      </c>
      <c r="N2592">
        <v>1.31699479762863</v>
      </c>
      <c r="O2592">
        <v>39.144215530903303</v>
      </c>
      <c r="P2592">
        <v>316.62665066026398</v>
      </c>
      <c r="Q2592">
        <v>0.160860035217464</v>
      </c>
    </row>
    <row r="2593" spans="1:17" hidden="1" x14ac:dyDescent="0.3">
      <c r="A2593" t="s">
        <v>5348</v>
      </c>
      <c r="B2593" t="s">
        <v>5349</v>
      </c>
      <c r="C2593" t="str">
        <f>IFERROR(VLOOKUP(Table1[[#This Row],[Ticker]],[1]!Table1[[Symbol]:[Industry]],2,FALSE),"-")</f>
        <v>-</v>
      </c>
      <c r="D2593" t="s">
        <v>420</v>
      </c>
      <c r="E2593">
        <v>149.263712</v>
      </c>
      <c r="F2593">
        <v>57.98</v>
      </c>
      <c r="G2593">
        <v>77.974596604795394</v>
      </c>
      <c r="H2593">
        <v>76.454272158020004</v>
      </c>
      <c r="I2593">
        <v>-22.1605793962066</v>
      </c>
      <c r="J2593">
        <v>16.2628442402921</v>
      </c>
      <c r="K2593">
        <v>41.203484882544899</v>
      </c>
      <c r="L2593">
        <v>37.956298431296297</v>
      </c>
      <c r="M2593">
        <v>79.731921399976102</v>
      </c>
      <c r="N2593">
        <v>1.78426215562388</v>
      </c>
      <c r="O2593">
        <v>31.907554329079002</v>
      </c>
      <c r="P2593">
        <v>163.425715583825</v>
      </c>
      <c r="Q2593">
        <v>0.100764443712115</v>
      </c>
    </row>
    <row r="2594" spans="1:17" hidden="1" x14ac:dyDescent="0.3">
      <c r="A2594" t="s">
        <v>5350</v>
      </c>
      <c r="B2594" t="s">
        <v>5351</v>
      </c>
      <c r="C2594" t="str">
        <f>IFERROR(VLOOKUP(Table1[[#This Row],[Ticker]],[1]!Table1[[Symbol]:[Industry]],2,FALSE),"-")</f>
        <v>-</v>
      </c>
      <c r="D2594" t="s">
        <v>626</v>
      </c>
      <c r="E2594">
        <v>149.00854506499999</v>
      </c>
      <c r="F2594">
        <v>74.349999999999994</v>
      </c>
      <c r="G2594">
        <v>33.212217399753797</v>
      </c>
      <c r="H2594">
        <v>-6.7186716268809503</v>
      </c>
      <c r="I2594">
        <v>33.2951723023195</v>
      </c>
      <c r="J2594">
        <v>-2.52165929104389</v>
      </c>
      <c r="K2594">
        <v>76.502822758715098</v>
      </c>
      <c r="L2594">
        <v>65.433167968416697</v>
      </c>
      <c r="M2594">
        <v>41.190647263223802</v>
      </c>
      <c r="N2594">
        <v>1.1237837837837801</v>
      </c>
      <c r="O2594">
        <v>25.084061869535901</v>
      </c>
      <c r="P2594">
        <v>79.589371980676304</v>
      </c>
      <c r="Q2594">
        <v>0.14254750253302501</v>
      </c>
    </row>
    <row r="2595" spans="1:17" hidden="1" x14ac:dyDescent="0.3">
      <c r="A2595" t="s">
        <v>5352</v>
      </c>
      <c r="B2595" t="s">
        <v>5353</v>
      </c>
      <c r="C2595" t="str">
        <f>IFERROR(VLOOKUP(Table1[[#This Row],[Ticker]],[1]!Table1[[Symbol]:[Industry]],2,FALSE),"-")</f>
        <v>-</v>
      </c>
      <c r="D2595" t="s">
        <v>235</v>
      </c>
      <c r="E2595">
        <v>148.78992</v>
      </c>
      <c r="F2595">
        <v>144.85</v>
      </c>
      <c r="G2595">
        <v>59.960564659728902</v>
      </c>
      <c r="H2595">
        <v>-4.8662291194931502</v>
      </c>
      <c r="I2595">
        <v>-50.373857436138998</v>
      </c>
      <c r="J2595">
        <v>0.44290747416409099</v>
      </c>
      <c r="K2595">
        <v>152.76051644082301</v>
      </c>
      <c r="L2595">
        <v>156.226908237229</v>
      </c>
      <c r="M2595">
        <v>36.492233135880703</v>
      </c>
      <c r="N2595">
        <v>0.77586206896551702</v>
      </c>
      <c r="O2595">
        <v>92.164307904729</v>
      </c>
      <c r="P2595">
        <v>122.846153846153</v>
      </c>
    </row>
    <row r="2596" spans="1:17" hidden="1" x14ac:dyDescent="0.3">
      <c r="A2596" t="s">
        <v>5354</v>
      </c>
      <c r="B2596" t="s">
        <v>5355</v>
      </c>
      <c r="C2596" t="str">
        <f>IFERROR(VLOOKUP(Table1[[#This Row],[Ticker]],[1]!Table1[[Symbol]:[Industry]],2,FALSE),"-")</f>
        <v>-</v>
      </c>
      <c r="D2596" t="s">
        <v>901</v>
      </c>
      <c r="E2596">
        <v>148.66499999999999</v>
      </c>
      <c r="F2596">
        <v>583</v>
      </c>
      <c r="G2596">
        <v>53.659644779284399</v>
      </c>
      <c r="H2596">
        <v>-13.427856091896199</v>
      </c>
      <c r="I2596">
        <v>0.65981879013936495</v>
      </c>
      <c r="J2596">
        <v>-5.1524967147175902</v>
      </c>
      <c r="K2596">
        <v>605.81565680778499</v>
      </c>
      <c r="L2596">
        <v>522.67333230664303</v>
      </c>
      <c r="M2596">
        <v>30.030648302899401</v>
      </c>
      <c r="N2596">
        <v>0.37614141887145802</v>
      </c>
      <c r="O2596">
        <v>28.473413379073701</v>
      </c>
      <c r="P2596">
        <v>92.536327608982802</v>
      </c>
      <c r="Q2596">
        <v>7.9451252152696994E-2</v>
      </c>
    </row>
    <row r="2597" spans="1:17" hidden="1" x14ac:dyDescent="0.3">
      <c r="A2597" t="s">
        <v>5356</v>
      </c>
      <c r="B2597" t="s">
        <v>5357</v>
      </c>
      <c r="C2597" t="str">
        <f>IFERROR(VLOOKUP(Table1[[#This Row],[Ticker]],[1]!Table1[[Symbol]:[Industry]],2,FALSE),"-")</f>
        <v>-</v>
      </c>
      <c r="D2597" t="s">
        <v>268</v>
      </c>
      <c r="E2597">
        <v>148.65119999999999</v>
      </c>
      <c r="F2597">
        <v>133.19999999999999</v>
      </c>
      <c r="G2597">
        <v>-18.762673134598799</v>
      </c>
      <c r="H2597">
        <v>-8.0279139462710205</v>
      </c>
      <c r="I2597">
        <v>-16.516468984488402</v>
      </c>
      <c r="J2597">
        <v>-2.4274904050323798</v>
      </c>
      <c r="K2597">
        <v>138.62952176984399</v>
      </c>
      <c r="L2597">
        <v>131.52348812340199</v>
      </c>
      <c r="M2597">
        <v>26.221318589455201</v>
      </c>
      <c r="N2597">
        <v>0.42659160321849698</v>
      </c>
      <c r="O2597">
        <v>23.836336336336299</v>
      </c>
      <c r="P2597">
        <v>43.071965628356601</v>
      </c>
      <c r="Q2597">
        <v>5.9868776617815998E-2</v>
      </c>
    </row>
    <row r="2598" spans="1:17" hidden="1" x14ac:dyDescent="0.3">
      <c r="A2598" t="s">
        <v>5358</v>
      </c>
      <c r="B2598" t="s">
        <v>5359</v>
      </c>
      <c r="C2598" t="str">
        <f>IFERROR(VLOOKUP(Table1[[#This Row],[Ticker]],[1]!Table1[[Symbol]:[Industry]],2,FALSE),"-")</f>
        <v>-</v>
      </c>
      <c r="D2598" t="s">
        <v>619</v>
      </c>
      <c r="E2598">
        <v>148.59875249999999</v>
      </c>
      <c r="F2598">
        <v>165</v>
      </c>
      <c r="G2598">
        <v>80.993000822599896</v>
      </c>
      <c r="H2598">
        <v>15.4906271046779</v>
      </c>
      <c r="I2598">
        <v>37.691443439413803</v>
      </c>
      <c r="J2598">
        <v>3.02869664644725</v>
      </c>
      <c r="K2598">
        <v>147.78090746759</v>
      </c>
      <c r="L2598">
        <v>122.113253732196</v>
      </c>
      <c r="M2598">
        <v>53.149278337654003</v>
      </c>
      <c r="N2598">
        <v>2.0629750871524499</v>
      </c>
      <c r="O2598">
        <v>11.5151515151515</v>
      </c>
      <c r="P2598">
        <v>118.978102189781</v>
      </c>
      <c r="Q2598">
        <v>7.9669969288935993E-2</v>
      </c>
    </row>
    <row r="2599" spans="1:17" hidden="1" x14ac:dyDescent="0.3">
      <c r="A2599" t="s">
        <v>5360</v>
      </c>
      <c r="B2599" t="s">
        <v>5361</v>
      </c>
      <c r="C2599" t="str">
        <f>IFERROR(VLOOKUP(Table1[[#This Row],[Ticker]],[1]!Table1[[Symbol]:[Industry]],2,FALSE),"-")</f>
        <v>-</v>
      </c>
      <c r="E2599">
        <v>148.4045448</v>
      </c>
      <c r="F2599">
        <v>213.1</v>
      </c>
      <c r="G2599">
        <v>77.346683081274904</v>
      </c>
      <c r="H2599">
        <v>15.503509891573101</v>
      </c>
      <c r="I2599">
        <v>-18.983405230380299</v>
      </c>
      <c r="J2599">
        <v>9.30279276126657</v>
      </c>
      <c r="K2599">
        <v>183.706266323048</v>
      </c>
      <c r="L2599">
        <v>160.98401233190901</v>
      </c>
      <c r="M2599">
        <v>77.757814239339595</v>
      </c>
      <c r="N2599">
        <v>2.0894885667212</v>
      </c>
      <c r="O2599">
        <v>29.047395588925301</v>
      </c>
      <c r="P2599">
        <v>118.564102564102</v>
      </c>
      <c r="Q2599">
        <v>9.7498680080115002E-2</v>
      </c>
    </row>
    <row r="2600" spans="1:17" hidden="1" x14ac:dyDescent="0.3">
      <c r="A2600" t="s">
        <v>5362</v>
      </c>
      <c r="B2600" t="s">
        <v>5363</v>
      </c>
      <c r="C2600" t="str">
        <f>IFERROR(VLOOKUP(Table1[[#This Row],[Ticker]],[1]!Table1[[Symbol]:[Industry]],2,FALSE),"-")</f>
        <v>-</v>
      </c>
      <c r="E2600">
        <v>148.13874899999999</v>
      </c>
      <c r="F2600">
        <v>161.15</v>
      </c>
      <c r="G2600">
        <v>251.865319197112</v>
      </c>
      <c r="H2600">
        <v>6.2710026713169</v>
      </c>
      <c r="I2600">
        <v>34.067296767920702</v>
      </c>
      <c r="J2600">
        <v>-10.3779656049712</v>
      </c>
      <c r="K2600">
        <v>134.629482752961</v>
      </c>
      <c r="L2600">
        <v>97.635579731235197</v>
      </c>
      <c r="M2600">
        <v>55.112440470953402</v>
      </c>
      <c r="N2600">
        <v>0.81547504037640395</v>
      </c>
      <c r="O2600">
        <v>7.97393732547315</v>
      </c>
      <c r="P2600">
        <v>299.08370480435798</v>
      </c>
      <c r="Q2600">
        <v>0.176082598681227</v>
      </c>
    </row>
    <row r="2601" spans="1:17" hidden="1" x14ac:dyDescent="0.3">
      <c r="A2601" t="s">
        <v>5364</v>
      </c>
      <c r="B2601" t="s">
        <v>5365</v>
      </c>
      <c r="C2601" t="str">
        <f>IFERROR(VLOOKUP(Table1[[#This Row],[Ticker]],[1]!Table1[[Symbol]:[Industry]],2,FALSE),"-")</f>
        <v>-</v>
      </c>
      <c r="E2601">
        <v>148.01525312499999</v>
      </c>
      <c r="F2601">
        <v>813.55</v>
      </c>
      <c r="G2601">
        <v>117.183090367803</v>
      </c>
      <c r="H2601">
        <v>-20.5997218004415</v>
      </c>
      <c r="I2601">
        <v>21.142416013424398</v>
      </c>
      <c r="J2601">
        <v>-10.862033996433601</v>
      </c>
      <c r="K2601">
        <v>929.82324890930295</v>
      </c>
      <c r="L2601">
        <v>650.30382099730696</v>
      </c>
      <c r="M2601">
        <v>25.050294786923001</v>
      </c>
      <c r="N2601">
        <v>1.07759923379802</v>
      </c>
      <c r="O2601">
        <v>18.480732591727602</v>
      </c>
      <c r="P2601">
        <v>141.159033644582</v>
      </c>
    </row>
    <row r="2602" spans="1:17" hidden="1" x14ac:dyDescent="0.3">
      <c r="A2602" t="s">
        <v>5366</v>
      </c>
      <c r="B2602" t="s">
        <v>5367</v>
      </c>
      <c r="C2602" t="str">
        <f>IFERROR(VLOOKUP(Table1[[#This Row],[Ticker]],[1]!Table1[[Symbol]:[Industry]],2,FALSE),"-")</f>
        <v>-</v>
      </c>
      <c r="D2602" t="s">
        <v>155</v>
      </c>
      <c r="E2602">
        <v>147.85679999999999</v>
      </c>
      <c r="F2602">
        <v>140</v>
      </c>
      <c r="G2602">
        <v>-13.478705707718101</v>
      </c>
      <c r="H2602">
        <v>-1.3244151450765</v>
      </c>
      <c r="I2602">
        <v>-6.0519080744019504</v>
      </c>
      <c r="J2602">
        <v>-1.48280243026921</v>
      </c>
      <c r="K2602">
        <v>145.45357145693399</v>
      </c>
      <c r="L2602">
        <v>140.16783512342201</v>
      </c>
      <c r="M2602">
        <v>28.156183621697298</v>
      </c>
      <c r="N2602">
        <v>0.47115384615384598</v>
      </c>
      <c r="O2602">
        <v>34.285714285714199</v>
      </c>
      <c r="P2602">
        <v>20.5857019810508</v>
      </c>
      <c r="Q2602">
        <v>6.6272006630134994E-2</v>
      </c>
    </row>
    <row r="2603" spans="1:17" hidden="1" x14ac:dyDescent="0.3">
      <c r="A2603" t="s">
        <v>5368</v>
      </c>
      <c r="B2603" t="s">
        <v>5369</v>
      </c>
      <c r="C2603" t="str">
        <f>IFERROR(VLOOKUP(Table1[[#This Row],[Ticker]],[1]!Table1[[Symbol]:[Industry]],2,FALSE),"-")</f>
        <v>-</v>
      </c>
      <c r="D2603" t="s">
        <v>130</v>
      </c>
      <c r="E2603">
        <v>147.62066382</v>
      </c>
      <c r="F2603">
        <v>214.2</v>
      </c>
      <c r="G2603">
        <v>289.21850116766501</v>
      </c>
      <c r="H2603">
        <v>3.2281198943014102</v>
      </c>
      <c r="I2603">
        <v>163.14247602537</v>
      </c>
      <c r="J2603">
        <v>-1.37076839717025</v>
      </c>
      <c r="K2603">
        <v>195.52219514769601</v>
      </c>
      <c r="L2603">
        <v>137.54915462921801</v>
      </c>
      <c r="M2603">
        <v>62.453079390439598</v>
      </c>
      <c r="N2603">
        <v>0.57733141022152001</v>
      </c>
      <c r="O2603">
        <v>2.2408963585434298</v>
      </c>
      <c r="P2603">
        <v>360.64516129032199</v>
      </c>
      <c r="Q2603">
        <v>9.5540959259306002E-2</v>
      </c>
    </row>
    <row r="2604" spans="1:17" hidden="1" x14ac:dyDescent="0.3">
      <c r="A2604" t="s">
        <v>5370</v>
      </c>
      <c r="B2604" t="s">
        <v>5371</v>
      </c>
      <c r="C2604" t="str">
        <f>IFERROR(VLOOKUP(Table1[[#This Row],[Ticker]],[1]!Table1[[Symbol]:[Industry]],2,FALSE),"-")</f>
        <v>-</v>
      </c>
      <c r="E2604">
        <v>147.364228</v>
      </c>
      <c r="F2604">
        <v>103.69</v>
      </c>
      <c r="G2604">
        <v>-11.0361763668562</v>
      </c>
      <c r="H2604">
        <v>8.6989204760628098</v>
      </c>
      <c r="I2604">
        <v>-22.675919106271799</v>
      </c>
      <c r="J2604">
        <v>13.017435055394699</v>
      </c>
      <c r="K2604">
        <v>95.469744312866993</v>
      </c>
      <c r="L2604">
        <v>97.192471371891102</v>
      </c>
      <c r="M2604">
        <v>76.567609273642503</v>
      </c>
      <c r="N2604">
        <v>2.7032014228546002</v>
      </c>
      <c r="O2604">
        <v>33.764104542385901</v>
      </c>
      <c r="P2604">
        <v>25.532687651331699</v>
      </c>
    </row>
    <row r="2605" spans="1:17" hidden="1" x14ac:dyDescent="0.3">
      <c r="A2605" t="s">
        <v>5372</v>
      </c>
      <c r="B2605" t="s">
        <v>5373</v>
      </c>
      <c r="C2605" t="str">
        <f>IFERROR(VLOOKUP(Table1[[#This Row],[Ticker]],[1]!Table1[[Symbol]:[Industry]],2,FALSE),"-")</f>
        <v>-</v>
      </c>
      <c r="D2605" t="s">
        <v>116</v>
      </c>
      <c r="E2605">
        <v>147.3381675</v>
      </c>
      <c r="F2605">
        <v>362.75</v>
      </c>
      <c r="G2605">
        <v>407.44802390751602</v>
      </c>
      <c r="H2605">
        <v>-10.1218857107055</v>
      </c>
      <c r="I2605">
        <v>10.175950583512799</v>
      </c>
      <c r="J2605">
        <v>1.00469032495147</v>
      </c>
      <c r="K2605">
        <v>394.14058017775102</v>
      </c>
      <c r="L2605">
        <v>313.13016460228903</v>
      </c>
      <c r="M2605">
        <v>33.087249061687203</v>
      </c>
      <c r="N2605">
        <v>1.19517509727626</v>
      </c>
      <c r="O2605">
        <v>33.756030323914501</v>
      </c>
      <c r="P2605">
        <v>431.42396718429501</v>
      </c>
      <c r="Q2605">
        <v>0.27039364639699198</v>
      </c>
    </row>
    <row r="2606" spans="1:17" hidden="1" x14ac:dyDescent="0.3">
      <c r="A2606" t="s">
        <v>5374</v>
      </c>
      <c r="B2606" t="s">
        <v>5375</v>
      </c>
      <c r="C2606" t="str">
        <f>IFERROR(VLOOKUP(Table1[[#This Row],[Ticker]],[1]!Table1[[Symbol]:[Industry]],2,FALSE),"-")</f>
        <v>-</v>
      </c>
      <c r="D2606" t="s">
        <v>138</v>
      </c>
      <c r="E2606">
        <v>147.12259614000001</v>
      </c>
      <c r="F2606">
        <v>571.79999999999995</v>
      </c>
      <c r="G2606">
        <v>15.097387624352001</v>
      </c>
      <c r="H2606">
        <v>-8.4874177058204197</v>
      </c>
      <c r="I2606">
        <v>2.7136020260928202</v>
      </c>
      <c r="J2606">
        <v>-3.2938889578872299</v>
      </c>
      <c r="K2606">
        <v>594.24300409149703</v>
      </c>
      <c r="L2606">
        <v>553.61891210164595</v>
      </c>
      <c r="M2606">
        <v>36.254146668777103</v>
      </c>
      <c r="N2606">
        <v>0.49324486113687299</v>
      </c>
      <c r="O2606">
        <v>39.909059111577399</v>
      </c>
      <c r="P2606">
        <v>63.418119462703601</v>
      </c>
      <c r="Q2606">
        <v>5.6869549886849002E-2</v>
      </c>
    </row>
    <row r="2607" spans="1:17" hidden="1" x14ac:dyDescent="0.3">
      <c r="A2607" t="s">
        <v>5376</v>
      </c>
      <c r="B2607" t="s">
        <v>5377</v>
      </c>
      <c r="C2607" t="str">
        <f>IFERROR(VLOOKUP(Table1[[#This Row],[Ticker]],[1]!Table1[[Symbol]:[Industry]],2,FALSE),"-")</f>
        <v>-</v>
      </c>
      <c r="D2607" t="s">
        <v>898</v>
      </c>
      <c r="E2607">
        <v>146.765515545</v>
      </c>
      <c r="F2607">
        <v>133.65</v>
      </c>
      <c r="G2607">
        <v>277.85809159994898</v>
      </c>
      <c r="H2607">
        <v>38.703332413078897</v>
      </c>
      <c r="I2607">
        <v>145.371648867875</v>
      </c>
      <c r="J2607">
        <v>-5.2588842115323402</v>
      </c>
      <c r="K2607">
        <v>112.84270424451699</v>
      </c>
      <c r="L2607">
        <v>77.525387387338498</v>
      </c>
      <c r="M2607">
        <v>44.528932354231898</v>
      </c>
      <c r="N2607">
        <v>0.77988955684488903</v>
      </c>
      <c r="O2607">
        <v>10.587355031799399</v>
      </c>
      <c r="P2607">
        <v>324.15106315455398</v>
      </c>
      <c r="Q2607">
        <v>0.10247470992277601</v>
      </c>
    </row>
    <row r="2608" spans="1:17" hidden="1" x14ac:dyDescent="0.3">
      <c r="A2608" t="s">
        <v>5378</v>
      </c>
      <c r="B2608" t="s">
        <v>5379</v>
      </c>
      <c r="C2608" t="str">
        <f>IFERROR(VLOOKUP(Table1[[#This Row],[Ticker]],[1]!Table1[[Symbol]:[Industry]],2,FALSE),"-")</f>
        <v>-</v>
      </c>
      <c r="D2608" t="s">
        <v>130</v>
      </c>
      <c r="E2608">
        <v>146.673985278</v>
      </c>
      <c r="F2608">
        <v>16.260000000000002</v>
      </c>
      <c r="G2608">
        <v>54.901944511999901</v>
      </c>
      <c r="H2608">
        <v>7.8100315871739303</v>
      </c>
      <c r="I2608">
        <v>-22.500999580560698</v>
      </c>
      <c r="J2608">
        <v>-1.8307754032421899</v>
      </c>
      <c r="K2608">
        <v>15.409271661167899</v>
      </c>
      <c r="L2608">
        <v>13.9528883513136</v>
      </c>
      <c r="M2608">
        <v>54.267962040924999</v>
      </c>
      <c r="N2608">
        <v>1.4111757150312101</v>
      </c>
      <c r="O2608">
        <v>38.007380073800697</v>
      </c>
      <c r="P2608">
        <v>102.996254681647</v>
      </c>
      <c r="Q2608">
        <v>4.7688759515026997E-2</v>
      </c>
    </row>
    <row r="2609" spans="1:17" hidden="1" x14ac:dyDescent="0.3">
      <c r="A2609" t="s">
        <v>5380</v>
      </c>
      <c r="B2609" t="s">
        <v>5381</v>
      </c>
      <c r="C2609" t="str">
        <f>IFERROR(VLOOKUP(Table1[[#This Row],[Ticker]],[1]!Table1[[Symbol]:[Industry]],2,FALSE),"-")</f>
        <v>-</v>
      </c>
      <c r="E2609">
        <v>145.83842615999899</v>
      </c>
      <c r="F2609">
        <v>75.81</v>
      </c>
      <c r="G2609">
        <v>-28.975943276778899</v>
      </c>
      <c r="H2609">
        <v>0.83870542229937495</v>
      </c>
      <c r="I2609">
        <v>-20.256276249128899</v>
      </c>
      <c r="J2609">
        <v>5.5442245967578101</v>
      </c>
      <c r="M2609">
        <v>0</v>
      </c>
      <c r="O2609">
        <v>9.0885107505605998</v>
      </c>
      <c r="P2609">
        <v>0</v>
      </c>
    </row>
    <row r="2610" spans="1:17" hidden="1" x14ac:dyDescent="0.3">
      <c r="A2610" t="s">
        <v>5382</v>
      </c>
      <c r="B2610" t="s">
        <v>5383</v>
      </c>
      <c r="C2610" t="str">
        <f>IFERROR(VLOOKUP(Table1[[#This Row],[Ticker]],[1]!Table1[[Symbol]:[Industry]],2,FALSE),"-")</f>
        <v>-</v>
      </c>
      <c r="D2610" t="s">
        <v>539</v>
      </c>
      <c r="E2610">
        <v>145.565</v>
      </c>
      <c r="F2610">
        <v>41.59</v>
      </c>
      <c r="G2610">
        <v>48.955449654614</v>
      </c>
      <c r="H2610">
        <v>-13.1130275141241</v>
      </c>
      <c r="I2610">
        <v>-16.5848646239806</v>
      </c>
      <c r="J2610">
        <v>-9.0991600835544801</v>
      </c>
      <c r="K2610">
        <v>47.921800951780398</v>
      </c>
      <c r="L2610">
        <v>43.6225743362494</v>
      </c>
      <c r="M2610">
        <v>19.647509450032601</v>
      </c>
      <c r="N2610">
        <v>0.52312847117210104</v>
      </c>
      <c r="O2610">
        <v>62.899735513344503</v>
      </c>
      <c r="Q2610">
        <v>8.8645566239860002E-2</v>
      </c>
    </row>
    <row r="2611" spans="1:17" hidden="1" x14ac:dyDescent="0.3">
      <c r="A2611" t="s">
        <v>5384</v>
      </c>
      <c r="B2611" t="s">
        <v>5385</v>
      </c>
      <c r="C2611" t="str">
        <f>IFERROR(VLOOKUP(Table1[[#This Row],[Ticker]],[1]!Table1[[Symbol]:[Industry]],2,FALSE),"-")</f>
        <v>-</v>
      </c>
      <c r="D2611" t="s">
        <v>302</v>
      </c>
      <c r="E2611">
        <v>145.50342499999999</v>
      </c>
      <c r="F2611">
        <v>64.599999999999994</v>
      </c>
      <c r="G2611">
        <v>-18.4203877212233</v>
      </c>
      <c r="M2611">
        <v>99.999992872253003</v>
      </c>
      <c r="N2611">
        <v>1</v>
      </c>
      <c r="O2611">
        <v>0</v>
      </c>
      <c r="P2611">
        <v>5.5555555555555296</v>
      </c>
    </row>
    <row r="2612" spans="1:17" hidden="1" x14ac:dyDescent="0.3">
      <c r="A2612" t="s">
        <v>5386</v>
      </c>
      <c r="B2612" t="s">
        <v>5387</v>
      </c>
      <c r="C2612" t="str">
        <f>IFERROR(VLOOKUP(Table1[[#This Row],[Ticker]],[1]!Table1[[Symbol]:[Industry]],2,FALSE),"-")</f>
        <v>-</v>
      </c>
      <c r="D2612" t="s">
        <v>46</v>
      </c>
      <c r="E2612">
        <v>145.31365105</v>
      </c>
      <c r="F2612">
        <v>6.95</v>
      </c>
      <c r="G2612">
        <v>61.357390056554401</v>
      </c>
      <c r="H2612">
        <v>12.254115807559</v>
      </c>
      <c r="I2612">
        <v>-31.5213364900928</v>
      </c>
      <c r="J2612">
        <v>0.54422459675781298</v>
      </c>
      <c r="K2612">
        <v>5.9141488287695596</v>
      </c>
      <c r="L2612">
        <v>4.5221790441620104</v>
      </c>
      <c r="M2612">
        <v>99.637969183025405</v>
      </c>
      <c r="N2612">
        <v>0.883766361671528</v>
      </c>
      <c r="O2612">
        <v>38.848920863309303</v>
      </c>
      <c r="P2612">
        <v>101.44927536231801</v>
      </c>
      <c r="Q2612">
        <v>2.5709187014951E-2</v>
      </c>
    </row>
    <row r="2613" spans="1:17" hidden="1" x14ac:dyDescent="0.3">
      <c r="A2613" t="s">
        <v>5388</v>
      </c>
      <c r="B2613" t="s">
        <v>5389</v>
      </c>
      <c r="C2613" t="str">
        <f>IFERROR(VLOOKUP(Table1[[#This Row],[Ticker]],[1]!Table1[[Symbol]:[Industry]],2,FALSE),"-")</f>
        <v>-</v>
      </c>
      <c r="E2613">
        <v>145.30832799999999</v>
      </c>
      <c r="F2613">
        <v>140.65</v>
      </c>
      <c r="G2613">
        <v>-47.243810161667</v>
      </c>
      <c r="H2613">
        <v>-7.4281446464764098</v>
      </c>
      <c r="I2613">
        <v>-30.013852006704699</v>
      </c>
      <c r="J2613">
        <v>-2.7226254720179699</v>
      </c>
      <c r="K2613">
        <v>149.514560246749</v>
      </c>
      <c r="L2613">
        <v>157.145358476887</v>
      </c>
      <c r="M2613">
        <v>1.92804286817349</v>
      </c>
      <c r="N2613">
        <v>0.29523809523809502</v>
      </c>
      <c r="O2613">
        <v>56.381087806612101</v>
      </c>
      <c r="P2613">
        <v>33.570750237416902</v>
      </c>
    </row>
    <row r="2614" spans="1:17" hidden="1" x14ac:dyDescent="0.3">
      <c r="A2614" t="s">
        <v>5390</v>
      </c>
      <c r="B2614" t="s">
        <v>5391</v>
      </c>
      <c r="C2614" t="str">
        <f>IFERROR(VLOOKUP(Table1[[#This Row],[Ticker]],[1]!Table1[[Symbol]:[Industry]],2,FALSE),"-")</f>
        <v>-</v>
      </c>
      <c r="D2614" t="s">
        <v>268</v>
      </c>
      <c r="E2614">
        <v>144.92312999999999</v>
      </c>
      <c r="F2614">
        <v>134.30000000000001</v>
      </c>
      <c r="G2614">
        <v>-32.739530233300599</v>
      </c>
      <c r="H2614">
        <v>-3.52696621949167</v>
      </c>
      <c r="I2614">
        <v>-40.5413944688786</v>
      </c>
      <c r="J2614">
        <v>1.93520204036683</v>
      </c>
      <c r="K2614">
        <v>136.81518817873101</v>
      </c>
      <c r="L2614">
        <v>150.25165605825401</v>
      </c>
      <c r="M2614">
        <v>51.493260069689498</v>
      </c>
      <c r="N2614">
        <v>0.68879635861691302</v>
      </c>
      <c r="O2614">
        <v>79.858525688756501</v>
      </c>
      <c r="P2614">
        <v>10.0819672131147</v>
      </c>
      <c r="Q2614">
        <v>0.102497054822976</v>
      </c>
    </row>
    <row r="2615" spans="1:17" hidden="1" x14ac:dyDescent="0.3">
      <c r="A2615" t="s">
        <v>5392</v>
      </c>
      <c r="B2615" t="s">
        <v>5393</v>
      </c>
      <c r="C2615" t="str">
        <f>IFERROR(VLOOKUP(Table1[[#This Row],[Ticker]],[1]!Table1[[Symbol]:[Industry]],2,FALSE),"-")</f>
        <v>-</v>
      </c>
      <c r="D2615" t="s">
        <v>523</v>
      </c>
      <c r="E2615">
        <v>144.7559325</v>
      </c>
      <c r="F2615">
        <v>15.17</v>
      </c>
      <c r="G2615">
        <v>-10.4066217428556</v>
      </c>
      <c r="H2615">
        <v>3.1244197080136602</v>
      </c>
      <c r="I2615">
        <v>-40.416611720268499</v>
      </c>
      <c r="J2615">
        <v>-13.479816616751</v>
      </c>
      <c r="K2615">
        <v>14.710549510022499</v>
      </c>
      <c r="L2615">
        <v>16.604536263437002</v>
      </c>
      <c r="M2615">
        <v>54.570113648030201</v>
      </c>
      <c r="N2615">
        <v>2.4788361763595401</v>
      </c>
      <c r="O2615">
        <v>96.704021094264903</v>
      </c>
      <c r="P2615">
        <v>23.133116883116799</v>
      </c>
      <c r="Q2615">
        <v>-2.1804551543052001E-2</v>
      </c>
    </row>
    <row r="2616" spans="1:17" hidden="1" x14ac:dyDescent="0.3">
      <c r="A2616" t="s">
        <v>5394</v>
      </c>
      <c r="B2616" t="s">
        <v>5395</v>
      </c>
      <c r="C2616" t="str">
        <f>IFERROR(VLOOKUP(Table1[[#This Row],[Ticker]],[1]!Table1[[Symbol]:[Industry]],2,FALSE),"-")</f>
        <v>-</v>
      </c>
      <c r="D2616" t="s">
        <v>77</v>
      </c>
      <c r="E2616">
        <v>144.59399999999999</v>
      </c>
      <c r="F2616">
        <v>65.25</v>
      </c>
      <c r="G2616">
        <v>80.890618732640206</v>
      </c>
      <c r="H2616">
        <v>0.14750254976795299</v>
      </c>
      <c r="I2616">
        <v>5.5770570842043696</v>
      </c>
      <c r="J2616">
        <v>13.505987396498501</v>
      </c>
      <c r="K2616">
        <v>60.163747848643098</v>
      </c>
      <c r="L2616">
        <v>53.411429143098999</v>
      </c>
      <c r="M2616">
        <v>54.436085636548697</v>
      </c>
      <c r="N2616">
        <v>2.0693836365137899</v>
      </c>
      <c r="O2616">
        <v>18.007662835249</v>
      </c>
      <c r="P2616">
        <v>109.134615384615</v>
      </c>
      <c r="Q2616">
        <v>8.9772965452876996E-2</v>
      </c>
    </row>
    <row r="2617" spans="1:17" hidden="1" x14ac:dyDescent="0.3">
      <c r="A2617" t="s">
        <v>5396</v>
      </c>
      <c r="B2617" t="s">
        <v>5397</v>
      </c>
      <c r="C2617" t="str">
        <f>IFERROR(VLOOKUP(Table1[[#This Row],[Ticker]],[1]!Table1[[Symbol]:[Industry]],2,FALSE),"-")</f>
        <v>-</v>
      </c>
      <c r="D2617" t="s">
        <v>271</v>
      </c>
      <c r="E2617">
        <v>144.54</v>
      </c>
      <c r="F2617">
        <v>481.8</v>
      </c>
      <c r="G2617">
        <v>228.73269508339601</v>
      </c>
      <c r="H2617">
        <v>37.326096788590803</v>
      </c>
      <c r="I2617">
        <v>20.481151557604399</v>
      </c>
      <c r="J2617">
        <v>-1.90174789833059</v>
      </c>
      <c r="K2617">
        <v>403.17165945237298</v>
      </c>
      <c r="L2617">
        <v>323.55279650208098</v>
      </c>
      <c r="M2617">
        <v>61.204756028251502</v>
      </c>
      <c r="N2617">
        <v>2.4819251978255399</v>
      </c>
      <c r="O2617">
        <v>11.809879618098799</v>
      </c>
      <c r="P2617">
        <v>253.35533553355299</v>
      </c>
      <c r="Q2617">
        <v>0.127489594487844</v>
      </c>
    </row>
    <row r="2618" spans="1:17" hidden="1" x14ac:dyDescent="0.3">
      <c r="A2618" t="s">
        <v>5398</v>
      </c>
      <c r="B2618" t="s">
        <v>5399</v>
      </c>
      <c r="C2618" t="str">
        <f>IFERROR(VLOOKUP(Table1[[#This Row],[Ticker]],[1]!Table1[[Symbol]:[Industry]],2,FALSE),"-")</f>
        <v>-</v>
      </c>
      <c r="D2618" t="s">
        <v>1104</v>
      </c>
      <c r="E2618">
        <v>144.508464</v>
      </c>
      <c r="F2618">
        <v>111.84</v>
      </c>
      <c r="G2618">
        <v>-27.478963121472599</v>
      </c>
      <c r="H2618">
        <v>-11.2485538976514</v>
      </c>
      <c r="I2618">
        <v>-31.071105003363002</v>
      </c>
      <c r="J2618">
        <v>-5.1757621009475301</v>
      </c>
      <c r="K2618">
        <v>120.27159168535501</v>
      </c>
      <c r="L2618">
        <v>119.243001805826</v>
      </c>
      <c r="M2618">
        <v>26.6517382869357</v>
      </c>
      <c r="N2618">
        <v>0.38356450727972402</v>
      </c>
      <c r="O2618">
        <v>49.633404864091503</v>
      </c>
      <c r="P2618">
        <v>23.3756205184776</v>
      </c>
      <c r="Q2618">
        <v>-6.6262842490089E-2</v>
      </c>
    </row>
    <row r="2619" spans="1:17" hidden="1" x14ac:dyDescent="0.3">
      <c r="A2619" t="s">
        <v>5400</v>
      </c>
      <c r="B2619" t="s">
        <v>5401</v>
      </c>
      <c r="C2619" t="str">
        <f>IFERROR(VLOOKUP(Table1[[#This Row],[Ticker]],[1]!Table1[[Symbol]:[Industry]],2,FALSE),"-")</f>
        <v>-</v>
      </c>
      <c r="D2619" t="s">
        <v>27</v>
      </c>
      <c r="E2619">
        <v>144.493423248</v>
      </c>
      <c r="F2619">
        <v>2.36</v>
      </c>
      <c r="G2619">
        <v>171.02405672322101</v>
      </c>
      <c r="H2619">
        <v>-15.0987945777006</v>
      </c>
      <c r="I2619">
        <v>52.119610275693702</v>
      </c>
      <c r="J2619">
        <v>-15.9392918867586</v>
      </c>
      <c r="K2619">
        <v>2.28926262332581</v>
      </c>
      <c r="L2619">
        <v>1.82130304294098</v>
      </c>
      <c r="M2619">
        <v>41.267066875210404</v>
      </c>
      <c r="N2619">
        <v>0.88821682489762199</v>
      </c>
      <c r="O2619">
        <v>29.661016949152501</v>
      </c>
      <c r="P2619">
        <v>198.73417721518899</v>
      </c>
      <c r="Q2619">
        <v>0.138035919330421</v>
      </c>
    </row>
    <row r="2620" spans="1:17" hidden="1" x14ac:dyDescent="0.3">
      <c r="A2620" t="s">
        <v>5402</v>
      </c>
      <c r="B2620" t="s">
        <v>5403</v>
      </c>
      <c r="C2620" t="str">
        <f>IFERROR(VLOOKUP(Table1[[#This Row],[Ticker]],[1]!Table1[[Symbol]:[Industry]],2,FALSE),"-")</f>
        <v>-</v>
      </c>
      <c r="E2620">
        <v>144.43</v>
      </c>
      <c r="F2620">
        <v>22.22</v>
      </c>
      <c r="G2620">
        <v>67.575780861152097</v>
      </c>
      <c r="H2620">
        <v>27.7394318145511</v>
      </c>
      <c r="I2620">
        <v>28.0061350983887</v>
      </c>
      <c r="J2620">
        <v>5.8099250798495996</v>
      </c>
      <c r="K2620">
        <v>17.673922037965699</v>
      </c>
      <c r="L2620">
        <v>17.853431957908501</v>
      </c>
      <c r="M2620">
        <v>89.614800585592405</v>
      </c>
      <c r="N2620">
        <v>0.48349167838528401</v>
      </c>
      <c r="O2620">
        <v>0</v>
      </c>
      <c r="P2620">
        <v>118.48574237954701</v>
      </c>
      <c r="Q2620">
        <v>7.3695514109329993E-2</v>
      </c>
    </row>
    <row r="2621" spans="1:17" hidden="1" x14ac:dyDescent="0.3">
      <c r="A2621" t="s">
        <v>5404</v>
      </c>
      <c r="B2621" t="s">
        <v>5405</v>
      </c>
      <c r="C2621" t="str">
        <f>IFERROR(VLOOKUP(Table1[[#This Row],[Ticker]],[1]!Table1[[Symbol]:[Industry]],2,FALSE),"-")</f>
        <v>-</v>
      </c>
      <c r="D2621" t="s">
        <v>271</v>
      </c>
      <c r="E2621">
        <v>143.67818</v>
      </c>
      <c r="F2621">
        <v>35.380000000000003</v>
      </c>
      <c r="G2621">
        <v>75.911062372938602</v>
      </c>
      <c r="H2621">
        <v>-3.82402644953872</v>
      </c>
      <c r="I2621">
        <v>21.3460403531876</v>
      </c>
      <c r="J2621">
        <v>-0.28910873657551101</v>
      </c>
      <c r="K2621">
        <v>31.9041846626187</v>
      </c>
      <c r="L2621">
        <v>24.7834591380823</v>
      </c>
      <c r="M2621">
        <v>42.060636289311503</v>
      </c>
      <c r="N2621">
        <v>0.78019066659651704</v>
      </c>
      <c r="O2621">
        <v>19.474279253815698</v>
      </c>
      <c r="P2621">
        <v>140.68027210884301</v>
      </c>
      <c r="Q2621">
        <v>0.10979906833613701</v>
      </c>
    </row>
    <row r="2622" spans="1:17" hidden="1" x14ac:dyDescent="0.3">
      <c r="A2622" t="s">
        <v>5406</v>
      </c>
      <c r="B2622" t="s">
        <v>5407</v>
      </c>
      <c r="C2622" t="str">
        <f>IFERROR(VLOOKUP(Table1[[#This Row],[Ticker]],[1]!Table1[[Symbol]:[Industry]],2,FALSE),"-")</f>
        <v>-</v>
      </c>
      <c r="D2622" t="s">
        <v>198</v>
      </c>
      <c r="E2622">
        <v>143.570436</v>
      </c>
      <c r="F2622">
        <v>233.95</v>
      </c>
      <c r="G2622">
        <v>12.517638986931599</v>
      </c>
      <c r="H2622">
        <v>-7.3990173069487604</v>
      </c>
      <c r="I2622">
        <v>-3.1038313785632798</v>
      </c>
      <c r="J2622">
        <v>-5.9053552351749499</v>
      </c>
      <c r="K2622">
        <v>235.105053512685</v>
      </c>
      <c r="L2622">
        <v>217.68539987531</v>
      </c>
      <c r="M2622">
        <v>55.504541250076102</v>
      </c>
      <c r="N2622">
        <v>0.84931334257276003</v>
      </c>
      <c r="O2622">
        <v>23.103227185295999</v>
      </c>
      <c r="P2622">
        <v>60.239726027397197</v>
      </c>
      <c r="Q2622">
        <v>4.3409103426022999E-2</v>
      </c>
    </row>
    <row r="2623" spans="1:17" hidden="1" x14ac:dyDescent="0.3">
      <c r="A2623" t="s">
        <v>5408</v>
      </c>
      <c r="B2623" t="s">
        <v>5409</v>
      </c>
      <c r="C2623" t="str">
        <f>IFERROR(VLOOKUP(Table1[[#This Row],[Ticker]],[1]!Table1[[Symbol]:[Industry]],2,FALSE),"-")</f>
        <v>-</v>
      </c>
      <c r="D2623" t="s">
        <v>138</v>
      </c>
      <c r="E2623">
        <v>143.52296613999999</v>
      </c>
      <c r="F2623">
        <v>37.06</v>
      </c>
      <c r="G2623">
        <v>-17.174790539026699</v>
      </c>
      <c r="H2623">
        <v>7.75195557084366</v>
      </c>
      <c r="I2623">
        <v>-22.3740707353444</v>
      </c>
      <c r="J2623">
        <v>0.730394809523772</v>
      </c>
      <c r="K2623">
        <v>36.516056067194398</v>
      </c>
      <c r="L2623">
        <v>35.497145217654797</v>
      </c>
      <c r="M2623">
        <v>42.0798309679559</v>
      </c>
      <c r="N2623">
        <v>0.78691964988698604</v>
      </c>
      <c r="O2623">
        <v>39.773340528871998</v>
      </c>
      <c r="Q2623">
        <v>4.5415394029551998E-2</v>
      </c>
    </row>
    <row r="2624" spans="1:17" hidden="1" x14ac:dyDescent="0.3">
      <c r="A2624" t="s">
        <v>5410</v>
      </c>
      <c r="B2624" t="s">
        <v>5411</v>
      </c>
      <c r="C2624" t="str">
        <f>IFERROR(VLOOKUP(Table1[[#This Row],[Ticker]],[1]!Table1[[Symbol]:[Industry]],2,FALSE),"-")</f>
        <v>-</v>
      </c>
      <c r="D2624" t="s">
        <v>924</v>
      </c>
      <c r="E2624">
        <v>143.16142052399999</v>
      </c>
      <c r="F2624">
        <v>76.62</v>
      </c>
      <c r="G2624">
        <v>4.0441068485343497</v>
      </c>
      <c r="H2624">
        <v>-3.1549728127670602</v>
      </c>
      <c r="I2624">
        <v>7.0422073901368103</v>
      </c>
      <c r="J2624">
        <v>-0.60476530223208003</v>
      </c>
      <c r="K2624">
        <v>80.536999889922001</v>
      </c>
      <c r="L2624">
        <v>74.050527085516293</v>
      </c>
      <c r="M2624">
        <v>34.945757956739698</v>
      </c>
      <c r="N2624">
        <v>0.110850710526106</v>
      </c>
      <c r="O2624">
        <v>51.657530670843101</v>
      </c>
      <c r="P2624">
        <v>38.930190389845798</v>
      </c>
      <c r="Q2624">
        <v>7.3784435686704994E-2</v>
      </c>
    </row>
    <row r="2625" spans="1:17" hidden="1" x14ac:dyDescent="0.3">
      <c r="A2625" t="s">
        <v>5412</v>
      </c>
      <c r="B2625" t="s">
        <v>5413</v>
      </c>
      <c r="C2625" t="str">
        <f>IFERROR(VLOOKUP(Table1[[#This Row],[Ticker]],[1]!Table1[[Symbol]:[Industry]],2,FALSE),"-")</f>
        <v>-</v>
      </c>
      <c r="D2625" t="s">
        <v>703</v>
      </c>
      <c r="E2625">
        <v>142.89995898000001</v>
      </c>
      <c r="F2625">
        <v>86.65</v>
      </c>
      <c r="G2625">
        <v>-1.48513185466977</v>
      </c>
      <c r="H2625">
        <v>-0.88103598797238603</v>
      </c>
      <c r="I2625">
        <v>-1.2281146489183801</v>
      </c>
      <c r="J2625">
        <v>-0.59031585705837797</v>
      </c>
      <c r="K2625">
        <v>83.669752646895802</v>
      </c>
      <c r="L2625">
        <v>78.192348577892602</v>
      </c>
      <c r="M2625">
        <v>66.033807332126898</v>
      </c>
      <c r="N2625">
        <v>1.2056642820643799</v>
      </c>
      <c r="O2625">
        <v>2.7120600115406699</v>
      </c>
      <c r="P2625">
        <v>49.139414802065403</v>
      </c>
      <c r="Q2625">
        <v>1.9804733760708002E-2</v>
      </c>
    </row>
    <row r="2626" spans="1:17" hidden="1" x14ac:dyDescent="0.3">
      <c r="A2626" t="s">
        <v>5414</v>
      </c>
      <c r="B2626" t="s">
        <v>5415</v>
      </c>
      <c r="C2626" t="str">
        <f>IFERROR(VLOOKUP(Table1[[#This Row],[Ticker]],[1]!Table1[[Symbol]:[Industry]],2,FALSE),"-")</f>
        <v>-</v>
      </c>
      <c r="D2626" t="s">
        <v>46</v>
      </c>
      <c r="E2626">
        <v>142.40183999999999</v>
      </c>
      <c r="F2626">
        <v>147</v>
      </c>
      <c r="G2626">
        <v>152.59978579189399</v>
      </c>
      <c r="H2626">
        <v>-6.0959176597553197</v>
      </c>
      <c r="I2626">
        <v>62.709825445786301</v>
      </c>
      <c r="J2626">
        <v>-4.0012299486967304</v>
      </c>
      <c r="K2626">
        <v>135.04169703257</v>
      </c>
      <c r="L2626">
        <v>96.568248197910293</v>
      </c>
      <c r="M2626">
        <v>50.390170302702202</v>
      </c>
      <c r="N2626">
        <v>0.73846153846153795</v>
      </c>
      <c r="O2626">
        <v>9.8639455782312897</v>
      </c>
      <c r="P2626">
        <v>202.158273381295</v>
      </c>
      <c r="Q2626">
        <v>0.114434614623859</v>
      </c>
    </row>
    <row r="2627" spans="1:17" hidden="1" x14ac:dyDescent="0.3">
      <c r="A2627" t="s">
        <v>5416</v>
      </c>
      <c r="B2627" t="s">
        <v>5417</v>
      </c>
      <c r="C2627" t="str">
        <f>IFERROR(VLOOKUP(Table1[[#This Row],[Ticker]],[1]!Table1[[Symbol]:[Industry]],2,FALSE),"-")</f>
        <v>-</v>
      </c>
      <c r="D2627" t="s">
        <v>993</v>
      </c>
      <c r="E2627">
        <v>142.30146977999999</v>
      </c>
      <c r="F2627">
        <v>21.96</v>
      </c>
      <c r="G2627">
        <v>112.661987757703</v>
      </c>
      <c r="H2627">
        <v>-14.1208087477411</v>
      </c>
      <c r="I2627">
        <v>-23.641758101444299</v>
      </c>
      <c r="J2627">
        <v>-6.7891087365755203</v>
      </c>
      <c r="K2627">
        <v>21.645809442328801</v>
      </c>
      <c r="L2627">
        <v>19.913247253000002</v>
      </c>
      <c r="M2627">
        <v>39.888926218733701</v>
      </c>
      <c r="N2627">
        <v>0.79293796534744698</v>
      </c>
      <c r="O2627">
        <v>33.925318761384297</v>
      </c>
      <c r="P2627">
        <v>136.63793103448199</v>
      </c>
      <c r="Q2627">
        <v>0.12683978699690701</v>
      </c>
    </row>
    <row r="2628" spans="1:17" hidden="1" x14ac:dyDescent="0.3">
      <c r="A2628" t="s">
        <v>5418</v>
      </c>
      <c r="B2628" t="s">
        <v>5419</v>
      </c>
      <c r="C2628" t="str">
        <f>IFERROR(VLOOKUP(Table1[[#This Row],[Ticker]],[1]!Table1[[Symbol]:[Industry]],2,FALSE),"-")</f>
        <v>-</v>
      </c>
      <c r="D2628" t="s">
        <v>242</v>
      </c>
      <c r="E2628">
        <v>141.84385</v>
      </c>
      <c r="F2628">
        <v>154.75</v>
      </c>
      <c r="G2628">
        <v>11.769670758308701</v>
      </c>
      <c r="H2628">
        <v>49.610223419169401</v>
      </c>
      <c r="I2628">
        <v>-13.893860581348701</v>
      </c>
      <c r="J2628">
        <v>15.093070481579399</v>
      </c>
      <c r="K2628">
        <v>119.67343455142399</v>
      </c>
      <c r="L2628">
        <v>130.29923938972601</v>
      </c>
      <c r="M2628">
        <v>97.047103683317104</v>
      </c>
      <c r="N2628">
        <v>4.0672279586973703</v>
      </c>
      <c r="O2628">
        <v>38.6429725363489</v>
      </c>
      <c r="P2628">
        <v>114.930555555555</v>
      </c>
    </row>
    <row r="2629" spans="1:17" hidden="1" x14ac:dyDescent="0.3">
      <c r="A2629" t="s">
        <v>5420</v>
      </c>
      <c r="B2629" t="s">
        <v>5421</v>
      </c>
      <c r="C2629" t="str">
        <f>IFERROR(VLOOKUP(Table1[[#This Row],[Ticker]],[1]!Table1[[Symbol]:[Industry]],2,FALSE),"-")</f>
        <v>-</v>
      </c>
      <c r="D2629" t="s">
        <v>400</v>
      </c>
      <c r="E2629">
        <v>141.28448486400001</v>
      </c>
      <c r="F2629">
        <v>9.93</v>
      </c>
      <c r="G2629">
        <v>137.049697748862</v>
      </c>
      <c r="H2629">
        <v>11.258206556086201</v>
      </c>
      <c r="I2629">
        <v>34.067032021547703</v>
      </c>
      <c r="J2629">
        <v>-4.8461099757328903</v>
      </c>
      <c r="K2629">
        <v>10.0127779322066</v>
      </c>
      <c r="L2629">
        <v>7.9249738680824597</v>
      </c>
      <c r="M2629">
        <v>33.518496476100097</v>
      </c>
      <c r="N2629">
        <v>0.77421812484408004</v>
      </c>
      <c r="O2629">
        <v>55.589123867069397</v>
      </c>
      <c r="P2629">
        <v>161.31578947368399</v>
      </c>
      <c r="Q2629">
        <v>0.13845887369332199</v>
      </c>
    </row>
    <row r="2630" spans="1:17" hidden="1" x14ac:dyDescent="0.3">
      <c r="A2630" t="s">
        <v>5422</v>
      </c>
      <c r="B2630" t="s">
        <v>5423</v>
      </c>
      <c r="C2630" t="str">
        <f>IFERROR(VLOOKUP(Table1[[#This Row],[Ticker]],[1]!Table1[[Symbol]:[Industry]],2,FALSE),"-")</f>
        <v>-</v>
      </c>
      <c r="D2630" t="s">
        <v>703</v>
      </c>
      <c r="E2630">
        <v>141.05316456</v>
      </c>
      <c r="F2630">
        <v>74.52</v>
      </c>
      <c r="G2630">
        <v>39.087514053636802</v>
      </c>
      <c r="H2630">
        <v>-1.4674170266802</v>
      </c>
      <c r="I2630">
        <v>19.817133212534898</v>
      </c>
      <c r="J2630">
        <v>-2.0370867093856999</v>
      </c>
      <c r="K2630">
        <v>72.923243161943105</v>
      </c>
      <c r="L2630">
        <v>62.672079462115498</v>
      </c>
      <c r="M2630">
        <v>44.340069516080298</v>
      </c>
      <c r="N2630">
        <v>0.95983781940487001</v>
      </c>
      <c r="O2630">
        <v>6.2130971551261398</v>
      </c>
      <c r="P2630">
        <v>70.331428571428503</v>
      </c>
      <c r="Q2630">
        <v>1.5864695888099999E-4</v>
      </c>
    </row>
    <row r="2631" spans="1:17" hidden="1" x14ac:dyDescent="0.3">
      <c r="A2631" t="s">
        <v>5424</v>
      </c>
      <c r="B2631" t="s">
        <v>5425</v>
      </c>
      <c r="C2631" t="str">
        <f>IFERROR(VLOOKUP(Table1[[#This Row],[Ticker]],[1]!Table1[[Symbol]:[Industry]],2,FALSE),"-")</f>
        <v>-</v>
      </c>
      <c r="D2631" t="s">
        <v>472</v>
      </c>
      <c r="E2631">
        <v>140.86313731800001</v>
      </c>
      <c r="F2631">
        <v>47.79</v>
      </c>
      <c r="G2631">
        <v>-7.0716814481812601E-3</v>
      </c>
      <c r="H2631">
        <v>-5.2958164577654498</v>
      </c>
      <c r="I2631">
        <v>-31.044822504635501</v>
      </c>
      <c r="J2631">
        <v>0.74956340579270897</v>
      </c>
      <c r="K2631">
        <v>47.287617089174802</v>
      </c>
      <c r="L2631">
        <v>46.922551943184402</v>
      </c>
      <c r="M2631">
        <v>40.646079415582498</v>
      </c>
      <c r="N2631">
        <v>1.9494547293417399</v>
      </c>
      <c r="O2631">
        <v>40.196693869010197</v>
      </c>
      <c r="P2631">
        <v>28.987854251012099</v>
      </c>
      <c r="Q2631">
        <v>-8.1371743889327997E-2</v>
      </c>
    </row>
    <row r="2632" spans="1:17" hidden="1" x14ac:dyDescent="0.3">
      <c r="A2632" t="s">
        <v>5426</v>
      </c>
      <c r="B2632" t="s">
        <v>5427</v>
      </c>
      <c r="C2632" t="str">
        <f>IFERROR(VLOOKUP(Table1[[#This Row],[Ticker]],[1]!Table1[[Symbol]:[Industry]],2,FALSE),"-")</f>
        <v>-</v>
      </c>
      <c r="E2632">
        <v>140.79303770000001</v>
      </c>
      <c r="F2632">
        <v>198.1</v>
      </c>
      <c r="G2632">
        <v>30.6688654663904</v>
      </c>
      <c r="H2632">
        <v>10.2028672720103</v>
      </c>
      <c r="I2632">
        <v>4.4777823788553297</v>
      </c>
      <c r="J2632">
        <v>-0.62960157706835695</v>
      </c>
      <c r="K2632">
        <v>181.340490573273</v>
      </c>
      <c r="L2632">
        <v>162.89275441416399</v>
      </c>
      <c r="M2632">
        <v>54.272840171405903</v>
      </c>
      <c r="N2632">
        <v>0.62801968360993499</v>
      </c>
      <c r="O2632">
        <v>11.055022715800099</v>
      </c>
      <c r="P2632">
        <v>70.115929583512198</v>
      </c>
      <c r="Q2632">
        <v>0.20161343092386999</v>
      </c>
    </row>
    <row r="2633" spans="1:17" hidden="1" x14ac:dyDescent="0.3">
      <c r="A2633" t="s">
        <v>5428</v>
      </c>
      <c r="B2633" t="s">
        <v>5429</v>
      </c>
      <c r="C2633" t="str">
        <f>IFERROR(VLOOKUP(Table1[[#This Row],[Ticker]],[1]!Table1[[Symbol]:[Industry]],2,FALSE),"-")</f>
        <v>-</v>
      </c>
      <c r="E2633">
        <v>140.52851999999999</v>
      </c>
      <c r="F2633">
        <v>118.29</v>
      </c>
      <c r="G2633">
        <v>209.98791894795201</v>
      </c>
      <c r="H2633">
        <v>24.516423735835399</v>
      </c>
      <c r="I2633">
        <v>95.599338724133005</v>
      </c>
      <c r="J2633">
        <v>23.0038519259503</v>
      </c>
      <c r="K2633">
        <v>75.855795828112505</v>
      </c>
      <c r="L2633">
        <v>63.662696375691098</v>
      </c>
      <c r="M2633">
        <v>91.389205704928301</v>
      </c>
      <c r="N2633">
        <v>1.29531656930799</v>
      </c>
      <c r="O2633">
        <v>0</v>
      </c>
      <c r="P2633">
        <v>281.58064516129002</v>
      </c>
    </row>
    <row r="2634" spans="1:17" hidden="1" x14ac:dyDescent="0.3">
      <c r="A2634" t="s">
        <v>5430</v>
      </c>
      <c r="B2634" t="s">
        <v>5431</v>
      </c>
      <c r="C2634" t="str">
        <f>IFERROR(VLOOKUP(Table1[[#This Row],[Ticker]],[1]!Table1[[Symbol]:[Industry]],2,FALSE),"-")</f>
        <v>-</v>
      </c>
      <c r="D2634" t="s">
        <v>268</v>
      </c>
      <c r="E2634">
        <v>140.34834000000001</v>
      </c>
      <c r="F2634">
        <v>438</v>
      </c>
      <c r="G2634">
        <v>70.3883788887413</v>
      </c>
      <c r="H2634">
        <v>-8.7166091113231801</v>
      </c>
      <c r="I2634">
        <v>9.8329712162430294</v>
      </c>
      <c r="J2634">
        <v>1.0008456013240199</v>
      </c>
      <c r="K2634">
        <v>437.75727563241998</v>
      </c>
      <c r="L2634">
        <v>368.73304550673998</v>
      </c>
      <c r="M2634">
        <v>42.552179445933596</v>
      </c>
      <c r="N2634">
        <v>0.55962135421481196</v>
      </c>
      <c r="O2634">
        <v>21.004566210045599</v>
      </c>
      <c r="P2634">
        <v>110.98265895953701</v>
      </c>
      <c r="Q2634">
        <v>7.1525947406286997E-2</v>
      </c>
    </row>
    <row r="2635" spans="1:17" hidden="1" x14ac:dyDescent="0.3">
      <c r="A2635" t="s">
        <v>5432</v>
      </c>
      <c r="B2635" t="s">
        <v>5433</v>
      </c>
      <c r="C2635" t="str">
        <f>IFERROR(VLOOKUP(Table1[[#This Row],[Ticker]],[1]!Table1[[Symbol]:[Industry]],2,FALSE),"-")</f>
        <v>-</v>
      </c>
      <c r="E2635">
        <v>140.14878306</v>
      </c>
      <c r="F2635">
        <v>254.35</v>
      </c>
      <c r="G2635">
        <v>252.33712078595201</v>
      </c>
      <c r="H2635">
        <v>6.0662243822126998</v>
      </c>
      <c r="I2635">
        <v>94.413165676516002</v>
      </c>
      <c r="J2635">
        <v>0.54422459675781298</v>
      </c>
      <c r="K2635">
        <v>231.25289561148699</v>
      </c>
      <c r="L2635">
        <v>168.834645839991</v>
      </c>
      <c r="M2635">
        <v>100</v>
      </c>
      <c r="N2635">
        <v>0.11698113207547101</v>
      </c>
      <c r="O2635">
        <v>0</v>
      </c>
      <c r="P2635">
        <v>276.31306406273097</v>
      </c>
    </row>
    <row r="2636" spans="1:17" hidden="1" x14ac:dyDescent="0.3">
      <c r="A2636" t="s">
        <v>5434</v>
      </c>
      <c r="B2636" t="s">
        <v>5435</v>
      </c>
      <c r="C2636" t="str">
        <f>IFERROR(VLOOKUP(Table1[[#This Row],[Ticker]],[1]!Table1[[Symbol]:[Industry]],2,FALSE),"-")</f>
        <v>-</v>
      </c>
      <c r="D2636" t="s">
        <v>808</v>
      </c>
      <c r="E2636">
        <v>139.59075000000001</v>
      </c>
      <c r="F2636">
        <v>154.5</v>
      </c>
      <c r="G2636">
        <v>8.5851892843536302</v>
      </c>
      <c r="H2636">
        <v>-15.5718450364162</v>
      </c>
      <c r="I2636">
        <v>-5.0958484416423202</v>
      </c>
      <c r="J2636">
        <v>-6.9130979549043499</v>
      </c>
      <c r="K2636">
        <v>157.65506599813699</v>
      </c>
      <c r="L2636">
        <v>119.913821180168</v>
      </c>
      <c r="M2636">
        <v>29.680141937200901</v>
      </c>
      <c r="N2636">
        <v>0.19090909090909</v>
      </c>
      <c r="O2636">
        <v>21.650485436893199</v>
      </c>
      <c r="P2636">
        <v>98.076923076922995</v>
      </c>
    </row>
    <row r="2637" spans="1:17" hidden="1" x14ac:dyDescent="0.3">
      <c r="A2637" t="s">
        <v>5436</v>
      </c>
      <c r="B2637" t="s">
        <v>5437</v>
      </c>
      <c r="C2637" t="str">
        <f>IFERROR(VLOOKUP(Table1[[#This Row],[Ticker]],[1]!Table1[[Symbol]:[Industry]],2,FALSE),"-")</f>
        <v>-</v>
      </c>
      <c r="D2637" t="s">
        <v>619</v>
      </c>
      <c r="E2637">
        <v>139.52250000000001</v>
      </c>
      <c r="F2637">
        <v>206.7</v>
      </c>
      <c r="G2637">
        <v>-8.6621357453981798</v>
      </c>
      <c r="H2637">
        <v>5.8119674543849396</v>
      </c>
      <c r="I2637">
        <v>0.80211791145498701</v>
      </c>
      <c r="J2637">
        <v>-0.46660572815193002</v>
      </c>
      <c r="K2637">
        <v>198.191379520444</v>
      </c>
      <c r="L2637">
        <v>183.233698987693</v>
      </c>
      <c r="M2637">
        <v>45.032808167651901</v>
      </c>
      <c r="N2637">
        <v>1.1334550666090499</v>
      </c>
      <c r="O2637">
        <v>20.851475568456699</v>
      </c>
      <c r="P2637">
        <v>39.614994934143802</v>
      </c>
      <c r="Q2637">
        <v>-3.6792655939899999E-2</v>
      </c>
    </row>
    <row r="2638" spans="1:17" hidden="1" x14ac:dyDescent="0.3">
      <c r="A2638" t="s">
        <v>5438</v>
      </c>
      <c r="B2638" t="s">
        <v>5439</v>
      </c>
      <c r="C2638" t="str">
        <f>IFERROR(VLOOKUP(Table1[[#This Row],[Ticker]],[1]!Table1[[Symbol]:[Industry]],2,FALSE),"-")</f>
        <v>-</v>
      </c>
      <c r="D2638" t="s">
        <v>46</v>
      </c>
      <c r="E2638">
        <v>139.30978535999901</v>
      </c>
      <c r="F2638">
        <v>445.95</v>
      </c>
      <c r="G2638">
        <v>-1.4116997698392599</v>
      </c>
      <c r="H2638">
        <v>-30.624505280041699</v>
      </c>
      <c r="I2638">
        <v>-25.1380586074193</v>
      </c>
      <c r="J2638">
        <v>-11.3648298904216</v>
      </c>
      <c r="K2638">
        <v>503.50610310979903</v>
      </c>
      <c r="L2638">
        <v>464.29072779643298</v>
      </c>
      <c r="M2638">
        <v>24.611065914442399</v>
      </c>
      <c r="N2638">
        <v>0.26619454200648002</v>
      </c>
      <c r="O2638">
        <v>43.491422805247197</v>
      </c>
      <c r="P2638">
        <v>53.775862068965502</v>
      </c>
      <c r="Q2638">
        <v>0.19723370228642201</v>
      </c>
    </row>
    <row r="2639" spans="1:17" hidden="1" x14ac:dyDescent="0.3">
      <c r="A2639" t="s">
        <v>5440</v>
      </c>
      <c r="B2639" t="s">
        <v>5441</v>
      </c>
      <c r="C2639" t="str">
        <f>IFERROR(VLOOKUP(Table1[[#This Row],[Ticker]],[1]!Table1[[Symbol]:[Industry]],2,FALSE),"-")</f>
        <v>-</v>
      </c>
      <c r="D2639" t="s">
        <v>626</v>
      </c>
      <c r="E2639">
        <v>139.13082645</v>
      </c>
      <c r="F2639">
        <v>68.95</v>
      </c>
      <c r="G2639">
        <v>-50.074549922009297</v>
      </c>
      <c r="H2639">
        <v>0.59342240343146202</v>
      </c>
      <c r="I2639">
        <v>-44.502043309159703</v>
      </c>
      <c r="J2639">
        <v>-1.15549211712319</v>
      </c>
      <c r="K2639">
        <v>70.098462099376505</v>
      </c>
      <c r="M2639">
        <v>39.839623074565601</v>
      </c>
      <c r="N2639">
        <v>0.97364620938628099</v>
      </c>
      <c r="O2639">
        <v>65.699782451051405</v>
      </c>
      <c r="P2639">
        <v>16.864406779661</v>
      </c>
    </row>
    <row r="2640" spans="1:17" hidden="1" x14ac:dyDescent="0.3">
      <c r="A2640" t="s">
        <v>5442</v>
      </c>
      <c r="B2640" t="s">
        <v>5443</v>
      </c>
      <c r="C2640" t="str">
        <f>IFERROR(VLOOKUP(Table1[[#This Row],[Ticker]],[1]!Table1[[Symbol]:[Industry]],2,FALSE),"-")</f>
        <v>-</v>
      </c>
      <c r="D2640" t="s">
        <v>916</v>
      </c>
      <c r="E2640">
        <v>139.12074000000001</v>
      </c>
      <c r="F2640">
        <v>234.21</v>
      </c>
      <c r="G2640">
        <v>80.842596294712095</v>
      </c>
      <c r="H2640">
        <v>-4.9895045263820803</v>
      </c>
      <c r="I2640">
        <v>-1.42395547148617</v>
      </c>
      <c r="J2640">
        <v>-4.2413747007688896</v>
      </c>
      <c r="K2640">
        <v>198.752682187864</v>
      </c>
      <c r="L2640">
        <v>189.179030078322</v>
      </c>
      <c r="M2640">
        <v>87.319179369906607</v>
      </c>
      <c r="N2640">
        <v>3.6649137009289801</v>
      </c>
      <c r="O2640">
        <v>11.651936296485999</v>
      </c>
      <c r="P2640">
        <v>109.771607702642</v>
      </c>
      <c r="Q2640">
        <v>0.12908278289285699</v>
      </c>
    </row>
    <row r="2641" spans="1:17" hidden="1" x14ac:dyDescent="0.3">
      <c r="A2641" t="s">
        <v>5444</v>
      </c>
      <c r="B2641" t="s">
        <v>5445</v>
      </c>
      <c r="C2641" t="str">
        <f>IFERROR(VLOOKUP(Table1[[#This Row],[Ticker]],[1]!Table1[[Symbol]:[Industry]],2,FALSE),"-")</f>
        <v>-</v>
      </c>
      <c r="D2641" t="s">
        <v>138</v>
      </c>
      <c r="E2641">
        <v>138.69358767</v>
      </c>
      <c r="F2641">
        <v>38.39</v>
      </c>
      <c r="G2641">
        <v>3.5232264342805202</v>
      </c>
      <c r="H2641">
        <v>18.240254809000401</v>
      </c>
      <c r="I2641">
        <v>6.8493217152476298</v>
      </c>
      <c r="J2641">
        <v>-6.05676062491706</v>
      </c>
      <c r="K2641">
        <v>36.115468521585598</v>
      </c>
      <c r="L2641">
        <v>31.591330825356501</v>
      </c>
      <c r="M2641">
        <v>39.810092878709398</v>
      </c>
      <c r="N2641">
        <v>0.53648704503703604</v>
      </c>
      <c r="O2641">
        <v>32.821047147694699</v>
      </c>
      <c r="P2641">
        <v>61.983122362869203</v>
      </c>
      <c r="Q2641">
        <v>8.8318530058396003E-2</v>
      </c>
    </row>
    <row r="2642" spans="1:17" hidden="1" x14ac:dyDescent="0.3">
      <c r="A2642" t="s">
        <v>5446</v>
      </c>
      <c r="B2642" t="s">
        <v>5447</v>
      </c>
      <c r="C2642" t="str">
        <f>IFERROR(VLOOKUP(Table1[[#This Row],[Ticker]],[1]!Table1[[Symbol]:[Industry]],2,FALSE),"-")</f>
        <v>-</v>
      </c>
      <c r="D2642" t="s">
        <v>130</v>
      </c>
      <c r="E2642">
        <v>138.6658845</v>
      </c>
      <c r="F2642">
        <v>403.65</v>
      </c>
      <c r="G2642">
        <v>78.812300882979898</v>
      </c>
      <c r="H2642">
        <v>1.83076891436286</v>
      </c>
      <c r="I2642">
        <v>13.0699040083817</v>
      </c>
      <c r="J2642">
        <v>-1.8196111532117301</v>
      </c>
      <c r="K2642">
        <v>375.155997319341</v>
      </c>
      <c r="L2642">
        <v>311.91175212104503</v>
      </c>
      <c r="M2642">
        <v>48.827757405544197</v>
      </c>
      <c r="N2642">
        <v>0.68834547346513997</v>
      </c>
      <c r="O2642">
        <v>15.2111978198934</v>
      </c>
      <c r="P2642">
        <v>116.783029001074</v>
      </c>
      <c r="Q2642">
        <v>0.11242137531738</v>
      </c>
    </row>
    <row r="2643" spans="1:17" hidden="1" x14ac:dyDescent="0.3">
      <c r="A2643" t="s">
        <v>5448</v>
      </c>
      <c r="B2643" t="s">
        <v>5449</v>
      </c>
      <c r="C2643" t="str">
        <f>IFERROR(VLOOKUP(Table1[[#This Row],[Ticker]],[1]!Table1[[Symbol]:[Industry]],2,FALSE),"-")</f>
        <v>-</v>
      </c>
      <c r="D2643" t="s">
        <v>291</v>
      </c>
      <c r="E2643">
        <v>138.42037248</v>
      </c>
      <c r="F2643">
        <v>66.56</v>
      </c>
      <c r="G2643">
        <v>-53.504794520823303</v>
      </c>
      <c r="H2643">
        <v>14.166015695918301</v>
      </c>
      <c r="I2643">
        <v>-35.0151671472603</v>
      </c>
      <c r="J2643">
        <v>-1.2272039746707499</v>
      </c>
      <c r="K2643">
        <v>61.849336906599497</v>
      </c>
      <c r="L2643">
        <v>68.481688835087695</v>
      </c>
      <c r="M2643">
        <v>56.665440957698799</v>
      </c>
      <c r="N2643">
        <v>3.8047389728795</v>
      </c>
      <c r="O2643">
        <v>66.766826923076906</v>
      </c>
      <c r="P2643">
        <v>37.237113402061802</v>
      </c>
      <c r="Q2643">
        <v>2.7021276302258E-2</v>
      </c>
    </row>
    <row r="2644" spans="1:17" hidden="1" x14ac:dyDescent="0.3">
      <c r="A2644" t="s">
        <v>5450</v>
      </c>
      <c r="B2644" t="s">
        <v>5451</v>
      </c>
      <c r="C2644" t="str">
        <f>IFERROR(VLOOKUP(Table1[[#This Row],[Ticker]],[1]!Table1[[Symbol]:[Industry]],2,FALSE),"-")</f>
        <v>-</v>
      </c>
      <c r="E2644">
        <v>137.48319900000001</v>
      </c>
      <c r="F2644">
        <v>137</v>
      </c>
      <c r="G2644">
        <v>175.586738938964</v>
      </c>
      <c r="H2644">
        <v>17.7856080771666</v>
      </c>
      <c r="I2644">
        <v>191.918611643247</v>
      </c>
      <c r="J2644">
        <v>16.293909603057699</v>
      </c>
      <c r="K2644">
        <v>103.16346668278899</v>
      </c>
      <c r="L2644">
        <v>70.102114287040905</v>
      </c>
      <c r="M2644">
        <v>76.068129129455698</v>
      </c>
      <c r="N2644">
        <v>0.94044943820224702</v>
      </c>
      <c r="O2644">
        <v>3.2116788321167902</v>
      </c>
      <c r="P2644">
        <v>835.15358361774702</v>
      </c>
    </row>
    <row r="2645" spans="1:17" hidden="1" x14ac:dyDescent="0.3">
      <c r="A2645" t="s">
        <v>5452</v>
      </c>
      <c r="B2645" t="s">
        <v>5453</v>
      </c>
      <c r="C2645" t="str">
        <f>IFERROR(VLOOKUP(Table1[[#This Row],[Ticker]],[1]!Table1[[Symbol]:[Industry]],2,FALSE),"-")</f>
        <v>-</v>
      </c>
      <c r="D2645" t="s">
        <v>80</v>
      </c>
      <c r="E2645">
        <v>137.19787198699899</v>
      </c>
      <c r="F2645">
        <v>2.5299999999999998</v>
      </c>
      <c r="G2645">
        <v>-54.660874783628202</v>
      </c>
      <c r="H2645">
        <v>-23.330623651183</v>
      </c>
      <c r="I2645">
        <v>-38.589609582462202</v>
      </c>
      <c r="J2645">
        <v>0.54422459675781298</v>
      </c>
      <c r="K2645">
        <v>2.6210913292320099</v>
      </c>
      <c r="L2645">
        <v>4.5358605608974303</v>
      </c>
      <c r="M2645">
        <v>7.4269889287653799</v>
      </c>
      <c r="N2645">
        <v>0.43533309359288003</v>
      </c>
      <c r="O2645">
        <v>56.126482213438699</v>
      </c>
      <c r="P2645">
        <v>33.157894736842003</v>
      </c>
      <c r="Q2645">
        <v>-0.196573525044137</v>
      </c>
    </row>
    <row r="2646" spans="1:17" hidden="1" x14ac:dyDescent="0.3">
      <c r="A2646" t="s">
        <v>5454</v>
      </c>
      <c r="B2646" t="s">
        <v>5455</v>
      </c>
      <c r="C2646" t="str">
        <f>IFERROR(VLOOKUP(Table1[[#This Row],[Ticker]],[1]!Table1[[Symbol]:[Industry]],2,FALSE),"-")</f>
        <v>-</v>
      </c>
      <c r="D2646" t="s">
        <v>302</v>
      </c>
      <c r="E2646">
        <v>137.10006200000001</v>
      </c>
      <c r="F2646">
        <v>122</v>
      </c>
      <c r="G2646">
        <v>94.270926132881101</v>
      </c>
      <c r="H2646">
        <v>-8.9820117091747207</v>
      </c>
      <c r="I2646">
        <v>-19.494894773461699</v>
      </c>
      <c r="J2646">
        <v>-1.46561953777869</v>
      </c>
      <c r="K2646">
        <v>120.62565549581799</v>
      </c>
      <c r="L2646">
        <v>109.404346492022</v>
      </c>
      <c r="M2646">
        <v>59.957838414000904</v>
      </c>
      <c r="N2646">
        <v>0.73790322580645096</v>
      </c>
      <c r="O2646">
        <v>22.540983606557301</v>
      </c>
      <c r="P2646">
        <v>127.82446311858</v>
      </c>
      <c r="Q2646">
        <v>0.183621231222448</v>
      </c>
    </row>
    <row r="2647" spans="1:17" hidden="1" x14ac:dyDescent="0.3">
      <c r="A2647" t="s">
        <v>5456</v>
      </c>
      <c r="B2647" t="s">
        <v>5457</v>
      </c>
      <c r="C2647" t="str">
        <f>IFERROR(VLOOKUP(Table1[[#This Row],[Ticker]],[1]!Table1[[Symbol]:[Industry]],2,FALSE),"-")</f>
        <v>-</v>
      </c>
      <c r="D2647" t="s">
        <v>62</v>
      </c>
      <c r="E2647">
        <v>136.568347004</v>
      </c>
      <c r="F2647">
        <v>48.68</v>
      </c>
      <c r="G2647">
        <v>26.736131026626602</v>
      </c>
      <c r="H2647">
        <v>0.40355183868163103</v>
      </c>
      <c r="I2647">
        <v>-21.910159278850902</v>
      </c>
      <c r="J2647">
        <v>-8.8290421808350796</v>
      </c>
      <c r="K2647">
        <v>48.789386988450502</v>
      </c>
      <c r="L2647">
        <v>47.128248741503</v>
      </c>
      <c r="M2647">
        <v>41.182003609440002</v>
      </c>
      <c r="N2647">
        <v>1.2235419558069101</v>
      </c>
      <c r="O2647">
        <v>39.687756778964598</v>
      </c>
      <c r="P2647">
        <v>62.537562604340501</v>
      </c>
      <c r="Q2647">
        <v>7.5058624345269997E-3</v>
      </c>
    </row>
    <row r="2648" spans="1:17" hidden="1" x14ac:dyDescent="0.3">
      <c r="A2648" t="s">
        <v>5458</v>
      </c>
      <c r="B2648" t="s">
        <v>5459</v>
      </c>
      <c r="C2648" t="str">
        <f>IFERROR(VLOOKUP(Table1[[#This Row],[Ticker]],[1]!Table1[[Symbol]:[Industry]],2,FALSE),"-")</f>
        <v>-</v>
      </c>
      <c r="D2648" t="s">
        <v>808</v>
      </c>
      <c r="E2648">
        <v>136.33702522499999</v>
      </c>
      <c r="F2648">
        <v>71.150000000000006</v>
      </c>
      <c r="G2648">
        <v>1361.4102780175799</v>
      </c>
      <c r="H2648">
        <v>1.4482790947002699</v>
      </c>
      <c r="I2648">
        <v>215.520106828509</v>
      </c>
      <c r="J2648">
        <v>-6.5732599447498901</v>
      </c>
      <c r="K2648">
        <v>70.359915467058997</v>
      </c>
      <c r="L2648">
        <v>45.939712433685102</v>
      </c>
      <c r="M2648">
        <v>37.564492532134501</v>
      </c>
      <c r="N2648">
        <v>0.86319751573799097</v>
      </c>
      <c r="O2648">
        <v>25.003513703443399</v>
      </c>
      <c r="P2648">
        <v>1385.38622129436</v>
      </c>
      <c r="Q2648">
        <v>0.355254799747037</v>
      </c>
    </row>
    <row r="2649" spans="1:17" hidden="1" x14ac:dyDescent="0.3">
      <c r="A2649" t="s">
        <v>5460</v>
      </c>
      <c r="B2649" t="s">
        <v>5461</v>
      </c>
      <c r="C2649" t="str">
        <f>IFERROR(VLOOKUP(Table1[[#This Row],[Ticker]],[1]!Table1[[Symbol]:[Industry]],2,FALSE),"-")</f>
        <v>-</v>
      </c>
      <c r="E2649">
        <v>136.31418679999999</v>
      </c>
      <c r="F2649">
        <v>442.25</v>
      </c>
      <c r="G2649">
        <v>73.633529466742004</v>
      </c>
      <c r="H2649">
        <v>15.6680084094971</v>
      </c>
      <c r="I2649">
        <v>12.101535125961</v>
      </c>
      <c r="J2649">
        <v>16.258510311043501</v>
      </c>
      <c r="K2649">
        <v>376.69243234707</v>
      </c>
      <c r="L2649">
        <v>366.886390186401</v>
      </c>
      <c r="M2649">
        <v>83.803682786113399</v>
      </c>
      <c r="N2649">
        <v>1.7056373429084299</v>
      </c>
      <c r="O2649">
        <v>48.728094968908998</v>
      </c>
      <c r="P2649">
        <v>113.647342995169</v>
      </c>
    </row>
    <row r="2650" spans="1:17" hidden="1" x14ac:dyDescent="0.3">
      <c r="A2650" t="s">
        <v>5462</v>
      </c>
      <c r="B2650" t="s">
        <v>5463</v>
      </c>
      <c r="C2650" t="str">
        <f>IFERROR(VLOOKUP(Table1[[#This Row],[Ticker]],[1]!Table1[[Symbol]:[Industry]],2,FALSE),"-")</f>
        <v>-</v>
      </c>
      <c r="D2650" t="s">
        <v>21</v>
      </c>
      <c r="E2650">
        <v>135.8742924</v>
      </c>
      <c r="F2650">
        <v>105.93</v>
      </c>
      <c r="G2650">
        <v>73.839182773641198</v>
      </c>
      <c r="H2650">
        <v>-9.7235783147248291</v>
      </c>
      <c r="I2650">
        <v>-3.7510130912342099</v>
      </c>
      <c r="J2650">
        <v>0.60838591664782904</v>
      </c>
      <c r="K2650">
        <v>109.348919058847</v>
      </c>
      <c r="L2650">
        <v>96.076299774263305</v>
      </c>
      <c r="M2650">
        <v>41.162303459438803</v>
      </c>
      <c r="N2650">
        <v>0.75221983794431602</v>
      </c>
      <c r="O2650">
        <v>38.770886434437799</v>
      </c>
      <c r="P2650">
        <v>104.893617021276</v>
      </c>
      <c r="Q2650">
        <v>9.4529888687176003E-2</v>
      </c>
    </row>
    <row r="2651" spans="1:17" hidden="1" x14ac:dyDescent="0.3">
      <c r="A2651" t="s">
        <v>5464</v>
      </c>
      <c r="B2651" t="s">
        <v>5465</v>
      </c>
      <c r="C2651" t="str">
        <f>IFERROR(VLOOKUP(Table1[[#This Row],[Ticker]],[1]!Table1[[Symbol]:[Industry]],2,FALSE),"-")</f>
        <v>-</v>
      </c>
      <c r="D2651" t="s">
        <v>924</v>
      </c>
      <c r="E2651">
        <v>135.69010781399999</v>
      </c>
      <c r="F2651">
        <v>8.34</v>
      </c>
      <c r="G2651">
        <v>-37.100943276778899</v>
      </c>
      <c r="H2651">
        <v>-8.1147829497936392</v>
      </c>
      <c r="I2651">
        <v>-45.756276249128902</v>
      </c>
      <c r="J2651">
        <v>-9.0837841559774208</v>
      </c>
      <c r="K2651">
        <v>8.7793847321198797</v>
      </c>
      <c r="L2651">
        <v>9.6990963827442194</v>
      </c>
      <c r="M2651">
        <v>37.130216286808</v>
      </c>
      <c r="N2651">
        <v>1.61647763129027</v>
      </c>
      <c r="O2651">
        <v>90.047961630695397</v>
      </c>
      <c r="P2651">
        <v>5.5696202531645396</v>
      </c>
      <c r="Q2651">
        <v>-2.8046439169617E-2</v>
      </c>
    </row>
    <row r="2652" spans="1:17" hidden="1" x14ac:dyDescent="0.3">
      <c r="A2652" t="s">
        <v>5466</v>
      </c>
      <c r="B2652" t="s">
        <v>5467</v>
      </c>
      <c r="C2652" t="str">
        <f>IFERROR(VLOOKUP(Table1[[#This Row],[Ticker]],[1]!Table1[[Symbol]:[Industry]],2,FALSE),"-")</f>
        <v>-</v>
      </c>
      <c r="D2652" t="s">
        <v>21</v>
      </c>
      <c r="E2652">
        <v>135.49444188800001</v>
      </c>
      <c r="F2652">
        <v>8.06</v>
      </c>
      <c r="G2652">
        <v>15.333733208333699</v>
      </c>
      <c r="H2652">
        <v>-9.2835297348600996</v>
      </c>
      <c r="I2652">
        <v>71.668200109253505</v>
      </c>
      <c r="J2652">
        <v>0.177476430498652</v>
      </c>
      <c r="K2652">
        <v>7.66346246610465</v>
      </c>
      <c r="L2652">
        <v>6.3028677926954302</v>
      </c>
      <c r="M2652">
        <v>38.217423703084698</v>
      </c>
      <c r="N2652">
        <v>0.11212375629976901</v>
      </c>
      <c r="O2652">
        <v>11.6625310173697</v>
      </c>
      <c r="P2652">
        <v>114.933333333333</v>
      </c>
      <c r="Q2652">
        <v>-1.8420527855438001E-2</v>
      </c>
    </row>
    <row r="2653" spans="1:17" hidden="1" x14ac:dyDescent="0.3">
      <c r="A2653" t="s">
        <v>5468</v>
      </c>
      <c r="B2653" t="s">
        <v>5469</v>
      </c>
      <c r="C2653" t="str">
        <f>IFERROR(VLOOKUP(Table1[[#This Row],[Ticker]],[1]!Table1[[Symbol]:[Industry]],2,FALSE),"-")</f>
        <v>-</v>
      </c>
      <c r="D2653" t="s">
        <v>941</v>
      </c>
      <c r="E2653">
        <v>135.49189575999901</v>
      </c>
      <c r="F2653">
        <v>159.63999999999999</v>
      </c>
      <c r="G2653">
        <v>-5.7240914249270798</v>
      </c>
      <c r="H2653">
        <v>-4.9003363717882804</v>
      </c>
      <c r="I2653">
        <v>-28.3537177298039</v>
      </c>
      <c r="J2653">
        <v>1.4378912202521901</v>
      </c>
      <c r="K2653">
        <v>161.24626013747101</v>
      </c>
      <c r="L2653">
        <v>155.02334930115001</v>
      </c>
      <c r="M2653">
        <v>53.216572311275002</v>
      </c>
      <c r="N2653">
        <v>0.468953194512231</v>
      </c>
      <c r="O2653">
        <v>22.087196191430699</v>
      </c>
      <c r="P2653">
        <v>59.321357285429102</v>
      </c>
      <c r="Q2653">
        <v>7.7629871605276998E-2</v>
      </c>
    </row>
    <row r="2654" spans="1:17" hidden="1" x14ac:dyDescent="0.3">
      <c r="A2654" t="s">
        <v>5470</v>
      </c>
      <c r="B2654" t="s">
        <v>5471</v>
      </c>
      <c r="C2654" t="str">
        <f>IFERROR(VLOOKUP(Table1[[#This Row],[Ticker]],[1]!Table1[[Symbol]:[Industry]],2,FALSE),"-")</f>
        <v>-</v>
      </c>
      <c r="D2654" t="s">
        <v>130</v>
      </c>
      <c r="E2654">
        <v>135.31876965999999</v>
      </c>
      <c r="F2654">
        <v>6.92</v>
      </c>
      <c r="G2654">
        <v>-16.689121571352501</v>
      </c>
      <c r="H2654">
        <v>-8.8835167999228393</v>
      </c>
      <c r="I2654">
        <v>-43.6947457424071</v>
      </c>
      <c r="J2654">
        <v>-4.0454833309195104</v>
      </c>
      <c r="K2654">
        <v>7.3839234033538901</v>
      </c>
      <c r="L2654">
        <v>7.8743123919388998</v>
      </c>
      <c r="M2654">
        <v>33.4886062143282</v>
      </c>
      <c r="N2654">
        <v>1.0771055297047401</v>
      </c>
      <c r="O2654">
        <v>77.023121387283197</v>
      </c>
      <c r="P2654">
        <v>7.9563182527301102</v>
      </c>
      <c r="Q2654">
        <v>7.5962059585989996E-3</v>
      </c>
    </row>
    <row r="2655" spans="1:17" hidden="1" x14ac:dyDescent="0.3">
      <c r="A2655" t="s">
        <v>5472</v>
      </c>
      <c r="B2655" t="s">
        <v>5473</v>
      </c>
      <c r="C2655" t="str">
        <f>IFERROR(VLOOKUP(Table1[[#This Row],[Ticker]],[1]!Table1[[Symbol]:[Industry]],2,FALSE),"-")</f>
        <v>-</v>
      </c>
      <c r="D2655" t="s">
        <v>46</v>
      </c>
      <c r="E2655">
        <v>135.2259</v>
      </c>
      <c r="F2655">
        <v>31.23</v>
      </c>
      <c r="G2655">
        <v>383.00457620373999</v>
      </c>
      <c r="H2655">
        <v>14.199741371275</v>
      </c>
      <c r="I2655">
        <v>224.939802182243</v>
      </c>
      <c r="J2655">
        <v>6.6058802947141597</v>
      </c>
      <c r="K2655">
        <v>21.459254320373301</v>
      </c>
      <c r="L2655">
        <v>13.3454632359065</v>
      </c>
      <c r="M2655">
        <v>94.778062964316504</v>
      </c>
      <c r="N2655">
        <v>0.81243392489517696</v>
      </c>
      <c r="O2655">
        <v>0</v>
      </c>
      <c r="P2655">
        <v>470.93235831809801</v>
      </c>
      <c r="Q2655">
        <v>8.8530671834975996E-2</v>
      </c>
    </row>
    <row r="2656" spans="1:17" hidden="1" x14ac:dyDescent="0.3">
      <c r="A2656" t="s">
        <v>5474</v>
      </c>
      <c r="B2656" t="s">
        <v>5475</v>
      </c>
      <c r="C2656" t="str">
        <f>IFERROR(VLOOKUP(Table1[[#This Row],[Ticker]],[1]!Table1[[Symbol]:[Industry]],2,FALSE),"-")</f>
        <v>-</v>
      </c>
      <c r="E2656">
        <v>135.01142478</v>
      </c>
      <c r="F2656">
        <v>36.9</v>
      </c>
      <c r="G2656">
        <v>177.74114584832299</v>
      </c>
      <c r="H2656">
        <v>-27.366289374786898</v>
      </c>
      <c r="I2656">
        <v>-11.7499648886801</v>
      </c>
      <c r="J2656">
        <v>-1.05577540324219</v>
      </c>
      <c r="K2656">
        <v>39.416973729212202</v>
      </c>
      <c r="L2656">
        <v>32.363726071454302</v>
      </c>
      <c r="M2656">
        <v>31.9681391964357</v>
      </c>
      <c r="N2656">
        <v>0.77728284880564902</v>
      </c>
      <c r="O2656">
        <v>55.230352303522999</v>
      </c>
      <c r="P2656">
        <v>232.43243243243199</v>
      </c>
      <c r="Q2656">
        <v>0.123591761673609</v>
      </c>
    </row>
    <row r="2657" spans="1:17" hidden="1" x14ac:dyDescent="0.3">
      <c r="A2657" t="s">
        <v>5476</v>
      </c>
      <c r="B2657" t="s">
        <v>5477</v>
      </c>
      <c r="C2657" t="str">
        <f>IFERROR(VLOOKUP(Table1[[#This Row],[Ticker]],[1]!Table1[[Symbol]:[Industry]],2,FALSE),"-")</f>
        <v>-</v>
      </c>
      <c r="E2657">
        <v>134.88247709999999</v>
      </c>
      <c r="F2657">
        <v>9.09</v>
      </c>
      <c r="G2657">
        <v>-50.073504252388602</v>
      </c>
      <c r="H2657">
        <v>-4.3772772990829001</v>
      </c>
      <c r="I2657">
        <v>-28.270630316114499</v>
      </c>
      <c r="J2657">
        <v>-3.2057754032421801</v>
      </c>
      <c r="K2657">
        <v>9.3008986780309399</v>
      </c>
      <c r="L2657">
        <v>10.7747542360463</v>
      </c>
      <c r="M2657">
        <v>52.763873257697099</v>
      </c>
      <c r="N2657">
        <v>1.3248209154645101</v>
      </c>
      <c r="O2657">
        <v>36.413641364136403</v>
      </c>
      <c r="P2657">
        <v>26.249999999999901</v>
      </c>
    </row>
    <row r="2658" spans="1:17" hidden="1" x14ac:dyDescent="0.3">
      <c r="A2658" t="s">
        <v>5478</v>
      </c>
      <c r="B2658" t="s">
        <v>5479</v>
      </c>
      <c r="C2658" t="str">
        <f>IFERROR(VLOOKUP(Table1[[#This Row],[Ticker]],[1]!Table1[[Symbol]:[Industry]],2,FALSE),"-")</f>
        <v>-</v>
      </c>
      <c r="D2658" t="s">
        <v>138</v>
      </c>
      <c r="E2658">
        <v>134.858925</v>
      </c>
      <c r="F2658">
        <v>42.15</v>
      </c>
      <c r="K2658">
        <v>41.094271927697299</v>
      </c>
      <c r="L2658">
        <v>39.061986140059297</v>
      </c>
      <c r="M2658">
        <v>77.450142708280893</v>
      </c>
      <c r="N2658">
        <v>1</v>
      </c>
      <c r="Q2658">
        <v>5.6226245136147997E-2</v>
      </c>
    </row>
    <row r="2659" spans="1:17" hidden="1" x14ac:dyDescent="0.3">
      <c r="A2659" t="s">
        <v>5480</v>
      </c>
      <c r="B2659" t="s">
        <v>5481</v>
      </c>
      <c r="C2659" t="str">
        <f>IFERROR(VLOOKUP(Table1[[#This Row],[Ticker]],[1]!Table1[[Symbol]:[Industry]],2,FALSE),"-")</f>
        <v>-</v>
      </c>
      <c r="D2659" t="s">
        <v>62</v>
      </c>
      <c r="E2659">
        <v>134.53233599999999</v>
      </c>
      <c r="F2659">
        <v>78.45</v>
      </c>
      <c r="G2659">
        <v>-49.3682399957518</v>
      </c>
      <c r="H2659">
        <v>29.172038755632698</v>
      </c>
      <c r="I2659">
        <v>-40.648572968101803</v>
      </c>
      <c r="J2659">
        <v>8.2365322890655008</v>
      </c>
      <c r="K2659">
        <v>68.600061818032202</v>
      </c>
      <c r="M2659">
        <v>63.532255239863801</v>
      </c>
      <c r="N2659">
        <v>2.56159222120935</v>
      </c>
      <c r="O2659">
        <v>45.9528362014021</v>
      </c>
      <c r="P2659">
        <v>48.579545454545404</v>
      </c>
    </row>
    <row r="2660" spans="1:17" hidden="1" x14ac:dyDescent="0.3">
      <c r="A2660" t="s">
        <v>5482</v>
      </c>
      <c r="B2660" t="s">
        <v>5483</v>
      </c>
      <c r="C2660" t="str">
        <f>IFERROR(VLOOKUP(Table1[[#This Row],[Ticker]],[1]!Table1[[Symbol]:[Industry]],2,FALSE),"-")</f>
        <v>-</v>
      </c>
      <c r="D2660" t="s">
        <v>407</v>
      </c>
      <c r="E2660">
        <v>134.32296376400001</v>
      </c>
      <c r="F2660">
        <v>23.21</v>
      </c>
      <c r="G2660">
        <v>-24.660581702110498</v>
      </c>
      <c r="H2660">
        <v>-9.0985669370693003</v>
      </c>
      <c r="I2660">
        <v>-17.939714404265199</v>
      </c>
      <c r="J2660">
        <v>-2.5098406116615002</v>
      </c>
      <c r="K2660">
        <v>24.470214309275001</v>
      </c>
      <c r="L2660">
        <v>23.895901719510199</v>
      </c>
      <c r="M2660">
        <v>26.5260021687963</v>
      </c>
      <c r="N2660">
        <v>0.71579564029550802</v>
      </c>
      <c r="O2660">
        <v>28.996122361051199</v>
      </c>
      <c r="P2660">
        <v>32.175398633257402</v>
      </c>
      <c r="Q2660">
        <v>1.3125371924004E-2</v>
      </c>
    </row>
    <row r="2661" spans="1:17" hidden="1" x14ac:dyDescent="0.3">
      <c r="A2661" t="s">
        <v>5484</v>
      </c>
      <c r="B2661" t="s">
        <v>5485</v>
      </c>
      <c r="C2661" t="str">
        <f>IFERROR(VLOOKUP(Table1[[#This Row],[Ticker]],[1]!Table1[[Symbol]:[Industry]],2,FALSE),"-")</f>
        <v>-</v>
      </c>
      <c r="D2661" t="s">
        <v>271</v>
      </c>
      <c r="E2661">
        <v>134.317436646</v>
      </c>
      <c r="F2661">
        <v>131.91</v>
      </c>
      <c r="G2661">
        <v>-3.0685188954773599</v>
      </c>
      <c r="H2661">
        <v>0.31783940410043898</v>
      </c>
      <c r="I2661">
        <v>-17.761819486379501</v>
      </c>
      <c r="J2661">
        <v>-4.9947824954407603</v>
      </c>
      <c r="K2661">
        <v>130.06656450806199</v>
      </c>
      <c r="L2661">
        <v>122.88608740368799</v>
      </c>
      <c r="M2661">
        <v>37.502428673863101</v>
      </c>
      <c r="N2661">
        <v>0.47300506218184601</v>
      </c>
      <c r="O2661">
        <v>25.085285421878499</v>
      </c>
      <c r="P2661">
        <v>38.053375196232302</v>
      </c>
      <c r="Q2661">
        <v>3.6880113341611002E-2</v>
      </c>
    </row>
    <row r="2662" spans="1:17" hidden="1" x14ac:dyDescent="0.3">
      <c r="A2662" t="s">
        <v>5486</v>
      </c>
      <c r="B2662" t="s">
        <v>5487</v>
      </c>
      <c r="C2662" t="str">
        <f>IFERROR(VLOOKUP(Table1[[#This Row],[Ticker]],[1]!Table1[[Symbol]:[Industry]],2,FALSE),"-")</f>
        <v>-</v>
      </c>
      <c r="E2662">
        <v>134.24950279999999</v>
      </c>
      <c r="F2662">
        <v>48.52</v>
      </c>
      <c r="G2662">
        <v>361.70974240890598</v>
      </c>
      <c r="H2662">
        <v>8.8752351026646696</v>
      </c>
      <c r="I2662">
        <v>145.74426167448499</v>
      </c>
      <c r="J2662">
        <v>-5.3303001180710901</v>
      </c>
      <c r="K2662">
        <v>44.933058753922801</v>
      </c>
      <c r="L2662">
        <v>29.7598893861596</v>
      </c>
      <c r="M2662">
        <v>26.521323928879401</v>
      </c>
      <c r="N2662">
        <v>0.68585838788829001</v>
      </c>
      <c r="O2662">
        <v>22.320692497939</v>
      </c>
      <c r="P2662">
        <v>400.20618556700998</v>
      </c>
      <c r="Q2662">
        <v>0.121590270334444</v>
      </c>
    </row>
    <row r="2663" spans="1:17" hidden="1" x14ac:dyDescent="0.3">
      <c r="A2663" t="s">
        <v>5488</v>
      </c>
      <c r="B2663" t="s">
        <v>5489</v>
      </c>
      <c r="C2663" t="str">
        <f>IFERROR(VLOOKUP(Table1[[#This Row],[Ticker]],[1]!Table1[[Symbol]:[Industry]],2,FALSE),"-")</f>
        <v>-</v>
      </c>
      <c r="E2663">
        <v>134.15842000000001</v>
      </c>
      <c r="F2663">
        <v>160.9</v>
      </c>
      <c r="G2663">
        <v>4.1271757556844602</v>
      </c>
      <c r="H2663">
        <v>-4.0086694250754604</v>
      </c>
      <c r="I2663">
        <v>12.767275628655799</v>
      </c>
      <c r="J2663">
        <v>-7.2928540549275702</v>
      </c>
      <c r="K2663">
        <v>171.43407154033599</v>
      </c>
      <c r="M2663">
        <v>37.828496567383802</v>
      </c>
      <c r="N2663">
        <v>0.51592787377911298</v>
      </c>
      <c r="O2663">
        <v>61.528899937849502</v>
      </c>
      <c r="P2663">
        <v>34.419381787802799</v>
      </c>
    </row>
    <row r="2664" spans="1:17" hidden="1" x14ac:dyDescent="0.3">
      <c r="A2664" t="s">
        <v>5490</v>
      </c>
      <c r="B2664" t="s">
        <v>5491</v>
      </c>
      <c r="C2664" t="str">
        <f>IFERROR(VLOOKUP(Table1[[#This Row],[Ticker]],[1]!Table1[[Symbol]:[Industry]],2,FALSE),"-")</f>
        <v>-</v>
      </c>
      <c r="D2664" t="s">
        <v>2481</v>
      </c>
      <c r="E2664">
        <v>134.04636300000001</v>
      </c>
      <c r="F2664">
        <v>33.99</v>
      </c>
      <c r="G2664">
        <v>-17.0891508239487</v>
      </c>
      <c r="H2664">
        <v>-14.111043321419199</v>
      </c>
      <c r="I2664">
        <v>-38.093960698618098</v>
      </c>
      <c r="J2664">
        <v>-3.6781163973629698</v>
      </c>
      <c r="K2664">
        <v>38.711171875499197</v>
      </c>
      <c r="L2664">
        <v>39.398413884613298</v>
      </c>
      <c r="M2664">
        <v>11.235051630188099</v>
      </c>
      <c r="N2664">
        <v>1.1284456750143801</v>
      </c>
      <c r="O2664">
        <v>73.286260664901405</v>
      </c>
      <c r="P2664">
        <v>28.264150943396199</v>
      </c>
      <c r="Q2664">
        <v>6.6782216944558007E-2</v>
      </c>
    </row>
    <row r="2665" spans="1:17" hidden="1" x14ac:dyDescent="0.3">
      <c r="A2665" t="s">
        <v>5492</v>
      </c>
      <c r="B2665" t="s">
        <v>5493</v>
      </c>
      <c r="C2665" t="str">
        <f>IFERROR(VLOOKUP(Table1[[#This Row],[Ticker]],[1]!Table1[[Symbol]:[Industry]],2,FALSE),"-")</f>
        <v>-</v>
      </c>
      <c r="D2665" t="s">
        <v>619</v>
      </c>
      <c r="E2665">
        <v>133.89718500000001</v>
      </c>
      <c r="F2665">
        <v>45.9</v>
      </c>
      <c r="G2665">
        <v>42.268171174506797</v>
      </c>
      <c r="H2665">
        <v>1.7315625651565201</v>
      </c>
      <c r="I2665">
        <v>-30.319192607382099</v>
      </c>
      <c r="J2665">
        <v>-7.6956206643640499</v>
      </c>
      <c r="K2665">
        <v>47.251910746514</v>
      </c>
      <c r="L2665">
        <v>44.787451633266599</v>
      </c>
      <c r="M2665">
        <v>26.466710586632701</v>
      </c>
      <c r="N2665">
        <v>1.17293510267877</v>
      </c>
      <c r="O2665">
        <v>25.816993464052199</v>
      </c>
      <c r="P2665">
        <v>70.4418863720757</v>
      </c>
      <c r="Q2665">
        <v>5.0139205876131999E-2</v>
      </c>
    </row>
    <row r="2666" spans="1:17" hidden="1" x14ac:dyDescent="0.3">
      <c r="A2666" t="s">
        <v>5494</v>
      </c>
      <c r="B2666" t="s">
        <v>5495</v>
      </c>
      <c r="C2666" t="str">
        <f>IFERROR(VLOOKUP(Table1[[#This Row],[Ticker]],[1]!Table1[[Symbol]:[Industry]],2,FALSE),"-")</f>
        <v>-</v>
      </c>
      <c r="D2666" t="s">
        <v>407</v>
      </c>
      <c r="E2666">
        <v>133.87563994999999</v>
      </c>
      <c r="F2666">
        <v>84.5</v>
      </c>
      <c r="G2666">
        <v>-39.808038767815198</v>
      </c>
      <c r="H2666">
        <v>33.0887388677438</v>
      </c>
      <c r="I2666">
        <v>-27.965109822135101</v>
      </c>
      <c r="J2666">
        <v>-0.595312885087801</v>
      </c>
      <c r="K2666">
        <v>79.111694777233893</v>
      </c>
      <c r="L2666">
        <v>85.656326948316206</v>
      </c>
      <c r="M2666">
        <v>43.373158283907202</v>
      </c>
      <c r="N2666">
        <v>2.8205100040727098</v>
      </c>
      <c r="O2666">
        <v>61.102181486279697</v>
      </c>
      <c r="P2666">
        <v>34.718085043715803</v>
      </c>
      <c r="Q2666">
        <v>0.23371534573213701</v>
      </c>
    </row>
    <row r="2667" spans="1:17" hidden="1" x14ac:dyDescent="0.3">
      <c r="A2667" t="s">
        <v>5496</v>
      </c>
      <c r="B2667" t="s">
        <v>5497</v>
      </c>
      <c r="C2667" t="str">
        <f>IFERROR(VLOOKUP(Table1[[#This Row],[Ticker]],[1]!Table1[[Symbol]:[Industry]],2,FALSE),"-")</f>
        <v>-</v>
      </c>
      <c r="D2667" t="s">
        <v>130</v>
      </c>
      <c r="E2667">
        <v>133.6523</v>
      </c>
      <c r="F2667">
        <v>290</v>
      </c>
      <c r="G2667">
        <v>144.046237869246</v>
      </c>
      <c r="H2667">
        <v>-7.3080882500938804</v>
      </c>
      <c r="I2667">
        <v>-12.8732224097644</v>
      </c>
      <c r="J2667">
        <v>-3.2733429708097499</v>
      </c>
      <c r="K2667">
        <v>292.60748700661799</v>
      </c>
      <c r="L2667">
        <v>259.12173728975301</v>
      </c>
      <c r="M2667">
        <v>51.4814911535628</v>
      </c>
      <c r="N2667">
        <v>1.02540213383797</v>
      </c>
      <c r="O2667">
        <v>35.362068965517203</v>
      </c>
      <c r="P2667">
        <v>168.02218114602499</v>
      </c>
      <c r="Q2667">
        <v>0.188425985990506</v>
      </c>
    </row>
    <row r="2668" spans="1:17" hidden="1" x14ac:dyDescent="0.3">
      <c r="A2668" t="s">
        <v>5498</v>
      </c>
      <c r="B2668" t="s">
        <v>5499</v>
      </c>
      <c r="C2668" t="str">
        <f>IFERROR(VLOOKUP(Table1[[#This Row],[Ticker]],[1]!Table1[[Symbol]:[Industry]],2,FALSE),"-")</f>
        <v>-</v>
      </c>
      <c r="D2668" t="s">
        <v>46</v>
      </c>
      <c r="E2668">
        <v>133.64263634</v>
      </c>
      <c r="F2668">
        <v>18.11</v>
      </c>
      <c r="G2668">
        <v>220.976437675602</v>
      </c>
      <c r="H2668">
        <v>72.521632251567596</v>
      </c>
      <c r="I2668">
        <v>76.383935391082602</v>
      </c>
      <c r="J2668">
        <v>-7.29292553046864</v>
      </c>
      <c r="K2668">
        <v>13.2147771290447</v>
      </c>
      <c r="L2668">
        <v>9.7022509307453397</v>
      </c>
      <c r="M2668">
        <v>65.795027482707795</v>
      </c>
      <c r="N2668">
        <v>1.7047008120870899</v>
      </c>
      <c r="O2668">
        <v>8.5035891772501309</v>
      </c>
      <c r="Q2668">
        <v>8.2658846430783001E-2</v>
      </c>
    </row>
    <row r="2669" spans="1:17" hidden="1" x14ac:dyDescent="0.3">
      <c r="A2669" t="s">
        <v>5500</v>
      </c>
      <c r="B2669" t="s">
        <v>5501</v>
      </c>
      <c r="C2669" t="str">
        <f>IFERROR(VLOOKUP(Table1[[#This Row],[Ticker]],[1]!Table1[[Symbol]:[Industry]],2,FALSE),"-")</f>
        <v>-</v>
      </c>
      <c r="E2669">
        <v>133.43367001499999</v>
      </c>
      <c r="F2669">
        <v>75.97</v>
      </c>
      <c r="G2669">
        <v>-63.7301066391897</v>
      </c>
      <c r="H2669">
        <v>-6.4679431530059102</v>
      </c>
      <c r="I2669">
        <v>-40.957987740571497</v>
      </c>
      <c r="J2669">
        <v>-11.6508973544616</v>
      </c>
      <c r="K2669">
        <v>74.790520162139799</v>
      </c>
      <c r="M2669">
        <v>53.093492557627997</v>
      </c>
      <c r="N2669">
        <v>0.86225165562913897</v>
      </c>
      <c r="O2669">
        <v>76.319599842042905</v>
      </c>
      <c r="P2669">
        <v>16.876923076922999</v>
      </c>
    </row>
    <row r="2670" spans="1:17" hidden="1" x14ac:dyDescent="0.3">
      <c r="A2670" t="s">
        <v>5502</v>
      </c>
      <c r="B2670" t="s">
        <v>5503</v>
      </c>
      <c r="C2670" t="str">
        <f>IFERROR(VLOOKUP(Table1[[#This Row],[Ticker]],[1]!Table1[[Symbol]:[Industry]],2,FALSE),"-")</f>
        <v>-</v>
      </c>
      <c r="D2670" t="s">
        <v>420</v>
      </c>
      <c r="E2670">
        <v>133.18130002800001</v>
      </c>
      <c r="F2670">
        <v>133.13999999999999</v>
      </c>
      <c r="G2670">
        <v>3.7362869390483899</v>
      </c>
      <c r="H2670">
        <v>-6.6184374348434698</v>
      </c>
      <c r="I2670">
        <v>-3.9817254760407899</v>
      </c>
      <c r="J2670">
        <v>-2.4533602874586902</v>
      </c>
      <c r="K2670">
        <v>136.178709053533</v>
      </c>
      <c r="L2670">
        <v>126.582624164355</v>
      </c>
      <c r="M2670">
        <v>29.768974230915799</v>
      </c>
      <c r="N2670">
        <v>0.464597964741292</v>
      </c>
      <c r="O2670">
        <v>24.380351509689</v>
      </c>
      <c r="P2670">
        <v>35.718654434250702</v>
      </c>
      <c r="Q2670">
        <v>4.0205944680579003E-2</v>
      </c>
    </row>
    <row r="2671" spans="1:17" hidden="1" x14ac:dyDescent="0.3">
      <c r="A2671" t="s">
        <v>5504</v>
      </c>
      <c r="B2671" t="s">
        <v>5505</v>
      </c>
      <c r="C2671" t="str">
        <f>IFERROR(VLOOKUP(Table1[[#This Row],[Ticker]],[1]!Table1[[Symbol]:[Industry]],2,FALSE),"-")</f>
        <v>-</v>
      </c>
      <c r="D2671" t="s">
        <v>1471</v>
      </c>
      <c r="E2671">
        <v>133.17280500000001</v>
      </c>
      <c r="F2671">
        <v>320.05</v>
      </c>
      <c r="G2671">
        <v>63.736666693895501</v>
      </c>
      <c r="H2671">
        <v>-0.59321946032973605</v>
      </c>
      <c r="I2671">
        <v>7.0402464868282504</v>
      </c>
      <c r="J2671">
        <v>0.227911899062374</v>
      </c>
      <c r="K2671">
        <v>320.243286725838</v>
      </c>
      <c r="L2671">
        <v>279.58381219803499</v>
      </c>
      <c r="M2671">
        <v>47.090593788702002</v>
      </c>
      <c r="N2671">
        <v>0.59730836944745402</v>
      </c>
      <c r="O2671">
        <v>21.293547883143201</v>
      </c>
      <c r="P2671">
        <v>91.532016756433194</v>
      </c>
      <c r="Q2671">
        <v>4.0655134961462003E-2</v>
      </c>
    </row>
    <row r="2672" spans="1:17" hidden="1" x14ac:dyDescent="0.3">
      <c r="A2672" t="s">
        <v>5506</v>
      </c>
      <c r="B2672" t="s">
        <v>5507</v>
      </c>
      <c r="C2672" t="str">
        <f>IFERROR(VLOOKUP(Table1[[#This Row],[Ticker]],[1]!Table1[[Symbol]:[Industry]],2,FALSE),"-")</f>
        <v>-</v>
      </c>
      <c r="D2672" t="s">
        <v>1833</v>
      </c>
      <c r="E2672">
        <v>133.14375000000001</v>
      </c>
      <c r="F2672">
        <v>13.15</v>
      </c>
      <c r="G2672">
        <v>100.810381509545</v>
      </c>
      <c r="H2672">
        <v>2.90697851466886</v>
      </c>
      <c r="I2672">
        <v>25.3854349808175</v>
      </c>
      <c r="J2672">
        <v>-1.07939163940455</v>
      </c>
      <c r="K2672">
        <v>12.7710856105631</v>
      </c>
      <c r="L2672">
        <v>10.6786185195432</v>
      </c>
      <c r="M2672">
        <v>38.806967186067197</v>
      </c>
      <c r="N2672">
        <v>0.67314324085965704</v>
      </c>
      <c r="O2672">
        <v>30.4182509505703</v>
      </c>
      <c r="P2672">
        <v>130.70175438596399</v>
      </c>
      <c r="Q2672">
        <v>-2.0957096152336999E-2</v>
      </c>
    </row>
    <row r="2673" spans="1:17" hidden="1" x14ac:dyDescent="0.3">
      <c r="A2673" t="s">
        <v>5508</v>
      </c>
      <c r="B2673" t="s">
        <v>5509</v>
      </c>
      <c r="C2673" t="str">
        <f>IFERROR(VLOOKUP(Table1[[#This Row],[Ticker]],[1]!Table1[[Symbol]:[Industry]],2,FALSE),"-")</f>
        <v>-</v>
      </c>
      <c r="D2673" t="s">
        <v>130</v>
      </c>
      <c r="E2673">
        <v>132.98677685999999</v>
      </c>
      <c r="F2673">
        <v>461.65</v>
      </c>
      <c r="G2673">
        <v>-16.000267917171801</v>
      </c>
      <c r="H2673">
        <v>-13.6524883154697</v>
      </c>
      <c r="I2673">
        <v>-37.720166071097303</v>
      </c>
      <c r="J2673">
        <v>1.39463890116251</v>
      </c>
      <c r="K2673">
        <v>462.07861645651502</v>
      </c>
      <c r="L2673">
        <v>470.21621348100899</v>
      </c>
      <c r="M2673">
        <v>51.917538248172903</v>
      </c>
      <c r="N2673">
        <v>1.2226532567049799</v>
      </c>
      <c r="O2673">
        <v>46.344633380266401</v>
      </c>
      <c r="P2673">
        <v>29.6951819075712</v>
      </c>
      <c r="Q2673">
        <v>8.0543236630613996E-2</v>
      </c>
    </row>
    <row r="2674" spans="1:17" hidden="1" x14ac:dyDescent="0.3">
      <c r="A2674" t="s">
        <v>5510</v>
      </c>
      <c r="B2674" t="s">
        <v>5511</v>
      </c>
      <c r="C2674" t="str">
        <f>IFERROR(VLOOKUP(Table1[[#This Row],[Ticker]],[1]!Table1[[Symbol]:[Industry]],2,FALSE),"-")</f>
        <v>-</v>
      </c>
      <c r="D2674" t="s">
        <v>539</v>
      </c>
      <c r="E2674">
        <v>132.82157924000001</v>
      </c>
      <c r="F2674">
        <v>87.92</v>
      </c>
      <c r="G2674">
        <v>18.635573349336202</v>
      </c>
      <c r="H2674">
        <v>-13.9221485241236</v>
      </c>
      <c r="I2674">
        <v>2.8364034016433699</v>
      </c>
      <c r="J2674">
        <v>-1.7017171421792501</v>
      </c>
      <c r="K2674">
        <v>91.494849776588396</v>
      </c>
      <c r="L2674">
        <v>82.281996874681894</v>
      </c>
      <c r="M2674">
        <v>35.993365770607099</v>
      </c>
      <c r="N2674">
        <v>0.30915169304547602</v>
      </c>
      <c r="O2674">
        <v>24.7725204731574</v>
      </c>
      <c r="P2674">
        <v>45.082508250825001</v>
      </c>
      <c r="Q2674">
        <v>-1.5562366083859001E-2</v>
      </c>
    </row>
    <row r="2675" spans="1:17" hidden="1" x14ac:dyDescent="0.3">
      <c r="A2675" t="s">
        <v>5512</v>
      </c>
      <c r="B2675" t="s">
        <v>5513</v>
      </c>
      <c r="C2675" t="str">
        <f>IFERROR(VLOOKUP(Table1[[#This Row],[Ticker]],[1]!Table1[[Symbol]:[Industry]],2,FALSE),"-")</f>
        <v>-</v>
      </c>
      <c r="D2675" t="s">
        <v>21</v>
      </c>
      <c r="E2675">
        <v>132.67089969</v>
      </c>
      <c r="F2675">
        <v>207.55</v>
      </c>
      <c r="G2675">
        <v>20.256162352130001</v>
      </c>
      <c r="H2675">
        <v>-0.61129457770062401</v>
      </c>
      <c r="I2675">
        <v>-3.6702547437525999</v>
      </c>
      <c r="J2675">
        <v>1.39642815166407</v>
      </c>
      <c r="K2675">
        <v>203.71891484109599</v>
      </c>
      <c r="L2675">
        <v>189.46448903638</v>
      </c>
      <c r="M2675">
        <v>66.326035721071705</v>
      </c>
      <c r="N2675">
        <v>0.86754502874985695</v>
      </c>
      <c r="O2675">
        <v>25.271019031558598</v>
      </c>
      <c r="P2675">
        <v>63.941548183254298</v>
      </c>
      <c r="Q2675">
        <v>-4.2930130709473997E-2</v>
      </c>
    </row>
    <row r="2676" spans="1:17" hidden="1" x14ac:dyDescent="0.3">
      <c r="A2676" t="s">
        <v>5514</v>
      </c>
      <c r="B2676" t="s">
        <v>5515</v>
      </c>
      <c r="C2676" t="str">
        <f>IFERROR(VLOOKUP(Table1[[#This Row],[Ticker]],[1]!Table1[[Symbol]:[Industry]],2,FALSE),"-")</f>
        <v>-</v>
      </c>
      <c r="D2676" t="s">
        <v>268</v>
      </c>
      <c r="E2676">
        <v>132.56063743999999</v>
      </c>
      <c r="F2676">
        <v>123.2</v>
      </c>
      <c r="G2676">
        <v>65.416831511845203</v>
      </c>
      <c r="H2676">
        <v>17.838705422299299</v>
      </c>
      <c r="I2676">
        <v>62.009910801230703</v>
      </c>
      <c r="J2676">
        <v>-8.4109992838391996</v>
      </c>
      <c r="K2676">
        <v>110.95184422198</v>
      </c>
      <c r="M2676">
        <v>54.490348637618197</v>
      </c>
      <c r="N2676">
        <v>0.86446798266730795</v>
      </c>
      <c r="O2676">
        <v>10.714285714285699</v>
      </c>
      <c r="P2676">
        <v>124</v>
      </c>
    </row>
    <row r="2677" spans="1:17" hidden="1" x14ac:dyDescent="0.3">
      <c r="A2677" t="s">
        <v>5516</v>
      </c>
      <c r="B2677" t="s">
        <v>5517</v>
      </c>
      <c r="C2677" t="str">
        <f>IFERROR(VLOOKUP(Table1[[#This Row],[Ticker]],[1]!Table1[[Symbol]:[Industry]],2,FALSE),"-")</f>
        <v>-</v>
      </c>
      <c r="D2677" t="s">
        <v>1435</v>
      </c>
      <c r="E2677">
        <v>132.346401845</v>
      </c>
      <c r="F2677">
        <v>69.05</v>
      </c>
      <c r="G2677">
        <v>-22.655326989178</v>
      </c>
      <c r="H2677">
        <v>-8.3285305388974997</v>
      </c>
      <c r="I2677">
        <v>-19.086359814588501</v>
      </c>
      <c r="J2677">
        <v>-3.0963853771397001</v>
      </c>
      <c r="K2677">
        <v>70.034311795033801</v>
      </c>
      <c r="L2677">
        <v>67.985829269626606</v>
      </c>
      <c r="M2677">
        <v>33.346841251746902</v>
      </c>
      <c r="N2677">
        <v>0.74794166880384405</v>
      </c>
      <c r="O2677">
        <v>41.926140477914501</v>
      </c>
      <c r="P2677">
        <v>34.863281249999901</v>
      </c>
      <c r="Q2677">
        <v>7.0911424597808997E-2</v>
      </c>
    </row>
    <row r="2678" spans="1:17" hidden="1" x14ac:dyDescent="0.3">
      <c r="A2678" t="s">
        <v>5518</v>
      </c>
      <c r="B2678" t="s">
        <v>5519</v>
      </c>
      <c r="C2678" t="str">
        <f>IFERROR(VLOOKUP(Table1[[#This Row],[Ticker]],[1]!Table1[[Symbol]:[Industry]],2,FALSE),"-")</f>
        <v>-</v>
      </c>
      <c r="E2678">
        <v>131.86000000000001</v>
      </c>
      <c r="F2678">
        <v>69.400000000000006</v>
      </c>
      <c r="G2678">
        <v>-0.92629788670799196</v>
      </c>
      <c r="H2678">
        <v>-2.2337583458165602</v>
      </c>
      <c r="I2678">
        <v>-27.762579829562601</v>
      </c>
      <c r="J2678">
        <v>-4.4152348627016398</v>
      </c>
      <c r="K2678">
        <v>70.940930978137203</v>
      </c>
      <c r="L2678">
        <v>69.521693815164198</v>
      </c>
      <c r="M2678">
        <v>28.351560688647002</v>
      </c>
      <c r="N2678">
        <v>1.1710270072559701</v>
      </c>
      <c r="O2678">
        <v>27.8818443804034</v>
      </c>
      <c r="P2678">
        <v>30.9433962264151</v>
      </c>
      <c r="Q2678">
        <v>-0.119238883286784</v>
      </c>
    </row>
    <row r="2679" spans="1:17" hidden="1" x14ac:dyDescent="0.3">
      <c r="A2679" t="s">
        <v>5520</v>
      </c>
      <c r="B2679" t="s">
        <v>5521</v>
      </c>
      <c r="C2679" t="str">
        <f>IFERROR(VLOOKUP(Table1[[#This Row],[Ticker]],[1]!Table1[[Symbol]:[Industry]],2,FALSE),"-")</f>
        <v>-</v>
      </c>
      <c r="D2679" t="s">
        <v>551</v>
      </c>
      <c r="E2679">
        <v>131.51395614</v>
      </c>
      <c r="F2679">
        <v>13.98</v>
      </c>
      <c r="G2679">
        <v>-12.046399641871</v>
      </c>
      <c r="H2679">
        <v>-6.8260912116416996</v>
      </c>
      <c r="I2679">
        <v>26.961424666435601</v>
      </c>
      <c r="J2679">
        <v>-0.31291826038503701</v>
      </c>
      <c r="K2679">
        <v>12.276542702844701</v>
      </c>
      <c r="L2679">
        <v>11.269753472233401</v>
      </c>
      <c r="M2679">
        <v>59.042073798523703</v>
      </c>
      <c r="N2679">
        <v>0.93752866678284097</v>
      </c>
      <c r="O2679">
        <v>15.52217453505</v>
      </c>
      <c r="P2679">
        <v>63.700234192037499</v>
      </c>
      <c r="Q2679">
        <v>-8.3536189508178996E-2</v>
      </c>
    </row>
    <row r="2680" spans="1:17" hidden="1" x14ac:dyDescent="0.3">
      <c r="A2680" t="s">
        <v>5522</v>
      </c>
      <c r="B2680" t="s">
        <v>5523</v>
      </c>
      <c r="C2680" t="str">
        <f>IFERROR(VLOOKUP(Table1[[#This Row],[Ticker]],[1]!Table1[[Symbol]:[Industry]],2,FALSE),"-")</f>
        <v>-</v>
      </c>
      <c r="D2680" t="s">
        <v>420</v>
      </c>
      <c r="E2680">
        <v>131.46353099999999</v>
      </c>
      <c r="F2680">
        <v>189.85</v>
      </c>
      <c r="G2680">
        <v>73.578687316353196</v>
      </c>
      <c r="H2680">
        <v>-3.79709062348625</v>
      </c>
      <c r="I2680">
        <v>8.0629832507086601</v>
      </c>
      <c r="J2680">
        <v>-3.00577540324218</v>
      </c>
      <c r="K2680">
        <v>197.17635190529401</v>
      </c>
      <c r="L2680">
        <v>169.998444292269</v>
      </c>
      <c r="M2680">
        <v>39.995143831551196</v>
      </c>
      <c r="N2680">
        <v>0.218368080517613</v>
      </c>
      <c r="O2680">
        <v>25.888859626020501</v>
      </c>
      <c r="P2680">
        <v>113.314606741573</v>
      </c>
      <c r="Q2680">
        <v>0.13271540609032401</v>
      </c>
    </row>
    <row r="2681" spans="1:17" hidden="1" x14ac:dyDescent="0.3">
      <c r="A2681" t="s">
        <v>5524</v>
      </c>
      <c r="B2681" t="s">
        <v>5525</v>
      </c>
      <c r="C2681" t="str">
        <f>IFERROR(VLOOKUP(Table1[[#This Row],[Ticker]],[1]!Table1[[Symbol]:[Industry]],2,FALSE),"-")</f>
        <v>-</v>
      </c>
      <c r="D2681" t="s">
        <v>1147</v>
      </c>
      <c r="E2681">
        <v>131.092357077</v>
      </c>
      <c r="F2681">
        <v>22.77</v>
      </c>
      <c r="G2681">
        <v>-16.938377893992399</v>
      </c>
      <c r="H2681">
        <v>-6.1306600043964696</v>
      </c>
      <c r="I2681">
        <v>-30.102947902083301</v>
      </c>
      <c r="J2681">
        <v>-1.55367750114428</v>
      </c>
      <c r="K2681">
        <v>23.0701147569096</v>
      </c>
      <c r="L2681">
        <v>23.005576396462398</v>
      </c>
      <c r="M2681">
        <v>51.978012321597099</v>
      </c>
      <c r="N2681">
        <v>0.95415356016597497</v>
      </c>
      <c r="O2681">
        <v>55.819060166886203</v>
      </c>
      <c r="P2681">
        <v>26.429761243753401</v>
      </c>
      <c r="Q2681">
        <v>4.1347798073651999E-2</v>
      </c>
    </row>
    <row r="2682" spans="1:17" hidden="1" x14ac:dyDescent="0.3">
      <c r="A2682" t="s">
        <v>5526</v>
      </c>
      <c r="B2682" t="s">
        <v>5527</v>
      </c>
      <c r="C2682" t="str">
        <f>IFERROR(VLOOKUP(Table1[[#This Row],[Ticker]],[1]!Table1[[Symbol]:[Industry]],2,FALSE),"-")</f>
        <v>-</v>
      </c>
      <c r="E2682">
        <v>130.433054274</v>
      </c>
      <c r="F2682">
        <v>2.98</v>
      </c>
      <c r="G2682">
        <v>43.801834500998801</v>
      </c>
      <c r="H2682">
        <v>2.9561431447192899</v>
      </c>
      <c r="I2682">
        <v>-16.252953989992701</v>
      </c>
      <c r="J2682">
        <v>-2.9814164288832199</v>
      </c>
      <c r="K2682">
        <v>3.1749967344533201</v>
      </c>
      <c r="L2682">
        <v>3.11367566393952</v>
      </c>
      <c r="M2682">
        <v>31.736431264609301</v>
      </c>
      <c r="N2682">
        <v>1.25300062744678</v>
      </c>
      <c r="O2682">
        <v>107.718120805369</v>
      </c>
      <c r="P2682">
        <v>125.757575757575</v>
      </c>
      <c r="Q2682">
        <v>0.173380636889849</v>
      </c>
    </row>
    <row r="2683" spans="1:17" hidden="1" x14ac:dyDescent="0.3">
      <c r="A2683" t="s">
        <v>5528</v>
      </c>
      <c r="B2683" t="s">
        <v>5529</v>
      </c>
      <c r="C2683" t="str">
        <f>IFERROR(VLOOKUP(Table1[[#This Row],[Ticker]],[1]!Table1[[Symbol]:[Industry]],2,FALSE),"-")</f>
        <v>-</v>
      </c>
      <c r="D2683" t="s">
        <v>1627</v>
      </c>
      <c r="E2683">
        <v>130.02585719999999</v>
      </c>
      <c r="F2683">
        <v>60.13</v>
      </c>
      <c r="G2683">
        <v>-4.5993302134475602</v>
      </c>
      <c r="H2683">
        <v>-2.0459417434583398</v>
      </c>
      <c r="I2683">
        <v>-1.1359498114747399</v>
      </c>
      <c r="J2683">
        <v>0.12520767492058901</v>
      </c>
      <c r="K2683">
        <v>60.702306026314702</v>
      </c>
      <c r="L2683">
        <v>56.651652382785201</v>
      </c>
      <c r="M2683">
        <v>57.650387217952897</v>
      </c>
      <c r="N2683">
        <v>0.81502347792027896</v>
      </c>
      <c r="O2683">
        <v>5.9205055712622396</v>
      </c>
      <c r="P2683">
        <v>25.558571726874</v>
      </c>
      <c r="Q2683">
        <v>-2.9836431339762999E-2</v>
      </c>
    </row>
    <row r="2684" spans="1:17" hidden="1" x14ac:dyDescent="0.3">
      <c r="A2684" t="s">
        <v>5530</v>
      </c>
      <c r="B2684" t="s">
        <v>5531</v>
      </c>
      <c r="C2684" t="str">
        <f>IFERROR(VLOOKUP(Table1[[#This Row],[Ticker]],[1]!Table1[[Symbol]:[Industry]],2,FALSE),"-")</f>
        <v>-</v>
      </c>
      <c r="E2684">
        <v>129.92921190000001</v>
      </c>
      <c r="F2684">
        <v>66.03</v>
      </c>
      <c r="G2684">
        <v>-60.326434890428402</v>
      </c>
      <c r="H2684">
        <v>1.8983080713060001</v>
      </c>
      <c r="I2684">
        <v>-49.970533714029003</v>
      </c>
      <c r="J2684">
        <v>-11.6422044642428</v>
      </c>
      <c r="K2684">
        <v>67.841750727427396</v>
      </c>
      <c r="L2684">
        <v>85.101504939786295</v>
      </c>
      <c r="M2684">
        <v>46.011221108638097</v>
      </c>
      <c r="N2684">
        <v>0.80598591549295695</v>
      </c>
      <c r="O2684">
        <v>120.73300015144601</v>
      </c>
      <c r="P2684">
        <v>18.972972972972901</v>
      </c>
    </row>
    <row r="2685" spans="1:17" hidden="1" x14ac:dyDescent="0.3">
      <c r="A2685" t="s">
        <v>5532</v>
      </c>
      <c r="B2685" t="s">
        <v>5533</v>
      </c>
      <c r="C2685" t="str">
        <f>IFERROR(VLOOKUP(Table1[[#This Row],[Ticker]],[1]!Table1[[Symbol]:[Industry]],2,FALSE),"-")</f>
        <v>-</v>
      </c>
      <c r="E2685">
        <v>129.72729000000001</v>
      </c>
      <c r="F2685">
        <v>68.53</v>
      </c>
      <c r="G2685">
        <v>44.361074654933098</v>
      </c>
      <c r="H2685">
        <v>18.040386094568198</v>
      </c>
      <c r="I2685">
        <v>3.2667261721785499</v>
      </c>
      <c r="J2685">
        <v>-12.896251593718301</v>
      </c>
      <c r="K2685">
        <v>65.458455645172705</v>
      </c>
      <c r="L2685">
        <v>57.957049398440603</v>
      </c>
      <c r="M2685">
        <v>41.119628863749099</v>
      </c>
      <c r="N2685">
        <v>2.32164484912491</v>
      </c>
      <c r="O2685">
        <v>27.6813074565883</v>
      </c>
      <c r="P2685">
        <v>90.3611111111111</v>
      </c>
      <c r="Q2685">
        <v>0.13890283426984101</v>
      </c>
    </row>
    <row r="2686" spans="1:17" hidden="1" x14ac:dyDescent="0.3">
      <c r="A2686" t="s">
        <v>5534</v>
      </c>
      <c r="B2686" t="s">
        <v>5535</v>
      </c>
      <c r="C2686" t="str">
        <f>IFERROR(VLOOKUP(Table1[[#This Row],[Ticker]],[1]!Table1[[Symbol]:[Industry]],2,FALSE),"-")</f>
        <v>-</v>
      </c>
      <c r="D2686" t="s">
        <v>268</v>
      </c>
      <c r="E2686">
        <v>129.40147820000001</v>
      </c>
      <c r="F2686">
        <v>358.3</v>
      </c>
      <c r="G2686">
        <v>-20.986578516790399</v>
      </c>
      <c r="H2686">
        <v>-8.2889996271262092</v>
      </c>
      <c r="I2686">
        <v>-25.636466344176402</v>
      </c>
      <c r="J2686">
        <v>-3.1589821656197401</v>
      </c>
      <c r="K2686">
        <v>368.78884933808001</v>
      </c>
      <c r="L2686">
        <v>355.13541474188298</v>
      </c>
      <c r="M2686">
        <v>29.287320498545299</v>
      </c>
      <c r="N2686">
        <v>0.61053120474246203</v>
      </c>
      <c r="O2686">
        <v>24.169690203739801</v>
      </c>
      <c r="P2686">
        <v>27.282415630550599</v>
      </c>
      <c r="Q2686">
        <v>1.301287900687E-3</v>
      </c>
    </row>
    <row r="2687" spans="1:17" hidden="1" x14ac:dyDescent="0.3">
      <c r="A2687" t="s">
        <v>5536</v>
      </c>
      <c r="B2687" t="s">
        <v>5537</v>
      </c>
      <c r="C2687" t="str">
        <f>IFERROR(VLOOKUP(Table1[[#This Row],[Ticker]],[1]!Table1[[Symbol]:[Industry]],2,FALSE),"-")</f>
        <v>-</v>
      </c>
      <c r="D2687" t="s">
        <v>619</v>
      </c>
      <c r="E2687">
        <v>129.1515</v>
      </c>
      <c r="F2687">
        <v>51.94</v>
      </c>
      <c r="G2687">
        <v>48.0383276582767</v>
      </c>
      <c r="H2687">
        <v>33.501043084636997</v>
      </c>
      <c r="I2687">
        <v>75.699606103812201</v>
      </c>
      <c r="J2687">
        <v>-4.8129182603850396</v>
      </c>
      <c r="K2687">
        <v>40.651346315739801</v>
      </c>
      <c r="L2687">
        <v>31.767082269962501</v>
      </c>
      <c r="M2687">
        <v>58.319601160075301</v>
      </c>
      <c r="N2687">
        <v>0.87381775028354902</v>
      </c>
      <c r="O2687">
        <v>7.9322294955718098</v>
      </c>
      <c r="P2687">
        <v>158.849194039422</v>
      </c>
      <c r="Q2687">
        <v>0.22461162931176601</v>
      </c>
    </row>
    <row r="2688" spans="1:17" hidden="1" x14ac:dyDescent="0.3">
      <c r="A2688" t="s">
        <v>5538</v>
      </c>
      <c r="B2688" t="s">
        <v>5539</v>
      </c>
      <c r="C2688" t="str">
        <f>IFERROR(VLOOKUP(Table1[[#This Row],[Ticker]],[1]!Table1[[Symbol]:[Industry]],2,FALSE),"-")</f>
        <v>-</v>
      </c>
      <c r="D2688" t="s">
        <v>5540</v>
      </c>
      <c r="E2688">
        <v>129.09399300000001</v>
      </c>
      <c r="F2688">
        <v>52.2</v>
      </c>
      <c r="G2688">
        <v>-35.200433072697201</v>
      </c>
      <c r="H2688">
        <v>-5.0111529346411299</v>
      </c>
      <c r="I2688">
        <v>-38.208305769424101</v>
      </c>
      <c r="J2688">
        <v>0.44907711816600099</v>
      </c>
      <c r="K2688">
        <v>53.8172869190565</v>
      </c>
      <c r="M2688">
        <v>41.257633586648602</v>
      </c>
      <c r="N2688">
        <v>0.53132530120481902</v>
      </c>
      <c r="O2688">
        <v>43.390804597701099</v>
      </c>
      <c r="P2688">
        <v>15.3591160220994</v>
      </c>
    </row>
    <row r="2689" spans="1:17" hidden="1" x14ac:dyDescent="0.3">
      <c r="A2689" t="s">
        <v>5541</v>
      </c>
      <c r="B2689" t="s">
        <v>5542</v>
      </c>
      <c r="C2689" t="str">
        <f>IFERROR(VLOOKUP(Table1[[#This Row],[Ticker]],[1]!Table1[[Symbol]:[Industry]],2,FALSE),"-")</f>
        <v>-</v>
      </c>
      <c r="D2689" t="s">
        <v>708</v>
      </c>
      <c r="E2689">
        <v>129.03095976</v>
      </c>
      <c r="F2689">
        <v>77.599999999999994</v>
      </c>
      <c r="G2689">
        <v>-49.036300592085503</v>
      </c>
      <c r="H2689">
        <v>-27.018437434843399</v>
      </c>
      <c r="I2689">
        <v>-40.316633564435499</v>
      </c>
      <c r="J2689">
        <v>-1.86541395745905</v>
      </c>
      <c r="M2689">
        <v>32.512585093864203</v>
      </c>
      <c r="O2689">
        <v>40.463917525773198</v>
      </c>
      <c r="P2689">
        <v>4.8648648648648596</v>
      </c>
    </row>
    <row r="2690" spans="1:17" hidden="1" x14ac:dyDescent="0.3">
      <c r="A2690" t="s">
        <v>5543</v>
      </c>
      <c r="B2690" t="s">
        <v>5544</v>
      </c>
      <c r="C2690" t="str">
        <f>IFERROR(VLOOKUP(Table1[[#This Row],[Ticker]],[1]!Table1[[Symbol]:[Industry]],2,FALSE),"-")</f>
        <v>-</v>
      </c>
      <c r="D2690" t="s">
        <v>696</v>
      </c>
      <c r="E2690">
        <v>128.97300000000001</v>
      </c>
      <c r="F2690">
        <v>260</v>
      </c>
      <c r="G2690">
        <v>18.724386031673301</v>
      </c>
      <c r="H2690">
        <v>-18.050183466589498</v>
      </c>
      <c r="I2690">
        <v>-9.5437330492915802</v>
      </c>
      <c r="J2690">
        <v>-5.5341696467566699</v>
      </c>
      <c r="K2690">
        <v>263.01568117640699</v>
      </c>
      <c r="L2690">
        <v>235.917742071877</v>
      </c>
      <c r="M2690">
        <v>42.791664089359898</v>
      </c>
      <c r="N2690">
        <v>0.59160155433919603</v>
      </c>
      <c r="O2690">
        <v>20.769230769230699</v>
      </c>
      <c r="P2690">
        <v>44.4444444444444</v>
      </c>
      <c r="Q2690">
        <v>-8.6383342115079996E-3</v>
      </c>
    </row>
    <row r="2691" spans="1:17" hidden="1" x14ac:dyDescent="0.3">
      <c r="A2691" t="s">
        <v>5545</v>
      </c>
      <c r="B2691" t="s">
        <v>5546</v>
      </c>
      <c r="C2691" t="str">
        <f>IFERROR(VLOOKUP(Table1[[#This Row],[Ticker]],[1]!Table1[[Symbol]:[Industry]],2,FALSE),"-")</f>
        <v>-</v>
      </c>
      <c r="D2691" t="s">
        <v>703</v>
      </c>
      <c r="E2691">
        <v>128.966509</v>
      </c>
      <c r="F2691">
        <v>89.12</v>
      </c>
      <c r="G2691">
        <v>-1.5470778171675601</v>
      </c>
      <c r="H2691">
        <v>0.21130688758604599</v>
      </c>
      <c r="I2691">
        <v>-0.436527954277455</v>
      </c>
      <c r="J2691">
        <v>0.51080958227797302</v>
      </c>
      <c r="K2691">
        <v>86.267636883734895</v>
      </c>
      <c r="L2691">
        <v>80.404369006675694</v>
      </c>
      <c r="M2691">
        <v>61.719228691607398</v>
      </c>
      <c r="N2691">
        <v>0.91178478292925802</v>
      </c>
      <c r="O2691">
        <v>2.55834829443446</v>
      </c>
      <c r="P2691">
        <v>28.312783865833801</v>
      </c>
      <c r="Q2691">
        <v>1.0011050249949E-2</v>
      </c>
    </row>
    <row r="2692" spans="1:17" hidden="1" x14ac:dyDescent="0.3">
      <c r="A2692" t="s">
        <v>5547</v>
      </c>
      <c r="B2692" t="s">
        <v>5548</v>
      </c>
      <c r="C2692" t="str">
        <f>IFERROR(VLOOKUP(Table1[[#This Row],[Ticker]],[1]!Table1[[Symbol]:[Industry]],2,FALSE),"-")</f>
        <v>-</v>
      </c>
      <c r="D2692" t="s">
        <v>626</v>
      </c>
      <c r="E2692">
        <v>128.88993390599899</v>
      </c>
      <c r="F2692">
        <v>118.83</v>
      </c>
      <c r="G2692">
        <v>52.460582335693204</v>
      </c>
      <c r="H2692">
        <v>26.6347085658943</v>
      </c>
      <c r="I2692">
        <v>-29.0226042607399</v>
      </c>
      <c r="J2692">
        <v>-3.9639721245536599</v>
      </c>
      <c r="K2692">
        <v>106.64110145398401</v>
      </c>
      <c r="L2692">
        <v>99.597396463068193</v>
      </c>
      <c r="M2692">
        <v>56.864310185541001</v>
      </c>
      <c r="N2692">
        <v>1.6290754941867001</v>
      </c>
      <c r="O2692">
        <v>40.368593789447097</v>
      </c>
      <c r="P2692">
        <v>78.557475582268907</v>
      </c>
      <c r="Q2692">
        <v>5.1693210849787001E-2</v>
      </c>
    </row>
    <row r="2693" spans="1:17" hidden="1" x14ac:dyDescent="0.3">
      <c r="A2693" t="s">
        <v>5549</v>
      </c>
      <c r="B2693" t="s">
        <v>5550</v>
      </c>
      <c r="C2693" t="str">
        <f>IFERROR(VLOOKUP(Table1[[#This Row],[Ticker]],[1]!Table1[[Symbol]:[Industry]],2,FALSE),"-")</f>
        <v>-</v>
      </c>
      <c r="D2693" t="s">
        <v>198</v>
      </c>
      <c r="E2693">
        <v>128.57003151999999</v>
      </c>
      <c r="F2693">
        <v>163.44999999999999</v>
      </c>
      <c r="G2693">
        <v>18.031007201066402</v>
      </c>
      <c r="H2693">
        <v>-11.4421682825452</v>
      </c>
      <c r="I2693">
        <v>-25.963733228096402</v>
      </c>
      <c r="J2693">
        <v>-7.4835531810199498</v>
      </c>
      <c r="K2693">
        <v>165.061974003844</v>
      </c>
      <c r="L2693">
        <v>148.03045394521101</v>
      </c>
      <c r="M2693">
        <v>25.478758458018302</v>
      </c>
      <c r="N2693">
        <v>0.90888096821951703</v>
      </c>
      <c r="O2693">
        <v>29.6726827776078</v>
      </c>
      <c r="P2693">
        <v>60.245098039215598</v>
      </c>
      <c r="Q2693">
        <v>1.67960383638E-2</v>
      </c>
    </row>
    <row r="2694" spans="1:17" hidden="1" x14ac:dyDescent="0.3">
      <c r="A2694" t="s">
        <v>5551</v>
      </c>
      <c r="B2694" t="s">
        <v>5552</v>
      </c>
      <c r="C2694" t="str">
        <f>IFERROR(VLOOKUP(Table1[[#This Row],[Ticker]],[1]!Table1[[Symbol]:[Industry]],2,FALSE),"-")</f>
        <v>-</v>
      </c>
      <c r="D2694" t="s">
        <v>420</v>
      </c>
      <c r="E2694">
        <v>128.32567560000001</v>
      </c>
      <c r="F2694">
        <v>84.69</v>
      </c>
      <c r="G2694">
        <v>122.933677714474</v>
      </c>
      <c r="H2694">
        <v>44.212543878339403</v>
      </c>
      <c r="I2694">
        <v>59.398291703026104</v>
      </c>
      <c r="J2694">
        <v>6.6392923197325002</v>
      </c>
      <c r="K2694">
        <v>62.271987327641597</v>
      </c>
      <c r="L2694">
        <v>49.962067301101001</v>
      </c>
      <c r="M2694">
        <v>99.423954206658394</v>
      </c>
      <c r="N2694">
        <v>0.68481257650428995</v>
      </c>
      <c r="O2694">
        <v>0</v>
      </c>
      <c r="P2694">
        <v>179.96694214876001</v>
      </c>
      <c r="Q2694">
        <v>6.7821929458442995E-2</v>
      </c>
    </row>
    <row r="2695" spans="1:17" hidden="1" x14ac:dyDescent="0.3">
      <c r="A2695" t="s">
        <v>5553</v>
      </c>
      <c r="B2695" t="s">
        <v>5554</v>
      </c>
      <c r="C2695" t="str">
        <f>IFERROR(VLOOKUP(Table1[[#This Row],[Ticker]],[1]!Table1[[Symbol]:[Industry]],2,FALSE),"-")</f>
        <v>-</v>
      </c>
      <c r="D2695" t="s">
        <v>21</v>
      </c>
      <c r="E2695">
        <v>128.26236435999999</v>
      </c>
      <c r="F2695">
        <v>26.35</v>
      </c>
      <c r="G2695">
        <v>-106.566566104456</v>
      </c>
      <c r="H2695">
        <v>14.2147737983677</v>
      </c>
      <c r="I2695">
        <v>-94.605806029693198</v>
      </c>
      <c r="J2695">
        <v>5.2701225173627204</v>
      </c>
      <c r="K2695">
        <v>30.860920374930199</v>
      </c>
      <c r="L2695">
        <v>85.093694858187305</v>
      </c>
      <c r="M2695">
        <v>38.958956620482503</v>
      </c>
      <c r="N2695">
        <v>1.25208032039158</v>
      </c>
      <c r="O2695">
        <v>810.62618595825404</v>
      </c>
      <c r="P2695">
        <v>90.942028985507207</v>
      </c>
    </row>
    <row r="2696" spans="1:17" hidden="1" x14ac:dyDescent="0.3">
      <c r="A2696" t="s">
        <v>5555</v>
      </c>
      <c r="B2696" t="s">
        <v>5556</v>
      </c>
      <c r="C2696" t="str">
        <f>IFERROR(VLOOKUP(Table1[[#This Row],[Ticker]],[1]!Table1[[Symbol]:[Industry]],2,FALSE),"-")</f>
        <v>-</v>
      </c>
      <c r="D2696" t="s">
        <v>380</v>
      </c>
      <c r="E2696">
        <v>127.8</v>
      </c>
      <c r="F2696">
        <v>710</v>
      </c>
      <c r="G2696">
        <v>-21.256035869371502</v>
      </c>
      <c r="H2696">
        <v>-5.6459622618965399</v>
      </c>
      <c r="I2696">
        <v>-3.6298317872155699</v>
      </c>
      <c r="J2696">
        <v>-6.4386130817434202</v>
      </c>
      <c r="K2696">
        <v>722.34412358807401</v>
      </c>
      <c r="L2696">
        <v>692.983707861536</v>
      </c>
      <c r="M2696">
        <v>39.001639791809701</v>
      </c>
      <c r="N2696">
        <v>0.70424411909853502</v>
      </c>
      <c r="O2696">
        <v>16.901408450704199</v>
      </c>
      <c r="P2696">
        <v>23.478260869565201</v>
      </c>
      <c r="Q2696">
        <v>4.2998624769907998E-2</v>
      </c>
    </row>
    <row r="2697" spans="1:17" hidden="1" x14ac:dyDescent="0.3">
      <c r="A2697" t="s">
        <v>5557</v>
      </c>
      <c r="B2697" t="s">
        <v>5558</v>
      </c>
      <c r="C2697" t="str">
        <f>IFERROR(VLOOKUP(Table1[[#This Row],[Ticker]],[1]!Table1[[Symbol]:[Industry]],2,FALSE),"-")</f>
        <v>-</v>
      </c>
      <c r="D2697" t="s">
        <v>420</v>
      </c>
      <c r="E2697">
        <v>127.777798</v>
      </c>
      <c r="F2697">
        <v>185</v>
      </c>
      <c r="G2697">
        <v>131.372572941302</v>
      </c>
      <c r="H2697">
        <v>-25.1014655178715</v>
      </c>
      <c r="I2697">
        <v>47.854286261892</v>
      </c>
      <c r="J2697">
        <v>-4.0949506609741402</v>
      </c>
      <c r="K2697">
        <v>209.58779352912799</v>
      </c>
      <c r="L2697">
        <v>167.46678141222401</v>
      </c>
      <c r="M2697">
        <v>17.077285637896001</v>
      </c>
      <c r="N2697">
        <v>1.28899431818181</v>
      </c>
      <c r="O2697">
        <v>50.405405405405403</v>
      </c>
      <c r="P2697">
        <v>178.07004358935799</v>
      </c>
      <c r="Q2697">
        <v>5.4836271308108003E-2</v>
      </c>
    </row>
    <row r="2698" spans="1:17" hidden="1" x14ac:dyDescent="0.3">
      <c r="A2698" t="s">
        <v>5559</v>
      </c>
      <c r="B2698" t="s">
        <v>5560</v>
      </c>
      <c r="C2698" t="str">
        <f>IFERROR(VLOOKUP(Table1[[#This Row],[Ticker]],[1]!Table1[[Symbol]:[Industry]],2,FALSE),"-")</f>
        <v>-</v>
      </c>
      <c r="D2698" t="s">
        <v>619</v>
      </c>
      <c r="E2698">
        <v>127.71568474999999</v>
      </c>
      <c r="F2698">
        <v>40.869999999999997</v>
      </c>
      <c r="G2698">
        <v>41.735877183871096</v>
      </c>
      <c r="H2698">
        <v>11.099251328006501</v>
      </c>
      <c r="I2698">
        <v>-18.671803894870902</v>
      </c>
      <c r="J2698">
        <v>6.7156531681863703</v>
      </c>
      <c r="K2698">
        <v>34.333712547850901</v>
      </c>
      <c r="L2698">
        <v>32.523003538731203</v>
      </c>
      <c r="M2698">
        <v>74.337066444815903</v>
      </c>
      <c r="N2698">
        <v>2.9491569495104399</v>
      </c>
      <c r="O2698">
        <v>21.605089307560501</v>
      </c>
      <c r="P2698">
        <v>85.8043786915038</v>
      </c>
      <c r="Q2698">
        <v>5.7967004848820003E-2</v>
      </c>
    </row>
    <row r="2699" spans="1:17" hidden="1" x14ac:dyDescent="0.3">
      <c r="A2699" t="s">
        <v>5561</v>
      </c>
      <c r="B2699" t="s">
        <v>5562</v>
      </c>
      <c r="C2699" t="str">
        <f>IFERROR(VLOOKUP(Table1[[#This Row],[Ticker]],[1]!Table1[[Symbol]:[Industry]],2,FALSE),"-")</f>
        <v>-</v>
      </c>
      <c r="D2699" t="s">
        <v>268</v>
      </c>
      <c r="E2699">
        <v>127.52809999999999</v>
      </c>
      <c r="F2699">
        <v>155.75</v>
      </c>
      <c r="G2699">
        <v>103.895307637632</v>
      </c>
      <c r="H2699">
        <v>44.805548286307001</v>
      </c>
      <c r="I2699">
        <v>55.129895942097399</v>
      </c>
      <c r="J2699">
        <v>6.5633764435430404</v>
      </c>
      <c r="K2699">
        <v>122.445752612799</v>
      </c>
      <c r="L2699">
        <v>100.534269906782</v>
      </c>
      <c r="M2699">
        <v>84.747219221651704</v>
      </c>
      <c r="N2699">
        <v>1.8288290629092101</v>
      </c>
      <c r="O2699">
        <v>2.15088282504012</v>
      </c>
      <c r="P2699">
        <v>168.53448275861999</v>
      </c>
      <c r="Q2699">
        <v>0.15519213730108899</v>
      </c>
    </row>
    <row r="2700" spans="1:17" hidden="1" x14ac:dyDescent="0.3">
      <c r="A2700" t="s">
        <v>5563</v>
      </c>
      <c r="B2700" t="s">
        <v>5564</v>
      </c>
      <c r="C2700" t="str">
        <f>IFERROR(VLOOKUP(Table1[[#This Row],[Ticker]],[1]!Table1[[Symbol]:[Industry]],2,FALSE),"-")</f>
        <v>-</v>
      </c>
      <c r="D2700" t="s">
        <v>62</v>
      </c>
      <c r="E2700">
        <v>127.36</v>
      </c>
      <c r="F2700">
        <v>159.19999999999999</v>
      </c>
      <c r="G2700">
        <v>5.4549510321641499</v>
      </c>
      <c r="H2700">
        <v>10.3351082999972</v>
      </c>
      <c r="I2700">
        <v>-6.0281458889231203</v>
      </c>
      <c r="J2700">
        <v>-3.8988855803661702</v>
      </c>
      <c r="K2700">
        <v>143.092923982668</v>
      </c>
      <c r="L2700">
        <v>132.63696073547399</v>
      </c>
      <c r="M2700">
        <v>54.958233473052999</v>
      </c>
      <c r="N2700">
        <v>2.9875230352098798</v>
      </c>
      <c r="O2700">
        <v>15.5778894472361</v>
      </c>
      <c r="P2700">
        <v>49.905838041431203</v>
      </c>
      <c r="Q2700">
        <v>-0.10152673011489</v>
      </c>
    </row>
    <row r="2701" spans="1:17" hidden="1" x14ac:dyDescent="0.3">
      <c r="A2701" t="s">
        <v>5565</v>
      </c>
      <c r="B2701" t="s">
        <v>5566</v>
      </c>
      <c r="C2701" t="str">
        <f>IFERROR(VLOOKUP(Table1[[#This Row],[Ticker]],[1]!Table1[[Symbol]:[Industry]],2,FALSE),"-")</f>
        <v>-</v>
      </c>
      <c r="D2701" t="s">
        <v>46</v>
      </c>
      <c r="E2701">
        <v>127.2951058</v>
      </c>
      <c r="F2701">
        <v>6.8</v>
      </c>
      <c r="G2701">
        <v>-32.084051384886997</v>
      </c>
      <c r="H2701">
        <v>-1.9224886075513701</v>
      </c>
      <c r="I2701">
        <v>-34.303895296748003</v>
      </c>
      <c r="J2701">
        <v>-1.59863254609933</v>
      </c>
      <c r="K2701">
        <v>7.1166707113176502</v>
      </c>
      <c r="L2701">
        <v>7.6200506298886301</v>
      </c>
      <c r="M2701">
        <v>35.383928418984503</v>
      </c>
      <c r="N2701">
        <v>0.609491893625558</v>
      </c>
      <c r="O2701">
        <v>50.735294117647001</v>
      </c>
      <c r="P2701">
        <v>30.769230769230699</v>
      </c>
      <c r="Q2701">
        <v>-0.13143573806664199</v>
      </c>
    </row>
    <row r="2702" spans="1:17" hidden="1" x14ac:dyDescent="0.3">
      <c r="A2702" t="s">
        <v>5567</v>
      </c>
      <c r="B2702" t="s">
        <v>5568</v>
      </c>
      <c r="C2702" t="str">
        <f>IFERROR(VLOOKUP(Table1[[#This Row],[Ticker]],[1]!Table1[[Symbol]:[Industry]],2,FALSE),"-")</f>
        <v>-</v>
      </c>
      <c r="D2702" t="s">
        <v>130</v>
      </c>
      <c r="E2702">
        <v>126.51</v>
      </c>
      <c r="F2702">
        <v>42.17</v>
      </c>
      <c r="G2702">
        <v>101.062617134532</v>
      </c>
      <c r="H2702">
        <v>28.274408901875798</v>
      </c>
      <c r="I2702">
        <v>28.179097900530898</v>
      </c>
      <c r="J2702">
        <v>-12.6794074413072</v>
      </c>
      <c r="K2702">
        <v>36.6755125691638</v>
      </c>
      <c r="L2702">
        <v>33.0271704412338</v>
      </c>
      <c r="M2702">
        <v>57.080901364746801</v>
      </c>
      <c r="N2702">
        <v>4.5458439471490104</v>
      </c>
      <c r="O2702">
        <v>48.328195399573097</v>
      </c>
      <c r="P2702">
        <v>120.208877284595</v>
      </c>
      <c r="Q2702">
        <v>9.3327782856873001E-2</v>
      </c>
    </row>
    <row r="2703" spans="1:17" hidden="1" x14ac:dyDescent="0.3">
      <c r="A2703" t="s">
        <v>5569</v>
      </c>
      <c r="B2703" t="s">
        <v>5570</v>
      </c>
      <c r="C2703" t="str">
        <f>IFERROR(VLOOKUP(Table1[[#This Row],[Ticker]],[1]!Table1[[Symbol]:[Industry]],2,FALSE),"-")</f>
        <v>-</v>
      </c>
      <c r="D2703" t="s">
        <v>213</v>
      </c>
      <c r="E2703">
        <v>126.320164315</v>
      </c>
      <c r="F2703">
        <v>53.65</v>
      </c>
      <c r="G2703">
        <v>-47.146500343942002</v>
      </c>
      <c r="H2703">
        <v>-12.9818073982134</v>
      </c>
      <c r="I2703">
        <v>-50.625508871704497</v>
      </c>
      <c r="J2703">
        <v>-2.7201932487264</v>
      </c>
      <c r="K2703">
        <v>58.849734478688902</v>
      </c>
      <c r="L2703">
        <v>64.911657349615396</v>
      </c>
      <c r="M2703">
        <v>24.380201035839299</v>
      </c>
      <c r="N2703">
        <v>0.84600520383772604</v>
      </c>
      <c r="O2703">
        <v>77.819198508853702</v>
      </c>
      <c r="P2703">
        <v>5.1960784313725501</v>
      </c>
      <c r="Q2703">
        <v>-4.5077896141018002E-2</v>
      </c>
    </row>
    <row r="2704" spans="1:17" hidden="1" x14ac:dyDescent="0.3">
      <c r="A2704" t="s">
        <v>5571</v>
      </c>
      <c r="B2704" t="s">
        <v>5572</v>
      </c>
      <c r="C2704" t="str">
        <f>IFERROR(VLOOKUP(Table1[[#This Row],[Ticker]],[1]!Table1[[Symbol]:[Industry]],2,FALSE),"-")</f>
        <v>-</v>
      </c>
      <c r="D2704" t="s">
        <v>281</v>
      </c>
      <c r="E2704">
        <v>125.924570245</v>
      </c>
      <c r="F2704">
        <v>37.69</v>
      </c>
      <c r="G2704">
        <v>-43.441755242590801</v>
      </c>
      <c r="H2704">
        <v>-1.2012945777006201</v>
      </c>
      <c r="I2704">
        <v>-52.907227448467196</v>
      </c>
      <c r="J2704">
        <v>1.8562162000115501</v>
      </c>
      <c r="K2704">
        <v>39.824393107724497</v>
      </c>
      <c r="L2704">
        <v>44.115247485615299</v>
      </c>
      <c r="M2704">
        <v>40.247012217266899</v>
      </c>
      <c r="N2704">
        <v>1.2379718218761799</v>
      </c>
      <c r="O2704">
        <v>93.420005306447294</v>
      </c>
      <c r="P2704">
        <v>9.0882778581765606</v>
      </c>
      <c r="Q2704">
        <v>-4.5913134761888998E-2</v>
      </c>
    </row>
    <row r="2705" spans="1:17" hidden="1" x14ac:dyDescent="0.3">
      <c r="A2705" t="s">
        <v>5573</v>
      </c>
      <c r="B2705" t="s">
        <v>5574</v>
      </c>
      <c r="C2705" t="str">
        <f>IFERROR(VLOOKUP(Table1[[#This Row],[Ticker]],[1]!Table1[[Symbol]:[Industry]],2,FALSE),"-")</f>
        <v>-</v>
      </c>
      <c r="D2705" t="s">
        <v>268</v>
      </c>
      <c r="E2705">
        <v>125.4384</v>
      </c>
      <c r="F2705">
        <v>126.45</v>
      </c>
      <c r="G2705">
        <v>-32.511205482927203</v>
      </c>
      <c r="H2705">
        <v>-0.80129457770062995</v>
      </c>
      <c r="I2705">
        <v>-31.708208855670001</v>
      </c>
      <c r="J2705">
        <v>-7.1160018626810206E-2</v>
      </c>
      <c r="K2705">
        <v>130.05138638642501</v>
      </c>
      <c r="L2705">
        <v>139.643128511388</v>
      </c>
      <c r="M2705">
        <v>44.323744312946701</v>
      </c>
      <c r="N2705">
        <v>0.92049755830177304</v>
      </c>
      <c r="O2705">
        <v>53.420324238829501</v>
      </c>
      <c r="P2705">
        <v>14.9545454545454</v>
      </c>
      <c r="Q2705">
        <v>5.8378175853554003E-2</v>
      </c>
    </row>
    <row r="2706" spans="1:17" hidden="1" x14ac:dyDescent="0.3">
      <c r="A2706" t="s">
        <v>5575</v>
      </c>
      <c r="B2706" t="s">
        <v>5576</v>
      </c>
      <c r="C2706" t="str">
        <f>IFERROR(VLOOKUP(Table1[[#This Row],[Ticker]],[1]!Table1[[Symbol]:[Industry]],2,FALSE),"-")</f>
        <v>-</v>
      </c>
      <c r="D2706" t="s">
        <v>72</v>
      </c>
      <c r="E2706">
        <v>125.25493708800001</v>
      </c>
      <c r="F2706">
        <v>91.94</v>
      </c>
      <c r="G2706">
        <v>28.116695267472501</v>
      </c>
      <c r="H2706">
        <v>-10.404790935661</v>
      </c>
      <c r="I2706">
        <v>0.391522493009407</v>
      </c>
      <c r="J2706">
        <v>-3.24648549400567</v>
      </c>
      <c r="K2706">
        <v>94.726601314907597</v>
      </c>
      <c r="L2706">
        <v>87.288133326094297</v>
      </c>
      <c r="M2706">
        <v>43.4424111016178</v>
      </c>
      <c r="N2706">
        <v>8.4590067394236093E-2</v>
      </c>
      <c r="O2706">
        <v>45.638459865129398</v>
      </c>
      <c r="P2706">
        <v>55.172995780590703</v>
      </c>
      <c r="Q2706">
        <v>-6.8675385927909997E-3</v>
      </c>
    </row>
    <row r="2707" spans="1:17" hidden="1" x14ac:dyDescent="0.3">
      <c r="A2707" t="s">
        <v>5577</v>
      </c>
      <c r="B2707" t="s">
        <v>5578</v>
      </c>
      <c r="C2707" t="str">
        <f>IFERROR(VLOOKUP(Table1[[#This Row],[Ticker]],[1]!Table1[[Symbol]:[Industry]],2,FALSE),"-")</f>
        <v>-</v>
      </c>
      <c r="D2707" t="s">
        <v>216</v>
      </c>
      <c r="E2707">
        <v>125.16638797</v>
      </c>
      <c r="F2707">
        <v>404.3</v>
      </c>
      <c r="G2707">
        <v>37.099753934376402</v>
      </c>
      <c r="H2707">
        <v>-20.446919381959901</v>
      </c>
      <c r="I2707">
        <v>13.6042815197953</v>
      </c>
      <c r="J2707">
        <v>0.78172459675781103</v>
      </c>
      <c r="K2707">
        <v>386.290211255477</v>
      </c>
      <c r="L2707">
        <v>336.53799931416103</v>
      </c>
      <c r="M2707">
        <v>45.437532201052399</v>
      </c>
      <c r="N2707">
        <v>0.421556949649665</v>
      </c>
      <c r="O2707">
        <v>29.8540687608211</v>
      </c>
      <c r="P2707">
        <v>67.066115702479294</v>
      </c>
      <c r="Q2707">
        <v>3.9753612258689999E-3</v>
      </c>
    </row>
    <row r="2708" spans="1:17" hidden="1" x14ac:dyDescent="0.3">
      <c r="A2708" t="s">
        <v>5579</v>
      </c>
      <c r="B2708" t="s">
        <v>5580</v>
      </c>
      <c r="C2708" t="str">
        <f>IFERROR(VLOOKUP(Table1[[#This Row],[Ticker]],[1]!Table1[[Symbol]:[Industry]],2,FALSE),"-")</f>
        <v>-</v>
      </c>
      <c r="E2708">
        <v>125.12</v>
      </c>
      <c r="F2708">
        <v>92</v>
      </c>
      <c r="G2708">
        <v>-16.373604095492301</v>
      </c>
      <c r="H2708">
        <v>16.085138625930998</v>
      </c>
      <c r="I2708">
        <v>-7.6539370678424001</v>
      </c>
      <c r="J2708">
        <v>3.6699198136654698</v>
      </c>
      <c r="M2708">
        <v>53.849880840309403</v>
      </c>
      <c r="O2708">
        <v>33.9673913043478</v>
      </c>
      <c r="P2708">
        <v>46.031746031746003</v>
      </c>
    </row>
    <row r="2709" spans="1:17" hidden="1" x14ac:dyDescent="0.3">
      <c r="A2709" t="s">
        <v>5581</v>
      </c>
      <c r="B2709" t="s">
        <v>5582</v>
      </c>
      <c r="C2709" t="str">
        <f>IFERROR(VLOOKUP(Table1[[#This Row],[Ticker]],[1]!Table1[[Symbol]:[Industry]],2,FALSE),"-")</f>
        <v>-</v>
      </c>
      <c r="D2709" t="s">
        <v>343</v>
      </c>
      <c r="E2709">
        <v>124.8</v>
      </c>
      <c r="F2709">
        <v>312</v>
      </c>
      <c r="G2709">
        <v>98.563286395118297</v>
      </c>
      <c r="H2709">
        <v>-10.481666894169599</v>
      </c>
      <c r="I2709">
        <v>106.02031949555101</v>
      </c>
      <c r="J2709">
        <v>-9.2718078401421697E-2</v>
      </c>
      <c r="K2709">
        <v>264.64664739322598</v>
      </c>
      <c r="M2709">
        <v>37.397280042473803</v>
      </c>
      <c r="N2709">
        <v>0.36292798110979901</v>
      </c>
      <c r="O2709">
        <v>20.1121794871794</v>
      </c>
      <c r="P2709">
        <v>140</v>
      </c>
    </row>
    <row r="2710" spans="1:17" hidden="1" x14ac:dyDescent="0.3">
      <c r="A2710" t="s">
        <v>5583</v>
      </c>
      <c r="B2710" t="s">
        <v>5584</v>
      </c>
      <c r="C2710" t="str">
        <f>IFERROR(VLOOKUP(Table1[[#This Row],[Ticker]],[1]!Table1[[Symbol]:[Industry]],2,FALSE),"-")</f>
        <v>-</v>
      </c>
      <c r="D2710" t="s">
        <v>198</v>
      </c>
      <c r="E2710">
        <v>124.681076</v>
      </c>
      <c r="F2710">
        <v>520</v>
      </c>
      <c r="G2710">
        <v>8.67711794771086</v>
      </c>
      <c r="H2710">
        <v>-5.8793097423037501</v>
      </c>
      <c r="I2710">
        <v>-22.066312091422802</v>
      </c>
      <c r="J2710">
        <v>1.9303632106191999</v>
      </c>
      <c r="K2710">
        <v>516.042780758616</v>
      </c>
      <c r="L2710">
        <v>496.06665602518598</v>
      </c>
      <c r="M2710">
        <v>52.5370478049471</v>
      </c>
      <c r="N2710">
        <v>1.33328670478044</v>
      </c>
      <c r="O2710">
        <v>34.019230769230703</v>
      </c>
      <c r="P2710">
        <v>36.842105263157897</v>
      </c>
      <c r="Q2710">
        <v>6.5427447091560995E-2</v>
      </c>
    </row>
    <row r="2711" spans="1:17" hidden="1" x14ac:dyDescent="0.3">
      <c r="A2711" t="s">
        <v>5585</v>
      </c>
      <c r="B2711" t="s">
        <v>5586</v>
      </c>
      <c r="C2711" t="str">
        <f>IFERROR(VLOOKUP(Table1[[#This Row],[Ticker]],[1]!Table1[[Symbol]:[Industry]],2,FALSE),"-")</f>
        <v>-</v>
      </c>
      <c r="D2711" t="s">
        <v>420</v>
      </c>
      <c r="E2711">
        <v>124.67970144</v>
      </c>
      <c r="F2711">
        <v>151.19999999999999</v>
      </c>
      <c r="G2711">
        <v>7.3951012414060697</v>
      </c>
      <c r="H2711">
        <v>-17.236007221378699</v>
      </c>
      <c r="I2711">
        <v>-18.858443925252601</v>
      </c>
      <c r="J2711">
        <v>-6.6643643602973999</v>
      </c>
      <c r="K2711">
        <v>164.40522593612599</v>
      </c>
      <c r="L2711">
        <v>154.70169751956399</v>
      </c>
      <c r="M2711">
        <v>23.877309693269599</v>
      </c>
      <c r="N2711">
        <v>0.85779841893667597</v>
      </c>
      <c r="O2711">
        <v>42.7248677248677</v>
      </c>
      <c r="P2711">
        <v>52.961590095521501</v>
      </c>
      <c r="Q2711">
        <v>6.8549605142134998E-2</v>
      </c>
    </row>
    <row r="2712" spans="1:17" hidden="1" x14ac:dyDescent="0.3">
      <c r="A2712" t="s">
        <v>5587</v>
      </c>
      <c r="B2712" t="s">
        <v>5588</v>
      </c>
      <c r="C2712" t="str">
        <f>IFERROR(VLOOKUP(Table1[[#This Row],[Ticker]],[1]!Table1[[Symbol]:[Industry]],2,FALSE),"-")</f>
        <v>-</v>
      </c>
      <c r="D2712" t="s">
        <v>182</v>
      </c>
      <c r="E2712">
        <v>124.4088</v>
      </c>
      <c r="F2712">
        <v>9.34</v>
      </c>
      <c r="G2712">
        <v>-22.553623801943001</v>
      </c>
      <c r="H2712">
        <v>-8.5988590771846205</v>
      </c>
      <c r="I2712">
        <v>-37.2278719049351</v>
      </c>
      <c r="J2712">
        <v>1.0871127617958001</v>
      </c>
      <c r="K2712">
        <v>9.6116746036411005</v>
      </c>
      <c r="L2712">
        <v>9.6480561861901695</v>
      </c>
      <c r="M2712">
        <v>43.192212629838998</v>
      </c>
      <c r="N2712">
        <v>1.04465778805906</v>
      </c>
      <c r="O2712">
        <v>52.569593147751597</v>
      </c>
      <c r="P2712">
        <v>22.251308900523501</v>
      </c>
      <c r="Q2712">
        <v>0.125619015438765</v>
      </c>
    </row>
    <row r="2713" spans="1:17" hidden="1" x14ac:dyDescent="0.3">
      <c r="A2713" t="s">
        <v>5589</v>
      </c>
      <c r="B2713" t="s">
        <v>5590</v>
      </c>
      <c r="C2713" t="str">
        <f>IFERROR(VLOOKUP(Table1[[#This Row],[Ticker]],[1]!Table1[[Symbol]:[Industry]],2,FALSE),"-")</f>
        <v>-</v>
      </c>
      <c r="D2713" t="s">
        <v>708</v>
      </c>
      <c r="E2713">
        <v>124.407662129999</v>
      </c>
      <c r="F2713">
        <v>47.05</v>
      </c>
      <c r="G2713">
        <v>43.760242106465199</v>
      </c>
      <c r="H2713">
        <v>6.2596854084967504</v>
      </c>
      <c r="I2713">
        <v>-20.683411927520901</v>
      </c>
      <c r="J2713">
        <v>-6.9702262702941997</v>
      </c>
      <c r="K2713">
        <v>45.818817529710401</v>
      </c>
      <c r="L2713">
        <v>38.235231143381597</v>
      </c>
      <c r="M2713">
        <v>23.205075274663098</v>
      </c>
      <c r="N2713">
        <v>0.54270964417712797</v>
      </c>
      <c r="O2713">
        <v>27.545164718384701</v>
      </c>
      <c r="Q2713">
        <v>0.24781542223167299</v>
      </c>
    </row>
    <row r="2714" spans="1:17" hidden="1" x14ac:dyDescent="0.3">
      <c r="A2714" t="s">
        <v>5591</v>
      </c>
      <c r="B2714" t="s">
        <v>5592</v>
      </c>
      <c r="C2714" t="str">
        <f>IFERROR(VLOOKUP(Table1[[#This Row],[Ticker]],[1]!Table1[[Symbol]:[Industry]],2,FALSE),"-")</f>
        <v>-</v>
      </c>
      <c r="D2714" t="s">
        <v>445</v>
      </c>
      <c r="E2714">
        <v>123.828357</v>
      </c>
      <c r="F2714">
        <v>247.35</v>
      </c>
      <c r="G2714">
        <v>83.898668035095994</v>
      </c>
      <c r="H2714">
        <v>-4.8567634923476204</v>
      </c>
      <c r="I2714">
        <v>119.755600235431</v>
      </c>
      <c r="J2714">
        <v>6.5032981294764998</v>
      </c>
      <c r="K2714">
        <v>200.94907752871299</v>
      </c>
      <c r="L2714">
        <v>153.92064026258001</v>
      </c>
      <c r="M2714">
        <v>78.863118806024502</v>
      </c>
      <c r="N2714">
        <v>0.233924050632911</v>
      </c>
      <c r="O2714">
        <v>1.7384273296947499</v>
      </c>
      <c r="P2714">
        <v>159.27672955974799</v>
      </c>
      <c r="Q2714">
        <v>0.147236047511489</v>
      </c>
    </row>
    <row r="2715" spans="1:17" hidden="1" x14ac:dyDescent="0.3">
      <c r="A2715" t="s">
        <v>5593</v>
      </c>
      <c r="B2715" t="s">
        <v>5594</v>
      </c>
      <c r="C2715" t="str">
        <f>IFERROR(VLOOKUP(Table1[[#This Row],[Ticker]],[1]!Table1[[Symbol]:[Industry]],2,FALSE),"-")</f>
        <v>-</v>
      </c>
      <c r="D2715" t="s">
        <v>281</v>
      </c>
      <c r="E2715">
        <v>123.795</v>
      </c>
      <c r="F2715">
        <v>54</v>
      </c>
      <c r="G2715">
        <v>-23.0413638375265</v>
      </c>
      <c r="H2715">
        <v>4.5811267013918799</v>
      </c>
      <c r="I2715">
        <v>-36.007670437564499</v>
      </c>
      <c r="J2715">
        <v>-5.0424624468828698</v>
      </c>
      <c r="K2715">
        <v>52.608604014571398</v>
      </c>
      <c r="L2715">
        <v>52.6359213136734</v>
      </c>
      <c r="M2715">
        <v>46.663428013378898</v>
      </c>
      <c r="N2715">
        <v>2.4846676563160299</v>
      </c>
      <c r="O2715">
        <v>36.851851851851798</v>
      </c>
      <c r="P2715">
        <v>22.393472348141401</v>
      </c>
      <c r="Q2715">
        <v>1.6479690910524002E-2</v>
      </c>
    </row>
    <row r="2716" spans="1:17" hidden="1" x14ac:dyDescent="0.3">
      <c r="A2716" t="s">
        <v>5595</v>
      </c>
      <c r="B2716" t="s">
        <v>5596</v>
      </c>
      <c r="C2716" t="str">
        <f>IFERROR(VLOOKUP(Table1[[#This Row],[Ticker]],[1]!Table1[[Symbol]:[Industry]],2,FALSE),"-")</f>
        <v>-</v>
      </c>
      <c r="D2716" t="s">
        <v>626</v>
      </c>
      <c r="E2716">
        <v>123.78077999999999</v>
      </c>
      <c r="F2716">
        <v>117.35</v>
      </c>
      <c r="G2716">
        <v>-25.154890645199899</v>
      </c>
      <c r="H2716">
        <v>21.312389632825699</v>
      </c>
      <c r="I2716">
        <v>-16.435223617550001</v>
      </c>
      <c r="J2716">
        <v>-6.3307754032421801</v>
      </c>
      <c r="K2716">
        <v>114.28247878459101</v>
      </c>
      <c r="M2716">
        <v>44.9273798291443</v>
      </c>
      <c r="N2716">
        <v>0.69286833855799301</v>
      </c>
      <c r="O2716">
        <v>24.414145717937799</v>
      </c>
      <c r="P2716">
        <v>46.687499999999901</v>
      </c>
    </row>
    <row r="2717" spans="1:17" hidden="1" x14ac:dyDescent="0.3">
      <c r="A2717" t="s">
        <v>5597</v>
      </c>
      <c r="B2717" t="s">
        <v>5598</v>
      </c>
      <c r="C2717" t="str">
        <f>IFERROR(VLOOKUP(Table1[[#This Row],[Ticker]],[1]!Table1[[Symbol]:[Industry]],2,FALSE),"-")</f>
        <v>-</v>
      </c>
      <c r="D2717" t="s">
        <v>130</v>
      </c>
      <c r="E2717">
        <v>123.5312752</v>
      </c>
      <c r="F2717">
        <v>136</v>
      </c>
      <c r="G2717">
        <v>9.6849903841547302</v>
      </c>
      <c r="H2717">
        <v>2.4257624330851799</v>
      </c>
      <c r="I2717">
        <v>-15.1458603492393</v>
      </c>
      <c r="J2717">
        <v>-0.63434683181361795</v>
      </c>
      <c r="K2717">
        <v>131.32279412299599</v>
      </c>
      <c r="L2717">
        <v>122.673908456104</v>
      </c>
      <c r="M2717">
        <v>44.517718994049602</v>
      </c>
      <c r="N2717">
        <v>0.8405434279406</v>
      </c>
      <c r="O2717">
        <v>43.198529411764603</v>
      </c>
      <c r="P2717">
        <v>50.692520775623201</v>
      </c>
      <c r="Q2717">
        <v>7.0721364316787994E-2</v>
      </c>
    </row>
    <row r="2718" spans="1:17" hidden="1" x14ac:dyDescent="0.3">
      <c r="A2718" t="s">
        <v>5599</v>
      </c>
      <c r="B2718" t="s">
        <v>5600</v>
      </c>
      <c r="C2718" t="str">
        <f>IFERROR(VLOOKUP(Table1[[#This Row],[Ticker]],[1]!Table1[[Symbol]:[Industry]],2,FALSE),"-")</f>
        <v>-</v>
      </c>
      <c r="E2718">
        <v>123.2824</v>
      </c>
      <c r="F2718">
        <v>73</v>
      </c>
      <c r="G2718">
        <v>-32.497246534924201</v>
      </c>
      <c r="H2718">
        <v>9.79588226607415</v>
      </c>
      <c r="I2718">
        <v>-24.177049798723399</v>
      </c>
      <c r="J2718">
        <v>-1.03111786899561</v>
      </c>
      <c r="K2718">
        <v>67.792301219258604</v>
      </c>
      <c r="M2718">
        <v>59.077348054903297</v>
      </c>
      <c r="N2718">
        <v>0.90403587443946198</v>
      </c>
      <c r="O2718">
        <v>32.767123287671197</v>
      </c>
      <c r="P2718">
        <v>57.837837837837803</v>
      </c>
    </row>
    <row r="2719" spans="1:17" hidden="1" x14ac:dyDescent="0.3">
      <c r="A2719" t="s">
        <v>5601</v>
      </c>
      <c r="B2719" t="s">
        <v>5602</v>
      </c>
      <c r="C2719" t="str">
        <f>IFERROR(VLOOKUP(Table1[[#This Row],[Ticker]],[1]!Table1[[Symbol]:[Industry]],2,FALSE),"-")</f>
        <v>-</v>
      </c>
      <c r="D2719" t="s">
        <v>143</v>
      </c>
      <c r="E2719">
        <v>123.1008576</v>
      </c>
      <c r="F2719">
        <v>32</v>
      </c>
      <c r="G2719">
        <v>-91.455618073526793</v>
      </c>
      <c r="H2719">
        <v>-19.439072355478299</v>
      </c>
      <c r="I2719">
        <v>-68.540947781975603</v>
      </c>
      <c r="J2719">
        <v>-4.3675401091245396</v>
      </c>
      <c r="K2719">
        <v>36.551422236051501</v>
      </c>
      <c r="M2719">
        <v>15.6145043378403</v>
      </c>
      <c r="N2719">
        <v>0.36005184566954801</v>
      </c>
      <c r="O2719">
        <v>239.6875</v>
      </c>
      <c r="P2719">
        <v>3.7277147487844302</v>
      </c>
    </row>
    <row r="2720" spans="1:17" hidden="1" x14ac:dyDescent="0.3">
      <c r="A2720" t="s">
        <v>5603</v>
      </c>
      <c r="B2720" t="s">
        <v>5604</v>
      </c>
      <c r="C2720" t="str">
        <f>IFERROR(VLOOKUP(Table1[[#This Row],[Ticker]],[1]!Table1[[Symbol]:[Industry]],2,FALSE),"-")</f>
        <v>-</v>
      </c>
      <c r="D2720" t="s">
        <v>291</v>
      </c>
      <c r="E2720">
        <v>123.058389594</v>
      </c>
      <c r="F2720">
        <v>65.66</v>
      </c>
      <c r="G2720">
        <v>-12.8196879864454</v>
      </c>
      <c r="H2720">
        <v>-9.4482609333692604</v>
      </c>
      <c r="I2720">
        <v>-2.7284270631820799</v>
      </c>
      <c r="J2720">
        <v>1.61527603739741</v>
      </c>
      <c r="K2720">
        <v>66.166969098943397</v>
      </c>
      <c r="L2720">
        <v>63.434234578515699</v>
      </c>
      <c r="M2720">
        <v>49.7246757980691</v>
      </c>
      <c r="N2720">
        <v>0.63913957726756299</v>
      </c>
      <c r="O2720">
        <v>64.392324093816597</v>
      </c>
      <c r="P2720">
        <v>49.227272727272698</v>
      </c>
      <c r="Q2720">
        <v>-1.232157578028E-3</v>
      </c>
    </row>
    <row r="2721" spans="1:17" hidden="1" x14ac:dyDescent="0.3">
      <c r="A2721" t="s">
        <v>5605</v>
      </c>
      <c r="B2721" t="s">
        <v>5606</v>
      </c>
      <c r="C2721" t="str">
        <f>IFERROR(VLOOKUP(Table1[[#This Row],[Ticker]],[1]!Table1[[Symbol]:[Industry]],2,FALSE),"-")</f>
        <v>-</v>
      </c>
      <c r="D2721" t="s">
        <v>235</v>
      </c>
      <c r="E2721">
        <v>122.94546631999999</v>
      </c>
      <c r="F2721">
        <v>121.27</v>
      </c>
      <c r="G2721">
        <v>198.122330295598</v>
      </c>
      <c r="H2721">
        <v>0.60760391042032502</v>
      </c>
      <c r="I2721">
        <v>28.428557874093698</v>
      </c>
      <c r="J2721">
        <v>-10.9375272280597</v>
      </c>
      <c r="K2721">
        <v>110.382209914252</v>
      </c>
      <c r="L2721">
        <v>84.358013619505002</v>
      </c>
      <c r="M2721">
        <v>44.795604531536199</v>
      </c>
      <c r="N2721">
        <v>1.08900786990677</v>
      </c>
      <c r="O2721">
        <v>14.1419971963387</v>
      </c>
      <c r="P2721">
        <v>252.01741654571799</v>
      </c>
      <c r="Q2721">
        <v>0.13478424388812801</v>
      </c>
    </row>
    <row r="2722" spans="1:17" hidden="1" x14ac:dyDescent="0.3">
      <c r="A2722" t="s">
        <v>5607</v>
      </c>
      <c r="B2722" t="s">
        <v>5608</v>
      </c>
      <c r="C2722" t="str">
        <f>IFERROR(VLOOKUP(Table1[[#This Row],[Ticker]],[1]!Table1[[Symbol]:[Industry]],2,FALSE),"-")</f>
        <v>-</v>
      </c>
      <c r="D2722" t="s">
        <v>72</v>
      </c>
      <c r="E2722">
        <v>122.860367</v>
      </c>
      <c r="F2722">
        <v>1370</v>
      </c>
      <c r="G2722">
        <v>2.48364965256062</v>
      </c>
      <c r="H2722">
        <v>-9.49462791103395</v>
      </c>
      <c r="I2722">
        <v>-17.051910814198301</v>
      </c>
      <c r="J2722">
        <v>-2.52744775819099</v>
      </c>
      <c r="K2722">
        <v>1437.0800967246701</v>
      </c>
      <c r="L2722">
        <v>1367.46866030909</v>
      </c>
      <c r="M2722">
        <v>37.219038164426898</v>
      </c>
      <c r="N2722">
        <v>1.1090783569209499</v>
      </c>
      <c r="O2722">
        <v>18.609489051094801</v>
      </c>
      <c r="P2722">
        <v>31.1004784688995</v>
      </c>
      <c r="Q2722">
        <v>2.2031707526999001E-2</v>
      </c>
    </row>
    <row r="2723" spans="1:17" hidden="1" x14ac:dyDescent="0.3">
      <c r="A2723" t="s">
        <v>5609</v>
      </c>
      <c r="B2723" t="s">
        <v>5610</v>
      </c>
      <c r="C2723" t="str">
        <f>IFERROR(VLOOKUP(Table1[[#This Row],[Ticker]],[1]!Table1[[Symbol]:[Industry]],2,FALSE),"-")</f>
        <v>-</v>
      </c>
      <c r="E2723">
        <v>122.80553949999999</v>
      </c>
      <c r="F2723">
        <v>52.93</v>
      </c>
      <c r="G2723">
        <v>936.74549960899196</v>
      </c>
      <c r="H2723">
        <v>44.0397334063085</v>
      </c>
      <c r="I2723">
        <v>803.667334861982</v>
      </c>
      <c r="J2723">
        <v>6.6141203662243901</v>
      </c>
      <c r="K2723">
        <v>35.699860715260598</v>
      </c>
      <c r="M2723">
        <v>99.999591288005902</v>
      </c>
      <c r="N2723">
        <v>5.7848725512991903</v>
      </c>
      <c r="O2723">
        <v>0</v>
      </c>
      <c r="P2723">
        <v>960.72144288577101</v>
      </c>
    </row>
    <row r="2724" spans="1:17" hidden="1" x14ac:dyDescent="0.3">
      <c r="A2724" t="s">
        <v>5611</v>
      </c>
      <c r="B2724" t="s">
        <v>5612</v>
      </c>
      <c r="C2724" t="str">
        <f>IFERROR(VLOOKUP(Table1[[#This Row],[Ticker]],[1]!Table1[[Symbol]:[Industry]],2,FALSE),"-")</f>
        <v>-</v>
      </c>
      <c r="D2724" t="s">
        <v>619</v>
      </c>
      <c r="E2724">
        <v>122.77337835</v>
      </c>
      <c r="F2724">
        <v>208.95</v>
      </c>
      <c r="G2724">
        <v>110.799337622097</v>
      </c>
      <c r="H2724">
        <v>-13.5105353586116</v>
      </c>
      <c r="I2724">
        <v>15.378297055028501</v>
      </c>
      <c r="J2724">
        <v>11.687841618034399</v>
      </c>
      <c r="K2724">
        <v>221.719622176592</v>
      </c>
      <c r="L2724">
        <v>173.93832355115001</v>
      </c>
      <c r="M2724">
        <v>50.1945528572641</v>
      </c>
      <c r="N2724">
        <v>1.34762741652021</v>
      </c>
      <c r="O2724">
        <v>34.481933476908303</v>
      </c>
      <c r="P2724">
        <v>221.461538461538</v>
      </c>
    </row>
    <row r="2725" spans="1:17" hidden="1" x14ac:dyDescent="0.3">
      <c r="A2725" t="s">
        <v>5613</v>
      </c>
      <c r="B2725" t="s">
        <v>5614</v>
      </c>
      <c r="C2725" t="str">
        <f>IFERROR(VLOOKUP(Table1[[#This Row],[Ticker]],[1]!Table1[[Symbol]:[Industry]],2,FALSE),"-")</f>
        <v>-</v>
      </c>
      <c r="D2725" t="s">
        <v>62</v>
      </c>
      <c r="E2725">
        <v>122.52</v>
      </c>
      <c r="F2725">
        <v>1021</v>
      </c>
      <c r="G2725">
        <v>6.5199667436709703</v>
      </c>
      <c r="H2725">
        <v>9.5008369415737501</v>
      </c>
      <c r="I2725">
        <v>-27.6919537791461</v>
      </c>
      <c r="J2725">
        <v>-5.1472147259138703</v>
      </c>
      <c r="K2725">
        <v>947.98932468842099</v>
      </c>
      <c r="L2725">
        <v>897.26946203785997</v>
      </c>
      <c r="M2725">
        <v>58.370579814904303</v>
      </c>
      <c r="N2725">
        <v>0.52180583031615002</v>
      </c>
      <c r="O2725">
        <v>27.6199804113614</v>
      </c>
      <c r="P2725">
        <v>44.005641748942097</v>
      </c>
      <c r="Q2725">
        <v>3.0809491010042E-2</v>
      </c>
    </row>
    <row r="2726" spans="1:17" hidden="1" x14ac:dyDescent="0.3">
      <c r="A2726" t="s">
        <v>5615</v>
      </c>
      <c r="B2726" t="s">
        <v>5616</v>
      </c>
      <c r="C2726" t="str">
        <f>IFERROR(VLOOKUP(Table1[[#This Row],[Ticker]],[1]!Table1[[Symbol]:[Industry]],2,FALSE),"-")</f>
        <v>-</v>
      </c>
      <c r="D2726" t="s">
        <v>198</v>
      </c>
      <c r="E2726">
        <v>122.4681549</v>
      </c>
      <c r="F2726">
        <v>147</v>
      </c>
      <c r="G2726">
        <v>100.58867633825299</v>
      </c>
      <c r="H2726">
        <v>-1.42062996653241</v>
      </c>
      <c r="I2726">
        <v>2.3907825744004501</v>
      </c>
      <c r="J2726">
        <v>-8.5769875244543101</v>
      </c>
      <c r="K2726">
        <v>145.101003203315</v>
      </c>
      <c r="L2726">
        <v>113.67342869880601</v>
      </c>
      <c r="M2726">
        <v>27.6252995454198</v>
      </c>
      <c r="N2726">
        <v>0.34578977963497798</v>
      </c>
      <c r="O2726">
        <v>22.108843537414899</v>
      </c>
      <c r="P2726">
        <v>169.13218601244901</v>
      </c>
      <c r="Q2726">
        <v>0.213614511312095</v>
      </c>
    </row>
    <row r="2727" spans="1:17" hidden="1" x14ac:dyDescent="0.3">
      <c r="A2727" t="s">
        <v>5617</v>
      </c>
      <c r="B2727" t="s">
        <v>5618</v>
      </c>
      <c r="C2727" t="str">
        <f>IFERROR(VLOOKUP(Table1[[#This Row],[Ticker]],[1]!Table1[[Symbol]:[Industry]],2,FALSE),"-")</f>
        <v>-</v>
      </c>
      <c r="D2727" t="s">
        <v>72</v>
      </c>
      <c r="E2727">
        <v>122.2218113</v>
      </c>
      <c r="F2727">
        <v>2.29</v>
      </c>
      <c r="G2727">
        <v>-17.5961633057859</v>
      </c>
      <c r="H2727">
        <v>9.2407672779694892</v>
      </c>
      <c r="I2727">
        <v>-75.976687912936796</v>
      </c>
      <c r="J2727">
        <v>-3.8036014901986901</v>
      </c>
      <c r="K2727">
        <v>2.25366911154279</v>
      </c>
      <c r="L2727">
        <v>2.75546044698351</v>
      </c>
      <c r="M2727">
        <v>54.176184465512101</v>
      </c>
      <c r="N2727">
        <v>0.663294543858858</v>
      </c>
      <c r="O2727">
        <v>219.21397379912599</v>
      </c>
      <c r="P2727">
        <v>22.1252383525885</v>
      </c>
      <c r="Q2727">
        <v>-4.8794321477546997E-2</v>
      </c>
    </row>
    <row r="2728" spans="1:17" hidden="1" x14ac:dyDescent="0.3">
      <c r="A2728" t="s">
        <v>5619</v>
      </c>
      <c r="B2728" t="s">
        <v>5620</v>
      </c>
      <c r="C2728" t="str">
        <f>IFERROR(VLOOKUP(Table1[[#This Row],[Ticker]],[1]!Table1[[Symbol]:[Industry]],2,FALSE),"-")</f>
        <v>-</v>
      </c>
      <c r="D2728" t="s">
        <v>619</v>
      </c>
      <c r="E2728">
        <v>122.2122408</v>
      </c>
      <c r="F2728">
        <v>56.55</v>
      </c>
      <c r="G2728">
        <v>-17.918178835668598</v>
      </c>
      <c r="H2728">
        <v>-9.7646003628245897</v>
      </c>
      <c r="I2728">
        <v>-32.082280073220701</v>
      </c>
      <c r="J2728">
        <v>0.49172197162655501</v>
      </c>
      <c r="K2728">
        <v>59.2713509800599</v>
      </c>
      <c r="L2728">
        <v>58.924827097176603</v>
      </c>
      <c r="M2728">
        <v>37.220168985376901</v>
      </c>
      <c r="N2728">
        <v>0.44645208552146398</v>
      </c>
      <c r="O2728">
        <v>62.652519893899203</v>
      </c>
      <c r="P2728">
        <v>20.319148936170201</v>
      </c>
      <c r="Q2728">
        <v>2.8574278407838001E-2</v>
      </c>
    </row>
    <row r="2729" spans="1:17" hidden="1" x14ac:dyDescent="0.3">
      <c r="A2729" t="s">
        <v>5621</v>
      </c>
      <c r="B2729" t="s">
        <v>5622</v>
      </c>
      <c r="C2729" t="str">
        <f>IFERROR(VLOOKUP(Table1[[#This Row],[Ticker]],[1]!Table1[[Symbol]:[Industry]],2,FALSE),"-")</f>
        <v>-</v>
      </c>
      <c r="D2729" t="s">
        <v>46</v>
      </c>
      <c r="E2729">
        <v>121.955775</v>
      </c>
      <c r="F2729">
        <v>65.55</v>
      </c>
      <c r="G2729">
        <v>-69.509802853014904</v>
      </c>
      <c r="H2729">
        <v>26.3507221412126</v>
      </c>
      <c r="I2729">
        <v>-38.409851864603702</v>
      </c>
      <c r="J2729">
        <v>-4.6909802590843697</v>
      </c>
      <c r="K2729">
        <v>58.082751023912699</v>
      </c>
      <c r="L2729">
        <v>97.084523197139205</v>
      </c>
      <c r="M2729">
        <v>43.531176019973799</v>
      </c>
      <c r="N2729">
        <v>0.45082008326227602</v>
      </c>
      <c r="O2729">
        <v>93.745232646834395</v>
      </c>
      <c r="P2729">
        <v>142.777777777777</v>
      </c>
    </row>
    <row r="2730" spans="1:17" hidden="1" x14ac:dyDescent="0.3">
      <c r="A2730" t="s">
        <v>5623</v>
      </c>
      <c r="B2730" t="s">
        <v>5624</v>
      </c>
      <c r="C2730" t="str">
        <f>IFERROR(VLOOKUP(Table1[[#This Row],[Ticker]],[1]!Table1[[Symbol]:[Industry]],2,FALSE),"-")</f>
        <v>-</v>
      </c>
      <c r="E2730">
        <v>121.93084354200001</v>
      </c>
      <c r="F2730">
        <v>101.46</v>
      </c>
      <c r="G2730">
        <v>127.785843323717</v>
      </c>
      <c r="H2730">
        <v>-2.8330213329188401</v>
      </c>
      <c r="I2730">
        <v>35.501524642401499</v>
      </c>
      <c r="J2730">
        <v>-8.2127168812430398</v>
      </c>
      <c r="K2730">
        <v>105.31434167205001</v>
      </c>
      <c r="L2730">
        <v>82.127518264441605</v>
      </c>
      <c r="M2730">
        <v>25.865610748156101</v>
      </c>
      <c r="N2730">
        <v>0.45756234204448099</v>
      </c>
      <c r="O2730">
        <v>44.342598068204197</v>
      </c>
      <c r="P2730">
        <v>167</v>
      </c>
      <c r="Q2730">
        <v>0.12808549174606099</v>
      </c>
    </row>
    <row r="2731" spans="1:17" hidden="1" x14ac:dyDescent="0.3">
      <c r="A2731" t="s">
        <v>5625</v>
      </c>
      <c r="B2731" t="s">
        <v>5626</v>
      </c>
      <c r="C2731" t="str">
        <f>IFERROR(VLOOKUP(Table1[[#This Row],[Ticker]],[1]!Table1[[Symbol]:[Industry]],2,FALSE),"-")</f>
        <v>-</v>
      </c>
      <c r="E2731">
        <v>121.89408</v>
      </c>
      <c r="F2731">
        <v>246.4</v>
      </c>
      <c r="G2731">
        <v>-28.969195638452302</v>
      </c>
      <c r="H2731">
        <v>0.83870542229938705</v>
      </c>
      <c r="I2731">
        <v>-20.249528610802301</v>
      </c>
      <c r="J2731">
        <v>5.5442245967578199</v>
      </c>
      <c r="M2731">
        <v>0</v>
      </c>
      <c r="O2731">
        <v>5.2556818181818299</v>
      </c>
      <c r="P2731">
        <v>0</v>
      </c>
    </row>
    <row r="2732" spans="1:17" hidden="1" x14ac:dyDescent="0.3">
      <c r="A2732" t="s">
        <v>5627</v>
      </c>
      <c r="B2732" t="s">
        <v>5628</v>
      </c>
      <c r="C2732" t="str">
        <f>IFERROR(VLOOKUP(Table1[[#This Row],[Ticker]],[1]!Table1[[Symbol]:[Industry]],2,FALSE),"-")</f>
        <v>-</v>
      </c>
      <c r="D2732" t="s">
        <v>619</v>
      </c>
      <c r="E2732">
        <v>121.70255817</v>
      </c>
      <c r="F2732">
        <v>42.27</v>
      </c>
      <c r="G2732">
        <v>22.287032501767801</v>
      </c>
      <c r="H2732">
        <v>3.1935114075897602</v>
      </c>
      <c r="I2732">
        <v>-1.9318794662871099</v>
      </c>
      <c r="J2732">
        <v>-3.0320851982307899</v>
      </c>
      <c r="K2732">
        <v>41.005803122410398</v>
      </c>
      <c r="L2732">
        <v>37.310865217854101</v>
      </c>
      <c r="M2732">
        <v>44.792135133821397</v>
      </c>
      <c r="N2732">
        <v>0.56396161193482697</v>
      </c>
      <c r="O2732">
        <v>15.637568015140699</v>
      </c>
      <c r="P2732">
        <v>56.2661737523105</v>
      </c>
      <c r="Q2732">
        <v>-3.7188828442388001E-2</v>
      </c>
    </row>
    <row r="2733" spans="1:17" hidden="1" x14ac:dyDescent="0.3">
      <c r="A2733" t="s">
        <v>5629</v>
      </c>
      <c r="B2733" t="s">
        <v>5630</v>
      </c>
      <c r="C2733" t="str">
        <f>IFERROR(VLOOKUP(Table1[[#This Row],[Ticker]],[1]!Table1[[Symbol]:[Industry]],2,FALSE),"-")</f>
        <v>-</v>
      </c>
      <c r="E2733">
        <v>121.65</v>
      </c>
      <c r="F2733">
        <v>48.66</v>
      </c>
      <c r="G2733">
        <v>136.86565415018401</v>
      </c>
      <c r="H2733">
        <v>-7.8195776789269704</v>
      </c>
      <c r="I2733">
        <v>67.951555076172198</v>
      </c>
      <c r="J2733">
        <v>0.221643951596526</v>
      </c>
      <c r="K2733">
        <v>52.557443786244299</v>
      </c>
      <c r="L2733">
        <v>48.130682655747101</v>
      </c>
      <c r="M2733">
        <v>52.410142289507696</v>
      </c>
      <c r="N2733">
        <v>1.01224489795918</v>
      </c>
      <c r="O2733">
        <v>90.752157829839703</v>
      </c>
      <c r="P2733">
        <v>175.694050991501</v>
      </c>
      <c r="Q2733">
        <v>0.18866313363918999</v>
      </c>
    </row>
    <row r="2734" spans="1:17" hidden="1" x14ac:dyDescent="0.3">
      <c r="A2734" t="s">
        <v>5631</v>
      </c>
      <c r="B2734" t="s">
        <v>5632</v>
      </c>
      <c r="C2734" t="str">
        <f>IFERROR(VLOOKUP(Table1[[#This Row],[Ticker]],[1]!Table1[[Symbol]:[Industry]],2,FALSE),"-")</f>
        <v>-</v>
      </c>
      <c r="D2734" t="s">
        <v>407</v>
      </c>
      <c r="E2734">
        <v>121.52954</v>
      </c>
      <c r="F2734">
        <v>67.78</v>
      </c>
      <c r="G2734">
        <v>-52.349609133272601</v>
      </c>
      <c r="H2734">
        <v>0.31068004082182599</v>
      </c>
      <c r="I2734">
        <v>-60.858202412852798</v>
      </c>
      <c r="J2734">
        <v>-7.1942677314609904</v>
      </c>
      <c r="K2734">
        <v>73.388163405089799</v>
      </c>
      <c r="L2734">
        <v>90.312236174341507</v>
      </c>
      <c r="M2734">
        <v>33.6157278706958</v>
      </c>
      <c r="N2734">
        <v>0.85638322135842604</v>
      </c>
      <c r="O2734">
        <v>148.59840660961899</v>
      </c>
      <c r="P2734">
        <v>15.2525080768576</v>
      </c>
      <c r="Q2734">
        <v>0.227258095763996</v>
      </c>
    </row>
    <row r="2735" spans="1:17" hidden="1" x14ac:dyDescent="0.3">
      <c r="A2735" t="s">
        <v>5633</v>
      </c>
      <c r="B2735" t="s">
        <v>5634</v>
      </c>
      <c r="C2735" t="str">
        <f>IFERROR(VLOOKUP(Table1[[#This Row],[Ticker]],[1]!Table1[[Symbol]:[Industry]],2,FALSE),"-")</f>
        <v>-</v>
      </c>
      <c r="D2735" t="s">
        <v>72</v>
      </c>
      <c r="E2735">
        <v>121.45552000000001</v>
      </c>
      <c r="F2735">
        <v>470</v>
      </c>
      <c r="G2735">
        <v>-7.9265605607295404</v>
      </c>
      <c r="H2735">
        <v>13.335622808242601</v>
      </c>
      <c r="I2735">
        <v>-36.601770350041001</v>
      </c>
      <c r="J2735">
        <v>4.3912167502015702</v>
      </c>
      <c r="K2735">
        <v>433.252183120692</v>
      </c>
      <c r="L2735">
        <v>437.87954401905398</v>
      </c>
      <c r="M2735">
        <v>62.378436582940402</v>
      </c>
      <c r="N2735">
        <v>1.71687044076851</v>
      </c>
      <c r="O2735">
        <v>46.063829787233999</v>
      </c>
      <c r="P2735">
        <v>33.903133903133899</v>
      </c>
      <c r="Q2735">
        <v>2.6915301058606001E-2</v>
      </c>
    </row>
    <row r="2736" spans="1:17" hidden="1" x14ac:dyDescent="0.3">
      <c r="A2736" t="s">
        <v>5635</v>
      </c>
      <c r="B2736" t="s">
        <v>5636</v>
      </c>
      <c r="C2736" t="str">
        <f>IFERROR(VLOOKUP(Table1[[#This Row],[Ticker]],[1]!Table1[[Symbol]:[Industry]],2,FALSE),"-")</f>
        <v>-</v>
      </c>
      <c r="D2736" t="s">
        <v>619</v>
      </c>
      <c r="E2736">
        <v>121.32222299999999</v>
      </c>
      <c r="F2736">
        <v>3.63</v>
      </c>
      <c r="G2736">
        <v>329.77405672322101</v>
      </c>
      <c r="H2736">
        <v>-18.517730221264902</v>
      </c>
      <c r="I2736">
        <v>19.188168195315399</v>
      </c>
      <c r="J2736">
        <v>-8.6421271092789294</v>
      </c>
      <c r="K2736">
        <v>3.6992770298031799</v>
      </c>
      <c r="L2736">
        <v>2.9399298088515602</v>
      </c>
      <c r="M2736">
        <v>38.576570818401898</v>
      </c>
      <c r="N2736">
        <v>0.80550902237975697</v>
      </c>
      <c r="O2736">
        <v>23.6914600550964</v>
      </c>
      <c r="P2736">
        <v>384</v>
      </c>
    </row>
    <row r="2737" spans="1:17" hidden="1" x14ac:dyDescent="0.3">
      <c r="A2737" t="s">
        <v>5637</v>
      </c>
      <c r="B2737" t="s">
        <v>5638</v>
      </c>
      <c r="C2737" t="str">
        <f>IFERROR(VLOOKUP(Table1[[#This Row],[Ticker]],[1]!Table1[[Symbol]:[Industry]],2,FALSE),"-")</f>
        <v>-</v>
      </c>
      <c r="D2737" t="s">
        <v>72</v>
      </c>
      <c r="E2737">
        <v>121.14765</v>
      </c>
      <c r="F2737">
        <v>65</v>
      </c>
      <c r="G2737">
        <v>88.095867633930197</v>
      </c>
      <c r="H2737">
        <v>-16.953502369908399</v>
      </c>
      <c r="I2737">
        <v>11.054880421858099</v>
      </c>
      <c r="J2737">
        <v>-3.3899671056742302</v>
      </c>
      <c r="K2737">
        <v>72.042719023099806</v>
      </c>
      <c r="L2737">
        <v>55.2813809263452</v>
      </c>
      <c r="M2737">
        <v>25.738236151042599</v>
      </c>
      <c r="N2737">
        <v>0.47648526944007102</v>
      </c>
      <c r="O2737">
        <v>39.507692307692302</v>
      </c>
      <c r="P2737">
        <v>170.97605757192201</v>
      </c>
      <c r="Q2737">
        <v>0.19731494219999199</v>
      </c>
    </row>
    <row r="2738" spans="1:17" hidden="1" x14ac:dyDescent="0.3">
      <c r="A2738" t="s">
        <v>5639</v>
      </c>
      <c r="B2738" t="s">
        <v>5640</v>
      </c>
      <c r="C2738" t="str">
        <f>IFERROR(VLOOKUP(Table1[[#This Row],[Ticker]],[1]!Table1[[Symbol]:[Industry]],2,FALSE),"-")</f>
        <v>-</v>
      </c>
      <c r="D2738" t="s">
        <v>619</v>
      </c>
      <c r="E2738">
        <v>121.06326</v>
      </c>
      <c r="F2738">
        <v>1702</v>
      </c>
      <c r="G2738">
        <v>89.040327061143401</v>
      </c>
      <c r="H2738">
        <v>-13.742505976552</v>
      </c>
      <c r="I2738">
        <v>84.920142451253199</v>
      </c>
      <c r="J2738">
        <v>-3.2405096359182899</v>
      </c>
      <c r="K2738">
        <v>1570.50336463193</v>
      </c>
      <c r="L2738">
        <v>1130.8587204206999</v>
      </c>
      <c r="M2738">
        <v>32.073970312248598</v>
      </c>
      <c r="N2738">
        <v>0.32895040369088802</v>
      </c>
      <c r="O2738">
        <v>31.812573443008201</v>
      </c>
      <c r="P2738">
        <v>130.34240086615199</v>
      </c>
      <c r="Q2738">
        <v>4.9936655712135999E-2</v>
      </c>
    </row>
    <row r="2739" spans="1:17" hidden="1" x14ac:dyDescent="0.3">
      <c r="A2739" t="s">
        <v>5641</v>
      </c>
      <c r="B2739" t="s">
        <v>5642</v>
      </c>
      <c r="C2739" t="str">
        <f>IFERROR(VLOOKUP(Table1[[#This Row],[Ticker]],[1]!Table1[[Symbol]:[Industry]],2,FALSE),"-")</f>
        <v>-</v>
      </c>
      <c r="D2739" t="s">
        <v>380</v>
      </c>
      <c r="E2739">
        <v>120.93544498499899</v>
      </c>
      <c r="F2739">
        <v>4.59</v>
      </c>
      <c r="G2739">
        <v>-24.193334581126699</v>
      </c>
      <c r="H2739">
        <v>-23.630321126373101</v>
      </c>
      <c r="I2739">
        <v>-45.179940371266298</v>
      </c>
      <c r="J2739">
        <v>0.32492635114378299</v>
      </c>
      <c r="K2739">
        <v>5.48833167900177</v>
      </c>
      <c r="L2739">
        <v>6.3132599382643502</v>
      </c>
      <c r="M2739">
        <v>34.216801755585898</v>
      </c>
      <c r="N2739">
        <v>1.10262774620424</v>
      </c>
      <c r="O2739">
        <v>112.418300653594</v>
      </c>
      <c r="P2739">
        <v>33.043478260869499</v>
      </c>
      <c r="Q2739">
        <v>-7.7626770247573001E-2</v>
      </c>
    </row>
    <row r="2740" spans="1:17" hidden="1" x14ac:dyDescent="0.3">
      <c r="A2740" t="s">
        <v>5643</v>
      </c>
      <c r="B2740" t="s">
        <v>5644</v>
      </c>
      <c r="C2740" t="str">
        <f>IFERROR(VLOOKUP(Table1[[#This Row],[Ticker]],[1]!Table1[[Symbol]:[Industry]],2,FALSE),"-")</f>
        <v>-</v>
      </c>
      <c r="E2740">
        <v>120.67658435</v>
      </c>
      <c r="F2740">
        <v>117.25</v>
      </c>
      <c r="G2740">
        <v>-41.143022047531304</v>
      </c>
      <c r="H2740">
        <v>-12.6378570777006</v>
      </c>
      <c r="I2740">
        <v>-26.430518673371299</v>
      </c>
      <c r="J2740">
        <v>-7.2116809150531997</v>
      </c>
      <c r="K2740">
        <v>128.089399380055</v>
      </c>
      <c r="L2740">
        <v>135.14572417017601</v>
      </c>
      <c r="M2740">
        <v>30.037472793640202</v>
      </c>
      <c r="N2740">
        <v>0.87342287464035695</v>
      </c>
      <c r="O2740">
        <v>42.046908315564998</v>
      </c>
      <c r="P2740">
        <v>7.5194864740944602</v>
      </c>
      <c r="Q2740">
        <v>8.5147744314759993E-2</v>
      </c>
    </row>
    <row r="2741" spans="1:17" hidden="1" x14ac:dyDescent="0.3">
      <c r="A2741" t="s">
        <v>5645</v>
      </c>
      <c r="B2741" t="s">
        <v>5646</v>
      </c>
      <c r="C2741" t="str">
        <f>IFERROR(VLOOKUP(Table1[[#This Row],[Ticker]],[1]!Table1[[Symbol]:[Industry]],2,FALSE),"-")</f>
        <v>-</v>
      </c>
      <c r="E2741">
        <v>120.62223</v>
      </c>
      <c r="F2741">
        <v>70.17</v>
      </c>
      <c r="G2741">
        <v>-34.871181372016999</v>
      </c>
      <c r="H2741">
        <v>-9.5346279110339491</v>
      </c>
      <c r="I2741">
        <v>-26.151514344367001</v>
      </c>
      <c r="J2741">
        <v>-1.15937651127543</v>
      </c>
      <c r="M2741">
        <v>33.049406614099297</v>
      </c>
      <c r="O2741">
        <v>18.854211201368098</v>
      </c>
      <c r="P2741">
        <v>5.4553651938683299</v>
      </c>
    </row>
    <row r="2742" spans="1:17" hidden="1" x14ac:dyDescent="0.3">
      <c r="A2742" t="s">
        <v>5647</v>
      </c>
      <c r="B2742" t="s">
        <v>5648</v>
      </c>
      <c r="C2742" t="str">
        <f>IFERROR(VLOOKUP(Table1[[#This Row],[Ticker]],[1]!Table1[[Symbol]:[Industry]],2,FALSE),"-")</f>
        <v>-</v>
      </c>
      <c r="E2742">
        <v>120.447082065</v>
      </c>
      <c r="F2742">
        <v>51.65</v>
      </c>
      <c r="G2742">
        <v>101.591246950097</v>
      </c>
      <c r="H2742">
        <v>-3.3247187022142399</v>
      </c>
      <c r="I2742">
        <v>68.094806462976095</v>
      </c>
      <c r="J2742">
        <v>-0.20261569431840301</v>
      </c>
      <c r="K2742">
        <v>48.697126050175598</v>
      </c>
      <c r="L2742">
        <v>37.083104420648702</v>
      </c>
      <c r="M2742">
        <v>42.155436730654202</v>
      </c>
      <c r="N2742">
        <v>0.41045126659025799</v>
      </c>
      <c r="O2742">
        <v>18.489835430784101</v>
      </c>
      <c r="P2742">
        <v>215.70904645476699</v>
      </c>
      <c r="Q2742">
        <v>0.10316969410313501</v>
      </c>
    </row>
    <row r="2743" spans="1:17" hidden="1" x14ac:dyDescent="0.3">
      <c r="A2743" t="s">
        <v>5649</v>
      </c>
      <c r="B2743" t="s">
        <v>5650</v>
      </c>
      <c r="C2743" t="str">
        <f>IFERROR(VLOOKUP(Table1[[#This Row],[Ticker]],[1]!Table1[[Symbol]:[Industry]],2,FALSE),"-")</f>
        <v>-</v>
      </c>
      <c r="D2743" t="s">
        <v>420</v>
      </c>
      <c r="E2743">
        <v>120.33813762</v>
      </c>
      <c r="F2743">
        <v>5.4</v>
      </c>
      <c r="G2743">
        <v>38.186218885383198</v>
      </c>
      <c r="H2743">
        <v>-6.1870772664667202</v>
      </c>
      <c r="I2743">
        <v>-11.8080003870599</v>
      </c>
      <c r="J2743">
        <v>-1.1193613551830299</v>
      </c>
      <c r="K2743">
        <v>5.4673438655044704</v>
      </c>
      <c r="L2743">
        <v>5.2973376777874996</v>
      </c>
      <c r="M2743">
        <v>47.433637316488998</v>
      </c>
      <c r="N2743">
        <v>0.81961914808467196</v>
      </c>
      <c r="O2743">
        <v>75.5555555555555</v>
      </c>
      <c r="P2743">
        <v>68.75</v>
      </c>
      <c r="Q2743">
        <v>8.3100443838196994E-2</v>
      </c>
    </row>
    <row r="2744" spans="1:17" hidden="1" x14ac:dyDescent="0.3">
      <c r="A2744" t="s">
        <v>5651</v>
      </c>
      <c r="B2744" t="s">
        <v>5652</v>
      </c>
      <c r="C2744" t="str">
        <f>IFERROR(VLOOKUP(Table1[[#This Row],[Ticker]],[1]!Table1[[Symbol]:[Industry]],2,FALSE),"-")</f>
        <v>-</v>
      </c>
      <c r="E2744">
        <v>120.1078725</v>
      </c>
      <c r="F2744">
        <v>238.7</v>
      </c>
      <c r="G2744">
        <v>76.443872004497294</v>
      </c>
      <c r="H2744">
        <v>37.428300798021901</v>
      </c>
      <c r="I2744">
        <v>48.911536680719699</v>
      </c>
      <c r="J2744">
        <v>-2.2533944508612298</v>
      </c>
      <c r="K2744">
        <v>200.42625565847101</v>
      </c>
      <c r="L2744">
        <v>157.498312107092</v>
      </c>
      <c r="M2744">
        <v>58.937357242256198</v>
      </c>
      <c r="N2744">
        <v>0.34939415611699098</v>
      </c>
      <c r="O2744">
        <v>10.871386677838199</v>
      </c>
      <c r="P2744">
        <v>124.764595103578</v>
      </c>
      <c r="Q2744">
        <v>0.16748693246729099</v>
      </c>
    </row>
    <row r="2745" spans="1:17" hidden="1" x14ac:dyDescent="0.3">
      <c r="A2745" t="s">
        <v>5653</v>
      </c>
      <c r="B2745" t="s">
        <v>5654</v>
      </c>
      <c r="C2745" t="str">
        <f>IFERROR(VLOOKUP(Table1[[#This Row],[Ticker]],[1]!Table1[[Symbol]:[Industry]],2,FALSE),"-")</f>
        <v>-</v>
      </c>
      <c r="D2745" t="s">
        <v>138</v>
      </c>
      <c r="E2745">
        <v>120.05216747199999</v>
      </c>
      <c r="F2745">
        <v>17.239999999999998</v>
      </c>
      <c r="G2745">
        <v>321.50209289893098</v>
      </c>
      <c r="H2745">
        <v>4.52903589965557</v>
      </c>
      <c r="I2745">
        <v>-2.13291666907647</v>
      </c>
      <c r="J2745">
        <v>-3.4557754032421699</v>
      </c>
      <c r="K2745">
        <v>16.294927577401701</v>
      </c>
      <c r="L2745">
        <v>12.988871629494099</v>
      </c>
      <c r="M2745">
        <v>35.7671636849309</v>
      </c>
      <c r="N2745">
        <v>1.9206837184310399</v>
      </c>
      <c r="O2745">
        <v>31.7865429234338</v>
      </c>
      <c r="P2745">
        <v>362.19839142091098</v>
      </c>
      <c r="Q2745">
        <v>6.4214609161799996E-2</v>
      </c>
    </row>
    <row r="2746" spans="1:17" hidden="1" x14ac:dyDescent="0.3">
      <c r="A2746" t="s">
        <v>5655</v>
      </c>
      <c r="B2746" t="s">
        <v>5656</v>
      </c>
      <c r="C2746" t="str">
        <f>IFERROR(VLOOKUP(Table1[[#This Row],[Ticker]],[1]!Table1[[Symbol]:[Industry]],2,FALSE),"-")</f>
        <v>-</v>
      </c>
      <c r="D2746" t="s">
        <v>619</v>
      </c>
      <c r="E2746">
        <v>119.57682</v>
      </c>
      <c r="F2746">
        <v>175.9</v>
      </c>
      <c r="G2746">
        <v>-30.162609943445499</v>
      </c>
      <c r="H2746">
        <v>3.68420934505134</v>
      </c>
      <c r="I2746">
        <v>-66.142776318932107</v>
      </c>
      <c r="J2746">
        <v>5.6618716555813302</v>
      </c>
      <c r="K2746">
        <v>179.854166473041</v>
      </c>
      <c r="L2746">
        <v>194.30649516322001</v>
      </c>
      <c r="M2746">
        <v>55.194974164765704</v>
      </c>
      <c r="N2746">
        <v>1.51915029125877</v>
      </c>
      <c r="O2746">
        <v>114.326321773735</v>
      </c>
      <c r="P2746">
        <v>14.2207792207792</v>
      </c>
      <c r="Q2746">
        <v>2.2671433897756998E-2</v>
      </c>
    </row>
    <row r="2747" spans="1:17" hidden="1" x14ac:dyDescent="0.3">
      <c r="A2747" t="s">
        <v>5657</v>
      </c>
      <c r="B2747" t="s">
        <v>5658</v>
      </c>
      <c r="C2747" t="str">
        <f>IFERROR(VLOOKUP(Table1[[#This Row],[Ticker]],[1]!Table1[[Symbol]:[Industry]],2,FALSE),"-")</f>
        <v>-</v>
      </c>
      <c r="D2747" t="s">
        <v>523</v>
      </c>
      <c r="E2747">
        <v>119.520798079999</v>
      </c>
      <c r="F2747">
        <v>118.4</v>
      </c>
      <c r="G2747">
        <v>49.123471927899402</v>
      </c>
      <c r="H2747">
        <v>5.2672768508708101</v>
      </c>
      <c r="I2747">
        <v>14.2275382740556</v>
      </c>
      <c r="J2747">
        <v>-5.0044807053383602</v>
      </c>
      <c r="K2747">
        <v>106.61407630091701</v>
      </c>
      <c r="L2747">
        <v>95.585598170782106</v>
      </c>
      <c r="M2747">
        <v>67.1027502957335</v>
      </c>
      <c r="N2747">
        <v>2.8372710642419001</v>
      </c>
      <c r="O2747">
        <v>4.0540540540540499</v>
      </c>
      <c r="P2747">
        <v>73.099415204678294</v>
      </c>
    </row>
    <row r="2748" spans="1:17" hidden="1" x14ac:dyDescent="0.3">
      <c r="A2748" t="s">
        <v>5659</v>
      </c>
      <c r="B2748" t="s">
        <v>5660</v>
      </c>
      <c r="C2748" t="str">
        <f>IFERROR(VLOOKUP(Table1[[#This Row],[Ticker]],[1]!Table1[[Symbol]:[Industry]],2,FALSE),"-")</f>
        <v>-</v>
      </c>
      <c r="E2748">
        <v>119.42066901</v>
      </c>
      <c r="F2748">
        <v>1097.9000000000001</v>
      </c>
      <c r="G2748">
        <v>159.975951201431</v>
      </c>
      <c r="H2748">
        <v>-6.4745647409641096</v>
      </c>
      <c r="I2748">
        <v>107.260951152573</v>
      </c>
      <c r="J2748">
        <v>9.1446202446312093</v>
      </c>
      <c r="K2748">
        <v>933.50170899406396</v>
      </c>
      <c r="L2748">
        <v>703.882194432706</v>
      </c>
      <c r="M2748">
        <v>76.639900344145204</v>
      </c>
      <c r="N2748">
        <v>0.45976050610031599</v>
      </c>
      <c r="O2748">
        <v>7.1090263229802204</v>
      </c>
      <c r="P2748">
        <v>194.30371263905599</v>
      </c>
      <c r="Q2748">
        <v>6.6157378139039005E-2</v>
      </c>
    </row>
    <row r="2749" spans="1:17" hidden="1" x14ac:dyDescent="0.3">
      <c r="A2749" t="s">
        <v>5661</v>
      </c>
      <c r="B2749" t="s">
        <v>5662</v>
      </c>
      <c r="C2749" t="str">
        <f>IFERROR(VLOOKUP(Table1[[#This Row],[Ticker]],[1]!Table1[[Symbol]:[Industry]],2,FALSE),"-")</f>
        <v>-</v>
      </c>
      <c r="E2749">
        <v>119.029901094</v>
      </c>
      <c r="F2749">
        <v>37.979999999999997</v>
      </c>
      <c r="G2749">
        <v>-30.727723291509999</v>
      </c>
      <c r="H2749">
        <v>-27.784133339260698</v>
      </c>
      <c r="I2749">
        <v>14.059351942903699</v>
      </c>
      <c r="J2749">
        <v>-14.084988886388199</v>
      </c>
      <c r="K2749">
        <v>44.769164007617</v>
      </c>
      <c r="L2749">
        <v>38.015117554789498</v>
      </c>
      <c r="M2749">
        <v>19.7366973419579</v>
      </c>
      <c r="N2749">
        <v>1.65335235541398</v>
      </c>
      <c r="O2749">
        <v>45.2869931542917</v>
      </c>
      <c r="P2749">
        <v>145.50743374272699</v>
      </c>
    </row>
    <row r="2750" spans="1:17" hidden="1" x14ac:dyDescent="0.3">
      <c r="A2750" t="s">
        <v>5663</v>
      </c>
      <c r="B2750" t="s">
        <v>5664</v>
      </c>
      <c r="C2750" t="str">
        <f>IFERROR(VLOOKUP(Table1[[#This Row],[Ticker]],[1]!Table1[[Symbol]:[Industry]],2,FALSE),"-")</f>
        <v>-</v>
      </c>
      <c r="D2750" t="s">
        <v>420</v>
      </c>
      <c r="E2750">
        <v>119.009497595</v>
      </c>
      <c r="F2750">
        <v>24.35</v>
      </c>
      <c r="G2750">
        <v>120.747674813673</v>
      </c>
      <c r="H2750">
        <v>1.38703658831585</v>
      </c>
      <c r="I2750">
        <v>101.188168195315</v>
      </c>
      <c r="J2750">
        <v>-4.8559308033975697</v>
      </c>
      <c r="K2750">
        <v>22.063663694255201</v>
      </c>
      <c r="L2750">
        <v>15.695125057597</v>
      </c>
      <c r="M2750">
        <v>38.552057997215897</v>
      </c>
      <c r="N2750">
        <v>5.6770470559489999E-2</v>
      </c>
      <c r="O2750">
        <v>9.6509240246406502</v>
      </c>
      <c r="P2750">
        <v>195.15151515151501</v>
      </c>
      <c r="Q2750">
        <v>0.12981283426003301</v>
      </c>
    </row>
    <row r="2751" spans="1:17" hidden="1" x14ac:dyDescent="0.3">
      <c r="A2751" t="s">
        <v>5665</v>
      </c>
      <c r="B2751" t="s">
        <v>5666</v>
      </c>
      <c r="C2751" t="str">
        <f>IFERROR(VLOOKUP(Table1[[#This Row],[Ticker]],[1]!Table1[[Symbol]:[Industry]],2,FALSE),"-")</f>
        <v>-</v>
      </c>
      <c r="D2751" t="s">
        <v>1435</v>
      </c>
      <c r="E2751">
        <v>118.8885765</v>
      </c>
      <c r="F2751">
        <v>132.05000000000001</v>
      </c>
      <c r="G2751">
        <v>55.439817592786298</v>
      </c>
      <c r="H2751">
        <v>9.2403272746254395</v>
      </c>
      <c r="I2751">
        <v>0.83163583878314395</v>
      </c>
      <c r="J2751">
        <v>-3.1527670668884298</v>
      </c>
      <c r="K2751">
        <v>122.21369504799701</v>
      </c>
      <c r="L2751">
        <v>112.562357945584</v>
      </c>
      <c r="M2751">
        <v>54.048124460883201</v>
      </c>
      <c r="N2751">
        <v>3.0111483217980202</v>
      </c>
      <c r="O2751">
        <v>16.395304808784498</v>
      </c>
      <c r="P2751">
        <v>83.250069386622201</v>
      </c>
      <c r="Q2751">
        <v>0.117133104146838</v>
      </c>
    </row>
    <row r="2752" spans="1:17" hidden="1" x14ac:dyDescent="0.3">
      <c r="A2752" t="s">
        <v>5667</v>
      </c>
      <c r="B2752" t="s">
        <v>5668</v>
      </c>
      <c r="C2752" t="str">
        <f>IFERROR(VLOOKUP(Table1[[#This Row],[Ticker]],[1]!Table1[[Symbol]:[Industry]],2,FALSE),"-")</f>
        <v>-</v>
      </c>
      <c r="D2752" t="s">
        <v>268</v>
      </c>
      <c r="E2752">
        <v>118.843870275</v>
      </c>
      <c r="F2752">
        <v>20.67</v>
      </c>
      <c r="G2752">
        <v>-61.053568847555098</v>
      </c>
      <c r="H2752">
        <v>39.780209600572299</v>
      </c>
      <c r="I2752">
        <v>-28.2246973017605</v>
      </c>
      <c r="J2752">
        <v>15.1229385657157</v>
      </c>
      <c r="K2752">
        <v>16.8656528228206</v>
      </c>
      <c r="L2752">
        <v>21.256106349430599</v>
      </c>
      <c r="M2752">
        <v>85.843649223585999</v>
      </c>
      <c r="N2752">
        <v>3.0010374768023298</v>
      </c>
      <c r="O2752">
        <v>120.12578616352199</v>
      </c>
      <c r="P2752">
        <v>59</v>
      </c>
      <c r="Q2752">
        <v>0.152395383020582</v>
      </c>
    </row>
    <row r="2753" spans="1:17" hidden="1" x14ac:dyDescent="0.3">
      <c r="A2753" t="s">
        <v>5669</v>
      </c>
      <c r="B2753" t="s">
        <v>5670</v>
      </c>
      <c r="C2753" t="str">
        <f>IFERROR(VLOOKUP(Table1[[#This Row],[Ticker]],[1]!Table1[[Symbol]:[Industry]],2,FALSE),"-")</f>
        <v>-</v>
      </c>
      <c r="D2753" t="s">
        <v>92</v>
      </c>
      <c r="E2753">
        <v>118.79829565</v>
      </c>
      <c r="F2753">
        <v>56.15</v>
      </c>
      <c r="G2753">
        <v>-18.450666073245699</v>
      </c>
      <c r="H2753">
        <v>-9.1655354598041008</v>
      </c>
      <c r="I2753">
        <v>1.94263838247197</v>
      </c>
      <c r="J2753">
        <v>-1.0374977231015801</v>
      </c>
      <c r="K2753">
        <v>59.5056259105734</v>
      </c>
      <c r="L2753">
        <v>60.316748018091197</v>
      </c>
      <c r="M2753">
        <v>48.6917651077746</v>
      </c>
      <c r="N2753">
        <v>1.13276834295136</v>
      </c>
      <c r="O2753">
        <v>82.475512021371301</v>
      </c>
      <c r="P2753">
        <v>34.330143540669802</v>
      </c>
      <c r="Q2753">
        <v>5.3184975341203998E-2</v>
      </c>
    </row>
    <row r="2754" spans="1:17" hidden="1" x14ac:dyDescent="0.3">
      <c r="A2754" t="s">
        <v>5671</v>
      </c>
      <c r="B2754" t="s">
        <v>5672</v>
      </c>
      <c r="C2754" t="str">
        <f>IFERROR(VLOOKUP(Table1[[#This Row],[Ticker]],[1]!Table1[[Symbol]:[Industry]],2,FALSE),"-")</f>
        <v>-</v>
      </c>
      <c r="D2754" t="s">
        <v>62</v>
      </c>
      <c r="E2754">
        <v>118.6965</v>
      </c>
      <c r="F2754">
        <v>101.45</v>
      </c>
      <c r="G2754">
        <v>-53.865369676226003</v>
      </c>
      <c r="H2754">
        <v>-25.452553192136499</v>
      </c>
      <c r="I2754">
        <v>-45.145702648575998</v>
      </c>
      <c r="J2754">
        <v>-4.6959500757312602</v>
      </c>
      <c r="M2754">
        <v>15.785560041608001</v>
      </c>
      <c r="O2754">
        <v>57.121734844751103</v>
      </c>
      <c r="P2754">
        <v>5.6770833333333401</v>
      </c>
    </row>
    <row r="2755" spans="1:17" hidden="1" x14ac:dyDescent="0.3">
      <c r="A2755" t="s">
        <v>5673</v>
      </c>
      <c r="B2755" t="s">
        <v>5674</v>
      </c>
      <c r="C2755" t="str">
        <f>IFERROR(VLOOKUP(Table1[[#This Row],[Ticker]],[1]!Table1[[Symbol]:[Industry]],2,FALSE),"-")</f>
        <v>-</v>
      </c>
      <c r="D2755" t="s">
        <v>1665</v>
      </c>
      <c r="E2755">
        <v>117.82094726</v>
      </c>
      <c r="F2755">
        <v>7.24</v>
      </c>
      <c r="G2755">
        <v>-75.5478496312939</v>
      </c>
      <c r="H2755">
        <v>-13.137274350140499</v>
      </c>
      <c r="I2755">
        <v>-38.2349996533842</v>
      </c>
      <c r="J2755">
        <v>-4.2176801651469402</v>
      </c>
      <c r="K2755">
        <v>7.7443077316310598</v>
      </c>
      <c r="L2755">
        <v>9.3593019927368104</v>
      </c>
      <c r="M2755">
        <v>18.820901821005599</v>
      </c>
      <c r="N2755">
        <v>0.79405325083596801</v>
      </c>
      <c r="O2755">
        <v>112.70718232044101</v>
      </c>
      <c r="P2755">
        <v>4.1726618705035996</v>
      </c>
      <c r="Q2755">
        <v>2.5661641704320001E-2</v>
      </c>
    </row>
    <row r="2756" spans="1:17" hidden="1" x14ac:dyDescent="0.3">
      <c r="A2756" t="s">
        <v>5675</v>
      </c>
      <c r="B2756" t="s">
        <v>5676</v>
      </c>
      <c r="C2756" t="str">
        <f>IFERROR(VLOOKUP(Table1[[#This Row],[Ticker]],[1]!Table1[[Symbol]:[Industry]],2,FALSE),"-")</f>
        <v>-</v>
      </c>
      <c r="D2756" t="s">
        <v>271</v>
      </c>
      <c r="E2756">
        <v>117.77204999999999</v>
      </c>
      <c r="F2756">
        <v>330</v>
      </c>
      <c r="G2756">
        <v>302.43573781896902</v>
      </c>
      <c r="H2756">
        <v>28.847592430340001</v>
      </c>
      <c r="I2756">
        <v>294.22380812858501</v>
      </c>
      <c r="J2756">
        <v>16.287181694898099</v>
      </c>
      <c r="K2756">
        <v>213.91154076467501</v>
      </c>
      <c r="L2756">
        <v>129.72059547897001</v>
      </c>
      <c r="M2756">
        <v>96.392565898619793</v>
      </c>
      <c r="N2756">
        <v>1.58267872958588</v>
      </c>
      <c r="O2756">
        <v>0</v>
      </c>
      <c r="P2756">
        <v>628.15533980582495</v>
      </c>
      <c r="Q2756">
        <v>0.21233457620174701</v>
      </c>
    </row>
    <row r="2757" spans="1:17" hidden="1" x14ac:dyDescent="0.3">
      <c r="A2757" t="s">
        <v>5677</v>
      </c>
      <c r="B2757" t="s">
        <v>5678</v>
      </c>
      <c r="C2757" t="str">
        <f>IFERROR(VLOOKUP(Table1[[#This Row],[Ticker]],[1]!Table1[[Symbol]:[Industry]],2,FALSE),"-")</f>
        <v>-</v>
      </c>
      <c r="E2757">
        <v>117.73496442</v>
      </c>
      <c r="F2757">
        <v>181.15</v>
      </c>
      <c r="G2757">
        <v>387.74722056502901</v>
      </c>
      <c r="H2757">
        <v>-0.30935356054744301</v>
      </c>
      <c r="I2757">
        <v>38.065771994628903</v>
      </c>
      <c r="J2757">
        <v>9.7530853562514892</v>
      </c>
      <c r="K2757">
        <v>163.383744965049</v>
      </c>
      <c r="L2757">
        <v>131.806550445803</v>
      </c>
      <c r="M2757">
        <v>84.239542152952495</v>
      </c>
      <c r="N2757">
        <v>0.39947766406510898</v>
      </c>
      <c r="O2757">
        <v>38.034777808446002</v>
      </c>
      <c r="P2757">
        <v>505.85284280936401</v>
      </c>
      <c r="Q2757">
        <v>0.166683991020081</v>
      </c>
    </row>
    <row r="2758" spans="1:17" hidden="1" x14ac:dyDescent="0.3">
      <c r="A2758" t="s">
        <v>5679</v>
      </c>
      <c r="B2758" t="s">
        <v>5680</v>
      </c>
      <c r="C2758" t="str">
        <f>IFERROR(VLOOKUP(Table1[[#This Row],[Ticker]],[1]!Table1[[Symbol]:[Industry]],2,FALSE),"-")</f>
        <v>-</v>
      </c>
      <c r="D2758" t="s">
        <v>380</v>
      </c>
      <c r="E2758">
        <v>117.726299359999</v>
      </c>
      <c r="F2758">
        <v>55.84</v>
      </c>
      <c r="G2758">
        <v>-12.5188574484356</v>
      </c>
      <c r="H2758">
        <v>-7.4690524634636102</v>
      </c>
      <c r="I2758">
        <v>-24.900289194112698</v>
      </c>
      <c r="J2758">
        <v>-6.9164817893432803E-2</v>
      </c>
      <c r="K2758">
        <v>56.739069325486902</v>
      </c>
      <c r="L2758">
        <v>58.529144988852401</v>
      </c>
      <c r="M2758">
        <v>36.503319809408197</v>
      </c>
      <c r="N2758">
        <v>0.30302053668707701</v>
      </c>
      <c r="O2758">
        <v>42.191977077363902</v>
      </c>
      <c r="P2758">
        <v>24.0888888888888</v>
      </c>
      <c r="Q2758">
        <v>-8.5989996430544002E-2</v>
      </c>
    </row>
    <row r="2759" spans="1:17" hidden="1" x14ac:dyDescent="0.3">
      <c r="A2759" t="s">
        <v>5681</v>
      </c>
      <c r="B2759" t="s">
        <v>5682</v>
      </c>
      <c r="C2759" t="str">
        <f>IFERROR(VLOOKUP(Table1[[#This Row],[Ticker]],[1]!Table1[[Symbol]:[Industry]],2,FALSE),"-")</f>
        <v>-</v>
      </c>
      <c r="D2759" t="s">
        <v>539</v>
      </c>
      <c r="E2759">
        <v>117.576430026</v>
      </c>
      <c r="F2759">
        <v>130.74</v>
      </c>
      <c r="G2759">
        <v>107.217690675475</v>
      </c>
      <c r="H2759">
        <v>4.9144756138064603</v>
      </c>
      <c r="I2759">
        <v>-4.9271623250783101</v>
      </c>
      <c r="J2759">
        <v>-4.50759826328422</v>
      </c>
      <c r="K2759">
        <v>120.581135209037</v>
      </c>
      <c r="L2759">
        <v>101.92072380022699</v>
      </c>
      <c r="M2759">
        <v>49.691578696851998</v>
      </c>
      <c r="N2759">
        <v>1.4725427371111</v>
      </c>
      <c r="O2759">
        <v>26.242924889092802</v>
      </c>
      <c r="P2759">
        <v>146.44674835061201</v>
      </c>
      <c r="Q2759">
        <v>7.0975153382446005E-2</v>
      </c>
    </row>
    <row r="2760" spans="1:17" hidden="1" x14ac:dyDescent="0.3">
      <c r="A2760" t="s">
        <v>5683</v>
      </c>
      <c r="B2760" t="s">
        <v>5684</v>
      </c>
      <c r="C2760" t="str">
        <f>IFERROR(VLOOKUP(Table1[[#This Row],[Ticker]],[1]!Table1[[Symbol]:[Industry]],2,FALSE),"-")</f>
        <v>-</v>
      </c>
      <c r="D2760" t="s">
        <v>5274</v>
      </c>
      <c r="E2760">
        <v>117.47038125</v>
      </c>
      <c r="F2760">
        <v>186.35</v>
      </c>
      <c r="G2760">
        <v>12.04595453344</v>
      </c>
      <c r="H2760">
        <v>3.6512054222993702</v>
      </c>
      <c r="I2760">
        <v>8.8529478600951403</v>
      </c>
      <c r="J2760">
        <v>-4.4144530891925999</v>
      </c>
      <c r="K2760">
        <v>172.57881394523901</v>
      </c>
      <c r="L2760">
        <v>144.302953588294</v>
      </c>
      <c r="M2760">
        <v>43.923230331591597</v>
      </c>
      <c r="N2760">
        <v>1.39926108374384</v>
      </c>
      <c r="O2760">
        <v>31.124228602092799</v>
      </c>
      <c r="P2760">
        <v>76.886568580920695</v>
      </c>
    </row>
    <row r="2761" spans="1:17" hidden="1" x14ac:dyDescent="0.3">
      <c r="A2761" t="s">
        <v>5685</v>
      </c>
      <c r="B2761" t="s">
        <v>5686</v>
      </c>
      <c r="C2761" t="str">
        <f>IFERROR(VLOOKUP(Table1[[#This Row],[Ticker]],[1]!Table1[[Symbol]:[Industry]],2,FALSE),"-")</f>
        <v>-</v>
      </c>
      <c r="D2761" t="s">
        <v>62</v>
      </c>
      <c r="E2761">
        <v>117.4496</v>
      </c>
      <c r="F2761">
        <v>27.2</v>
      </c>
      <c r="G2761">
        <v>2.30075124504094</v>
      </c>
      <c r="H2761">
        <v>-13.2462404615969</v>
      </c>
      <c r="I2761">
        <v>-31.1499064284734</v>
      </c>
      <c r="J2761">
        <v>-5.4896737083269302</v>
      </c>
      <c r="K2761">
        <v>29.390380478510899</v>
      </c>
      <c r="L2761">
        <v>29.382795276588801</v>
      </c>
      <c r="M2761">
        <v>26.436552002288099</v>
      </c>
      <c r="N2761">
        <v>0.89099040483397396</v>
      </c>
      <c r="O2761">
        <v>61.360294117647001</v>
      </c>
      <c r="P2761">
        <v>29.523809523809501</v>
      </c>
      <c r="Q2761">
        <v>-4.3111773411067998E-2</v>
      </c>
    </row>
    <row r="2762" spans="1:17" hidden="1" x14ac:dyDescent="0.3">
      <c r="A2762" t="s">
        <v>5687</v>
      </c>
      <c r="B2762" t="s">
        <v>5688</v>
      </c>
      <c r="C2762" t="str">
        <f>IFERROR(VLOOKUP(Table1[[#This Row],[Ticker]],[1]!Table1[[Symbol]:[Industry]],2,FALSE),"-")</f>
        <v>-</v>
      </c>
      <c r="E2762">
        <v>117.334</v>
      </c>
      <c r="F2762">
        <v>172.55</v>
      </c>
      <c r="G2762">
        <v>-14.4203877212233</v>
      </c>
      <c r="H2762">
        <v>1.52086889844644</v>
      </c>
      <c r="I2762">
        <v>-5.7007206935733903</v>
      </c>
      <c r="J2762">
        <v>-0.64895722142400103</v>
      </c>
      <c r="M2762">
        <v>42.510978933923703</v>
      </c>
      <c r="O2762">
        <v>47.203709069834801</v>
      </c>
      <c r="P2762">
        <v>21.556886227544901</v>
      </c>
    </row>
    <row r="2763" spans="1:17" hidden="1" x14ac:dyDescent="0.3">
      <c r="A2763" t="s">
        <v>5689</v>
      </c>
      <c r="B2763" t="s">
        <v>5690</v>
      </c>
      <c r="C2763" t="str">
        <f>IFERROR(VLOOKUP(Table1[[#This Row],[Ticker]],[1]!Table1[[Symbol]:[Industry]],2,FALSE),"-")</f>
        <v>-</v>
      </c>
      <c r="D2763" t="s">
        <v>40</v>
      </c>
      <c r="E2763">
        <v>117.228875</v>
      </c>
      <c r="F2763">
        <v>443</v>
      </c>
      <c r="G2763">
        <v>104.49233934312799</v>
      </c>
      <c r="H2763">
        <v>-4.5168501332561801</v>
      </c>
      <c r="I2763">
        <v>11.696009178582701</v>
      </c>
      <c r="J2763">
        <v>-5.8440843802776801</v>
      </c>
      <c r="K2763">
        <v>439.63979443714101</v>
      </c>
      <c r="L2763">
        <v>389.35606513347199</v>
      </c>
      <c r="M2763">
        <v>39.138327240650497</v>
      </c>
      <c r="N2763">
        <v>0.93577679046168505</v>
      </c>
      <c r="O2763">
        <v>18.679458239277601</v>
      </c>
      <c r="P2763">
        <v>142.01037967768301</v>
      </c>
      <c r="Q2763">
        <v>8.0566816855296999E-2</v>
      </c>
    </row>
    <row r="2764" spans="1:17" hidden="1" x14ac:dyDescent="0.3">
      <c r="A2764" t="s">
        <v>5691</v>
      </c>
      <c r="B2764" t="s">
        <v>5692</v>
      </c>
      <c r="C2764" t="str">
        <f>IFERROR(VLOOKUP(Table1[[#This Row],[Ticker]],[1]!Table1[[Symbol]:[Industry]],2,FALSE),"-")</f>
        <v>-</v>
      </c>
      <c r="D2764" t="s">
        <v>101</v>
      </c>
      <c r="E2764">
        <v>117.13500000000001</v>
      </c>
      <c r="F2764">
        <v>24.66</v>
      </c>
      <c r="G2764">
        <v>20.657487808265</v>
      </c>
      <c r="H2764">
        <v>-3.2592327220305299</v>
      </c>
      <c r="I2764">
        <v>-17.9781697402532</v>
      </c>
      <c r="J2764">
        <v>-9.6278595332613008</v>
      </c>
      <c r="K2764">
        <v>23.772596217927699</v>
      </c>
      <c r="L2764">
        <v>22.7561432722087</v>
      </c>
      <c r="M2764">
        <v>51.220727155425898</v>
      </c>
      <c r="N2764">
        <v>2.0668049046974102</v>
      </c>
      <c r="O2764">
        <v>49.229521492295198</v>
      </c>
      <c r="P2764">
        <v>58.076923076923002</v>
      </c>
      <c r="Q2764">
        <v>6.8782016191420006E-2</v>
      </c>
    </row>
    <row r="2765" spans="1:17" hidden="1" x14ac:dyDescent="0.3">
      <c r="A2765" t="s">
        <v>5693</v>
      </c>
      <c r="B2765" t="s">
        <v>5694</v>
      </c>
      <c r="C2765" t="str">
        <f>IFERROR(VLOOKUP(Table1[[#This Row],[Ticker]],[1]!Table1[[Symbol]:[Industry]],2,FALSE),"-")</f>
        <v>-</v>
      </c>
      <c r="D2765" t="s">
        <v>130</v>
      </c>
      <c r="E2765">
        <v>116.805486</v>
      </c>
      <c r="F2765">
        <v>59</v>
      </c>
      <c r="G2765">
        <v>0.49663056288352397</v>
      </c>
      <c r="H2765">
        <v>-11.923199339605301</v>
      </c>
      <c r="I2765">
        <v>-40.2880424498913</v>
      </c>
      <c r="J2765">
        <v>-4.6596905745309201</v>
      </c>
      <c r="K2765">
        <v>61.845498074752797</v>
      </c>
      <c r="L2765">
        <v>61.896880490569401</v>
      </c>
      <c r="M2765">
        <v>36.123310436682203</v>
      </c>
      <c r="N2765">
        <v>0.96584128724602003</v>
      </c>
      <c r="O2765">
        <v>59.745762711864401</v>
      </c>
      <c r="P2765">
        <v>28.820960698689898</v>
      </c>
      <c r="Q2765">
        <v>0.110204413120878</v>
      </c>
    </row>
    <row r="2766" spans="1:17" hidden="1" x14ac:dyDescent="0.3">
      <c r="A2766" t="s">
        <v>5695</v>
      </c>
      <c r="B2766" t="s">
        <v>5696</v>
      </c>
      <c r="C2766" t="str">
        <f>IFERROR(VLOOKUP(Table1[[#This Row],[Ticker]],[1]!Table1[[Symbol]:[Industry]],2,FALSE),"-")</f>
        <v>-</v>
      </c>
      <c r="E2766">
        <v>116.20327949999999</v>
      </c>
      <c r="F2766">
        <v>75.900000000000006</v>
      </c>
      <c r="G2766">
        <v>99.390743009271702</v>
      </c>
      <c r="H2766">
        <v>7.2672768508708101</v>
      </c>
      <c r="I2766">
        <v>-6.4546707445417901</v>
      </c>
      <c r="J2766">
        <v>-0.58253596662246299</v>
      </c>
      <c r="K2766">
        <v>65.211428913765204</v>
      </c>
      <c r="L2766">
        <v>59.815463416112003</v>
      </c>
      <c r="M2766">
        <v>78.743592145393905</v>
      </c>
      <c r="N2766">
        <v>1.67169100532396</v>
      </c>
      <c r="O2766">
        <v>7.4176548089591501</v>
      </c>
      <c r="P2766">
        <v>139.05511811023601</v>
      </c>
      <c r="Q2766">
        <v>0.117132453432088</v>
      </c>
    </row>
    <row r="2767" spans="1:17" hidden="1" x14ac:dyDescent="0.3">
      <c r="A2767" t="s">
        <v>5697</v>
      </c>
      <c r="B2767" t="s">
        <v>5698</v>
      </c>
      <c r="C2767" t="str">
        <f>IFERROR(VLOOKUP(Table1[[#This Row],[Ticker]],[1]!Table1[[Symbol]:[Industry]],2,FALSE),"-")</f>
        <v>-</v>
      </c>
      <c r="D2767" t="s">
        <v>4461</v>
      </c>
      <c r="E2767">
        <v>116.1408</v>
      </c>
      <c r="F2767">
        <v>276</v>
      </c>
      <c r="G2767">
        <v>100.688281387445</v>
      </c>
      <c r="H2767">
        <v>54.276205422299299</v>
      </c>
      <c r="I2767">
        <v>89.188168195315399</v>
      </c>
      <c r="J2767">
        <v>5.2962907124602898</v>
      </c>
      <c r="K2767">
        <v>191.08432900497101</v>
      </c>
      <c r="M2767">
        <v>82.618396200440102</v>
      </c>
      <c r="N2767">
        <v>0.44286279161723902</v>
      </c>
      <c r="O2767">
        <v>0</v>
      </c>
      <c r="P2767">
        <v>178.78787878787799</v>
      </c>
    </row>
    <row r="2768" spans="1:17" hidden="1" x14ac:dyDescent="0.3">
      <c r="A2768" t="s">
        <v>5699</v>
      </c>
      <c r="B2768" t="s">
        <v>5700</v>
      </c>
      <c r="C2768" t="str">
        <f>IFERROR(VLOOKUP(Table1[[#This Row],[Ticker]],[1]!Table1[[Symbol]:[Industry]],2,FALSE),"-")</f>
        <v>-</v>
      </c>
      <c r="D2768" t="s">
        <v>62</v>
      </c>
      <c r="E2768">
        <v>115.683760851</v>
      </c>
      <c r="F2768">
        <v>23.09</v>
      </c>
      <c r="G2768">
        <v>-17.815023736549001</v>
      </c>
      <c r="H2768">
        <v>-5.6506562798282802</v>
      </c>
      <c r="I2768">
        <v>-42.531866800309999</v>
      </c>
      <c r="J2768">
        <v>-6.2593180763500804</v>
      </c>
      <c r="K2768">
        <v>23.7620805577974</v>
      </c>
      <c r="L2768">
        <v>25.828376777194801</v>
      </c>
      <c r="M2768">
        <v>38.810632497805003</v>
      </c>
      <c r="N2768">
        <v>1.58242693776196</v>
      </c>
      <c r="O2768">
        <v>78.432221741013393</v>
      </c>
      <c r="P2768">
        <v>21.5263157894736</v>
      </c>
      <c r="Q2768">
        <v>-0.110591476055523</v>
      </c>
    </row>
    <row r="2769" spans="1:17" hidden="1" x14ac:dyDescent="0.3">
      <c r="A2769" t="s">
        <v>5701</v>
      </c>
      <c r="B2769" t="s">
        <v>5702</v>
      </c>
      <c r="C2769" t="str">
        <f>IFERROR(VLOOKUP(Table1[[#This Row],[Ticker]],[1]!Table1[[Symbol]:[Industry]],2,FALSE),"-")</f>
        <v>-</v>
      </c>
      <c r="D2769" t="s">
        <v>916</v>
      </c>
      <c r="E2769">
        <v>115.64092075799999</v>
      </c>
      <c r="F2769">
        <v>33.99</v>
      </c>
      <c r="G2769">
        <v>98.471700702278596</v>
      </c>
      <c r="H2769">
        <v>-0.54529457770061296</v>
      </c>
      <c r="I2769">
        <v>-8.4030854286322398</v>
      </c>
      <c r="J2769">
        <v>18.2896791422123</v>
      </c>
      <c r="K2769">
        <v>28.289386256501501</v>
      </c>
      <c r="L2769">
        <v>24.209533459395502</v>
      </c>
      <c r="M2769">
        <v>76.896013856362799</v>
      </c>
      <c r="N2769">
        <v>1.3142618012452101</v>
      </c>
      <c r="O2769">
        <v>7.3256840247131398</v>
      </c>
      <c r="P2769">
        <v>157.305071915215</v>
      </c>
      <c r="Q2769">
        <v>0.148333181580211</v>
      </c>
    </row>
    <row r="2770" spans="1:17" hidden="1" x14ac:dyDescent="0.3">
      <c r="A2770" t="s">
        <v>5703</v>
      </c>
      <c r="B2770" t="s">
        <v>5704</v>
      </c>
      <c r="C2770" t="str">
        <f>IFERROR(VLOOKUP(Table1[[#This Row],[Ticker]],[1]!Table1[[Symbol]:[Industry]],2,FALSE),"-")</f>
        <v>-</v>
      </c>
      <c r="D2770" t="s">
        <v>1008</v>
      </c>
      <c r="E2770">
        <v>115.387566079</v>
      </c>
      <c r="F2770">
        <v>6.29</v>
      </c>
      <c r="G2770">
        <v>-73.453854923365199</v>
      </c>
      <c r="H2770">
        <v>-32.862889110730201</v>
      </c>
      <c r="I2770">
        <v>-71.270262263114901</v>
      </c>
      <c r="J2770">
        <v>-7.6669190982568498</v>
      </c>
      <c r="K2770">
        <v>8.0291265218641907</v>
      </c>
      <c r="L2770">
        <v>10.979763458934</v>
      </c>
      <c r="M2770">
        <v>6.0130609479900397</v>
      </c>
      <c r="N2770">
        <v>0.41280210565582298</v>
      </c>
      <c r="O2770">
        <v>253.73608903020599</v>
      </c>
      <c r="P2770">
        <v>0.47923322683707198</v>
      </c>
      <c r="Q2770">
        <v>-7.0651420697038003E-2</v>
      </c>
    </row>
    <row r="2771" spans="1:17" hidden="1" x14ac:dyDescent="0.3">
      <c r="A2771" t="s">
        <v>5705</v>
      </c>
      <c r="B2771" t="s">
        <v>5706</v>
      </c>
      <c r="C2771" t="str">
        <f>IFERROR(VLOOKUP(Table1[[#This Row],[Ticker]],[1]!Table1[[Symbol]:[Industry]],2,FALSE),"-")</f>
        <v>-</v>
      </c>
      <c r="D2771" t="s">
        <v>551</v>
      </c>
      <c r="E2771">
        <v>115.38227999999999</v>
      </c>
      <c r="F2771">
        <v>99.95</v>
      </c>
      <c r="G2771">
        <v>-15.6994835216061</v>
      </c>
      <c r="H2771">
        <v>-7.9962460340112997</v>
      </c>
      <c r="I2771">
        <v>-19.656084953098301</v>
      </c>
      <c r="J2771">
        <v>-2.2526350695817401</v>
      </c>
      <c r="K2771">
        <v>103.038899279761</v>
      </c>
      <c r="L2771">
        <v>102.88727202293499</v>
      </c>
      <c r="M2771">
        <v>44.430474441041397</v>
      </c>
      <c r="N2771">
        <v>0.63987464629588497</v>
      </c>
      <c r="O2771">
        <v>33.516758379189497</v>
      </c>
      <c r="P2771">
        <v>22.638036809815901</v>
      </c>
      <c r="Q2771">
        <v>-7.8224717699747995E-2</v>
      </c>
    </row>
    <row r="2772" spans="1:17" hidden="1" x14ac:dyDescent="0.3">
      <c r="A2772" t="s">
        <v>5707</v>
      </c>
      <c r="B2772" t="s">
        <v>5708</v>
      </c>
      <c r="C2772" t="str">
        <f>IFERROR(VLOOKUP(Table1[[#This Row],[Ticker]],[1]!Table1[[Symbol]:[Industry]],2,FALSE),"-")</f>
        <v>-</v>
      </c>
      <c r="E2772">
        <v>115.33092035999999</v>
      </c>
      <c r="F2772">
        <v>40.47</v>
      </c>
      <c r="G2772">
        <v>112.690723389887</v>
      </c>
      <c r="H2772">
        <v>-9.0934770684527795</v>
      </c>
      <c r="I2772">
        <v>-46.906335360765503</v>
      </c>
      <c r="J2772">
        <v>9.7510234636133397</v>
      </c>
      <c r="K2772">
        <v>40.7613363296392</v>
      </c>
      <c r="L2772">
        <v>43.9166244127263</v>
      </c>
      <c r="M2772">
        <v>80.487614619422104</v>
      </c>
      <c r="N2772">
        <v>1.6228935268022899</v>
      </c>
      <c r="O2772">
        <v>97.504324190758595</v>
      </c>
      <c r="P2772">
        <v>161.77231565329799</v>
      </c>
      <c r="Q2772">
        <v>7.4800237619421006E-2</v>
      </c>
    </row>
    <row r="2773" spans="1:17" hidden="1" x14ac:dyDescent="0.3">
      <c r="A2773" t="s">
        <v>5709</v>
      </c>
      <c r="B2773" t="s">
        <v>5710</v>
      </c>
      <c r="C2773" t="str">
        <f>IFERROR(VLOOKUP(Table1[[#This Row],[Ticker]],[1]!Table1[[Symbol]:[Industry]],2,FALSE),"-")</f>
        <v>-</v>
      </c>
      <c r="D2773" t="s">
        <v>1203</v>
      </c>
      <c r="E2773">
        <v>115.30416</v>
      </c>
      <c r="F2773">
        <v>160</v>
      </c>
      <c r="G2773">
        <v>27.682824495732898</v>
      </c>
      <c r="H2773">
        <v>10.124419708013599</v>
      </c>
      <c r="I2773">
        <v>-26.367387360239999</v>
      </c>
      <c r="K2773">
        <v>167.242336843397</v>
      </c>
      <c r="L2773">
        <v>133.392471085464</v>
      </c>
      <c r="M2773">
        <v>48.840676346607601</v>
      </c>
      <c r="N2773">
        <v>2.9792746113989601</v>
      </c>
      <c r="O2773">
        <v>38.59375</v>
      </c>
      <c r="P2773">
        <v>66.579906298802698</v>
      </c>
    </row>
    <row r="2774" spans="1:17" hidden="1" x14ac:dyDescent="0.3">
      <c r="A2774" t="s">
        <v>5711</v>
      </c>
      <c r="B2774" t="s">
        <v>5712</v>
      </c>
      <c r="C2774" t="str">
        <f>IFERROR(VLOOKUP(Table1[[#This Row],[Ticker]],[1]!Table1[[Symbol]:[Industry]],2,FALSE),"-")</f>
        <v>-</v>
      </c>
      <c r="D2774" t="s">
        <v>696</v>
      </c>
      <c r="E2774">
        <v>115.227</v>
      </c>
      <c r="F2774">
        <v>24.78</v>
      </c>
      <c r="G2774">
        <v>-25.250843675185301</v>
      </c>
      <c r="H2774">
        <v>17.607747191341101</v>
      </c>
      <c r="I2774">
        <v>-50.045749933339401</v>
      </c>
      <c r="J2774">
        <v>-7.3368162954354803</v>
      </c>
      <c r="K2774">
        <v>23.9933767656002</v>
      </c>
      <c r="L2774">
        <v>26.128560555459099</v>
      </c>
      <c r="M2774">
        <v>36.803987765013503</v>
      </c>
      <c r="N2774">
        <v>1.86298616774606</v>
      </c>
      <c r="O2774">
        <v>65.052461662631103</v>
      </c>
      <c r="P2774">
        <v>30.421052631578899</v>
      </c>
      <c r="Q2774">
        <v>-0.10854926949646</v>
      </c>
    </row>
    <row r="2775" spans="1:17" hidden="1" x14ac:dyDescent="0.3">
      <c r="A2775" t="s">
        <v>5713</v>
      </c>
      <c r="B2775" t="s">
        <v>5714</v>
      </c>
      <c r="C2775" t="str">
        <f>IFERROR(VLOOKUP(Table1[[#This Row],[Ticker]],[1]!Table1[[Symbol]:[Industry]],2,FALSE),"-")</f>
        <v>-</v>
      </c>
      <c r="D2775" t="s">
        <v>268</v>
      </c>
      <c r="E2775">
        <v>115.10877823499899</v>
      </c>
      <c r="F2775">
        <v>1492.15</v>
      </c>
      <c r="G2775">
        <v>74.461452826685303</v>
      </c>
      <c r="H2775">
        <v>0.906562565156524</v>
      </c>
      <c r="I2775">
        <v>1.82560220824481</v>
      </c>
      <c r="J2775">
        <v>-3.8650553616513301</v>
      </c>
      <c r="K2775">
        <v>1443.34642011847</v>
      </c>
      <c r="L2775">
        <v>1313.9196071812901</v>
      </c>
      <c r="M2775">
        <v>52.941036936550397</v>
      </c>
      <c r="N2775">
        <v>1.25704467353951</v>
      </c>
      <c r="O2775">
        <v>26.3780451027041</v>
      </c>
      <c r="P2775">
        <v>110.161971830985</v>
      </c>
      <c r="Q2775">
        <v>6.2232624559403003E-2</v>
      </c>
    </row>
    <row r="2776" spans="1:17" hidden="1" x14ac:dyDescent="0.3">
      <c r="A2776" t="s">
        <v>5715</v>
      </c>
      <c r="B2776" t="s">
        <v>5716</v>
      </c>
      <c r="C2776" t="str">
        <f>IFERROR(VLOOKUP(Table1[[#This Row],[Ticker]],[1]!Table1[[Symbol]:[Industry]],2,FALSE),"-")</f>
        <v>-</v>
      </c>
      <c r="E2776">
        <v>114.4342875</v>
      </c>
      <c r="F2776">
        <v>32.25</v>
      </c>
      <c r="G2776">
        <v>-41.368361309565799</v>
      </c>
      <c r="H2776">
        <v>-18.050183466589498</v>
      </c>
      <c r="I2776">
        <v>-18.641536884239802</v>
      </c>
      <c r="J2776">
        <v>-3.0027573571936501</v>
      </c>
      <c r="K2776">
        <v>33.772484919800299</v>
      </c>
      <c r="L2776">
        <v>33.920092939321599</v>
      </c>
      <c r="M2776">
        <v>50.018128144589099</v>
      </c>
      <c r="N2776">
        <v>0.68451331124722903</v>
      </c>
      <c r="O2776">
        <v>62.077519379844901</v>
      </c>
      <c r="P2776">
        <v>28.8968824940047</v>
      </c>
      <c r="Q2776">
        <v>7.1045365058696006E-2</v>
      </c>
    </row>
    <row r="2777" spans="1:17" hidden="1" x14ac:dyDescent="0.3">
      <c r="A2777" t="s">
        <v>5717</v>
      </c>
      <c r="B2777" t="s">
        <v>5718</v>
      </c>
      <c r="C2777" t="str">
        <f>IFERROR(VLOOKUP(Table1[[#This Row],[Ticker]],[1]!Table1[[Symbol]:[Industry]],2,FALSE),"-")</f>
        <v>-</v>
      </c>
      <c r="D2777" t="s">
        <v>539</v>
      </c>
      <c r="E2777">
        <v>114.36</v>
      </c>
      <c r="F2777">
        <v>142.94999999999999</v>
      </c>
      <c r="G2777">
        <v>231.444245683937</v>
      </c>
      <c r="H2777">
        <v>-9.5295433502046993</v>
      </c>
      <c r="I2777">
        <v>65.865041457554597</v>
      </c>
      <c r="J2777">
        <v>0.475092208233794</v>
      </c>
      <c r="K2777">
        <v>135.595880458517</v>
      </c>
      <c r="L2777">
        <v>99.063074789046397</v>
      </c>
      <c r="M2777">
        <v>46.833132439110898</v>
      </c>
      <c r="N2777">
        <v>0.19476916044491799</v>
      </c>
      <c r="O2777">
        <v>13.920951381601901</v>
      </c>
      <c r="P2777">
        <v>388.71794871794799</v>
      </c>
      <c r="Q2777">
        <v>0.103878261078291</v>
      </c>
    </row>
    <row r="2778" spans="1:17" hidden="1" x14ac:dyDescent="0.3">
      <c r="A2778" t="s">
        <v>5719</v>
      </c>
      <c r="B2778" t="s">
        <v>5720</v>
      </c>
      <c r="C2778" t="str">
        <f>IFERROR(VLOOKUP(Table1[[#This Row],[Ticker]],[1]!Table1[[Symbol]:[Industry]],2,FALSE),"-")</f>
        <v>-</v>
      </c>
      <c r="D2778" t="s">
        <v>380</v>
      </c>
      <c r="E2778">
        <v>114.2989219</v>
      </c>
      <c r="F2778">
        <v>31.48</v>
      </c>
      <c r="G2778">
        <v>90.9046027983063</v>
      </c>
      <c r="H2778">
        <v>2.5496688774488598</v>
      </c>
      <c r="I2778">
        <v>31.5036305107778</v>
      </c>
      <c r="J2778">
        <v>-1.46919822203414</v>
      </c>
      <c r="K2778">
        <v>29.076530099001001</v>
      </c>
      <c r="L2778">
        <v>23.0891396334722</v>
      </c>
      <c r="M2778">
        <v>58.275819413513297</v>
      </c>
      <c r="N2778">
        <v>0.87896533885152595</v>
      </c>
      <c r="O2778">
        <v>15.978398983481499</v>
      </c>
      <c r="P2778">
        <v>133.18518518518499</v>
      </c>
      <c r="Q2778">
        <v>0.10275246799440101</v>
      </c>
    </row>
    <row r="2779" spans="1:17" hidden="1" x14ac:dyDescent="0.3">
      <c r="A2779" t="s">
        <v>5721</v>
      </c>
      <c r="B2779" t="s">
        <v>5722</v>
      </c>
      <c r="C2779" t="str">
        <f>IFERROR(VLOOKUP(Table1[[#This Row],[Ticker]],[1]!Table1[[Symbol]:[Industry]],2,FALSE),"-")</f>
        <v>-</v>
      </c>
      <c r="E2779">
        <v>114.15871135</v>
      </c>
      <c r="F2779">
        <v>16339.9</v>
      </c>
      <c r="G2779">
        <v>245.28733355937899</v>
      </c>
      <c r="H2779">
        <v>47.194997939306099</v>
      </c>
      <c r="I2779">
        <v>288.19804473852503</v>
      </c>
      <c r="J2779">
        <v>6.6648822718419298</v>
      </c>
      <c r="K2779">
        <v>11741.769076045901</v>
      </c>
      <c r="L2779">
        <v>7790.0636743483501</v>
      </c>
      <c r="M2779">
        <v>94.208137069560806</v>
      </c>
      <c r="N2779">
        <v>0.44574535140245802</v>
      </c>
      <c r="O2779">
        <v>0</v>
      </c>
      <c r="P2779">
        <v>366.85428571428503</v>
      </c>
      <c r="Q2779">
        <v>0.183477134586259</v>
      </c>
    </row>
    <row r="2780" spans="1:17" hidden="1" x14ac:dyDescent="0.3">
      <c r="A2780" t="s">
        <v>5723</v>
      </c>
      <c r="B2780" t="s">
        <v>5724</v>
      </c>
      <c r="C2780" t="str">
        <f>IFERROR(VLOOKUP(Table1[[#This Row],[Ticker]],[1]!Table1[[Symbol]:[Industry]],2,FALSE),"-")</f>
        <v>-</v>
      </c>
      <c r="D2780" t="s">
        <v>127</v>
      </c>
      <c r="E2780">
        <v>114.11036</v>
      </c>
      <c r="F2780">
        <v>104.65</v>
      </c>
      <c r="G2780">
        <v>34.584662783827099</v>
      </c>
      <c r="H2780">
        <v>5.0223788916871301</v>
      </c>
      <c r="I2780">
        <v>-47.124765832462202</v>
      </c>
      <c r="J2780">
        <v>-8.0027839502507305</v>
      </c>
      <c r="K2780">
        <v>114.549172193068</v>
      </c>
      <c r="L2780">
        <v>115.086419609903</v>
      </c>
      <c r="M2780">
        <v>28.393221294281499</v>
      </c>
      <c r="N2780">
        <v>0.72249322493224899</v>
      </c>
      <c r="O2780">
        <v>95.556617295747699</v>
      </c>
      <c r="P2780">
        <v>86.875</v>
      </c>
      <c r="Q2780">
        <v>0.25017826784510899</v>
      </c>
    </row>
    <row r="2781" spans="1:17" hidden="1" x14ac:dyDescent="0.3">
      <c r="A2781" t="s">
        <v>5725</v>
      </c>
      <c r="B2781" t="s">
        <v>5726</v>
      </c>
      <c r="C2781" t="str">
        <f>IFERROR(VLOOKUP(Table1[[#This Row],[Ticker]],[1]!Table1[[Symbol]:[Industry]],2,FALSE),"-")</f>
        <v>-</v>
      </c>
      <c r="D2781" t="s">
        <v>528</v>
      </c>
      <c r="E2781">
        <v>114.0874098</v>
      </c>
      <c r="F2781">
        <v>40.82</v>
      </c>
      <c r="G2781">
        <v>45.753786452950798</v>
      </c>
      <c r="H2781">
        <v>-22.070842316394</v>
      </c>
      <c r="I2781">
        <v>-8.8710794808203701</v>
      </c>
      <c r="J2781">
        <v>0.15398069431879699</v>
      </c>
      <c r="K2781">
        <v>39.783940750579099</v>
      </c>
      <c r="L2781">
        <v>34.820759991987003</v>
      </c>
      <c r="M2781">
        <v>38.175562880432203</v>
      </c>
      <c r="N2781">
        <v>0.344975921255255</v>
      </c>
      <c r="O2781">
        <v>28.392944634982801</v>
      </c>
      <c r="P2781">
        <v>76.480760916558594</v>
      </c>
      <c r="Q2781">
        <v>-4.2759814768630004E-3</v>
      </c>
    </row>
    <row r="2782" spans="1:17" hidden="1" x14ac:dyDescent="0.3">
      <c r="A2782" t="s">
        <v>5727</v>
      </c>
      <c r="B2782" t="s">
        <v>5728</v>
      </c>
      <c r="C2782" t="str">
        <f>IFERROR(VLOOKUP(Table1[[#This Row],[Ticker]],[1]!Table1[[Symbol]:[Industry]],2,FALSE),"-")</f>
        <v>-</v>
      </c>
      <c r="D2782" t="s">
        <v>57</v>
      </c>
      <c r="E2782">
        <v>113.877084255</v>
      </c>
      <c r="F2782">
        <v>14.19</v>
      </c>
      <c r="G2782">
        <v>-18.238238358746099</v>
      </c>
      <c r="H2782">
        <v>-9.2860417118880694</v>
      </c>
      <c r="I2782">
        <v>-54.796114340309103</v>
      </c>
      <c r="J2782">
        <v>-0.30144136518721198</v>
      </c>
      <c r="K2782">
        <v>15.2859913489606</v>
      </c>
      <c r="L2782">
        <v>17.2729780849352</v>
      </c>
      <c r="M2782">
        <v>55.817006964416002</v>
      </c>
      <c r="N2782">
        <v>0.456455035652091</v>
      </c>
      <c r="O2782">
        <v>119.16842847075399</v>
      </c>
      <c r="P2782">
        <v>15.647921760391201</v>
      </c>
      <c r="Q2782">
        <v>1.5526531194481E-2</v>
      </c>
    </row>
    <row r="2783" spans="1:17" hidden="1" x14ac:dyDescent="0.3">
      <c r="A2783" t="s">
        <v>5729</v>
      </c>
      <c r="B2783" t="s">
        <v>5730</v>
      </c>
      <c r="C2783" t="str">
        <f>IFERROR(VLOOKUP(Table1[[#This Row],[Ticker]],[1]!Table1[[Symbol]:[Industry]],2,FALSE),"-")</f>
        <v>-</v>
      </c>
      <c r="D2783" t="s">
        <v>380</v>
      </c>
      <c r="E2783">
        <v>113.79644710999899</v>
      </c>
      <c r="M2783">
        <v>50</v>
      </c>
    </row>
    <row r="2784" spans="1:17" hidden="1" x14ac:dyDescent="0.3">
      <c r="A2784" t="s">
        <v>5731</v>
      </c>
      <c r="B2784" t="s">
        <v>5732</v>
      </c>
      <c r="C2784" t="str">
        <f>IFERROR(VLOOKUP(Table1[[#This Row],[Ticker]],[1]!Table1[[Symbol]:[Industry]],2,FALSE),"-")</f>
        <v>-</v>
      </c>
      <c r="D2784" t="s">
        <v>21</v>
      </c>
      <c r="E2784">
        <v>113.775096366</v>
      </c>
      <c r="F2784">
        <v>93.01</v>
      </c>
      <c r="G2784">
        <v>-60.596045491429599</v>
      </c>
      <c r="H2784">
        <v>-25.7422452725753</v>
      </c>
      <c r="I2784">
        <v>-68.971130690532206</v>
      </c>
      <c r="J2784">
        <v>-9.0578162195687106</v>
      </c>
      <c r="K2784">
        <v>111.164048225823</v>
      </c>
      <c r="L2784">
        <v>137.41971826190999</v>
      </c>
      <c r="M2784">
        <v>32.343656643480401</v>
      </c>
      <c r="N2784">
        <v>1.09027589710108</v>
      </c>
      <c r="O2784">
        <v>147.28523814643501</v>
      </c>
      <c r="P2784">
        <v>10.515684410646401</v>
      </c>
      <c r="Q2784">
        <v>-6.8674991032259998E-3</v>
      </c>
    </row>
    <row r="2785" spans="1:17" hidden="1" x14ac:dyDescent="0.3">
      <c r="A2785" t="s">
        <v>5733</v>
      </c>
      <c r="B2785" t="s">
        <v>5734</v>
      </c>
      <c r="C2785" t="str">
        <f>IFERROR(VLOOKUP(Table1[[#This Row],[Ticker]],[1]!Table1[[Symbol]:[Industry]],2,FALSE),"-")</f>
        <v>-</v>
      </c>
      <c r="D2785" t="s">
        <v>916</v>
      </c>
      <c r="E2785">
        <v>113.72839999999999</v>
      </c>
      <c r="F2785">
        <v>179.95</v>
      </c>
      <c r="G2785">
        <v>-21.147371848207499</v>
      </c>
      <c r="H2785">
        <v>3.00253396017371</v>
      </c>
      <c r="I2785">
        <v>-26.741765673624698</v>
      </c>
      <c r="J2785">
        <v>6.6180403479929097</v>
      </c>
      <c r="K2785">
        <v>175.635257650635</v>
      </c>
      <c r="L2785">
        <v>180.50561196289701</v>
      </c>
      <c r="M2785">
        <v>61.191939188970501</v>
      </c>
      <c r="N2785">
        <v>1.7250035107428701</v>
      </c>
      <c r="O2785">
        <v>28.924701305918301</v>
      </c>
      <c r="P2785">
        <v>24.9219021173203</v>
      </c>
      <c r="Q2785">
        <v>-8.7765570545955005E-2</v>
      </c>
    </row>
    <row r="2786" spans="1:17" hidden="1" x14ac:dyDescent="0.3">
      <c r="A2786" t="s">
        <v>5735</v>
      </c>
      <c r="B2786" t="s">
        <v>5736</v>
      </c>
      <c r="C2786" t="str">
        <f>IFERROR(VLOOKUP(Table1[[#This Row],[Ticker]],[1]!Table1[[Symbol]:[Industry]],2,FALSE),"-")</f>
        <v>-</v>
      </c>
      <c r="D2786" t="s">
        <v>420</v>
      </c>
      <c r="E2786">
        <v>113.70918</v>
      </c>
      <c r="F2786">
        <v>87.6</v>
      </c>
      <c r="G2786">
        <v>576.82405672322102</v>
      </c>
      <c r="H2786">
        <v>-9.3647979264898993</v>
      </c>
      <c r="I2786">
        <v>585.54372375087098</v>
      </c>
      <c r="J2786">
        <v>-9.7259402330480906</v>
      </c>
      <c r="K2786">
        <v>83.874313582703294</v>
      </c>
      <c r="M2786">
        <v>32.312540717992199</v>
      </c>
      <c r="N2786">
        <v>0.70803021077033101</v>
      </c>
      <c r="O2786">
        <v>17.043378995433699</v>
      </c>
      <c r="P2786">
        <v>600.79999999999995</v>
      </c>
    </row>
    <row r="2787" spans="1:17" hidden="1" x14ac:dyDescent="0.3">
      <c r="A2787" t="s">
        <v>5737</v>
      </c>
      <c r="B2787" t="s">
        <v>5738</v>
      </c>
      <c r="C2787" t="str">
        <f>IFERROR(VLOOKUP(Table1[[#This Row],[Ticker]],[1]!Table1[[Symbol]:[Industry]],2,FALSE),"-")</f>
        <v>-</v>
      </c>
      <c r="E2787">
        <v>113.4941688</v>
      </c>
      <c r="F2787">
        <v>86.09</v>
      </c>
      <c r="G2787">
        <v>-23.1797835765096</v>
      </c>
      <c r="H2787">
        <v>-3.4118800577942898</v>
      </c>
      <c r="I2787">
        <v>-23.053213166768401</v>
      </c>
      <c r="J2787">
        <v>-0.53648361202581096</v>
      </c>
      <c r="K2787">
        <v>83.893722281565402</v>
      </c>
      <c r="L2787">
        <v>86.275245264625696</v>
      </c>
      <c r="M2787">
        <v>52.9554777662199</v>
      </c>
      <c r="N2787">
        <v>1.18967055143182</v>
      </c>
      <c r="O2787">
        <v>49.843187362062899</v>
      </c>
      <c r="P2787">
        <v>27.032610299542501</v>
      </c>
      <c r="Q2787">
        <v>8.4358781363233007E-2</v>
      </c>
    </row>
    <row r="2788" spans="1:17" hidden="1" x14ac:dyDescent="0.3">
      <c r="A2788" t="s">
        <v>5739</v>
      </c>
      <c r="B2788" t="s">
        <v>5740</v>
      </c>
      <c r="C2788" t="str">
        <f>IFERROR(VLOOKUP(Table1[[#This Row],[Ticker]],[1]!Table1[[Symbol]:[Industry]],2,FALSE),"-")</f>
        <v>-</v>
      </c>
      <c r="D2788" t="s">
        <v>420</v>
      </c>
      <c r="E2788">
        <v>113.2902204</v>
      </c>
      <c r="F2788">
        <v>113.2</v>
      </c>
      <c r="G2788">
        <v>-73.110969113669498</v>
      </c>
      <c r="H2788">
        <v>-6.1204087173939801</v>
      </c>
      <c r="I2788">
        <v>-8.8152795401491595</v>
      </c>
      <c r="J2788">
        <v>2.4477217193784302</v>
      </c>
      <c r="K2788">
        <v>123.26542208699099</v>
      </c>
      <c r="L2788">
        <v>126.134732417777</v>
      </c>
      <c r="M2788">
        <v>39.936865874792097</v>
      </c>
      <c r="N2788">
        <v>0.75717797679293497</v>
      </c>
      <c r="O2788">
        <v>107.597173144876</v>
      </c>
      <c r="P2788">
        <v>23.311546840958599</v>
      </c>
      <c r="Q2788">
        <v>6.5785364545030006E-2</v>
      </c>
    </row>
    <row r="2789" spans="1:17" hidden="1" x14ac:dyDescent="0.3">
      <c r="A2789" t="s">
        <v>5741</v>
      </c>
      <c r="B2789" t="s">
        <v>5742</v>
      </c>
      <c r="C2789" t="str">
        <f>IFERROR(VLOOKUP(Table1[[#This Row],[Ticker]],[1]!Table1[[Symbol]:[Industry]],2,FALSE),"-")</f>
        <v>-</v>
      </c>
      <c r="E2789">
        <v>113.25</v>
      </c>
      <c r="F2789">
        <v>75</v>
      </c>
      <c r="G2789">
        <v>-31.383350684186301</v>
      </c>
      <c r="H2789">
        <v>-7.12379457770062</v>
      </c>
      <c r="I2789">
        <v>-50.321211314064001</v>
      </c>
      <c r="J2789">
        <v>-2.4788859591447401</v>
      </c>
      <c r="K2789">
        <v>86.795678077849999</v>
      </c>
      <c r="L2789">
        <v>95.530609538425495</v>
      </c>
      <c r="M2789">
        <v>19.397544615836001</v>
      </c>
      <c r="N2789">
        <v>0.70328330206378897</v>
      </c>
      <c r="O2789">
        <v>96</v>
      </c>
      <c r="P2789">
        <v>0.94212651413190196</v>
      </c>
      <c r="Q2789">
        <v>6.7459837869863995E-2</v>
      </c>
    </row>
    <row r="2790" spans="1:17" hidden="1" x14ac:dyDescent="0.3">
      <c r="A2790" t="s">
        <v>5743</v>
      </c>
      <c r="B2790" t="s">
        <v>5744</v>
      </c>
      <c r="C2790" t="str">
        <f>IFERROR(VLOOKUP(Table1[[#This Row],[Ticker]],[1]!Table1[[Symbol]:[Industry]],2,FALSE),"-")</f>
        <v>-</v>
      </c>
      <c r="D2790" t="s">
        <v>619</v>
      </c>
      <c r="E2790">
        <v>113.165175</v>
      </c>
      <c r="F2790">
        <v>216.75</v>
      </c>
      <c r="G2790">
        <v>-16.938906239741801</v>
      </c>
      <c r="H2790">
        <v>-5.8619748498094602</v>
      </c>
      <c r="I2790">
        <v>-8.4828772343506191</v>
      </c>
      <c r="J2790">
        <v>-0.12030335924584699</v>
      </c>
      <c r="K2790">
        <v>217.33035176156301</v>
      </c>
      <c r="L2790">
        <v>212.398049202501</v>
      </c>
      <c r="M2790">
        <v>44.513871418520203</v>
      </c>
      <c r="N2790">
        <v>0.25279301745635901</v>
      </c>
      <c r="O2790">
        <v>13.0103806228373</v>
      </c>
      <c r="P2790">
        <v>17.035637149027998</v>
      </c>
      <c r="Q2790">
        <v>-7.6681174971131999E-2</v>
      </c>
    </row>
    <row r="2791" spans="1:17" hidden="1" x14ac:dyDescent="0.3">
      <c r="A2791" t="s">
        <v>5745</v>
      </c>
      <c r="B2791" t="s">
        <v>5746</v>
      </c>
      <c r="C2791" t="str">
        <f>IFERROR(VLOOKUP(Table1[[#This Row],[Ticker]],[1]!Table1[[Symbol]:[Industry]],2,FALSE),"-")</f>
        <v>-</v>
      </c>
      <c r="D2791" t="s">
        <v>138</v>
      </c>
      <c r="E2791">
        <v>112.8807225</v>
      </c>
      <c r="F2791">
        <v>22.75</v>
      </c>
      <c r="G2791">
        <v>92.278809574932097</v>
      </c>
      <c r="H2791">
        <v>43.616483200077099</v>
      </c>
      <c r="I2791">
        <v>39.085650480857403</v>
      </c>
      <c r="J2791">
        <v>-13.5877696643612</v>
      </c>
      <c r="K2791">
        <v>19.0905187550736</v>
      </c>
      <c r="L2791">
        <v>15.6218204743393</v>
      </c>
      <c r="M2791">
        <v>48.999038960238501</v>
      </c>
      <c r="N2791">
        <v>4.1892390180317802</v>
      </c>
      <c r="O2791">
        <v>28.6593406593406</v>
      </c>
      <c r="P2791">
        <v>144.09871244635099</v>
      </c>
      <c r="Q2791">
        <v>8.5050557717960995E-2</v>
      </c>
    </row>
    <row r="2792" spans="1:17" hidden="1" x14ac:dyDescent="0.3">
      <c r="A2792" t="s">
        <v>5747</v>
      </c>
      <c r="B2792" t="s">
        <v>5748</v>
      </c>
      <c r="C2792" t="str">
        <f>IFERROR(VLOOKUP(Table1[[#This Row],[Ticker]],[1]!Table1[[Symbol]:[Industry]],2,FALSE),"-")</f>
        <v>-</v>
      </c>
      <c r="D2792" t="s">
        <v>619</v>
      </c>
      <c r="E2792">
        <v>112.8186</v>
      </c>
      <c r="F2792">
        <v>48.42</v>
      </c>
      <c r="G2792">
        <v>-20.403750763409899</v>
      </c>
      <c r="H2792">
        <v>-6.0702227940458204</v>
      </c>
      <c r="I2792">
        <v>-27.219912612765299</v>
      </c>
      <c r="J2792">
        <v>-4.95385969442993</v>
      </c>
      <c r="K2792">
        <v>50.587103562603097</v>
      </c>
      <c r="L2792">
        <v>50.701625632961502</v>
      </c>
      <c r="M2792">
        <v>26.708785812558698</v>
      </c>
      <c r="N2792">
        <v>0.74112197261590296</v>
      </c>
      <c r="O2792">
        <v>41.676992978108203</v>
      </c>
      <c r="P2792">
        <v>17.810218978102199</v>
      </c>
      <c r="Q2792">
        <v>-2.0706557839614E-2</v>
      </c>
    </row>
    <row r="2793" spans="1:17" hidden="1" x14ac:dyDescent="0.3">
      <c r="A2793" t="s">
        <v>5749</v>
      </c>
      <c r="B2793" t="s">
        <v>5750</v>
      </c>
      <c r="C2793" t="str">
        <f>IFERROR(VLOOKUP(Table1[[#This Row],[Ticker]],[1]!Table1[[Symbol]:[Industry]],2,FALSE),"-")</f>
        <v>-</v>
      </c>
      <c r="D2793" t="s">
        <v>916</v>
      </c>
      <c r="E2793">
        <v>112.16746715999901</v>
      </c>
      <c r="F2793">
        <v>40.08</v>
      </c>
      <c r="G2793">
        <v>-23.120382129320401</v>
      </c>
      <c r="H2793">
        <v>-9.2786130134547999</v>
      </c>
      <c r="I2793">
        <v>-2.4184384112911199</v>
      </c>
      <c r="J2793">
        <v>-6.6470322338432704</v>
      </c>
      <c r="K2793">
        <v>41.715819713052902</v>
      </c>
      <c r="L2793">
        <v>41.265052962443697</v>
      </c>
      <c r="M2793">
        <v>37.268964009054599</v>
      </c>
      <c r="N2793">
        <v>1.5622751190177899</v>
      </c>
      <c r="O2793">
        <v>40.319361277445097</v>
      </c>
      <c r="P2793">
        <v>16.173913043478201</v>
      </c>
      <c r="Q2793">
        <v>-3.4705314421680997E-2</v>
      </c>
    </row>
    <row r="2794" spans="1:17" hidden="1" x14ac:dyDescent="0.3">
      <c r="A2794" t="s">
        <v>5751</v>
      </c>
      <c r="B2794" t="s">
        <v>2975</v>
      </c>
      <c r="C2794" t="str">
        <f>IFERROR(VLOOKUP(Table1[[#This Row],[Ticker]],[1]!Table1[[Symbol]:[Industry]],2,FALSE),"-")</f>
        <v>-</v>
      </c>
      <c r="D2794" t="s">
        <v>4040</v>
      </c>
      <c r="E2794">
        <v>111.82599999999999</v>
      </c>
      <c r="F2794">
        <v>860.2</v>
      </c>
      <c r="G2794">
        <v>18.076736105600698</v>
      </c>
      <c r="H2794">
        <v>1.4808500607033599</v>
      </c>
      <c r="I2794">
        <v>-5.1083794567606802</v>
      </c>
      <c r="J2794">
        <v>2.3771572890654999</v>
      </c>
      <c r="K2794">
        <v>810.21587534386595</v>
      </c>
      <c r="L2794">
        <v>753.38499626153202</v>
      </c>
      <c r="M2794">
        <v>57.503101514777299</v>
      </c>
      <c r="N2794">
        <v>0.88091021416803905</v>
      </c>
      <c r="O2794">
        <v>39.008370146477503</v>
      </c>
      <c r="P2794">
        <v>68.336594911937297</v>
      </c>
      <c r="Q2794">
        <v>6.4861284007980996E-2</v>
      </c>
    </row>
    <row r="2795" spans="1:17" hidden="1" x14ac:dyDescent="0.3">
      <c r="A2795" t="s">
        <v>5752</v>
      </c>
      <c r="B2795" t="s">
        <v>5753</v>
      </c>
      <c r="C2795" t="str">
        <f>IFERROR(VLOOKUP(Table1[[#This Row],[Ticker]],[1]!Table1[[Symbol]:[Industry]],2,FALSE),"-")</f>
        <v>-</v>
      </c>
      <c r="D2795" t="s">
        <v>198</v>
      </c>
      <c r="E2795">
        <v>111.3322632</v>
      </c>
      <c r="F2795">
        <v>103.2</v>
      </c>
      <c r="G2795">
        <v>-4.2265814758970599</v>
      </c>
      <c r="H2795">
        <v>5.0789518288702196</v>
      </c>
      <c r="I2795">
        <v>-42.580219911100698</v>
      </c>
      <c r="J2795">
        <v>-1.8410965041596099</v>
      </c>
      <c r="K2795">
        <v>108.972546020414</v>
      </c>
      <c r="L2795">
        <v>111.21402687919399</v>
      </c>
      <c r="M2795">
        <v>36.254709585986198</v>
      </c>
      <c r="N2795">
        <v>1.30268457200553</v>
      </c>
      <c r="O2795">
        <v>64.437984496124002</v>
      </c>
      <c r="P2795">
        <v>28.5821081485173</v>
      </c>
      <c r="Q2795">
        <v>0.125264550466992</v>
      </c>
    </row>
    <row r="2796" spans="1:17" hidden="1" x14ac:dyDescent="0.3">
      <c r="A2796" t="s">
        <v>5754</v>
      </c>
      <c r="B2796" t="s">
        <v>5755</v>
      </c>
      <c r="C2796" t="str">
        <f>IFERROR(VLOOKUP(Table1[[#This Row],[Ticker]],[1]!Table1[[Symbol]:[Industry]],2,FALSE),"-")</f>
        <v>-</v>
      </c>
      <c r="D2796" t="s">
        <v>1556</v>
      </c>
      <c r="E2796">
        <v>111.202907313</v>
      </c>
      <c r="F2796">
        <v>75.989999999999995</v>
      </c>
      <c r="G2796">
        <v>2.7162874668022599</v>
      </c>
      <c r="H2796">
        <v>-19.443647518877</v>
      </c>
      <c r="I2796">
        <v>1.0252845771908601</v>
      </c>
      <c r="J2796">
        <v>-10.8280830955498</v>
      </c>
      <c r="K2796">
        <v>87.148695110710605</v>
      </c>
      <c r="L2796">
        <v>84.810430400544405</v>
      </c>
      <c r="M2796">
        <v>35.257482047506798</v>
      </c>
      <c r="N2796">
        <v>0.66012526096033397</v>
      </c>
      <c r="O2796">
        <v>95.749440715883594</v>
      </c>
      <c r="P2796">
        <v>44.467680608365001</v>
      </c>
      <c r="Q2796">
        <v>3.353521081659E-2</v>
      </c>
    </row>
    <row r="2797" spans="1:17" hidden="1" x14ac:dyDescent="0.3">
      <c r="A2797" t="s">
        <v>5756</v>
      </c>
      <c r="B2797" t="s">
        <v>5757</v>
      </c>
      <c r="C2797" t="str">
        <f>IFERROR(VLOOKUP(Table1[[#This Row],[Ticker]],[1]!Table1[[Symbol]:[Industry]],2,FALSE),"-")</f>
        <v>-</v>
      </c>
      <c r="D2797" t="s">
        <v>619</v>
      </c>
      <c r="E2797">
        <v>111.123012</v>
      </c>
      <c r="F2797">
        <v>33.64</v>
      </c>
      <c r="G2797">
        <v>9.7815119916107403</v>
      </c>
      <c r="H2797">
        <v>-6.1289891445141098</v>
      </c>
      <c r="I2797">
        <v>52.106907830472998</v>
      </c>
      <c r="J2797">
        <v>1.6957397482729699</v>
      </c>
      <c r="K2797">
        <v>33.866188582297099</v>
      </c>
      <c r="L2797">
        <v>29.0843550808193</v>
      </c>
      <c r="M2797">
        <v>44.858218418023597</v>
      </c>
      <c r="N2797">
        <v>0.47921490519420101</v>
      </c>
      <c r="O2797">
        <v>25.445897740784702</v>
      </c>
      <c r="P2797">
        <v>84.835164835164804</v>
      </c>
      <c r="Q2797">
        <v>0.10560003518637601</v>
      </c>
    </row>
    <row r="2798" spans="1:17" hidden="1" x14ac:dyDescent="0.3">
      <c r="A2798" t="s">
        <v>5758</v>
      </c>
      <c r="B2798" t="s">
        <v>5759</v>
      </c>
      <c r="C2798" t="str">
        <f>IFERROR(VLOOKUP(Table1[[#This Row],[Ticker]],[1]!Table1[[Symbol]:[Industry]],2,FALSE),"-")</f>
        <v>-</v>
      </c>
      <c r="D2798" t="s">
        <v>551</v>
      </c>
      <c r="E2798">
        <v>111.112375</v>
      </c>
      <c r="F2798">
        <v>2750</v>
      </c>
      <c r="G2798">
        <v>68.325025220826006</v>
      </c>
      <c r="H2798">
        <v>-6.5669160597929102</v>
      </c>
      <c r="I2798">
        <v>-25.913997858589401</v>
      </c>
      <c r="J2798">
        <v>-7.17155274407886</v>
      </c>
      <c r="K2798">
        <v>2834.1707747280102</v>
      </c>
      <c r="L2798">
        <v>2576.5687222153401</v>
      </c>
      <c r="M2798">
        <v>37.668730604801098</v>
      </c>
      <c r="N2798">
        <v>1.34095973973159</v>
      </c>
      <c r="O2798">
        <v>21.4545454545454</v>
      </c>
      <c r="P2798">
        <v>100.364298724954</v>
      </c>
      <c r="Q2798">
        <v>0.120222286018891</v>
      </c>
    </row>
    <row r="2799" spans="1:17" hidden="1" x14ac:dyDescent="0.3">
      <c r="A2799" t="s">
        <v>5760</v>
      </c>
      <c r="B2799" t="s">
        <v>5761</v>
      </c>
      <c r="C2799" t="str">
        <f>IFERROR(VLOOKUP(Table1[[#This Row],[Ticker]],[1]!Table1[[Symbol]:[Industry]],2,FALSE),"-")</f>
        <v>-</v>
      </c>
      <c r="D2799" t="s">
        <v>271</v>
      </c>
      <c r="E2799">
        <v>111.068274659</v>
      </c>
      <c r="F2799">
        <v>52.97</v>
      </c>
      <c r="G2799">
        <v>-21.380552999808099</v>
      </c>
      <c r="H2799">
        <v>-17.4860035039619</v>
      </c>
      <c r="I2799">
        <v>-31.1635631200608</v>
      </c>
      <c r="J2799">
        <v>-4.5885187660740403</v>
      </c>
      <c r="K2799">
        <v>54.711605354052899</v>
      </c>
      <c r="L2799">
        <v>55.855580771183497</v>
      </c>
      <c r="M2799">
        <v>23.821889990531499</v>
      </c>
      <c r="N2799">
        <v>0.61371401600321995</v>
      </c>
      <c r="O2799">
        <v>35.548423636020303</v>
      </c>
      <c r="P2799">
        <v>18.686981850773002</v>
      </c>
      <c r="Q2799">
        <v>-3.6683028860021998E-2</v>
      </c>
    </row>
    <row r="2800" spans="1:17" hidden="1" x14ac:dyDescent="0.3">
      <c r="A2800" t="s">
        <v>5762</v>
      </c>
      <c r="B2800" t="s">
        <v>5763</v>
      </c>
      <c r="C2800" t="str">
        <f>IFERROR(VLOOKUP(Table1[[#This Row],[Ticker]],[1]!Table1[[Symbol]:[Industry]],2,FALSE),"-")</f>
        <v>-</v>
      </c>
      <c r="D2800" t="s">
        <v>119</v>
      </c>
      <c r="E2800">
        <v>111.015975</v>
      </c>
      <c r="F2800">
        <v>7.21</v>
      </c>
      <c r="G2800">
        <v>-70.765611173457899</v>
      </c>
      <c r="H2800">
        <v>-16.2006066170126</v>
      </c>
      <c r="I2800">
        <v>-50.007407470848399</v>
      </c>
      <c r="J2800">
        <v>-4.1162281329359196</v>
      </c>
      <c r="K2800">
        <v>7.9868836367682201</v>
      </c>
      <c r="L2800">
        <v>9.9686219164040892</v>
      </c>
      <c r="M2800">
        <v>21.651989497235899</v>
      </c>
      <c r="N2800">
        <v>0.55472423064235099</v>
      </c>
      <c r="O2800">
        <v>100.41608876560301</v>
      </c>
      <c r="P2800">
        <v>3</v>
      </c>
      <c r="Q2800">
        <v>-7.1645484090618994E-2</v>
      </c>
    </row>
    <row r="2801" spans="1:17" hidden="1" x14ac:dyDescent="0.3">
      <c r="A2801" t="s">
        <v>5764</v>
      </c>
      <c r="B2801" t="s">
        <v>5765</v>
      </c>
      <c r="C2801" t="str">
        <f>IFERROR(VLOOKUP(Table1[[#This Row],[Ticker]],[1]!Table1[[Symbol]:[Industry]],2,FALSE),"-")</f>
        <v>-</v>
      </c>
      <c r="D2801" t="s">
        <v>703</v>
      </c>
      <c r="E2801">
        <v>110.88097019999999</v>
      </c>
      <c r="F2801">
        <v>74.34</v>
      </c>
      <c r="G2801">
        <v>39.301016969212696</v>
      </c>
      <c r="H2801">
        <v>-0.43526718044034801</v>
      </c>
      <c r="I2801">
        <v>19.760069555447799</v>
      </c>
      <c r="J2801">
        <v>-1.05421594905115</v>
      </c>
      <c r="K2801">
        <v>72.761637384260993</v>
      </c>
      <c r="L2801">
        <v>62.489137678967403</v>
      </c>
      <c r="M2801">
        <v>46.511713315869002</v>
      </c>
      <c r="N2801">
        <v>1.56544019629335</v>
      </c>
      <c r="O2801">
        <v>7.6136669357008202</v>
      </c>
      <c r="P2801">
        <v>69.339407744874705</v>
      </c>
      <c r="Q2801">
        <v>1.7417697266181999E-2</v>
      </c>
    </row>
    <row r="2802" spans="1:17" hidden="1" x14ac:dyDescent="0.3">
      <c r="A2802" t="s">
        <v>5766</v>
      </c>
      <c r="B2802" t="s">
        <v>5767</v>
      </c>
      <c r="C2802" t="str">
        <f>IFERROR(VLOOKUP(Table1[[#This Row],[Ticker]],[1]!Table1[[Symbol]:[Industry]],2,FALSE),"-")</f>
        <v>-</v>
      </c>
      <c r="E2802">
        <v>110.82369715999999</v>
      </c>
      <c r="F2802">
        <v>68.86</v>
      </c>
      <c r="G2802">
        <v>-20.427071096327801</v>
      </c>
      <c r="H2802">
        <v>10.2907711425099</v>
      </c>
      <c r="I2802">
        <v>-11.7074040686778</v>
      </c>
      <c r="J2802">
        <v>-9.2042030761981604</v>
      </c>
      <c r="K2802">
        <v>62.839400881846998</v>
      </c>
      <c r="M2802">
        <v>50.773001945360399</v>
      </c>
      <c r="N2802">
        <v>1.47609354699003</v>
      </c>
      <c r="O2802">
        <v>15.4516410107464</v>
      </c>
      <c r="P2802">
        <v>76.564102564102498</v>
      </c>
    </row>
    <row r="2803" spans="1:17" hidden="1" x14ac:dyDescent="0.3">
      <c r="A2803" t="s">
        <v>5768</v>
      </c>
      <c r="B2803" t="s">
        <v>5769</v>
      </c>
      <c r="C2803" t="str">
        <f>IFERROR(VLOOKUP(Table1[[#This Row],[Ticker]],[1]!Table1[[Symbol]:[Industry]],2,FALSE),"-")</f>
        <v>-</v>
      </c>
      <c r="D2803" t="s">
        <v>619</v>
      </c>
      <c r="E2803">
        <v>110.454286</v>
      </c>
      <c r="F2803">
        <v>122</v>
      </c>
      <c r="G2803">
        <v>141.241448027568</v>
      </c>
      <c r="H2803">
        <v>-2.4240064421073999</v>
      </c>
      <c r="I2803">
        <v>3.7332877809110299</v>
      </c>
      <c r="J2803">
        <v>-1.0137909833979899</v>
      </c>
      <c r="K2803">
        <v>119.905737356034</v>
      </c>
      <c r="L2803">
        <v>104.77957542167501</v>
      </c>
      <c r="M2803">
        <v>61.718231460230399</v>
      </c>
      <c r="N2803">
        <v>1.0852285521278899</v>
      </c>
      <c r="O2803">
        <v>31.065573770491799</v>
      </c>
      <c r="P2803">
        <v>173.54260089686099</v>
      </c>
      <c r="Q2803">
        <v>0.13303826680526101</v>
      </c>
    </row>
    <row r="2804" spans="1:17" hidden="1" x14ac:dyDescent="0.3">
      <c r="A2804" t="s">
        <v>5770</v>
      </c>
      <c r="B2804" t="s">
        <v>5771</v>
      </c>
      <c r="C2804" t="str">
        <f>IFERROR(VLOOKUP(Table1[[#This Row],[Ticker]],[1]!Table1[[Symbol]:[Industry]],2,FALSE),"-")</f>
        <v>-</v>
      </c>
      <c r="D2804" t="s">
        <v>62</v>
      </c>
      <c r="E2804">
        <v>110.39336665</v>
      </c>
      <c r="F2804">
        <v>171.5</v>
      </c>
      <c r="G2804">
        <v>67.259560737493999</v>
      </c>
      <c r="H2804">
        <v>56.734931837393702</v>
      </c>
      <c r="I2804">
        <v>68.460917109199897</v>
      </c>
      <c r="J2804">
        <v>8.0111433113135906</v>
      </c>
      <c r="K2804">
        <v>131.17032367526701</v>
      </c>
      <c r="L2804">
        <v>105.881202021934</v>
      </c>
      <c r="M2804">
        <v>62.401879065303802</v>
      </c>
      <c r="N2804">
        <v>0.89500956252633701</v>
      </c>
      <c r="O2804">
        <v>16.034985422740501</v>
      </c>
      <c r="P2804">
        <v>130.20134228187899</v>
      </c>
      <c r="Q2804">
        <v>7.4383652890209996E-3</v>
      </c>
    </row>
    <row r="2805" spans="1:17" hidden="1" x14ac:dyDescent="0.3">
      <c r="A2805" t="s">
        <v>5772</v>
      </c>
      <c r="B2805" t="s">
        <v>5773</v>
      </c>
      <c r="C2805" t="str">
        <f>IFERROR(VLOOKUP(Table1[[#This Row],[Ticker]],[1]!Table1[[Symbol]:[Industry]],2,FALSE),"-")</f>
        <v>-</v>
      </c>
      <c r="D2805" t="s">
        <v>138</v>
      </c>
      <c r="E2805">
        <v>110.31874999999999</v>
      </c>
      <c r="F2805">
        <v>4412.75</v>
      </c>
      <c r="G2805">
        <v>5.2029208918393399</v>
      </c>
      <c r="H2805">
        <v>3.15577859303108</v>
      </c>
      <c r="I2805">
        <v>-3.5410863757112301</v>
      </c>
      <c r="J2805">
        <v>0.81769770523548002</v>
      </c>
      <c r="K2805">
        <v>4183.7332947611903</v>
      </c>
      <c r="L2805">
        <v>3980.3193291017301</v>
      </c>
      <c r="M2805">
        <v>51.405456681532499</v>
      </c>
      <c r="N2805">
        <v>0.626795931341385</v>
      </c>
      <c r="O2805">
        <v>12.922780579004</v>
      </c>
      <c r="P2805">
        <v>31.136701337295602</v>
      </c>
      <c r="Q2805">
        <v>-0.13186935476769299</v>
      </c>
    </row>
    <row r="2806" spans="1:17" hidden="1" x14ac:dyDescent="0.3">
      <c r="A2806" t="s">
        <v>5774</v>
      </c>
      <c r="B2806" t="s">
        <v>5775</v>
      </c>
      <c r="C2806" t="str">
        <f>IFERROR(VLOOKUP(Table1[[#This Row],[Ticker]],[1]!Table1[[Symbol]:[Industry]],2,FALSE),"-")</f>
        <v>-</v>
      </c>
      <c r="D2806" t="s">
        <v>62</v>
      </c>
      <c r="E2806">
        <v>110.2217625</v>
      </c>
      <c r="F2806">
        <v>176.85</v>
      </c>
      <c r="G2806">
        <v>97.779542616637997</v>
      </c>
      <c r="H2806">
        <v>-14.1896524018821</v>
      </c>
      <c r="I2806">
        <v>22.907786250870998</v>
      </c>
      <c r="J2806">
        <v>-2.2412907235764399</v>
      </c>
      <c r="K2806">
        <v>195.081554959302</v>
      </c>
      <c r="L2806">
        <v>167.38809674981999</v>
      </c>
      <c r="M2806">
        <v>35.483538098785402</v>
      </c>
      <c r="N2806">
        <v>0.49918972599928602</v>
      </c>
      <c r="O2806">
        <v>73.706530958439302</v>
      </c>
      <c r="P2806">
        <v>135.423322683706</v>
      </c>
      <c r="Q2806">
        <v>8.6508465180830003E-3</v>
      </c>
    </row>
    <row r="2807" spans="1:17" hidden="1" x14ac:dyDescent="0.3">
      <c r="A2807" t="s">
        <v>5776</v>
      </c>
      <c r="B2807" t="s">
        <v>5777</v>
      </c>
      <c r="C2807" t="str">
        <f>IFERROR(VLOOKUP(Table1[[#This Row],[Ticker]],[1]!Table1[[Symbol]:[Industry]],2,FALSE),"-")</f>
        <v>-</v>
      </c>
      <c r="D2807" t="s">
        <v>420</v>
      </c>
      <c r="E2807">
        <v>110.21235455999999</v>
      </c>
      <c r="F2807">
        <v>9.6</v>
      </c>
      <c r="G2807">
        <v>339.79217266525001</v>
      </c>
      <c r="H2807">
        <v>4.3847653557066897</v>
      </c>
      <c r="I2807">
        <v>139.38563356519401</v>
      </c>
      <c r="J2807">
        <v>-5.1452643135604097</v>
      </c>
      <c r="K2807">
        <v>8.0062624264946507</v>
      </c>
      <c r="L2807">
        <v>5.2522637065930198</v>
      </c>
      <c r="M2807">
        <v>59.502191474585501</v>
      </c>
      <c r="N2807">
        <v>2.5733784149157501</v>
      </c>
      <c r="O2807">
        <v>8.0208333333333197</v>
      </c>
      <c r="P2807">
        <v>405.26315789473603</v>
      </c>
      <c r="Q2807">
        <v>0.123256616478329</v>
      </c>
    </row>
    <row r="2808" spans="1:17" hidden="1" x14ac:dyDescent="0.3">
      <c r="A2808" t="s">
        <v>5778</v>
      </c>
      <c r="B2808" t="s">
        <v>5779</v>
      </c>
      <c r="C2808" t="str">
        <f>IFERROR(VLOOKUP(Table1[[#This Row],[Ticker]],[1]!Table1[[Symbol]:[Industry]],2,FALSE),"-")</f>
        <v>-</v>
      </c>
      <c r="D2808" t="s">
        <v>343</v>
      </c>
      <c r="E2808">
        <v>109.81143640000001</v>
      </c>
      <c r="F2808">
        <v>108.86</v>
      </c>
      <c r="G2808">
        <v>-28.358903311912801</v>
      </c>
      <c r="H2808">
        <v>-10.214973351724799</v>
      </c>
      <c r="I2808">
        <v>-34.708736478503702</v>
      </c>
      <c r="J2808">
        <v>-2.1224420699088502</v>
      </c>
      <c r="K2808">
        <v>117.87430758851001</v>
      </c>
      <c r="L2808">
        <v>121.110766777668</v>
      </c>
      <c r="M2808">
        <v>27.252853577907299</v>
      </c>
      <c r="N2808">
        <v>0.32398881367258398</v>
      </c>
      <c r="O2808">
        <v>56.9446996141833</v>
      </c>
      <c r="P2808">
        <v>15.8085106382978</v>
      </c>
      <c r="Q2808">
        <v>0.117704814654033</v>
      </c>
    </row>
    <row r="2809" spans="1:17" hidden="1" x14ac:dyDescent="0.3">
      <c r="A2809" t="s">
        <v>5780</v>
      </c>
      <c r="B2809" t="s">
        <v>5781</v>
      </c>
      <c r="C2809" t="str">
        <f>IFERROR(VLOOKUP(Table1[[#This Row],[Ticker]],[1]!Table1[[Symbol]:[Industry]],2,FALSE),"-")</f>
        <v>-</v>
      </c>
      <c r="D2809" t="s">
        <v>138</v>
      </c>
      <c r="E2809">
        <v>109.56399999999999</v>
      </c>
      <c r="F2809">
        <v>39.130000000000003</v>
      </c>
      <c r="G2809">
        <v>-11.046650347485899</v>
      </c>
      <c r="H2809">
        <v>18.580881279229299</v>
      </c>
      <c r="I2809">
        <v>-45.218688992998601</v>
      </c>
      <c r="J2809">
        <v>-13.6998403761701</v>
      </c>
      <c r="K2809">
        <v>41.8242726172803</v>
      </c>
      <c r="L2809">
        <v>38.651974102063299</v>
      </c>
      <c r="M2809">
        <v>29.542909477440698</v>
      </c>
      <c r="N2809">
        <v>1.5642088091353901</v>
      </c>
      <c r="O2809">
        <v>74.035267058522805</v>
      </c>
      <c r="P2809">
        <v>39.451176051318598</v>
      </c>
      <c r="Q2809">
        <v>7.5736961054075E-2</v>
      </c>
    </row>
    <row r="2810" spans="1:17" hidden="1" x14ac:dyDescent="0.3">
      <c r="A2810" t="s">
        <v>5782</v>
      </c>
      <c r="B2810" t="s">
        <v>5783</v>
      </c>
      <c r="C2810" t="str">
        <f>IFERROR(VLOOKUP(Table1[[#This Row],[Ticker]],[1]!Table1[[Symbol]:[Industry]],2,FALSE),"-")</f>
        <v>-</v>
      </c>
      <c r="D2810" t="s">
        <v>268</v>
      </c>
      <c r="E2810">
        <v>109.49475</v>
      </c>
      <c r="F2810">
        <v>108.95</v>
      </c>
      <c r="G2810">
        <v>35.075151613731997</v>
      </c>
      <c r="H2810">
        <v>-9.6705538369598791</v>
      </c>
      <c r="I2810">
        <v>-8.4425507589328692</v>
      </c>
      <c r="J2810">
        <v>-5.8319221922330096</v>
      </c>
      <c r="K2810">
        <v>107.653414853794</v>
      </c>
      <c r="M2810">
        <v>50.200796870117898</v>
      </c>
      <c r="N2810">
        <v>0.69379014989293297</v>
      </c>
      <c r="O2810">
        <v>40.477283157411598</v>
      </c>
      <c r="P2810">
        <v>67.615384615384599</v>
      </c>
    </row>
    <row r="2811" spans="1:17" hidden="1" x14ac:dyDescent="0.3">
      <c r="A2811" t="s">
        <v>5784</v>
      </c>
      <c r="B2811" t="s">
        <v>5785</v>
      </c>
      <c r="C2811" t="str">
        <f>IFERROR(VLOOKUP(Table1[[#This Row],[Ticker]],[1]!Table1[[Symbol]:[Industry]],2,FALSE),"-")</f>
        <v>-</v>
      </c>
      <c r="D2811" t="s">
        <v>232</v>
      </c>
      <c r="E2811">
        <v>109.34640450000001</v>
      </c>
      <c r="F2811">
        <v>86.55</v>
      </c>
      <c r="G2811">
        <v>93.486368281010002</v>
      </c>
      <c r="H2811">
        <v>0.33921252169087401</v>
      </c>
      <c r="I2811">
        <v>13.6342673100668</v>
      </c>
      <c r="J2811">
        <v>12.222858928149201</v>
      </c>
      <c r="K2811">
        <v>75.625561070591203</v>
      </c>
      <c r="L2811">
        <v>66.039437292957302</v>
      </c>
      <c r="M2811">
        <v>84.1135390425151</v>
      </c>
      <c r="N2811">
        <v>0.82162963951045398</v>
      </c>
      <c r="O2811">
        <v>0</v>
      </c>
      <c r="P2811">
        <v>138.758620689655</v>
      </c>
      <c r="Q2811">
        <v>4.5920694541046997E-2</v>
      </c>
    </row>
    <row r="2812" spans="1:17" hidden="1" x14ac:dyDescent="0.3">
      <c r="A2812" t="s">
        <v>5786</v>
      </c>
      <c r="B2812" t="s">
        <v>5787</v>
      </c>
      <c r="C2812" t="str">
        <f>IFERROR(VLOOKUP(Table1[[#This Row],[Ticker]],[1]!Table1[[Symbol]:[Industry]],2,FALSE),"-")</f>
        <v>-</v>
      </c>
      <c r="D2812" t="s">
        <v>302</v>
      </c>
      <c r="E2812">
        <v>109.3150864</v>
      </c>
      <c r="F2812">
        <v>55.12</v>
      </c>
      <c r="G2812">
        <v>18.5266420386295</v>
      </c>
      <c r="H2812">
        <v>27.7994897360248</v>
      </c>
      <c r="I2812">
        <v>46.861370809694499</v>
      </c>
      <c r="J2812">
        <v>25.029773729705799</v>
      </c>
      <c r="K2812">
        <v>44.048489633387</v>
      </c>
      <c r="L2812">
        <v>39.589269977953201</v>
      </c>
      <c r="M2812">
        <v>86.276685688768595</v>
      </c>
      <c r="N2812">
        <v>1.9051414638525199</v>
      </c>
      <c r="O2812">
        <v>4.2997097242380304</v>
      </c>
      <c r="P2812">
        <v>96.857142857142804</v>
      </c>
      <c r="Q2812">
        <v>6.8785221393012005E-2</v>
      </c>
    </row>
    <row r="2813" spans="1:17" hidden="1" x14ac:dyDescent="0.3">
      <c r="A2813" t="s">
        <v>5788</v>
      </c>
      <c r="B2813" t="s">
        <v>5789</v>
      </c>
      <c r="C2813" t="str">
        <f>IFERROR(VLOOKUP(Table1[[#This Row],[Ticker]],[1]!Table1[[Symbol]:[Industry]],2,FALSE),"-")</f>
        <v>-</v>
      </c>
      <c r="D2813" t="s">
        <v>271</v>
      </c>
      <c r="E2813">
        <v>109.15423104</v>
      </c>
      <c r="F2813">
        <v>165.8</v>
      </c>
      <c r="G2813">
        <v>8.3993062242190799</v>
      </c>
      <c r="H2813">
        <v>-7.1327231491291796</v>
      </c>
      <c r="I2813">
        <v>-25.900307507549801</v>
      </c>
      <c r="J2813">
        <v>-0.96389605289415403</v>
      </c>
      <c r="K2813">
        <v>172.67389378894401</v>
      </c>
      <c r="L2813">
        <v>167.27558025323199</v>
      </c>
      <c r="M2813">
        <v>33.6323701069363</v>
      </c>
      <c r="N2813">
        <v>0.85692234980718995</v>
      </c>
      <c r="O2813">
        <v>41.737032569360601</v>
      </c>
      <c r="P2813">
        <v>36.911643270024697</v>
      </c>
      <c r="Q2813">
        <v>1.1590692541635E-2</v>
      </c>
    </row>
    <row r="2814" spans="1:17" hidden="1" x14ac:dyDescent="0.3">
      <c r="A2814" t="s">
        <v>5790</v>
      </c>
      <c r="B2814" t="s">
        <v>5791</v>
      </c>
      <c r="C2814" t="str">
        <f>IFERROR(VLOOKUP(Table1[[#This Row],[Ticker]],[1]!Table1[[Symbol]:[Industry]],2,FALSE),"-")</f>
        <v>-</v>
      </c>
      <c r="D2814" t="s">
        <v>143</v>
      </c>
      <c r="E2814">
        <v>109.0994788</v>
      </c>
      <c r="F2814">
        <v>5.2</v>
      </c>
      <c r="G2814">
        <v>11.0889917881561</v>
      </c>
      <c r="H2814">
        <v>-8.3892357541712101</v>
      </c>
      <c r="I2814">
        <v>-47.723808716661402</v>
      </c>
      <c r="J2814">
        <v>-2.6156267043574202</v>
      </c>
      <c r="K2814">
        <v>5.5276959571449797</v>
      </c>
      <c r="L2814">
        <v>5.8559350379813502</v>
      </c>
      <c r="M2814">
        <v>28.559801011335299</v>
      </c>
      <c r="N2814">
        <v>1.1292753659107899</v>
      </c>
      <c r="O2814">
        <v>101.923076923076</v>
      </c>
      <c r="P2814">
        <v>44.4444444444444</v>
      </c>
      <c r="Q2814">
        <v>-0.112380391369721</v>
      </c>
    </row>
    <row r="2815" spans="1:17" hidden="1" x14ac:dyDescent="0.3">
      <c r="A2815" t="s">
        <v>5792</v>
      </c>
      <c r="B2815" t="s">
        <v>5793</v>
      </c>
      <c r="C2815" t="str">
        <f>IFERROR(VLOOKUP(Table1[[#This Row],[Ticker]],[1]!Table1[[Symbol]:[Industry]],2,FALSE),"-")</f>
        <v>-</v>
      </c>
      <c r="D2815" t="s">
        <v>1462</v>
      </c>
      <c r="E2815">
        <v>109.0475678</v>
      </c>
      <c r="F2815">
        <v>114.77</v>
      </c>
      <c r="G2815">
        <v>-11.8411118161047</v>
      </c>
      <c r="H2815">
        <v>-1.6320587876543899</v>
      </c>
      <c r="I2815">
        <v>-10.010975928175201</v>
      </c>
      <c r="J2815">
        <v>-6.7812424632225197</v>
      </c>
      <c r="K2815">
        <v>113.33270297208099</v>
      </c>
      <c r="L2815">
        <v>109.557444604461</v>
      </c>
      <c r="M2815">
        <v>44.7010064341546</v>
      </c>
      <c r="N2815">
        <v>0.35903921475606299</v>
      </c>
      <c r="O2815">
        <v>20.893961836716901</v>
      </c>
      <c r="P2815">
        <v>23.607969843834098</v>
      </c>
      <c r="Q2815">
        <v>-1.3264632219054001E-2</v>
      </c>
    </row>
    <row r="2816" spans="1:17" hidden="1" x14ac:dyDescent="0.3">
      <c r="A2816" t="s">
        <v>5794</v>
      </c>
      <c r="B2816" t="s">
        <v>5795</v>
      </c>
      <c r="C2816" t="str">
        <f>IFERROR(VLOOKUP(Table1[[#This Row],[Ticker]],[1]!Table1[[Symbol]:[Industry]],2,FALSE),"-")</f>
        <v>-</v>
      </c>
      <c r="D2816" t="s">
        <v>62</v>
      </c>
      <c r="E2816">
        <v>108.88363968</v>
      </c>
      <c r="F2816">
        <v>94.8</v>
      </c>
      <c r="G2816">
        <v>12.919363582426801</v>
      </c>
      <c r="H2816">
        <v>-11.4826733754335</v>
      </c>
      <c r="I2816">
        <v>-14.233258346315599</v>
      </c>
      <c r="J2816">
        <v>1.40367859069107</v>
      </c>
      <c r="K2816">
        <v>104.440061195387</v>
      </c>
      <c r="L2816">
        <v>100.612581420802</v>
      </c>
      <c r="M2816">
        <v>35.164984731385097</v>
      </c>
      <c r="N2816">
        <v>0.713112393555422</v>
      </c>
      <c r="O2816">
        <v>77.109704641350206</v>
      </c>
      <c r="P2816">
        <v>39.186609895756803</v>
      </c>
      <c r="Q2816">
        <v>0.104738318900779</v>
      </c>
    </row>
    <row r="2817" spans="1:17" hidden="1" x14ac:dyDescent="0.3">
      <c r="A2817" t="s">
        <v>5796</v>
      </c>
      <c r="B2817" t="s">
        <v>5797</v>
      </c>
      <c r="C2817" t="str">
        <f>IFERROR(VLOOKUP(Table1[[#This Row],[Ticker]],[1]!Table1[[Symbol]:[Industry]],2,FALSE),"-")</f>
        <v>-</v>
      </c>
      <c r="D2817" t="s">
        <v>72</v>
      </c>
      <c r="E2817">
        <v>108.625839204999</v>
      </c>
      <c r="F2817">
        <v>176.15</v>
      </c>
      <c r="G2817">
        <v>54.892862572124301</v>
      </c>
      <c r="H2817">
        <v>43.098435366699597</v>
      </c>
      <c r="I2817">
        <v>41.113009148119097</v>
      </c>
      <c r="J2817">
        <v>-11.149035703313601</v>
      </c>
      <c r="K2817">
        <v>135.69933839587199</v>
      </c>
      <c r="L2817">
        <v>113.156603881842</v>
      </c>
      <c r="M2817">
        <v>55.618466088443803</v>
      </c>
      <c r="N2817">
        <v>4.26191215606468</v>
      </c>
      <c r="O2817">
        <v>36.2191314220834</v>
      </c>
      <c r="P2817">
        <v>134.86666666666599</v>
      </c>
      <c r="Q2817">
        <v>2.8003291879279999E-2</v>
      </c>
    </row>
    <row r="2818" spans="1:17" hidden="1" x14ac:dyDescent="0.3">
      <c r="A2818" t="s">
        <v>5798</v>
      </c>
      <c r="B2818" t="s">
        <v>5799</v>
      </c>
      <c r="C2818" t="str">
        <f>IFERROR(VLOOKUP(Table1[[#This Row],[Ticker]],[1]!Table1[[Symbol]:[Industry]],2,FALSE),"-")</f>
        <v>-</v>
      </c>
      <c r="D2818" t="s">
        <v>420</v>
      </c>
      <c r="E2818">
        <v>108.5224995</v>
      </c>
      <c r="F2818">
        <v>85.5</v>
      </c>
      <c r="G2818">
        <v>319.94929036808003</v>
      </c>
      <c r="H2818">
        <v>49.412779496373403</v>
      </c>
      <c r="I2818">
        <v>151.09886393778601</v>
      </c>
      <c r="J2818">
        <v>-4.57019187921472</v>
      </c>
      <c r="K2818">
        <v>62.605653554201297</v>
      </c>
      <c r="L2818">
        <v>45.713147760288102</v>
      </c>
      <c r="M2818">
        <v>66.3395488625045</v>
      </c>
      <c r="N2818">
        <v>0.56413595646497605</v>
      </c>
      <c r="O2818">
        <v>7.7192982456140298</v>
      </c>
      <c r="P2818">
        <v>353.34040296924701</v>
      </c>
      <c r="Q2818">
        <v>0.144115810310779</v>
      </c>
    </row>
    <row r="2819" spans="1:17" hidden="1" x14ac:dyDescent="0.3">
      <c r="A2819" t="s">
        <v>5800</v>
      </c>
      <c r="B2819" t="s">
        <v>5801</v>
      </c>
      <c r="C2819" t="str">
        <f>IFERROR(VLOOKUP(Table1[[#This Row],[Ticker]],[1]!Table1[[Symbol]:[Industry]],2,FALSE),"-")</f>
        <v>-</v>
      </c>
      <c r="D2819" t="s">
        <v>420</v>
      </c>
      <c r="E2819">
        <v>108.288</v>
      </c>
      <c r="F2819">
        <v>282</v>
      </c>
      <c r="G2819">
        <v>81.938624083571597</v>
      </c>
      <c r="H2819">
        <v>-5.74024194612167</v>
      </c>
      <c r="I2819">
        <v>12.983832891389399</v>
      </c>
      <c r="J2819">
        <v>-0.12857993582008101</v>
      </c>
      <c r="K2819">
        <v>298.262746463631</v>
      </c>
      <c r="L2819">
        <v>256.96014571749203</v>
      </c>
      <c r="M2819">
        <v>34.116471865921</v>
      </c>
      <c r="N2819">
        <v>0.23014319404411401</v>
      </c>
      <c r="O2819">
        <v>34.397163120567299</v>
      </c>
      <c r="P2819">
        <v>118.60465116279001</v>
      </c>
      <c r="Q2819">
        <v>0.10303584380176201</v>
      </c>
    </row>
    <row r="2820" spans="1:17" hidden="1" x14ac:dyDescent="0.3">
      <c r="A2820" t="s">
        <v>5802</v>
      </c>
      <c r="B2820" t="s">
        <v>5803</v>
      </c>
      <c r="C2820" t="str">
        <f>IFERROR(VLOOKUP(Table1[[#This Row],[Ticker]],[1]!Table1[[Symbol]:[Industry]],2,FALSE),"-")</f>
        <v>-</v>
      </c>
      <c r="D2820" t="s">
        <v>216</v>
      </c>
      <c r="E2820">
        <v>108.25360455000001</v>
      </c>
      <c r="F2820">
        <v>931.35</v>
      </c>
      <c r="G2820">
        <v>-17.5906557103845</v>
      </c>
      <c r="H2820">
        <v>-9.2174165012924192</v>
      </c>
      <c r="I2820">
        <v>-18.888124766900098</v>
      </c>
      <c r="J2820">
        <v>-7.2281071027520403</v>
      </c>
      <c r="K2820">
        <v>943.10385232233</v>
      </c>
      <c r="L2820">
        <v>922.31701021017295</v>
      </c>
      <c r="M2820">
        <v>35.788913524019001</v>
      </c>
      <c r="N2820">
        <v>1.29901489206141</v>
      </c>
      <c r="O2820">
        <v>16.712299350405299</v>
      </c>
      <c r="P2820">
        <v>24.921199114747498</v>
      </c>
      <c r="Q2820">
        <v>-6.7654133713338005E-2</v>
      </c>
    </row>
    <row r="2821" spans="1:17" hidden="1" x14ac:dyDescent="0.3">
      <c r="A2821" t="s">
        <v>5804</v>
      </c>
      <c r="B2821" t="s">
        <v>5805</v>
      </c>
      <c r="C2821" t="str">
        <f>IFERROR(VLOOKUP(Table1[[#This Row],[Ticker]],[1]!Table1[[Symbol]:[Industry]],2,FALSE),"-")</f>
        <v>-</v>
      </c>
      <c r="D2821" t="s">
        <v>551</v>
      </c>
      <c r="E2821">
        <v>108.1417692</v>
      </c>
      <c r="F2821">
        <v>202.85</v>
      </c>
      <c r="G2821">
        <v>103.434370624566</v>
      </c>
      <c r="H2821">
        <v>6.0832706396906797</v>
      </c>
      <c r="I2821">
        <v>24.351431940822799</v>
      </c>
      <c r="K2821">
        <v>149.02935770120101</v>
      </c>
      <c r="M2821">
        <v>98.697270297336502</v>
      </c>
      <c r="N2821">
        <v>0.4</v>
      </c>
      <c r="O2821">
        <v>0</v>
      </c>
      <c r="P2821">
        <v>138.64705882352899</v>
      </c>
    </row>
    <row r="2822" spans="1:17" hidden="1" x14ac:dyDescent="0.3">
      <c r="A2822" t="s">
        <v>5806</v>
      </c>
      <c r="B2822" t="s">
        <v>5807</v>
      </c>
      <c r="C2822" t="str">
        <f>IFERROR(VLOOKUP(Table1[[#This Row],[Ticker]],[1]!Table1[[Symbol]:[Industry]],2,FALSE),"-")</f>
        <v>-</v>
      </c>
      <c r="D2822" t="s">
        <v>235</v>
      </c>
      <c r="E2822">
        <v>108.084950944</v>
      </c>
      <c r="F2822">
        <v>25.28</v>
      </c>
      <c r="G2822">
        <v>3.9592793952858401</v>
      </c>
      <c r="H2822">
        <v>4.5887054222993804</v>
      </c>
      <c r="I2822">
        <v>-11.7769475549005</v>
      </c>
      <c r="J2822">
        <v>3.4818010961458099</v>
      </c>
      <c r="K2822">
        <v>23.595696333865099</v>
      </c>
      <c r="L2822">
        <v>22.617545889629099</v>
      </c>
      <c r="M2822">
        <v>62.255001861859903</v>
      </c>
      <c r="N2822">
        <v>0.85437529918621302</v>
      </c>
      <c r="O2822">
        <v>19.8575949367088</v>
      </c>
      <c r="P2822">
        <v>47.1478463329452</v>
      </c>
      <c r="Q2822">
        <v>9.7604883414862995E-2</v>
      </c>
    </row>
    <row r="2823" spans="1:17" hidden="1" x14ac:dyDescent="0.3">
      <c r="A2823" t="s">
        <v>5808</v>
      </c>
      <c r="B2823" t="s">
        <v>5809</v>
      </c>
      <c r="C2823" t="str">
        <f>IFERROR(VLOOKUP(Table1[[#This Row],[Ticker]],[1]!Table1[[Symbol]:[Industry]],2,FALSE),"-")</f>
        <v>-</v>
      </c>
      <c r="D2823" t="s">
        <v>799</v>
      </c>
      <c r="E2823">
        <v>107.95423044</v>
      </c>
      <c r="F2823">
        <v>98.7</v>
      </c>
      <c r="G2823">
        <v>168.55517705517099</v>
      </c>
      <c r="H2823">
        <v>-12.004431832602499</v>
      </c>
      <c r="I2823">
        <v>73.246397547662397</v>
      </c>
      <c r="J2823">
        <v>-0.97489536133543098</v>
      </c>
      <c r="K2823">
        <v>84.648051852328393</v>
      </c>
      <c r="L2823">
        <v>61.725800600486501</v>
      </c>
      <c r="M2823">
        <v>73.5652636230881</v>
      </c>
      <c r="N2823">
        <v>0.335257996517276</v>
      </c>
      <c r="O2823">
        <v>6.23100303951367</v>
      </c>
      <c r="P2823">
        <v>216.34615384615299</v>
      </c>
      <c r="Q2823">
        <v>0.12654271600332001</v>
      </c>
    </row>
    <row r="2824" spans="1:17" hidden="1" x14ac:dyDescent="0.3">
      <c r="A2824" t="s">
        <v>5810</v>
      </c>
      <c r="B2824" t="s">
        <v>5811</v>
      </c>
      <c r="C2824" t="str">
        <f>IFERROR(VLOOKUP(Table1[[#This Row],[Ticker]],[1]!Table1[[Symbol]:[Industry]],2,FALSE),"-")</f>
        <v>-</v>
      </c>
      <c r="E2824">
        <v>107.88576</v>
      </c>
      <c r="F2824">
        <v>98.4</v>
      </c>
      <c r="G2824">
        <v>220.38101210379801</v>
      </c>
      <c r="H2824">
        <v>8.2546075629721596</v>
      </c>
      <c r="I2824">
        <v>58.105245949602498</v>
      </c>
      <c r="J2824">
        <v>-13.0835949521143</v>
      </c>
      <c r="K2824">
        <v>85.157888033147898</v>
      </c>
      <c r="L2824">
        <v>62.2097536884175</v>
      </c>
      <c r="M2824">
        <v>53.261098419400398</v>
      </c>
      <c r="N2824">
        <v>1.0323124042878999</v>
      </c>
      <c r="O2824">
        <v>17.581300813008099</v>
      </c>
      <c r="P2824">
        <v>254.59459459459401</v>
      </c>
      <c r="Q2824">
        <v>0.157574647518616</v>
      </c>
    </row>
    <row r="2825" spans="1:17" hidden="1" x14ac:dyDescent="0.3">
      <c r="A2825" t="s">
        <v>5812</v>
      </c>
      <c r="B2825" t="s">
        <v>5813</v>
      </c>
      <c r="C2825" t="str">
        <f>IFERROR(VLOOKUP(Table1[[#This Row],[Ticker]],[1]!Table1[[Symbol]:[Industry]],2,FALSE),"-")</f>
        <v>-</v>
      </c>
      <c r="D2825" t="s">
        <v>46</v>
      </c>
      <c r="E2825">
        <v>107.7324</v>
      </c>
      <c r="F2825">
        <v>264.05</v>
      </c>
      <c r="G2825">
        <v>2.3940016861308702</v>
      </c>
      <c r="H2825">
        <v>-17.622833039239001</v>
      </c>
      <c r="I2825">
        <v>11.1136687137808</v>
      </c>
      <c r="J2825">
        <v>-3.02720397467075</v>
      </c>
      <c r="K2825">
        <v>275.53054418530502</v>
      </c>
      <c r="M2825">
        <v>39.422105193116401</v>
      </c>
      <c r="N2825">
        <v>0.44080495356037103</v>
      </c>
      <c r="O2825">
        <v>44.442340465820799</v>
      </c>
      <c r="P2825">
        <v>41.962365591397798</v>
      </c>
    </row>
    <row r="2826" spans="1:17" hidden="1" x14ac:dyDescent="0.3">
      <c r="A2826" t="s">
        <v>5814</v>
      </c>
      <c r="B2826" t="s">
        <v>5815</v>
      </c>
      <c r="C2826" t="str">
        <f>IFERROR(VLOOKUP(Table1[[#This Row],[Ticker]],[1]!Table1[[Symbol]:[Industry]],2,FALSE),"-")</f>
        <v>-</v>
      </c>
      <c r="D2826" t="s">
        <v>62</v>
      </c>
      <c r="E2826">
        <v>107.67933016400001</v>
      </c>
      <c r="F2826">
        <v>19.88</v>
      </c>
      <c r="G2826">
        <v>31.945625350672</v>
      </c>
      <c r="H2826">
        <v>-8.8341917739622993</v>
      </c>
      <c r="I2826">
        <v>-4.1948237351624602</v>
      </c>
      <c r="J2826">
        <v>-10.9525216071467</v>
      </c>
      <c r="K2826">
        <v>21.0814610194988</v>
      </c>
      <c r="L2826">
        <v>19.213980215676798</v>
      </c>
      <c r="M2826">
        <v>41.280184167619602</v>
      </c>
      <c r="N2826">
        <v>3.1219523492387502</v>
      </c>
      <c r="O2826">
        <v>56.941649899396303</v>
      </c>
      <c r="P2826">
        <v>68.474576271186393</v>
      </c>
      <c r="Q2826">
        <v>8.4676171265739994E-2</v>
      </c>
    </row>
    <row r="2827" spans="1:17" hidden="1" x14ac:dyDescent="0.3">
      <c r="A2827" t="s">
        <v>5816</v>
      </c>
      <c r="B2827" t="s">
        <v>5817</v>
      </c>
      <c r="C2827" t="str">
        <f>IFERROR(VLOOKUP(Table1[[#This Row],[Ticker]],[1]!Table1[[Symbol]:[Industry]],2,FALSE),"-")</f>
        <v>-</v>
      </c>
      <c r="D2827" t="s">
        <v>127</v>
      </c>
      <c r="E2827">
        <v>107.59518</v>
      </c>
      <c r="F2827">
        <v>97.02</v>
      </c>
      <c r="G2827">
        <v>4.5103499294189104</v>
      </c>
      <c r="H2827">
        <v>6.9864326950266502</v>
      </c>
      <c r="I2827">
        <v>-5.1314181333514197</v>
      </c>
      <c r="J2827">
        <v>0.26893911551801303</v>
      </c>
      <c r="K2827">
        <v>92.737480870371499</v>
      </c>
      <c r="L2827">
        <v>83.047375066106795</v>
      </c>
      <c r="M2827">
        <v>52.744925915688498</v>
      </c>
      <c r="N2827">
        <v>0.74481088805902795</v>
      </c>
      <c r="O2827">
        <v>30.900845186559401</v>
      </c>
      <c r="P2827">
        <v>86.900404546330194</v>
      </c>
      <c r="Q2827">
        <v>0.11741114068382499</v>
      </c>
    </row>
    <row r="2828" spans="1:17" hidden="1" x14ac:dyDescent="0.3">
      <c r="A2828" t="s">
        <v>5818</v>
      </c>
      <c r="B2828" t="s">
        <v>5819</v>
      </c>
      <c r="C2828" t="str">
        <f>IFERROR(VLOOKUP(Table1[[#This Row],[Ticker]],[1]!Table1[[Symbol]:[Industry]],2,FALSE),"-")</f>
        <v>-</v>
      </c>
      <c r="D2828" t="s">
        <v>138</v>
      </c>
      <c r="E2828">
        <v>107.35265459999999</v>
      </c>
      <c r="F2828">
        <v>14.81</v>
      </c>
      <c r="G2828">
        <v>-34.272733101127798</v>
      </c>
      <c r="H2828">
        <v>-15.547725256166601</v>
      </c>
      <c r="I2828">
        <v>-37.472662803750801</v>
      </c>
      <c r="J2828">
        <v>-8.3149987042130604</v>
      </c>
      <c r="K2828">
        <v>16.406673608251399</v>
      </c>
      <c r="L2828">
        <v>16.443615726450101</v>
      </c>
      <c r="M2828">
        <v>28.298391327725199</v>
      </c>
      <c r="N2828">
        <v>0.76129132937864696</v>
      </c>
      <c r="O2828">
        <v>56.313301823092402</v>
      </c>
      <c r="P2828">
        <v>17.0750988142292</v>
      </c>
      <c r="Q2828">
        <v>-5.6293704354698999E-2</v>
      </c>
    </row>
    <row r="2829" spans="1:17" hidden="1" x14ac:dyDescent="0.3">
      <c r="A2829" t="s">
        <v>5820</v>
      </c>
      <c r="B2829" t="s">
        <v>5821</v>
      </c>
      <c r="C2829" t="str">
        <f>IFERROR(VLOOKUP(Table1[[#This Row],[Ticker]],[1]!Table1[[Symbol]:[Industry]],2,FALSE),"-")</f>
        <v>-</v>
      </c>
      <c r="D2829" t="s">
        <v>46</v>
      </c>
      <c r="E2829">
        <v>107.21282418</v>
      </c>
      <c r="F2829">
        <v>0.76</v>
      </c>
      <c r="G2829">
        <v>93.166913866078204</v>
      </c>
      <c r="H2829">
        <v>1.63580687157474</v>
      </c>
      <c r="I2829">
        <v>36.743723750870998</v>
      </c>
      <c r="J2829">
        <v>7.89716577322839</v>
      </c>
      <c r="K2829">
        <v>0.68150149581500297</v>
      </c>
      <c r="L2829">
        <v>0.58775758938814004</v>
      </c>
      <c r="M2829">
        <v>78.945171380703698</v>
      </c>
      <c r="N2829">
        <v>0.39520122384650003</v>
      </c>
      <c r="O2829">
        <v>25</v>
      </c>
      <c r="P2829">
        <v>153.333333333333</v>
      </c>
      <c r="Q2829">
        <v>9.3920091337787004E-2</v>
      </c>
    </row>
    <row r="2830" spans="1:17" hidden="1" x14ac:dyDescent="0.3">
      <c r="A2830" t="s">
        <v>5822</v>
      </c>
      <c r="B2830" t="s">
        <v>5823</v>
      </c>
      <c r="C2830" t="str">
        <f>IFERROR(VLOOKUP(Table1[[#This Row],[Ticker]],[1]!Table1[[Symbol]:[Industry]],2,FALSE),"-")</f>
        <v>-</v>
      </c>
      <c r="D2830" t="s">
        <v>916</v>
      </c>
      <c r="E2830">
        <v>106.92847</v>
      </c>
      <c r="F2830">
        <v>211</v>
      </c>
      <c r="G2830">
        <v>-17.732237335187701</v>
      </c>
      <c r="H2830">
        <v>-15.522119319968599</v>
      </c>
      <c r="I2830">
        <v>-47.257565324217502</v>
      </c>
      <c r="J2830">
        <v>-8.3559661216147205</v>
      </c>
      <c r="K2830">
        <v>242.696462081958</v>
      </c>
      <c r="L2830">
        <v>248.61363130200999</v>
      </c>
      <c r="M2830">
        <v>24.7099736978099</v>
      </c>
      <c r="N2830">
        <v>1.9184017243839999</v>
      </c>
      <c r="O2830">
        <v>67.014218009478597</v>
      </c>
      <c r="P2830">
        <v>13.746630727762801</v>
      </c>
      <c r="Q2830">
        <v>2.5202621922715999E-2</v>
      </c>
    </row>
    <row r="2831" spans="1:17" hidden="1" x14ac:dyDescent="0.3">
      <c r="A2831" t="s">
        <v>5824</v>
      </c>
      <c r="B2831" t="s">
        <v>5825</v>
      </c>
      <c r="C2831" t="str">
        <f>IFERROR(VLOOKUP(Table1[[#This Row],[Ticker]],[1]!Table1[[Symbol]:[Industry]],2,FALSE),"-")</f>
        <v>-</v>
      </c>
      <c r="E2831">
        <v>106.92</v>
      </c>
      <c r="F2831">
        <v>198</v>
      </c>
      <c r="G2831">
        <v>41.092835380995098</v>
      </c>
      <c r="H2831">
        <v>10.5244197080136</v>
      </c>
      <c r="I2831">
        <v>49.812502408645102</v>
      </c>
      <c r="J2831">
        <v>-1.57720919987716</v>
      </c>
      <c r="K2831">
        <v>178.05488103513599</v>
      </c>
      <c r="M2831">
        <v>44.179053138936801</v>
      </c>
      <c r="N2831">
        <v>0.72654028436018903</v>
      </c>
      <c r="O2831">
        <v>18.7121212121212</v>
      </c>
      <c r="P2831">
        <v>75.531914893617</v>
      </c>
    </row>
    <row r="2832" spans="1:17" hidden="1" x14ac:dyDescent="0.3">
      <c r="A2832" t="s">
        <v>5826</v>
      </c>
      <c r="B2832" t="s">
        <v>5827</v>
      </c>
      <c r="C2832" t="str">
        <f>IFERROR(VLOOKUP(Table1[[#This Row],[Ticker]],[1]!Table1[[Symbol]:[Industry]],2,FALSE),"-")</f>
        <v>-</v>
      </c>
      <c r="D2832" t="s">
        <v>235</v>
      </c>
      <c r="E2832">
        <v>106.89658</v>
      </c>
      <c r="F2832">
        <v>35.979999999999997</v>
      </c>
      <c r="G2832">
        <v>61.201617196715603</v>
      </c>
      <c r="H2832">
        <v>23.203326360927498</v>
      </c>
      <c r="I2832">
        <v>7.4585941465054102</v>
      </c>
      <c r="J2832">
        <v>6.6175859918269699</v>
      </c>
      <c r="K2832">
        <v>29.748061469203702</v>
      </c>
      <c r="L2832">
        <v>26.571448926713099</v>
      </c>
      <c r="M2832">
        <v>93.571638807487503</v>
      </c>
      <c r="N2832">
        <v>0.77328073462744795</v>
      </c>
      <c r="O2832">
        <v>1.0561423012784801</v>
      </c>
      <c r="P2832">
        <v>149.68771686328901</v>
      </c>
      <c r="Q2832">
        <v>-5.2652703154319998E-3</v>
      </c>
    </row>
    <row r="2833" spans="1:17" hidden="1" x14ac:dyDescent="0.3">
      <c r="A2833" t="s">
        <v>5828</v>
      </c>
      <c r="B2833" t="s">
        <v>5829</v>
      </c>
      <c r="C2833" t="str">
        <f>IFERROR(VLOOKUP(Table1[[#This Row],[Ticker]],[1]!Table1[[Symbol]:[Industry]],2,FALSE),"-")</f>
        <v>-</v>
      </c>
      <c r="D2833" t="s">
        <v>916</v>
      </c>
      <c r="E2833">
        <v>106.425</v>
      </c>
      <c r="F2833">
        <v>70.95</v>
      </c>
      <c r="G2833">
        <v>2.3370351814728001</v>
      </c>
      <c r="H2833">
        <v>-4.5874114161885897</v>
      </c>
      <c r="I2833">
        <v>-22.993597445487801</v>
      </c>
      <c r="J2833">
        <v>5.33230502493661</v>
      </c>
      <c r="K2833">
        <v>73.286729867584896</v>
      </c>
      <c r="L2833">
        <v>72.805256205213695</v>
      </c>
      <c r="M2833">
        <v>46.147879320625599</v>
      </c>
      <c r="N2833">
        <v>2.5876619280374098</v>
      </c>
      <c r="O2833">
        <v>47.991543340380503</v>
      </c>
      <c r="P2833">
        <v>40.495049504950501</v>
      </c>
      <c r="Q2833">
        <v>-2.1005731059112999E-2</v>
      </c>
    </row>
    <row r="2834" spans="1:17" hidden="1" x14ac:dyDescent="0.3">
      <c r="A2834" t="s">
        <v>5830</v>
      </c>
      <c r="B2834" t="s">
        <v>5831</v>
      </c>
      <c r="C2834" t="str">
        <f>IFERROR(VLOOKUP(Table1[[#This Row],[Ticker]],[1]!Table1[[Symbol]:[Industry]],2,FALSE),"-")</f>
        <v>-</v>
      </c>
      <c r="D2834" t="s">
        <v>51</v>
      </c>
      <c r="E2834">
        <v>106.24240799</v>
      </c>
      <c r="F2834">
        <v>33.35</v>
      </c>
      <c r="G2834">
        <v>-18.7708959581669</v>
      </c>
      <c r="H2834">
        <v>-13.711391182724</v>
      </c>
      <c r="I2834">
        <v>-26.982057085550299</v>
      </c>
      <c r="J2834">
        <v>-5.0177350574208504</v>
      </c>
      <c r="K2834">
        <v>35.693223523481201</v>
      </c>
      <c r="L2834">
        <v>35.650828565377402</v>
      </c>
      <c r="M2834">
        <v>35.593467769422297</v>
      </c>
      <c r="N2834">
        <v>1.0450698709674799</v>
      </c>
      <c r="O2834">
        <v>45.427286356821497</v>
      </c>
      <c r="P2834">
        <v>24.9063670411985</v>
      </c>
      <c r="Q2834">
        <v>5.4778301066982997E-2</v>
      </c>
    </row>
    <row r="2835" spans="1:17" hidden="1" x14ac:dyDescent="0.3">
      <c r="A2835" t="s">
        <v>5832</v>
      </c>
      <c r="B2835" t="s">
        <v>5833</v>
      </c>
      <c r="C2835" t="str">
        <f>IFERROR(VLOOKUP(Table1[[#This Row],[Ticker]],[1]!Table1[[Symbol]:[Industry]],2,FALSE),"-")</f>
        <v>-</v>
      </c>
      <c r="E2835">
        <v>106.18209280000001</v>
      </c>
      <c r="F2835">
        <v>2.48</v>
      </c>
      <c r="G2835">
        <v>2.29180520192293</v>
      </c>
      <c r="H2835">
        <v>-4.1612945777006196</v>
      </c>
      <c r="I2835">
        <v>-46.747988956311197</v>
      </c>
      <c r="J2835">
        <v>-5.2250061724729502</v>
      </c>
      <c r="K2835">
        <v>2.5859847445932802</v>
      </c>
      <c r="L2835">
        <v>2.7275125617141098</v>
      </c>
      <c r="M2835">
        <v>37.200252118559398</v>
      </c>
      <c r="N2835">
        <v>1.31872770233467</v>
      </c>
      <c r="O2835">
        <v>75.403225806451601</v>
      </c>
      <c r="P2835">
        <v>30.252100840336102</v>
      </c>
      <c r="Q2835">
        <v>2.8025921168931E-2</v>
      </c>
    </row>
    <row r="2836" spans="1:17" hidden="1" x14ac:dyDescent="0.3">
      <c r="A2836" t="s">
        <v>5834</v>
      </c>
      <c r="B2836" t="s">
        <v>5835</v>
      </c>
      <c r="C2836" t="str">
        <f>IFERROR(VLOOKUP(Table1[[#This Row],[Ticker]],[1]!Table1[[Symbol]:[Industry]],2,FALSE),"-")</f>
        <v>-</v>
      </c>
      <c r="D2836" t="s">
        <v>703</v>
      </c>
      <c r="E2836">
        <v>105.953940543</v>
      </c>
      <c r="F2836">
        <v>87.48</v>
      </c>
      <c r="G2836">
        <v>-8.3687013050596093</v>
      </c>
      <c r="H2836">
        <v>-4.8683206492870097</v>
      </c>
      <c r="I2836">
        <v>6.3788739177230998</v>
      </c>
      <c r="J2836">
        <v>-2.8313935498773102</v>
      </c>
      <c r="K2836">
        <v>89.636681986530107</v>
      </c>
      <c r="L2836">
        <v>81.498208386407498</v>
      </c>
      <c r="M2836">
        <v>58.050219930369003</v>
      </c>
      <c r="N2836">
        <v>1.13451764927742</v>
      </c>
      <c r="O2836">
        <v>10.6081390032007</v>
      </c>
      <c r="P2836">
        <v>28.628142920158801</v>
      </c>
    </row>
    <row r="2837" spans="1:17" hidden="1" x14ac:dyDescent="0.3">
      <c r="A2837" t="s">
        <v>5836</v>
      </c>
      <c r="B2837" t="s">
        <v>5837</v>
      </c>
      <c r="C2837" t="str">
        <f>IFERROR(VLOOKUP(Table1[[#This Row],[Ticker]],[1]!Table1[[Symbol]:[Industry]],2,FALSE),"-")</f>
        <v>-</v>
      </c>
      <c r="D2837" t="s">
        <v>400</v>
      </c>
      <c r="E2837">
        <v>105.8724</v>
      </c>
      <c r="F2837">
        <v>196.06</v>
      </c>
      <c r="G2837">
        <v>5.0958144585732699</v>
      </c>
      <c r="H2837">
        <v>-5.5763163669854299</v>
      </c>
      <c r="I2837">
        <v>-12.928510069588199</v>
      </c>
      <c r="J2837">
        <v>-5.6237351943903899</v>
      </c>
      <c r="K2837">
        <v>198.22058208409101</v>
      </c>
      <c r="L2837">
        <v>189.393758817194</v>
      </c>
      <c r="M2837">
        <v>40.997417002542399</v>
      </c>
      <c r="N2837">
        <v>0.58639011115205197</v>
      </c>
      <c r="O2837">
        <v>28.481077221258801</v>
      </c>
      <c r="P2837">
        <v>34.610367318915202</v>
      </c>
      <c r="Q2837">
        <v>2.4095813332153E-2</v>
      </c>
    </row>
    <row r="2838" spans="1:17" hidden="1" x14ac:dyDescent="0.3">
      <c r="A2838" t="s">
        <v>5838</v>
      </c>
      <c r="B2838" t="s">
        <v>5839</v>
      </c>
      <c r="C2838" t="str">
        <f>IFERROR(VLOOKUP(Table1[[#This Row],[Ticker]],[1]!Table1[[Symbol]:[Industry]],2,FALSE),"-")</f>
        <v>-</v>
      </c>
      <c r="D2838" t="s">
        <v>539</v>
      </c>
      <c r="E2838">
        <v>105.78422399999999</v>
      </c>
      <c r="F2838">
        <v>109.2</v>
      </c>
      <c r="G2838">
        <v>63.363222960997703</v>
      </c>
      <c r="H2838">
        <v>-11.8696279110339</v>
      </c>
      <c r="I2838">
        <v>-27.092220056653499</v>
      </c>
      <c r="J2838">
        <v>-3.9816374722077001</v>
      </c>
      <c r="K2838">
        <v>117.07377528765799</v>
      </c>
      <c r="L2838">
        <v>107.89529985666</v>
      </c>
      <c r="M2838">
        <v>30.788031578351202</v>
      </c>
      <c r="N2838">
        <v>0.86014454191200396</v>
      </c>
      <c r="O2838">
        <v>36.355311355311301</v>
      </c>
      <c r="P2838">
        <v>96.402877697841703</v>
      </c>
      <c r="Q2838">
        <v>4.2175373437515998E-2</v>
      </c>
    </row>
    <row r="2839" spans="1:17" hidden="1" x14ac:dyDescent="0.3">
      <c r="A2839" t="s">
        <v>5840</v>
      </c>
      <c r="B2839" t="s">
        <v>5841</v>
      </c>
      <c r="C2839" t="str">
        <f>IFERROR(VLOOKUP(Table1[[#This Row],[Ticker]],[1]!Table1[[Symbol]:[Industry]],2,FALSE),"-")</f>
        <v>-</v>
      </c>
      <c r="D2839" t="s">
        <v>116</v>
      </c>
      <c r="E2839">
        <v>105.64812993</v>
      </c>
      <c r="F2839">
        <v>2</v>
      </c>
      <c r="G2839">
        <v>-23.975943276778899</v>
      </c>
      <c r="K2839">
        <v>2.1140989605141698</v>
      </c>
      <c r="L2839">
        <v>3.1857726977597598</v>
      </c>
      <c r="M2839">
        <v>71.039956020089093</v>
      </c>
      <c r="O2839">
        <v>5</v>
      </c>
      <c r="P2839">
        <v>8.1081081081080892</v>
      </c>
      <c r="Q2839">
        <v>-6.9211309357390005E-2</v>
      </c>
    </row>
    <row r="2840" spans="1:17" hidden="1" x14ac:dyDescent="0.3">
      <c r="A2840" t="s">
        <v>5842</v>
      </c>
      <c r="B2840" t="s">
        <v>5843</v>
      </c>
      <c r="C2840" t="str">
        <f>IFERROR(VLOOKUP(Table1[[#This Row],[Ticker]],[1]!Table1[[Symbol]:[Industry]],2,FALSE),"-")</f>
        <v>-</v>
      </c>
      <c r="D2840" t="s">
        <v>271</v>
      </c>
      <c r="E2840">
        <v>105.636843</v>
      </c>
      <c r="F2840">
        <v>341.9</v>
      </c>
      <c r="G2840">
        <v>-45.531524325304801</v>
      </c>
      <c r="H2840">
        <v>-8.8494486170476296</v>
      </c>
      <c r="I2840">
        <v>-23.997768308384199</v>
      </c>
      <c r="J2840">
        <v>-1.7723777198444901</v>
      </c>
      <c r="K2840">
        <v>348.32219421094402</v>
      </c>
      <c r="L2840">
        <v>377.75864225307902</v>
      </c>
      <c r="M2840">
        <v>48.407268536336197</v>
      </c>
      <c r="N2840">
        <v>0.92922003804692399</v>
      </c>
      <c r="O2840">
        <v>34.249780637613298</v>
      </c>
      <c r="P2840">
        <v>6.8437499999999902</v>
      </c>
      <c r="Q2840">
        <v>3.0006788352327E-2</v>
      </c>
    </row>
    <row r="2841" spans="1:17" hidden="1" x14ac:dyDescent="0.3">
      <c r="A2841" t="s">
        <v>5844</v>
      </c>
      <c r="B2841" t="s">
        <v>5845</v>
      </c>
      <c r="C2841" t="str">
        <f>IFERROR(VLOOKUP(Table1[[#This Row],[Ticker]],[1]!Table1[[Symbol]:[Industry]],2,FALSE),"-")</f>
        <v>-</v>
      </c>
      <c r="D2841" t="s">
        <v>62</v>
      </c>
      <c r="E2841">
        <v>105.585325574</v>
      </c>
      <c r="F2841">
        <v>6.13</v>
      </c>
      <c r="G2841">
        <v>39.615602432413802</v>
      </c>
      <c r="H2841">
        <v>17.974627752396401</v>
      </c>
      <c r="I2841">
        <v>-7.4633972934593098</v>
      </c>
      <c r="J2841">
        <v>-7.3620711572685398</v>
      </c>
      <c r="K2841">
        <v>6.0700843135386604</v>
      </c>
      <c r="L2841">
        <v>5.5503647797054496</v>
      </c>
      <c r="M2841">
        <v>39.037812632569597</v>
      </c>
      <c r="N2841">
        <v>1.0882045500466599</v>
      </c>
      <c r="O2841">
        <v>20.7177814029363</v>
      </c>
      <c r="P2841">
        <v>80.588069938719201</v>
      </c>
      <c r="Q2841">
        <v>-3.5799966303166002E-2</v>
      </c>
    </row>
    <row r="2842" spans="1:17" hidden="1" x14ac:dyDescent="0.3">
      <c r="A2842" t="s">
        <v>5846</v>
      </c>
      <c r="B2842" t="s">
        <v>5847</v>
      </c>
      <c r="C2842" t="str">
        <f>IFERROR(VLOOKUP(Table1[[#This Row],[Ticker]],[1]!Table1[[Symbol]:[Industry]],2,FALSE),"-")</f>
        <v>-</v>
      </c>
      <c r="D2842" t="s">
        <v>448</v>
      </c>
      <c r="E2842">
        <v>105.54974850000001</v>
      </c>
      <c r="F2842">
        <v>96.6</v>
      </c>
      <c r="G2842">
        <v>115.13296761431</v>
      </c>
      <c r="H2842">
        <v>-6.11134929862392</v>
      </c>
      <c r="I2842">
        <v>-11.452278828110201</v>
      </c>
      <c r="J2842">
        <v>-4.9687188356487004</v>
      </c>
      <c r="K2842">
        <v>99.742915178108603</v>
      </c>
      <c r="L2842">
        <v>82.638395648465604</v>
      </c>
      <c r="M2842">
        <v>26.4135852698595</v>
      </c>
      <c r="N2842">
        <v>0.24316015006539499</v>
      </c>
      <c r="O2842">
        <v>38.561076604554799</v>
      </c>
      <c r="P2842">
        <v>157.6</v>
      </c>
      <c r="Q2842">
        <v>4.7120997440188002E-2</v>
      </c>
    </row>
    <row r="2843" spans="1:17" hidden="1" x14ac:dyDescent="0.3">
      <c r="A2843" t="s">
        <v>5848</v>
      </c>
      <c r="B2843" t="s">
        <v>5849</v>
      </c>
      <c r="C2843" t="str">
        <f>IFERROR(VLOOKUP(Table1[[#This Row],[Ticker]],[1]!Table1[[Symbol]:[Industry]],2,FALSE),"-")</f>
        <v>-</v>
      </c>
      <c r="D2843" t="s">
        <v>261</v>
      </c>
      <c r="E2843">
        <v>105.504788601</v>
      </c>
      <c r="F2843">
        <v>43.11</v>
      </c>
      <c r="G2843">
        <v>149.74320753936399</v>
      </c>
      <c r="H2843">
        <v>-4.2545346709407097</v>
      </c>
      <c r="I2843">
        <v>-19.0559273222818</v>
      </c>
      <c r="J2843">
        <v>0.218643201408975</v>
      </c>
      <c r="K2843">
        <v>41.497695178368303</v>
      </c>
      <c r="L2843">
        <v>37.915658168998803</v>
      </c>
      <c r="M2843">
        <v>59.566316152541702</v>
      </c>
      <c r="N2843">
        <v>1.5536768068064799</v>
      </c>
      <c r="O2843">
        <v>34.075620505683098</v>
      </c>
      <c r="P2843">
        <v>190.53715443189901</v>
      </c>
      <c r="Q2843">
        <v>8.2996493659659998E-2</v>
      </c>
    </row>
    <row r="2844" spans="1:17" hidden="1" x14ac:dyDescent="0.3">
      <c r="A2844" t="s">
        <v>5850</v>
      </c>
      <c r="B2844" t="s">
        <v>5851</v>
      </c>
      <c r="C2844" t="str">
        <f>IFERROR(VLOOKUP(Table1[[#This Row],[Ticker]],[1]!Table1[[Symbol]:[Industry]],2,FALSE),"-")</f>
        <v>-</v>
      </c>
      <c r="D2844" t="s">
        <v>696</v>
      </c>
      <c r="E2844">
        <v>105.35347179</v>
      </c>
      <c r="F2844">
        <v>97.65</v>
      </c>
      <c r="G2844">
        <v>13.753252773996801</v>
      </c>
      <c r="H2844">
        <v>-5.6029091860619804</v>
      </c>
      <c r="I2844">
        <v>-61.649556881540001</v>
      </c>
      <c r="J2844">
        <v>2.22989638654462</v>
      </c>
      <c r="K2844">
        <v>101.610067728584</v>
      </c>
      <c r="L2844">
        <v>98.947517311394094</v>
      </c>
      <c r="M2844">
        <v>33.797107735897001</v>
      </c>
      <c r="N2844">
        <v>0.75073654884206797</v>
      </c>
      <c r="O2844">
        <v>95.862775217613901</v>
      </c>
      <c r="P2844">
        <v>43.602941176470502</v>
      </c>
      <c r="Q2844">
        <v>9.9916848068480005E-3</v>
      </c>
    </row>
    <row r="2845" spans="1:17" hidden="1" x14ac:dyDescent="0.3">
      <c r="A2845" t="s">
        <v>5852</v>
      </c>
      <c r="B2845" t="s">
        <v>5853</v>
      </c>
      <c r="C2845" t="str">
        <f>IFERROR(VLOOKUP(Table1[[#This Row],[Ticker]],[1]!Table1[[Symbol]:[Industry]],2,FALSE),"-")</f>
        <v>-</v>
      </c>
      <c r="D2845" t="s">
        <v>77</v>
      </c>
      <c r="E2845">
        <v>105.32978085000001</v>
      </c>
      <c r="F2845">
        <v>51.73</v>
      </c>
      <c r="G2845">
        <v>26.401963699965201</v>
      </c>
      <c r="H2845">
        <v>-5.2612945777006104</v>
      </c>
      <c r="I2845">
        <v>2.6334229304517001</v>
      </c>
      <c r="J2845">
        <v>-4.3596215570883299</v>
      </c>
      <c r="K2845">
        <v>52.613937547003701</v>
      </c>
      <c r="L2845">
        <v>50.858009797858998</v>
      </c>
      <c r="M2845">
        <v>49.899911333756499</v>
      </c>
      <c r="N2845">
        <v>0.54507154565188498</v>
      </c>
      <c r="O2845">
        <v>116.508795669824</v>
      </c>
      <c r="P2845">
        <v>64.2222222222222</v>
      </c>
      <c r="Q2845">
        <v>4.4856350614651E-2</v>
      </c>
    </row>
    <row r="2846" spans="1:17" hidden="1" x14ac:dyDescent="0.3">
      <c r="A2846" t="s">
        <v>5854</v>
      </c>
      <c r="B2846" t="s">
        <v>5855</v>
      </c>
      <c r="C2846" t="str">
        <f>IFERROR(VLOOKUP(Table1[[#This Row],[Ticker]],[1]!Table1[[Symbol]:[Industry]],2,FALSE),"-")</f>
        <v>-</v>
      </c>
      <c r="E2846">
        <v>105.247</v>
      </c>
      <c r="F2846">
        <v>75.5</v>
      </c>
      <c r="G2846">
        <v>51.605452072058199</v>
      </c>
      <c r="H2846">
        <v>-9.1487945777006097</v>
      </c>
      <c r="I2846">
        <v>24.016920578024699</v>
      </c>
      <c r="J2846">
        <v>-2.25628691219358</v>
      </c>
      <c r="K2846">
        <v>77.742248823658798</v>
      </c>
      <c r="L2846">
        <v>67.372581854677307</v>
      </c>
      <c r="M2846">
        <v>21.4373458091614</v>
      </c>
      <c r="N2846">
        <v>0.25686695278969901</v>
      </c>
      <c r="O2846">
        <v>15.8940397350993</v>
      </c>
      <c r="P2846">
        <v>93.391393442622899</v>
      </c>
    </row>
    <row r="2847" spans="1:17" hidden="1" x14ac:dyDescent="0.3">
      <c r="A2847" t="s">
        <v>5856</v>
      </c>
      <c r="B2847" t="s">
        <v>5857</v>
      </c>
      <c r="C2847" t="str">
        <f>IFERROR(VLOOKUP(Table1[[#This Row],[Ticker]],[1]!Table1[[Symbol]:[Industry]],2,FALSE),"-")</f>
        <v>-</v>
      </c>
      <c r="D2847" t="s">
        <v>51</v>
      </c>
      <c r="E2847">
        <v>104.79866172</v>
      </c>
      <c r="F2847">
        <v>201.2</v>
      </c>
      <c r="G2847">
        <v>185.56251826168199</v>
      </c>
      <c r="H2847">
        <v>2.2769193371487999</v>
      </c>
      <c r="I2847">
        <v>28.5093543332218</v>
      </c>
      <c r="J2847">
        <v>-1.4868387246280801</v>
      </c>
      <c r="K2847">
        <v>199.95366076363101</v>
      </c>
      <c r="L2847">
        <v>162.313494554633</v>
      </c>
      <c r="M2847">
        <v>33.455108294350097</v>
      </c>
      <c r="N2847">
        <v>0.36426019470773902</v>
      </c>
      <c r="O2847">
        <v>21.769383697813101</v>
      </c>
      <c r="P2847">
        <v>221.86850103983301</v>
      </c>
      <c r="Q2847">
        <v>0.13346454134591201</v>
      </c>
    </row>
    <row r="2848" spans="1:17" hidden="1" x14ac:dyDescent="0.3">
      <c r="A2848" t="s">
        <v>5858</v>
      </c>
      <c r="B2848" t="s">
        <v>5859</v>
      </c>
      <c r="C2848" t="str">
        <f>IFERROR(VLOOKUP(Table1[[#This Row],[Ticker]],[1]!Table1[[Symbol]:[Industry]],2,FALSE),"-")</f>
        <v>-</v>
      </c>
      <c r="D2848" t="s">
        <v>1556</v>
      </c>
      <c r="E2848">
        <v>104.50935</v>
      </c>
      <c r="F2848">
        <v>967.5</v>
      </c>
      <c r="G2848">
        <v>-3.0384432767789198</v>
      </c>
      <c r="H2848">
        <v>5.3440817663853899</v>
      </c>
      <c r="I2848">
        <v>-20.146912769158401</v>
      </c>
      <c r="J2848">
        <v>-0.36070874954948001</v>
      </c>
      <c r="K2848">
        <v>974.62466864640498</v>
      </c>
      <c r="L2848">
        <v>953.18547397224302</v>
      </c>
      <c r="M2848">
        <v>40.7300091923141</v>
      </c>
      <c r="N2848">
        <v>3.1187878787878698</v>
      </c>
      <c r="O2848">
        <v>20.9250645994832</v>
      </c>
      <c r="P2848">
        <v>20.9375</v>
      </c>
      <c r="Q2848">
        <v>6.5638489740181993E-2</v>
      </c>
    </row>
    <row r="2849" spans="1:17" hidden="1" x14ac:dyDescent="0.3">
      <c r="A2849" t="s">
        <v>5860</v>
      </c>
      <c r="B2849" t="s">
        <v>5861</v>
      </c>
      <c r="C2849" t="str">
        <f>IFERROR(VLOOKUP(Table1[[#This Row],[Ticker]],[1]!Table1[[Symbol]:[Industry]],2,FALSE),"-")</f>
        <v>-</v>
      </c>
      <c r="D2849" t="s">
        <v>72</v>
      </c>
      <c r="E2849">
        <v>104.39</v>
      </c>
      <c r="F2849">
        <v>3.65</v>
      </c>
      <c r="G2849">
        <v>-0.72919003002565197</v>
      </c>
      <c r="H2849">
        <v>23.151366921007401</v>
      </c>
      <c r="I2849">
        <v>-14.5131764614431</v>
      </c>
      <c r="J2849">
        <v>-7.46548414110626</v>
      </c>
      <c r="K2849">
        <v>3.28437391363265</v>
      </c>
      <c r="L2849">
        <v>3.2833787473844702</v>
      </c>
      <c r="M2849">
        <v>49.580013053680297</v>
      </c>
      <c r="N2849">
        <v>2.9510222227876</v>
      </c>
      <c r="O2849">
        <v>28.7671232876712</v>
      </c>
      <c r="P2849">
        <v>53.064516129032199</v>
      </c>
      <c r="Q2849">
        <v>2.6121525958329998E-2</v>
      </c>
    </row>
    <row r="2850" spans="1:17" hidden="1" x14ac:dyDescent="0.3">
      <c r="A2850" t="s">
        <v>5862</v>
      </c>
      <c r="B2850" t="s">
        <v>5863</v>
      </c>
      <c r="C2850" t="str">
        <f>IFERROR(VLOOKUP(Table1[[#This Row],[Ticker]],[1]!Table1[[Symbol]:[Industry]],2,FALSE),"-")</f>
        <v>-</v>
      </c>
      <c r="D2850" t="s">
        <v>619</v>
      </c>
      <c r="E2850">
        <v>104.30226576</v>
      </c>
      <c r="F2850">
        <v>9.66</v>
      </c>
      <c r="G2850">
        <v>13.045333318965699</v>
      </c>
      <c r="H2850">
        <v>-9.0874029520848492</v>
      </c>
      <c r="I2850">
        <v>-20.364331258952099</v>
      </c>
      <c r="J2850">
        <v>-2.9557754032421801</v>
      </c>
      <c r="K2850">
        <v>9.9498912366684706</v>
      </c>
      <c r="L2850">
        <v>9.5471410168572106</v>
      </c>
      <c r="M2850">
        <v>32.866391752040101</v>
      </c>
      <c r="N2850">
        <v>0.95651956201265997</v>
      </c>
      <c r="O2850">
        <v>32.5051759834368</v>
      </c>
      <c r="P2850">
        <v>42.058823529411697</v>
      </c>
      <c r="Q2850">
        <v>2.0301830670623001E-2</v>
      </c>
    </row>
    <row r="2851" spans="1:17" hidden="1" x14ac:dyDescent="0.3">
      <c r="A2851" t="s">
        <v>5864</v>
      </c>
      <c r="B2851" t="s">
        <v>5865</v>
      </c>
      <c r="C2851" t="str">
        <f>IFERROR(VLOOKUP(Table1[[#This Row],[Ticker]],[1]!Table1[[Symbol]:[Industry]],2,FALSE),"-")</f>
        <v>-</v>
      </c>
      <c r="D2851" t="s">
        <v>198</v>
      </c>
      <c r="E2851">
        <v>104.28060000000001</v>
      </c>
      <c r="F2851">
        <v>69.06</v>
      </c>
      <c r="G2851">
        <v>158.59361482469399</v>
      </c>
      <c r="H2851">
        <v>-10.3203825085091</v>
      </c>
      <c r="I2851">
        <v>38.176294290751002</v>
      </c>
      <c r="J2851">
        <v>-2.6069790819005498</v>
      </c>
      <c r="K2851">
        <v>68.288160413052694</v>
      </c>
      <c r="L2851">
        <v>55.159055842966303</v>
      </c>
      <c r="M2851">
        <v>36.080214531619397</v>
      </c>
      <c r="N2851">
        <v>0.41238422271879199</v>
      </c>
      <c r="O2851">
        <v>21.488560671879501</v>
      </c>
      <c r="P2851">
        <v>203.961267605633</v>
      </c>
      <c r="Q2851">
        <v>6.7154027717977002E-2</v>
      </c>
    </row>
    <row r="2852" spans="1:17" hidden="1" x14ac:dyDescent="0.3">
      <c r="A2852" t="s">
        <v>5866</v>
      </c>
      <c r="B2852" t="s">
        <v>5867</v>
      </c>
      <c r="C2852" t="str">
        <f>IFERROR(VLOOKUP(Table1[[#This Row],[Ticker]],[1]!Table1[[Symbol]:[Industry]],2,FALSE),"-")</f>
        <v>-</v>
      </c>
      <c r="D2852" t="s">
        <v>420</v>
      </c>
      <c r="E2852">
        <v>104.27715000000001</v>
      </c>
      <c r="F2852">
        <v>43.86</v>
      </c>
      <c r="G2852">
        <v>92.879650611836098</v>
      </c>
      <c r="H2852">
        <v>-12.242102658508699</v>
      </c>
      <c r="I2852">
        <v>11.9848029501747</v>
      </c>
      <c r="J2852">
        <v>5.6250560055337999</v>
      </c>
      <c r="K2852">
        <v>46.273063700487903</v>
      </c>
      <c r="L2852">
        <v>37.445160566307898</v>
      </c>
      <c r="M2852">
        <v>33.5431950480857</v>
      </c>
      <c r="N2852">
        <v>0.46443073726885797</v>
      </c>
      <c r="O2852">
        <v>23.689010487916001</v>
      </c>
      <c r="P2852">
        <v>159.52662721893401</v>
      </c>
      <c r="Q2852">
        <v>6.8642288127670995E-2</v>
      </c>
    </row>
    <row r="2853" spans="1:17" hidden="1" x14ac:dyDescent="0.3">
      <c r="A2853" t="s">
        <v>5868</v>
      </c>
      <c r="B2853" t="s">
        <v>5869</v>
      </c>
      <c r="C2853" t="str">
        <f>IFERROR(VLOOKUP(Table1[[#This Row],[Ticker]],[1]!Table1[[Symbol]:[Industry]],2,FALSE),"-")</f>
        <v>-</v>
      </c>
      <c r="D2853" t="s">
        <v>268</v>
      </c>
      <c r="E2853">
        <v>104.27369365</v>
      </c>
      <c r="F2853">
        <v>79.099999999999994</v>
      </c>
      <c r="G2853">
        <v>84.181951460063104</v>
      </c>
      <c r="H2853">
        <v>18.359030625551402</v>
      </c>
      <c r="I2853">
        <v>-11.2457568539941</v>
      </c>
      <c r="J2853">
        <v>6.6709851601380796</v>
      </c>
      <c r="K2853">
        <v>60.978462982918799</v>
      </c>
      <c r="L2853">
        <v>61.294909138018603</v>
      </c>
      <c r="M2853">
        <v>89.889550487053299</v>
      </c>
      <c r="N2853">
        <v>3.0818743563336701</v>
      </c>
      <c r="O2853">
        <v>21.3653603034134</v>
      </c>
      <c r="P2853">
        <v>116.712328767123</v>
      </c>
    </row>
    <row r="2854" spans="1:17" hidden="1" x14ac:dyDescent="0.3">
      <c r="A2854" t="s">
        <v>5870</v>
      </c>
      <c r="B2854" t="s">
        <v>5871</v>
      </c>
      <c r="C2854" t="str">
        <f>IFERROR(VLOOKUP(Table1[[#This Row],[Ticker]],[1]!Table1[[Symbol]:[Industry]],2,FALSE),"-")</f>
        <v>-</v>
      </c>
      <c r="E2854">
        <v>103.90948864800001</v>
      </c>
      <c r="F2854">
        <v>20.21</v>
      </c>
      <c r="G2854">
        <v>23.219978063352102</v>
      </c>
      <c r="H2854">
        <v>-3.5793353148490299</v>
      </c>
      <c r="I2854">
        <v>53.160390417537698</v>
      </c>
      <c r="J2854">
        <v>-9.20338201768954</v>
      </c>
      <c r="K2854">
        <v>20.782656838344899</v>
      </c>
      <c r="L2854">
        <v>16.9102097462636</v>
      </c>
      <c r="M2854">
        <v>28.4467664944974</v>
      </c>
      <c r="N2854">
        <v>0.925280101270753</v>
      </c>
      <c r="O2854">
        <v>22.167243938644202</v>
      </c>
      <c r="P2854">
        <v>98.526522593320195</v>
      </c>
      <c r="Q2854">
        <v>0.112436836837605</v>
      </c>
    </row>
    <row r="2855" spans="1:17" hidden="1" x14ac:dyDescent="0.3">
      <c r="A2855" t="s">
        <v>5872</v>
      </c>
      <c r="B2855" t="s">
        <v>5873</v>
      </c>
      <c r="C2855" t="str">
        <f>IFERROR(VLOOKUP(Table1[[#This Row],[Ticker]],[1]!Table1[[Symbol]:[Industry]],2,FALSE),"-")</f>
        <v>-</v>
      </c>
      <c r="D2855" t="s">
        <v>62</v>
      </c>
      <c r="E2855">
        <v>103.257261</v>
      </c>
      <c r="F2855">
        <v>63.45</v>
      </c>
      <c r="G2855">
        <v>10.7374325193994</v>
      </c>
      <c r="H2855">
        <v>-10.426000460053499</v>
      </c>
      <c r="I2855">
        <v>0.21233157616676801</v>
      </c>
      <c r="J2855">
        <v>-5.0121541260159201</v>
      </c>
      <c r="K2855">
        <v>65.0994914956607</v>
      </c>
      <c r="L2855">
        <v>61.280809136745198</v>
      </c>
      <c r="M2855">
        <v>43.1469704482409</v>
      </c>
      <c r="N2855">
        <v>1.08716594903039</v>
      </c>
      <c r="O2855">
        <v>24.507486209613798</v>
      </c>
      <c r="P2855">
        <v>42.905405405405403</v>
      </c>
      <c r="Q2855">
        <v>-3.3950225949147997E-2</v>
      </c>
    </row>
    <row r="2856" spans="1:17" hidden="1" x14ac:dyDescent="0.3">
      <c r="A2856" t="s">
        <v>5874</v>
      </c>
      <c r="B2856" t="s">
        <v>5875</v>
      </c>
      <c r="C2856" t="str">
        <f>IFERROR(VLOOKUP(Table1[[#This Row],[Ticker]],[1]!Table1[[Symbol]:[Industry]],2,FALSE),"-")</f>
        <v>-</v>
      </c>
      <c r="D2856" t="s">
        <v>916</v>
      </c>
      <c r="E2856">
        <v>103.2102309</v>
      </c>
      <c r="F2856">
        <v>129.5</v>
      </c>
      <c r="G2856">
        <v>-33.162479041154803</v>
      </c>
      <c r="H2856">
        <v>-11.375580291986299</v>
      </c>
      <c r="I2856">
        <v>-35.808423488392698</v>
      </c>
      <c r="J2856">
        <v>-4.4996350523649902</v>
      </c>
      <c r="K2856">
        <v>137.22329208066699</v>
      </c>
      <c r="L2856">
        <v>147.17346328022401</v>
      </c>
      <c r="M2856">
        <v>36.196223844067802</v>
      </c>
      <c r="N2856">
        <v>0.88226696498100599</v>
      </c>
      <c r="O2856">
        <v>119.884169884169</v>
      </c>
      <c r="P2856">
        <v>7.0247933884297602</v>
      </c>
      <c r="Q2856">
        <v>-2.0394256964183999E-2</v>
      </c>
    </row>
    <row r="2857" spans="1:17" hidden="1" x14ac:dyDescent="0.3">
      <c r="A2857" t="s">
        <v>5876</v>
      </c>
      <c r="B2857" t="s">
        <v>5877</v>
      </c>
      <c r="C2857" t="str">
        <f>IFERROR(VLOOKUP(Table1[[#This Row],[Ticker]],[1]!Table1[[Symbol]:[Industry]],2,FALSE),"-")</f>
        <v>-</v>
      </c>
      <c r="D2857" t="s">
        <v>420</v>
      </c>
      <c r="E2857">
        <v>103.111085715</v>
      </c>
      <c r="F2857">
        <v>98.45</v>
      </c>
      <c r="G2857">
        <v>29.158292218632401</v>
      </c>
      <c r="H2857">
        <v>-3.7699051452152998</v>
      </c>
      <c r="I2857">
        <v>-9.39606119536551</v>
      </c>
      <c r="J2857">
        <v>17.0027944037952</v>
      </c>
      <c r="K2857">
        <v>99.929519220562597</v>
      </c>
      <c r="L2857">
        <v>90.647080247138206</v>
      </c>
      <c r="M2857">
        <v>51.577948788405898</v>
      </c>
      <c r="N2857">
        <v>2.1719575279063399</v>
      </c>
      <c r="O2857">
        <v>34.078212290502698</v>
      </c>
      <c r="P2857">
        <v>121.037269869779</v>
      </c>
      <c r="Q2857">
        <v>0.146281962217506</v>
      </c>
    </row>
    <row r="2858" spans="1:17" hidden="1" x14ac:dyDescent="0.3">
      <c r="A2858" t="s">
        <v>5878</v>
      </c>
      <c r="B2858" t="s">
        <v>5879</v>
      </c>
      <c r="C2858" t="str">
        <f>IFERROR(VLOOKUP(Table1[[#This Row],[Ticker]],[1]!Table1[[Symbol]:[Industry]],2,FALSE),"-")</f>
        <v>-</v>
      </c>
      <c r="D2858" t="s">
        <v>21</v>
      </c>
      <c r="E2858">
        <v>102.78303750000001</v>
      </c>
      <c r="F2858">
        <v>99</v>
      </c>
      <c r="G2858">
        <v>1.3405124194236</v>
      </c>
      <c r="H2858">
        <v>-8.2374850538910902</v>
      </c>
      <c r="I2858">
        <v>-19.604102336085401</v>
      </c>
      <c r="J2858">
        <v>0.26699687398553501</v>
      </c>
      <c r="K2858">
        <v>102.174323196416</v>
      </c>
      <c r="L2858">
        <v>99.041414430914998</v>
      </c>
      <c r="M2858">
        <v>46.063699395798999</v>
      </c>
      <c r="N2858">
        <v>0.20546355979377601</v>
      </c>
      <c r="O2858">
        <v>46.818181818181799</v>
      </c>
      <c r="P2858">
        <v>38.752627890679697</v>
      </c>
    </row>
    <row r="2859" spans="1:17" hidden="1" x14ac:dyDescent="0.3">
      <c r="A2859" t="s">
        <v>5880</v>
      </c>
      <c r="B2859" t="s">
        <v>5881</v>
      </c>
      <c r="C2859" t="str">
        <f>IFERROR(VLOOKUP(Table1[[#This Row],[Ticker]],[1]!Table1[[Symbol]:[Industry]],2,FALSE),"-")</f>
        <v>-</v>
      </c>
      <c r="E2859">
        <v>102.6881478</v>
      </c>
      <c r="F2859">
        <v>93.87</v>
      </c>
      <c r="G2859">
        <v>59.2565376914038</v>
      </c>
      <c r="H2859">
        <v>-11.157830945835199</v>
      </c>
      <c r="I2859">
        <v>-7.3597245249910097</v>
      </c>
      <c r="J2859">
        <v>-9.3503103984483094</v>
      </c>
      <c r="K2859">
        <v>97.728575702560306</v>
      </c>
      <c r="L2859">
        <v>83.435356253590697</v>
      </c>
      <c r="M2859">
        <v>32.7639657095744</v>
      </c>
      <c r="N2859">
        <v>0.67616076624875399</v>
      </c>
      <c r="O2859">
        <v>29.434324065196499</v>
      </c>
      <c r="P2859">
        <v>101.524259338772</v>
      </c>
      <c r="Q2859">
        <v>2.7590224351348999E-2</v>
      </c>
    </row>
    <row r="2860" spans="1:17" hidden="1" x14ac:dyDescent="0.3">
      <c r="A2860" t="s">
        <v>5882</v>
      </c>
      <c r="B2860" t="s">
        <v>5883</v>
      </c>
      <c r="C2860" t="str">
        <f>IFERROR(VLOOKUP(Table1[[#This Row],[Ticker]],[1]!Table1[[Symbol]:[Industry]],2,FALSE),"-")</f>
        <v>-</v>
      </c>
      <c r="D2860" t="s">
        <v>130</v>
      </c>
      <c r="E2860">
        <v>102.4496948</v>
      </c>
      <c r="F2860">
        <v>7.6</v>
      </c>
      <c r="G2860">
        <v>-10.543107455883399</v>
      </c>
      <c r="H2860">
        <v>-6.6929401473208703</v>
      </c>
      <c r="I2860">
        <v>-53.717814710667398</v>
      </c>
      <c r="J2860">
        <v>3.4854010673460398</v>
      </c>
      <c r="K2860">
        <v>8.0904053314735496</v>
      </c>
      <c r="L2860">
        <v>8.4642798522285805</v>
      </c>
      <c r="M2860">
        <v>38.145504200063201</v>
      </c>
      <c r="N2860">
        <v>0.98046587691695997</v>
      </c>
      <c r="O2860">
        <v>130.263157894736</v>
      </c>
      <c r="P2860">
        <v>31.034482758620602</v>
      </c>
      <c r="Q2860">
        <v>-9.8483862477650001E-3</v>
      </c>
    </row>
    <row r="2861" spans="1:17" hidden="1" x14ac:dyDescent="0.3">
      <c r="A2861" t="s">
        <v>5884</v>
      </c>
      <c r="B2861" t="s">
        <v>5885</v>
      </c>
      <c r="C2861" t="str">
        <f>IFERROR(VLOOKUP(Table1[[#This Row],[Ticker]],[1]!Table1[[Symbol]:[Industry]],2,FALSE),"-")</f>
        <v>-</v>
      </c>
      <c r="D2861" t="s">
        <v>46</v>
      </c>
      <c r="E2861">
        <v>102.1644</v>
      </c>
      <c r="F2861">
        <v>46.02</v>
      </c>
      <c r="G2861">
        <v>67.774056723221094</v>
      </c>
      <c r="H2861">
        <v>1.6748445917718799</v>
      </c>
      <c r="I2861">
        <v>-6.4362242273743897</v>
      </c>
      <c r="J2861">
        <v>-4.1262161634524599</v>
      </c>
      <c r="K2861">
        <v>46.061303977007697</v>
      </c>
      <c r="L2861">
        <v>42.158292380171098</v>
      </c>
      <c r="M2861">
        <v>47.031698124553699</v>
      </c>
      <c r="N2861">
        <v>1.9048384925975701</v>
      </c>
      <c r="O2861">
        <v>36.853541938287599</v>
      </c>
      <c r="P2861">
        <v>118.00094741828499</v>
      </c>
      <c r="Q2861">
        <v>-6.672248494303E-3</v>
      </c>
    </row>
    <row r="2862" spans="1:17" hidden="1" x14ac:dyDescent="0.3">
      <c r="A2862" t="s">
        <v>5886</v>
      </c>
      <c r="B2862" t="s">
        <v>5887</v>
      </c>
      <c r="C2862" t="str">
        <f>IFERROR(VLOOKUP(Table1[[#This Row],[Ticker]],[1]!Table1[[Symbol]:[Industry]],2,FALSE),"-")</f>
        <v>-</v>
      </c>
      <c r="D2862" t="s">
        <v>130</v>
      </c>
      <c r="E2862">
        <v>102.0045312</v>
      </c>
      <c r="F2862">
        <v>92.88</v>
      </c>
      <c r="G2862">
        <v>83.984700730376701</v>
      </c>
      <c r="H2862">
        <v>0.100234902743034</v>
      </c>
      <c r="I2862">
        <v>1.75052647195948</v>
      </c>
      <c r="J2862">
        <v>-9.0985964090096605</v>
      </c>
      <c r="K2862">
        <v>92.535398705897094</v>
      </c>
      <c r="L2862">
        <v>78.326259012041405</v>
      </c>
      <c r="M2862">
        <v>44.716188287927302</v>
      </c>
      <c r="N2862">
        <v>0.35707755846517403</v>
      </c>
      <c r="O2862">
        <v>23.708010335917301</v>
      </c>
      <c r="P2862">
        <v>140.62176165803101</v>
      </c>
      <c r="Q2862">
        <v>8.5193874418003995E-2</v>
      </c>
    </row>
    <row r="2863" spans="1:17" hidden="1" x14ac:dyDescent="0.3">
      <c r="A2863" t="s">
        <v>5888</v>
      </c>
      <c r="B2863" t="s">
        <v>5889</v>
      </c>
      <c r="C2863" t="str">
        <f>IFERROR(VLOOKUP(Table1[[#This Row],[Ticker]],[1]!Table1[[Symbol]:[Industry]],2,FALSE),"-")</f>
        <v>-</v>
      </c>
      <c r="D2863" t="s">
        <v>400</v>
      </c>
      <c r="E2863">
        <v>102</v>
      </c>
      <c r="F2863">
        <v>170</v>
      </c>
      <c r="G2863">
        <v>8.8365567232210704</v>
      </c>
      <c r="H2863">
        <v>-11.265119714312601</v>
      </c>
      <c r="I2863">
        <v>-10.9297957336333</v>
      </c>
      <c r="J2863">
        <v>-5.0113309587977399</v>
      </c>
      <c r="K2863">
        <v>171.307024716435</v>
      </c>
      <c r="L2863">
        <v>157.72998098457299</v>
      </c>
      <c r="M2863">
        <v>33.008701144764899</v>
      </c>
      <c r="N2863">
        <v>0.18157517373239601</v>
      </c>
      <c r="O2863">
        <v>37.029411764705799</v>
      </c>
      <c r="P2863">
        <v>38.832176398530002</v>
      </c>
      <c r="Q2863">
        <v>-6.9532853978345993E-2</v>
      </c>
    </row>
    <row r="2864" spans="1:17" hidden="1" x14ac:dyDescent="0.3">
      <c r="A2864" t="s">
        <v>5890</v>
      </c>
      <c r="B2864" t="s">
        <v>5891</v>
      </c>
      <c r="C2864" t="str">
        <f>IFERROR(VLOOKUP(Table1[[#This Row],[Ticker]],[1]!Table1[[Symbol]:[Industry]],2,FALSE),"-")</f>
        <v>-</v>
      </c>
      <c r="E2864">
        <v>101.89679342999899</v>
      </c>
      <c r="F2864">
        <v>307.10000000000002</v>
      </c>
      <c r="G2864">
        <v>246.02405672322101</v>
      </c>
      <c r="H2864">
        <v>121.992551576145</v>
      </c>
      <c r="I2864">
        <v>140.447304100579</v>
      </c>
      <c r="J2864">
        <v>-8.1514275771552196</v>
      </c>
      <c r="K2864">
        <v>190.35442549560199</v>
      </c>
      <c r="L2864">
        <v>119.70665469964599</v>
      </c>
      <c r="M2864">
        <v>75.241120468659105</v>
      </c>
      <c r="N2864">
        <v>1.0813008130081301</v>
      </c>
      <c r="O2864">
        <v>5.1449039400846397</v>
      </c>
      <c r="P2864">
        <v>356.31500742942001</v>
      </c>
      <c r="Q2864">
        <v>0.20005348006903001</v>
      </c>
    </row>
    <row r="2865" spans="1:17" hidden="1" x14ac:dyDescent="0.3">
      <c r="A2865" t="s">
        <v>5892</v>
      </c>
      <c r="B2865" t="s">
        <v>5893</v>
      </c>
      <c r="C2865" t="str">
        <f>IFERROR(VLOOKUP(Table1[[#This Row],[Ticker]],[1]!Table1[[Symbol]:[Industry]],2,FALSE),"-")</f>
        <v>-</v>
      </c>
      <c r="D2865" t="s">
        <v>130</v>
      </c>
      <c r="E2865">
        <v>101.829448875</v>
      </c>
      <c r="F2865">
        <v>41.25</v>
      </c>
      <c r="G2865">
        <v>-69.699627487305193</v>
      </c>
      <c r="H2865">
        <v>-5.3661138548090497</v>
      </c>
      <c r="I2865">
        <v>-34.453142066954598</v>
      </c>
      <c r="J2865">
        <v>-2.0686020065676001</v>
      </c>
      <c r="K2865">
        <v>41.264256475676198</v>
      </c>
      <c r="M2865">
        <v>49.0385443349005</v>
      </c>
      <c r="N2865">
        <v>2.08520179372197</v>
      </c>
      <c r="O2865">
        <v>93.939393939393895</v>
      </c>
      <c r="P2865">
        <v>26.728110599078299</v>
      </c>
    </row>
    <row r="2866" spans="1:17" hidden="1" x14ac:dyDescent="0.3">
      <c r="A2866" t="s">
        <v>5894</v>
      </c>
      <c r="B2866" t="s">
        <v>5895</v>
      </c>
      <c r="C2866" t="str">
        <f>IFERROR(VLOOKUP(Table1[[#This Row],[Ticker]],[1]!Table1[[Symbol]:[Industry]],2,FALSE),"-")</f>
        <v>-</v>
      </c>
      <c r="D2866" t="s">
        <v>122</v>
      </c>
      <c r="E2866">
        <v>101.72925322499999</v>
      </c>
      <c r="F2866">
        <v>5.54</v>
      </c>
      <c r="G2866">
        <v>-28.458701897468501</v>
      </c>
      <c r="H2866">
        <v>-19.875580291986299</v>
      </c>
      <c r="I2866">
        <v>-28.0121817609399</v>
      </c>
      <c r="J2866">
        <v>-4.2944850806615404</v>
      </c>
      <c r="K2866">
        <v>5.5819746779220996</v>
      </c>
      <c r="L2866">
        <v>5.6373754026324896</v>
      </c>
      <c r="M2866">
        <v>47.887425104037902</v>
      </c>
      <c r="N2866">
        <v>1.0963850804822901</v>
      </c>
      <c r="O2866">
        <v>23.646209386281502</v>
      </c>
      <c r="P2866">
        <v>35.121951219512198</v>
      </c>
      <c r="Q2866">
        <v>-2.9348977013354999E-2</v>
      </c>
    </row>
    <row r="2867" spans="1:17" hidden="1" x14ac:dyDescent="0.3">
      <c r="A2867" t="s">
        <v>5896</v>
      </c>
      <c r="B2867" t="s">
        <v>5897</v>
      </c>
      <c r="C2867" t="str">
        <f>IFERROR(VLOOKUP(Table1[[#This Row],[Ticker]],[1]!Table1[[Symbol]:[Industry]],2,FALSE),"-")</f>
        <v>-</v>
      </c>
      <c r="D2867" t="s">
        <v>420</v>
      </c>
      <c r="E2867">
        <v>101.68116000000001</v>
      </c>
      <c r="F2867">
        <v>0.95</v>
      </c>
      <c r="G2867">
        <v>113.52405672322099</v>
      </c>
      <c r="H2867">
        <v>-4.1612945777006196</v>
      </c>
      <c r="I2867">
        <v>13.1221021292494</v>
      </c>
      <c r="J2867">
        <v>-3.66630171903165</v>
      </c>
      <c r="K2867">
        <v>0.92998158447913204</v>
      </c>
      <c r="L2867">
        <v>0.75001611060708495</v>
      </c>
      <c r="M2867">
        <v>39.8525443614569</v>
      </c>
      <c r="N2867">
        <v>0.88272816536396703</v>
      </c>
      <c r="O2867">
        <v>50.5263157894736</v>
      </c>
      <c r="P2867">
        <v>143.58974358974299</v>
      </c>
      <c r="Q2867">
        <v>7.8366872374865004E-2</v>
      </c>
    </row>
    <row r="2868" spans="1:17" hidden="1" x14ac:dyDescent="0.3">
      <c r="A2868" t="s">
        <v>5898</v>
      </c>
      <c r="B2868" t="s">
        <v>5899</v>
      </c>
      <c r="C2868" t="str">
        <f>IFERROR(VLOOKUP(Table1[[#This Row],[Ticker]],[1]!Table1[[Symbol]:[Industry]],2,FALSE),"-")</f>
        <v>-</v>
      </c>
      <c r="D2868" t="s">
        <v>799</v>
      </c>
      <c r="E2868">
        <v>101.45144449999999</v>
      </c>
      <c r="F2868">
        <v>57.05</v>
      </c>
      <c r="G2868">
        <v>-33.991716147441302</v>
      </c>
      <c r="H2868">
        <v>-4.0737289034449304</v>
      </c>
      <c r="I2868">
        <v>-27.1481681410208</v>
      </c>
      <c r="J2868">
        <v>-5.7672508130782498</v>
      </c>
      <c r="K2868">
        <v>59.652848750710604</v>
      </c>
      <c r="L2868">
        <v>60.084450010306099</v>
      </c>
      <c r="M2868">
        <v>30.9775326957411</v>
      </c>
      <c r="N2868">
        <v>0.84336213668499604</v>
      </c>
      <c r="O2868">
        <v>69.9386503067484</v>
      </c>
      <c r="P2868">
        <v>22.688172043010699</v>
      </c>
      <c r="Q2868">
        <v>6.4166967527876997E-2</v>
      </c>
    </row>
    <row r="2869" spans="1:17" hidden="1" x14ac:dyDescent="0.3">
      <c r="A2869" t="s">
        <v>5900</v>
      </c>
      <c r="B2869" t="s">
        <v>5901</v>
      </c>
      <c r="C2869" t="str">
        <f>IFERROR(VLOOKUP(Table1[[#This Row],[Ticker]],[1]!Table1[[Symbol]:[Industry]],2,FALSE),"-")</f>
        <v>-</v>
      </c>
      <c r="E2869">
        <v>101.343834543</v>
      </c>
      <c r="F2869">
        <v>46.27</v>
      </c>
      <c r="G2869">
        <v>18.8326986985297</v>
      </c>
      <c r="H2869">
        <v>1.6062492819484899</v>
      </c>
      <c r="I2869">
        <v>2.80955687156511</v>
      </c>
      <c r="J2869">
        <v>-1.7054713902709699</v>
      </c>
      <c r="K2869">
        <v>48.135539703609503</v>
      </c>
      <c r="L2869">
        <v>41.599820875733101</v>
      </c>
      <c r="M2869">
        <v>33.209622386716397</v>
      </c>
      <c r="N2869">
        <v>0.62325383861483097</v>
      </c>
      <c r="O2869">
        <v>24.465096174627099</v>
      </c>
      <c r="P2869">
        <v>98.583690987124399</v>
      </c>
      <c r="Q2869">
        <v>0.16289687700629599</v>
      </c>
    </row>
    <row r="2870" spans="1:17" hidden="1" x14ac:dyDescent="0.3">
      <c r="A2870" t="s">
        <v>5902</v>
      </c>
      <c r="B2870" t="s">
        <v>5903</v>
      </c>
      <c r="C2870" t="str">
        <f>IFERROR(VLOOKUP(Table1[[#This Row],[Ticker]],[1]!Table1[[Symbol]:[Industry]],2,FALSE),"-")</f>
        <v>-</v>
      </c>
      <c r="D2870" t="s">
        <v>101</v>
      </c>
      <c r="E2870">
        <v>101.190264</v>
      </c>
      <c r="F2870">
        <v>51.8</v>
      </c>
      <c r="G2870">
        <v>110.94469164385499</v>
      </c>
      <c r="H2870">
        <v>-5.4721560009215802</v>
      </c>
      <c r="I2870">
        <v>-11.135673234053501</v>
      </c>
      <c r="J2870">
        <v>-5.3486325460993198</v>
      </c>
      <c r="K2870">
        <v>56.997324989844898</v>
      </c>
      <c r="L2870">
        <v>51.6516903654544</v>
      </c>
      <c r="M2870">
        <v>34.412463460258202</v>
      </c>
      <c r="N2870">
        <v>0.80104909777591204</v>
      </c>
      <c r="O2870">
        <v>63.513513513513502</v>
      </c>
      <c r="P2870">
        <v>155.172413793103</v>
      </c>
    </row>
    <row r="2871" spans="1:17" hidden="1" x14ac:dyDescent="0.3">
      <c r="A2871" t="s">
        <v>5904</v>
      </c>
      <c r="B2871" t="s">
        <v>5905</v>
      </c>
      <c r="C2871" t="str">
        <f>IFERROR(VLOOKUP(Table1[[#This Row],[Ticker]],[1]!Table1[[Symbol]:[Industry]],2,FALSE),"-")</f>
        <v>-</v>
      </c>
      <c r="D2871" t="s">
        <v>271</v>
      </c>
      <c r="E2871">
        <v>101.16716439</v>
      </c>
      <c r="F2871">
        <v>49.3</v>
      </c>
      <c r="G2871">
        <v>-26.429445453272798</v>
      </c>
      <c r="H2871">
        <v>-18.124549170876399</v>
      </c>
      <c r="I2871">
        <v>-26.889185372627701</v>
      </c>
      <c r="J2871">
        <v>-1.8962515937183699</v>
      </c>
      <c r="K2871">
        <v>48.606825357473198</v>
      </c>
      <c r="L2871">
        <v>50.413335841376899</v>
      </c>
      <c r="M2871">
        <v>43.875111111728003</v>
      </c>
      <c r="N2871">
        <v>0.85362196151019398</v>
      </c>
      <c r="O2871">
        <v>34.482758620689602</v>
      </c>
      <c r="P2871">
        <v>40.455840455840402</v>
      </c>
      <c r="Q2871">
        <v>6.6861129875270004E-3</v>
      </c>
    </row>
    <row r="2872" spans="1:17" hidden="1" x14ac:dyDescent="0.3">
      <c r="A2872" t="s">
        <v>5906</v>
      </c>
      <c r="B2872" t="s">
        <v>5907</v>
      </c>
      <c r="C2872" t="str">
        <f>IFERROR(VLOOKUP(Table1[[#This Row],[Ticker]],[1]!Table1[[Symbol]:[Industry]],2,FALSE),"-")</f>
        <v>-</v>
      </c>
      <c r="E2872">
        <v>100.89826739999999</v>
      </c>
      <c r="F2872">
        <v>295.8</v>
      </c>
      <c r="G2872">
        <v>801.26647148706195</v>
      </c>
      <c r="H2872">
        <v>15.426334288278699</v>
      </c>
      <c r="I2872">
        <v>158.000074790132</v>
      </c>
      <c r="J2872">
        <v>8.6321858341785997</v>
      </c>
      <c r="K2872">
        <v>250.72573405862599</v>
      </c>
      <c r="L2872">
        <v>167.79119858027499</v>
      </c>
      <c r="M2872">
        <v>75.616926004683293</v>
      </c>
      <c r="N2872">
        <v>1.47186491184504</v>
      </c>
      <c r="O2872">
        <v>0.23664638269100799</v>
      </c>
      <c r="P2872">
        <v>825.242414763841</v>
      </c>
      <c r="Q2872">
        <v>0.33924877009920601</v>
      </c>
    </row>
    <row r="2873" spans="1:17" hidden="1" x14ac:dyDescent="0.3">
      <c r="A2873" t="s">
        <v>5908</v>
      </c>
      <c r="B2873" t="s">
        <v>5909</v>
      </c>
      <c r="C2873" t="str">
        <f>IFERROR(VLOOKUP(Table1[[#This Row],[Ticker]],[1]!Table1[[Symbol]:[Industry]],2,FALSE),"-")</f>
        <v>-</v>
      </c>
      <c r="D2873" t="s">
        <v>138</v>
      </c>
      <c r="E2873">
        <v>100.560625</v>
      </c>
      <c r="F2873">
        <v>25</v>
      </c>
      <c r="G2873">
        <v>102.063839725029</v>
      </c>
      <c r="H2873">
        <v>-18.164123432014598</v>
      </c>
      <c r="I2873">
        <v>40.216360566791401</v>
      </c>
      <c r="J2873">
        <v>-2.5633451243577201</v>
      </c>
      <c r="K2873">
        <v>25.034029898742698</v>
      </c>
      <c r="L2873">
        <v>19.421306991990601</v>
      </c>
      <c r="M2873">
        <v>41.278155545153801</v>
      </c>
      <c r="N2873">
        <v>0.33067267376368897</v>
      </c>
      <c r="O2873">
        <v>26.4</v>
      </c>
      <c r="P2873">
        <v>212.5</v>
      </c>
      <c r="Q2873">
        <v>5.1341434069159003E-2</v>
      </c>
    </row>
    <row r="2874" spans="1:17" hidden="1" x14ac:dyDescent="0.3">
      <c r="A2874" t="s">
        <v>5910</v>
      </c>
      <c r="B2874" t="s">
        <v>5911</v>
      </c>
      <c r="C2874" t="str">
        <f>IFERROR(VLOOKUP(Table1[[#This Row],[Ticker]],[1]!Table1[[Symbol]:[Industry]],2,FALSE),"-")</f>
        <v>-</v>
      </c>
      <c r="D2874" t="s">
        <v>268</v>
      </c>
      <c r="E2874">
        <v>100.52</v>
      </c>
      <c r="F2874">
        <v>89.75</v>
      </c>
      <c r="G2874">
        <v>39.950997362490398</v>
      </c>
      <c r="H2874">
        <v>-1.58986600627204</v>
      </c>
      <c r="I2874">
        <v>-5.8184028190594503</v>
      </c>
      <c r="J2874">
        <v>-4.0785171673229401</v>
      </c>
      <c r="K2874">
        <v>91.684014433947297</v>
      </c>
      <c r="L2874">
        <v>80.020940894252107</v>
      </c>
      <c r="M2874">
        <v>28.221872689399301</v>
      </c>
      <c r="N2874">
        <v>0.28766369590894397</v>
      </c>
      <c r="O2874">
        <v>41.504178272980397</v>
      </c>
      <c r="P2874">
        <v>82.418699186991802</v>
      </c>
      <c r="Q2874">
        <v>5.4057299931735997E-2</v>
      </c>
    </row>
    <row r="2875" spans="1:17" hidden="1" x14ac:dyDescent="0.3">
      <c r="A2875" t="s">
        <v>5912</v>
      </c>
      <c r="B2875" t="s">
        <v>5913</v>
      </c>
      <c r="C2875" t="str">
        <f>IFERROR(VLOOKUP(Table1[[#This Row],[Ticker]],[1]!Table1[[Symbol]:[Industry]],2,FALSE),"-")</f>
        <v>-</v>
      </c>
      <c r="D2875" t="s">
        <v>993</v>
      </c>
      <c r="E2875">
        <v>100.47313468</v>
      </c>
      <c r="F2875">
        <v>24.34</v>
      </c>
      <c r="G2875">
        <v>-28.149171623235599</v>
      </c>
      <c r="H2875">
        <v>-32.221340767077002</v>
      </c>
      <c r="I2875">
        <v>-25.606184168097599</v>
      </c>
      <c r="J2875">
        <v>-13.790598366459699</v>
      </c>
      <c r="K2875">
        <v>30.208817820944301</v>
      </c>
      <c r="L2875">
        <v>29.1440314024283</v>
      </c>
      <c r="M2875">
        <v>13.2574260863967</v>
      </c>
      <c r="N2875">
        <v>0.59593403537688805</v>
      </c>
      <c r="O2875">
        <v>58.175842235004097</v>
      </c>
      <c r="P2875">
        <v>4.6881720430107503</v>
      </c>
      <c r="Q2875">
        <v>-3.5376623936064E-2</v>
      </c>
    </row>
    <row r="2876" spans="1:17" hidden="1" x14ac:dyDescent="0.3">
      <c r="A2876" t="s">
        <v>5914</v>
      </c>
      <c r="B2876" t="s">
        <v>5915</v>
      </c>
      <c r="C2876" t="str">
        <f>IFERROR(VLOOKUP(Table1[[#This Row],[Ticker]],[1]!Table1[[Symbol]:[Industry]],2,FALSE),"-")</f>
        <v>-</v>
      </c>
      <c r="D2876" t="s">
        <v>138</v>
      </c>
      <c r="E2876">
        <v>100.4202648</v>
      </c>
      <c r="F2876">
        <v>136</v>
      </c>
      <c r="G2876">
        <v>59.733363760908397</v>
      </c>
      <c r="H2876">
        <v>7.9931769670148096</v>
      </c>
      <c r="I2876">
        <v>-5.3839220723637196</v>
      </c>
      <c r="J2876">
        <v>-2.3078880792985301</v>
      </c>
      <c r="K2876">
        <v>133.69348702210499</v>
      </c>
      <c r="L2876">
        <v>124.837316750715</v>
      </c>
      <c r="M2876">
        <v>48.976364080381799</v>
      </c>
      <c r="N2876">
        <v>1.18154697209978</v>
      </c>
      <c r="O2876">
        <v>40.992647058823501</v>
      </c>
      <c r="P2876">
        <v>96.958725561187507</v>
      </c>
      <c r="Q2876">
        <v>4.0827807095302003E-2</v>
      </c>
    </row>
    <row r="2877" spans="1:17" hidden="1" x14ac:dyDescent="0.3">
      <c r="A2877" t="s">
        <v>5916</v>
      </c>
      <c r="B2877" t="s">
        <v>5917</v>
      </c>
      <c r="C2877" t="str">
        <f>IFERROR(VLOOKUP(Table1[[#This Row],[Ticker]],[1]!Table1[[Symbol]:[Industry]],2,FALSE),"-")</f>
        <v>-</v>
      </c>
      <c r="D2877" t="s">
        <v>1147</v>
      </c>
      <c r="E2877">
        <v>100.226648875</v>
      </c>
      <c r="F2877">
        <v>17.45</v>
      </c>
      <c r="G2877">
        <v>-7.2535352500230701</v>
      </c>
      <c r="H2877">
        <v>-4.94560830319082</v>
      </c>
      <c r="I2877">
        <v>-18.847436470123402</v>
      </c>
      <c r="J2877">
        <v>-3.5705561287429801</v>
      </c>
      <c r="K2877">
        <v>18.359065478758598</v>
      </c>
      <c r="L2877">
        <v>18.058401302666699</v>
      </c>
      <c r="M2877">
        <v>33.909842665141902</v>
      </c>
      <c r="N2877">
        <v>1.08853929721762</v>
      </c>
      <c r="O2877">
        <v>44.699140401146103</v>
      </c>
      <c r="P2877">
        <v>36.328124999999901</v>
      </c>
      <c r="Q2877">
        <v>1.6106159736459E-2</v>
      </c>
    </row>
    <row r="2878" spans="1:17" hidden="1" x14ac:dyDescent="0.3">
      <c r="A2878" t="s">
        <v>5918</v>
      </c>
      <c r="B2878" t="s">
        <v>5919</v>
      </c>
      <c r="C2878" t="str">
        <f>IFERROR(VLOOKUP(Table1[[#This Row],[Ticker]],[1]!Table1[[Symbol]:[Industry]],2,FALSE),"-")</f>
        <v>-</v>
      </c>
      <c r="E2878">
        <v>100.21741249999999</v>
      </c>
      <c r="F2878">
        <v>107.5</v>
      </c>
      <c r="G2878">
        <v>23.284330695823801</v>
      </c>
      <c r="H2878">
        <v>-6.4340218504278903</v>
      </c>
      <c r="I2878">
        <v>32.003997723473702</v>
      </c>
      <c r="J2878">
        <v>0.59075786804678199</v>
      </c>
      <c r="K2878">
        <v>109.683962546698</v>
      </c>
      <c r="L2878">
        <v>95.898871771561701</v>
      </c>
      <c r="M2878">
        <v>57.167521509360199</v>
      </c>
      <c r="N2878">
        <v>1.02569114280683</v>
      </c>
      <c r="O2878">
        <v>20.139534883720899</v>
      </c>
      <c r="P2878">
        <v>97.175348495964698</v>
      </c>
      <c r="Q2878">
        <v>3.7327982659733999E-2</v>
      </c>
    </row>
    <row r="2879" spans="1:17" hidden="1" x14ac:dyDescent="0.3">
      <c r="A2879" t="s">
        <v>5920</v>
      </c>
      <c r="B2879" t="s">
        <v>5921</v>
      </c>
      <c r="C2879" t="str">
        <f>IFERROR(VLOOKUP(Table1[[#This Row],[Ticker]],[1]!Table1[[Symbol]:[Industry]],2,FALSE),"-")</f>
        <v>-</v>
      </c>
      <c r="E2879">
        <v>99.719427999999994</v>
      </c>
      <c r="F2879">
        <v>40.19</v>
      </c>
      <c r="G2879">
        <v>525.29707772483596</v>
      </c>
      <c r="H2879">
        <v>28.0675269290202</v>
      </c>
      <c r="I2879">
        <v>615.47099647814298</v>
      </c>
      <c r="J2879">
        <v>6.3471260474831697</v>
      </c>
      <c r="K2879">
        <v>29.028250462438699</v>
      </c>
      <c r="L2879">
        <v>14.519562764515401</v>
      </c>
      <c r="M2879">
        <v>55.137910731114097</v>
      </c>
      <c r="N2879">
        <v>0.60666666666666602</v>
      </c>
      <c r="O2879">
        <v>10.724060711619799</v>
      </c>
      <c r="P2879">
        <v>1058.2132564841399</v>
      </c>
      <c r="Q2879">
        <v>0.13074492399705501</v>
      </c>
    </row>
    <row r="2880" spans="1:17" hidden="1" x14ac:dyDescent="0.3">
      <c r="A2880" t="s">
        <v>5922</v>
      </c>
      <c r="B2880" t="s">
        <v>5923</v>
      </c>
      <c r="C2880" t="str">
        <f>IFERROR(VLOOKUP(Table1[[#This Row],[Ticker]],[1]!Table1[[Symbol]:[Industry]],2,FALSE),"-")</f>
        <v>-</v>
      </c>
      <c r="E2880">
        <v>99.686961088000004</v>
      </c>
      <c r="F2880">
        <v>1.43</v>
      </c>
      <c r="G2880">
        <v>-26.734563966434099</v>
      </c>
      <c r="H2880">
        <v>-3.4668501332561701</v>
      </c>
      <c r="I2880">
        <v>-37.958978951831597</v>
      </c>
      <c r="J2880">
        <v>-5.29993124739803</v>
      </c>
      <c r="K2880">
        <v>1.56248939898719</v>
      </c>
      <c r="L2880">
        <v>1.6727151110977101</v>
      </c>
      <c r="M2880">
        <v>28.627609664561799</v>
      </c>
      <c r="N2880">
        <v>1.52968291901235</v>
      </c>
      <c r="O2880">
        <v>116.78321678321601</v>
      </c>
      <c r="P2880">
        <v>58.8888888888888</v>
      </c>
      <c r="Q2880">
        <v>-9.1312297897215997E-2</v>
      </c>
    </row>
    <row r="2881" spans="1:17" hidden="1" x14ac:dyDescent="0.3">
      <c r="A2881" t="s">
        <v>5924</v>
      </c>
      <c r="B2881" t="s">
        <v>5925</v>
      </c>
      <c r="C2881" t="str">
        <f>IFERROR(VLOOKUP(Table1[[#This Row],[Ticker]],[1]!Table1[[Symbol]:[Industry]],2,FALSE),"-")</f>
        <v>-</v>
      </c>
      <c r="D2881" t="s">
        <v>155</v>
      </c>
      <c r="E2881">
        <v>99.671175785000003</v>
      </c>
      <c r="F2881">
        <v>1561.85</v>
      </c>
      <c r="G2881">
        <v>54.521199580363898</v>
      </c>
      <c r="H2881">
        <v>5.3172449103455799</v>
      </c>
      <c r="I2881">
        <v>-11.9251482306043</v>
      </c>
      <c r="J2881">
        <v>11.5906531681863</v>
      </c>
      <c r="K2881">
        <v>1433.0344040719499</v>
      </c>
      <c r="L2881">
        <v>1352.00246253818</v>
      </c>
      <c r="M2881">
        <v>71.501958887584095</v>
      </c>
      <c r="N2881">
        <v>1.39065447202755</v>
      </c>
      <c r="O2881">
        <v>19.207990524058001</v>
      </c>
      <c r="P2881">
        <v>108.385590393595</v>
      </c>
      <c r="Q2881">
        <v>9.4027993879166993E-2</v>
      </c>
    </row>
    <row r="2882" spans="1:17" hidden="1" x14ac:dyDescent="0.3">
      <c r="A2882" t="s">
        <v>5926</v>
      </c>
      <c r="B2882" t="s">
        <v>5927</v>
      </c>
      <c r="C2882" t="str">
        <f>IFERROR(VLOOKUP(Table1[[#This Row],[Ticker]],[1]!Table1[[Symbol]:[Industry]],2,FALSE),"-")</f>
        <v>-</v>
      </c>
      <c r="D2882" t="s">
        <v>619</v>
      </c>
      <c r="E2882">
        <v>99.434399999999997</v>
      </c>
      <c r="F2882">
        <v>0.78</v>
      </c>
      <c r="G2882">
        <v>-15.6426099434455</v>
      </c>
      <c r="H2882">
        <v>5.8387054222993804</v>
      </c>
      <c r="I2882">
        <v>-57.478498471351102</v>
      </c>
      <c r="J2882">
        <v>-5.5533363788519301</v>
      </c>
      <c r="K2882">
        <v>0.77117572269550005</v>
      </c>
      <c r="L2882">
        <v>0.822004683647794</v>
      </c>
      <c r="M2882">
        <v>40.773758519995098</v>
      </c>
      <c r="N2882">
        <v>1.1978734765158801</v>
      </c>
      <c r="O2882">
        <v>102.564102564102</v>
      </c>
      <c r="P2882">
        <v>44.4444444444444</v>
      </c>
    </row>
    <row r="2883" spans="1:17" hidden="1" x14ac:dyDescent="0.3">
      <c r="A2883" t="s">
        <v>5928</v>
      </c>
      <c r="B2883" t="s">
        <v>5929</v>
      </c>
      <c r="C2883" t="str">
        <f>IFERROR(VLOOKUP(Table1[[#This Row],[Ticker]],[1]!Table1[[Symbol]:[Industry]],2,FALSE),"-")</f>
        <v>-</v>
      </c>
      <c r="D2883" t="s">
        <v>268</v>
      </c>
      <c r="E2883">
        <v>99.211790160000007</v>
      </c>
      <c r="F2883">
        <v>91.43</v>
      </c>
      <c r="G2883">
        <v>-15.1954554719008</v>
      </c>
      <c r="H2883">
        <v>-7.6138606741236297</v>
      </c>
      <c r="I2883">
        <v>-19.917381567168501</v>
      </c>
      <c r="J2883">
        <v>-3.42607549605439</v>
      </c>
      <c r="K2883">
        <v>96.837146458987704</v>
      </c>
      <c r="L2883">
        <v>94.819228593029706</v>
      </c>
      <c r="M2883">
        <v>29.196957425459701</v>
      </c>
      <c r="N2883">
        <v>0.72437937530362795</v>
      </c>
      <c r="O2883">
        <v>45.193043858689698</v>
      </c>
      <c r="P2883">
        <v>19.672774869109901</v>
      </c>
      <c r="Q2883">
        <v>4.3214069492672001E-2</v>
      </c>
    </row>
    <row r="2884" spans="1:17" hidden="1" x14ac:dyDescent="0.3">
      <c r="A2884" t="s">
        <v>5930</v>
      </c>
      <c r="B2884" t="s">
        <v>5931</v>
      </c>
      <c r="C2884" t="str">
        <f>IFERROR(VLOOKUP(Table1[[#This Row],[Ticker]],[1]!Table1[[Symbol]:[Industry]],2,FALSE),"-")</f>
        <v>-</v>
      </c>
      <c r="D2884" t="s">
        <v>1435</v>
      </c>
      <c r="E2884">
        <v>98.875</v>
      </c>
      <c r="F2884">
        <v>175</v>
      </c>
      <c r="G2884">
        <v>-32.352906627564202</v>
      </c>
      <c r="H2884">
        <v>5.90159850406038</v>
      </c>
      <c r="I2884">
        <v>-11.089609582462201</v>
      </c>
      <c r="J2884">
        <v>0.54422459675781298</v>
      </c>
      <c r="K2884">
        <v>164.627379896918</v>
      </c>
      <c r="L2884">
        <v>164.56695879742</v>
      </c>
      <c r="M2884">
        <v>56.340217150480399</v>
      </c>
      <c r="N2884">
        <v>1.0456066945606599</v>
      </c>
      <c r="O2884">
        <v>18.285714285714199</v>
      </c>
      <c r="P2884">
        <v>23.066104078762301</v>
      </c>
      <c r="Q2884">
        <v>0.108308927969754</v>
      </c>
    </row>
    <row r="2885" spans="1:17" hidden="1" x14ac:dyDescent="0.3">
      <c r="A2885" t="s">
        <v>5932</v>
      </c>
      <c r="B2885" t="s">
        <v>5933</v>
      </c>
      <c r="C2885" t="str">
        <f>IFERROR(VLOOKUP(Table1[[#This Row],[Ticker]],[1]!Table1[[Symbol]:[Industry]],2,FALSE),"-")</f>
        <v>-</v>
      </c>
      <c r="E2885">
        <v>98.755427299999994</v>
      </c>
      <c r="F2885">
        <v>139</v>
      </c>
      <c r="G2885">
        <v>317.85495309957099</v>
      </c>
      <c r="H2885">
        <v>-2.1974901880202098</v>
      </c>
      <c r="I2885">
        <v>205.537630974503</v>
      </c>
      <c r="J2885">
        <v>1.4204150729482901</v>
      </c>
      <c r="K2885">
        <v>122.15510025078601</v>
      </c>
      <c r="L2885">
        <v>84.542031292952501</v>
      </c>
      <c r="M2885">
        <v>57.146733872167502</v>
      </c>
      <c r="N2885">
        <v>0.277005846102856</v>
      </c>
      <c r="O2885">
        <v>11.4748201438848</v>
      </c>
      <c r="P2885">
        <v>376.68038408779103</v>
      </c>
      <c r="Q2885">
        <v>0.11586086820665301</v>
      </c>
    </row>
    <row r="2886" spans="1:17" hidden="1" x14ac:dyDescent="0.3">
      <c r="A2886" t="s">
        <v>5934</v>
      </c>
      <c r="B2886" t="s">
        <v>5935</v>
      </c>
      <c r="C2886" t="str">
        <f>IFERROR(VLOOKUP(Table1[[#This Row],[Ticker]],[1]!Table1[[Symbol]:[Industry]],2,FALSE),"-")</f>
        <v>-</v>
      </c>
      <c r="E2886">
        <v>98.645120000000006</v>
      </c>
      <c r="F2886">
        <v>90.8</v>
      </c>
      <c r="G2886">
        <v>-67.083712700337799</v>
      </c>
      <c r="H2886">
        <v>4.7144450672697902</v>
      </c>
      <c r="I2886">
        <v>-36.127735944118001</v>
      </c>
      <c r="J2886">
        <v>0.54422459675781298</v>
      </c>
      <c r="K2886">
        <v>90.918002989891903</v>
      </c>
      <c r="M2886">
        <v>44.678144291199303</v>
      </c>
      <c r="N2886">
        <v>0.69539551357733098</v>
      </c>
      <c r="O2886">
        <v>75.770925110132097</v>
      </c>
      <c r="P2886">
        <v>39.692307692307601</v>
      </c>
    </row>
    <row r="2887" spans="1:17" hidden="1" x14ac:dyDescent="0.3">
      <c r="A2887" t="s">
        <v>5936</v>
      </c>
      <c r="B2887" t="s">
        <v>5937</v>
      </c>
      <c r="C2887" t="str">
        <f>IFERROR(VLOOKUP(Table1[[#This Row],[Ticker]],[1]!Table1[[Symbol]:[Industry]],2,FALSE),"-")</f>
        <v>-</v>
      </c>
      <c r="E2887">
        <v>98.524600000000007</v>
      </c>
      <c r="F2887">
        <v>58</v>
      </c>
      <c r="G2887">
        <v>-1.63417112488018</v>
      </c>
      <c r="H2887">
        <v>13.6025097060486</v>
      </c>
      <c r="I2887">
        <v>7.1065929491832804</v>
      </c>
      <c r="J2887">
        <v>22.850347045737401</v>
      </c>
      <c r="K2887">
        <v>50.7082281775116</v>
      </c>
      <c r="M2887">
        <v>74.131965167637702</v>
      </c>
      <c r="O2887">
        <v>8.6206896551724199</v>
      </c>
      <c r="P2887">
        <v>28.603104212860298</v>
      </c>
    </row>
    <row r="2888" spans="1:17" hidden="1" x14ac:dyDescent="0.3">
      <c r="A2888" t="s">
        <v>5938</v>
      </c>
      <c r="B2888" t="s">
        <v>5939</v>
      </c>
      <c r="C2888" t="str">
        <f>IFERROR(VLOOKUP(Table1[[#This Row],[Ticker]],[1]!Table1[[Symbol]:[Industry]],2,FALSE),"-")</f>
        <v>-</v>
      </c>
      <c r="D2888" t="s">
        <v>1147</v>
      </c>
      <c r="E2888">
        <v>98.505803</v>
      </c>
      <c r="F2888">
        <v>68.09</v>
      </c>
      <c r="G2888">
        <v>58.816003031945897</v>
      </c>
      <c r="H2888">
        <v>-1.71322336108342</v>
      </c>
      <c r="I2888">
        <v>19.709035941158401</v>
      </c>
      <c r="J2888">
        <v>-1.3036787436828301</v>
      </c>
      <c r="K2888">
        <v>65.402962164412699</v>
      </c>
      <c r="L2888">
        <v>56.763590369479303</v>
      </c>
      <c r="M2888">
        <v>45.458920335112602</v>
      </c>
      <c r="N2888">
        <v>1.39361122150032</v>
      </c>
      <c r="O2888">
        <v>13.0121897488618</v>
      </c>
      <c r="P2888">
        <v>92.616690240452598</v>
      </c>
      <c r="Q2888">
        <v>4.3549163314264998E-2</v>
      </c>
    </row>
    <row r="2889" spans="1:17" hidden="1" x14ac:dyDescent="0.3">
      <c r="A2889" t="s">
        <v>5940</v>
      </c>
      <c r="B2889" t="s">
        <v>5941</v>
      </c>
      <c r="C2889" t="str">
        <f>IFERROR(VLOOKUP(Table1[[#This Row],[Ticker]],[1]!Table1[[Symbol]:[Industry]],2,FALSE),"-")</f>
        <v>-</v>
      </c>
      <c r="D2889" t="s">
        <v>155</v>
      </c>
      <c r="E2889">
        <v>98.338448</v>
      </c>
      <c r="F2889">
        <v>80.599999999999994</v>
      </c>
      <c r="G2889">
        <v>6.3393356237869396</v>
      </c>
      <c r="H2889">
        <v>18.360571311512199</v>
      </c>
      <c r="I2889">
        <v>-36.352703072428</v>
      </c>
      <c r="J2889">
        <v>0.60374840628161996</v>
      </c>
      <c r="K2889">
        <v>77.723978635268907</v>
      </c>
      <c r="L2889">
        <v>76.6582205821786</v>
      </c>
      <c r="M2889">
        <v>48.729386143065298</v>
      </c>
      <c r="N2889">
        <v>1.10874424720578</v>
      </c>
      <c r="O2889">
        <v>46.401985111662498</v>
      </c>
      <c r="P2889">
        <v>36.033755274261601</v>
      </c>
    </row>
    <row r="2890" spans="1:17" hidden="1" x14ac:dyDescent="0.3">
      <c r="A2890" t="s">
        <v>5942</v>
      </c>
      <c r="B2890" t="s">
        <v>5943</v>
      </c>
      <c r="C2890" t="str">
        <f>IFERROR(VLOOKUP(Table1[[#This Row],[Ticker]],[1]!Table1[[Symbol]:[Industry]],2,FALSE),"-")</f>
        <v>-</v>
      </c>
      <c r="D2890" t="s">
        <v>5283</v>
      </c>
      <c r="E2890">
        <v>98.338364400000003</v>
      </c>
      <c r="F2890">
        <v>36.229999999999997</v>
      </c>
      <c r="G2890">
        <v>1.17086155914507</v>
      </c>
      <c r="H2890">
        <v>-6.8019987654840302</v>
      </c>
      <c r="I2890">
        <v>-26.782527775380402</v>
      </c>
      <c r="J2890">
        <v>2.52801895272317</v>
      </c>
      <c r="K2890">
        <v>37.3511639963139</v>
      </c>
      <c r="L2890">
        <v>35.980934765225904</v>
      </c>
      <c r="M2890">
        <v>42.700343201989497</v>
      </c>
      <c r="N2890">
        <v>1.04915523037199</v>
      </c>
      <c r="O2890">
        <v>40.491305547888402</v>
      </c>
      <c r="P2890">
        <v>38.019047619047598</v>
      </c>
      <c r="Q2890">
        <v>-1.0233879457308999E-2</v>
      </c>
    </row>
    <row r="2891" spans="1:17" hidden="1" x14ac:dyDescent="0.3">
      <c r="A2891" t="s">
        <v>5944</v>
      </c>
      <c r="B2891" t="s">
        <v>5945</v>
      </c>
      <c r="C2891" t="str">
        <f>IFERROR(VLOOKUP(Table1[[#This Row],[Ticker]],[1]!Table1[[Symbol]:[Industry]],2,FALSE),"-")</f>
        <v>-</v>
      </c>
      <c r="D2891" t="s">
        <v>619</v>
      </c>
      <c r="E2891">
        <v>98.086535999999995</v>
      </c>
      <c r="F2891">
        <v>48.8</v>
      </c>
      <c r="G2891">
        <v>61.928818627982899</v>
      </c>
      <c r="H2891">
        <v>-23.9317863809793</v>
      </c>
      <c r="I2891">
        <v>10.4521214839982</v>
      </c>
      <c r="J2891">
        <v>0.42177561716597201</v>
      </c>
      <c r="K2891">
        <v>50.785752162954999</v>
      </c>
      <c r="L2891">
        <v>41.393666641547703</v>
      </c>
      <c r="M2891">
        <v>32.249312771876198</v>
      </c>
      <c r="N2891">
        <v>0.13625154509231699</v>
      </c>
      <c r="O2891">
        <v>41.393442622950801</v>
      </c>
      <c r="P2891">
        <v>112.266202696824</v>
      </c>
      <c r="Q2891">
        <v>8.1842684105267002E-2</v>
      </c>
    </row>
    <row r="2892" spans="1:17" hidden="1" x14ac:dyDescent="0.3">
      <c r="A2892" t="s">
        <v>5946</v>
      </c>
      <c r="B2892" t="s">
        <v>5947</v>
      </c>
      <c r="C2892" t="str">
        <f>IFERROR(VLOOKUP(Table1[[#This Row],[Ticker]],[1]!Table1[[Symbol]:[Industry]],2,FALSE),"-")</f>
        <v>-</v>
      </c>
      <c r="D2892" t="s">
        <v>380</v>
      </c>
      <c r="E2892">
        <v>98.048580000000001</v>
      </c>
      <c r="F2892">
        <v>9.8699999999999992</v>
      </c>
      <c r="G2892">
        <v>85.326382304616402</v>
      </c>
      <c r="H2892">
        <v>-20.501720109615501</v>
      </c>
      <c r="I2892">
        <v>11.770750777898</v>
      </c>
      <c r="J2892">
        <v>-6.4567214770359396</v>
      </c>
      <c r="K2892">
        <v>10.575219586269901</v>
      </c>
      <c r="L2892">
        <v>8.5879765486611497</v>
      </c>
      <c r="M2892">
        <v>20.869312014804802</v>
      </c>
      <c r="N2892">
        <v>0.56199030955350104</v>
      </c>
      <c r="O2892">
        <v>27.051671732522799</v>
      </c>
      <c r="P2892">
        <v>123.30316742081401</v>
      </c>
      <c r="Q2892">
        <v>4.6022659400674001E-2</v>
      </c>
    </row>
    <row r="2893" spans="1:17" hidden="1" x14ac:dyDescent="0.3">
      <c r="A2893" t="s">
        <v>5948</v>
      </c>
      <c r="B2893" t="s">
        <v>5949</v>
      </c>
      <c r="C2893" t="str">
        <f>IFERROR(VLOOKUP(Table1[[#This Row],[Ticker]],[1]!Table1[[Symbol]:[Industry]],2,FALSE),"-")</f>
        <v>-</v>
      </c>
      <c r="D2893" t="s">
        <v>420</v>
      </c>
      <c r="E2893">
        <v>97.662308999999993</v>
      </c>
      <c r="F2893">
        <v>140.1</v>
      </c>
      <c r="G2893">
        <v>-6.4916665472191797</v>
      </c>
      <c r="H2893">
        <v>0.85688724048120002</v>
      </c>
      <c r="I2893">
        <v>-19.066780883526398</v>
      </c>
      <c r="J2893">
        <v>-1.8882078356746099</v>
      </c>
      <c r="K2893">
        <v>140.02927618012399</v>
      </c>
      <c r="L2893">
        <v>131.702677686513</v>
      </c>
      <c r="M2893">
        <v>42.315267118716903</v>
      </c>
      <c r="N2893">
        <v>5.1871675783658597</v>
      </c>
      <c r="O2893">
        <v>29.122055674518201</v>
      </c>
      <c r="P2893">
        <v>40.1</v>
      </c>
      <c r="Q2893">
        <v>-8.275976335867E-3</v>
      </c>
    </row>
    <row r="2894" spans="1:17" hidden="1" x14ac:dyDescent="0.3">
      <c r="A2894" t="s">
        <v>5950</v>
      </c>
      <c r="B2894" t="s">
        <v>5951</v>
      </c>
      <c r="C2894" t="str">
        <f>IFERROR(VLOOKUP(Table1[[#This Row],[Ticker]],[1]!Table1[[Symbol]:[Industry]],2,FALSE),"-")</f>
        <v>-</v>
      </c>
      <c r="D2894" t="s">
        <v>808</v>
      </c>
      <c r="E2894">
        <v>97.596509999999995</v>
      </c>
      <c r="F2894">
        <v>53.4</v>
      </c>
      <c r="G2894">
        <v>-73.574810667057307</v>
      </c>
      <c r="H2894">
        <v>24.4266683852623</v>
      </c>
      <c r="I2894">
        <v>-36.145165138017802</v>
      </c>
      <c r="J2894">
        <v>0.90556154346060602</v>
      </c>
      <c r="K2894">
        <v>48.777752593460903</v>
      </c>
      <c r="M2894">
        <v>57.030510018313699</v>
      </c>
      <c r="N2894">
        <v>1.92964118564742</v>
      </c>
      <c r="O2894">
        <v>109.737827715355</v>
      </c>
      <c r="P2894">
        <v>42.021276595744602</v>
      </c>
    </row>
    <row r="2895" spans="1:17" hidden="1" x14ac:dyDescent="0.3">
      <c r="A2895" t="s">
        <v>5952</v>
      </c>
      <c r="B2895" t="s">
        <v>5953</v>
      </c>
      <c r="C2895" t="str">
        <f>IFERROR(VLOOKUP(Table1[[#This Row],[Ticker]],[1]!Table1[[Symbol]:[Industry]],2,FALSE),"-")</f>
        <v>-</v>
      </c>
      <c r="D2895" t="s">
        <v>46</v>
      </c>
      <c r="E2895">
        <v>97.322548220000002</v>
      </c>
      <c r="F2895">
        <v>4.5999999999999996</v>
      </c>
      <c r="G2895">
        <v>-2.9233116978315601</v>
      </c>
      <c r="H2895">
        <v>-16.185342673893</v>
      </c>
      <c r="I2895">
        <v>-36.6237976166503</v>
      </c>
      <c r="J2895">
        <v>-4.63936071641713</v>
      </c>
      <c r="K2895">
        <v>4.6283537661261898</v>
      </c>
      <c r="L2895">
        <v>4.7572101544562901</v>
      </c>
      <c r="M2895">
        <v>52.706280306644999</v>
      </c>
      <c r="N2895">
        <v>0.49214210765423599</v>
      </c>
      <c r="O2895">
        <v>54.347826086956502</v>
      </c>
      <c r="P2895">
        <v>58.620689655172399</v>
      </c>
      <c r="Q2895">
        <v>-2.8971380830707001E-2</v>
      </c>
    </row>
    <row r="2896" spans="1:17" hidden="1" x14ac:dyDescent="0.3">
      <c r="A2896" t="s">
        <v>5954</v>
      </c>
      <c r="B2896" t="s">
        <v>5955</v>
      </c>
      <c r="C2896" t="str">
        <f>IFERROR(VLOOKUP(Table1[[#This Row],[Ticker]],[1]!Table1[[Symbol]:[Industry]],2,FALSE),"-")</f>
        <v>-</v>
      </c>
      <c r="E2896">
        <v>97.174440000000004</v>
      </c>
      <c r="F2896">
        <v>116.6</v>
      </c>
      <c r="G2896">
        <v>25.703132461346801</v>
      </c>
      <c r="H2896">
        <v>-6.7646003628245897</v>
      </c>
      <c r="I2896">
        <v>9.918173563002</v>
      </c>
      <c r="J2896">
        <v>-2.0590811883661502</v>
      </c>
      <c r="K2896">
        <v>127.938726918615</v>
      </c>
      <c r="M2896">
        <v>27.3804231766767</v>
      </c>
      <c r="N2896">
        <v>0.24756097560975601</v>
      </c>
      <c r="O2896">
        <v>42.367066895368801</v>
      </c>
      <c r="P2896">
        <v>59.507523939808401</v>
      </c>
    </row>
    <row r="2897" spans="1:17" hidden="1" x14ac:dyDescent="0.3">
      <c r="A2897" t="s">
        <v>5956</v>
      </c>
      <c r="B2897" t="s">
        <v>5957</v>
      </c>
      <c r="C2897" t="str">
        <f>IFERROR(VLOOKUP(Table1[[#This Row],[Ticker]],[1]!Table1[[Symbol]:[Industry]],2,FALSE),"-")</f>
        <v>-</v>
      </c>
      <c r="D2897" t="s">
        <v>1435</v>
      </c>
      <c r="E2897">
        <v>97.09</v>
      </c>
      <c r="F2897">
        <v>97.09</v>
      </c>
      <c r="G2897">
        <v>24.593299263389401</v>
      </c>
      <c r="H2897">
        <v>-9.7402419461216692</v>
      </c>
      <c r="I2897">
        <v>-3.2724238846537501</v>
      </c>
      <c r="J2897">
        <v>-4.3979719350340796</v>
      </c>
      <c r="K2897">
        <v>100.031274150624</v>
      </c>
      <c r="L2897">
        <v>89.978128471557397</v>
      </c>
      <c r="M2897">
        <v>34.832499910299099</v>
      </c>
      <c r="N2897">
        <v>0.70004182807219895</v>
      </c>
      <c r="O2897">
        <v>35.132351426511399</v>
      </c>
      <c r="P2897">
        <v>54.1111111111111</v>
      </c>
      <c r="Q2897">
        <v>4.7948181723780001E-3</v>
      </c>
    </row>
    <row r="2898" spans="1:17" hidden="1" x14ac:dyDescent="0.3">
      <c r="A2898" t="s">
        <v>5958</v>
      </c>
      <c r="B2898" t="s">
        <v>5959</v>
      </c>
      <c r="C2898" t="str">
        <f>IFERROR(VLOOKUP(Table1[[#This Row],[Ticker]],[1]!Table1[[Symbol]:[Industry]],2,FALSE),"-")</f>
        <v>-</v>
      </c>
      <c r="D2898" t="s">
        <v>921</v>
      </c>
      <c r="E2898">
        <v>96.949185600000007</v>
      </c>
      <c r="F2898">
        <v>8</v>
      </c>
      <c r="G2898">
        <v>-8.0339142912716799</v>
      </c>
      <c r="H2898">
        <v>6.2734880309950203</v>
      </c>
      <c r="I2898">
        <v>-23.3022532606232</v>
      </c>
      <c r="J2898">
        <v>1.47137691463861</v>
      </c>
      <c r="K2898">
        <v>7.0273531909004401</v>
      </c>
      <c r="L2898">
        <v>8.0787920404706597</v>
      </c>
      <c r="M2898">
        <v>85.385335276349096</v>
      </c>
      <c r="N2898">
        <v>2.5994410158844898</v>
      </c>
      <c r="O2898">
        <v>54.374999999999901</v>
      </c>
      <c r="P2898">
        <v>73.913043478260803</v>
      </c>
      <c r="Q2898">
        <v>-0.12550031401751099</v>
      </c>
    </row>
    <row r="2899" spans="1:17" hidden="1" x14ac:dyDescent="0.3">
      <c r="A2899" t="s">
        <v>5960</v>
      </c>
      <c r="B2899" t="s">
        <v>5961</v>
      </c>
      <c r="C2899" t="str">
        <f>IFERROR(VLOOKUP(Table1[[#This Row],[Ticker]],[1]!Table1[[Symbol]:[Industry]],2,FALSE),"-")</f>
        <v>-</v>
      </c>
      <c r="D2899" t="s">
        <v>1508</v>
      </c>
      <c r="E2899">
        <v>96.849247235999997</v>
      </c>
      <c r="F2899">
        <v>22.89</v>
      </c>
      <c r="G2899">
        <v>10.276256136710799</v>
      </c>
      <c r="H2899">
        <v>-14.6568076483209</v>
      </c>
      <c r="I2899">
        <v>-12.840168866578599</v>
      </c>
      <c r="J2899">
        <v>-9.4596985103429994</v>
      </c>
      <c r="K2899">
        <v>24.2613429449233</v>
      </c>
      <c r="L2899">
        <v>22.5683427163302</v>
      </c>
      <c r="M2899">
        <v>28.543190005704702</v>
      </c>
      <c r="N2899">
        <v>0.82675736086332996</v>
      </c>
      <c r="O2899">
        <v>51.376146788990802</v>
      </c>
      <c r="P2899">
        <v>52.093023255813897</v>
      </c>
      <c r="Q2899">
        <v>5.9745260013657001E-2</v>
      </c>
    </row>
    <row r="2900" spans="1:17" hidden="1" x14ac:dyDescent="0.3">
      <c r="A2900" t="s">
        <v>5962</v>
      </c>
      <c r="B2900" t="s">
        <v>5963</v>
      </c>
      <c r="C2900" t="str">
        <f>IFERROR(VLOOKUP(Table1[[#This Row],[Ticker]],[1]!Table1[[Symbol]:[Industry]],2,FALSE),"-")</f>
        <v>-</v>
      </c>
      <c r="D2900" t="s">
        <v>372</v>
      </c>
      <c r="E2900">
        <v>96.768350894999998</v>
      </c>
      <c r="F2900">
        <v>47.73</v>
      </c>
      <c r="G2900">
        <v>17.6561042009658</v>
      </c>
      <c r="H2900">
        <v>-5.6504362529850001</v>
      </c>
      <c r="I2900">
        <v>-7.7562762491289501</v>
      </c>
      <c r="J2900">
        <v>1.0506605537107601</v>
      </c>
      <c r="K2900">
        <v>46.228272406637302</v>
      </c>
      <c r="L2900">
        <v>43.571981103566102</v>
      </c>
      <c r="M2900">
        <v>53.158657692988001</v>
      </c>
      <c r="N2900">
        <v>1.0241865188824999</v>
      </c>
      <c r="O2900">
        <v>37.754033102870302</v>
      </c>
      <c r="P2900">
        <v>45.075987841945199</v>
      </c>
      <c r="Q2900">
        <v>8.4370197528971E-2</v>
      </c>
    </row>
    <row r="2901" spans="1:17" hidden="1" x14ac:dyDescent="0.3">
      <c r="A2901" t="s">
        <v>5964</v>
      </c>
      <c r="B2901" t="s">
        <v>5965</v>
      </c>
      <c r="C2901" t="str">
        <f>IFERROR(VLOOKUP(Table1[[#This Row],[Ticker]],[1]!Table1[[Symbol]:[Industry]],2,FALSE),"-")</f>
        <v>-</v>
      </c>
      <c r="D2901" t="s">
        <v>130</v>
      </c>
      <c r="E2901">
        <v>96.565659284999995</v>
      </c>
      <c r="F2901">
        <v>94.11</v>
      </c>
      <c r="G2901">
        <v>-28.358534369896301</v>
      </c>
      <c r="H2901">
        <v>-10.626641112353999</v>
      </c>
      <c r="I2901">
        <v>-16.845735623802099</v>
      </c>
      <c r="J2901">
        <v>-2.7519162569631299</v>
      </c>
      <c r="K2901">
        <v>98.211389824353304</v>
      </c>
      <c r="L2901">
        <v>93.819449409578198</v>
      </c>
      <c r="M2901">
        <v>32.5791970380835</v>
      </c>
      <c r="N2901">
        <v>1.1922177539698899</v>
      </c>
      <c r="O2901">
        <v>25.9058548507066</v>
      </c>
      <c r="P2901">
        <v>36.351782092147197</v>
      </c>
      <c r="Q2901">
        <v>4.6912762010188999E-2</v>
      </c>
    </row>
    <row r="2902" spans="1:17" hidden="1" x14ac:dyDescent="0.3">
      <c r="A2902" t="s">
        <v>5966</v>
      </c>
      <c r="B2902" t="s">
        <v>5967</v>
      </c>
      <c r="C2902" t="str">
        <f>IFERROR(VLOOKUP(Table1[[#This Row],[Ticker]],[1]!Table1[[Symbol]:[Industry]],2,FALSE),"-")</f>
        <v>-</v>
      </c>
      <c r="D2902" t="s">
        <v>1541</v>
      </c>
      <c r="E2902">
        <v>96.319863359999999</v>
      </c>
      <c r="F2902">
        <v>5.04</v>
      </c>
      <c r="G2902">
        <v>41.269958362565298</v>
      </c>
      <c r="H2902">
        <v>-2.5548688748893902</v>
      </c>
      <c r="I2902">
        <v>-1.99784928283682</v>
      </c>
      <c r="J2902">
        <v>-5.2285873213055103</v>
      </c>
      <c r="K2902">
        <v>5.0200587319470502</v>
      </c>
      <c r="L2902">
        <v>4.6674645732466802</v>
      </c>
      <c r="M2902">
        <v>51.092895900667898</v>
      </c>
      <c r="N2902">
        <v>2.2167527210440898</v>
      </c>
      <c r="O2902">
        <v>27.9761904761904</v>
      </c>
      <c r="P2902">
        <v>73.793103448275801</v>
      </c>
      <c r="Q2902">
        <v>3.8086760933733997E-2</v>
      </c>
    </row>
    <row r="2903" spans="1:17" hidden="1" x14ac:dyDescent="0.3">
      <c r="A2903" t="s">
        <v>5968</v>
      </c>
      <c r="B2903" t="s">
        <v>5969</v>
      </c>
      <c r="C2903" t="str">
        <f>IFERROR(VLOOKUP(Table1[[#This Row],[Ticker]],[1]!Table1[[Symbol]:[Industry]],2,FALSE),"-")</f>
        <v>-</v>
      </c>
      <c r="E2903">
        <v>96.22303488</v>
      </c>
      <c r="F2903">
        <v>76.8</v>
      </c>
      <c r="G2903">
        <v>494.87981820589602</v>
      </c>
      <c r="H2903">
        <v>20.5908534725307</v>
      </c>
      <c r="I2903">
        <v>247.007874694267</v>
      </c>
      <c r="J2903">
        <v>2.0909629962198202</v>
      </c>
      <c r="K2903">
        <v>64.814223243868696</v>
      </c>
      <c r="L2903">
        <v>42.100839429461701</v>
      </c>
      <c r="M2903">
        <v>77.049841000392902</v>
      </c>
      <c r="N2903">
        <v>0.28433287197986001</v>
      </c>
      <c r="O2903">
        <v>0.79427083333334303</v>
      </c>
      <c r="P2903">
        <v>602.65324794144499</v>
      </c>
      <c r="Q2903">
        <v>0.20817397961411099</v>
      </c>
    </row>
    <row r="2904" spans="1:17" hidden="1" x14ac:dyDescent="0.3">
      <c r="A2904" t="s">
        <v>5970</v>
      </c>
      <c r="B2904" t="s">
        <v>5971</v>
      </c>
      <c r="C2904" t="str">
        <f>IFERROR(VLOOKUP(Table1[[#This Row],[Ticker]],[1]!Table1[[Symbol]:[Industry]],2,FALSE),"-")</f>
        <v>-</v>
      </c>
      <c r="D2904" t="s">
        <v>235</v>
      </c>
      <c r="E2904">
        <v>96.138576</v>
      </c>
      <c r="F2904">
        <v>6.48</v>
      </c>
      <c r="G2904">
        <v>-43.578920944272703</v>
      </c>
      <c r="H2904">
        <v>-18.063733602090799</v>
      </c>
      <c r="I2904">
        <v>-34.558891442155002</v>
      </c>
      <c r="J2904">
        <v>-11.095324840038099</v>
      </c>
      <c r="K2904">
        <v>8.0079448794187993</v>
      </c>
      <c r="L2904">
        <v>8.3058352792047003</v>
      </c>
      <c r="M2904">
        <v>6.1214842119740798</v>
      </c>
      <c r="N2904">
        <v>1.0827216928002099</v>
      </c>
      <c r="O2904">
        <v>100.61728395061699</v>
      </c>
      <c r="P2904">
        <v>3.1847133757961701</v>
      </c>
      <c r="Q2904">
        <v>0.13717432534482801</v>
      </c>
    </row>
    <row r="2905" spans="1:17" hidden="1" x14ac:dyDescent="0.3">
      <c r="A2905" t="s">
        <v>5972</v>
      </c>
      <c r="B2905" t="s">
        <v>5973</v>
      </c>
      <c r="C2905" t="str">
        <f>IFERROR(VLOOKUP(Table1[[#This Row],[Ticker]],[1]!Table1[[Symbol]:[Industry]],2,FALSE),"-")</f>
        <v>-</v>
      </c>
      <c r="D2905" t="s">
        <v>1298</v>
      </c>
      <c r="E2905">
        <v>96.080539380000005</v>
      </c>
      <c r="F2905">
        <v>25.66</v>
      </c>
      <c r="G2905">
        <v>-16.160817226358699</v>
      </c>
      <c r="H2905">
        <v>-5.0107154271214602</v>
      </c>
      <c r="I2905">
        <v>-10.1784711713238</v>
      </c>
      <c r="J2905">
        <v>0.50529894475313597</v>
      </c>
      <c r="K2905">
        <v>25.514916032625699</v>
      </c>
      <c r="L2905">
        <v>24.881350993443998</v>
      </c>
      <c r="M2905">
        <v>53.842876406836702</v>
      </c>
      <c r="N2905">
        <v>1.0334082503245701</v>
      </c>
      <c r="O2905">
        <v>9.0023382696804202</v>
      </c>
      <c r="P2905">
        <v>11.082251082251</v>
      </c>
      <c r="Q2905">
        <v>-6.9436672557021004E-2</v>
      </c>
    </row>
    <row r="2906" spans="1:17" hidden="1" x14ac:dyDescent="0.3">
      <c r="A2906" t="s">
        <v>5974</v>
      </c>
      <c r="B2906" t="s">
        <v>5975</v>
      </c>
      <c r="C2906" t="str">
        <f>IFERROR(VLOOKUP(Table1[[#This Row],[Ticker]],[1]!Table1[[Symbol]:[Industry]],2,FALSE),"-")</f>
        <v>-</v>
      </c>
      <c r="D2906" t="s">
        <v>101</v>
      </c>
      <c r="E2906">
        <v>95.937760055999902</v>
      </c>
      <c r="F2906">
        <v>82.92</v>
      </c>
      <c r="G2906">
        <v>67.525211457632096</v>
      </c>
      <c r="H2906">
        <v>25.176385078544701</v>
      </c>
      <c r="I2906">
        <v>-15.8913870939462</v>
      </c>
      <c r="J2906">
        <v>-4.27531525712942</v>
      </c>
      <c r="K2906">
        <v>73.692179111437298</v>
      </c>
      <c r="L2906">
        <v>68.143343690861897</v>
      </c>
      <c r="M2906">
        <v>52.375899305636999</v>
      </c>
      <c r="N2906">
        <v>2.7209227045998299</v>
      </c>
      <c r="O2906">
        <v>26.748673420164</v>
      </c>
      <c r="Q2906">
        <v>8.8988872442310005E-2</v>
      </c>
    </row>
    <row r="2907" spans="1:17" hidden="1" x14ac:dyDescent="0.3">
      <c r="A2907" t="s">
        <v>5976</v>
      </c>
      <c r="B2907" t="s">
        <v>5977</v>
      </c>
      <c r="C2907" t="str">
        <f>IFERROR(VLOOKUP(Table1[[#This Row],[Ticker]],[1]!Table1[[Symbol]:[Industry]],2,FALSE),"-")</f>
        <v>-</v>
      </c>
      <c r="D2907" t="s">
        <v>173</v>
      </c>
      <c r="E2907">
        <v>95.907017249999996</v>
      </c>
      <c r="F2907">
        <v>49.5</v>
      </c>
      <c r="G2907">
        <v>-63.727647268989202</v>
      </c>
      <c r="H2907">
        <v>-0.31023074791338201</v>
      </c>
      <c r="I2907">
        <v>-32.327812519860998</v>
      </c>
      <c r="J2907">
        <v>-5.5903907878575598</v>
      </c>
      <c r="K2907">
        <v>49.442317779416499</v>
      </c>
      <c r="L2907">
        <v>54.344842986741597</v>
      </c>
      <c r="M2907">
        <v>41.040863501263203</v>
      </c>
      <c r="N2907">
        <v>1.0551687532194101</v>
      </c>
      <c r="O2907">
        <v>66.909090909090907</v>
      </c>
      <c r="P2907">
        <v>25.3164556962025</v>
      </c>
      <c r="Q2907">
        <v>3.2160676037188002E-2</v>
      </c>
    </row>
    <row r="2908" spans="1:17" hidden="1" x14ac:dyDescent="0.3">
      <c r="A2908" t="s">
        <v>5978</v>
      </c>
      <c r="B2908" t="s">
        <v>5979</v>
      </c>
      <c r="C2908" t="str">
        <f>IFERROR(VLOOKUP(Table1[[#This Row],[Ticker]],[1]!Table1[[Symbol]:[Industry]],2,FALSE),"-")</f>
        <v>-</v>
      </c>
      <c r="D2908" t="s">
        <v>92</v>
      </c>
      <c r="E2908">
        <v>95.675878064999907</v>
      </c>
      <c r="F2908">
        <v>17.829999999999998</v>
      </c>
      <c r="G2908">
        <v>35.934370624566299</v>
      </c>
      <c r="H2908">
        <v>11.624419708013599</v>
      </c>
      <c r="I2908">
        <v>2.0463553298183998</v>
      </c>
      <c r="J2908">
        <v>-5.8104836643629101</v>
      </c>
      <c r="K2908">
        <v>15.8576631880133</v>
      </c>
      <c r="L2908">
        <v>16.108947623362798</v>
      </c>
      <c r="M2908">
        <v>67.13132944921</v>
      </c>
      <c r="N2908">
        <v>2.7575338661687301</v>
      </c>
      <c r="O2908">
        <v>65.171060011216994</v>
      </c>
      <c r="P2908">
        <v>60.630630630630598</v>
      </c>
      <c r="Q2908">
        <v>-3.2161747443113002E-2</v>
      </c>
    </row>
    <row r="2909" spans="1:17" hidden="1" x14ac:dyDescent="0.3">
      <c r="A2909" t="s">
        <v>5980</v>
      </c>
      <c r="B2909" t="s">
        <v>5981</v>
      </c>
      <c r="C2909" t="str">
        <f>IFERROR(VLOOKUP(Table1[[#This Row],[Ticker]],[1]!Table1[[Symbol]:[Industry]],2,FALSE),"-")</f>
        <v>-</v>
      </c>
      <c r="D2909" t="s">
        <v>5982</v>
      </c>
      <c r="E2909">
        <v>95.576144999999997</v>
      </c>
      <c r="F2909">
        <v>80.25</v>
      </c>
      <c r="G2909">
        <v>-77.0461187153754</v>
      </c>
      <c r="H2909">
        <v>-6.1373424818922402</v>
      </c>
      <c r="I2909">
        <v>-46.372156077455102</v>
      </c>
      <c r="J2909">
        <v>-8.9137400050120998</v>
      </c>
      <c r="K2909">
        <v>86.843344893903307</v>
      </c>
      <c r="M2909">
        <v>25.615473397651702</v>
      </c>
      <c r="N2909">
        <v>1.7872913992297801</v>
      </c>
      <c r="O2909">
        <v>130.52959501557601</v>
      </c>
      <c r="P2909">
        <v>5.5921052631578902</v>
      </c>
    </row>
    <row r="2910" spans="1:17" hidden="1" x14ac:dyDescent="0.3">
      <c r="A2910" t="s">
        <v>5983</v>
      </c>
      <c r="B2910" t="s">
        <v>5984</v>
      </c>
      <c r="C2910" t="str">
        <f>IFERROR(VLOOKUP(Table1[[#This Row],[Ticker]],[1]!Table1[[Symbol]:[Industry]],2,FALSE),"-")</f>
        <v>-</v>
      </c>
      <c r="D2910" t="s">
        <v>472</v>
      </c>
      <c r="E2910">
        <v>95.403348837999999</v>
      </c>
      <c r="F2910">
        <v>16.87</v>
      </c>
      <c r="G2910">
        <v>9.9129456121099704</v>
      </c>
      <c r="H2910">
        <v>-13.7396391898817</v>
      </c>
      <c r="I2910">
        <v>-19.4040035218562</v>
      </c>
      <c r="J2910">
        <v>-9.4557754032421801</v>
      </c>
      <c r="K2910">
        <v>18.593647636372001</v>
      </c>
      <c r="L2910">
        <v>18.120960918219701</v>
      </c>
      <c r="M2910">
        <v>26.0625311780842</v>
      </c>
      <c r="N2910">
        <v>1.02423082825675</v>
      </c>
      <c r="O2910">
        <v>41.967990515708301</v>
      </c>
      <c r="P2910">
        <v>36.599190283400802</v>
      </c>
      <c r="Q2910">
        <v>2.2502356825725999E-2</v>
      </c>
    </row>
    <row r="2911" spans="1:17" hidden="1" x14ac:dyDescent="0.3">
      <c r="A2911" t="s">
        <v>5985</v>
      </c>
      <c r="B2911" t="s">
        <v>5986</v>
      </c>
      <c r="C2911" t="str">
        <f>IFERROR(VLOOKUP(Table1[[#This Row],[Ticker]],[1]!Table1[[Symbol]:[Industry]],2,FALSE),"-")</f>
        <v>-</v>
      </c>
      <c r="D2911" t="s">
        <v>523</v>
      </c>
      <c r="E2911">
        <v>95.364900000000006</v>
      </c>
      <c r="F2911">
        <v>51</v>
      </c>
      <c r="G2911">
        <v>1.63982027001909</v>
      </c>
      <c r="H2911">
        <v>-4.1612945777006196</v>
      </c>
      <c r="I2911">
        <v>-22.697292583067199</v>
      </c>
      <c r="J2911">
        <v>-1.3788523263190999</v>
      </c>
      <c r="K2911">
        <v>49.884550467936499</v>
      </c>
      <c r="M2911">
        <v>43.604471184278303</v>
      </c>
      <c r="N2911">
        <v>0.71257918552036204</v>
      </c>
      <c r="O2911">
        <v>29.019607843137202</v>
      </c>
      <c r="P2911">
        <v>37.6518218623481</v>
      </c>
    </row>
    <row r="2912" spans="1:17" hidden="1" x14ac:dyDescent="0.3">
      <c r="A2912" t="s">
        <v>5987</v>
      </c>
      <c r="B2912" t="s">
        <v>5988</v>
      </c>
      <c r="C2912" t="str">
        <f>IFERROR(VLOOKUP(Table1[[#This Row],[Ticker]],[1]!Table1[[Symbol]:[Industry]],2,FALSE),"-")</f>
        <v>-</v>
      </c>
      <c r="D2912" t="s">
        <v>1627</v>
      </c>
      <c r="E2912">
        <v>95.118487040000005</v>
      </c>
      <c r="F2912">
        <v>6536.4</v>
      </c>
      <c r="G2912">
        <v>-4.3000152317384197</v>
      </c>
      <c r="H2912">
        <v>-2.9040886875701402</v>
      </c>
      <c r="I2912">
        <v>-0.39316866820604202</v>
      </c>
      <c r="J2912">
        <v>-0.18169595197886201</v>
      </c>
      <c r="K2912">
        <v>6591.9951462559202</v>
      </c>
      <c r="L2912">
        <v>6141.8971568739398</v>
      </c>
      <c r="M2912">
        <v>55.282251015972101</v>
      </c>
      <c r="N2912">
        <v>1.3203485050466499</v>
      </c>
      <c r="O2912">
        <v>6.8623401260632804</v>
      </c>
      <c r="P2912">
        <v>27.888867149285801</v>
      </c>
      <c r="Q2912">
        <v>-2.1659899071474999E-2</v>
      </c>
    </row>
    <row r="2913" spans="1:17" hidden="1" x14ac:dyDescent="0.3">
      <c r="A2913" t="s">
        <v>5989</v>
      </c>
      <c r="B2913" t="s">
        <v>5990</v>
      </c>
      <c r="C2913" t="str">
        <f>IFERROR(VLOOKUP(Table1[[#This Row],[Ticker]],[1]!Table1[[Symbol]:[Industry]],2,FALSE),"-")</f>
        <v>-</v>
      </c>
      <c r="D2913" t="s">
        <v>92</v>
      </c>
      <c r="E2913">
        <v>94.974000000000004</v>
      </c>
      <c r="F2913">
        <v>220</v>
      </c>
      <c r="G2913">
        <v>-29.148357069882302</v>
      </c>
      <c r="H2913">
        <v>-3.7046735731344098</v>
      </c>
      <c r="I2913">
        <v>-19.604102336085401</v>
      </c>
      <c r="J2913">
        <v>0.54422459675781298</v>
      </c>
      <c r="K2913">
        <v>221.21216615559501</v>
      </c>
      <c r="L2913">
        <v>221.80122728699101</v>
      </c>
      <c r="M2913">
        <v>81.146072576643405</v>
      </c>
      <c r="N2913">
        <v>0</v>
      </c>
      <c r="O2913">
        <v>5.4545454545454399</v>
      </c>
      <c r="P2913">
        <v>2.32558139534884</v>
      </c>
    </row>
    <row r="2914" spans="1:17" hidden="1" x14ac:dyDescent="0.3">
      <c r="A2914" t="s">
        <v>5991</v>
      </c>
      <c r="B2914" t="s">
        <v>5992</v>
      </c>
      <c r="C2914" t="str">
        <f>IFERROR(VLOOKUP(Table1[[#This Row],[Ticker]],[1]!Table1[[Symbol]:[Industry]],2,FALSE),"-")</f>
        <v>-</v>
      </c>
      <c r="D2914" t="s">
        <v>619</v>
      </c>
      <c r="E2914">
        <v>94.910310887999998</v>
      </c>
      <c r="F2914">
        <v>4.08</v>
      </c>
      <c r="G2914">
        <v>-10.364832165667799</v>
      </c>
      <c r="H2914">
        <v>-11.6273579261169</v>
      </c>
      <c r="I2914">
        <v>-11.9651370086226</v>
      </c>
      <c r="J2914">
        <v>-3.6712320777152398</v>
      </c>
      <c r="K2914">
        <v>4.3018436422953696</v>
      </c>
      <c r="L2914">
        <v>4.5524503179135696</v>
      </c>
      <c r="M2914">
        <v>30.505266923734901</v>
      </c>
      <c r="N2914">
        <v>0.674150931027373</v>
      </c>
      <c r="O2914">
        <v>37.254901960784203</v>
      </c>
      <c r="P2914">
        <v>66.530612244897895</v>
      </c>
      <c r="Q2914">
        <v>0.12510728316599201</v>
      </c>
    </row>
    <row r="2915" spans="1:17" hidden="1" x14ac:dyDescent="0.3">
      <c r="A2915" t="s">
        <v>5993</v>
      </c>
      <c r="B2915" t="s">
        <v>5994</v>
      </c>
      <c r="C2915" t="str">
        <f>IFERROR(VLOOKUP(Table1[[#This Row],[Ticker]],[1]!Table1[[Symbol]:[Industry]],2,FALSE),"-")</f>
        <v>-</v>
      </c>
      <c r="E2915">
        <v>94.888610999999997</v>
      </c>
      <c r="F2915">
        <v>45.9</v>
      </c>
      <c r="G2915">
        <v>8.5125359858938801</v>
      </c>
      <c r="H2915">
        <v>-14.2608383354774</v>
      </c>
      <c r="I2915">
        <v>-1.0771717715170199</v>
      </c>
      <c r="J2915">
        <v>-14.4557754032421</v>
      </c>
      <c r="K2915">
        <v>47.343142664159501</v>
      </c>
      <c r="L2915">
        <v>41.209370110593198</v>
      </c>
      <c r="M2915">
        <v>40.601959073986698</v>
      </c>
      <c r="N2915">
        <v>0.29060966402416</v>
      </c>
      <c r="O2915">
        <v>46.078431372548998</v>
      </c>
      <c r="P2915">
        <v>62.133521723772503</v>
      </c>
      <c r="Q2915">
        <v>0.163233961027585</v>
      </c>
    </row>
    <row r="2916" spans="1:17" hidden="1" x14ac:dyDescent="0.3">
      <c r="A2916" t="s">
        <v>5995</v>
      </c>
      <c r="B2916" t="s">
        <v>5996</v>
      </c>
      <c r="C2916" t="str">
        <f>IFERROR(VLOOKUP(Table1[[#This Row],[Ticker]],[1]!Table1[[Symbol]:[Industry]],2,FALSE),"-")</f>
        <v>-</v>
      </c>
      <c r="D2916" t="s">
        <v>198</v>
      </c>
      <c r="E2916">
        <v>94.794449999999998</v>
      </c>
      <c r="F2916">
        <v>122.95</v>
      </c>
      <c r="G2916">
        <v>-23.321010816688801</v>
      </c>
      <c r="H2916">
        <v>-1.8905911048600099</v>
      </c>
      <c r="I2916">
        <v>-16.9356045178214</v>
      </c>
      <c r="J2916">
        <v>-10.078343496627401</v>
      </c>
      <c r="K2916">
        <v>120.96365387890501</v>
      </c>
      <c r="L2916">
        <v>122.627530702865</v>
      </c>
      <c r="M2916">
        <v>50.219316659700702</v>
      </c>
      <c r="N2916">
        <v>0.75493741307371298</v>
      </c>
      <c r="O2916">
        <v>35.583570557137001</v>
      </c>
      <c r="P2916">
        <v>19.368932038834899</v>
      </c>
    </row>
    <row r="2917" spans="1:17" hidden="1" x14ac:dyDescent="0.3">
      <c r="A2917" t="s">
        <v>5997</v>
      </c>
      <c r="B2917" t="s">
        <v>5998</v>
      </c>
      <c r="C2917" t="str">
        <f>IFERROR(VLOOKUP(Table1[[#This Row],[Ticker]],[1]!Table1[[Symbol]:[Industry]],2,FALSE),"-")</f>
        <v>-</v>
      </c>
      <c r="D2917" t="s">
        <v>268</v>
      </c>
      <c r="E2917">
        <v>94.791046479999906</v>
      </c>
      <c r="F2917">
        <v>96.85</v>
      </c>
      <c r="G2917">
        <v>15.3765747088325</v>
      </c>
      <c r="H2917">
        <v>-17.476754810050899</v>
      </c>
      <c r="I2917">
        <v>-22.488077015412401</v>
      </c>
      <c r="J2917">
        <v>-2.35867830614509</v>
      </c>
      <c r="K2917">
        <v>98.949082049940003</v>
      </c>
      <c r="L2917">
        <v>93.855330254451403</v>
      </c>
      <c r="M2917">
        <v>42.064618054295401</v>
      </c>
      <c r="N2917">
        <v>0.56102644262081502</v>
      </c>
      <c r="O2917">
        <v>27.929788332472899</v>
      </c>
      <c r="P2917">
        <v>61.4166666666666</v>
      </c>
    </row>
    <row r="2918" spans="1:17" hidden="1" x14ac:dyDescent="0.3">
      <c r="A2918" t="s">
        <v>5999</v>
      </c>
      <c r="B2918" t="s">
        <v>6000</v>
      </c>
      <c r="C2918" t="str">
        <f>IFERROR(VLOOKUP(Table1[[#This Row],[Ticker]],[1]!Table1[[Symbol]:[Industry]],2,FALSE),"-")</f>
        <v>-</v>
      </c>
      <c r="D2918" t="s">
        <v>1435</v>
      </c>
      <c r="E2918">
        <v>94.664749999999998</v>
      </c>
      <c r="F2918">
        <v>68.349999999999994</v>
      </c>
      <c r="G2918">
        <v>-37.456955935006697</v>
      </c>
      <c r="H2918">
        <v>13.161053517047</v>
      </c>
      <c r="I2918">
        <v>36.632612639759898</v>
      </c>
      <c r="J2918">
        <v>8.0362042155538091</v>
      </c>
      <c r="K2918">
        <v>49.621320857195201</v>
      </c>
      <c r="L2918">
        <v>50.827040466680401</v>
      </c>
      <c r="M2918">
        <v>81.306251457364297</v>
      </c>
      <c r="N2918">
        <v>4.3114985021352501</v>
      </c>
      <c r="O2918">
        <v>17.893196781272799</v>
      </c>
      <c r="P2918">
        <v>61.928452973229</v>
      </c>
      <c r="Q2918">
        <v>9.5436228573250001E-2</v>
      </c>
    </row>
    <row r="2919" spans="1:17" hidden="1" x14ac:dyDescent="0.3">
      <c r="A2919" t="s">
        <v>6001</v>
      </c>
      <c r="B2919" t="s">
        <v>6002</v>
      </c>
      <c r="C2919" t="str">
        <f>IFERROR(VLOOKUP(Table1[[#This Row],[Ticker]],[1]!Table1[[Symbol]:[Industry]],2,FALSE),"-")</f>
        <v>-</v>
      </c>
      <c r="D2919" t="s">
        <v>281</v>
      </c>
      <c r="E2919">
        <v>94.582511100000005</v>
      </c>
      <c r="F2919">
        <v>125.4</v>
      </c>
      <c r="G2919">
        <v>-2.6641506870526999</v>
      </c>
      <c r="H2919">
        <v>-10.2433841299394</v>
      </c>
      <c r="I2919">
        <v>-25.170069352577201</v>
      </c>
      <c r="J2919">
        <v>-5.5728958806759898</v>
      </c>
      <c r="K2919">
        <v>133.231953261608</v>
      </c>
      <c r="L2919">
        <v>130.64440270165699</v>
      </c>
      <c r="M2919">
        <v>40.014115481805902</v>
      </c>
      <c r="N2919">
        <v>0.85975250727207897</v>
      </c>
      <c r="O2919">
        <v>34.848484848484802</v>
      </c>
      <c r="P2919">
        <v>37.424657534246499</v>
      </c>
      <c r="Q2919">
        <v>4.6739393373350001E-2</v>
      </c>
    </row>
    <row r="2920" spans="1:17" hidden="1" x14ac:dyDescent="0.3">
      <c r="A2920" t="s">
        <v>6003</v>
      </c>
      <c r="B2920" t="s">
        <v>6004</v>
      </c>
      <c r="C2920" t="str">
        <f>IFERROR(VLOOKUP(Table1[[#This Row],[Ticker]],[1]!Table1[[Symbol]:[Industry]],2,FALSE),"-")</f>
        <v>-</v>
      </c>
      <c r="D2920" t="s">
        <v>51</v>
      </c>
      <c r="E2920">
        <v>94.5</v>
      </c>
      <c r="F2920">
        <v>58.48</v>
      </c>
      <c r="G2920">
        <v>64.669218013543599</v>
      </c>
      <c r="H2920">
        <v>-10.927594462739201</v>
      </c>
      <c r="I2920">
        <v>-33.2596413641037</v>
      </c>
      <c r="J2920">
        <v>0.140715824827994</v>
      </c>
      <c r="K2920">
        <v>56.835449328559903</v>
      </c>
      <c r="L2920">
        <v>54.053054209473302</v>
      </c>
      <c r="M2920">
        <v>84.278181043154405</v>
      </c>
      <c r="N2920">
        <v>1.0684341701197599</v>
      </c>
      <c r="O2920">
        <v>77.411080711354302</v>
      </c>
      <c r="P2920">
        <v>101.655172413793</v>
      </c>
      <c r="Q2920">
        <v>4.6517478921412003E-2</v>
      </c>
    </row>
    <row r="2921" spans="1:17" hidden="1" x14ac:dyDescent="0.3">
      <c r="A2921" t="s">
        <v>6005</v>
      </c>
      <c r="B2921" t="s">
        <v>6006</v>
      </c>
      <c r="C2921" t="str">
        <f>IFERROR(VLOOKUP(Table1[[#This Row],[Ticker]],[1]!Table1[[Symbol]:[Industry]],2,FALSE),"-")</f>
        <v>-</v>
      </c>
      <c r="D2921" t="s">
        <v>539</v>
      </c>
      <c r="E2921">
        <v>94.258755014000002</v>
      </c>
      <c r="F2921">
        <v>17.829999999999998</v>
      </c>
      <c r="G2921">
        <v>-29.387083860333298</v>
      </c>
      <c r="H2921">
        <v>-4.6539054151390404</v>
      </c>
      <c r="I2921">
        <v>-56.314127488798299</v>
      </c>
      <c r="J2921">
        <v>0.59926037001041699</v>
      </c>
      <c r="K2921">
        <v>19.7314393880655</v>
      </c>
      <c r="L2921">
        <v>23.991626190081099</v>
      </c>
      <c r="M2921">
        <v>31.923009882195501</v>
      </c>
      <c r="N2921">
        <v>0.39348413881784</v>
      </c>
      <c r="O2921">
        <v>194.72798653954001</v>
      </c>
      <c r="P2921">
        <v>8.3890577507598607</v>
      </c>
      <c r="Q2921">
        <v>3.9175422037376E-2</v>
      </c>
    </row>
    <row r="2922" spans="1:17" hidden="1" x14ac:dyDescent="0.3">
      <c r="A2922" t="s">
        <v>6007</v>
      </c>
      <c r="B2922" t="s">
        <v>6008</v>
      </c>
      <c r="C2922" t="str">
        <f>IFERROR(VLOOKUP(Table1[[#This Row],[Ticker]],[1]!Table1[[Symbol]:[Industry]],2,FALSE),"-")</f>
        <v>-</v>
      </c>
      <c r="D2922" t="s">
        <v>46</v>
      </c>
      <c r="E2922">
        <v>94.167959999999994</v>
      </c>
      <c r="F2922">
        <v>152.4</v>
      </c>
      <c r="G2922">
        <v>34.774056723221001</v>
      </c>
      <c r="H2922">
        <v>-0.48782518994551499</v>
      </c>
      <c r="I2922">
        <v>31.990100562465202</v>
      </c>
      <c r="J2922">
        <v>-9.3981598027103406</v>
      </c>
      <c r="K2922">
        <v>141.93510526016701</v>
      </c>
      <c r="L2922">
        <v>110.449171825758</v>
      </c>
      <c r="M2922">
        <v>45.150358730034803</v>
      </c>
      <c r="N2922">
        <v>2.13677811550152</v>
      </c>
      <c r="O2922">
        <v>22.4081364829396</v>
      </c>
      <c r="P2922">
        <v>78.037383177570106</v>
      </c>
      <c r="Q2922">
        <v>0.14877654509662999</v>
      </c>
    </row>
    <row r="2923" spans="1:17" hidden="1" x14ac:dyDescent="0.3">
      <c r="A2923" t="s">
        <v>6009</v>
      </c>
      <c r="B2923" t="s">
        <v>6010</v>
      </c>
      <c r="C2923" t="str">
        <f>IFERROR(VLOOKUP(Table1[[#This Row],[Ticker]],[1]!Table1[[Symbol]:[Industry]],2,FALSE),"-")</f>
        <v>-</v>
      </c>
      <c r="E2923">
        <v>93.93</v>
      </c>
      <c r="F2923">
        <v>156.55000000000001</v>
      </c>
      <c r="G2923">
        <v>146.07753265904901</v>
      </c>
      <c r="H2923">
        <v>-0.72865209065400005</v>
      </c>
      <c r="I2923">
        <v>29.309242265969399</v>
      </c>
      <c r="J2923">
        <v>-1.6303542700109499</v>
      </c>
      <c r="K2923">
        <v>160.25194523258901</v>
      </c>
      <c r="L2923">
        <v>116.813068965062</v>
      </c>
      <c r="M2923">
        <v>31.1508876381431</v>
      </c>
      <c r="N2923">
        <v>0.68669918681696895</v>
      </c>
      <c r="O2923">
        <v>20.664324496965801</v>
      </c>
      <c r="P2923">
        <v>196.777251184834</v>
      </c>
      <c r="Q2923">
        <v>6.8760635620189997E-2</v>
      </c>
    </row>
    <row r="2924" spans="1:17" hidden="1" x14ac:dyDescent="0.3">
      <c r="A2924" t="s">
        <v>6011</v>
      </c>
      <c r="B2924" t="s">
        <v>6012</v>
      </c>
      <c r="C2924" t="str">
        <f>IFERROR(VLOOKUP(Table1[[#This Row],[Ticker]],[1]!Table1[[Symbol]:[Industry]],2,FALSE),"-")</f>
        <v>-</v>
      </c>
      <c r="E2924">
        <v>93.919499999999999</v>
      </c>
      <c r="F2924">
        <v>69.569999999999993</v>
      </c>
      <c r="G2924">
        <v>-64.027645129428606</v>
      </c>
      <c r="H2924">
        <v>-15.8260737396485</v>
      </c>
      <c r="I2924">
        <v>-31.183768696258799</v>
      </c>
      <c r="J2924">
        <v>-4.0105000803325899</v>
      </c>
      <c r="K2924">
        <v>76.742293880914204</v>
      </c>
      <c r="L2924">
        <v>83.112651377805904</v>
      </c>
      <c r="M2924">
        <v>22.2153353649704</v>
      </c>
      <c r="N2924">
        <v>0.910107598015371</v>
      </c>
      <c r="O2924">
        <v>81.112548512289706</v>
      </c>
      <c r="P2924">
        <v>10.4285714285714</v>
      </c>
      <c r="Q2924">
        <v>-0.12786264819512699</v>
      </c>
    </row>
    <row r="2925" spans="1:17" hidden="1" x14ac:dyDescent="0.3">
      <c r="A2925" t="s">
        <v>6013</v>
      </c>
      <c r="B2925" t="s">
        <v>6014</v>
      </c>
      <c r="C2925" t="str">
        <f>IFERROR(VLOOKUP(Table1[[#This Row],[Ticker]],[1]!Table1[[Symbol]:[Industry]],2,FALSE),"-")</f>
        <v>-</v>
      </c>
      <c r="D2925" t="s">
        <v>138</v>
      </c>
      <c r="E2925">
        <v>93.819599999999994</v>
      </c>
      <c r="F2925">
        <v>86.87</v>
      </c>
      <c r="G2925">
        <v>-30.717757554824999</v>
      </c>
      <c r="H2925">
        <v>-7.0396801326661098</v>
      </c>
      <c r="I2925">
        <v>-10.1758359443025</v>
      </c>
      <c r="J2925">
        <v>-9.7999267906330996</v>
      </c>
      <c r="K2925">
        <v>90.436043065969301</v>
      </c>
      <c r="L2925">
        <v>84.330458747616703</v>
      </c>
      <c r="M2925">
        <v>27.2680131607714</v>
      </c>
      <c r="N2925">
        <v>0.50933391490319602</v>
      </c>
      <c r="O2925">
        <v>25.647519281685199</v>
      </c>
      <c r="P2925">
        <v>71.476510067114106</v>
      </c>
      <c r="Q2925">
        <v>0.140201426317629</v>
      </c>
    </row>
    <row r="2926" spans="1:17" hidden="1" x14ac:dyDescent="0.3">
      <c r="A2926" t="s">
        <v>6015</v>
      </c>
      <c r="B2926" t="s">
        <v>6016</v>
      </c>
      <c r="C2926" t="str">
        <f>IFERROR(VLOOKUP(Table1[[#This Row],[Ticker]],[1]!Table1[[Symbol]:[Industry]],2,FALSE),"-")</f>
        <v>-</v>
      </c>
      <c r="D2926" t="s">
        <v>372</v>
      </c>
      <c r="E2926">
        <v>93.716977139999997</v>
      </c>
      <c r="F2926">
        <v>97.8</v>
      </c>
      <c r="G2926">
        <v>-42.780426464823698</v>
      </c>
      <c r="H2926">
        <v>-13.5131464295524</v>
      </c>
      <c r="I2926">
        <v>-37.047559735734303</v>
      </c>
      <c r="J2926">
        <v>-2.5250823339352402</v>
      </c>
      <c r="K2926">
        <v>101.72082285582199</v>
      </c>
      <c r="L2926">
        <v>110.77476916685799</v>
      </c>
      <c r="M2926">
        <v>29.785205099995</v>
      </c>
      <c r="N2926">
        <v>0.64294579887236503</v>
      </c>
      <c r="O2926">
        <v>48.261758691206502</v>
      </c>
      <c r="P2926">
        <v>9.8876404494381909</v>
      </c>
      <c r="Q2926">
        <v>-2.6974811594296998E-2</v>
      </c>
    </row>
    <row r="2927" spans="1:17" hidden="1" x14ac:dyDescent="0.3">
      <c r="A2927" t="s">
        <v>6017</v>
      </c>
      <c r="B2927" t="s">
        <v>6018</v>
      </c>
      <c r="C2927" t="str">
        <f>IFERROR(VLOOKUP(Table1[[#This Row],[Ticker]],[1]!Table1[[Symbol]:[Industry]],2,FALSE),"-")</f>
        <v>-</v>
      </c>
      <c r="E2927">
        <v>93.560587999999996</v>
      </c>
      <c r="F2927">
        <v>37.4</v>
      </c>
      <c r="G2927">
        <v>94.609679166236802</v>
      </c>
      <c r="H2927">
        <v>-17.3468254995209</v>
      </c>
      <c r="I2927">
        <v>-2.0944003035918799</v>
      </c>
      <c r="J2927">
        <v>-8.4799867018481905</v>
      </c>
      <c r="K2927">
        <v>39.658324522971299</v>
      </c>
      <c r="L2927">
        <v>33.096417524119701</v>
      </c>
      <c r="M2927">
        <v>20.356632410388698</v>
      </c>
      <c r="N2927">
        <v>0.44931002002145698</v>
      </c>
      <c r="O2927">
        <v>25.374331550802101</v>
      </c>
      <c r="P2927">
        <v>123.95209580838301</v>
      </c>
      <c r="Q2927">
        <v>3.6880138179089E-2</v>
      </c>
    </row>
    <row r="2928" spans="1:17" hidden="1" x14ac:dyDescent="0.3">
      <c r="A2928" t="s">
        <v>6019</v>
      </c>
      <c r="B2928" t="s">
        <v>6020</v>
      </c>
      <c r="C2928" t="str">
        <f>IFERROR(VLOOKUP(Table1[[#This Row],[Ticker]],[1]!Table1[[Symbol]:[Industry]],2,FALSE),"-")</f>
        <v>-</v>
      </c>
      <c r="D2928" t="s">
        <v>92</v>
      </c>
      <c r="E2928">
        <v>93.455616550000002</v>
      </c>
      <c r="F2928">
        <v>4.87</v>
      </c>
      <c r="G2928">
        <v>117.11316563411199</v>
      </c>
      <c r="H2928">
        <v>5.2726676864503004</v>
      </c>
      <c r="I2928">
        <v>-11.6392549725332</v>
      </c>
      <c r="J2928">
        <v>2.0759532619656702</v>
      </c>
      <c r="K2928">
        <v>4.5722380054848504</v>
      </c>
      <c r="L2928">
        <v>4.4566162701069798</v>
      </c>
      <c r="M2928">
        <v>68.492284544230401</v>
      </c>
      <c r="N2928">
        <v>1.7639163236145701</v>
      </c>
      <c r="O2928">
        <v>34.086242299794598</v>
      </c>
      <c r="P2928">
        <v>141.08910891089101</v>
      </c>
    </row>
    <row r="2929" spans="1:17" hidden="1" x14ac:dyDescent="0.3">
      <c r="A2929" t="s">
        <v>6021</v>
      </c>
      <c r="B2929" t="s">
        <v>6022</v>
      </c>
      <c r="C2929" t="str">
        <f>IFERROR(VLOOKUP(Table1[[#This Row],[Ticker]],[1]!Table1[[Symbol]:[Industry]],2,FALSE),"-")</f>
        <v>-</v>
      </c>
      <c r="D2929" t="s">
        <v>21</v>
      </c>
      <c r="E2929">
        <v>93.322087999999994</v>
      </c>
      <c r="F2929">
        <v>78.64</v>
      </c>
      <c r="G2929">
        <v>-83.627046406589002</v>
      </c>
      <c r="H2929">
        <v>-15.6385418316795</v>
      </c>
      <c r="I2929">
        <v>-52.167628034126899</v>
      </c>
      <c r="J2929">
        <v>-2.42874837621516</v>
      </c>
      <c r="K2929">
        <v>87.379959971489797</v>
      </c>
      <c r="L2929">
        <v>122.187681377584</v>
      </c>
      <c r="M2929">
        <v>37.8344418225116</v>
      </c>
      <c r="N2929">
        <v>0.78232964270486205</v>
      </c>
      <c r="O2929">
        <v>157.62970498473999</v>
      </c>
      <c r="P2929">
        <v>7.7260273972602702</v>
      </c>
      <c r="Q2929">
        <v>-5.429384860507E-2</v>
      </c>
    </row>
    <row r="2930" spans="1:17" hidden="1" x14ac:dyDescent="0.3">
      <c r="A2930" t="s">
        <v>6023</v>
      </c>
      <c r="B2930" t="s">
        <v>6024</v>
      </c>
      <c r="C2930" t="str">
        <f>IFERROR(VLOOKUP(Table1[[#This Row],[Ticker]],[1]!Table1[[Symbol]:[Industry]],2,FALSE),"-")</f>
        <v>-</v>
      </c>
      <c r="D2930" t="s">
        <v>242</v>
      </c>
      <c r="E2930">
        <v>93.131500000000003</v>
      </c>
      <c r="F2930">
        <v>14.35</v>
      </c>
      <c r="G2930">
        <v>39.0922385414028</v>
      </c>
      <c r="H2930">
        <v>2.00778386860553</v>
      </c>
      <c r="I2930">
        <v>79.849094247132001</v>
      </c>
      <c r="J2930">
        <v>-0.59052717629183205</v>
      </c>
      <c r="K2930">
        <v>12.5861951043339</v>
      </c>
      <c r="L2930">
        <v>9.7753158058983196</v>
      </c>
      <c r="M2930">
        <v>63.398600993598002</v>
      </c>
      <c r="N2930">
        <v>1.3062552249492301</v>
      </c>
      <c r="O2930">
        <v>3.8327526132404302</v>
      </c>
      <c r="P2930">
        <v>136.05856226353001</v>
      </c>
    </row>
    <row r="2931" spans="1:17" hidden="1" x14ac:dyDescent="0.3">
      <c r="A2931" t="s">
        <v>6025</v>
      </c>
      <c r="B2931" t="s">
        <v>6026</v>
      </c>
      <c r="C2931" t="str">
        <f>IFERROR(VLOOKUP(Table1[[#This Row],[Ticker]],[1]!Table1[[Symbol]:[Industry]],2,FALSE),"-")</f>
        <v>-</v>
      </c>
      <c r="D2931" t="s">
        <v>619</v>
      </c>
      <c r="E2931">
        <v>93.127549999999999</v>
      </c>
      <c r="F2931">
        <v>158.65</v>
      </c>
      <c r="G2931">
        <v>-18.103404070906301</v>
      </c>
      <c r="H2931">
        <v>-7.6221324647679998</v>
      </c>
      <c r="I2931">
        <v>-20.256276249128899</v>
      </c>
      <c r="J2931">
        <v>5.1150894438475696</v>
      </c>
      <c r="K2931">
        <v>164.06744918127799</v>
      </c>
      <c r="L2931">
        <v>162.94363936454101</v>
      </c>
      <c r="M2931">
        <v>43.965635241027698</v>
      </c>
      <c r="N2931">
        <v>0.73423901995843199</v>
      </c>
      <c r="O2931">
        <v>35.2032776552158</v>
      </c>
      <c r="P2931">
        <v>18.8389513108614</v>
      </c>
      <c r="Q2931">
        <v>5.9973191335379997E-2</v>
      </c>
    </row>
    <row r="2932" spans="1:17" hidden="1" x14ac:dyDescent="0.3">
      <c r="A2932" t="s">
        <v>6027</v>
      </c>
      <c r="B2932" t="s">
        <v>6028</v>
      </c>
      <c r="C2932" t="str">
        <f>IFERROR(VLOOKUP(Table1[[#This Row],[Ticker]],[1]!Table1[[Symbol]:[Industry]],2,FALSE),"-")</f>
        <v>-</v>
      </c>
      <c r="D2932" t="s">
        <v>268</v>
      </c>
      <c r="E2932">
        <v>93.006575999999995</v>
      </c>
      <c r="F2932">
        <v>6.24</v>
      </c>
      <c r="G2932">
        <v>113.993981535251</v>
      </c>
      <c r="H2932">
        <v>-16.2910548033705</v>
      </c>
      <c r="I2932">
        <v>3.82769321651989</v>
      </c>
      <c r="J2932">
        <v>-12.6869731748299</v>
      </c>
      <c r="K2932">
        <v>6.2639031814042898</v>
      </c>
      <c r="L2932">
        <v>4.7128716234394199</v>
      </c>
      <c r="M2932">
        <v>35.181745592242699</v>
      </c>
      <c r="N2932">
        <v>0.41895899825120497</v>
      </c>
      <c r="O2932">
        <v>30.769230769230699</v>
      </c>
      <c r="P2932">
        <v>154.69387755101999</v>
      </c>
      <c r="Q2932">
        <v>8.6052301607908999E-2</v>
      </c>
    </row>
    <row r="2933" spans="1:17" hidden="1" x14ac:dyDescent="0.3">
      <c r="A2933" t="s">
        <v>6029</v>
      </c>
      <c r="B2933" t="s">
        <v>6030</v>
      </c>
      <c r="C2933" t="str">
        <f>IFERROR(VLOOKUP(Table1[[#This Row],[Ticker]],[1]!Table1[[Symbol]:[Industry]],2,FALSE),"-")</f>
        <v>-</v>
      </c>
      <c r="D2933" t="s">
        <v>268</v>
      </c>
      <c r="E2933">
        <v>92.999635346999995</v>
      </c>
      <c r="F2933">
        <v>38.909999999999997</v>
      </c>
      <c r="G2933">
        <v>-52.142559532559197</v>
      </c>
      <c r="H2933">
        <v>29.529692546762899</v>
      </c>
      <c r="I2933">
        <v>-29.076874255773401</v>
      </c>
      <c r="J2933">
        <v>-3.5112168816815998</v>
      </c>
      <c r="K2933">
        <v>32.642712942885296</v>
      </c>
      <c r="L2933">
        <v>36.557669729295398</v>
      </c>
      <c r="M2933">
        <v>74.016500610361007</v>
      </c>
      <c r="N2933">
        <v>2.2062198921245</v>
      </c>
      <c r="O2933">
        <v>57.369000830294297</v>
      </c>
      <c r="P2933">
        <v>74.484304932735398</v>
      </c>
      <c r="Q2933">
        <v>4.2260978526634997E-2</v>
      </c>
    </row>
    <row r="2934" spans="1:17" hidden="1" x14ac:dyDescent="0.3">
      <c r="A2934" t="s">
        <v>6031</v>
      </c>
      <c r="B2934" t="s">
        <v>6032</v>
      </c>
      <c r="C2934" t="str">
        <f>IFERROR(VLOOKUP(Table1[[#This Row],[Ticker]],[1]!Table1[[Symbol]:[Industry]],2,FALSE),"-")</f>
        <v>-</v>
      </c>
      <c r="D2934" t="s">
        <v>626</v>
      </c>
      <c r="E2934">
        <v>92.865344011999994</v>
      </c>
      <c r="F2934">
        <v>9.41</v>
      </c>
      <c r="G2934">
        <v>-38.039870217418098</v>
      </c>
      <c r="H2934">
        <v>-11.276679193085201</v>
      </c>
      <c r="I2934">
        <v>-41.161788060152503</v>
      </c>
      <c r="J2934">
        <v>-6.4817619287474804</v>
      </c>
      <c r="K2934">
        <v>10.381715221746701</v>
      </c>
      <c r="L2934">
        <v>11.5366458044259</v>
      </c>
      <c r="M2934">
        <v>9.5313099202239506</v>
      </c>
      <c r="N2934">
        <v>1.45240919462388</v>
      </c>
      <c r="O2934">
        <v>66.312433581296503</v>
      </c>
      <c r="P2934">
        <v>40.447761194029802</v>
      </c>
      <c r="Q2934">
        <v>-0.12494525046440801</v>
      </c>
    </row>
    <row r="2935" spans="1:17" hidden="1" x14ac:dyDescent="0.3">
      <c r="A2935" t="s">
        <v>6033</v>
      </c>
      <c r="B2935" t="s">
        <v>6034</v>
      </c>
      <c r="C2935" t="str">
        <f>IFERROR(VLOOKUP(Table1[[#This Row],[Ticker]],[1]!Table1[[Symbol]:[Industry]],2,FALSE),"-")</f>
        <v>-</v>
      </c>
      <c r="D2935" t="s">
        <v>626</v>
      </c>
      <c r="E2935">
        <v>92.854500000000002</v>
      </c>
      <c r="F2935">
        <v>150.25</v>
      </c>
      <c r="G2935">
        <v>5.6616753599768899</v>
      </c>
      <c r="H2935">
        <v>23.835127604768001</v>
      </c>
      <c r="I2935">
        <v>63.612771369918597</v>
      </c>
      <c r="J2935">
        <v>11.4314775994699</v>
      </c>
      <c r="K2935">
        <v>110.17912386548301</v>
      </c>
      <c r="M2935">
        <v>87.459934004994906</v>
      </c>
      <c r="N2935">
        <v>1.7493262752646701</v>
      </c>
      <c r="O2935">
        <v>0</v>
      </c>
      <c r="P2935">
        <v>151.88600167644501</v>
      </c>
    </row>
    <row r="2936" spans="1:17" hidden="1" x14ac:dyDescent="0.3">
      <c r="A2936" t="s">
        <v>6035</v>
      </c>
      <c r="B2936" t="s">
        <v>6036</v>
      </c>
      <c r="C2936" t="str">
        <f>IFERROR(VLOOKUP(Table1[[#This Row],[Ticker]],[1]!Table1[[Symbol]:[Industry]],2,FALSE),"-")</f>
        <v>-</v>
      </c>
      <c r="D2936" t="s">
        <v>268</v>
      </c>
      <c r="E2936">
        <v>92.831231000000002</v>
      </c>
      <c r="F2936">
        <v>150.94999999999999</v>
      </c>
      <c r="G2936">
        <v>17.4292089480454</v>
      </c>
      <c r="H2936">
        <v>-7.0697104192847702</v>
      </c>
      <c r="I2936">
        <v>-26.0686839300743</v>
      </c>
      <c r="J2936">
        <v>-1.3932754032421799</v>
      </c>
      <c r="K2936">
        <v>160.25458458886101</v>
      </c>
      <c r="L2936">
        <v>155.310312306208</v>
      </c>
      <c r="M2936">
        <v>25.163388500747701</v>
      </c>
      <c r="N2936">
        <v>0.527689348955102</v>
      </c>
      <c r="O2936">
        <v>37.7939715137462</v>
      </c>
      <c r="P2936">
        <v>44.380679100908601</v>
      </c>
      <c r="Q2936">
        <v>2.692868773711E-3</v>
      </c>
    </row>
    <row r="2937" spans="1:17" hidden="1" x14ac:dyDescent="0.3">
      <c r="A2937" t="s">
        <v>6037</v>
      </c>
      <c r="B2937" t="s">
        <v>6038</v>
      </c>
      <c r="C2937" t="str">
        <f>IFERROR(VLOOKUP(Table1[[#This Row],[Ticker]],[1]!Table1[[Symbol]:[Industry]],2,FALSE),"-")</f>
        <v>-</v>
      </c>
      <c r="D2937" t="s">
        <v>993</v>
      </c>
      <c r="E2937">
        <v>92.631280000000004</v>
      </c>
      <c r="F2937">
        <v>37.1</v>
      </c>
      <c r="G2937">
        <v>-30.993487136428001</v>
      </c>
      <c r="H2937">
        <v>-10.237243944789199</v>
      </c>
      <c r="I2937">
        <v>-39.849772184088302</v>
      </c>
      <c r="J2937">
        <v>-6.7057754032421801</v>
      </c>
      <c r="K2937">
        <v>40.331228623671898</v>
      </c>
      <c r="L2937">
        <v>42.080965929705997</v>
      </c>
      <c r="M2937">
        <v>33.475088026609797</v>
      </c>
      <c r="N2937">
        <v>1.6569620253164501</v>
      </c>
      <c r="O2937">
        <v>56.064690026954104</v>
      </c>
      <c r="P2937">
        <v>15.396578538102601</v>
      </c>
    </row>
    <row r="2938" spans="1:17" hidden="1" x14ac:dyDescent="0.3">
      <c r="A2938" t="s">
        <v>6039</v>
      </c>
      <c r="B2938" t="s">
        <v>6040</v>
      </c>
      <c r="C2938" t="str">
        <f>IFERROR(VLOOKUP(Table1[[#This Row],[Ticker]],[1]!Table1[[Symbol]:[Industry]],2,FALSE),"-")</f>
        <v>-</v>
      </c>
      <c r="D2938" t="s">
        <v>130</v>
      </c>
      <c r="E2938">
        <v>92.511475020000006</v>
      </c>
      <c r="F2938">
        <v>162.1</v>
      </c>
      <c r="G2938">
        <v>116.172204871369</v>
      </c>
      <c r="H2938">
        <v>-19.953502369908399</v>
      </c>
      <c r="I2938">
        <v>12.936685395789899</v>
      </c>
      <c r="J2938">
        <v>-8.3883596729051</v>
      </c>
      <c r="K2938">
        <v>174.62527636469801</v>
      </c>
      <c r="L2938">
        <v>137.16497318577399</v>
      </c>
      <c r="M2938">
        <v>14.7249033709319</v>
      </c>
      <c r="N2938">
        <v>0.59213250517598304</v>
      </c>
      <c r="O2938">
        <v>32.603331276989501</v>
      </c>
      <c r="P2938">
        <v>149.30790525992001</v>
      </c>
      <c r="Q2938">
        <v>4.6306177953486002E-2</v>
      </c>
    </row>
    <row r="2939" spans="1:17" hidden="1" x14ac:dyDescent="0.3">
      <c r="A2939" t="s">
        <v>6041</v>
      </c>
      <c r="B2939" t="s">
        <v>6042</v>
      </c>
      <c r="C2939" t="str">
        <f>IFERROR(VLOOKUP(Table1[[#This Row],[Ticker]],[1]!Table1[[Symbol]:[Industry]],2,FALSE),"-")</f>
        <v>-</v>
      </c>
      <c r="D2939" t="s">
        <v>539</v>
      </c>
      <c r="E2939">
        <v>92.429460000000006</v>
      </c>
      <c r="F2939">
        <v>135.75</v>
      </c>
      <c r="G2939">
        <v>83.275965120167598</v>
      </c>
      <c r="H2939">
        <v>-6.2253515172023999</v>
      </c>
      <c r="I2939">
        <v>65.118424787278101</v>
      </c>
      <c r="J2939">
        <v>-1.1700611175279001</v>
      </c>
      <c r="K2939">
        <v>132.546000411622</v>
      </c>
      <c r="L2939">
        <v>106.086112858783</v>
      </c>
      <c r="M2939">
        <v>39.897032067947897</v>
      </c>
      <c r="N2939">
        <v>0.154568367719358</v>
      </c>
      <c r="O2939">
        <v>25.3038674033149</v>
      </c>
      <c r="P2939">
        <v>132.84734133790701</v>
      </c>
      <c r="Q2939">
        <v>0.113200318281792</v>
      </c>
    </row>
    <row r="2940" spans="1:17" hidden="1" x14ac:dyDescent="0.3">
      <c r="A2940" t="s">
        <v>6043</v>
      </c>
      <c r="B2940" t="s">
        <v>6044</v>
      </c>
      <c r="C2940" t="str">
        <f>IFERROR(VLOOKUP(Table1[[#This Row],[Ticker]],[1]!Table1[[Symbol]:[Industry]],2,FALSE),"-")</f>
        <v>-</v>
      </c>
      <c r="D2940" t="s">
        <v>21</v>
      </c>
      <c r="E2940">
        <v>92.413454000000002</v>
      </c>
      <c r="F2940">
        <v>168.65</v>
      </c>
      <c r="G2940">
        <v>3.8860734025235701</v>
      </c>
      <c r="H2940">
        <v>15.959788043382</v>
      </c>
      <c r="I2940">
        <v>-23.3489193009</v>
      </c>
      <c r="J2940">
        <v>-6.02087235615077</v>
      </c>
      <c r="K2940">
        <v>154.243610661416</v>
      </c>
      <c r="L2940">
        <v>155.48604550881799</v>
      </c>
      <c r="M2940">
        <v>50.688719837611103</v>
      </c>
      <c r="N2940">
        <v>1.6995397764628499</v>
      </c>
      <c r="O2940">
        <v>42.247257634153499</v>
      </c>
      <c r="P2940">
        <v>51.731893837156903</v>
      </c>
    </row>
    <row r="2941" spans="1:17" hidden="1" x14ac:dyDescent="0.3">
      <c r="A2941" t="s">
        <v>6045</v>
      </c>
      <c r="B2941" t="s">
        <v>6046</v>
      </c>
      <c r="C2941" t="str">
        <f>IFERROR(VLOOKUP(Table1[[#This Row],[Ticker]],[1]!Table1[[Symbol]:[Industry]],2,FALSE),"-")</f>
        <v>-</v>
      </c>
      <c r="D2941" t="s">
        <v>51</v>
      </c>
      <c r="E2941">
        <v>92.385469520000001</v>
      </c>
      <c r="F2941">
        <v>103.9</v>
      </c>
      <c r="G2941">
        <v>142.16135180518799</v>
      </c>
      <c r="H2941">
        <v>-4.6207126481447203</v>
      </c>
      <c r="I2941">
        <v>-14.4314339395704</v>
      </c>
      <c r="J2941">
        <v>1.0596885142835799</v>
      </c>
      <c r="K2941">
        <v>97.025656881272297</v>
      </c>
      <c r="L2941">
        <v>88.388926992318105</v>
      </c>
      <c r="M2941">
        <v>65.966544648307703</v>
      </c>
      <c r="N2941">
        <v>0.38347599911923302</v>
      </c>
      <c r="O2941">
        <v>14.3888354186717</v>
      </c>
      <c r="P2941">
        <v>166.13729508196701</v>
      </c>
    </row>
    <row r="2942" spans="1:17" hidden="1" x14ac:dyDescent="0.3">
      <c r="A2942" t="s">
        <v>6047</v>
      </c>
      <c r="B2942" t="s">
        <v>6048</v>
      </c>
      <c r="C2942" t="str">
        <f>IFERROR(VLOOKUP(Table1[[#This Row],[Ticker]],[1]!Table1[[Symbol]:[Industry]],2,FALSE),"-")</f>
        <v>-</v>
      </c>
      <c r="D2942" t="s">
        <v>235</v>
      </c>
      <c r="E2942">
        <v>92.376900000000006</v>
      </c>
      <c r="F2942">
        <v>65.099999999999994</v>
      </c>
      <c r="G2942">
        <v>106.46653459932701</v>
      </c>
      <c r="H2942">
        <v>4.6179696363462002</v>
      </c>
      <c r="I2942">
        <v>-10.7283379061617</v>
      </c>
      <c r="J2942">
        <v>-7.3169652049418996</v>
      </c>
      <c r="K2942">
        <v>62.448189866736598</v>
      </c>
      <c r="L2942">
        <v>58.014669993577598</v>
      </c>
      <c r="M2942">
        <v>48.7331802301184</v>
      </c>
      <c r="N2942">
        <v>1.6132310583620999</v>
      </c>
      <c r="O2942">
        <v>61.136712749616002</v>
      </c>
      <c r="P2942">
        <v>140.22140221402199</v>
      </c>
      <c r="Q2942">
        <v>0.12930966931414101</v>
      </c>
    </row>
    <row r="2943" spans="1:17" hidden="1" x14ac:dyDescent="0.3">
      <c r="A2943" t="s">
        <v>6049</v>
      </c>
      <c r="B2943" t="s">
        <v>6050</v>
      </c>
      <c r="C2943" t="str">
        <f>IFERROR(VLOOKUP(Table1[[#This Row],[Ticker]],[1]!Table1[[Symbol]:[Industry]],2,FALSE),"-")</f>
        <v>-</v>
      </c>
      <c r="D2943" t="s">
        <v>696</v>
      </c>
      <c r="E2943">
        <v>91.511740000000003</v>
      </c>
      <c r="F2943">
        <v>41.71</v>
      </c>
      <c r="G2943">
        <v>480.51681034640899</v>
      </c>
      <c r="H2943">
        <v>-0.98553700194303995</v>
      </c>
      <c r="I2943">
        <v>52.321064048179203</v>
      </c>
      <c r="J2943">
        <v>-5.2964833678439502</v>
      </c>
      <c r="K2943">
        <v>42.318035527926</v>
      </c>
      <c r="L2943">
        <v>32.147355410344503</v>
      </c>
      <c r="M2943">
        <v>30.774167417340401</v>
      </c>
      <c r="N2943">
        <v>0.65337881136104403</v>
      </c>
      <c r="O2943">
        <v>20.306880843922301</v>
      </c>
      <c r="P2943">
        <v>709.90291262135895</v>
      </c>
      <c r="Q2943">
        <v>0.165489382703362</v>
      </c>
    </row>
    <row r="2944" spans="1:17" hidden="1" x14ac:dyDescent="0.3">
      <c r="A2944" t="s">
        <v>6051</v>
      </c>
      <c r="B2944" t="s">
        <v>6052</v>
      </c>
      <c r="C2944" t="str">
        <f>IFERROR(VLOOKUP(Table1[[#This Row],[Ticker]],[1]!Table1[[Symbol]:[Industry]],2,FALSE),"-")</f>
        <v>-</v>
      </c>
      <c r="D2944" t="s">
        <v>1435</v>
      </c>
      <c r="E2944">
        <v>91.383300689999999</v>
      </c>
      <c r="F2944">
        <v>21.27</v>
      </c>
      <c r="G2944">
        <v>394.80454452809897</v>
      </c>
      <c r="H2944">
        <v>10.4981059672584</v>
      </c>
      <c r="I2944">
        <v>403.52421155574899</v>
      </c>
      <c r="J2944">
        <v>5.2729453533531299</v>
      </c>
      <c r="K2944">
        <v>18.836020063983302</v>
      </c>
      <c r="M2944">
        <v>77.2697572019718</v>
      </c>
      <c r="N2944">
        <v>0.60904491467380795</v>
      </c>
      <c r="O2944">
        <v>0.98730606488011097</v>
      </c>
      <c r="P2944">
        <v>418.78048780487802</v>
      </c>
    </row>
    <row r="2945" spans="1:17" hidden="1" x14ac:dyDescent="0.3">
      <c r="A2945" t="s">
        <v>6053</v>
      </c>
      <c r="B2945" t="s">
        <v>6054</v>
      </c>
      <c r="C2945" t="str">
        <f>IFERROR(VLOOKUP(Table1[[#This Row],[Ticker]],[1]!Table1[[Symbol]:[Industry]],2,FALSE),"-")</f>
        <v>-</v>
      </c>
      <c r="E2945">
        <v>91.374225039999999</v>
      </c>
      <c r="F2945">
        <v>11.06</v>
      </c>
      <c r="G2945">
        <v>-40.567195162148401</v>
      </c>
      <c r="H2945">
        <v>-5.9985649189079604</v>
      </c>
      <c r="I2945">
        <v>-48.509142875562198</v>
      </c>
      <c r="J2945">
        <v>0.45517740174445798</v>
      </c>
      <c r="K2945">
        <v>11.4367747547623</v>
      </c>
      <c r="L2945">
        <v>11.8241789760731</v>
      </c>
      <c r="M2945">
        <v>37.680818870356198</v>
      </c>
      <c r="N2945">
        <v>0.74788285083995498</v>
      </c>
      <c r="O2945">
        <v>78.481012658227797</v>
      </c>
      <c r="P2945">
        <v>16.913319238900598</v>
      </c>
      <c r="Q2945">
        <v>0.126822727136853</v>
      </c>
    </row>
    <row r="2946" spans="1:17" hidden="1" x14ac:dyDescent="0.3">
      <c r="A2946" t="s">
        <v>6055</v>
      </c>
      <c r="B2946" t="s">
        <v>6056</v>
      </c>
      <c r="C2946" t="str">
        <f>IFERROR(VLOOKUP(Table1[[#This Row],[Ticker]],[1]!Table1[[Symbol]:[Industry]],2,FALSE),"-")</f>
        <v>-</v>
      </c>
      <c r="E2946">
        <v>91.364419999999996</v>
      </c>
      <c r="F2946">
        <v>1.4</v>
      </c>
      <c r="G2946">
        <v>53.239246596638701</v>
      </c>
      <c r="H2946">
        <v>14.969140204907999</v>
      </c>
      <c r="I2946">
        <v>-19.3658652902248</v>
      </c>
      <c r="J2946">
        <v>-4.97301678255252</v>
      </c>
      <c r="K2946">
        <v>1.25924624924312</v>
      </c>
      <c r="L2946">
        <v>1.1340895795989101</v>
      </c>
      <c r="M2946">
        <v>52.016252656951899</v>
      </c>
      <c r="N2946">
        <v>1.5398374184708701</v>
      </c>
      <c r="O2946">
        <v>32.142857142857103</v>
      </c>
      <c r="P2946">
        <v>105.88235294117599</v>
      </c>
      <c r="Q2946">
        <v>4.0728876628542E-2</v>
      </c>
    </row>
    <row r="2947" spans="1:17" hidden="1" x14ac:dyDescent="0.3">
      <c r="A2947" t="s">
        <v>6057</v>
      </c>
      <c r="B2947" t="s">
        <v>6058</v>
      </c>
      <c r="C2947" t="str">
        <f>IFERROR(VLOOKUP(Table1[[#This Row],[Ticker]],[1]!Table1[[Symbol]:[Industry]],2,FALSE),"-")</f>
        <v>-</v>
      </c>
      <c r="D2947" t="s">
        <v>77</v>
      </c>
      <c r="E2947">
        <v>91.275395598000003</v>
      </c>
      <c r="F2947">
        <v>27.99</v>
      </c>
      <c r="G2947">
        <v>-46.096143610668697</v>
      </c>
      <c r="H2947">
        <v>11.292089841200999</v>
      </c>
      <c r="I2947">
        <v>-5.1894260721726004</v>
      </c>
      <c r="J2947">
        <v>-3.3877626508511098</v>
      </c>
      <c r="K2947">
        <v>26.894984008782899</v>
      </c>
      <c r="L2947">
        <v>30.923170987754101</v>
      </c>
      <c r="M2947">
        <v>46.768448031050497</v>
      </c>
      <c r="N2947">
        <v>1.20915799655576</v>
      </c>
      <c r="O2947">
        <v>35.584137191854197</v>
      </c>
      <c r="P2947">
        <v>33.285714285714199</v>
      </c>
      <c r="Q2947">
        <v>6.7942184256546995E-2</v>
      </c>
    </row>
    <row r="2948" spans="1:17" hidden="1" x14ac:dyDescent="0.3">
      <c r="A2948" t="s">
        <v>6059</v>
      </c>
      <c r="B2948" t="s">
        <v>6060</v>
      </c>
      <c r="C2948" t="str">
        <f>IFERROR(VLOOKUP(Table1[[#This Row],[Ticker]],[1]!Table1[[Symbol]:[Industry]],2,FALSE),"-")</f>
        <v>-</v>
      </c>
      <c r="E2948">
        <v>91.266294000000002</v>
      </c>
      <c r="F2948">
        <v>25.69</v>
      </c>
      <c r="G2948">
        <v>11.2345830390105</v>
      </c>
      <c r="H2948">
        <v>-19.540628597611299</v>
      </c>
      <c r="I2948">
        <v>-38.409132964653899</v>
      </c>
      <c r="J2948">
        <v>-12.934188881655601</v>
      </c>
      <c r="K2948">
        <v>29.382522937986</v>
      </c>
      <c r="L2948">
        <v>29.3953533632084</v>
      </c>
      <c r="M2948">
        <v>34.638728190902299</v>
      </c>
      <c r="N2948">
        <v>0.967869483197907</v>
      </c>
      <c r="O2948">
        <v>74.970805760996498</v>
      </c>
      <c r="P2948">
        <v>48.927536231883998</v>
      </c>
      <c r="Q2948">
        <v>0.17120515502419401</v>
      </c>
    </row>
    <row r="2949" spans="1:17" hidden="1" x14ac:dyDescent="0.3">
      <c r="A2949" t="s">
        <v>6061</v>
      </c>
      <c r="B2949" t="s">
        <v>6062</v>
      </c>
      <c r="C2949" t="str">
        <f>IFERROR(VLOOKUP(Table1[[#This Row],[Ticker]],[1]!Table1[[Symbol]:[Industry]],2,FALSE),"-")</f>
        <v>-</v>
      </c>
      <c r="D2949" t="s">
        <v>703</v>
      </c>
      <c r="E2949">
        <v>90.884969691999999</v>
      </c>
      <c r="F2949">
        <v>44.49</v>
      </c>
      <c r="G2949">
        <v>12.6221531309582</v>
      </c>
      <c r="H2949">
        <v>-3.2927231491291802</v>
      </c>
      <c r="I2949">
        <v>8.1556516288183492</v>
      </c>
      <c r="J2949">
        <v>-0.64251969343473803</v>
      </c>
      <c r="K2949">
        <v>43.525516654454897</v>
      </c>
      <c r="L2949">
        <v>39.292208205130699</v>
      </c>
      <c r="M2949">
        <v>59.271834326705303</v>
      </c>
      <c r="N2949">
        <v>0.87247417791241999</v>
      </c>
      <c r="O2949">
        <v>5.4169476286805898</v>
      </c>
      <c r="P2949">
        <v>44.635890767230102</v>
      </c>
    </row>
    <row r="2950" spans="1:17" hidden="1" x14ac:dyDescent="0.3">
      <c r="A2950" t="s">
        <v>6063</v>
      </c>
      <c r="B2950" t="s">
        <v>6064</v>
      </c>
      <c r="C2950" t="str">
        <f>IFERROR(VLOOKUP(Table1[[#This Row],[Ticker]],[1]!Table1[[Symbol]:[Industry]],2,FALSE),"-")</f>
        <v>-</v>
      </c>
      <c r="D2950" t="s">
        <v>268</v>
      </c>
      <c r="E2950">
        <v>90.862499999999997</v>
      </c>
      <c r="F2950">
        <v>121.15</v>
      </c>
      <c r="G2950">
        <v>164.476437675602</v>
      </c>
      <c r="H2950">
        <v>-8.7372314613298094</v>
      </c>
      <c r="I2950">
        <v>94.891165207939494</v>
      </c>
      <c r="J2950">
        <v>2.1828800589426902</v>
      </c>
      <c r="K2950">
        <v>99.004377097240706</v>
      </c>
      <c r="L2950">
        <v>70.075278755657095</v>
      </c>
      <c r="M2950">
        <v>57.859435225829799</v>
      </c>
      <c r="N2950">
        <v>0.59928929765886296</v>
      </c>
      <c r="O2950">
        <v>15.3115971935616</v>
      </c>
      <c r="P2950">
        <v>217.97900262467101</v>
      </c>
    </row>
    <row r="2951" spans="1:17" hidden="1" x14ac:dyDescent="0.3">
      <c r="A2951" t="s">
        <v>6065</v>
      </c>
      <c r="B2951" t="s">
        <v>6066</v>
      </c>
      <c r="C2951" t="str">
        <f>IFERROR(VLOOKUP(Table1[[#This Row],[Ticker]],[1]!Table1[[Symbol]:[Industry]],2,FALSE),"-")</f>
        <v>-</v>
      </c>
      <c r="D2951" t="s">
        <v>173</v>
      </c>
      <c r="E2951">
        <v>90.510415146</v>
      </c>
      <c r="F2951">
        <v>86.81</v>
      </c>
      <c r="G2951">
        <v>66.753708530717105</v>
      </c>
      <c r="H2951">
        <v>-5.9733238321488198</v>
      </c>
      <c r="I2951">
        <v>-4.0611949118675001</v>
      </c>
      <c r="J2951">
        <v>-2.0123781548400599</v>
      </c>
      <c r="K2951">
        <v>88.040989110130596</v>
      </c>
      <c r="L2951">
        <v>75.431028900160598</v>
      </c>
      <c r="M2951">
        <v>37.598133920443303</v>
      </c>
      <c r="N2951">
        <v>0.42265085551142401</v>
      </c>
      <c r="O2951">
        <v>19.801866144453399</v>
      </c>
      <c r="P2951">
        <v>141.138888888888</v>
      </c>
      <c r="Q2951">
        <v>0.140141073821623</v>
      </c>
    </row>
    <row r="2952" spans="1:17" hidden="1" x14ac:dyDescent="0.3">
      <c r="A2952" t="s">
        <v>6067</v>
      </c>
      <c r="B2952" t="s">
        <v>6068</v>
      </c>
      <c r="C2952" t="str">
        <f>IFERROR(VLOOKUP(Table1[[#This Row],[Ticker]],[1]!Table1[[Symbol]:[Industry]],2,FALSE),"-")</f>
        <v>-</v>
      </c>
      <c r="D2952" t="s">
        <v>138</v>
      </c>
      <c r="E2952">
        <v>90.424240424999994</v>
      </c>
      <c r="F2952">
        <v>57.93</v>
      </c>
      <c r="G2952">
        <v>-14.797654547039</v>
      </c>
      <c r="H2952">
        <v>-25.021362837086201</v>
      </c>
      <c r="I2952">
        <v>-4.4490842062827403</v>
      </c>
      <c r="J2952">
        <v>-6.6740852623971101</v>
      </c>
      <c r="K2952">
        <v>66.980090046679507</v>
      </c>
      <c r="L2952">
        <v>62.582717531873001</v>
      </c>
      <c r="M2952">
        <v>22.288031710733801</v>
      </c>
      <c r="N2952">
        <v>0.22290481117434</v>
      </c>
      <c r="O2952">
        <v>31.486276540652501</v>
      </c>
      <c r="P2952">
        <v>64.807965860597406</v>
      </c>
      <c r="Q2952">
        <v>0.112346370383908</v>
      </c>
    </row>
    <row r="2953" spans="1:17" hidden="1" x14ac:dyDescent="0.3">
      <c r="A2953" t="s">
        <v>6069</v>
      </c>
      <c r="B2953" t="s">
        <v>6070</v>
      </c>
      <c r="C2953" t="str">
        <f>IFERROR(VLOOKUP(Table1[[#This Row],[Ticker]],[1]!Table1[[Symbol]:[Industry]],2,FALSE),"-")</f>
        <v>-</v>
      </c>
      <c r="D2953" t="s">
        <v>407</v>
      </c>
      <c r="E2953">
        <v>90.384</v>
      </c>
      <c r="F2953">
        <v>215.2</v>
      </c>
      <c r="G2953">
        <v>40.298865883526297</v>
      </c>
      <c r="H2953">
        <v>11.7892961849202</v>
      </c>
      <c r="I2953">
        <v>9.6059227645060794</v>
      </c>
      <c r="J2953">
        <v>-9.4974420699088498</v>
      </c>
      <c r="K2953">
        <v>198.33713849129299</v>
      </c>
      <c r="L2953">
        <v>175.51716735651101</v>
      </c>
      <c r="M2953">
        <v>46.928492387694703</v>
      </c>
      <c r="N2953">
        <v>0.65339528819933801</v>
      </c>
      <c r="O2953">
        <v>15.288104089219299</v>
      </c>
      <c r="P2953">
        <v>77.7777777777777</v>
      </c>
      <c r="Q2953">
        <v>3.6165147046616997E-2</v>
      </c>
    </row>
    <row r="2954" spans="1:17" hidden="1" x14ac:dyDescent="0.3">
      <c r="A2954" t="s">
        <v>6071</v>
      </c>
      <c r="B2954" t="s">
        <v>6072</v>
      </c>
      <c r="C2954" t="str">
        <f>IFERROR(VLOOKUP(Table1[[#This Row],[Ticker]],[1]!Table1[[Symbol]:[Industry]],2,FALSE),"-")</f>
        <v>-</v>
      </c>
      <c r="E2954">
        <v>89.944461250000003</v>
      </c>
      <c r="F2954">
        <v>600.25</v>
      </c>
      <c r="G2954">
        <v>10.233112061398799</v>
      </c>
      <c r="H2954">
        <v>6.48919085919258</v>
      </c>
      <c r="I2954">
        <v>-9.2705783591315996</v>
      </c>
      <c r="J2954">
        <v>-2.8628437988689299</v>
      </c>
      <c r="K2954">
        <v>534.83938393876304</v>
      </c>
      <c r="L2954">
        <v>486.28408236857001</v>
      </c>
      <c r="M2954">
        <v>60.974932411618298</v>
      </c>
      <c r="N2954">
        <v>0.81856327045817701</v>
      </c>
      <c r="O2954">
        <v>9.1045397750937092</v>
      </c>
      <c r="P2954">
        <v>59.111994698475797</v>
      </c>
      <c r="Q2954">
        <v>5.7391873101961997E-2</v>
      </c>
    </row>
    <row r="2955" spans="1:17" hidden="1" x14ac:dyDescent="0.3">
      <c r="A2955" t="s">
        <v>6073</v>
      </c>
      <c r="B2955" t="s">
        <v>6074</v>
      </c>
      <c r="C2955" t="str">
        <f>IFERROR(VLOOKUP(Table1[[#This Row],[Ticker]],[1]!Table1[[Symbol]:[Industry]],2,FALSE),"-")</f>
        <v>-</v>
      </c>
      <c r="D2955" t="s">
        <v>271</v>
      </c>
      <c r="E2955">
        <v>89.913460000000001</v>
      </c>
      <c r="F2955">
        <v>82.55</v>
      </c>
      <c r="G2955">
        <v>-15.7136481948117</v>
      </c>
      <c r="H2955">
        <v>-4.1612945777006196</v>
      </c>
      <c r="I2955">
        <v>-28.132265695039202</v>
      </c>
      <c r="J2955">
        <v>-6.1836009302792198E-2</v>
      </c>
      <c r="K2955">
        <v>84.187867735767597</v>
      </c>
      <c r="M2955">
        <v>54.489745647951104</v>
      </c>
      <c r="N2955">
        <v>0.66379310344827502</v>
      </c>
      <c r="O2955">
        <v>50.999394306480902</v>
      </c>
      <c r="P2955">
        <v>17.676407697790399</v>
      </c>
    </row>
    <row r="2956" spans="1:17" hidden="1" x14ac:dyDescent="0.3">
      <c r="A2956" t="s">
        <v>6075</v>
      </c>
      <c r="B2956" t="s">
        <v>6076</v>
      </c>
      <c r="C2956" t="str">
        <f>IFERROR(VLOOKUP(Table1[[#This Row],[Ticker]],[1]!Table1[[Symbol]:[Industry]],2,FALSE),"-")</f>
        <v>-</v>
      </c>
      <c r="E2956">
        <v>89.831699999999998</v>
      </c>
      <c r="F2956">
        <v>44.1</v>
      </c>
      <c r="G2956">
        <v>59.697526110976099</v>
      </c>
      <c r="H2956">
        <v>-6.1612945777006098</v>
      </c>
      <c r="I2956">
        <v>-15.2562762491289</v>
      </c>
      <c r="J2956">
        <v>-1.2375125970060901</v>
      </c>
      <c r="K2956">
        <v>44.734186248272998</v>
      </c>
      <c r="L2956">
        <v>40.1964432117447</v>
      </c>
      <c r="M2956">
        <v>45.103483790793099</v>
      </c>
      <c r="N2956">
        <v>1.24</v>
      </c>
      <c r="O2956">
        <v>18.594104308390001</v>
      </c>
      <c r="P2956">
        <v>83.75</v>
      </c>
    </row>
    <row r="2957" spans="1:17" hidden="1" x14ac:dyDescent="0.3">
      <c r="A2957" t="s">
        <v>6077</v>
      </c>
      <c r="B2957" t="s">
        <v>6078</v>
      </c>
      <c r="C2957" t="str">
        <f>IFERROR(VLOOKUP(Table1[[#This Row],[Ticker]],[1]!Table1[[Symbol]:[Industry]],2,FALSE),"-")</f>
        <v>-</v>
      </c>
      <c r="E2957">
        <v>89.762759099999997</v>
      </c>
      <c r="F2957">
        <v>178.5</v>
      </c>
      <c r="G2957">
        <v>270.93556114799901</v>
      </c>
      <c r="H2957">
        <v>48.647694186344303</v>
      </c>
      <c r="I2957">
        <v>290.51776330531499</v>
      </c>
      <c r="J2957">
        <v>16.823294364199601</v>
      </c>
      <c r="K2957">
        <v>117.274506379172</v>
      </c>
      <c r="L2957">
        <v>73.253561810313101</v>
      </c>
      <c r="M2957">
        <v>71.138206844589803</v>
      </c>
      <c r="N2957">
        <v>0.77003841229193304</v>
      </c>
      <c r="O2957">
        <v>7.1988795518207196</v>
      </c>
      <c r="P2957">
        <v>381.13207547169799</v>
      </c>
    </row>
    <row r="2958" spans="1:17" hidden="1" x14ac:dyDescent="0.3">
      <c r="A2958" t="s">
        <v>6079</v>
      </c>
      <c r="B2958" t="s">
        <v>6080</v>
      </c>
      <c r="C2958" t="str">
        <f>IFERROR(VLOOKUP(Table1[[#This Row],[Ticker]],[1]!Table1[[Symbol]:[Industry]],2,FALSE),"-")</f>
        <v>-</v>
      </c>
      <c r="D2958" t="s">
        <v>539</v>
      </c>
      <c r="E2958">
        <v>89.632685078999998</v>
      </c>
      <c r="F2958">
        <v>85.51</v>
      </c>
      <c r="G2958">
        <v>160.488461247505</v>
      </c>
      <c r="H2958">
        <v>34.994837420329198</v>
      </c>
      <c r="I2958">
        <v>51.5925042386759</v>
      </c>
      <c r="J2958">
        <v>-3.6817641038071498</v>
      </c>
      <c r="K2958">
        <v>70.238106427649996</v>
      </c>
      <c r="L2958">
        <v>57.677427405983401</v>
      </c>
      <c r="M2958">
        <v>64.704213075851897</v>
      </c>
      <c r="N2958">
        <v>3.10840057964425</v>
      </c>
      <c r="O2958">
        <v>13.4253303707168</v>
      </c>
      <c r="P2958">
        <v>194.86206896551701</v>
      </c>
      <c r="Q2958">
        <v>5.4694544656029999E-2</v>
      </c>
    </row>
    <row r="2959" spans="1:17" hidden="1" x14ac:dyDescent="0.3">
      <c r="A2959" t="s">
        <v>6081</v>
      </c>
      <c r="B2959" t="s">
        <v>6082</v>
      </c>
      <c r="C2959" t="str">
        <f>IFERROR(VLOOKUP(Table1[[#This Row],[Ticker]],[1]!Table1[[Symbol]:[Industry]],2,FALSE),"-")</f>
        <v>-</v>
      </c>
      <c r="D2959" t="s">
        <v>77</v>
      </c>
      <c r="E2959">
        <v>89.546963460000001</v>
      </c>
      <c r="F2959">
        <v>111.7</v>
      </c>
      <c r="G2959">
        <v>-42.443096561450403</v>
      </c>
      <c r="H2959">
        <v>-12.9704299773743</v>
      </c>
      <c r="I2959">
        <v>-35.895707865469902</v>
      </c>
      <c r="J2959">
        <v>-18.937230210588201</v>
      </c>
      <c r="K2959">
        <v>120.280339029329</v>
      </c>
      <c r="L2959">
        <v>126.151152314954</v>
      </c>
      <c r="M2959">
        <v>33.159057526094102</v>
      </c>
      <c r="N2959">
        <v>3.54756681956794</v>
      </c>
      <c r="O2959">
        <v>36.078782452999</v>
      </c>
      <c r="P2959">
        <v>9.2954990215264193</v>
      </c>
      <c r="Q2959">
        <v>-5.8850219887671001E-2</v>
      </c>
    </row>
    <row r="2960" spans="1:17" hidden="1" x14ac:dyDescent="0.3">
      <c r="A2960" t="s">
        <v>6083</v>
      </c>
      <c r="B2960" t="s">
        <v>6084</v>
      </c>
      <c r="C2960" t="str">
        <f>IFERROR(VLOOKUP(Table1[[#This Row],[Ticker]],[1]!Table1[[Symbol]:[Industry]],2,FALSE),"-")</f>
        <v>-</v>
      </c>
      <c r="D2960" t="s">
        <v>619</v>
      </c>
      <c r="E2960">
        <v>89.448744840000003</v>
      </c>
      <c r="F2960">
        <v>1.2</v>
      </c>
      <c r="G2960">
        <v>-110.36532883940799</v>
      </c>
      <c r="H2960">
        <v>-29.605081559949099</v>
      </c>
      <c r="I2960">
        <v>-26.219641972797199</v>
      </c>
      <c r="J2960">
        <v>-2.5326984801652599</v>
      </c>
      <c r="K2960">
        <v>1.4835233600714901</v>
      </c>
      <c r="L2960">
        <v>2.5702694587330499</v>
      </c>
      <c r="M2960">
        <v>26.7075658366943</v>
      </c>
      <c r="N2960">
        <v>4.9835934755454403</v>
      </c>
      <c r="O2960">
        <v>789.45412770916096</v>
      </c>
      <c r="P2960">
        <v>15.926892950391601</v>
      </c>
      <c r="Q2960">
        <v>6.0634157341799999E-2</v>
      </c>
    </row>
    <row r="2961" spans="1:17" hidden="1" x14ac:dyDescent="0.3">
      <c r="A2961" t="s">
        <v>6085</v>
      </c>
      <c r="B2961" t="s">
        <v>6086</v>
      </c>
      <c r="C2961" t="str">
        <f>IFERROR(VLOOKUP(Table1[[#This Row],[Ticker]],[1]!Table1[[Symbol]:[Industry]],2,FALSE),"-")</f>
        <v>-</v>
      </c>
      <c r="D2961" t="s">
        <v>539</v>
      </c>
      <c r="E2961">
        <v>89.383012879999995</v>
      </c>
      <c r="F2961">
        <v>8.26</v>
      </c>
      <c r="G2961">
        <v>-41.193160493996103</v>
      </c>
      <c r="H2961">
        <v>-5.5747221395380802</v>
      </c>
      <c r="I2961">
        <v>-49.281835354560201</v>
      </c>
      <c r="J2961">
        <v>-2.1301940078933499</v>
      </c>
      <c r="K2961">
        <v>8.8174519347662095</v>
      </c>
      <c r="L2961">
        <v>9.3605841730099808</v>
      </c>
      <c r="M2961">
        <v>43.018315934279599</v>
      </c>
      <c r="N2961">
        <v>0.489385302259227</v>
      </c>
      <c r="O2961">
        <v>73.970944309927305</v>
      </c>
      <c r="P2961">
        <v>8.5413929040735805</v>
      </c>
      <c r="Q2961">
        <v>0.18799415058207</v>
      </c>
    </row>
    <row r="2962" spans="1:17" hidden="1" x14ac:dyDescent="0.3">
      <c r="A2962" t="s">
        <v>6087</v>
      </c>
      <c r="B2962" t="s">
        <v>6088</v>
      </c>
      <c r="C2962" t="str">
        <f>IFERROR(VLOOKUP(Table1[[#This Row],[Ticker]],[1]!Table1[[Symbol]:[Industry]],2,FALSE),"-")</f>
        <v>-</v>
      </c>
      <c r="E2962">
        <v>89.248999999999995</v>
      </c>
      <c r="F2962">
        <v>143.94999999999999</v>
      </c>
      <c r="G2962">
        <v>202.44129028331099</v>
      </c>
      <c r="H2962">
        <v>-27.332791909499299</v>
      </c>
      <c r="I2962">
        <v>88.667792315823505</v>
      </c>
      <c r="J2962">
        <v>-5.2909789941367</v>
      </c>
      <c r="K2962">
        <v>144.35731971964699</v>
      </c>
      <c r="L2962">
        <v>96.310816504844993</v>
      </c>
      <c r="M2962">
        <v>14.9777376751024</v>
      </c>
      <c r="N2962">
        <v>7.55886042712101E-2</v>
      </c>
      <c r="O2962">
        <v>46.384161167071902</v>
      </c>
      <c r="P2962">
        <v>241.113744075829</v>
      </c>
      <c r="Q2962">
        <v>0.14693032915047799</v>
      </c>
    </row>
    <row r="2963" spans="1:17" hidden="1" x14ac:dyDescent="0.3">
      <c r="A2963" t="s">
        <v>6089</v>
      </c>
      <c r="B2963" t="s">
        <v>6090</v>
      </c>
      <c r="C2963" t="str">
        <f>IFERROR(VLOOKUP(Table1[[#This Row],[Ticker]],[1]!Table1[[Symbol]:[Industry]],2,FALSE),"-")</f>
        <v>-</v>
      </c>
      <c r="D2963" t="s">
        <v>619</v>
      </c>
      <c r="E2963">
        <v>89.240629299999995</v>
      </c>
      <c r="F2963">
        <v>32.93</v>
      </c>
      <c r="G2963">
        <v>66.260914031135499</v>
      </c>
      <c r="H2963">
        <v>-4.8816202901967003</v>
      </c>
      <c r="I2963">
        <v>-12.382174405954901</v>
      </c>
      <c r="J2963">
        <v>-3.39516934263612</v>
      </c>
      <c r="K2963">
        <v>32.127076121080101</v>
      </c>
      <c r="L2963">
        <v>29.833540162482699</v>
      </c>
      <c r="M2963">
        <v>57.044048186113997</v>
      </c>
      <c r="N2963">
        <v>0.95897466918714502</v>
      </c>
      <c r="O2963">
        <v>21.469784391132599</v>
      </c>
      <c r="P2963">
        <v>99.454875832828506</v>
      </c>
      <c r="Q2963">
        <v>1.8389354231417E-2</v>
      </c>
    </row>
    <row r="2964" spans="1:17" hidden="1" x14ac:dyDescent="0.3">
      <c r="A2964" t="s">
        <v>6091</v>
      </c>
      <c r="B2964" t="s">
        <v>6092</v>
      </c>
      <c r="C2964" t="str">
        <f>IFERROR(VLOOKUP(Table1[[#This Row],[Ticker]],[1]!Table1[[Symbol]:[Industry]],2,FALSE),"-")</f>
        <v>-</v>
      </c>
      <c r="E2964">
        <v>89.0020995</v>
      </c>
      <c r="F2964">
        <v>28.59</v>
      </c>
      <c r="G2964">
        <v>76.094035729519106</v>
      </c>
      <c r="H2964">
        <v>-5.6120717797731503</v>
      </c>
      <c r="I2964">
        <v>13.353710255594301</v>
      </c>
      <c r="J2964">
        <v>-10.7154954654505</v>
      </c>
      <c r="K2964">
        <v>28.574465696470199</v>
      </c>
      <c r="L2964">
        <v>24.994508565075002</v>
      </c>
      <c r="M2964">
        <v>35.021964603867403</v>
      </c>
      <c r="N2964">
        <v>0.93218694810705205</v>
      </c>
      <c r="O2964">
        <v>15.4249737670514</v>
      </c>
      <c r="P2964">
        <v>108.68613138686101</v>
      </c>
      <c r="Q2964">
        <v>0.119368916971789</v>
      </c>
    </row>
    <row r="2965" spans="1:17" hidden="1" x14ac:dyDescent="0.3">
      <c r="A2965" t="s">
        <v>6093</v>
      </c>
      <c r="B2965" t="s">
        <v>6094</v>
      </c>
      <c r="C2965" t="str">
        <f>IFERROR(VLOOKUP(Table1[[#This Row],[Ticker]],[1]!Table1[[Symbol]:[Industry]],2,FALSE),"-")</f>
        <v>-</v>
      </c>
      <c r="D2965" t="s">
        <v>271</v>
      </c>
      <c r="E2965">
        <v>88.952480100000002</v>
      </c>
      <c r="F2965">
        <v>156.6</v>
      </c>
      <c r="G2965">
        <v>-30.706139822341701</v>
      </c>
      <c r="H2965">
        <v>4.3987585078999096</v>
      </c>
      <c r="I2965">
        <v>-14.5488807507366</v>
      </c>
      <c r="J2965">
        <v>-3.2204812855951301</v>
      </c>
      <c r="K2965">
        <v>156.90992169061701</v>
      </c>
      <c r="L2965">
        <v>159.007634560897</v>
      </c>
      <c r="M2965">
        <v>36.943294313698999</v>
      </c>
      <c r="N2965">
        <v>1.1236133008456299</v>
      </c>
      <c r="O2965">
        <v>27.586206896551701</v>
      </c>
      <c r="P2965">
        <v>17.0841121495327</v>
      </c>
      <c r="Q2965">
        <v>-7.5203744296791997E-2</v>
      </c>
    </row>
    <row r="2966" spans="1:17" hidden="1" x14ac:dyDescent="0.3">
      <c r="A2966" t="s">
        <v>6095</v>
      </c>
      <c r="B2966" t="s">
        <v>6096</v>
      </c>
      <c r="C2966" t="str">
        <f>IFERROR(VLOOKUP(Table1[[#This Row],[Ticker]],[1]!Table1[[Symbol]:[Industry]],2,FALSE),"-")</f>
        <v>-</v>
      </c>
      <c r="D2966" t="s">
        <v>472</v>
      </c>
      <c r="E2966">
        <v>88.950400000000002</v>
      </c>
      <c r="F2966">
        <v>292.60000000000002</v>
      </c>
      <c r="G2966">
        <v>-13.163597130215701</v>
      </c>
      <c r="H2966">
        <v>-12.216273001865501</v>
      </c>
      <c r="I2966">
        <v>-8.8562762491289408</v>
      </c>
      <c r="J2966">
        <v>-13.5901037614511</v>
      </c>
      <c r="K2966">
        <v>304.167570157618</v>
      </c>
      <c r="L2966">
        <v>269.30907086166297</v>
      </c>
      <c r="M2966">
        <v>32.756601833028</v>
      </c>
      <c r="N2966">
        <v>1.4130624772595399</v>
      </c>
      <c r="O2966">
        <v>26.264524948735399</v>
      </c>
      <c r="P2966">
        <v>47.7777777777777</v>
      </c>
      <c r="Q2966">
        <v>6.6942505951049003E-2</v>
      </c>
    </row>
    <row r="2967" spans="1:17" hidden="1" x14ac:dyDescent="0.3">
      <c r="A2967" t="s">
        <v>6097</v>
      </c>
      <c r="B2967" t="s">
        <v>6098</v>
      </c>
      <c r="C2967" t="str">
        <f>IFERROR(VLOOKUP(Table1[[#This Row],[Ticker]],[1]!Table1[[Symbol]:[Industry]],2,FALSE),"-")</f>
        <v>-</v>
      </c>
      <c r="E2967">
        <v>88.941927000000007</v>
      </c>
      <c r="F2967">
        <v>279.85000000000002</v>
      </c>
      <c r="G2967">
        <v>75.774235167189602</v>
      </c>
      <c r="H2967">
        <v>6.8987054222993702</v>
      </c>
      <c r="I2967">
        <v>20.1004347544986</v>
      </c>
      <c r="J2967">
        <v>-5.2413200248913201</v>
      </c>
      <c r="K2967">
        <v>252.21949326119201</v>
      </c>
      <c r="L2967">
        <v>216.50799965011601</v>
      </c>
      <c r="M2967">
        <v>48.5105303066807</v>
      </c>
      <c r="N2967">
        <v>0.52093071484914499</v>
      </c>
      <c r="O2967">
        <v>11.702697873861</v>
      </c>
      <c r="P2967">
        <v>105.77205882352899</v>
      </c>
      <c r="Q2967">
        <v>7.8162241969908994E-2</v>
      </c>
    </row>
    <row r="2968" spans="1:17" hidden="1" x14ac:dyDescent="0.3">
      <c r="A2968" t="s">
        <v>6099</v>
      </c>
      <c r="B2968" t="s">
        <v>6100</v>
      </c>
      <c r="C2968" t="str">
        <f>IFERROR(VLOOKUP(Table1[[#This Row],[Ticker]],[1]!Table1[[Symbol]:[Industry]],2,FALSE),"-")</f>
        <v>-</v>
      </c>
      <c r="E2968">
        <v>88.822275000000005</v>
      </c>
      <c r="F2968">
        <v>123.45</v>
      </c>
      <c r="G2968">
        <v>30.047762275310902</v>
      </c>
      <c r="H2968">
        <v>-5.7095280036632996</v>
      </c>
      <c r="I2968">
        <v>-54.830431902579697</v>
      </c>
      <c r="J2968">
        <v>-3.3317443954902402</v>
      </c>
      <c r="K2968">
        <v>137.02099216625101</v>
      </c>
      <c r="L2968">
        <v>154.119283593403</v>
      </c>
      <c r="M2968">
        <v>42.881702241992301</v>
      </c>
      <c r="N2968">
        <v>0.51818181818181797</v>
      </c>
      <c r="O2968">
        <v>111.381125961927</v>
      </c>
      <c r="P2968">
        <v>57.763578274760398</v>
      </c>
      <c r="Q2968">
        <v>0.103894052426421</v>
      </c>
    </row>
    <row r="2969" spans="1:17" hidden="1" x14ac:dyDescent="0.3">
      <c r="A2969" t="s">
        <v>6101</v>
      </c>
      <c r="B2969" t="s">
        <v>6102</v>
      </c>
      <c r="C2969" t="str">
        <f>IFERROR(VLOOKUP(Table1[[#This Row],[Ticker]],[1]!Table1[[Symbol]:[Industry]],2,FALSE),"-")</f>
        <v>-</v>
      </c>
      <c r="E2969">
        <v>88.8</v>
      </c>
      <c r="F2969">
        <v>177.6</v>
      </c>
      <c r="G2969">
        <v>103.862414644965</v>
      </c>
      <c r="H2969">
        <v>-8.4020606515720306</v>
      </c>
      <c r="I2969">
        <v>55.5129545201018</v>
      </c>
      <c r="J2969">
        <v>-4.8611808086475898</v>
      </c>
      <c r="K2969">
        <v>167.87401457030199</v>
      </c>
      <c r="L2969">
        <v>131.09661196747999</v>
      </c>
      <c r="M2969">
        <v>48.373939612473102</v>
      </c>
      <c r="N2969">
        <v>0.30025815136360101</v>
      </c>
      <c r="O2969">
        <v>15.8502252252252</v>
      </c>
      <c r="P2969">
        <v>179.861329971635</v>
      </c>
      <c r="Q2969">
        <v>0.138155548067907</v>
      </c>
    </row>
    <row r="2970" spans="1:17" hidden="1" x14ac:dyDescent="0.3">
      <c r="A2970" t="s">
        <v>6103</v>
      </c>
      <c r="B2970" t="s">
        <v>6104</v>
      </c>
      <c r="C2970" t="str">
        <f>IFERROR(VLOOKUP(Table1[[#This Row],[Ticker]],[1]!Table1[[Symbol]:[Industry]],2,FALSE),"-")</f>
        <v>-</v>
      </c>
      <c r="E2970">
        <v>88.651406219999998</v>
      </c>
      <c r="F2970">
        <v>63.96</v>
      </c>
      <c r="G2970">
        <v>-7.9382074277223102</v>
      </c>
      <c r="H2970">
        <v>25.3646106033355</v>
      </c>
      <c r="I2970">
        <v>-20.528788097470098</v>
      </c>
      <c r="J2970">
        <v>-0.96170786445300904</v>
      </c>
      <c r="K2970">
        <v>55.185210794544801</v>
      </c>
      <c r="L2970">
        <v>56.854587562980797</v>
      </c>
      <c r="M2970">
        <v>62.38203397425</v>
      </c>
      <c r="N2970">
        <v>3.2793950669999901</v>
      </c>
      <c r="O2970">
        <v>27.1419637273295</v>
      </c>
      <c r="P2970">
        <v>41.818181818181799</v>
      </c>
      <c r="Q2970">
        <v>-9.1641744647979993E-3</v>
      </c>
    </row>
    <row r="2971" spans="1:17" hidden="1" x14ac:dyDescent="0.3">
      <c r="A2971" t="s">
        <v>6105</v>
      </c>
      <c r="B2971" t="s">
        <v>6106</v>
      </c>
      <c r="C2971" t="str">
        <f>IFERROR(VLOOKUP(Table1[[#This Row],[Ticker]],[1]!Table1[[Symbol]:[Industry]],2,FALSE),"-")</f>
        <v>-</v>
      </c>
      <c r="D2971" t="s">
        <v>916</v>
      </c>
      <c r="E2971">
        <v>88.525350000000003</v>
      </c>
      <c r="F2971">
        <v>57.15</v>
      </c>
      <c r="G2971">
        <v>-55.0790174178277</v>
      </c>
      <c r="H2971">
        <v>30.1371464022548</v>
      </c>
      <c r="I2971">
        <v>-46.359350390177703</v>
      </c>
      <c r="J2971">
        <v>11.4917866942739</v>
      </c>
      <c r="K2971">
        <v>50.141230983319097</v>
      </c>
      <c r="M2971">
        <v>56.707988065751103</v>
      </c>
      <c r="N2971">
        <v>2.3606160287081299</v>
      </c>
      <c r="O2971">
        <v>52.2309711286089</v>
      </c>
      <c r="P2971">
        <v>58.749999999999901</v>
      </c>
    </row>
    <row r="2972" spans="1:17" hidden="1" x14ac:dyDescent="0.3">
      <c r="A2972" t="s">
        <v>6107</v>
      </c>
      <c r="B2972" t="s">
        <v>6108</v>
      </c>
      <c r="C2972" t="str">
        <f>IFERROR(VLOOKUP(Table1[[#This Row],[Ticker]],[1]!Table1[[Symbol]:[Industry]],2,FALSE),"-")</f>
        <v>-</v>
      </c>
      <c r="D2972" t="s">
        <v>21</v>
      </c>
      <c r="E2972">
        <v>88.446399999999997</v>
      </c>
      <c r="F2972">
        <v>104.3</v>
      </c>
      <c r="G2972">
        <v>-66.809596332410607</v>
      </c>
      <c r="H2972">
        <v>6.22233713585437</v>
      </c>
      <c r="I2972">
        <v>-43.374815187791903</v>
      </c>
      <c r="J2972">
        <v>-0.46494971516878603</v>
      </c>
      <c r="K2972">
        <v>109.085288541604</v>
      </c>
      <c r="L2972">
        <v>123.84940485748101</v>
      </c>
      <c r="M2972">
        <v>38.858487862475499</v>
      </c>
      <c r="N2972">
        <v>0.49168096054888499</v>
      </c>
      <c r="O2972">
        <v>83.077660594439095</v>
      </c>
      <c r="P2972">
        <v>7.5257731958762797</v>
      </c>
    </row>
    <row r="2973" spans="1:17" hidden="1" x14ac:dyDescent="0.3">
      <c r="A2973" t="s">
        <v>6109</v>
      </c>
      <c r="B2973" t="s">
        <v>6110</v>
      </c>
      <c r="C2973" t="str">
        <f>IFERROR(VLOOKUP(Table1[[#This Row],[Ticker]],[1]!Table1[[Symbol]:[Industry]],2,FALSE),"-")</f>
        <v>-</v>
      </c>
      <c r="E2973">
        <v>88.412359894999994</v>
      </c>
      <c r="F2973">
        <v>32.53</v>
      </c>
      <c r="G2973">
        <v>47.324741294047797</v>
      </c>
      <c r="H2973">
        <v>0.43870542229937398</v>
      </c>
      <c r="I2973">
        <v>13.0165944133316</v>
      </c>
      <c r="J2973">
        <v>-4.04683651604243</v>
      </c>
      <c r="K2973">
        <v>31.011412051266898</v>
      </c>
      <c r="L2973">
        <v>28.083793156291701</v>
      </c>
      <c r="M2973">
        <v>58.342313610731097</v>
      </c>
      <c r="N2973">
        <v>1.9681647478070099</v>
      </c>
      <c r="O2973">
        <v>12.204119274515801</v>
      </c>
      <c r="P2973">
        <v>91.240446796002303</v>
      </c>
      <c r="Q2973">
        <v>3.9166330518309997E-3</v>
      </c>
    </row>
    <row r="2974" spans="1:17" hidden="1" x14ac:dyDescent="0.3">
      <c r="A2974" t="s">
        <v>6111</v>
      </c>
      <c r="B2974" t="s">
        <v>6112</v>
      </c>
      <c r="C2974" t="str">
        <f>IFERROR(VLOOKUP(Table1[[#This Row],[Ticker]],[1]!Table1[[Symbol]:[Industry]],2,FALSE),"-")</f>
        <v>-</v>
      </c>
      <c r="D2974" t="s">
        <v>551</v>
      </c>
      <c r="E2974">
        <v>88.409711599999994</v>
      </c>
      <c r="F2974">
        <v>108.85</v>
      </c>
      <c r="G2974">
        <v>11.241448027568801</v>
      </c>
      <c r="H2974">
        <v>-1.30415172055776</v>
      </c>
      <c r="I2974">
        <v>-19.099032432874498</v>
      </c>
      <c r="J2974">
        <v>0.451717658737467</v>
      </c>
      <c r="K2974">
        <v>114.23218090123</v>
      </c>
      <c r="L2974">
        <v>108.960288925057</v>
      </c>
      <c r="M2974">
        <v>60.472522911127903</v>
      </c>
      <c r="N2974">
        <v>2.27741466957153</v>
      </c>
      <c r="O2974">
        <v>46.394120349104199</v>
      </c>
      <c r="P2974">
        <v>37.4368686868686</v>
      </c>
      <c r="Q2974">
        <v>-7.8274428793929998E-3</v>
      </c>
    </row>
    <row r="2975" spans="1:17" hidden="1" x14ac:dyDescent="0.3">
      <c r="A2975" t="s">
        <v>6113</v>
      </c>
      <c r="B2975" t="s">
        <v>6114</v>
      </c>
      <c r="C2975" t="str">
        <f>IFERROR(VLOOKUP(Table1[[#This Row],[Ticker]],[1]!Table1[[Symbol]:[Industry]],2,FALSE),"-")</f>
        <v>-</v>
      </c>
      <c r="D2975" t="s">
        <v>1369</v>
      </c>
      <c r="E2975">
        <v>88.403400000000005</v>
      </c>
      <c r="F2975">
        <v>57.78</v>
      </c>
      <c r="G2975">
        <v>11.4988515649561</v>
      </c>
      <c r="H2975">
        <v>-6.36717693064179</v>
      </c>
      <c r="I2975">
        <v>-13.4412982755606</v>
      </c>
      <c r="J2975">
        <v>-5.6709279122615301</v>
      </c>
      <c r="K2975">
        <v>56.8033925076044</v>
      </c>
      <c r="L2975">
        <v>53.444517621134601</v>
      </c>
      <c r="M2975">
        <v>39.526483726107202</v>
      </c>
      <c r="N2975">
        <v>1.17174942298872</v>
      </c>
      <c r="O2975">
        <v>19.9376947040498</v>
      </c>
      <c r="P2975">
        <v>40.583941605839399</v>
      </c>
      <c r="Q2975">
        <v>-5.6648245517950002E-2</v>
      </c>
    </row>
    <row r="2976" spans="1:17" hidden="1" x14ac:dyDescent="0.3">
      <c r="A2976" t="s">
        <v>6115</v>
      </c>
      <c r="B2976" t="s">
        <v>6116</v>
      </c>
      <c r="C2976" t="str">
        <f>IFERROR(VLOOKUP(Table1[[#This Row],[Ticker]],[1]!Table1[[Symbol]:[Industry]],2,FALSE),"-")</f>
        <v>-</v>
      </c>
      <c r="D2976" t="s">
        <v>703</v>
      </c>
      <c r="E2976">
        <v>88.390709483999998</v>
      </c>
      <c r="F2976">
        <v>97.39</v>
      </c>
      <c r="G2976">
        <v>28.338726726349002</v>
      </c>
      <c r="H2976">
        <v>-0.91003195143800597</v>
      </c>
      <c r="I2976">
        <v>16.529921315147</v>
      </c>
      <c r="J2976">
        <v>-2.6997115105188598</v>
      </c>
      <c r="K2976">
        <v>96.061849989262697</v>
      </c>
      <c r="L2976">
        <v>83.779603210403494</v>
      </c>
      <c r="M2976">
        <v>50.698257281001702</v>
      </c>
      <c r="N2976">
        <v>1.30502940800391</v>
      </c>
      <c r="O2976">
        <v>5.5036451381045204</v>
      </c>
      <c r="P2976">
        <v>65.067796610169395</v>
      </c>
    </row>
    <row r="2977" spans="1:17" hidden="1" x14ac:dyDescent="0.3">
      <c r="A2977" t="s">
        <v>6117</v>
      </c>
      <c r="B2977" t="s">
        <v>6118</v>
      </c>
      <c r="C2977" t="str">
        <f>IFERROR(VLOOKUP(Table1[[#This Row],[Ticker]],[1]!Table1[[Symbol]:[Industry]],2,FALSE),"-")</f>
        <v>-</v>
      </c>
      <c r="D2977" t="s">
        <v>619</v>
      </c>
      <c r="E2977">
        <v>88.043999999999997</v>
      </c>
      <c r="F2977">
        <v>6.96</v>
      </c>
      <c r="G2977">
        <v>-50.712785382042</v>
      </c>
      <c r="H2977">
        <v>-8.4914704910970897</v>
      </c>
      <c r="I2977">
        <v>-36.165367158219802</v>
      </c>
      <c r="J2977">
        <v>-2.8710759496902698</v>
      </c>
      <c r="K2977">
        <v>7.20092380164232</v>
      </c>
      <c r="L2977">
        <v>8.8540780944291892</v>
      </c>
      <c r="M2977">
        <v>25.4902202858229</v>
      </c>
      <c r="N2977">
        <v>0.52705955431395501</v>
      </c>
      <c r="O2977">
        <v>56.609195402298802</v>
      </c>
      <c r="P2977">
        <v>19.999999999999901</v>
      </c>
      <c r="Q2977">
        <v>-0.19034971387366501</v>
      </c>
    </row>
    <row r="2978" spans="1:17" hidden="1" x14ac:dyDescent="0.3">
      <c r="A2978" t="s">
        <v>6119</v>
      </c>
      <c r="B2978" t="s">
        <v>6120</v>
      </c>
      <c r="C2978" t="str">
        <f>IFERROR(VLOOKUP(Table1[[#This Row],[Ticker]],[1]!Table1[[Symbol]:[Industry]],2,FALSE),"-")</f>
        <v>-</v>
      </c>
      <c r="D2978" t="s">
        <v>1508</v>
      </c>
      <c r="E2978">
        <v>87.830675999999997</v>
      </c>
      <c r="F2978">
        <v>145.05000000000001</v>
      </c>
      <c r="G2978">
        <v>-17.7899989136749</v>
      </c>
      <c r="H2978">
        <v>3.8846824337936301</v>
      </c>
      <c r="I2978">
        <v>-31.894207283611699</v>
      </c>
      <c r="J2978">
        <v>10.7004745967578</v>
      </c>
      <c r="K2978">
        <v>132.81082139481299</v>
      </c>
      <c r="L2978">
        <v>137.368011132102</v>
      </c>
      <c r="M2978">
        <v>78.979899032648703</v>
      </c>
      <c r="N2978">
        <v>1.77279596977329</v>
      </c>
      <c r="O2978">
        <v>37.883488452257801</v>
      </c>
      <c r="P2978">
        <v>38.142857142857103</v>
      </c>
    </row>
    <row r="2979" spans="1:17" hidden="1" x14ac:dyDescent="0.3">
      <c r="A2979" t="s">
        <v>6121</v>
      </c>
      <c r="B2979" t="s">
        <v>6122</v>
      </c>
      <c r="C2979" t="str">
        <f>IFERROR(VLOOKUP(Table1[[#This Row],[Ticker]],[1]!Table1[[Symbol]:[Industry]],2,FALSE),"-")</f>
        <v>-</v>
      </c>
      <c r="E2979">
        <v>87.786119540000001</v>
      </c>
      <c r="F2979">
        <v>9.8000000000000007</v>
      </c>
      <c r="G2979">
        <v>-37.906265294824301</v>
      </c>
      <c r="H2979">
        <v>-6.2282237115588899</v>
      </c>
      <c r="I2979">
        <v>-46.725583807719403</v>
      </c>
      <c r="J2979">
        <v>-2.2878066532421899</v>
      </c>
      <c r="K2979">
        <v>10.8914360517145</v>
      </c>
      <c r="L2979">
        <v>12.3433531963377</v>
      </c>
      <c r="M2979">
        <v>33.399380816336503</v>
      </c>
      <c r="N2979">
        <v>0.50624057994404403</v>
      </c>
      <c r="O2979">
        <v>92.101131950755999</v>
      </c>
      <c r="P2979">
        <v>5.8315334773218099</v>
      </c>
      <c r="Q2979">
        <v>7.1839262751584004E-2</v>
      </c>
    </row>
    <row r="2980" spans="1:17" hidden="1" x14ac:dyDescent="0.3">
      <c r="A2980" t="s">
        <v>6123</v>
      </c>
      <c r="B2980" t="s">
        <v>6124</v>
      </c>
      <c r="C2980" t="str">
        <f>IFERROR(VLOOKUP(Table1[[#This Row],[Ticker]],[1]!Table1[[Symbol]:[Industry]],2,FALSE),"-")</f>
        <v>-</v>
      </c>
      <c r="D2980" t="s">
        <v>539</v>
      </c>
      <c r="E2980">
        <v>87.579149549999997</v>
      </c>
      <c r="F2980">
        <v>122.7</v>
      </c>
      <c r="G2980">
        <v>107.315291407481</v>
      </c>
      <c r="H2980">
        <v>13.4830257202509</v>
      </c>
      <c r="I2980">
        <v>41.1490774793605</v>
      </c>
      <c r="J2980">
        <v>-6.7395905700120499E-3</v>
      </c>
      <c r="K2980">
        <v>110.684694535267</v>
      </c>
      <c r="L2980">
        <v>88.721007307630899</v>
      </c>
      <c r="M2980">
        <v>46.494297403181797</v>
      </c>
      <c r="N2980">
        <v>1.14480251112419</v>
      </c>
      <c r="O2980">
        <v>12.6731866340668</v>
      </c>
      <c r="P2980">
        <v>159.13410770855299</v>
      </c>
      <c r="Q2980">
        <v>0.11814509980026899</v>
      </c>
    </row>
    <row r="2981" spans="1:17" hidden="1" x14ac:dyDescent="0.3">
      <c r="A2981" t="s">
        <v>6125</v>
      </c>
      <c r="B2981" t="s">
        <v>6126</v>
      </c>
      <c r="C2981" t="str">
        <f>IFERROR(VLOOKUP(Table1[[#This Row],[Ticker]],[1]!Table1[[Symbol]:[Industry]],2,FALSE),"-")</f>
        <v>-</v>
      </c>
      <c r="D2981" t="s">
        <v>6127</v>
      </c>
      <c r="E2981">
        <v>87.4028232</v>
      </c>
      <c r="F2981">
        <v>113.4</v>
      </c>
      <c r="G2981">
        <v>-46.833086133921697</v>
      </c>
      <c r="H2981">
        <v>9.5399423395210707</v>
      </c>
      <c r="I2981">
        <v>-53.221265308209901</v>
      </c>
      <c r="J2981">
        <v>-3.0459327247427899</v>
      </c>
      <c r="K2981">
        <v>118.979667431072</v>
      </c>
      <c r="M2981">
        <v>42.017878497098799</v>
      </c>
      <c r="N2981">
        <v>0.66710218408736299</v>
      </c>
      <c r="O2981">
        <v>85.185185185185105</v>
      </c>
      <c r="P2981">
        <v>25.790349417637199</v>
      </c>
    </row>
    <row r="2982" spans="1:17" hidden="1" x14ac:dyDescent="0.3">
      <c r="A2982" t="s">
        <v>6128</v>
      </c>
      <c r="B2982" t="s">
        <v>6129</v>
      </c>
      <c r="C2982" t="str">
        <f>IFERROR(VLOOKUP(Table1[[#This Row],[Ticker]],[1]!Table1[[Symbol]:[Industry]],2,FALSE),"-")</f>
        <v>-</v>
      </c>
      <c r="D2982" t="s">
        <v>619</v>
      </c>
      <c r="E2982">
        <v>87.337683839999997</v>
      </c>
      <c r="F2982">
        <v>81.069999999999993</v>
      </c>
      <c r="G2982">
        <v>-28.306837777604901</v>
      </c>
      <c r="H2982">
        <v>-4.4419306862132402</v>
      </c>
      <c r="I2982">
        <v>-26.9447294081703</v>
      </c>
      <c r="J2982">
        <v>2.0559493914251101</v>
      </c>
      <c r="K2982">
        <v>84.796117243022806</v>
      </c>
      <c r="L2982">
        <v>85.615305885412397</v>
      </c>
      <c r="M2982">
        <v>24.5545129491708</v>
      </c>
      <c r="N2982">
        <v>0.94154608432353004</v>
      </c>
      <c r="O2982">
        <v>29.147650178857699</v>
      </c>
      <c r="P2982">
        <v>5.2857142857142696</v>
      </c>
      <c r="Q2982">
        <v>-8.7465561811854997E-2</v>
      </c>
    </row>
    <row r="2983" spans="1:17" hidden="1" x14ac:dyDescent="0.3">
      <c r="A2983" t="s">
        <v>6130</v>
      </c>
      <c r="B2983" t="s">
        <v>6131</v>
      </c>
      <c r="C2983" t="str">
        <f>IFERROR(VLOOKUP(Table1[[#This Row],[Ticker]],[1]!Table1[[Symbol]:[Industry]],2,FALSE),"-")</f>
        <v>-</v>
      </c>
      <c r="D2983" t="s">
        <v>407</v>
      </c>
      <c r="E2983">
        <v>87.100528499999996</v>
      </c>
      <c r="F2983">
        <v>20.7</v>
      </c>
      <c r="G2983">
        <v>-2.8524792627356299</v>
      </c>
      <c r="H2983">
        <v>1.5332237831296001</v>
      </c>
      <c r="I2983">
        <v>-18.707768786442301</v>
      </c>
      <c r="J2983">
        <v>-3.97500617247296</v>
      </c>
      <c r="K2983">
        <v>19.018909844621898</v>
      </c>
      <c r="L2983">
        <v>19.007801694988199</v>
      </c>
      <c r="M2983">
        <v>61.354046370879999</v>
      </c>
      <c r="N2983">
        <v>1.8298359287991399</v>
      </c>
      <c r="O2983">
        <v>22.2222222222222</v>
      </c>
      <c r="P2983">
        <v>33.807369101486699</v>
      </c>
      <c r="Q2983">
        <v>5.2278838538996002E-2</v>
      </c>
    </row>
    <row r="2984" spans="1:17" hidden="1" x14ac:dyDescent="0.3">
      <c r="A2984" t="s">
        <v>6132</v>
      </c>
      <c r="B2984" t="s">
        <v>6133</v>
      </c>
      <c r="C2984" t="str">
        <f>IFERROR(VLOOKUP(Table1[[#This Row],[Ticker]],[1]!Table1[[Symbol]:[Industry]],2,FALSE),"-")</f>
        <v>-</v>
      </c>
      <c r="D2984" t="s">
        <v>708</v>
      </c>
      <c r="E2984">
        <v>86.981638992000001</v>
      </c>
      <c r="F2984">
        <v>43.08</v>
      </c>
      <c r="G2984">
        <v>-20.4182509690866</v>
      </c>
      <c r="H2984">
        <v>4.1237721561195704</v>
      </c>
      <c r="I2984">
        <v>-1.2880222808749799</v>
      </c>
      <c r="J2984">
        <v>-2.1707075299390199</v>
      </c>
      <c r="K2984">
        <v>42.615306537944797</v>
      </c>
      <c r="L2984">
        <v>43.000943397495803</v>
      </c>
      <c r="M2984">
        <v>45.9244129884055</v>
      </c>
      <c r="N2984">
        <v>0.49523869451531799</v>
      </c>
      <c r="O2984">
        <v>31.615598885793801</v>
      </c>
      <c r="P2984">
        <v>36.5451664025356</v>
      </c>
      <c r="Q2984">
        <v>0.10427631978448</v>
      </c>
    </row>
    <row r="2985" spans="1:17" hidden="1" x14ac:dyDescent="0.3">
      <c r="A2985" t="s">
        <v>6134</v>
      </c>
      <c r="B2985" t="s">
        <v>6135</v>
      </c>
      <c r="C2985" t="str">
        <f>IFERROR(VLOOKUP(Table1[[#This Row],[Ticker]],[1]!Table1[[Symbol]:[Industry]],2,FALSE),"-")</f>
        <v>-</v>
      </c>
      <c r="D2985" t="s">
        <v>703</v>
      </c>
      <c r="E2985">
        <v>86.967899709999998</v>
      </c>
      <c r="F2985">
        <v>52.48</v>
      </c>
      <c r="G2985">
        <v>-10.3336738960946</v>
      </c>
      <c r="H2985">
        <v>-1.7236746160883401</v>
      </c>
      <c r="I2985">
        <v>0.41487208677582998</v>
      </c>
      <c r="J2985">
        <v>0.43192813409638298</v>
      </c>
      <c r="K2985">
        <v>51.579161676528798</v>
      </c>
      <c r="L2985">
        <v>48.341285051940098</v>
      </c>
      <c r="M2985">
        <v>73.635405148885695</v>
      </c>
      <c r="N2985">
        <v>0.224396151422184</v>
      </c>
      <c r="O2985">
        <v>5.5640243902439002</v>
      </c>
      <c r="P2985">
        <v>31.232808202050499</v>
      </c>
      <c r="Q2985">
        <v>-4.1911912161719999E-3</v>
      </c>
    </row>
    <row r="2986" spans="1:17" hidden="1" x14ac:dyDescent="0.3">
      <c r="A2986" t="s">
        <v>6136</v>
      </c>
      <c r="B2986" t="s">
        <v>6137</v>
      </c>
      <c r="C2986" t="str">
        <f>IFERROR(VLOOKUP(Table1[[#This Row],[Ticker]],[1]!Table1[[Symbol]:[Industry]],2,FALSE),"-")</f>
        <v>-</v>
      </c>
      <c r="E2986">
        <v>86.899990000000003</v>
      </c>
      <c r="F2986">
        <v>165.65</v>
      </c>
      <c r="G2986">
        <v>-29.588478889314501</v>
      </c>
      <c r="H2986">
        <v>5.1425655344735697</v>
      </c>
      <c r="I2986">
        <v>-30.285770991370502</v>
      </c>
      <c r="J2986">
        <v>0.54422459675781298</v>
      </c>
      <c r="K2986">
        <v>154.22167530961701</v>
      </c>
      <c r="L2986">
        <v>149.62995049919601</v>
      </c>
      <c r="M2986">
        <v>52.956025292992003</v>
      </c>
      <c r="N2986">
        <v>0.238461538461538</v>
      </c>
      <c r="O2986">
        <v>21.943857530938701</v>
      </c>
      <c r="P2986">
        <v>57.761904761904702</v>
      </c>
    </row>
    <row r="2987" spans="1:17" hidden="1" x14ac:dyDescent="0.3">
      <c r="A2987" t="s">
        <v>6138</v>
      </c>
      <c r="B2987" t="s">
        <v>6139</v>
      </c>
      <c r="C2987" t="str">
        <f>IFERROR(VLOOKUP(Table1[[#This Row],[Ticker]],[1]!Table1[[Symbol]:[Industry]],2,FALSE),"-")</f>
        <v>-</v>
      </c>
      <c r="D2987" t="s">
        <v>2920</v>
      </c>
      <c r="E2987">
        <v>86.763785159999998</v>
      </c>
      <c r="F2987">
        <v>123.1</v>
      </c>
      <c r="G2987">
        <v>-26.3936999157008</v>
      </c>
      <c r="H2987">
        <v>-5.8412945777006096</v>
      </c>
      <c r="I2987">
        <v>-17.6740328880508</v>
      </c>
      <c r="J2987">
        <v>4.5645377579935298</v>
      </c>
      <c r="K2987">
        <v>121.761541186876</v>
      </c>
      <c r="M2987">
        <v>53.757963034363499</v>
      </c>
      <c r="N2987">
        <v>0.52168021680216803</v>
      </c>
      <c r="O2987">
        <v>19.130787977254201</v>
      </c>
      <c r="P2987">
        <v>17.238095238095202</v>
      </c>
    </row>
    <row r="2988" spans="1:17" hidden="1" x14ac:dyDescent="0.3">
      <c r="A2988" t="s">
        <v>6140</v>
      </c>
      <c r="B2988" t="s">
        <v>6141</v>
      </c>
      <c r="C2988" t="str">
        <f>IFERROR(VLOOKUP(Table1[[#This Row],[Ticker]],[1]!Table1[[Symbol]:[Industry]],2,FALSE),"-")</f>
        <v>-</v>
      </c>
      <c r="D2988" t="s">
        <v>1638</v>
      </c>
      <c r="E2988">
        <v>86.75</v>
      </c>
      <c r="F2988">
        <v>86.75</v>
      </c>
      <c r="G2988">
        <v>-37.492689688262097</v>
      </c>
      <c r="H2988">
        <v>-2.8081146047642198</v>
      </c>
      <c r="I2988">
        <v>-11.4883336653968</v>
      </c>
      <c r="J2988">
        <v>-0.184734979120247</v>
      </c>
      <c r="K2988">
        <v>78.134604661519901</v>
      </c>
      <c r="M2988">
        <v>81.2825326924644</v>
      </c>
      <c r="N2988">
        <v>1.2508426966292101</v>
      </c>
      <c r="O2988">
        <v>11.469740634005699</v>
      </c>
      <c r="P2988">
        <v>23.928571428571399</v>
      </c>
    </row>
    <row r="2989" spans="1:17" hidden="1" x14ac:dyDescent="0.3">
      <c r="A2989" t="s">
        <v>6142</v>
      </c>
      <c r="B2989" t="s">
        <v>6143</v>
      </c>
      <c r="C2989" t="str">
        <f>IFERROR(VLOOKUP(Table1[[#This Row],[Ticker]],[1]!Table1[[Symbol]:[Industry]],2,FALSE),"-")</f>
        <v>-</v>
      </c>
      <c r="D2989" t="s">
        <v>916</v>
      </c>
      <c r="E2989">
        <v>86.611567914999995</v>
      </c>
      <c r="F2989">
        <v>53.05</v>
      </c>
      <c r="G2989">
        <v>-50.499488983150101</v>
      </c>
      <c r="H2989">
        <v>-4.7267988189824202</v>
      </c>
      <c r="I2989">
        <v>-33.891245574282301</v>
      </c>
      <c r="J2989">
        <v>-3.5466844941512701</v>
      </c>
      <c r="K2989">
        <v>54.523688166650402</v>
      </c>
      <c r="M2989">
        <v>41.226488659615796</v>
      </c>
      <c r="N2989">
        <v>1.1980053191489299</v>
      </c>
      <c r="O2989">
        <v>52.120640904806699</v>
      </c>
      <c r="P2989">
        <v>10.062240663900401</v>
      </c>
    </row>
    <row r="2990" spans="1:17" hidden="1" x14ac:dyDescent="0.3">
      <c r="A2990" t="s">
        <v>6144</v>
      </c>
      <c r="B2990" t="s">
        <v>6145</v>
      </c>
      <c r="C2990" t="str">
        <f>IFERROR(VLOOKUP(Table1[[#This Row],[Ticker]],[1]!Table1[[Symbol]:[Industry]],2,FALSE),"-")</f>
        <v>-</v>
      </c>
      <c r="D2990" t="s">
        <v>703</v>
      </c>
      <c r="E2990">
        <v>86.396236028999994</v>
      </c>
      <c r="F2990">
        <v>999.99</v>
      </c>
      <c r="G2990">
        <v>-23.974943256778499</v>
      </c>
      <c r="H2990">
        <v>-4.1632945577008096</v>
      </c>
      <c r="I2990">
        <v>-15.2562762491289</v>
      </c>
      <c r="J2990">
        <v>0.54322459675781398</v>
      </c>
      <c r="K2990">
        <v>999.99057371022502</v>
      </c>
      <c r="L2990">
        <v>999.98536682788495</v>
      </c>
      <c r="M2990">
        <v>51.871899376974604</v>
      </c>
      <c r="N2990">
        <v>0.95186111571041299</v>
      </c>
      <c r="O2990">
        <v>3.0010300103000902</v>
      </c>
      <c r="P2990">
        <v>3.09175257731959</v>
      </c>
      <c r="Q2990">
        <v>-0.10191571481775601</v>
      </c>
    </row>
    <row r="2991" spans="1:17" hidden="1" x14ac:dyDescent="0.3">
      <c r="A2991" t="s">
        <v>6146</v>
      </c>
      <c r="B2991" t="s">
        <v>6147</v>
      </c>
      <c r="C2991" t="str">
        <f>IFERROR(VLOOKUP(Table1[[#This Row],[Ticker]],[1]!Table1[[Symbol]:[Industry]],2,FALSE),"-")</f>
        <v>-</v>
      </c>
      <c r="D2991" t="s">
        <v>268</v>
      </c>
      <c r="E2991">
        <v>86.164191400000007</v>
      </c>
      <c r="F2991">
        <v>35.56</v>
      </c>
      <c r="G2991">
        <v>45.357390056554401</v>
      </c>
      <c r="H2991">
        <v>-3.6077379765381599</v>
      </c>
      <c r="I2991">
        <v>-23.606791713046398</v>
      </c>
      <c r="J2991">
        <v>-4.9202562775591296</v>
      </c>
      <c r="K2991">
        <v>36.076865934423203</v>
      </c>
      <c r="L2991">
        <v>34.011174293112298</v>
      </c>
      <c r="M2991">
        <v>28.242902120393101</v>
      </c>
      <c r="N2991">
        <v>0.78183424581762695</v>
      </c>
      <c r="O2991">
        <v>43.419572553430797</v>
      </c>
      <c r="P2991">
        <v>74.742014742014703</v>
      </c>
      <c r="Q2991">
        <v>5.5255461334261999E-2</v>
      </c>
    </row>
    <row r="2992" spans="1:17" hidden="1" x14ac:dyDescent="0.3">
      <c r="A2992" t="s">
        <v>6148</v>
      </c>
      <c r="B2992" t="s">
        <v>6149</v>
      </c>
      <c r="C2992" t="str">
        <f>IFERROR(VLOOKUP(Table1[[#This Row],[Ticker]],[1]!Table1[[Symbol]:[Industry]],2,FALSE),"-")</f>
        <v>-</v>
      </c>
      <c r="D2992" t="s">
        <v>271</v>
      </c>
      <c r="E2992">
        <v>85.975679999999997</v>
      </c>
      <c r="F2992">
        <v>210</v>
      </c>
      <c r="G2992">
        <v>-30.6426099434455</v>
      </c>
      <c r="H2992">
        <v>-4.1612945777006196</v>
      </c>
      <c r="I2992">
        <v>-47.350051511861302</v>
      </c>
      <c r="J2992">
        <v>3.8398468299107802</v>
      </c>
      <c r="K2992">
        <v>210.984322818539</v>
      </c>
      <c r="L2992">
        <v>220.49846963362501</v>
      </c>
      <c r="M2992">
        <v>52.653793864160001</v>
      </c>
      <c r="N2992">
        <v>1.40014958863126</v>
      </c>
      <c r="O2992">
        <v>60.738095238095198</v>
      </c>
      <c r="P2992">
        <v>12.2994652406417</v>
      </c>
      <c r="Q2992">
        <v>0.102653285713224</v>
      </c>
    </row>
    <row r="2993" spans="1:17" hidden="1" x14ac:dyDescent="0.3">
      <c r="A2993" t="s">
        <v>6150</v>
      </c>
      <c r="B2993" t="s">
        <v>6151</v>
      </c>
      <c r="C2993" t="str">
        <f>IFERROR(VLOOKUP(Table1[[#This Row],[Ticker]],[1]!Table1[[Symbol]:[Industry]],2,FALSE),"-")</f>
        <v>-</v>
      </c>
      <c r="E2993">
        <v>85.900499999999994</v>
      </c>
      <c r="F2993">
        <v>135</v>
      </c>
      <c r="G2993">
        <v>4.5954852946496398</v>
      </c>
      <c r="H2993">
        <v>3.0652679222993702</v>
      </c>
      <c r="I2993">
        <v>-10.7428443376944</v>
      </c>
      <c r="J2993">
        <v>-2.8008458257773898</v>
      </c>
      <c r="K2993">
        <v>129.33523090427599</v>
      </c>
      <c r="M2993">
        <v>47.554830086150702</v>
      </c>
      <c r="N2993">
        <v>1.2770270270270201</v>
      </c>
      <c r="O2993">
        <v>12.7407407407407</v>
      </c>
      <c r="P2993">
        <v>39.896373056994797</v>
      </c>
    </row>
    <row r="2994" spans="1:17" hidden="1" x14ac:dyDescent="0.3">
      <c r="A2994" t="s">
        <v>6152</v>
      </c>
      <c r="B2994" t="s">
        <v>6153</v>
      </c>
      <c r="C2994" t="str">
        <f>IFERROR(VLOOKUP(Table1[[#This Row],[Ticker]],[1]!Table1[[Symbol]:[Industry]],2,FALSE),"-")</f>
        <v>-</v>
      </c>
      <c r="E2994">
        <v>85.821031943999998</v>
      </c>
      <c r="F2994">
        <v>36.44</v>
      </c>
      <c r="G2994">
        <v>14.8100600557609</v>
      </c>
      <c r="H2994">
        <v>-33.002374342263202</v>
      </c>
      <c r="I2994">
        <v>-15.913969212154999</v>
      </c>
      <c r="J2994">
        <v>-15.459608656716</v>
      </c>
      <c r="K2994">
        <v>49.752175766265601</v>
      </c>
      <c r="L2994">
        <v>48.687226213328003</v>
      </c>
      <c r="M2994">
        <v>28.9460540614911</v>
      </c>
      <c r="N2994">
        <v>2.2226564134207298</v>
      </c>
      <c r="O2994">
        <v>105.817782656421</v>
      </c>
      <c r="P2994">
        <v>51.0466321243523</v>
      </c>
      <c r="Q2994">
        <v>0.19420939604864601</v>
      </c>
    </row>
    <row r="2995" spans="1:17" hidden="1" x14ac:dyDescent="0.3">
      <c r="A2995" t="s">
        <v>6154</v>
      </c>
      <c r="B2995" t="s">
        <v>6155</v>
      </c>
      <c r="C2995" t="str">
        <f>IFERROR(VLOOKUP(Table1[[#This Row],[Ticker]],[1]!Table1[[Symbol]:[Industry]],2,FALSE),"-")</f>
        <v>-</v>
      </c>
      <c r="E2995">
        <v>85.797799999999995</v>
      </c>
      <c r="F2995">
        <v>264.39999999999998</v>
      </c>
      <c r="G2995">
        <v>837.47860217776599</v>
      </c>
      <c r="H2995">
        <v>-17.819012698505901</v>
      </c>
      <c r="I2995">
        <v>235.639543259829</v>
      </c>
      <c r="J2995">
        <v>-3.0345649854044501</v>
      </c>
      <c r="K2995">
        <v>263.128565788093</v>
      </c>
      <c r="L2995">
        <v>171.326737372542</v>
      </c>
      <c r="M2995">
        <v>40.950124851507198</v>
      </c>
      <c r="N2995">
        <v>0.44610906914830301</v>
      </c>
      <c r="O2995">
        <v>18.740544629349401</v>
      </c>
      <c r="P2995">
        <v>1152.4869729985701</v>
      </c>
      <c r="Q2995">
        <v>0.18142187218137501</v>
      </c>
    </row>
    <row r="2996" spans="1:17" hidden="1" x14ac:dyDescent="0.3">
      <c r="A2996" t="s">
        <v>6156</v>
      </c>
      <c r="B2996" t="s">
        <v>6157</v>
      </c>
      <c r="C2996" t="str">
        <f>IFERROR(VLOOKUP(Table1[[#This Row],[Ticker]],[1]!Table1[[Symbol]:[Industry]],2,FALSE),"-")</f>
        <v>-</v>
      </c>
      <c r="D2996" t="s">
        <v>916</v>
      </c>
      <c r="E2996">
        <v>85.646249999999995</v>
      </c>
      <c r="F2996">
        <v>148.94999999999999</v>
      </c>
      <c r="G2996">
        <v>-49.593920804868802</v>
      </c>
      <c r="H2996">
        <v>-2.8608154538128598</v>
      </c>
      <c r="I2996">
        <v>-30.384481377334001</v>
      </c>
      <c r="J2996">
        <v>1.22449670560135</v>
      </c>
      <c r="K2996">
        <v>148.780046126424</v>
      </c>
      <c r="L2996">
        <v>171.62091058284901</v>
      </c>
      <c r="M2996">
        <v>59.614244375543301</v>
      </c>
      <c r="N2996">
        <v>0.68156104199066803</v>
      </c>
      <c r="O2996">
        <v>43.672373279623997</v>
      </c>
      <c r="P2996">
        <v>8.7226277372262704</v>
      </c>
      <c r="Q2996">
        <v>0.194829651586955</v>
      </c>
    </row>
    <row r="2997" spans="1:17" hidden="1" x14ac:dyDescent="0.3">
      <c r="A2997" t="s">
        <v>6158</v>
      </c>
      <c r="B2997" t="s">
        <v>6159</v>
      </c>
      <c r="C2997" t="str">
        <f>IFERROR(VLOOKUP(Table1[[#This Row],[Ticker]],[1]!Table1[[Symbol]:[Industry]],2,FALSE),"-")</f>
        <v>-</v>
      </c>
      <c r="D2997" t="s">
        <v>1556</v>
      </c>
      <c r="E2997">
        <v>85.598519999999994</v>
      </c>
      <c r="F2997">
        <v>25.34</v>
      </c>
      <c r="G2997">
        <v>-24.7978610849981</v>
      </c>
      <c r="H2997">
        <v>-7.9413633062229598</v>
      </c>
      <c r="I2997">
        <v>-32.849772184088302</v>
      </c>
      <c r="J2997">
        <v>-4.8966759660939596</v>
      </c>
      <c r="K2997">
        <v>26.676837696757602</v>
      </c>
      <c r="L2997">
        <v>28.0595345640087</v>
      </c>
      <c r="M2997">
        <v>44.8795943376659</v>
      </c>
      <c r="N2997">
        <v>1.4153119053855601</v>
      </c>
      <c r="O2997">
        <v>67.719021310181503</v>
      </c>
      <c r="P2997">
        <v>15.1818181818181</v>
      </c>
      <c r="Q2997">
        <v>7.353881418578E-3</v>
      </c>
    </row>
    <row r="2998" spans="1:17" hidden="1" x14ac:dyDescent="0.3">
      <c r="A2998" t="s">
        <v>6160</v>
      </c>
      <c r="B2998" t="s">
        <v>6161</v>
      </c>
      <c r="C2998" t="str">
        <f>IFERROR(VLOOKUP(Table1[[#This Row],[Ticker]],[1]!Table1[[Symbol]:[Industry]],2,FALSE),"-")</f>
        <v>-</v>
      </c>
      <c r="D2998" t="s">
        <v>281</v>
      </c>
      <c r="E2998">
        <v>85.371245999999999</v>
      </c>
      <c r="F2998">
        <v>135</v>
      </c>
      <c r="G2998">
        <v>-29.371878805860899</v>
      </c>
      <c r="H2998">
        <v>2.9482625318564901</v>
      </c>
      <c r="I2998">
        <v>-50.662974813722201</v>
      </c>
      <c r="J2998">
        <v>-2.1727831661215</v>
      </c>
      <c r="K2998">
        <v>141.90001772225801</v>
      </c>
      <c r="L2998">
        <v>165.4911532058</v>
      </c>
      <c r="M2998">
        <v>44.9803901618167</v>
      </c>
      <c r="N2998">
        <v>1.0814999999999999</v>
      </c>
      <c r="O2998">
        <v>102.962962962962</v>
      </c>
      <c r="P2998">
        <v>28.571428571428498</v>
      </c>
    </row>
    <row r="2999" spans="1:17" hidden="1" x14ac:dyDescent="0.3">
      <c r="A2999" t="s">
        <v>6162</v>
      </c>
      <c r="B2999" t="s">
        <v>6163</v>
      </c>
      <c r="C2999" t="str">
        <f>IFERROR(VLOOKUP(Table1[[#This Row],[Ticker]],[1]!Table1[[Symbol]:[Industry]],2,FALSE),"-")</f>
        <v>-</v>
      </c>
      <c r="D2999" t="s">
        <v>551</v>
      </c>
      <c r="E2999">
        <v>85.369484999999997</v>
      </c>
      <c r="F2999">
        <v>73.55</v>
      </c>
      <c r="G2999">
        <v>1.3221827879570001</v>
      </c>
      <c r="H2999">
        <v>-12.875580291986299</v>
      </c>
      <c r="I2999">
        <v>10.0418498156069</v>
      </c>
      <c r="J2999">
        <v>5.0413627815493101</v>
      </c>
      <c r="M2999">
        <v>75.065146262936807</v>
      </c>
      <c r="O2999">
        <v>4.8266485384092297</v>
      </c>
      <c r="P2999">
        <v>59.544468546637702</v>
      </c>
    </row>
    <row r="3000" spans="1:17" hidden="1" x14ac:dyDescent="0.3">
      <c r="A3000" t="s">
        <v>6164</v>
      </c>
      <c r="B3000" t="s">
        <v>6165</v>
      </c>
      <c r="C3000" t="str">
        <f>IFERROR(VLOOKUP(Table1[[#This Row],[Ticker]],[1]!Table1[[Symbol]:[Industry]],2,FALSE),"-")</f>
        <v>-</v>
      </c>
      <c r="E3000">
        <v>85.101169999999996</v>
      </c>
      <c r="F3000">
        <v>304.14999999999998</v>
      </c>
      <c r="G3000">
        <v>522.46401421525002</v>
      </c>
      <c r="H3000">
        <v>59.511021806480102</v>
      </c>
      <c r="I3000">
        <v>70.201040824041698</v>
      </c>
      <c r="J3000">
        <v>16.262219404027601</v>
      </c>
      <c r="K3000">
        <v>206.334710197091</v>
      </c>
      <c r="L3000">
        <v>163.04186773625301</v>
      </c>
      <c r="M3000">
        <v>93.097239675366097</v>
      </c>
      <c r="N3000">
        <v>3.3405764966740499</v>
      </c>
      <c r="O3000">
        <v>0</v>
      </c>
      <c r="P3000">
        <v>593.61459521094605</v>
      </c>
    </row>
    <row r="3001" spans="1:17" hidden="1" x14ac:dyDescent="0.3">
      <c r="A3001" t="s">
        <v>6166</v>
      </c>
      <c r="B3001" t="s">
        <v>6167</v>
      </c>
      <c r="C3001" t="str">
        <f>IFERROR(VLOOKUP(Table1[[#This Row],[Ticker]],[1]!Table1[[Symbol]:[Industry]],2,FALSE),"-")</f>
        <v>-</v>
      </c>
      <c r="E3001">
        <v>85.093588199999999</v>
      </c>
      <c r="F3001">
        <v>5.3</v>
      </c>
      <c r="G3001">
        <v>-92.577839011376</v>
      </c>
      <c r="H3001">
        <v>-4.5400824564885003</v>
      </c>
      <c r="I3001">
        <v>-85.828180746630295</v>
      </c>
      <c r="J3001">
        <v>-7.49773344520022</v>
      </c>
      <c r="K3001">
        <v>5.80661527272912</v>
      </c>
      <c r="L3001">
        <v>10.3050031435017</v>
      </c>
      <c r="M3001">
        <v>47.467626962322001</v>
      </c>
      <c r="N3001">
        <v>2.8679380832904999</v>
      </c>
      <c r="O3001">
        <v>345.283018867924</v>
      </c>
      <c r="P3001">
        <v>10.4166666666666</v>
      </c>
      <c r="Q3001">
        <v>0.15130569006894701</v>
      </c>
    </row>
    <row r="3002" spans="1:17" hidden="1" x14ac:dyDescent="0.3">
      <c r="A3002" t="s">
        <v>6168</v>
      </c>
      <c r="B3002" t="s">
        <v>6169</v>
      </c>
      <c r="C3002" t="str">
        <f>IFERROR(VLOOKUP(Table1[[#This Row],[Ticker]],[1]!Table1[[Symbol]:[Industry]],2,FALSE),"-")</f>
        <v>-</v>
      </c>
      <c r="E3002">
        <v>84.853607916999906</v>
      </c>
      <c r="F3002">
        <v>95.03</v>
      </c>
      <c r="G3002">
        <v>45.720485294649599</v>
      </c>
      <c r="H3002">
        <v>-5.0350809854676104</v>
      </c>
      <c r="I3002">
        <v>-28.072790010596801</v>
      </c>
      <c r="J3002">
        <v>-1.7524261209455401</v>
      </c>
      <c r="K3002">
        <v>103.120385766639</v>
      </c>
      <c r="L3002">
        <v>94.620017672875903</v>
      </c>
      <c r="M3002">
        <v>32.278451433821502</v>
      </c>
      <c r="N3002">
        <v>0.40391340549541999</v>
      </c>
      <c r="O3002">
        <v>44.049247606019101</v>
      </c>
      <c r="P3002">
        <v>72.781818181818196</v>
      </c>
    </row>
    <row r="3003" spans="1:17" hidden="1" x14ac:dyDescent="0.3">
      <c r="A3003" t="s">
        <v>6170</v>
      </c>
      <c r="B3003" t="s">
        <v>6171</v>
      </c>
      <c r="C3003" t="str">
        <f>IFERROR(VLOOKUP(Table1[[#This Row],[Ticker]],[1]!Table1[[Symbol]:[Industry]],2,FALSE),"-")</f>
        <v>-</v>
      </c>
      <c r="E3003">
        <v>84.683954999999997</v>
      </c>
      <c r="F3003">
        <v>75.75</v>
      </c>
      <c r="G3003">
        <v>-22.570320786819</v>
      </c>
      <c r="H3003">
        <v>13.506124534413701</v>
      </c>
      <c r="I3003">
        <v>-7.8094677384906497</v>
      </c>
      <c r="J3003">
        <v>10.670985160138001</v>
      </c>
      <c r="K3003">
        <v>71.564674073123399</v>
      </c>
      <c r="L3003">
        <v>72.134213553837199</v>
      </c>
      <c r="M3003">
        <v>60.7206952477258</v>
      </c>
      <c r="N3003">
        <v>1.5191638795986599</v>
      </c>
      <c r="O3003">
        <v>38.613861386138602</v>
      </c>
      <c r="P3003">
        <v>26.144879267277201</v>
      </c>
      <c r="Q3003">
        <v>0.21698069826157099</v>
      </c>
    </row>
    <row r="3004" spans="1:17" hidden="1" x14ac:dyDescent="0.3">
      <c r="A3004" t="s">
        <v>6172</v>
      </c>
      <c r="B3004" t="s">
        <v>6173</v>
      </c>
      <c r="C3004" t="str">
        <f>IFERROR(VLOOKUP(Table1[[#This Row],[Ticker]],[1]!Table1[[Symbol]:[Industry]],2,FALSE),"-")</f>
        <v>-</v>
      </c>
      <c r="D3004" t="s">
        <v>21</v>
      </c>
      <c r="E3004">
        <v>84.655346249999994</v>
      </c>
      <c r="F3004">
        <v>67.66</v>
      </c>
      <c r="G3004">
        <v>18.1669138660782</v>
      </c>
      <c r="H3004">
        <v>-23.8376548028413</v>
      </c>
      <c r="I3004">
        <v>-11.163968556821199</v>
      </c>
      <c r="J3004">
        <v>-9.2054460224780197</v>
      </c>
      <c r="K3004">
        <v>71.122012251726801</v>
      </c>
      <c r="L3004">
        <v>59.570130886323803</v>
      </c>
      <c r="M3004">
        <v>21.606121517698501</v>
      </c>
      <c r="N3004">
        <v>0.15948264203742901</v>
      </c>
      <c r="O3004">
        <v>51.492757907182899</v>
      </c>
      <c r="P3004">
        <v>70.643127364438797</v>
      </c>
      <c r="Q3004">
        <v>1.1489888204326001E-2</v>
      </c>
    </row>
    <row r="3005" spans="1:17" hidden="1" x14ac:dyDescent="0.3">
      <c r="A3005" t="s">
        <v>6174</v>
      </c>
      <c r="B3005" t="s">
        <v>6175</v>
      </c>
      <c r="C3005" t="str">
        <f>IFERROR(VLOOKUP(Table1[[#This Row],[Ticker]],[1]!Table1[[Symbol]:[Industry]],2,FALSE),"-")</f>
        <v>-</v>
      </c>
      <c r="D3005" t="s">
        <v>271</v>
      </c>
      <c r="E3005">
        <v>84.42295756</v>
      </c>
      <c r="F3005">
        <v>35.299999999999997</v>
      </c>
      <c r="G3005">
        <v>-66.201802523914694</v>
      </c>
      <c r="H3005">
        <v>-7.8214252966548603</v>
      </c>
      <c r="I3005">
        <v>-42.6225313931618</v>
      </c>
      <c r="J3005">
        <v>-2.4820911927158602</v>
      </c>
      <c r="K3005">
        <v>38.137318925595601</v>
      </c>
      <c r="M3005">
        <v>25.9020892958224</v>
      </c>
      <c r="N3005">
        <v>1.2787068004459301</v>
      </c>
      <c r="O3005">
        <v>78.470254957507095</v>
      </c>
      <c r="P3005">
        <v>13.504823151125301</v>
      </c>
    </row>
    <row r="3006" spans="1:17" hidden="1" x14ac:dyDescent="0.3">
      <c r="A3006" t="s">
        <v>6176</v>
      </c>
      <c r="B3006" t="s">
        <v>6177</v>
      </c>
      <c r="C3006" t="str">
        <f>IFERROR(VLOOKUP(Table1[[#This Row],[Ticker]],[1]!Table1[[Symbol]:[Industry]],2,FALSE),"-")</f>
        <v>-</v>
      </c>
      <c r="D3006" t="s">
        <v>592</v>
      </c>
      <c r="E3006">
        <v>84.391190136000006</v>
      </c>
      <c r="F3006">
        <v>1.24</v>
      </c>
      <c r="G3006">
        <v>-4.1440105036696799</v>
      </c>
      <c r="H3006">
        <v>12.763491865802401</v>
      </c>
      <c r="I3006">
        <v>-93.3023343670326</v>
      </c>
      <c r="J3006">
        <v>0.54422459675781298</v>
      </c>
      <c r="K3006">
        <v>1.17244936348777</v>
      </c>
      <c r="L3006">
        <v>2.32392349234508</v>
      </c>
      <c r="M3006">
        <v>66.4879063460059</v>
      </c>
      <c r="N3006">
        <v>3.28420797094235</v>
      </c>
      <c r="O3006">
        <v>762.31884057971001</v>
      </c>
      <c r="P3006">
        <v>43.798319327731001</v>
      </c>
      <c r="Q3006">
        <v>6.1570861568203003E-2</v>
      </c>
    </row>
    <row r="3007" spans="1:17" hidden="1" x14ac:dyDescent="0.3">
      <c r="A3007" t="s">
        <v>6178</v>
      </c>
      <c r="B3007" t="s">
        <v>6179</v>
      </c>
      <c r="C3007" t="str">
        <f>IFERROR(VLOOKUP(Table1[[#This Row],[Ticker]],[1]!Table1[[Symbol]:[Industry]],2,FALSE),"-")</f>
        <v>-</v>
      </c>
      <c r="D3007" t="s">
        <v>921</v>
      </c>
      <c r="E3007">
        <v>84.304208000000003</v>
      </c>
      <c r="F3007">
        <v>160</v>
      </c>
      <c r="G3007">
        <v>18.119971465672201</v>
      </c>
      <c r="H3007">
        <v>30.881440465034402</v>
      </c>
      <c r="I3007">
        <v>26.839638493322202</v>
      </c>
      <c r="J3007">
        <v>5.8775579300911396</v>
      </c>
      <c r="K3007">
        <v>121.725235294117</v>
      </c>
      <c r="M3007">
        <v>56.523163315735701</v>
      </c>
      <c r="O3007">
        <v>10.624999999999901</v>
      </c>
      <c r="P3007">
        <v>99.376947040498393</v>
      </c>
    </row>
    <row r="3008" spans="1:17" hidden="1" x14ac:dyDescent="0.3">
      <c r="A3008" t="s">
        <v>6180</v>
      </c>
      <c r="B3008" t="s">
        <v>6181</v>
      </c>
      <c r="C3008" t="str">
        <f>IFERROR(VLOOKUP(Table1[[#This Row],[Ticker]],[1]!Table1[[Symbol]:[Industry]],2,FALSE),"-")</f>
        <v>-</v>
      </c>
      <c r="D3008" t="s">
        <v>380</v>
      </c>
      <c r="E3008">
        <v>84.236332000000004</v>
      </c>
      <c r="F3008">
        <v>69.400000000000006</v>
      </c>
      <c r="G3008">
        <v>-37.280128161226102</v>
      </c>
      <c r="H3008">
        <v>34.987199710980498</v>
      </c>
      <c r="I3008">
        <v>-8.4870454798981694</v>
      </c>
      <c r="J3008">
        <v>-26.9449528924196</v>
      </c>
      <c r="K3008">
        <v>56.338911373367097</v>
      </c>
      <c r="M3008">
        <v>57.170166705769603</v>
      </c>
      <c r="N3008">
        <v>4.1936842105263104</v>
      </c>
      <c r="O3008">
        <v>36.023054755043198</v>
      </c>
      <c r="P3008">
        <v>82.3915900131406</v>
      </c>
    </row>
    <row r="3009" spans="1:17" hidden="1" x14ac:dyDescent="0.3">
      <c r="A3009" t="s">
        <v>6182</v>
      </c>
      <c r="B3009" t="s">
        <v>6183</v>
      </c>
      <c r="C3009" t="str">
        <f>IFERROR(VLOOKUP(Table1[[#This Row],[Ticker]],[1]!Table1[[Symbol]:[Industry]],2,FALSE),"-")</f>
        <v>-</v>
      </c>
      <c r="D3009" t="s">
        <v>619</v>
      </c>
      <c r="E3009">
        <v>83.868560289000001</v>
      </c>
      <c r="F3009">
        <v>106.29</v>
      </c>
      <c r="G3009">
        <v>31.350667858687899</v>
      </c>
      <c r="H3009">
        <v>24.985706688559201</v>
      </c>
      <c r="I3009">
        <v>32.800556178785797</v>
      </c>
      <c r="J3009">
        <v>-1.2588388605726</v>
      </c>
      <c r="K3009">
        <v>98.612767124560193</v>
      </c>
      <c r="L3009">
        <v>85.210750884879602</v>
      </c>
      <c r="M3009">
        <v>43.357270380011997</v>
      </c>
      <c r="N3009">
        <v>0.84775239584289697</v>
      </c>
      <c r="O3009">
        <v>27.951829899332001</v>
      </c>
      <c r="P3009">
        <v>91.513513513513502</v>
      </c>
      <c r="Q3009">
        <v>1.8420531485893999E-2</v>
      </c>
    </row>
    <row r="3010" spans="1:17" hidden="1" x14ac:dyDescent="0.3">
      <c r="A3010" t="s">
        <v>6184</v>
      </c>
      <c r="B3010" t="s">
        <v>6185</v>
      </c>
      <c r="C3010" t="str">
        <f>IFERROR(VLOOKUP(Table1[[#This Row],[Ticker]],[1]!Table1[[Symbol]:[Industry]],2,FALSE),"-")</f>
        <v>-</v>
      </c>
      <c r="E3010">
        <v>83.81091558</v>
      </c>
      <c r="F3010">
        <v>15.96</v>
      </c>
      <c r="G3010">
        <v>-34.963115613644497</v>
      </c>
      <c r="H3010">
        <v>-11.333070170528799</v>
      </c>
      <c r="I3010">
        <v>-25.239355775355602</v>
      </c>
      <c r="J3010">
        <v>0.79406844435306101</v>
      </c>
      <c r="K3010">
        <v>16.958370562729598</v>
      </c>
      <c r="L3010">
        <v>18.218180936343799</v>
      </c>
      <c r="M3010">
        <v>35.471209862874701</v>
      </c>
      <c r="N3010">
        <v>0.63611486561806696</v>
      </c>
      <c r="O3010">
        <v>74.812030075187906</v>
      </c>
      <c r="P3010">
        <v>4.31372549019608</v>
      </c>
      <c r="Q3010">
        <v>6.6400428738122005E-2</v>
      </c>
    </row>
    <row r="3011" spans="1:17" hidden="1" x14ac:dyDescent="0.3">
      <c r="A3011" t="s">
        <v>6186</v>
      </c>
      <c r="B3011" t="s">
        <v>6187</v>
      </c>
      <c r="C3011" t="str">
        <f>IFERROR(VLOOKUP(Table1[[#This Row],[Ticker]],[1]!Table1[[Symbol]:[Industry]],2,FALSE),"-")</f>
        <v>-</v>
      </c>
      <c r="E3011">
        <v>83.543400000000005</v>
      </c>
      <c r="F3011">
        <v>257.85000000000002</v>
      </c>
      <c r="G3011">
        <v>260.759956454644</v>
      </c>
      <c r="H3011">
        <v>-3.8872147029942701</v>
      </c>
      <c r="I3011">
        <v>145.19826920541601</v>
      </c>
      <c r="J3011">
        <v>2.5760971067179801</v>
      </c>
      <c r="K3011">
        <v>238.977714146186</v>
      </c>
      <c r="L3011">
        <v>162.69116025692099</v>
      </c>
      <c r="M3011">
        <v>46.449392608141601</v>
      </c>
      <c r="N3011">
        <v>0.44531693104564501</v>
      </c>
      <c r="O3011">
        <v>10.413030831878901</v>
      </c>
      <c r="P3011">
        <v>290.68181818181802</v>
      </c>
      <c r="Q3011">
        <v>0.12458883163113101</v>
      </c>
    </row>
    <row r="3012" spans="1:17" hidden="1" x14ac:dyDescent="0.3">
      <c r="A3012" t="s">
        <v>6188</v>
      </c>
      <c r="B3012" t="s">
        <v>6189</v>
      </c>
      <c r="C3012" t="str">
        <f>IFERROR(VLOOKUP(Table1[[#This Row],[Ticker]],[1]!Table1[[Symbol]:[Industry]],2,FALSE),"-")</f>
        <v>-</v>
      </c>
      <c r="D3012" t="s">
        <v>319</v>
      </c>
      <c r="E3012">
        <v>83.4981875</v>
      </c>
      <c r="F3012">
        <v>360.1</v>
      </c>
      <c r="G3012">
        <v>13.2834430392111</v>
      </c>
      <c r="H3012">
        <v>-13.978812825875799</v>
      </c>
      <c r="I3012">
        <v>26.1535018777118</v>
      </c>
      <c r="J3012">
        <v>-4.1729990536277901</v>
      </c>
      <c r="K3012">
        <v>386.49067509118902</v>
      </c>
      <c r="L3012">
        <v>292.39166602491798</v>
      </c>
      <c r="M3012">
        <v>36.0033861718804</v>
      </c>
      <c r="N3012">
        <v>0.59382022471910101</v>
      </c>
      <c r="O3012">
        <v>45.612329908358703</v>
      </c>
      <c r="P3012">
        <v>140.06666666666601</v>
      </c>
    </row>
    <row r="3013" spans="1:17" hidden="1" x14ac:dyDescent="0.3">
      <c r="A3013" t="s">
        <v>6190</v>
      </c>
      <c r="B3013" t="s">
        <v>6191</v>
      </c>
      <c r="C3013" t="str">
        <f>IFERROR(VLOOKUP(Table1[[#This Row],[Ticker]],[1]!Table1[[Symbol]:[Industry]],2,FALSE),"-")</f>
        <v>-</v>
      </c>
      <c r="D3013" t="s">
        <v>916</v>
      </c>
      <c r="E3013">
        <v>82.88</v>
      </c>
      <c r="F3013">
        <v>224</v>
      </c>
      <c r="G3013">
        <v>-30.447759560703702</v>
      </c>
      <c r="H3013">
        <v>-3.11916597459641</v>
      </c>
      <c r="I3013">
        <v>-26.7012258439105</v>
      </c>
      <c r="J3013">
        <v>2.03642949653509</v>
      </c>
      <c r="K3013">
        <v>223.25397043170301</v>
      </c>
      <c r="L3013">
        <v>233.299238745412</v>
      </c>
      <c r="M3013">
        <v>47.1541633713057</v>
      </c>
      <c r="N3013">
        <v>3.2548157361184402</v>
      </c>
      <c r="O3013">
        <v>35.691964285714199</v>
      </c>
      <c r="P3013">
        <v>7.1257771401243399</v>
      </c>
      <c r="Q3013">
        <v>-2.8520482816504E-2</v>
      </c>
    </row>
    <row r="3014" spans="1:17" hidden="1" x14ac:dyDescent="0.3">
      <c r="A3014" t="s">
        <v>6192</v>
      </c>
      <c r="B3014" t="s">
        <v>6193</v>
      </c>
      <c r="C3014" t="str">
        <f>IFERROR(VLOOKUP(Table1[[#This Row],[Ticker]],[1]!Table1[[Symbol]:[Industry]],2,FALSE),"-")</f>
        <v>-</v>
      </c>
      <c r="D3014" t="s">
        <v>916</v>
      </c>
      <c r="E3014">
        <v>82.871899999999997</v>
      </c>
      <c r="F3014">
        <v>48.35</v>
      </c>
      <c r="G3014">
        <v>-33.006987491266202</v>
      </c>
      <c r="H3014">
        <v>0.64037556843717403</v>
      </c>
      <c r="I3014">
        <v>-12.493258183241499</v>
      </c>
      <c r="J3014">
        <v>13.100278408416999</v>
      </c>
      <c r="K3014">
        <v>44.3784836278884</v>
      </c>
      <c r="L3014">
        <v>43.795978207932897</v>
      </c>
      <c r="M3014">
        <v>60.223894811227296</v>
      </c>
      <c r="N3014">
        <v>2.2868270332187799</v>
      </c>
      <c r="O3014">
        <v>15.718717683557299</v>
      </c>
      <c r="P3014">
        <v>32.4657534246575</v>
      </c>
    </row>
    <row r="3015" spans="1:17" hidden="1" x14ac:dyDescent="0.3">
      <c r="A3015" t="s">
        <v>6194</v>
      </c>
      <c r="B3015" t="s">
        <v>6195</v>
      </c>
      <c r="C3015" t="str">
        <f>IFERROR(VLOOKUP(Table1[[#This Row],[Ticker]],[1]!Table1[[Symbol]:[Industry]],2,FALSE),"-")</f>
        <v>-</v>
      </c>
      <c r="D3015" t="s">
        <v>407</v>
      </c>
      <c r="E3015">
        <v>82.86645</v>
      </c>
      <c r="F3015">
        <v>6.99</v>
      </c>
      <c r="G3015">
        <v>23.710513515952901</v>
      </c>
      <c r="H3015">
        <v>61.565875659052402</v>
      </c>
      <c r="I3015">
        <v>44.991316598188703</v>
      </c>
      <c r="J3015">
        <v>2.9119126190419302</v>
      </c>
      <c r="K3015">
        <v>5.27170818032761</v>
      </c>
      <c r="L3015">
        <v>4.5185674187904299</v>
      </c>
      <c r="M3015">
        <v>64.101498937079597</v>
      </c>
      <c r="N3015">
        <v>3.4840716424917502</v>
      </c>
      <c r="O3015">
        <v>12.9470672389127</v>
      </c>
      <c r="P3015">
        <v>117.080745341614</v>
      </c>
      <c r="Q3015">
        <v>0.15100579089417299</v>
      </c>
    </row>
    <row r="3016" spans="1:17" hidden="1" x14ac:dyDescent="0.3">
      <c r="A3016" t="s">
        <v>6196</v>
      </c>
      <c r="B3016" t="s">
        <v>6197</v>
      </c>
      <c r="C3016" t="str">
        <f>IFERROR(VLOOKUP(Table1[[#This Row],[Ticker]],[1]!Table1[[Symbol]:[Industry]],2,FALSE),"-")</f>
        <v>-</v>
      </c>
      <c r="D3016" t="s">
        <v>472</v>
      </c>
      <c r="E3016">
        <v>82.836553800000004</v>
      </c>
      <c r="F3016">
        <v>35.31</v>
      </c>
      <c r="G3016">
        <v>36.160111144989699</v>
      </c>
      <c r="H3016">
        <v>18.7531721593638</v>
      </c>
      <c r="I3016">
        <v>10.8508666080139</v>
      </c>
      <c r="J3016">
        <v>13.007992712699799</v>
      </c>
      <c r="K3016">
        <v>28.6202146922917</v>
      </c>
      <c r="L3016">
        <v>27.279738453471399</v>
      </c>
      <c r="M3016">
        <v>78.730950103966507</v>
      </c>
      <c r="N3016">
        <v>2.5234905136289898</v>
      </c>
      <c r="O3016">
        <v>20.928915321438598</v>
      </c>
      <c r="P3016">
        <v>74.801980198019805</v>
      </c>
      <c r="Q3016">
        <v>1.640440410167E-2</v>
      </c>
    </row>
    <row r="3017" spans="1:17" hidden="1" x14ac:dyDescent="0.3">
      <c r="A3017" t="s">
        <v>6198</v>
      </c>
      <c r="B3017" t="s">
        <v>6199</v>
      </c>
      <c r="C3017" t="str">
        <f>IFERROR(VLOOKUP(Table1[[#This Row],[Ticker]],[1]!Table1[[Symbol]:[Industry]],2,FALSE),"-")</f>
        <v>-</v>
      </c>
      <c r="D3017" t="s">
        <v>539</v>
      </c>
      <c r="E3017">
        <v>82.656679999999994</v>
      </c>
      <c r="F3017">
        <v>76.75</v>
      </c>
      <c r="G3017">
        <v>-41.758482109130199</v>
      </c>
      <c r="H3017">
        <v>-21.4770840513848</v>
      </c>
      <c r="I3017">
        <v>-33.038815081480301</v>
      </c>
      <c r="J3017">
        <v>1.76845140088152</v>
      </c>
      <c r="M3017">
        <v>29.4975962398101</v>
      </c>
      <c r="O3017">
        <v>27.6872964169381</v>
      </c>
      <c r="P3017">
        <v>5.1369863013698698</v>
      </c>
    </row>
    <row r="3018" spans="1:17" hidden="1" x14ac:dyDescent="0.3">
      <c r="A3018" t="s">
        <v>6200</v>
      </c>
      <c r="B3018" t="s">
        <v>6201</v>
      </c>
      <c r="C3018" t="str">
        <f>IFERROR(VLOOKUP(Table1[[#This Row],[Ticker]],[1]!Table1[[Symbol]:[Industry]],2,FALSE),"-")</f>
        <v>-</v>
      </c>
      <c r="D3018" t="s">
        <v>138</v>
      </c>
      <c r="E3018">
        <v>82.171338521999999</v>
      </c>
      <c r="F3018">
        <v>70.98</v>
      </c>
      <c r="G3018">
        <v>39.685573900993703</v>
      </c>
      <c r="H3018">
        <v>78.951450520338597</v>
      </c>
      <c r="I3018">
        <v>53.302260915440002</v>
      </c>
      <c r="J3018">
        <v>-13.700495329780299</v>
      </c>
      <c r="K3018">
        <v>56.465351858230697</v>
      </c>
      <c r="L3018">
        <v>45.272267945270499</v>
      </c>
      <c r="M3018">
        <v>46.189811566993399</v>
      </c>
      <c r="N3018">
        <v>3.3044004100403401</v>
      </c>
      <c r="O3018">
        <v>42.772612003381198</v>
      </c>
      <c r="P3018">
        <v>107.543859649122</v>
      </c>
      <c r="Q3018">
        <v>8.1800191576713005E-2</v>
      </c>
    </row>
    <row r="3019" spans="1:17" hidden="1" x14ac:dyDescent="0.3">
      <c r="A3019" t="s">
        <v>6202</v>
      </c>
      <c r="B3019" t="s">
        <v>6203</v>
      </c>
      <c r="C3019" t="str">
        <f>IFERROR(VLOOKUP(Table1[[#This Row],[Ticker]],[1]!Table1[[Symbol]:[Industry]],2,FALSE),"-")</f>
        <v>-</v>
      </c>
      <c r="D3019" t="s">
        <v>62</v>
      </c>
      <c r="E3019">
        <v>82.037999999999997</v>
      </c>
      <c r="F3019">
        <v>80</v>
      </c>
      <c r="G3019">
        <v>21.346490873993101</v>
      </c>
      <c r="H3019">
        <v>-2.12425754066357</v>
      </c>
      <c r="I3019">
        <v>-11.897103122513901</v>
      </c>
      <c r="J3019">
        <v>-6.5906068639163298</v>
      </c>
      <c r="K3019">
        <v>84.226566713969206</v>
      </c>
      <c r="L3019">
        <v>73.213670780824501</v>
      </c>
      <c r="M3019">
        <v>19.354164771178901</v>
      </c>
      <c r="N3019">
        <v>0.17282979908686799</v>
      </c>
      <c r="O3019">
        <v>27.1875</v>
      </c>
      <c r="P3019">
        <v>75.246440306681194</v>
      </c>
      <c r="Q3019">
        <v>6.2042108475263001E-2</v>
      </c>
    </row>
    <row r="3020" spans="1:17" hidden="1" x14ac:dyDescent="0.3">
      <c r="A3020" t="s">
        <v>6204</v>
      </c>
      <c r="B3020" t="s">
        <v>6205</v>
      </c>
      <c r="C3020" t="str">
        <f>IFERROR(VLOOKUP(Table1[[#This Row],[Ticker]],[1]!Table1[[Symbol]:[Industry]],2,FALSE),"-")</f>
        <v>-</v>
      </c>
      <c r="E3020">
        <v>82.03725</v>
      </c>
      <c r="F3020">
        <v>95.95</v>
      </c>
      <c r="G3020">
        <v>53.670244732103299</v>
      </c>
      <c r="H3020">
        <v>-11.8092022256082</v>
      </c>
      <c r="I3020">
        <v>12.608862343621499</v>
      </c>
      <c r="J3020">
        <v>-6.2518919080965496</v>
      </c>
      <c r="K3020">
        <v>95.952574172519704</v>
      </c>
      <c r="L3020">
        <v>79.734905024806196</v>
      </c>
      <c r="M3020">
        <v>27.971936716117199</v>
      </c>
      <c r="N3020">
        <v>0.193075619298575</v>
      </c>
      <c r="O3020">
        <v>31.8394997394476</v>
      </c>
      <c r="P3020">
        <v>105.901287553648</v>
      </c>
      <c r="Q3020">
        <v>0.14261216672483501</v>
      </c>
    </row>
    <row r="3021" spans="1:17" hidden="1" x14ac:dyDescent="0.3">
      <c r="A3021" t="s">
        <v>6206</v>
      </c>
      <c r="B3021" t="s">
        <v>6207</v>
      </c>
      <c r="C3021" t="str">
        <f>IFERROR(VLOOKUP(Table1[[#This Row],[Ticker]],[1]!Table1[[Symbol]:[Industry]],2,FALSE),"-")</f>
        <v>-</v>
      </c>
      <c r="D3021" t="s">
        <v>302</v>
      </c>
      <c r="E3021">
        <v>81.980762174999995</v>
      </c>
      <c r="F3021">
        <v>216.45</v>
      </c>
      <c r="G3021">
        <v>5.0938241650815304</v>
      </c>
      <c r="H3021">
        <v>3.7577661267710201</v>
      </c>
      <c r="I3021">
        <v>0.52334397018102397</v>
      </c>
      <c r="J3021">
        <v>-9.0792063655852804</v>
      </c>
      <c r="K3021">
        <v>209.51128402153</v>
      </c>
      <c r="L3021">
        <v>187.22607648345601</v>
      </c>
      <c r="M3021">
        <v>41.768920623056403</v>
      </c>
      <c r="N3021">
        <v>2.1998357337360299</v>
      </c>
      <c r="O3021">
        <v>15.9159159159159</v>
      </c>
      <c r="P3021">
        <v>48.151950718685796</v>
      </c>
      <c r="Q3021">
        <v>-1.5728260411684E-2</v>
      </c>
    </row>
    <row r="3022" spans="1:17" hidden="1" x14ac:dyDescent="0.3">
      <c r="A3022" t="s">
        <v>6208</v>
      </c>
      <c r="B3022" t="s">
        <v>6209</v>
      </c>
      <c r="C3022" t="str">
        <f>IFERROR(VLOOKUP(Table1[[#This Row],[Ticker]],[1]!Table1[[Symbol]:[Industry]],2,FALSE),"-")</f>
        <v>-</v>
      </c>
      <c r="D3022" t="s">
        <v>898</v>
      </c>
      <c r="E3022">
        <v>81.879912972</v>
      </c>
      <c r="F3022">
        <v>65.010000000000005</v>
      </c>
      <c r="G3022">
        <v>7.75657951957366</v>
      </c>
      <c r="H3022">
        <v>7.4290520459850698E-2</v>
      </c>
      <c r="I3022">
        <v>-26.626419398413098</v>
      </c>
      <c r="J3022">
        <v>-2.43419266942922</v>
      </c>
      <c r="K3022">
        <v>65.640571743373997</v>
      </c>
      <c r="L3022">
        <v>62.855794824259299</v>
      </c>
      <c r="M3022">
        <v>35.752266999769503</v>
      </c>
      <c r="N3022">
        <v>1.1753476095359101</v>
      </c>
      <c r="O3022">
        <v>49.823104137824899</v>
      </c>
      <c r="P3022">
        <v>46.089887640449398</v>
      </c>
      <c r="Q3022">
        <v>-1.1509389242197E-2</v>
      </c>
    </row>
    <row r="3023" spans="1:17" hidden="1" x14ac:dyDescent="0.3">
      <c r="A3023" t="s">
        <v>6210</v>
      </c>
      <c r="B3023" t="s">
        <v>6211</v>
      </c>
      <c r="C3023" t="str">
        <f>IFERROR(VLOOKUP(Table1[[#This Row],[Ticker]],[1]!Table1[[Symbol]:[Industry]],2,FALSE),"-")</f>
        <v>-</v>
      </c>
      <c r="D3023" t="s">
        <v>1833</v>
      </c>
      <c r="E3023">
        <v>81.869736000000003</v>
      </c>
      <c r="F3023">
        <v>55.12</v>
      </c>
      <c r="G3023">
        <v>573.74557571056198</v>
      </c>
      <c r="H3023">
        <v>-2.2195470048850798</v>
      </c>
      <c r="I3023">
        <v>19.346898354045599</v>
      </c>
      <c r="J3023">
        <v>1.50576305829627</v>
      </c>
      <c r="K3023">
        <v>51.820613070373902</v>
      </c>
      <c r="L3023">
        <v>43.663596885190302</v>
      </c>
      <c r="M3023">
        <v>69.453518496512402</v>
      </c>
      <c r="N3023">
        <v>2.7958851365578599</v>
      </c>
      <c r="O3023">
        <v>27.612481857764799</v>
      </c>
      <c r="P3023">
        <v>710.588235294117</v>
      </c>
      <c r="Q3023">
        <v>0.20425169650811201</v>
      </c>
    </row>
    <row r="3024" spans="1:17" hidden="1" x14ac:dyDescent="0.3">
      <c r="A3024" t="s">
        <v>6212</v>
      </c>
      <c r="B3024" t="s">
        <v>6213</v>
      </c>
      <c r="C3024" t="str">
        <f>IFERROR(VLOOKUP(Table1[[#This Row],[Ticker]],[1]!Table1[[Symbol]:[Industry]],2,FALSE),"-")</f>
        <v>-</v>
      </c>
      <c r="D3024" t="s">
        <v>631</v>
      </c>
      <c r="E3024">
        <v>81.832383390000004</v>
      </c>
      <c r="F3024">
        <v>68.06</v>
      </c>
      <c r="G3024">
        <v>90.724372180634305</v>
      </c>
      <c r="H3024">
        <v>-1.38975899717628</v>
      </c>
      <c r="I3024">
        <v>7.3743543815016803</v>
      </c>
      <c r="J3024">
        <v>-1.2453244368856999</v>
      </c>
      <c r="K3024">
        <v>63.261831094484798</v>
      </c>
      <c r="L3024">
        <v>52.600061836713103</v>
      </c>
      <c r="M3024">
        <v>46.052473875442701</v>
      </c>
      <c r="N3024">
        <v>0.56042936285042499</v>
      </c>
      <c r="O3024">
        <v>13.723185424625299</v>
      </c>
      <c r="P3024">
        <v>125.364238410596</v>
      </c>
      <c r="Q3024">
        <v>5.8900948789231002E-2</v>
      </c>
    </row>
    <row r="3025" spans="1:17" hidden="1" x14ac:dyDescent="0.3">
      <c r="A3025" t="s">
        <v>6214</v>
      </c>
      <c r="B3025" t="s">
        <v>6215</v>
      </c>
      <c r="C3025" t="str">
        <f>IFERROR(VLOOKUP(Table1[[#This Row],[Ticker]],[1]!Table1[[Symbol]:[Industry]],2,FALSE),"-")</f>
        <v>-</v>
      </c>
      <c r="D3025" t="s">
        <v>291</v>
      </c>
      <c r="E3025">
        <v>81.752440000000007</v>
      </c>
      <c r="F3025">
        <v>120.65</v>
      </c>
      <c r="G3025">
        <v>-45.860048165092202</v>
      </c>
      <c r="H3025">
        <v>-5.7237945777006196</v>
      </c>
      <c r="I3025">
        <v>-49.739034869818603</v>
      </c>
      <c r="J3025">
        <v>3.8229131213479701</v>
      </c>
      <c r="K3025">
        <v>136.69788899321199</v>
      </c>
      <c r="M3025">
        <v>38.5763836420968</v>
      </c>
      <c r="N3025">
        <v>1.1657142857142799</v>
      </c>
      <c r="O3025">
        <v>90.178201409034301</v>
      </c>
      <c r="P3025">
        <v>8.6936936936936995</v>
      </c>
    </row>
    <row r="3026" spans="1:17" hidden="1" x14ac:dyDescent="0.3">
      <c r="A3026" t="s">
        <v>6216</v>
      </c>
      <c r="B3026" t="s">
        <v>6217</v>
      </c>
      <c r="C3026" t="str">
        <f>IFERROR(VLOOKUP(Table1[[#This Row],[Ticker]],[1]!Table1[[Symbol]:[Industry]],2,FALSE),"-")</f>
        <v>-</v>
      </c>
      <c r="D3026" t="s">
        <v>130</v>
      </c>
      <c r="E3026">
        <v>81.705265600000004</v>
      </c>
      <c r="F3026">
        <v>98</v>
      </c>
      <c r="G3026">
        <v>-77.242514569101203</v>
      </c>
      <c r="H3026">
        <v>-4.6683939691813503</v>
      </c>
      <c r="I3026">
        <v>-68.522847541451299</v>
      </c>
      <c r="J3026">
        <v>-5.1288523263191097</v>
      </c>
      <c r="K3026">
        <v>102.923367969208</v>
      </c>
      <c r="M3026">
        <v>33.911690606904699</v>
      </c>
      <c r="N3026">
        <v>0.53475836431226698</v>
      </c>
      <c r="O3026">
        <v>114.28571428571399</v>
      </c>
      <c r="P3026">
        <v>18.7878787878787</v>
      </c>
    </row>
    <row r="3027" spans="1:17" hidden="1" x14ac:dyDescent="0.3">
      <c r="A3027" t="s">
        <v>6218</v>
      </c>
      <c r="B3027" t="s">
        <v>6219</v>
      </c>
      <c r="C3027" t="str">
        <f>IFERROR(VLOOKUP(Table1[[#This Row],[Ticker]],[1]!Table1[[Symbol]:[Industry]],2,FALSE),"-")</f>
        <v>-</v>
      </c>
      <c r="D3027" t="s">
        <v>138</v>
      </c>
      <c r="E3027">
        <v>81.674999999999997</v>
      </c>
      <c r="F3027">
        <v>74.25</v>
      </c>
      <c r="G3027">
        <v>34.677902877067197</v>
      </c>
      <c r="H3027">
        <v>-18.068431867534699</v>
      </c>
      <c r="I3027">
        <v>14.6649835933907</v>
      </c>
      <c r="J3027">
        <v>-2.80577540324219</v>
      </c>
      <c r="K3027">
        <v>84.975832503847698</v>
      </c>
      <c r="L3027">
        <v>71.764508680710307</v>
      </c>
      <c r="M3027">
        <v>18.317434654349999</v>
      </c>
      <c r="N3027">
        <v>2.6422018348623801</v>
      </c>
      <c r="O3027">
        <v>38.087542087541998</v>
      </c>
      <c r="P3027">
        <v>58.653846153846096</v>
      </c>
    </row>
    <row r="3028" spans="1:17" hidden="1" x14ac:dyDescent="0.3">
      <c r="A3028" t="s">
        <v>6220</v>
      </c>
      <c r="B3028" t="s">
        <v>6221</v>
      </c>
      <c r="C3028" t="str">
        <f>IFERROR(VLOOKUP(Table1[[#This Row],[Ticker]],[1]!Table1[[Symbol]:[Industry]],2,FALSE),"-")</f>
        <v>-</v>
      </c>
      <c r="D3028" t="s">
        <v>1435</v>
      </c>
      <c r="E3028">
        <v>81.615345000000005</v>
      </c>
      <c r="F3028">
        <v>36.33</v>
      </c>
      <c r="G3028">
        <v>86.632752375394901</v>
      </c>
      <c r="H3028">
        <v>19.6607812048364</v>
      </c>
      <c r="I3028">
        <v>1.8617121454551799</v>
      </c>
      <c r="J3028">
        <v>17.945036842930801</v>
      </c>
      <c r="K3028">
        <v>30.7063906580088</v>
      </c>
      <c r="L3028">
        <v>27.874695370429201</v>
      </c>
      <c r="M3028">
        <v>64.549126533709696</v>
      </c>
      <c r="N3028">
        <v>2.2648043997610898</v>
      </c>
      <c r="O3028">
        <v>9.8265895953757205</v>
      </c>
      <c r="P3028">
        <v>120.04845548152601</v>
      </c>
      <c r="Q3028">
        <v>4.8754339090054999E-2</v>
      </c>
    </row>
    <row r="3029" spans="1:17" hidden="1" x14ac:dyDescent="0.3">
      <c r="A3029" t="s">
        <v>6222</v>
      </c>
      <c r="B3029" t="s">
        <v>6223</v>
      </c>
      <c r="C3029" t="str">
        <f>IFERROR(VLOOKUP(Table1[[#This Row],[Ticker]],[1]!Table1[[Symbol]:[Industry]],2,FALSE),"-")</f>
        <v>-</v>
      </c>
      <c r="D3029" t="s">
        <v>130</v>
      </c>
      <c r="E3029">
        <v>81.566824416000003</v>
      </c>
      <c r="F3029">
        <v>22.57</v>
      </c>
      <c r="G3029">
        <v>-25.287705410578599</v>
      </c>
      <c r="H3029">
        <v>-10.896831767783199</v>
      </c>
      <c r="I3029">
        <v>-42.777149723759599</v>
      </c>
      <c r="J3029">
        <v>2.6709214293369898</v>
      </c>
      <c r="K3029">
        <v>24.276826383403701</v>
      </c>
      <c r="L3029">
        <v>23.565076552638899</v>
      </c>
      <c r="M3029">
        <v>43.715004437878001</v>
      </c>
      <c r="N3029">
        <v>1.06266180632657</v>
      </c>
      <c r="O3029">
        <v>75.852902082410196</v>
      </c>
      <c r="P3029">
        <v>57.832167832167798</v>
      </c>
      <c r="Q3029">
        <v>-9.0026153042000005E-3</v>
      </c>
    </row>
    <row r="3030" spans="1:17" hidden="1" x14ac:dyDescent="0.3">
      <c r="A3030" t="s">
        <v>6224</v>
      </c>
      <c r="B3030" t="s">
        <v>6225</v>
      </c>
      <c r="C3030" t="str">
        <f>IFERROR(VLOOKUP(Table1[[#This Row],[Ticker]],[1]!Table1[[Symbol]:[Industry]],2,FALSE),"-")</f>
        <v>-</v>
      </c>
      <c r="D3030" t="s">
        <v>77</v>
      </c>
      <c r="E3030">
        <v>81.387523035000001</v>
      </c>
      <c r="F3030">
        <v>9.4499999999999993</v>
      </c>
      <c r="G3030">
        <v>95.791498583686206</v>
      </c>
      <c r="H3030">
        <v>42.272696317595198</v>
      </c>
      <c r="I3030">
        <v>15.993723750871</v>
      </c>
      <c r="J3030">
        <v>-5.4927763769520102</v>
      </c>
      <c r="K3030">
        <v>8.4604907805699092</v>
      </c>
      <c r="L3030">
        <v>6.9278613418469499</v>
      </c>
      <c r="M3030">
        <v>36.768777886157999</v>
      </c>
      <c r="N3030">
        <v>0.30572747224927399</v>
      </c>
      <c r="O3030">
        <v>37.248677248677197</v>
      </c>
      <c r="P3030">
        <v>127.71084337349301</v>
      </c>
      <c r="Q3030">
        <v>0.100956956471925</v>
      </c>
    </row>
    <row r="3031" spans="1:17" hidden="1" x14ac:dyDescent="0.3">
      <c r="A3031" t="s">
        <v>6226</v>
      </c>
      <c r="B3031" t="s">
        <v>6227</v>
      </c>
      <c r="C3031" t="str">
        <f>IFERROR(VLOOKUP(Table1[[#This Row],[Ticker]],[1]!Table1[[Symbol]:[Industry]],2,FALSE),"-")</f>
        <v>-</v>
      </c>
      <c r="D3031" t="s">
        <v>400</v>
      </c>
      <c r="E3031">
        <v>81.1755</v>
      </c>
      <c r="F3031">
        <v>85.9</v>
      </c>
      <c r="G3031">
        <v>-19.8547311555668</v>
      </c>
      <c r="H3031">
        <v>7.9134218999511399</v>
      </c>
      <c r="I3031">
        <v>-7.8812762491289403</v>
      </c>
      <c r="J3031">
        <v>4.2479283004615098</v>
      </c>
      <c r="K3031">
        <v>75.216317349260393</v>
      </c>
      <c r="L3031">
        <v>68.918025800649701</v>
      </c>
      <c r="M3031">
        <v>64.712592424763798</v>
      </c>
      <c r="N3031">
        <v>1.72251655629139</v>
      </c>
      <c r="O3031">
        <v>5.2386495925494696</v>
      </c>
      <c r="P3031">
        <v>59.074074074073998</v>
      </c>
      <c r="Q3031">
        <v>9.5745215045959994E-2</v>
      </c>
    </row>
    <row r="3032" spans="1:17" hidden="1" x14ac:dyDescent="0.3">
      <c r="A3032" t="s">
        <v>6228</v>
      </c>
      <c r="B3032" t="s">
        <v>6229</v>
      </c>
      <c r="C3032" t="str">
        <f>IFERROR(VLOOKUP(Table1[[#This Row],[Ticker]],[1]!Table1[[Symbol]:[Industry]],2,FALSE),"-")</f>
        <v>-</v>
      </c>
      <c r="D3032" t="s">
        <v>898</v>
      </c>
      <c r="E3032">
        <v>81.166799999999995</v>
      </c>
      <c r="F3032">
        <v>78.650000000000006</v>
      </c>
      <c r="G3032">
        <v>5.5957206441436398</v>
      </c>
      <c r="H3032">
        <v>37.9240134791714</v>
      </c>
      <c r="I3032">
        <v>5.2801222183040002</v>
      </c>
      <c r="J3032">
        <v>15.586434880717899</v>
      </c>
      <c r="K3032">
        <v>59.282014879306402</v>
      </c>
      <c r="L3032">
        <v>55.2728415316572</v>
      </c>
      <c r="M3032">
        <v>94.864069364113007</v>
      </c>
      <c r="N3032">
        <v>2.5268591585449598</v>
      </c>
      <c r="O3032">
        <v>6.8022886204704296</v>
      </c>
      <c r="P3032">
        <v>70.607375271149607</v>
      </c>
    </row>
    <row r="3033" spans="1:17" hidden="1" x14ac:dyDescent="0.3">
      <c r="A3033" t="s">
        <v>6230</v>
      </c>
      <c r="B3033" t="s">
        <v>6231</v>
      </c>
      <c r="C3033" t="str">
        <f>IFERROR(VLOOKUP(Table1[[#This Row],[Ticker]],[1]!Table1[[Symbol]:[Industry]],2,FALSE),"-")</f>
        <v>-</v>
      </c>
      <c r="E3033">
        <v>80.7624</v>
      </c>
      <c r="F3033">
        <v>48</v>
      </c>
      <c r="G3033">
        <v>-21.848283702310798</v>
      </c>
      <c r="H3033">
        <v>-16.418790168529501</v>
      </c>
      <c r="I3033">
        <v>-29.8470235800898</v>
      </c>
      <c r="J3033">
        <v>-11.4026780581094</v>
      </c>
      <c r="K3033">
        <v>50.6916746309319</v>
      </c>
      <c r="L3033">
        <v>49.624151513184103</v>
      </c>
      <c r="M3033">
        <v>39.633446612305001</v>
      </c>
      <c r="N3033">
        <v>3.6311797752808901</v>
      </c>
      <c r="O3033">
        <v>26.6458333333333</v>
      </c>
      <c r="P3033">
        <v>19.313944817300499</v>
      </c>
    </row>
    <row r="3034" spans="1:17" hidden="1" x14ac:dyDescent="0.3">
      <c r="A3034" t="s">
        <v>6232</v>
      </c>
      <c r="B3034" t="s">
        <v>6233</v>
      </c>
      <c r="C3034" t="str">
        <f>IFERROR(VLOOKUP(Table1[[#This Row],[Ticker]],[1]!Table1[[Symbol]:[Industry]],2,FALSE),"-")</f>
        <v>-</v>
      </c>
      <c r="D3034" t="s">
        <v>619</v>
      </c>
      <c r="E3034">
        <v>80.692965000000001</v>
      </c>
      <c r="F3034">
        <v>46.95</v>
      </c>
      <c r="G3034">
        <v>-29.127458428293998</v>
      </c>
      <c r="H3034">
        <v>4.9296145132084703</v>
      </c>
      <c r="I3034">
        <v>-20.407791400644101</v>
      </c>
      <c r="J3034">
        <v>-6.1224420699088498</v>
      </c>
      <c r="K3034">
        <v>44.759893752537998</v>
      </c>
      <c r="M3034">
        <v>58.827419872695003</v>
      </c>
      <c r="N3034">
        <v>0.69895209580838302</v>
      </c>
      <c r="O3034">
        <v>24.387646432374801</v>
      </c>
      <c r="P3034">
        <v>32.253521126760504</v>
      </c>
    </row>
    <row r="3035" spans="1:17" hidden="1" x14ac:dyDescent="0.3">
      <c r="A3035" t="s">
        <v>6234</v>
      </c>
      <c r="B3035" t="s">
        <v>6235</v>
      </c>
      <c r="C3035" t="str">
        <f>IFERROR(VLOOKUP(Table1[[#This Row],[Ticker]],[1]!Table1[[Symbol]:[Industry]],2,FALSE),"-")</f>
        <v>-</v>
      </c>
      <c r="D3035" t="s">
        <v>302</v>
      </c>
      <c r="E3035">
        <v>80.674999999999997</v>
      </c>
      <c r="F3035">
        <v>115.25</v>
      </c>
      <c r="G3035">
        <v>153.66799794220401</v>
      </c>
      <c r="H3035">
        <v>2.84628117987514</v>
      </c>
      <c r="I3035">
        <v>50.666557036215103</v>
      </c>
      <c r="J3035">
        <v>1.43708173961495</v>
      </c>
      <c r="K3035">
        <v>107.638041373341</v>
      </c>
      <c r="L3035">
        <v>82.358698567436207</v>
      </c>
      <c r="M3035">
        <v>60.172642565072003</v>
      </c>
      <c r="N3035">
        <v>0.57968733153638796</v>
      </c>
      <c r="O3035">
        <v>23.210412147505401</v>
      </c>
      <c r="P3035">
        <v>188.125</v>
      </c>
      <c r="Q3035">
        <v>0.10893711343118199</v>
      </c>
    </row>
    <row r="3036" spans="1:17" hidden="1" x14ac:dyDescent="0.3">
      <c r="A3036" t="s">
        <v>6236</v>
      </c>
      <c r="B3036" t="s">
        <v>6237</v>
      </c>
      <c r="C3036" t="str">
        <f>IFERROR(VLOOKUP(Table1[[#This Row],[Ticker]],[1]!Table1[[Symbol]:[Industry]],2,FALSE),"-")</f>
        <v>-</v>
      </c>
      <c r="D3036" t="s">
        <v>539</v>
      </c>
      <c r="E3036">
        <v>80.627399999999994</v>
      </c>
      <c r="F3036">
        <v>6.32</v>
      </c>
      <c r="G3036">
        <v>12.8205935197578</v>
      </c>
      <c r="H3036">
        <v>-4.6249730939293503</v>
      </c>
      <c r="I3036">
        <v>-42.529003521856197</v>
      </c>
      <c r="J3036">
        <v>-7.1921650880559396</v>
      </c>
      <c r="K3036">
        <v>6.8120649784297802</v>
      </c>
      <c r="L3036">
        <v>6.6404152480952998</v>
      </c>
      <c r="M3036">
        <v>28.901134434691802</v>
      </c>
      <c r="N3036">
        <v>0.74160079293931203</v>
      </c>
      <c r="O3036">
        <v>81.487341772151893</v>
      </c>
      <c r="P3036">
        <v>50.118764845605703</v>
      </c>
      <c r="Q3036">
        <v>-4.7450707660900001E-3</v>
      </c>
    </row>
    <row r="3037" spans="1:17" hidden="1" x14ac:dyDescent="0.3">
      <c r="A3037" t="s">
        <v>6238</v>
      </c>
      <c r="B3037" t="s">
        <v>6239</v>
      </c>
      <c r="C3037" t="str">
        <f>IFERROR(VLOOKUP(Table1[[#This Row],[Ticker]],[1]!Table1[[Symbol]:[Industry]],2,FALSE),"-")</f>
        <v>-</v>
      </c>
      <c r="D3037" t="s">
        <v>542</v>
      </c>
      <c r="E3037">
        <v>80.472361079999999</v>
      </c>
      <c r="F3037">
        <v>47.93</v>
      </c>
      <c r="G3037">
        <v>52.3021001215292</v>
      </c>
      <c r="H3037">
        <v>6.1522942724735996</v>
      </c>
      <c r="I3037">
        <v>3.1478739484995102</v>
      </c>
      <c r="J3037">
        <v>2.47596960641653</v>
      </c>
      <c r="K3037">
        <v>45.214656702996898</v>
      </c>
      <c r="L3037">
        <v>38.826944126901601</v>
      </c>
      <c r="M3037">
        <v>58.854540972654299</v>
      </c>
      <c r="N3037">
        <v>0.45179503810604799</v>
      </c>
      <c r="O3037">
        <v>12.038389317755</v>
      </c>
      <c r="P3037">
        <v>97.568013190436901</v>
      </c>
      <c r="Q3037">
        <v>7.2867871803747E-2</v>
      </c>
    </row>
    <row r="3038" spans="1:17" hidden="1" x14ac:dyDescent="0.3">
      <c r="A3038" t="s">
        <v>6240</v>
      </c>
      <c r="B3038" t="s">
        <v>6241</v>
      </c>
      <c r="C3038" t="str">
        <f>IFERROR(VLOOKUP(Table1[[#This Row],[Ticker]],[1]!Table1[[Symbol]:[Industry]],2,FALSE),"-")</f>
        <v>-</v>
      </c>
      <c r="D3038" t="s">
        <v>551</v>
      </c>
      <c r="E3038">
        <v>80.37</v>
      </c>
      <c r="F3038">
        <v>133.94999999999999</v>
      </c>
      <c r="G3038">
        <v>458.66868482239403</v>
      </c>
      <c r="H3038">
        <v>18.8141376334003</v>
      </c>
      <c r="I3038">
        <v>16.286491108231299</v>
      </c>
      <c r="J3038">
        <v>2.1989820243621798</v>
      </c>
      <c r="K3038">
        <v>120.239443470551</v>
      </c>
      <c r="L3038">
        <v>92.154023978351006</v>
      </c>
      <c r="M3038">
        <v>48.328916514356301</v>
      </c>
      <c r="N3038">
        <v>1.94575521836247</v>
      </c>
      <c r="O3038">
        <v>27.995520716685299</v>
      </c>
      <c r="P3038">
        <v>530.05644402634005</v>
      </c>
      <c r="Q3038">
        <v>9.8240466964195999E-2</v>
      </c>
    </row>
    <row r="3039" spans="1:17" hidden="1" x14ac:dyDescent="0.3">
      <c r="A3039" t="s">
        <v>6242</v>
      </c>
      <c r="B3039" t="s">
        <v>6243</v>
      </c>
      <c r="C3039" t="str">
        <f>IFERROR(VLOOKUP(Table1[[#This Row],[Ticker]],[1]!Table1[[Symbol]:[Industry]],2,FALSE),"-")</f>
        <v>-</v>
      </c>
      <c r="E3039">
        <v>80.073817199999993</v>
      </c>
      <c r="F3039">
        <v>58.5</v>
      </c>
      <c r="G3039">
        <v>6.7503137064612897</v>
      </c>
      <c r="H3039">
        <v>12.858198191110899</v>
      </c>
      <c r="I3039">
        <v>-4.8789177585629098</v>
      </c>
      <c r="J3039">
        <v>-1.11157952513756</v>
      </c>
      <c r="K3039">
        <v>52.758008896416101</v>
      </c>
      <c r="L3039">
        <v>49.051225417431098</v>
      </c>
      <c r="M3039">
        <v>57.295831922062398</v>
      </c>
      <c r="N3039">
        <v>2.7476293103448199</v>
      </c>
      <c r="O3039">
        <v>12.7863247863247</v>
      </c>
      <c r="P3039">
        <v>64.788732394366207</v>
      </c>
    </row>
    <row r="3040" spans="1:17" hidden="1" x14ac:dyDescent="0.3">
      <c r="A3040" t="s">
        <v>6244</v>
      </c>
      <c r="B3040" t="s">
        <v>6245</v>
      </c>
      <c r="C3040" t="str">
        <f>IFERROR(VLOOKUP(Table1[[#This Row],[Ticker]],[1]!Table1[[Symbol]:[Industry]],2,FALSE),"-")</f>
        <v>-</v>
      </c>
      <c r="D3040" t="s">
        <v>138</v>
      </c>
      <c r="E3040">
        <v>79.958957170000005</v>
      </c>
      <c r="F3040">
        <v>72.11</v>
      </c>
      <c r="G3040">
        <v>17.416213585966101</v>
      </c>
      <c r="H3040">
        <v>-5.5898660062720396</v>
      </c>
      <c r="I3040">
        <v>-30.917094962579199</v>
      </c>
      <c r="J3040">
        <v>-4.4501426582177697</v>
      </c>
      <c r="K3040">
        <v>80.179053126699202</v>
      </c>
      <c r="L3040">
        <v>78.679917633221194</v>
      </c>
      <c r="M3040">
        <v>38.839010359882003</v>
      </c>
      <c r="N3040">
        <v>0.49953051643192398</v>
      </c>
      <c r="O3040">
        <v>75.218416308417602</v>
      </c>
      <c r="P3040">
        <v>45.735650767987003</v>
      </c>
      <c r="Q3040">
        <v>9.1969019204111005E-2</v>
      </c>
    </row>
    <row r="3041" spans="1:17" hidden="1" x14ac:dyDescent="0.3">
      <c r="A3041" t="s">
        <v>6246</v>
      </c>
      <c r="B3041" t="s">
        <v>6247</v>
      </c>
      <c r="C3041" t="str">
        <f>IFERROR(VLOOKUP(Table1[[#This Row],[Ticker]],[1]!Table1[[Symbol]:[Industry]],2,FALSE),"-")</f>
        <v>-</v>
      </c>
      <c r="D3041" t="s">
        <v>127</v>
      </c>
      <c r="E3041">
        <v>79.953538870000003</v>
      </c>
      <c r="F3041">
        <v>145.1</v>
      </c>
      <c r="G3041">
        <v>114.127108905695</v>
      </c>
      <c r="H3041">
        <v>-13.5381850798179</v>
      </c>
      <c r="I3041">
        <v>21.167191219844302</v>
      </c>
      <c r="J3041">
        <v>-12.3627521474282</v>
      </c>
      <c r="K3041">
        <v>158.16018070096101</v>
      </c>
      <c r="L3041">
        <v>128.739070171788</v>
      </c>
      <c r="M3041">
        <v>23.8349217306545</v>
      </c>
      <c r="N3041">
        <v>0.70710414259866605</v>
      </c>
      <c r="O3041">
        <v>25.396278428669799</v>
      </c>
      <c r="P3041">
        <v>141.833333333333</v>
      </c>
      <c r="Q3041">
        <v>7.0308929221570005E-2</v>
      </c>
    </row>
    <row r="3042" spans="1:17" hidden="1" x14ac:dyDescent="0.3">
      <c r="A3042" t="s">
        <v>6248</v>
      </c>
      <c r="B3042" t="s">
        <v>6249</v>
      </c>
      <c r="C3042" t="str">
        <f>IFERROR(VLOOKUP(Table1[[#This Row],[Ticker]],[1]!Table1[[Symbol]:[Industry]],2,FALSE),"-")</f>
        <v>-</v>
      </c>
      <c r="D3042" t="s">
        <v>539</v>
      </c>
      <c r="E3042">
        <v>79.894499999999994</v>
      </c>
      <c r="F3042">
        <v>76.09</v>
      </c>
      <c r="G3042">
        <v>234.939151062843</v>
      </c>
      <c r="H3042">
        <v>19.5220604288013</v>
      </c>
      <c r="I3042">
        <v>79.596476631792896</v>
      </c>
      <c r="J3042">
        <v>-5.5638701712579799</v>
      </c>
      <c r="K3042">
        <v>63.601741597549697</v>
      </c>
      <c r="L3042">
        <v>45.9526223029861</v>
      </c>
      <c r="M3042">
        <v>57.497617111139299</v>
      </c>
      <c r="N3042">
        <v>1.0308231125481599</v>
      </c>
      <c r="O3042">
        <v>6.58430805624916</v>
      </c>
      <c r="P3042">
        <v>329.88700564971703</v>
      </c>
      <c r="Q3042">
        <v>0.111088527064806</v>
      </c>
    </row>
    <row r="3043" spans="1:17" hidden="1" x14ac:dyDescent="0.3">
      <c r="A3043" t="s">
        <v>6250</v>
      </c>
      <c r="B3043" t="s">
        <v>6251</v>
      </c>
      <c r="C3043" t="str">
        <f>IFERROR(VLOOKUP(Table1[[#This Row],[Ticker]],[1]!Table1[[Symbol]:[Industry]],2,FALSE),"-")</f>
        <v>-</v>
      </c>
      <c r="D3043" t="s">
        <v>62</v>
      </c>
      <c r="E3043">
        <v>79.832087279999996</v>
      </c>
      <c r="F3043">
        <v>135.30000000000001</v>
      </c>
      <c r="G3043">
        <v>-6.8837753840917602</v>
      </c>
      <c r="H3043">
        <v>-8.20815293765801</v>
      </c>
      <c r="I3043">
        <v>-10.8178354926642</v>
      </c>
      <c r="J3043">
        <v>1.40243355198169</v>
      </c>
      <c r="K3043">
        <v>132.77019993645399</v>
      </c>
      <c r="L3043">
        <v>128.37102923119701</v>
      </c>
      <c r="M3043">
        <v>54.6142853666286</v>
      </c>
      <c r="N3043">
        <v>1.10090852593885</v>
      </c>
      <c r="O3043">
        <v>16.038433111603801</v>
      </c>
      <c r="P3043">
        <v>37.990821009688901</v>
      </c>
      <c r="Q3043">
        <v>-8.0448141340050003E-2</v>
      </c>
    </row>
    <row r="3044" spans="1:17" hidden="1" x14ac:dyDescent="0.3">
      <c r="A3044" t="s">
        <v>6252</v>
      </c>
      <c r="B3044" t="s">
        <v>6253</v>
      </c>
      <c r="C3044" t="str">
        <f>IFERROR(VLOOKUP(Table1[[#This Row],[Ticker]],[1]!Table1[[Symbol]:[Industry]],2,FALSE),"-")</f>
        <v>-</v>
      </c>
      <c r="D3044" t="s">
        <v>72</v>
      </c>
      <c r="E3044">
        <v>79.789195327999906</v>
      </c>
      <c r="F3044">
        <v>15.52</v>
      </c>
      <c r="G3044">
        <v>8.7871020611167108</v>
      </c>
      <c r="H3044">
        <v>-12.818538393955</v>
      </c>
      <c r="I3044">
        <v>-34.716577235117498</v>
      </c>
      <c r="J3044">
        <v>-6.3026222500890201</v>
      </c>
      <c r="K3044">
        <v>15.7774581404122</v>
      </c>
      <c r="L3044">
        <v>14.6906839735567</v>
      </c>
      <c r="M3044">
        <v>35.824240396541299</v>
      </c>
      <c r="N3044">
        <v>0.26341557972122798</v>
      </c>
      <c r="O3044">
        <v>25.837628865979401</v>
      </c>
      <c r="P3044">
        <v>55.2</v>
      </c>
      <c r="Q3044">
        <v>3.5391951222224001E-2</v>
      </c>
    </row>
    <row r="3045" spans="1:17" hidden="1" x14ac:dyDescent="0.3">
      <c r="A3045" t="s">
        <v>6254</v>
      </c>
      <c r="B3045" t="s">
        <v>6255</v>
      </c>
      <c r="C3045" t="str">
        <f>IFERROR(VLOOKUP(Table1[[#This Row],[Ticker]],[1]!Table1[[Symbol]:[Industry]],2,FALSE),"-")</f>
        <v>-</v>
      </c>
      <c r="D3045" t="s">
        <v>168</v>
      </c>
      <c r="E3045">
        <v>79.583159565000003</v>
      </c>
      <c r="F3045">
        <v>86.97</v>
      </c>
      <c r="G3045">
        <v>113.258099276412</v>
      </c>
      <c r="H3045">
        <v>-7.8039658699816199</v>
      </c>
      <c r="I3045">
        <v>-28.077046096763201</v>
      </c>
      <c r="J3045">
        <v>-4.9025839138804796</v>
      </c>
      <c r="K3045">
        <v>92.969087910580001</v>
      </c>
      <c r="L3045">
        <v>84.642116039751699</v>
      </c>
      <c r="M3045">
        <v>35.196921695133597</v>
      </c>
      <c r="N3045">
        <v>0.87578822150808699</v>
      </c>
      <c r="O3045">
        <v>45.291479820627799</v>
      </c>
      <c r="P3045">
        <v>147.777777777777</v>
      </c>
      <c r="Q3045">
        <v>0.16163458986583801</v>
      </c>
    </row>
    <row r="3046" spans="1:17" hidden="1" x14ac:dyDescent="0.3">
      <c r="A3046" t="s">
        <v>6256</v>
      </c>
      <c r="B3046" t="s">
        <v>6257</v>
      </c>
      <c r="C3046" t="str">
        <f>IFERROR(VLOOKUP(Table1[[#This Row],[Ticker]],[1]!Table1[[Symbol]:[Industry]],2,FALSE),"-")</f>
        <v>-</v>
      </c>
      <c r="D3046" t="s">
        <v>1508</v>
      </c>
      <c r="E3046">
        <v>79.474964400000005</v>
      </c>
      <c r="F3046">
        <v>78</v>
      </c>
      <c r="G3046">
        <v>-19.628117189822401</v>
      </c>
      <c r="H3046">
        <v>14.188005348607399</v>
      </c>
      <c r="I3046">
        <v>-24.028206073690299</v>
      </c>
      <c r="J3046">
        <v>-0.44221190139261402</v>
      </c>
      <c r="K3046">
        <v>76.094221382888406</v>
      </c>
      <c r="L3046">
        <v>76.408035141171595</v>
      </c>
      <c r="M3046">
        <v>50.465136448374899</v>
      </c>
      <c r="N3046">
        <v>1.2528243191616999</v>
      </c>
      <c r="O3046">
        <v>80.320512820512803</v>
      </c>
      <c r="P3046">
        <v>37.444933920704798</v>
      </c>
      <c r="Q3046">
        <v>0.106414482379452</v>
      </c>
    </row>
    <row r="3047" spans="1:17" hidden="1" x14ac:dyDescent="0.3">
      <c r="A3047" t="s">
        <v>6258</v>
      </c>
      <c r="B3047" t="s">
        <v>6259</v>
      </c>
      <c r="C3047" t="str">
        <f>IFERROR(VLOOKUP(Table1[[#This Row],[Ticker]],[1]!Table1[[Symbol]:[Industry]],2,FALSE),"-")</f>
        <v>-</v>
      </c>
      <c r="D3047" t="s">
        <v>551</v>
      </c>
      <c r="E3047">
        <v>79.472485140000003</v>
      </c>
      <c r="F3047">
        <v>29.91</v>
      </c>
      <c r="G3047">
        <v>-14.2144753868706</v>
      </c>
      <c r="H3047">
        <v>22.3092936575935</v>
      </c>
      <c r="I3047">
        <v>-12.8247693998138</v>
      </c>
      <c r="J3047">
        <v>9.6812804343212697</v>
      </c>
      <c r="K3047">
        <v>25.107001211941501</v>
      </c>
      <c r="L3047">
        <v>24.457344410167</v>
      </c>
      <c r="M3047">
        <v>82.060222290822793</v>
      </c>
      <c r="N3047">
        <v>2.63984343637093</v>
      </c>
      <c r="O3047">
        <v>6.9876295553326697</v>
      </c>
      <c r="Q3047">
        <v>-6.3246929792332998E-2</v>
      </c>
    </row>
    <row r="3048" spans="1:17" hidden="1" x14ac:dyDescent="0.3">
      <c r="A3048" t="s">
        <v>6260</v>
      </c>
      <c r="B3048" t="s">
        <v>6261</v>
      </c>
      <c r="C3048" t="str">
        <f>IFERROR(VLOOKUP(Table1[[#This Row],[Ticker]],[1]!Table1[[Symbol]:[Industry]],2,FALSE),"-")</f>
        <v>-</v>
      </c>
      <c r="E3048">
        <v>79.417354743999994</v>
      </c>
      <c r="F3048">
        <v>71.44</v>
      </c>
      <c r="G3048">
        <v>5.9149658141301504</v>
      </c>
      <c r="H3048">
        <v>-7.0300913146142801</v>
      </c>
      <c r="I3048">
        <v>1.1523924815212001</v>
      </c>
      <c r="J3048">
        <v>0.54422459675781298</v>
      </c>
      <c r="K3048">
        <v>75.496176385886798</v>
      </c>
      <c r="L3048">
        <v>69.163025530058505</v>
      </c>
      <c r="M3048">
        <v>25.223788617929799</v>
      </c>
      <c r="N3048">
        <v>4.4733333333333301</v>
      </c>
      <c r="O3048">
        <v>22.4804031354983</v>
      </c>
      <c r="P3048">
        <v>55.948482864003402</v>
      </c>
    </row>
    <row r="3049" spans="1:17" hidden="1" x14ac:dyDescent="0.3">
      <c r="A3049" t="s">
        <v>6262</v>
      </c>
      <c r="B3049" t="s">
        <v>6263</v>
      </c>
      <c r="C3049" t="str">
        <f>IFERROR(VLOOKUP(Table1[[#This Row],[Ticker]],[1]!Table1[[Symbol]:[Industry]],2,FALSE),"-")</f>
        <v>-</v>
      </c>
      <c r="E3049">
        <v>79.206379999999996</v>
      </c>
      <c r="F3049">
        <v>106</v>
      </c>
      <c r="G3049">
        <v>27.452628151792499</v>
      </c>
      <c r="H3049">
        <v>-4.1612945777006196</v>
      </c>
      <c r="I3049">
        <v>1.87079557407546</v>
      </c>
      <c r="J3049">
        <v>-6.7863424848466103</v>
      </c>
      <c r="K3049">
        <v>101.955860889999</v>
      </c>
      <c r="L3049">
        <v>93.980510489304905</v>
      </c>
      <c r="M3049">
        <v>55.071203271160897</v>
      </c>
      <c r="N3049">
        <v>0.21182406117969099</v>
      </c>
      <c r="O3049">
        <v>35.849056603773498</v>
      </c>
      <c r="P3049">
        <v>52.517985611510703</v>
      </c>
      <c r="Q3049">
        <v>0.10543465463537199</v>
      </c>
    </row>
    <row r="3050" spans="1:17" hidden="1" x14ac:dyDescent="0.3">
      <c r="A3050" t="s">
        <v>6264</v>
      </c>
      <c r="B3050" t="s">
        <v>6265</v>
      </c>
      <c r="C3050" t="str">
        <f>IFERROR(VLOOKUP(Table1[[#This Row],[Ticker]],[1]!Table1[[Symbol]:[Industry]],2,FALSE),"-")</f>
        <v>-</v>
      </c>
      <c r="E3050">
        <v>79.128686000000002</v>
      </c>
      <c r="F3050">
        <v>39.130000000000003</v>
      </c>
      <c r="G3050">
        <v>-54.3372175248657</v>
      </c>
      <c r="H3050">
        <v>-15.674098537244401</v>
      </c>
      <c r="I3050">
        <v>-58.123848157436697</v>
      </c>
      <c r="J3050">
        <v>-0.89393455952215095</v>
      </c>
      <c r="K3050">
        <v>42.785789558633397</v>
      </c>
      <c r="L3050">
        <v>45.2214343771698</v>
      </c>
      <c r="M3050">
        <v>34.115218759368098</v>
      </c>
      <c r="N3050">
        <v>0.17947883324379299</v>
      </c>
      <c r="O3050">
        <v>75.031944799386594</v>
      </c>
      <c r="P3050">
        <v>11.8</v>
      </c>
      <c r="Q3050">
        <v>0.117873648243534</v>
      </c>
    </row>
    <row r="3051" spans="1:17" hidden="1" x14ac:dyDescent="0.3">
      <c r="A3051" t="s">
        <v>6266</v>
      </c>
      <c r="B3051" t="s">
        <v>6267</v>
      </c>
      <c r="C3051" t="str">
        <f>IFERROR(VLOOKUP(Table1[[#This Row],[Ticker]],[1]!Table1[[Symbol]:[Industry]],2,FALSE),"-")</f>
        <v>-</v>
      </c>
      <c r="D3051" t="s">
        <v>1435</v>
      </c>
      <c r="E3051">
        <v>79.041079999999994</v>
      </c>
      <c r="F3051">
        <v>3.16</v>
      </c>
      <c r="G3051">
        <v>119.100979800144</v>
      </c>
      <c r="H3051">
        <v>-31.4538709969145</v>
      </c>
      <c r="I3051">
        <v>95.410390417537698</v>
      </c>
      <c r="J3051">
        <v>-14.938008905780199</v>
      </c>
      <c r="K3051">
        <v>3.8627739375080901</v>
      </c>
      <c r="L3051">
        <v>2.5706413477343899</v>
      </c>
      <c r="M3051">
        <v>9.0547921185954898</v>
      </c>
      <c r="N3051">
        <v>0.70807442984802005</v>
      </c>
      <c r="O3051">
        <v>55.379746835443001</v>
      </c>
      <c r="P3051">
        <v>271.76470588235202</v>
      </c>
      <c r="Q3051">
        <v>2.2888436867019E-2</v>
      </c>
    </row>
    <row r="3052" spans="1:17" hidden="1" x14ac:dyDescent="0.3">
      <c r="A3052" t="s">
        <v>6268</v>
      </c>
      <c r="B3052" t="s">
        <v>6269</v>
      </c>
      <c r="C3052" t="str">
        <f>IFERROR(VLOOKUP(Table1[[#This Row],[Ticker]],[1]!Table1[[Symbol]:[Industry]],2,FALSE),"-")</f>
        <v>-</v>
      </c>
      <c r="D3052" t="s">
        <v>213</v>
      </c>
      <c r="E3052">
        <v>78.887175639999995</v>
      </c>
      <c r="F3052">
        <v>50.96</v>
      </c>
      <c r="G3052">
        <v>-43.355788238019201</v>
      </c>
      <c r="H3052">
        <v>-5.56573564811245</v>
      </c>
      <c r="I3052">
        <v>-34.045120870642897</v>
      </c>
      <c r="J3052">
        <v>5.4937195462527599</v>
      </c>
      <c r="K3052">
        <v>51.402501252873599</v>
      </c>
      <c r="L3052">
        <v>53.879691230280201</v>
      </c>
      <c r="M3052">
        <v>47.267224967948501</v>
      </c>
      <c r="N3052">
        <v>1.49896320014054</v>
      </c>
      <c r="O3052">
        <v>39.207221350078399</v>
      </c>
      <c r="P3052">
        <v>20.872865275142299</v>
      </c>
      <c r="Q3052">
        <v>-4.7666237998637999E-2</v>
      </c>
    </row>
    <row r="3053" spans="1:17" hidden="1" x14ac:dyDescent="0.3">
      <c r="A3053" t="s">
        <v>6270</v>
      </c>
      <c r="B3053" t="s">
        <v>6271</v>
      </c>
      <c r="C3053" t="str">
        <f>IFERROR(VLOOKUP(Table1[[#This Row],[Ticker]],[1]!Table1[[Symbol]:[Industry]],2,FALSE),"-")</f>
        <v>-</v>
      </c>
      <c r="D3053" t="s">
        <v>1369</v>
      </c>
      <c r="E3053">
        <v>78.652834999999996</v>
      </c>
      <c r="F3053">
        <v>265.45</v>
      </c>
      <c r="G3053">
        <v>50.719680283602699</v>
      </c>
      <c r="H3053">
        <v>-6.6472317941767596</v>
      </c>
      <c r="I3053">
        <v>-32.831186977276701</v>
      </c>
      <c r="J3053">
        <v>0.39558096985330399</v>
      </c>
      <c r="K3053">
        <v>266.841456249092</v>
      </c>
      <c r="L3053">
        <v>251.80938373502701</v>
      </c>
      <c r="M3053">
        <v>46.081042998911698</v>
      </c>
      <c r="N3053">
        <v>0.41453942960615597</v>
      </c>
      <c r="O3053">
        <v>37.125635712940202</v>
      </c>
      <c r="P3053">
        <v>77.084723148765804</v>
      </c>
      <c r="Q3053">
        <v>6.3497694254509005E-2</v>
      </c>
    </row>
    <row r="3054" spans="1:17" hidden="1" x14ac:dyDescent="0.3">
      <c r="A3054" t="s">
        <v>6272</v>
      </c>
      <c r="B3054" t="s">
        <v>6273</v>
      </c>
      <c r="C3054" t="str">
        <f>IFERROR(VLOOKUP(Table1[[#This Row],[Ticker]],[1]!Table1[[Symbol]:[Industry]],2,FALSE),"-")</f>
        <v>-</v>
      </c>
      <c r="D3054" t="s">
        <v>130</v>
      </c>
      <c r="E3054">
        <v>78.625744609999998</v>
      </c>
      <c r="F3054">
        <v>27.65</v>
      </c>
      <c r="G3054">
        <v>-10.656271145631299</v>
      </c>
      <c r="H3054">
        <v>-12.273877359157501</v>
      </c>
      <c r="I3054">
        <v>-39.627173404490001</v>
      </c>
      <c r="J3054">
        <v>-6.9249317887039998</v>
      </c>
      <c r="K3054">
        <v>29.350848906126298</v>
      </c>
      <c r="L3054">
        <v>30.091633226590002</v>
      </c>
      <c r="M3054">
        <v>33.383527136340902</v>
      </c>
      <c r="N3054">
        <v>0.60114662399844099</v>
      </c>
      <c r="O3054">
        <v>58.010849909584003</v>
      </c>
      <c r="P3054">
        <v>19.181034482758601</v>
      </c>
      <c r="Q3054">
        <v>1.0112630367333999E-2</v>
      </c>
    </row>
    <row r="3055" spans="1:17" hidden="1" x14ac:dyDescent="0.3">
      <c r="A3055" t="s">
        <v>6274</v>
      </c>
      <c r="B3055" t="s">
        <v>6275</v>
      </c>
      <c r="C3055" t="str">
        <f>IFERROR(VLOOKUP(Table1[[#This Row],[Ticker]],[1]!Table1[[Symbol]:[Industry]],2,FALSE),"-")</f>
        <v>-</v>
      </c>
      <c r="D3055" t="s">
        <v>268</v>
      </c>
      <c r="E3055">
        <v>78.500745675000005</v>
      </c>
      <c r="F3055">
        <v>146.15</v>
      </c>
      <c r="G3055">
        <v>68.0235312371464</v>
      </c>
      <c r="H3055">
        <v>43.911923148696197</v>
      </c>
      <c r="I3055">
        <v>60.934199941347202</v>
      </c>
      <c r="J3055">
        <v>-8.5090298411120102</v>
      </c>
      <c r="K3055">
        <v>124.769310473969</v>
      </c>
      <c r="L3055">
        <v>102.389498877222</v>
      </c>
      <c r="M3055">
        <v>50.058742489683802</v>
      </c>
      <c r="N3055">
        <v>3.4535657718019701</v>
      </c>
      <c r="O3055">
        <v>25.829627095449801</v>
      </c>
      <c r="P3055">
        <v>147.753856585862</v>
      </c>
      <c r="Q3055">
        <v>0.109933745978848</v>
      </c>
    </row>
    <row r="3056" spans="1:17" hidden="1" x14ac:dyDescent="0.3">
      <c r="A3056" t="s">
        <v>6276</v>
      </c>
      <c r="B3056" t="s">
        <v>6277</v>
      </c>
      <c r="C3056" t="str">
        <f>IFERROR(VLOOKUP(Table1[[#This Row],[Ticker]],[1]!Table1[[Symbol]:[Industry]],2,FALSE),"-")</f>
        <v>-</v>
      </c>
      <c r="D3056" t="s">
        <v>1369</v>
      </c>
      <c r="E3056">
        <v>78.46443567</v>
      </c>
      <c r="F3056">
        <v>76.41</v>
      </c>
      <c r="G3056">
        <v>-10.8597330621231</v>
      </c>
      <c r="H3056">
        <v>-10.044385395563101</v>
      </c>
      <c r="I3056">
        <v>-22.198183446790601</v>
      </c>
      <c r="J3056">
        <v>-6.2392267636596204</v>
      </c>
      <c r="K3056">
        <v>75.995464742558795</v>
      </c>
      <c r="L3056">
        <v>75.664072879202607</v>
      </c>
      <c r="M3056">
        <v>52.6568325012366</v>
      </c>
      <c r="N3056">
        <v>0.51974785014952696</v>
      </c>
      <c r="O3056">
        <v>28.6480827116869</v>
      </c>
      <c r="P3056">
        <v>26.8215767634854</v>
      </c>
      <c r="Q3056">
        <v>-3.7648619802380001E-3</v>
      </c>
    </row>
    <row r="3057" spans="1:17" hidden="1" x14ac:dyDescent="0.3">
      <c r="A3057" t="s">
        <v>6278</v>
      </c>
      <c r="B3057" t="s">
        <v>6279</v>
      </c>
      <c r="C3057" t="str">
        <f>IFERROR(VLOOKUP(Table1[[#This Row],[Ticker]],[1]!Table1[[Symbol]:[Industry]],2,FALSE),"-")</f>
        <v>-</v>
      </c>
      <c r="D3057" t="s">
        <v>619</v>
      </c>
      <c r="E3057">
        <v>78.363215999999994</v>
      </c>
      <c r="F3057">
        <v>78.16</v>
      </c>
      <c r="G3057">
        <v>957.07523238020497</v>
      </c>
      <c r="H3057">
        <v>21.0951156787096</v>
      </c>
      <c r="I3057">
        <v>236.18257267173399</v>
      </c>
      <c r="J3057">
        <v>2.54083166970574</v>
      </c>
      <c r="K3057">
        <v>63.935282409423799</v>
      </c>
      <c r="M3057">
        <v>100</v>
      </c>
      <c r="N3057">
        <v>3.9248695652173899</v>
      </c>
      <c r="O3057">
        <v>0</v>
      </c>
      <c r="P3057">
        <v>981.05117565698401</v>
      </c>
    </row>
    <row r="3058" spans="1:17" hidden="1" x14ac:dyDescent="0.3">
      <c r="A3058" t="s">
        <v>6280</v>
      </c>
      <c r="B3058" t="s">
        <v>6281</v>
      </c>
      <c r="C3058" t="str">
        <f>IFERROR(VLOOKUP(Table1[[#This Row],[Ticker]],[1]!Table1[[Symbol]:[Industry]],2,FALSE),"-")</f>
        <v>-</v>
      </c>
      <c r="D3058" t="s">
        <v>626</v>
      </c>
      <c r="E3058">
        <v>78.190280000000001</v>
      </c>
      <c r="F3058">
        <v>284.95</v>
      </c>
      <c r="G3058">
        <v>140.11117442479599</v>
      </c>
      <c r="H3058">
        <v>-10.599560052708901</v>
      </c>
      <c r="I3058">
        <v>21.870768986674602</v>
      </c>
      <c r="J3058">
        <v>1.85246832435637</v>
      </c>
      <c r="K3058">
        <v>291.18626290516403</v>
      </c>
      <c r="L3058">
        <v>236.79815127144201</v>
      </c>
      <c r="M3058">
        <v>46.157620539125602</v>
      </c>
      <c r="N3058">
        <v>0.62040609137055802</v>
      </c>
      <c r="O3058">
        <v>40.761537111773997</v>
      </c>
      <c r="P3058">
        <v>178.27148437499901</v>
      </c>
      <c r="Q3058">
        <v>0.13113173139084899</v>
      </c>
    </row>
    <row r="3059" spans="1:17" hidden="1" x14ac:dyDescent="0.3">
      <c r="A3059" t="s">
        <v>6282</v>
      </c>
      <c r="B3059" t="s">
        <v>6283</v>
      </c>
      <c r="C3059" t="str">
        <f>IFERROR(VLOOKUP(Table1[[#This Row],[Ticker]],[1]!Table1[[Symbol]:[Industry]],2,FALSE),"-")</f>
        <v>-</v>
      </c>
      <c r="E3059">
        <v>78.129035999999999</v>
      </c>
      <c r="F3059">
        <v>26.37</v>
      </c>
      <c r="G3059">
        <v>-96.241403941482304</v>
      </c>
      <c r="H3059">
        <v>-1.5287115941065801</v>
      </c>
      <c r="I3059">
        <v>-85.198143341343695</v>
      </c>
      <c r="J3059">
        <v>2.20711197393089</v>
      </c>
      <c r="K3059">
        <v>30.7202427108782</v>
      </c>
      <c r="L3059">
        <v>53.018461587167302</v>
      </c>
      <c r="M3059">
        <v>39.287034921704297</v>
      </c>
      <c r="N3059">
        <v>0.38675630334641797</v>
      </c>
      <c r="O3059">
        <v>290.97459233977997</v>
      </c>
      <c r="P3059">
        <v>17.0959147424511</v>
      </c>
      <c r="Q3059">
        <v>-4.8301598276894002E-2</v>
      </c>
    </row>
    <row r="3060" spans="1:17" hidden="1" x14ac:dyDescent="0.3">
      <c r="A3060" t="s">
        <v>6284</v>
      </c>
      <c r="B3060" t="s">
        <v>6285</v>
      </c>
      <c r="C3060" t="str">
        <f>IFERROR(VLOOKUP(Table1[[#This Row],[Ticker]],[1]!Table1[[Symbol]:[Industry]],2,FALSE),"-")</f>
        <v>-</v>
      </c>
      <c r="D3060" t="s">
        <v>619</v>
      </c>
      <c r="E3060">
        <v>78.078735279999904</v>
      </c>
      <c r="F3060">
        <v>90.35</v>
      </c>
      <c r="G3060">
        <v>4.2710403995872701</v>
      </c>
      <c r="H3060">
        <v>-6.8977991207257396</v>
      </c>
      <c r="I3060">
        <v>-20.350814064255001</v>
      </c>
      <c r="J3060">
        <v>0.193770101083728</v>
      </c>
      <c r="K3060">
        <v>92.388278912740702</v>
      </c>
      <c r="L3060">
        <v>90.917186120551605</v>
      </c>
      <c r="M3060">
        <v>45.826468089882198</v>
      </c>
      <c r="N3060">
        <v>0.154079848327354</v>
      </c>
      <c r="O3060">
        <v>32.097399003873797</v>
      </c>
      <c r="P3060">
        <v>32.478005865102602</v>
      </c>
      <c r="Q3060">
        <v>-9.2196790260029998E-3</v>
      </c>
    </row>
    <row r="3061" spans="1:17" hidden="1" x14ac:dyDescent="0.3">
      <c r="A3061" t="s">
        <v>6286</v>
      </c>
      <c r="B3061" t="s">
        <v>6287</v>
      </c>
      <c r="C3061" t="str">
        <f>IFERROR(VLOOKUP(Table1[[#This Row],[Ticker]],[1]!Table1[[Symbol]:[Industry]],2,FALSE),"-")</f>
        <v>-</v>
      </c>
      <c r="D3061" t="s">
        <v>1435</v>
      </c>
      <c r="E3061">
        <v>77.949447500000005</v>
      </c>
      <c r="F3061">
        <v>117.05</v>
      </c>
      <c r="G3061">
        <v>4.6504303495946901</v>
      </c>
      <c r="H3061">
        <v>-9.2812945777006206</v>
      </c>
      <c r="I3061">
        <v>-8.5367284737824995</v>
      </c>
      <c r="J3061">
        <v>-3.3455647063216101</v>
      </c>
      <c r="K3061">
        <v>117.010801382648</v>
      </c>
      <c r="L3061">
        <v>106.197048083634</v>
      </c>
      <c r="M3061">
        <v>47.079114891283702</v>
      </c>
      <c r="N3061">
        <v>0.37653684353372202</v>
      </c>
      <c r="O3061">
        <v>53.737718923536903</v>
      </c>
      <c r="P3061">
        <v>56.066666666666599</v>
      </c>
      <c r="Q3061">
        <v>0.120513167633384</v>
      </c>
    </row>
    <row r="3062" spans="1:17" hidden="1" x14ac:dyDescent="0.3">
      <c r="A3062" t="s">
        <v>6288</v>
      </c>
      <c r="B3062" t="s">
        <v>6289</v>
      </c>
      <c r="C3062" t="str">
        <f>IFERROR(VLOOKUP(Table1[[#This Row],[Ticker]],[1]!Table1[[Symbol]:[Industry]],2,FALSE),"-")</f>
        <v>-</v>
      </c>
      <c r="D3062" t="s">
        <v>551</v>
      </c>
      <c r="E3062">
        <v>77.797582199999994</v>
      </c>
      <c r="F3062">
        <v>10.98</v>
      </c>
      <c r="G3062">
        <v>-1.97594327677892</v>
      </c>
      <c r="H3062">
        <v>-11.4869786024137</v>
      </c>
      <c r="I3062">
        <v>-27.345947986518802</v>
      </c>
      <c r="J3062">
        <v>-3.1255001738843902</v>
      </c>
      <c r="K3062">
        <v>10.9274947328769</v>
      </c>
      <c r="L3062">
        <v>10.946823455598899</v>
      </c>
      <c r="M3062">
        <v>55.164502250063201</v>
      </c>
      <c r="N3062">
        <v>0.832877317674238</v>
      </c>
      <c r="O3062">
        <v>29.872495446265901</v>
      </c>
      <c r="P3062">
        <v>41.494845360824698</v>
      </c>
      <c r="Q3062">
        <v>6.0388684717898003E-2</v>
      </c>
    </row>
    <row r="3063" spans="1:17" hidden="1" x14ac:dyDescent="0.3">
      <c r="A3063" t="s">
        <v>6290</v>
      </c>
      <c r="B3063" t="s">
        <v>6291</v>
      </c>
      <c r="C3063" t="str">
        <f>IFERROR(VLOOKUP(Table1[[#This Row],[Ticker]],[1]!Table1[[Symbol]:[Industry]],2,FALSE),"-")</f>
        <v>-</v>
      </c>
      <c r="D3063" t="s">
        <v>198</v>
      </c>
      <c r="E3063">
        <v>77.682003199999997</v>
      </c>
      <c r="F3063">
        <v>68.08</v>
      </c>
      <c r="G3063">
        <v>-52.844400073351899</v>
      </c>
      <c r="H3063">
        <v>-9.4684404197399008</v>
      </c>
      <c r="I3063">
        <v>-36.759792910030598</v>
      </c>
      <c r="J3063">
        <v>-0.91975569024028803</v>
      </c>
      <c r="K3063">
        <v>71.092564077596705</v>
      </c>
      <c r="L3063">
        <v>78.3760326962813</v>
      </c>
      <c r="M3063">
        <v>45.8110776816631</v>
      </c>
      <c r="N3063">
        <v>1.03979792696636</v>
      </c>
      <c r="O3063">
        <v>65.687426556991696</v>
      </c>
      <c r="P3063">
        <v>4.4171779141104199</v>
      </c>
      <c r="Q3063">
        <v>7.3493420036097004E-2</v>
      </c>
    </row>
    <row r="3064" spans="1:17" hidden="1" x14ac:dyDescent="0.3">
      <c r="A3064" t="s">
        <v>6292</v>
      </c>
      <c r="B3064" t="s">
        <v>6293</v>
      </c>
      <c r="C3064" t="str">
        <f>IFERROR(VLOOKUP(Table1[[#This Row],[Ticker]],[1]!Table1[[Symbol]:[Industry]],2,FALSE),"-")</f>
        <v>-</v>
      </c>
      <c r="D3064" t="s">
        <v>177</v>
      </c>
      <c r="E3064">
        <v>77.555744820000001</v>
      </c>
      <c r="F3064">
        <v>47.7</v>
      </c>
      <c r="G3064">
        <v>-10.942767921328601</v>
      </c>
      <c r="H3064">
        <v>-13.6489606118562</v>
      </c>
      <c r="I3064">
        <v>-5.3484421477464501</v>
      </c>
      <c r="J3064">
        <v>-7.4596326838593496</v>
      </c>
      <c r="K3064">
        <v>48.7055669285756</v>
      </c>
      <c r="L3064">
        <v>46.2310070509795</v>
      </c>
      <c r="M3064">
        <v>34.879020413187099</v>
      </c>
      <c r="N3064">
        <v>0.68879999999999997</v>
      </c>
      <c r="O3064">
        <v>45.283018867924497</v>
      </c>
      <c r="P3064">
        <v>42.175856929955302</v>
      </c>
      <c r="Q3064">
        <v>-1.7781501729427999E-2</v>
      </c>
    </row>
    <row r="3065" spans="1:17" hidden="1" x14ac:dyDescent="0.3">
      <c r="A3065" t="s">
        <v>6294</v>
      </c>
      <c r="B3065" t="s">
        <v>6295</v>
      </c>
      <c r="C3065" t="str">
        <f>IFERROR(VLOOKUP(Table1[[#This Row],[Ticker]],[1]!Table1[[Symbol]:[Industry]],2,FALSE),"-")</f>
        <v>-</v>
      </c>
      <c r="D3065" t="s">
        <v>486</v>
      </c>
      <c r="E3065">
        <v>77.406890705999999</v>
      </c>
      <c r="F3065">
        <v>8.49</v>
      </c>
      <c r="G3065">
        <v>-0.77142851900739295</v>
      </c>
      <c r="H3065">
        <v>14.0467979078485</v>
      </c>
      <c r="I3065">
        <v>22.769834268975899</v>
      </c>
      <c r="J3065">
        <v>6.7779908305240397</v>
      </c>
      <c r="K3065">
        <v>6.7539620085712802</v>
      </c>
      <c r="L3065">
        <v>7.3248204990340797</v>
      </c>
      <c r="M3065">
        <v>74.224517675373093</v>
      </c>
      <c r="N3065">
        <v>1.42368120994363</v>
      </c>
      <c r="O3065">
        <v>1.0600706713780901</v>
      </c>
      <c r="P3065">
        <v>106.263738189977</v>
      </c>
      <c r="Q3065">
        <v>6.8937612531712003E-2</v>
      </c>
    </row>
    <row r="3066" spans="1:17" hidden="1" x14ac:dyDescent="0.3">
      <c r="A3066" t="s">
        <v>6296</v>
      </c>
      <c r="B3066" t="s">
        <v>6297</v>
      </c>
      <c r="C3066" t="str">
        <f>IFERROR(VLOOKUP(Table1[[#This Row],[Ticker]],[1]!Table1[[Symbol]:[Industry]],2,FALSE),"-")</f>
        <v>-</v>
      </c>
      <c r="D3066" t="s">
        <v>135</v>
      </c>
      <c r="E3066">
        <v>77.381699999999995</v>
      </c>
      <c r="F3066">
        <v>358</v>
      </c>
      <c r="G3066">
        <v>164.152829359035</v>
      </c>
      <c r="H3066">
        <v>-3.81416877931128</v>
      </c>
      <c r="I3066">
        <v>52.150784774953301</v>
      </c>
      <c r="J3066">
        <v>-1.51567511865076</v>
      </c>
      <c r="K3066">
        <v>351.702910200274</v>
      </c>
      <c r="L3066">
        <v>284.02075074593301</v>
      </c>
      <c r="M3066">
        <v>36.2524643604538</v>
      </c>
      <c r="N3066">
        <v>0.56318117836316095</v>
      </c>
      <c r="O3066">
        <v>22.178770949720601</v>
      </c>
      <c r="P3066">
        <v>205.98290598290501</v>
      </c>
      <c r="Q3066">
        <v>0.11707343945094099</v>
      </c>
    </row>
    <row r="3067" spans="1:17" hidden="1" x14ac:dyDescent="0.3">
      <c r="A3067" t="s">
        <v>6298</v>
      </c>
      <c r="B3067" t="s">
        <v>6299</v>
      </c>
      <c r="C3067" t="str">
        <f>IFERROR(VLOOKUP(Table1[[#This Row],[Ticker]],[1]!Table1[[Symbol]:[Industry]],2,FALSE),"-")</f>
        <v>-</v>
      </c>
      <c r="D3067" t="s">
        <v>619</v>
      </c>
      <c r="E3067">
        <v>77.289732000000001</v>
      </c>
      <c r="F3067">
        <v>138.19999999999999</v>
      </c>
      <c r="G3067">
        <v>179.09423216181699</v>
      </c>
      <c r="H3067">
        <v>10.950143090680401</v>
      </c>
      <c r="I3067">
        <v>54.543453447393901</v>
      </c>
      <c r="J3067">
        <v>-5.2673986497351599</v>
      </c>
      <c r="K3067">
        <v>120.42151413328099</v>
      </c>
      <c r="L3067">
        <v>87.206136550988901</v>
      </c>
      <c r="M3067">
        <v>34.724893545547097</v>
      </c>
      <c r="N3067">
        <v>6.6736611917160002E-2</v>
      </c>
      <c r="O3067">
        <v>18.632416787264798</v>
      </c>
      <c r="P3067">
        <v>237.07317073170699</v>
      </c>
      <c r="Q3067">
        <v>7.2760775042596995E-2</v>
      </c>
    </row>
    <row r="3068" spans="1:17" hidden="1" x14ac:dyDescent="0.3">
      <c r="A3068" t="s">
        <v>6300</v>
      </c>
      <c r="B3068" t="s">
        <v>6301</v>
      </c>
      <c r="C3068" t="str">
        <f>IFERROR(VLOOKUP(Table1[[#This Row],[Ticker]],[1]!Table1[[Symbol]:[Industry]],2,FALSE),"-")</f>
        <v>-</v>
      </c>
      <c r="D3068" t="s">
        <v>703</v>
      </c>
      <c r="E3068">
        <v>77.053211959999999</v>
      </c>
      <c r="F3068">
        <v>60.31</v>
      </c>
      <c r="G3068">
        <v>30.0725880131316</v>
      </c>
      <c r="H3068">
        <v>-1.0156832129111699</v>
      </c>
      <c r="I3068">
        <v>5.4602970094779302</v>
      </c>
      <c r="J3068">
        <v>-0.76645501489266299</v>
      </c>
      <c r="K3068">
        <v>58.339931943611496</v>
      </c>
      <c r="L3068">
        <v>51.737431649939502</v>
      </c>
      <c r="M3068">
        <v>51.880968766981397</v>
      </c>
      <c r="N3068">
        <v>1.2021526736689601</v>
      </c>
      <c r="O3068">
        <v>5.4551483999336803</v>
      </c>
      <c r="P3068">
        <v>54.9588900308324</v>
      </c>
      <c r="Q3068">
        <v>6.5320406444950005E-2</v>
      </c>
    </row>
    <row r="3069" spans="1:17" hidden="1" x14ac:dyDescent="0.3">
      <c r="A3069" t="s">
        <v>6302</v>
      </c>
      <c r="B3069" t="s">
        <v>6303</v>
      </c>
      <c r="C3069" t="str">
        <f>IFERROR(VLOOKUP(Table1[[#This Row],[Ticker]],[1]!Table1[[Symbol]:[Industry]],2,FALSE),"-")</f>
        <v>-</v>
      </c>
      <c r="D3069" t="s">
        <v>62</v>
      </c>
      <c r="E3069">
        <v>76.886404999999996</v>
      </c>
      <c r="F3069">
        <v>102.1</v>
      </c>
      <c r="G3069">
        <v>-13.1422480965792</v>
      </c>
      <c r="H3069">
        <v>-2.0518018604730801</v>
      </c>
      <c r="I3069">
        <v>-14.7344686287686</v>
      </c>
      <c r="J3069">
        <v>-3.4689954221279198</v>
      </c>
      <c r="K3069">
        <v>100.529778864119</v>
      </c>
      <c r="L3069">
        <v>97.411284250333395</v>
      </c>
      <c r="M3069">
        <v>43.860916711667102</v>
      </c>
      <c r="N3069">
        <v>1.59348072851567</v>
      </c>
      <c r="O3069">
        <v>11.6552399608227</v>
      </c>
      <c r="P3069">
        <v>24.360535931790501</v>
      </c>
      <c r="Q3069">
        <v>6.8177227528669997E-3</v>
      </c>
    </row>
    <row r="3070" spans="1:17" hidden="1" x14ac:dyDescent="0.3">
      <c r="A3070" t="s">
        <v>6304</v>
      </c>
      <c r="B3070" t="s">
        <v>6305</v>
      </c>
      <c r="C3070" t="str">
        <f>IFERROR(VLOOKUP(Table1[[#This Row],[Ticker]],[1]!Table1[[Symbol]:[Industry]],2,FALSE),"-")</f>
        <v>-</v>
      </c>
      <c r="D3070" t="s">
        <v>472</v>
      </c>
      <c r="E3070">
        <v>76.877954099999997</v>
      </c>
      <c r="F3070">
        <v>156.15</v>
      </c>
      <c r="G3070">
        <v>-54.359358345882796</v>
      </c>
      <c r="H3070">
        <v>-8.9798549584263707</v>
      </c>
      <c r="I3070">
        <v>-30.873676951641698</v>
      </c>
      <c r="J3070">
        <v>2.4550526222355198</v>
      </c>
      <c r="K3070">
        <v>161.10828075107699</v>
      </c>
      <c r="L3070">
        <v>172.34472577408701</v>
      </c>
      <c r="M3070">
        <v>36.976467588206297</v>
      </c>
      <c r="N3070">
        <v>0.39344107955436902</v>
      </c>
      <c r="O3070">
        <v>56.516170349023298</v>
      </c>
      <c r="P3070">
        <v>20.115384615384599</v>
      </c>
      <c r="Q3070">
        <v>9.6033818865283005E-2</v>
      </c>
    </row>
    <row r="3071" spans="1:17" hidden="1" x14ac:dyDescent="0.3">
      <c r="A3071" t="s">
        <v>6306</v>
      </c>
      <c r="B3071" t="s">
        <v>6307</v>
      </c>
      <c r="C3071" t="str">
        <f>IFERROR(VLOOKUP(Table1[[#This Row],[Ticker]],[1]!Table1[[Symbol]:[Industry]],2,FALSE),"-")</f>
        <v>-</v>
      </c>
      <c r="D3071" t="s">
        <v>539</v>
      </c>
      <c r="E3071">
        <v>76.654539749999998</v>
      </c>
      <c r="F3071">
        <v>1.63</v>
      </c>
      <c r="G3071">
        <v>58.8422366813449</v>
      </c>
      <c r="H3071">
        <v>5.6978603518768498</v>
      </c>
      <c r="I3071">
        <v>11.824653721761999</v>
      </c>
      <c r="J3071">
        <v>14.412837735443899</v>
      </c>
      <c r="K3071">
        <v>1.3175361770609999</v>
      </c>
      <c r="L3071">
        <v>1.1720678562354501</v>
      </c>
      <c r="M3071">
        <v>81.684689057962203</v>
      </c>
      <c r="N3071">
        <v>3.84152244500399</v>
      </c>
      <c r="O3071">
        <v>0.28178454425453697</v>
      </c>
      <c r="P3071">
        <v>121.715665055597</v>
      </c>
      <c r="Q3071">
        <v>0.12735526650545401</v>
      </c>
    </row>
    <row r="3072" spans="1:17" hidden="1" x14ac:dyDescent="0.3">
      <c r="A3072" t="s">
        <v>6308</v>
      </c>
      <c r="B3072" t="s">
        <v>6309</v>
      </c>
      <c r="C3072" t="str">
        <f>IFERROR(VLOOKUP(Table1[[#This Row],[Ticker]],[1]!Table1[[Symbol]:[Industry]],2,FALSE),"-")</f>
        <v>-</v>
      </c>
      <c r="D3072" t="s">
        <v>130</v>
      </c>
      <c r="E3072">
        <v>76.622035044</v>
      </c>
      <c r="F3072">
        <v>46.92</v>
      </c>
      <c r="G3072">
        <v>67.860791417098596</v>
      </c>
      <c r="H3072">
        <v>-12.018726736469301</v>
      </c>
      <c r="I3072">
        <v>1.8972818033055101</v>
      </c>
      <c r="J3072">
        <v>-0.32723509823128899</v>
      </c>
      <c r="K3072">
        <v>44.624649279372697</v>
      </c>
      <c r="L3072">
        <v>38.400081703136102</v>
      </c>
      <c r="M3072">
        <v>57.912896627517</v>
      </c>
      <c r="N3072">
        <v>0.73867641138038298</v>
      </c>
      <c r="O3072">
        <v>20.2472293265132</v>
      </c>
      <c r="P3072">
        <v>112.30769230769199</v>
      </c>
      <c r="Q3072">
        <v>4.2320696721044E-2</v>
      </c>
    </row>
    <row r="3073" spans="1:17" hidden="1" x14ac:dyDescent="0.3">
      <c r="A3073" t="s">
        <v>6310</v>
      </c>
      <c r="B3073" t="s">
        <v>6311</v>
      </c>
      <c r="C3073" t="str">
        <f>IFERROR(VLOOKUP(Table1[[#This Row],[Ticker]],[1]!Table1[[Symbol]:[Industry]],2,FALSE),"-")</f>
        <v>-</v>
      </c>
      <c r="D3073" t="s">
        <v>420</v>
      </c>
      <c r="E3073">
        <v>76.576732219999997</v>
      </c>
      <c r="F3073">
        <v>71.14</v>
      </c>
      <c r="G3073">
        <v>63.234583039010502</v>
      </c>
      <c r="H3073">
        <v>-9.2944979565180397</v>
      </c>
      <c r="I3073">
        <v>-34.064767461180999</v>
      </c>
      <c r="J3073">
        <v>-4.4778935401144198</v>
      </c>
      <c r="K3073">
        <v>72.964442608121999</v>
      </c>
      <c r="L3073">
        <v>67.595473456061399</v>
      </c>
      <c r="M3073">
        <v>27.866109135012302</v>
      </c>
      <c r="N3073">
        <v>1.52503767068129</v>
      </c>
      <c r="O3073">
        <v>37.756536407084603</v>
      </c>
      <c r="P3073">
        <v>89.656091708877597</v>
      </c>
      <c r="Q3073">
        <v>6.1319382527137999E-2</v>
      </c>
    </row>
    <row r="3074" spans="1:17" hidden="1" x14ac:dyDescent="0.3">
      <c r="A3074" t="s">
        <v>6312</v>
      </c>
      <c r="B3074" t="s">
        <v>6313</v>
      </c>
      <c r="C3074" t="str">
        <f>IFERROR(VLOOKUP(Table1[[#This Row],[Ticker]],[1]!Table1[[Symbol]:[Industry]],2,FALSE),"-")</f>
        <v>-</v>
      </c>
      <c r="E3074">
        <v>76.536720000000003</v>
      </c>
      <c r="F3074">
        <v>176.8</v>
      </c>
      <c r="G3074">
        <v>192.07391661306499</v>
      </c>
      <c r="H3074">
        <v>16.394260977854898</v>
      </c>
      <c r="I3074">
        <v>20.430600189857898</v>
      </c>
      <c r="J3074">
        <v>-7.6039235513903298</v>
      </c>
      <c r="K3074">
        <v>161.88947741783301</v>
      </c>
      <c r="L3074">
        <v>138.379977871851</v>
      </c>
      <c r="M3074">
        <v>54.466300375231597</v>
      </c>
      <c r="N3074">
        <v>0.86883408071748802</v>
      </c>
      <c r="O3074">
        <v>17.618778280542902</v>
      </c>
      <c r="P3074">
        <v>251.69892473118199</v>
      </c>
    </row>
    <row r="3075" spans="1:17" hidden="1" x14ac:dyDescent="0.3">
      <c r="A3075" t="s">
        <v>6314</v>
      </c>
      <c r="B3075" t="s">
        <v>6315</v>
      </c>
      <c r="C3075" t="str">
        <f>IFERROR(VLOOKUP(Table1[[#This Row],[Ticker]],[1]!Table1[[Symbol]:[Industry]],2,FALSE),"-")</f>
        <v>-</v>
      </c>
      <c r="D3075" t="s">
        <v>1104</v>
      </c>
      <c r="E3075">
        <v>76.533600000000007</v>
      </c>
      <c r="F3075">
        <v>65</v>
      </c>
      <c r="G3075">
        <v>70.053907469489602</v>
      </c>
      <c r="H3075">
        <v>-10.1769195777006</v>
      </c>
      <c r="I3075">
        <v>-37.875323868176501</v>
      </c>
      <c r="J3075">
        <v>-6.9884425823351899</v>
      </c>
      <c r="K3075">
        <v>68.735466734345707</v>
      </c>
      <c r="L3075">
        <v>66.671468466024095</v>
      </c>
      <c r="M3075">
        <v>41.045813769823802</v>
      </c>
      <c r="N3075">
        <v>0.67894837843024303</v>
      </c>
      <c r="O3075">
        <v>51.846153846153797</v>
      </c>
      <c r="P3075">
        <v>109.395973154362</v>
      </c>
    </row>
    <row r="3076" spans="1:17" hidden="1" x14ac:dyDescent="0.3">
      <c r="A3076" t="s">
        <v>6316</v>
      </c>
      <c r="B3076" t="s">
        <v>6317</v>
      </c>
      <c r="C3076" t="str">
        <f>IFERROR(VLOOKUP(Table1[[#This Row],[Ticker]],[1]!Table1[[Symbol]:[Industry]],2,FALSE),"-")</f>
        <v>-</v>
      </c>
      <c r="E3076">
        <v>76.5043845</v>
      </c>
      <c r="F3076">
        <v>196.15</v>
      </c>
      <c r="G3076">
        <v>60.167879479510901</v>
      </c>
      <c r="H3076">
        <v>2.1239592498577902</v>
      </c>
      <c r="I3076">
        <v>-15.1542093953397</v>
      </c>
      <c r="J3076">
        <v>-7.3896981580118499</v>
      </c>
      <c r="K3076">
        <v>189.017857937884</v>
      </c>
      <c r="L3076">
        <v>163.05490364337999</v>
      </c>
      <c r="M3076">
        <v>45.602068947605403</v>
      </c>
      <c r="N3076">
        <v>2.0180741996005498</v>
      </c>
      <c r="O3076">
        <v>16.135610502166699</v>
      </c>
      <c r="P3076">
        <v>98.632911392405006</v>
      </c>
      <c r="Q3076">
        <v>8.8303358404951002E-2</v>
      </c>
    </row>
    <row r="3077" spans="1:17" hidden="1" x14ac:dyDescent="0.3">
      <c r="A3077" t="s">
        <v>6318</v>
      </c>
      <c r="B3077" t="s">
        <v>6319</v>
      </c>
      <c r="C3077" t="str">
        <f>IFERROR(VLOOKUP(Table1[[#This Row],[Ticker]],[1]!Table1[[Symbol]:[Industry]],2,FALSE),"-")</f>
        <v>-</v>
      </c>
      <c r="D3077" t="s">
        <v>380</v>
      </c>
      <c r="E3077">
        <v>76.346304000000003</v>
      </c>
      <c r="F3077">
        <v>124</v>
      </c>
      <c r="G3077">
        <v>-46.475943276778899</v>
      </c>
      <c r="H3077">
        <v>-11.642497585219401</v>
      </c>
      <c r="I3077">
        <v>-9.2733702662229707</v>
      </c>
      <c r="J3077">
        <v>-4.03119223147017</v>
      </c>
      <c r="K3077">
        <v>131.74267456927501</v>
      </c>
      <c r="L3077">
        <v>140.07934858457099</v>
      </c>
      <c r="M3077">
        <v>28.519809974987101</v>
      </c>
      <c r="N3077">
        <v>0.25777184789859903</v>
      </c>
      <c r="O3077">
        <v>89.193548387096698</v>
      </c>
      <c r="P3077">
        <v>67.567567567567494</v>
      </c>
      <c r="Q3077">
        <v>0.1197088767173</v>
      </c>
    </row>
    <row r="3078" spans="1:17" hidden="1" x14ac:dyDescent="0.3">
      <c r="A3078" t="s">
        <v>6320</v>
      </c>
      <c r="B3078" t="s">
        <v>6321</v>
      </c>
      <c r="C3078" t="str">
        <f>IFERROR(VLOOKUP(Table1[[#This Row],[Ticker]],[1]!Table1[[Symbol]:[Industry]],2,FALSE),"-")</f>
        <v>-</v>
      </c>
      <c r="D3078" t="s">
        <v>51</v>
      </c>
      <c r="E3078">
        <v>76.089749999999995</v>
      </c>
      <c r="F3078">
        <v>220.55</v>
      </c>
      <c r="G3078">
        <v>41.668228502362098</v>
      </c>
      <c r="H3078">
        <v>8.3134528970468402</v>
      </c>
      <c r="I3078">
        <v>3.3508762112098598</v>
      </c>
      <c r="J3078">
        <v>6.5918436443768504</v>
      </c>
      <c r="K3078">
        <v>210.57202472189201</v>
      </c>
      <c r="L3078">
        <v>189.44951115972</v>
      </c>
      <c r="M3078">
        <v>50.942987522665703</v>
      </c>
      <c r="N3078">
        <v>0.83647500158955501</v>
      </c>
      <c r="O3078">
        <v>13.352981183405101</v>
      </c>
      <c r="P3078">
        <v>79.236082893132803</v>
      </c>
      <c r="Q3078">
        <v>5.7233041544810001E-2</v>
      </c>
    </row>
    <row r="3079" spans="1:17" hidden="1" x14ac:dyDescent="0.3">
      <c r="A3079" t="s">
        <v>6322</v>
      </c>
      <c r="B3079" t="s">
        <v>6323</v>
      </c>
      <c r="C3079" t="str">
        <f>IFERROR(VLOOKUP(Table1[[#This Row],[Ticker]],[1]!Table1[[Symbol]:[Industry]],2,FALSE),"-")</f>
        <v>-</v>
      </c>
      <c r="D3079" t="s">
        <v>46</v>
      </c>
      <c r="E3079">
        <v>75.981646665</v>
      </c>
      <c r="F3079">
        <v>97.95</v>
      </c>
      <c r="G3079">
        <v>33.753525322254802</v>
      </c>
      <c r="H3079">
        <v>-10.0690755575277</v>
      </c>
      <c r="I3079">
        <v>41.463723750870997</v>
      </c>
      <c r="J3079">
        <v>-1.50577540324218</v>
      </c>
      <c r="K3079">
        <v>94.955401824898303</v>
      </c>
      <c r="L3079">
        <v>72.284249999999901</v>
      </c>
      <c r="M3079">
        <v>33.803894377356698</v>
      </c>
      <c r="N3079">
        <v>0.44204322200392898</v>
      </c>
      <c r="O3079">
        <v>16.385911179173</v>
      </c>
      <c r="P3079">
        <v>117.666666666666</v>
      </c>
    </row>
    <row r="3080" spans="1:17" hidden="1" x14ac:dyDescent="0.3">
      <c r="A3080" t="s">
        <v>6324</v>
      </c>
      <c r="B3080" t="s">
        <v>6325</v>
      </c>
      <c r="C3080" t="str">
        <f>IFERROR(VLOOKUP(Table1[[#This Row],[Ticker]],[1]!Table1[[Symbol]:[Industry]],2,FALSE),"-")</f>
        <v>-</v>
      </c>
      <c r="D3080" t="s">
        <v>116</v>
      </c>
      <c r="E3080">
        <v>75.912388383999996</v>
      </c>
      <c r="F3080">
        <v>66.92</v>
      </c>
      <c r="G3080">
        <v>622.06642015688794</v>
      </c>
      <c r="H3080">
        <v>44.1434070497858</v>
      </c>
      <c r="I3080">
        <v>236.583891994824</v>
      </c>
      <c r="J3080">
        <v>6.6406023457875598</v>
      </c>
      <c r="K3080">
        <v>45.541436278459202</v>
      </c>
      <c r="L3080">
        <v>27.6103068208111</v>
      </c>
      <c r="M3080">
        <v>99.999450379406298</v>
      </c>
      <c r="N3080">
        <v>1.1471985232927899</v>
      </c>
      <c r="O3080">
        <v>0</v>
      </c>
      <c r="P3080">
        <v>696.66666666666595</v>
      </c>
      <c r="Q3080">
        <v>9.0995687475879994E-2</v>
      </c>
    </row>
    <row r="3081" spans="1:17" hidden="1" x14ac:dyDescent="0.3">
      <c r="A3081" t="s">
        <v>6326</v>
      </c>
      <c r="B3081" t="s">
        <v>6327</v>
      </c>
      <c r="C3081" t="str">
        <f>IFERROR(VLOOKUP(Table1[[#This Row],[Ticker]],[1]!Table1[[Symbol]:[Industry]],2,FALSE),"-")</f>
        <v>-</v>
      </c>
      <c r="D3081" t="s">
        <v>407</v>
      </c>
      <c r="E3081">
        <v>75.602922096</v>
      </c>
      <c r="F3081">
        <v>50.44</v>
      </c>
      <c r="G3081">
        <v>2.1240567232210599</v>
      </c>
      <c r="H3081">
        <v>-10.3052825158838</v>
      </c>
      <c r="I3081">
        <v>-15.1769111697638</v>
      </c>
      <c r="J3081">
        <v>-1.80871657971277</v>
      </c>
      <c r="K3081">
        <v>52.633909003685403</v>
      </c>
      <c r="L3081">
        <v>50.5983392867482</v>
      </c>
      <c r="M3081">
        <v>40.992080941044001</v>
      </c>
      <c r="N3081">
        <v>0.155093036366375</v>
      </c>
      <c r="O3081">
        <v>64.948453608247405</v>
      </c>
      <c r="P3081">
        <v>28.8378033205619</v>
      </c>
      <c r="Q3081">
        <v>-1.9389831086810999E-2</v>
      </c>
    </row>
    <row r="3082" spans="1:17" hidden="1" x14ac:dyDescent="0.3">
      <c r="A3082" t="s">
        <v>6328</v>
      </c>
      <c r="B3082" t="s">
        <v>6329</v>
      </c>
      <c r="C3082" t="str">
        <f>IFERROR(VLOOKUP(Table1[[#This Row],[Ticker]],[1]!Table1[[Symbol]:[Industry]],2,FALSE),"-")</f>
        <v>-</v>
      </c>
      <c r="E3082">
        <v>75.330399999999997</v>
      </c>
      <c r="F3082">
        <v>2215.6</v>
      </c>
      <c r="G3082">
        <v>167.55420843574299</v>
      </c>
      <c r="H3082">
        <v>67.371330611980696</v>
      </c>
      <c r="I3082">
        <v>162.04034452684101</v>
      </c>
      <c r="J3082">
        <v>-5.3322507670091097</v>
      </c>
      <c r="K3082">
        <v>1572.46791865152</v>
      </c>
      <c r="L3082">
        <v>1088.70341682095</v>
      </c>
      <c r="M3082">
        <v>62.729212825752903</v>
      </c>
      <c r="N3082">
        <v>1.77950853595447</v>
      </c>
      <c r="O3082">
        <v>10.6224047662032</v>
      </c>
      <c r="P3082">
        <v>221.101449275362</v>
      </c>
      <c r="Q3082">
        <v>0.12988769392656799</v>
      </c>
    </row>
    <row r="3083" spans="1:17" hidden="1" x14ac:dyDescent="0.3">
      <c r="A3083" t="s">
        <v>6330</v>
      </c>
      <c r="B3083" t="s">
        <v>6331</v>
      </c>
      <c r="C3083" t="str">
        <f>IFERROR(VLOOKUP(Table1[[#This Row],[Ticker]],[1]!Table1[[Symbol]:[Industry]],2,FALSE),"-")</f>
        <v>-</v>
      </c>
      <c r="D3083" t="s">
        <v>387</v>
      </c>
      <c r="E3083">
        <v>75.264002730000001</v>
      </c>
      <c r="F3083">
        <v>51.21</v>
      </c>
      <c r="G3083">
        <v>99.746206133443806</v>
      </c>
      <c r="H3083">
        <v>12.1718836447284</v>
      </c>
      <c r="I3083">
        <v>22.999663275709</v>
      </c>
      <c r="J3083">
        <v>9.2398767706708504</v>
      </c>
      <c r="K3083">
        <v>44.464951567487098</v>
      </c>
      <c r="L3083">
        <v>37.750712944356501</v>
      </c>
      <c r="M3083">
        <v>86.838695724560793</v>
      </c>
      <c r="N3083">
        <v>0.91483601497237599</v>
      </c>
      <c r="O3083">
        <v>0.93731693028704599</v>
      </c>
      <c r="P3083">
        <v>156.05000000000001</v>
      </c>
      <c r="Q3083">
        <v>9.8224295849057994E-2</v>
      </c>
    </row>
    <row r="3084" spans="1:17" hidden="1" x14ac:dyDescent="0.3">
      <c r="A3084" t="s">
        <v>6332</v>
      </c>
      <c r="B3084" t="s">
        <v>6333</v>
      </c>
      <c r="C3084" t="str">
        <f>IFERROR(VLOOKUP(Table1[[#This Row],[Ticker]],[1]!Table1[[Symbol]:[Industry]],2,FALSE),"-")</f>
        <v>-</v>
      </c>
      <c r="D3084" t="s">
        <v>21</v>
      </c>
      <c r="E3084">
        <v>75.148783815000002</v>
      </c>
      <c r="F3084">
        <v>4.53</v>
      </c>
      <c r="G3084">
        <v>134.88119958036299</v>
      </c>
      <c r="H3084">
        <v>-14.635602878095799</v>
      </c>
      <c r="I3084">
        <v>65.943723750871001</v>
      </c>
      <c r="J3084">
        <v>0.54422459675781298</v>
      </c>
      <c r="K3084">
        <v>4.5035727527630396</v>
      </c>
      <c r="L3084">
        <v>3.6583430245553399</v>
      </c>
      <c r="M3084">
        <v>15.2056281573497</v>
      </c>
      <c r="N3084">
        <v>9.7496134260552494E-2</v>
      </c>
      <c r="O3084">
        <v>58.940397350993301</v>
      </c>
      <c r="P3084">
        <v>174.54545454545399</v>
      </c>
      <c r="Q3084">
        <v>-4.1688281087399998E-2</v>
      </c>
    </row>
    <row r="3085" spans="1:17" hidden="1" x14ac:dyDescent="0.3">
      <c r="A3085" t="s">
        <v>6334</v>
      </c>
      <c r="B3085" t="s">
        <v>6335</v>
      </c>
      <c r="C3085" t="str">
        <f>IFERROR(VLOOKUP(Table1[[#This Row],[Ticker]],[1]!Table1[[Symbol]:[Industry]],2,FALSE),"-")</f>
        <v>-</v>
      </c>
      <c r="D3085" t="s">
        <v>271</v>
      </c>
      <c r="E3085">
        <v>75.090654000000001</v>
      </c>
      <c r="F3085">
        <v>33.96</v>
      </c>
      <c r="G3085">
        <v>44.392921373691998</v>
      </c>
      <c r="H3085">
        <v>7.8760627381070503</v>
      </c>
      <c r="I3085">
        <v>-14.5743906873145</v>
      </c>
      <c r="J3085">
        <v>2.8822972665840401</v>
      </c>
      <c r="K3085">
        <v>29.265664847424301</v>
      </c>
      <c r="L3085">
        <v>28.1155718414409</v>
      </c>
      <c r="M3085">
        <v>86.488428638156094</v>
      </c>
      <c r="N3085">
        <v>2.0482727845220601</v>
      </c>
      <c r="O3085">
        <v>18.669022379269698</v>
      </c>
      <c r="P3085">
        <v>85.068119891008095</v>
      </c>
      <c r="Q3085">
        <v>3.5915570705056001E-2</v>
      </c>
    </row>
    <row r="3086" spans="1:17" hidden="1" x14ac:dyDescent="0.3">
      <c r="A3086" t="s">
        <v>6336</v>
      </c>
      <c r="B3086" t="s">
        <v>6337</v>
      </c>
      <c r="C3086" t="str">
        <f>IFERROR(VLOOKUP(Table1[[#This Row],[Ticker]],[1]!Table1[[Symbol]:[Industry]],2,FALSE),"-")</f>
        <v>-</v>
      </c>
      <c r="E3086">
        <v>75.069728650000002</v>
      </c>
      <c r="F3086">
        <v>45.79</v>
      </c>
      <c r="G3086">
        <v>-33.481872130533802</v>
      </c>
      <c r="H3086">
        <v>8.7146686338330603</v>
      </c>
      <c r="I3086">
        <v>-5.99834258174646</v>
      </c>
      <c r="J3086">
        <v>-6.9333630153041197</v>
      </c>
      <c r="K3086">
        <v>43.762640781707901</v>
      </c>
      <c r="L3086">
        <v>42.571600673683697</v>
      </c>
      <c r="M3086">
        <v>50.1428283499407</v>
      </c>
      <c r="N3086">
        <v>0.82830532475903795</v>
      </c>
      <c r="O3086">
        <v>18.3664555579821</v>
      </c>
      <c r="P3086">
        <v>42.426127527216103</v>
      </c>
      <c r="Q3086">
        <v>6.4719857811479001E-2</v>
      </c>
    </row>
    <row r="3087" spans="1:17" hidden="1" x14ac:dyDescent="0.3">
      <c r="A3087" t="s">
        <v>6338</v>
      </c>
      <c r="B3087" t="s">
        <v>6339</v>
      </c>
      <c r="C3087" t="str">
        <f>IFERROR(VLOOKUP(Table1[[#This Row],[Ticker]],[1]!Table1[[Symbol]:[Industry]],2,FALSE),"-")</f>
        <v>-</v>
      </c>
      <c r="D3087" t="s">
        <v>122</v>
      </c>
      <c r="E3087">
        <v>74.995999999999995</v>
      </c>
      <c r="F3087">
        <v>1874.9</v>
      </c>
      <c r="G3087">
        <v>129.86916909798401</v>
      </c>
      <c r="H3087">
        <v>-6.0503578953353596</v>
      </c>
      <c r="I3087">
        <v>-5.6738805040750302</v>
      </c>
      <c r="J3087">
        <v>-4.9928572250882004</v>
      </c>
      <c r="K3087">
        <v>1863.72107789407</v>
      </c>
      <c r="L3087">
        <v>1545.27943115108</v>
      </c>
      <c r="M3087">
        <v>41.001598301306103</v>
      </c>
      <c r="N3087">
        <v>0.27335332519505301</v>
      </c>
      <c r="O3087">
        <v>31.953704197557101</v>
      </c>
      <c r="P3087">
        <v>171.46890610294599</v>
      </c>
      <c r="Q3087">
        <v>8.0645541935042003E-2</v>
      </c>
    </row>
    <row r="3088" spans="1:17" hidden="1" x14ac:dyDescent="0.3">
      <c r="A3088" t="s">
        <v>6340</v>
      </c>
      <c r="B3088" t="s">
        <v>6341</v>
      </c>
      <c r="C3088" t="str">
        <f>IFERROR(VLOOKUP(Table1[[#This Row],[Ticker]],[1]!Table1[[Symbol]:[Industry]],2,FALSE),"-")</f>
        <v>-</v>
      </c>
      <c r="D3088" t="s">
        <v>696</v>
      </c>
      <c r="E3088">
        <v>74.962122836000006</v>
      </c>
      <c r="F3088">
        <v>23.23</v>
      </c>
      <c r="G3088">
        <v>3.29300078778786</v>
      </c>
      <c r="H3088">
        <v>-14.2107806835247</v>
      </c>
      <c r="I3088">
        <v>-34.971924437789298</v>
      </c>
      <c r="J3088">
        <v>-6.0934680148581402</v>
      </c>
      <c r="K3088">
        <v>25.028105591347199</v>
      </c>
      <c r="L3088">
        <v>24.594889998725101</v>
      </c>
      <c r="M3088">
        <v>28.052856855552601</v>
      </c>
      <c r="N3088">
        <v>0.48876408289831302</v>
      </c>
      <c r="O3088">
        <v>68.457388383117106</v>
      </c>
      <c r="P3088">
        <v>34.3960049321825</v>
      </c>
      <c r="Q3088">
        <v>2.5062080163099999E-2</v>
      </c>
    </row>
    <row r="3089" spans="1:17" hidden="1" x14ac:dyDescent="0.3">
      <c r="A3089" t="s">
        <v>6342</v>
      </c>
      <c r="B3089" t="s">
        <v>6343</v>
      </c>
      <c r="C3089" t="str">
        <f>IFERROR(VLOOKUP(Table1[[#This Row],[Ticker]],[1]!Table1[[Symbol]:[Industry]],2,FALSE),"-")</f>
        <v>-</v>
      </c>
      <c r="D3089" t="s">
        <v>703</v>
      </c>
      <c r="E3089">
        <v>74.910257103000006</v>
      </c>
      <c r="F3089">
        <v>722.78</v>
      </c>
      <c r="G3089">
        <v>34.580599445607803</v>
      </c>
      <c r="H3089">
        <v>-3.9377466108899499</v>
      </c>
      <c r="I3089">
        <v>8.2599668938893096</v>
      </c>
      <c r="J3089">
        <v>-1.88835217226755</v>
      </c>
      <c r="K3089">
        <v>727.03837532597197</v>
      </c>
      <c r="L3089">
        <v>647.82692909220896</v>
      </c>
      <c r="M3089">
        <v>87.496234820458398</v>
      </c>
      <c r="N3089">
        <v>0.600956145807095</v>
      </c>
      <c r="O3089">
        <v>24.102769860815101</v>
      </c>
      <c r="P3089">
        <v>68.743725632106006</v>
      </c>
      <c r="Q3089">
        <v>2.3985275242898001E-2</v>
      </c>
    </row>
    <row r="3090" spans="1:17" hidden="1" x14ac:dyDescent="0.3">
      <c r="A3090" t="s">
        <v>6344</v>
      </c>
      <c r="B3090" t="s">
        <v>6345</v>
      </c>
      <c r="C3090" t="str">
        <f>IFERROR(VLOOKUP(Table1[[#This Row],[Ticker]],[1]!Table1[[Symbol]:[Industry]],2,FALSE),"-")</f>
        <v>-</v>
      </c>
      <c r="D3090" t="s">
        <v>1147</v>
      </c>
      <c r="E3090">
        <v>74.866399999999999</v>
      </c>
      <c r="F3090">
        <v>58</v>
      </c>
      <c r="G3090">
        <v>-59.4956764618817</v>
      </c>
      <c r="H3090">
        <v>12.029181612775499</v>
      </c>
      <c r="I3090">
        <v>-53.945494008114103</v>
      </c>
      <c r="J3090">
        <v>-2.9367880614700299</v>
      </c>
      <c r="K3090">
        <v>59.6672874079389</v>
      </c>
      <c r="L3090">
        <v>82.095180180567894</v>
      </c>
      <c r="M3090">
        <v>47.731766912884503</v>
      </c>
      <c r="N3090">
        <v>1.5972222222222201</v>
      </c>
      <c r="O3090">
        <v>182.672413793103</v>
      </c>
      <c r="P3090">
        <v>20.456905503634399</v>
      </c>
    </row>
    <row r="3091" spans="1:17" hidden="1" x14ac:dyDescent="0.3">
      <c r="A3091" t="s">
        <v>6346</v>
      </c>
      <c r="B3091" t="s">
        <v>6347</v>
      </c>
      <c r="C3091" t="str">
        <f>IFERROR(VLOOKUP(Table1[[#This Row],[Ticker]],[1]!Table1[[Symbol]:[Industry]],2,FALSE),"-")</f>
        <v>-</v>
      </c>
      <c r="E3091">
        <v>74.808150060000003</v>
      </c>
      <c r="F3091">
        <v>90.3</v>
      </c>
      <c r="G3091">
        <v>2.0709578957503698</v>
      </c>
      <c r="H3091">
        <v>-6.2751157159120003</v>
      </c>
      <c r="I3091">
        <v>0.51295452010181197</v>
      </c>
      <c r="J3091">
        <v>-1.5165129303571501</v>
      </c>
      <c r="K3091">
        <v>92.879545835208503</v>
      </c>
      <c r="L3091">
        <v>88.159190936041298</v>
      </c>
      <c r="M3091">
        <v>39.657014810202597</v>
      </c>
      <c r="N3091">
        <v>0.55301481273742403</v>
      </c>
      <c r="O3091">
        <v>21.705426356589101</v>
      </c>
      <c r="P3091">
        <v>33.896797153024899</v>
      </c>
      <c r="Q3091">
        <v>-3.3853391419620001E-3</v>
      </c>
    </row>
    <row r="3092" spans="1:17" hidden="1" x14ac:dyDescent="0.3">
      <c r="A3092" t="s">
        <v>6348</v>
      </c>
      <c r="B3092" t="s">
        <v>6349</v>
      </c>
      <c r="C3092" t="str">
        <f>IFERROR(VLOOKUP(Table1[[#This Row],[Ticker]],[1]!Table1[[Symbol]:[Industry]],2,FALSE),"-")</f>
        <v>-</v>
      </c>
      <c r="D3092" t="s">
        <v>43</v>
      </c>
      <c r="E3092">
        <v>74.485232460000006</v>
      </c>
      <c r="F3092">
        <v>42.3</v>
      </c>
      <c r="G3092">
        <v>-26.734563966434099</v>
      </c>
      <c r="H3092">
        <v>-12.789613161771401</v>
      </c>
      <c r="I3092">
        <v>-34.914395907248597</v>
      </c>
      <c r="J3092">
        <v>0.54422459675781298</v>
      </c>
      <c r="K3092">
        <v>44.305079513466701</v>
      </c>
      <c r="L3092">
        <v>49.355042789318098</v>
      </c>
      <c r="M3092">
        <v>44.123659176261903</v>
      </c>
      <c r="N3092">
        <v>0.37595587022837801</v>
      </c>
      <c r="O3092">
        <v>50.118203309692603</v>
      </c>
      <c r="P3092">
        <v>14.634146341463399</v>
      </c>
      <c r="Q3092">
        <v>-4.9489338707484003E-2</v>
      </c>
    </row>
    <row r="3093" spans="1:17" hidden="1" x14ac:dyDescent="0.3">
      <c r="A3093" t="s">
        <v>6350</v>
      </c>
      <c r="B3093" t="s">
        <v>6351</v>
      </c>
      <c r="C3093" t="str">
        <f>IFERROR(VLOOKUP(Table1[[#This Row],[Ticker]],[1]!Table1[[Symbol]:[Industry]],2,FALSE),"-")</f>
        <v>-</v>
      </c>
      <c r="D3093" t="s">
        <v>1508</v>
      </c>
      <c r="E3093">
        <v>74.397661799999995</v>
      </c>
      <c r="F3093">
        <v>256.2</v>
      </c>
      <c r="G3093">
        <v>78.954749792527906</v>
      </c>
      <c r="H3093">
        <v>17.140075285312999</v>
      </c>
      <c r="I3093">
        <v>20.299279306426499</v>
      </c>
      <c r="J3093">
        <v>0.78950761562572902</v>
      </c>
      <c r="K3093">
        <v>236.60413213657401</v>
      </c>
      <c r="L3093">
        <v>206.89060487529699</v>
      </c>
      <c r="M3093">
        <v>48.599243793408696</v>
      </c>
      <c r="N3093">
        <v>2.0387763321288301</v>
      </c>
      <c r="O3093">
        <v>15.144418423106901</v>
      </c>
      <c r="P3093">
        <v>113.49999999999901</v>
      </c>
      <c r="Q3093">
        <v>8.6266144990693003E-2</v>
      </c>
    </row>
    <row r="3094" spans="1:17" hidden="1" x14ac:dyDescent="0.3">
      <c r="A3094" t="s">
        <v>6352</v>
      </c>
      <c r="B3094" t="s">
        <v>6353</v>
      </c>
      <c r="C3094" t="str">
        <f>IFERROR(VLOOKUP(Table1[[#This Row],[Ticker]],[1]!Table1[[Symbol]:[Industry]],2,FALSE),"-")</f>
        <v>-</v>
      </c>
      <c r="D3094" t="s">
        <v>1627</v>
      </c>
      <c r="E3094">
        <v>74.215319454999999</v>
      </c>
      <c r="F3094">
        <v>6305.25</v>
      </c>
      <c r="G3094">
        <v>-4.3601026317706202</v>
      </c>
      <c r="H3094">
        <v>-1.77957739094735</v>
      </c>
      <c r="I3094">
        <v>-1.1351370739178701</v>
      </c>
      <c r="J3094">
        <v>0.627704722360935</v>
      </c>
      <c r="K3094">
        <v>6377.4895687560302</v>
      </c>
      <c r="L3094">
        <v>5944.3742610703703</v>
      </c>
      <c r="M3094">
        <v>54.002539861815002</v>
      </c>
      <c r="N3094">
        <v>0.88825742574257405</v>
      </c>
      <c r="O3094">
        <v>5.3249276396653604</v>
      </c>
      <c r="P3094">
        <v>25.979020979020898</v>
      </c>
      <c r="Q3094">
        <v>-2.6802431944266999E-2</v>
      </c>
    </row>
    <row r="3095" spans="1:17" hidden="1" x14ac:dyDescent="0.3">
      <c r="A3095" t="s">
        <v>6354</v>
      </c>
      <c r="B3095" t="s">
        <v>6355</v>
      </c>
      <c r="C3095" t="str">
        <f>IFERROR(VLOOKUP(Table1[[#This Row],[Ticker]],[1]!Table1[[Symbol]:[Industry]],2,FALSE),"-")</f>
        <v>-</v>
      </c>
      <c r="E3095">
        <v>74.117459999999994</v>
      </c>
      <c r="F3095">
        <v>62.52</v>
      </c>
      <c r="G3095">
        <v>-26.288443276778899</v>
      </c>
      <c r="H3095">
        <v>-4.2225221913543596</v>
      </c>
      <c r="I3095">
        <v>-39.903739187540403</v>
      </c>
      <c r="J3095">
        <v>1.10131403288158E-2</v>
      </c>
      <c r="K3095">
        <v>64.753897961974303</v>
      </c>
      <c r="L3095">
        <v>65.907068017655405</v>
      </c>
      <c r="M3095">
        <v>38.370725449780103</v>
      </c>
      <c r="N3095">
        <v>0.26165324808241802</v>
      </c>
      <c r="O3095">
        <v>85.508637236084397</v>
      </c>
      <c r="P3095">
        <v>13.0356174290363</v>
      </c>
      <c r="Q3095">
        <v>0.150284350663274</v>
      </c>
    </row>
    <row r="3096" spans="1:17" hidden="1" x14ac:dyDescent="0.3">
      <c r="A3096" t="s">
        <v>6356</v>
      </c>
      <c r="B3096" t="s">
        <v>6357</v>
      </c>
      <c r="C3096" t="str">
        <f>IFERROR(VLOOKUP(Table1[[#This Row],[Ticker]],[1]!Table1[[Symbol]:[Industry]],2,FALSE),"-")</f>
        <v>-</v>
      </c>
      <c r="D3096" t="s">
        <v>1186</v>
      </c>
      <c r="E3096">
        <v>74.099999999999994</v>
      </c>
      <c r="F3096">
        <v>247</v>
      </c>
      <c r="G3096">
        <v>125.267245421505</v>
      </c>
      <c r="H3096">
        <v>-1.6504720668781001</v>
      </c>
      <c r="I3096">
        <v>-20.4931839798022</v>
      </c>
      <c r="J3096">
        <v>3.0550471075803198</v>
      </c>
      <c r="K3096">
        <v>237.79577520927401</v>
      </c>
      <c r="L3096">
        <v>215.022324474876</v>
      </c>
      <c r="M3096">
        <v>67.233634252325601</v>
      </c>
      <c r="N3096">
        <v>0.916994790041055</v>
      </c>
      <c r="O3096">
        <v>23.866396761133601</v>
      </c>
      <c r="P3096">
        <v>198.99527902190999</v>
      </c>
      <c r="Q3096">
        <v>0.17091102467191799</v>
      </c>
    </row>
    <row r="3097" spans="1:17" hidden="1" x14ac:dyDescent="0.3">
      <c r="A3097" t="s">
        <v>6358</v>
      </c>
      <c r="B3097" t="s">
        <v>6359</v>
      </c>
      <c r="C3097" t="str">
        <f>IFERROR(VLOOKUP(Table1[[#This Row],[Ticker]],[1]!Table1[[Symbol]:[Industry]],2,FALSE),"-")</f>
        <v>-</v>
      </c>
      <c r="E3097">
        <v>74.088300000000004</v>
      </c>
      <c r="F3097">
        <v>32.5</v>
      </c>
      <c r="G3097">
        <v>164.91294561210901</v>
      </c>
      <c r="H3097">
        <v>-7.9467835366911501</v>
      </c>
      <c r="I3097">
        <v>49.217407961397299</v>
      </c>
      <c r="J3097">
        <v>-3.5712369636880399</v>
      </c>
      <c r="K3097">
        <v>32.193020488844198</v>
      </c>
      <c r="L3097">
        <v>24.733693133592201</v>
      </c>
      <c r="M3097">
        <v>38.509357181713597</v>
      </c>
      <c r="N3097">
        <v>0.65945885727101095</v>
      </c>
      <c r="O3097">
        <v>17.138461538461499</v>
      </c>
      <c r="P3097">
        <v>225</v>
      </c>
      <c r="Q3097">
        <v>0.12877890642641601</v>
      </c>
    </row>
    <row r="3098" spans="1:17" hidden="1" x14ac:dyDescent="0.3">
      <c r="A3098" t="s">
        <v>6360</v>
      </c>
      <c r="B3098" t="s">
        <v>6361</v>
      </c>
      <c r="C3098" t="str">
        <f>IFERROR(VLOOKUP(Table1[[#This Row],[Ticker]],[1]!Table1[[Symbol]:[Industry]],2,FALSE),"-")</f>
        <v>-</v>
      </c>
      <c r="D3098" t="s">
        <v>268</v>
      </c>
      <c r="E3098">
        <v>73.955416999999997</v>
      </c>
      <c r="F3098">
        <v>212.65</v>
      </c>
      <c r="G3098">
        <v>-11.0744301363488</v>
      </c>
      <c r="H3098">
        <v>-4.7061891524459396</v>
      </c>
      <c r="I3098">
        <v>-4.9033961245830104</v>
      </c>
      <c r="J3098">
        <v>-5.3302148651255896</v>
      </c>
      <c r="K3098">
        <v>215.768350738187</v>
      </c>
      <c r="L3098">
        <v>198.63806514561401</v>
      </c>
      <c r="M3098">
        <v>35.012049247107598</v>
      </c>
      <c r="N3098">
        <v>0.484157607390448</v>
      </c>
      <c r="O3098">
        <v>25.934634375734699</v>
      </c>
      <c r="P3098">
        <v>45.005114217524699</v>
      </c>
      <c r="Q3098">
        <v>9.3895384833306006E-2</v>
      </c>
    </row>
    <row r="3099" spans="1:17" hidden="1" x14ac:dyDescent="0.3">
      <c r="A3099" t="s">
        <v>6362</v>
      </c>
      <c r="B3099" t="s">
        <v>6363</v>
      </c>
      <c r="C3099" t="str">
        <f>IFERROR(VLOOKUP(Table1[[#This Row],[Ticker]],[1]!Table1[[Symbol]:[Industry]],2,FALSE),"-")</f>
        <v>-</v>
      </c>
      <c r="E3099">
        <v>73.725525000000005</v>
      </c>
      <c r="F3099">
        <v>75</v>
      </c>
      <c r="G3099">
        <v>152.26715064587299</v>
      </c>
      <c r="H3099">
        <v>62.793876305566101</v>
      </c>
      <c r="I3099">
        <v>86.954562251814593</v>
      </c>
      <c r="J3099">
        <v>9.2580974291277496</v>
      </c>
      <c r="K3099">
        <v>52.294190714291602</v>
      </c>
      <c r="L3099">
        <v>30.661035274938499</v>
      </c>
      <c r="M3099">
        <v>67.168100625446897</v>
      </c>
      <c r="N3099">
        <v>2.0153284120948598</v>
      </c>
      <c r="O3099">
        <v>6.5333333333333403</v>
      </c>
      <c r="P3099">
        <v>212.5</v>
      </c>
      <c r="Q3099">
        <v>0.25384948107523297</v>
      </c>
    </row>
    <row r="3100" spans="1:17" hidden="1" x14ac:dyDescent="0.3">
      <c r="A3100" t="s">
        <v>6364</v>
      </c>
      <c r="B3100" t="s">
        <v>6365</v>
      </c>
      <c r="C3100" t="str">
        <f>IFERROR(VLOOKUP(Table1[[#This Row],[Ticker]],[1]!Table1[[Symbol]:[Industry]],2,FALSE),"-")</f>
        <v>-</v>
      </c>
      <c r="D3100" t="s">
        <v>898</v>
      </c>
      <c r="E3100">
        <v>73.372580999999997</v>
      </c>
      <c r="F3100">
        <v>72.209999999999994</v>
      </c>
      <c r="G3100">
        <v>-43.831659148032998</v>
      </c>
      <c r="H3100">
        <v>-8.6034433380311892</v>
      </c>
      <c r="I3100">
        <v>-8.0402406143850698</v>
      </c>
      <c r="J3100">
        <v>-1.9847532746858101</v>
      </c>
      <c r="K3100">
        <v>76.198170522209296</v>
      </c>
      <c r="L3100">
        <v>73.525327137108604</v>
      </c>
      <c r="M3100">
        <v>32.179473258562801</v>
      </c>
      <c r="N3100">
        <v>0.53325117218628904</v>
      </c>
      <c r="O3100">
        <v>58.842265614180803</v>
      </c>
      <c r="P3100">
        <v>24.822817631806299</v>
      </c>
      <c r="Q3100">
        <v>0.14185630988094899</v>
      </c>
    </row>
    <row r="3101" spans="1:17" hidden="1" x14ac:dyDescent="0.3">
      <c r="A3101" t="s">
        <v>6366</v>
      </c>
      <c r="B3101" t="s">
        <v>6367</v>
      </c>
      <c r="C3101" t="str">
        <f>IFERROR(VLOOKUP(Table1[[#This Row],[Ticker]],[1]!Table1[[Symbol]:[Industry]],2,FALSE),"-")</f>
        <v>-</v>
      </c>
      <c r="D3101" t="s">
        <v>420</v>
      </c>
      <c r="E3101">
        <v>73.307883000000004</v>
      </c>
      <c r="F3101">
        <v>33.92</v>
      </c>
      <c r="G3101">
        <v>47.6839757515611</v>
      </c>
      <c r="H3101">
        <v>-3.6575908739969099</v>
      </c>
      <c r="I3101">
        <v>-22.3247693998138</v>
      </c>
      <c r="J3101">
        <v>-1.13693482353203</v>
      </c>
      <c r="K3101">
        <v>33.666578924194702</v>
      </c>
      <c r="L3101">
        <v>30.703835909001199</v>
      </c>
      <c r="M3101">
        <v>27.071967311283601</v>
      </c>
      <c r="N3101">
        <v>0.595248250832491</v>
      </c>
      <c r="O3101">
        <v>15.5365566037735</v>
      </c>
      <c r="P3101">
        <v>89.815332960268606</v>
      </c>
      <c r="Q3101">
        <v>9.4669027237661005E-2</v>
      </c>
    </row>
    <row r="3102" spans="1:17" hidden="1" x14ac:dyDescent="0.3">
      <c r="A3102" t="s">
        <v>6368</v>
      </c>
      <c r="B3102" t="s">
        <v>6369</v>
      </c>
      <c r="C3102" t="str">
        <f>IFERROR(VLOOKUP(Table1[[#This Row],[Ticker]],[1]!Table1[[Symbol]:[Industry]],2,FALSE),"-")</f>
        <v>-</v>
      </c>
      <c r="D3102" t="s">
        <v>216</v>
      </c>
      <c r="E3102">
        <v>73.298941499999998</v>
      </c>
      <c r="F3102">
        <v>106.55</v>
      </c>
      <c r="G3102">
        <v>23.273918525321601</v>
      </c>
      <c r="H3102">
        <v>-3.18090242083787</v>
      </c>
      <c r="I3102">
        <v>6.0852566058989401</v>
      </c>
      <c r="J3102">
        <v>-2.0101746463831498</v>
      </c>
      <c r="K3102">
        <v>100.573139085831</v>
      </c>
      <c r="L3102">
        <v>88.7559764970039</v>
      </c>
      <c r="M3102">
        <v>51.8701643431517</v>
      </c>
      <c r="N3102">
        <v>0.56603227170236703</v>
      </c>
      <c r="O3102">
        <v>12.0882214922571</v>
      </c>
      <c r="P3102">
        <v>64.429012345678998</v>
      </c>
      <c r="Q3102">
        <v>3.9481937122340001E-2</v>
      </c>
    </row>
    <row r="3103" spans="1:17" hidden="1" x14ac:dyDescent="0.3">
      <c r="A3103" t="s">
        <v>6370</v>
      </c>
      <c r="B3103" t="s">
        <v>6371</v>
      </c>
      <c r="C3103" t="str">
        <f>IFERROR(VLOOKUP(Table1[[#This Row],[Ticker]],[1]!Table1[[Symbol]:[Industry]],2,FALSE),"-")</f>
        <v>-</v>
      </c>
      <c r="E3103">
        <v>73.237499999999997</v>
      </c>
      <c r="F3103">
        <v>13.95</v>
      </c>
      <c r="G3103">
        <v>-24.190535551457</v>
      </c>
      <c r="H3103">
        <v>-17.6156124750723</v>
      </c>
      <c r="I3103">
        <v>-16.460242254794601</v>
      </c>
      <c r="J3103">
        <v>-4.7297480059819099</v>
      </c>
      <c r="K3103">
        <v>15.368766834223299</v>
      </c>
      <c r="L3103">
        <v>15.2302053341825</v>
      </c>
      <c r="M3103">
        <v>35.7995853496179</v>
      </c>
      <c r="N3103">
        <v>0.58571070623528498</v>
      </c>
      <c r="O3103">
        <v>45.519713261648697</v>
      </c>
      <c r="P3103">
        <v>26.818181818181799</v>
      </c>
      <c r="Q3103">
        <v>-7.0788642829509002E-2</v>
      </c>
    </row>
    <row r="3104" spans="1:17" hidden="1" x14ac:dyDescent="0.3">
      <c r="A3104" t="s">
        <v>6372</v>
      </c>
      <c r="B3104" t="s">
        <v>6373</v>
      </c>
      <c r="C3104" t="str">
        <f>IFERROR(VLOOKUP(Table1[[#This Row],[Ticker]],[1]!Table1[[Symbol]:[Industry]],2,FALSE),"-")</f>
        <v>-</v>
      </c>
      <c r="E3104">
        <v>73.1921775</v>
      </c>
      <c r="F3104">
        <v>147.55000000000001</v>
      </c>
      <c r="G3104">
        <v>72.888633107477204</v>
      </c>
      <c r="H3104">
        <v>30.838705422299299</v>
      </c>
      <c r="I3104">
        <v>143.15002847941699</v>
      </c>
      <c r="J3104">
        <v>-9.1941474962654404</v>
      </c>
      <c r="K3104">
        <v>137.90820384789299</v>
      </c>
      <c r="L3104">
        <v>103.281701531805</v>
      </c>
      <c r="M3104">
        <v>38.390937585909299</v>
      </c>
      <c r="N3104">
        <v>0.58895184135977297</v>
      </c>
      <c r="O3104">
        <v>26.1945103354794</v>
      </c>
      <c r="P3104">
        <v>183.75</v>
      </c>
    </row>
    <row r="3105" spans="1:17" hidden="1" x14ac:dyDescent="0.3">
      <c r="A3105" t="s">
        <v>6374</v>
      </c>
      <c r="B3105" t="s">
        <v>6375</v>
      </c>
      <c r="C3105" t="str">
        <f>IFERROR(VLOOKUP(Table1[[#This Row],[Ticker]],[1]!Table1[[Symbol]:[Industry]],2,FALSE),"-")</f>
        <v>-</v>
      </c>
      <c r="D3105" t="s">
        <v>119</v>
      </c>
      <c r="E3105">
        <v>73.004999999999995</v>
      </c>
      <c r="F3105">
        <v>93</v>
      </c>
      <c r="G3105">
        <v>-22.723901904977001</v>
      </c>
      <c r="H3105">
        <v>-13.252203668609701</v>
      </c>
      <c r="I3105">
        <v>-34.386711031737597</v>
      </c>
      <c r="J3105">
        <v>-7.6190407093646302</v>
      </c>
      <c r="K3105">
        <v>96.628583336335794</v>
      </c>
      <c r="L3105">
        <v>98.724756633479501</v>
      </c>
      <c r="M3105">
        <v>36.8763017882928</v>
      </c>
      <c r="N3105">
        <v>1.13095238095238</v>
      </c>
      <c r="O3105">
        <v>53.817204301075201</v>
      </c>
      <c r="P3105">
        <v>22.368421052631501</v>
      </c>
    </row>
    <row r="3106" spans="1:17" hidden="1" x14ac:dyDescent="0.3">
      <c r="A3106" t="s">
        <v>6376</v>
      </c>
      <c r="B3106" t="s">
        <v>6377</v>
      </c>
      <c r="C3106" t="str">
        <f>IFERROR(VLOOKUP(Table1[[#This Row],[Ticker]],[1]!Table1[[Symbol]:[Industry]],2,FALSE),"-")</f>
        <v>-</v>
      </c>
      <c r="E3106">
        <v>72.887727999999996</v>
      </c>
      <c r="F3106">
        <v>91.9</v>
      </c>
      <c r="G3106">
        <v>59.567096467578899</v>
      </c>
      <c r="H3106">
        <v>-8.5402419461216699</v>
      </c>
      <c r="I3106">
        <v>-11.5199628954772</v>
      </c>
      <c r="J3106">
        <v>-1.0695520738801001</v>
      </c>
      <c r="K3106">
        <v>92.933446382453994</v>
      </c>
      <c r="L3106">
        <v>83.872495034105995</v>
      </c>
      <c r="M3106">
        <v>51.651000512531603</v>
      </c>
      <c r="N3106">
        <v>0.74264347125014696</v>
      </c>
      <c r="O3106">
        <v>26.539717083786702</v>
      </c>
      <c r="P3106">
        <v>118.809523809523</v>
      </c>
      <c r="Q3106">
        <v>8.1679441136517997E-2</v>
      </c>
    </row>
    <row r="3107" spans="1:17" hidden="1" x14ac:dyDescent="0.3">
      <c r="A3107" t="s">
        <v>6378</v>
      </c>
      <c r="B3107" t="s">
        <v>6379</v>
      </c>
      <c r="C3107" t="str">
        <f>IFERROR(VLOOKUP(Table1[[#This Row],[Ticker]],[1]!Table1[[Symbol]:[Industry]],2,FALSE),"-")</f>
        <v>-</v>
      </c>
      <c r="D3107" t="s">
        <v>619</v>
      </c>
      <c r="E3107">
        <v>72.772986930000002</v>
      </c>
      <c r="F3107">
        <v>75.39</v>
      </c>
      <c r="G3107">
        <v>17.224729997954501</v>
      </c>
      <c r="H3107">
        <v>2.3369989376577398</v>
      </c>
      <c r="I3107">
        <v>-14.7228717952017</v>
      </c>
      <c r="J3107">
        <v>-1.0576926585398601</v>
      </c>
      <c r="K3107">
        <v>78.768618171102304</v>
      </c>
      <c r="L3107">
        <v>73.167029079932902</v>
      </c>
      <c r="M3107">
        <v>36.032837145953799</v>
      </c>
      <c r="N3107">
        <v>1.06776202329225</v>
      </c>
      <c r="O3107">
        <v>25.878763761772099</v>
      </c>
      <c r="P3107">
        <v>61.089743589743499</v>
      </c>
      <c r="Q3107">
        <v>3.1607748531816998E-2</v>
      </c>
    </row>
    <row r="3108" spans="1:17" hidden="1" x14ac:dyDescent="0.3">
      <c r="A3108" t="s">
        <v>6380</v>
      </c>
      <c r="B3108" t="s">
        <v>6381</v>
      </c>
      <c r="C3108" t="str">
        <f>IFERROR(VLOOKUP(Table1[[#This Row],[Ticker]],[1]!Table1[[Symbol]:[Industry]],2,FALSE),"-")</f>
        <v>-</v>
      </c>
      <c r="E3108">
        <v>72.476799999999997</v>
      </c>
      <c r="F3108">
        <v>156.19999999999999</v>
      </c>
      <c r="G3108">
        <v>131.00283569808201</v>
      </c>
      <c r="H3108">
        <v>-22.532694776310301</v>
      </c>
      <c r="I3108">
        <v>-11.1576424603918</v>
      </c>
      <c r="J3108">
        <v>-7.3291292838810103</v>
      </c>
      <c r="K3108">
        <v>186.53868844312399</v>
      </c>
      <c r="L3108">
        <v>179.13445685541399</v>
      </c>
      <c r="M3108">
        <v>23.541340756045599</v>
      </c>
      <c r="N3108">
        <v>1.2380509213147399</v>
      </c>
      <c r="O3108">
        <v>75.6081946222791</v>
      </c>
      <c r="P3108">
        <v>159.425344627138</v>
      </c>
      <c r="Q3108">
        <v>0.112688254788971</v>
      </c>
    </row>
    <row r="3109" spans="1:17" hidden="1" x14ac:dyDescent="0.3">
      <c r="A3109" t="s">
        <v>6382</v>
      </c>
      <c r="B3109" t="s">
        <v>6383</v>
      </c>
      <c r="C3109" t="str">
        <f>IFERROR(VLOOKUP(Table1[[#This Row],[Ticker]],[1]!Table1[[Symbol]:[Industry]],2,FALSE),"-")</f>
        <v>-</v>
      </c>
      <c r="D3109" t="s">
        <v>510</v>
      </c>
      <c r="E3109">
        <v>72.436120000000003</v>
      </c>
      <c r="F3109">
        <v>9.56</v>
      </c>
      <c r="G3109">
        <v>123.692450505604</v>
      </c>
      <c r="H3109">
        <v>4.5887054222993697</v>
      </c>
      <c r="I3109">
        <v>-35.456610138945301</v>
      </c>
      <c r="J3109">
        <v>-8.1389815101124103</v>
      </c>
      <c r="K3109">
        <v>8.6050651990217002</v>
      </c>
      <c r="L3109">
        <v>7.7612110310800402</v>
      </c>
      <c r="M3109">
        <v>50.361797897096601</v>
      </c>
      <c r="N3109">
        <v>1.0636308998545101</v>
      </c>
      <c r="O3109">
        <v>30.3347280334728</v>
      </c>
      <c r="P3109">
        <v>164.08839779005501</v>
      </c>
      <c r="Q3109">
        <v>6.8630039778094995E-2</v>
      </c>
    </row>
    <row r="3110" spans="1:17" hidden="1" x14ac:dyDescent="0.3">
      <c r="A3110" t="s">
        <v>6384</v>
      </c>
      <c r="B3110" t="s">
        <v>6385</v>
      </c>
      <c r="C3110" t="str">
        <f>IFERROR(VLOOKUP(Table1[[#This Row],[Ticker]],[1]!Table1[[Symbol]:[Industry]],2,FALSE),"-")</f>
        <v>-</v>
      </c>
      <c r="D3110" t="s">
        <v>173</v>
      </c>
      <c r="E3110">
        <v>72.396567539999893</v>
      </c>
      <c r="F3110">
        <v>35.53</v>
      </c>
      <c r="G3110">
        <v>7.1310677933317699</v>
      </c>
      <c r="H3110">
        <v>-0.27520736322419798</v>
      </c>
      <c r="I3110">
        <v>2.4706952551785299</v>
      </c>
      <c r="J3110">
        <v>-7.9002198476866203</v>
      </c>
      <c r="K3110">
        <v>32.357433844315601</v>
      </c>
      <c r="L3110">
        <v>30.157276507431899</v>
      </c>
      <c r="M3110">
        <v>45.148735543573501</v>
      </c>
      <c r="N3110">
        <v>0.87794583655304603</v>
      </c>
      <c r="O3110">
        <v>18.209963411201802</v>
      </c>
      <c r="P3110">
        <v>73.317073170731703</v>
      </c>
      <c r="Q3110">
        <v>1.0801434617191999E-2</v>
      </c>
    </row>
    <row r="3111" spans="1:17" hidden="1" x14ac:dyDescent="0.3">
      <c r="A3111" t="s">
        <v>6386</v>
      </c>
      <c r="B3111" t="s">
        <v>6387</v>
      </c>
      <c r="C3111" t="str">
        <f>IFERROR(VLOOKUP(Table1[[#This Row],[Ticker]],[1]!Table1[[Symbol]:[Industry]],2,FALSE),"-")</f>
        <v>-</v>
      </c>
      <c r="E3111">
        <v>72.288238484000004</v>
      </c>
      <c r="F3111">
        <v>42.68</v>
      </c>
      <c r="G3111">
        <v>-18.096508893251201</v>
      </c>
      <c r="H3111">
        <v>2.9103943651912401</v>
      </c>
      <c r="I3111">
        <v>-33.163566112564197</v>
      </c>
      <c r="J3111">
        <v>-1.5229014312483999</v>
      </c>
      <c r="K3111">
        <v>42.442953529807902</v>
      </c>
      <c r="L3111">
        <v>42.080625064043197</v>
      </c>
      <c r="M3111">
        <v>36.929834526104301</v>
      </c>
      <c r="N3111">
        <v>0.71570694601988305</v>
      </c>
      <c r="O3111">
        <v>43.626991565135803</v>
      </c>
      <c r="P3111">
        <v>37.367235275185003</v>
      </c>
      <c r="Q3111">
        <v>-2.6736956567916002E-2</v>
      </c>
    </row>
    <row r="3112" spans="1:17" hidden="1" x14ac:dyDescent="0.3">
      <c r="A3112" t="s">
        <v>6388</v>
      </c>
      <c r="B3112" t="s">
        <v>6389</v>
      </c>
      <c r="C3112" t="str">
        <f>IFERROR(VLOOKUP(Table1[[#This Row],[Ticker]],[1]!Table1[[Symbol]:[Industry]],2,FALSE),"-")</f>
        <v>-</v>
      </c>
      <c r="D3112" t="s">
        <v>1147</v>
      </c>
      <c r="E3112">
        <v>72.255598806999998</v>
      </c>
      <c r="F3112">
        <v>0.79</v>
      </c>
      <c r="G3112">
        <v>44.109163106199802</v>
      </c>
      <c r="H3112">
        <v>-5.3958624789351903</v>
      </c>
      <c r="I3112">
        <v>-17.725412051597999</v>
      </c>
      <c r="J3112">
        <v>-0.69034330447675496</v>
      </c>
      <c r="K3112">
        <v>0.80537548475707599</v>
      </c>
      <c r="L3112">
        <v>0.74527173420871495</v>
      </c>
      <c r="M3112">
        <v>39.188839947060202</v>
      </c>
      <c r="N3112">
        <v>0.97156563987935196</v>
      </c>
      <c r="O3112">
        <v>51.898734177215097</v>
      </c>
      <c r="P3112">
        <v>97.5</v>
      </c>
      <c r="Q3112">
        <v>-2.7795814192279E-2</v>
      </c>
    </row>
    <row r="3113" spans="1:17" hidden="1" x14ac:dyDescent="0.3">
      <c r="A3113" t="s">
        <v>6390</v>
      </c>
      <c r="B3113" t="s">
        <v>6391</v>
      </c>
      <c r="C3113" t="str">
        <f>IFERROR(VLOOKUP(Table1[[#This Row],[Ticker]],[1]!Table1[[Symbol]:[Industry]],2,FALSE),"-")</f>
        <v>-</v>
      </c>
      <c r="D3113" t="s">
        <v>1556</v>
      </c>
      <c r="E3113">
        <v>72.176083939999998</v>
      </c>
      <c r="F3113">
        <v>40.85</v>
      </c>
      <c r="G3113">
        <v>10.178408118951699</v>
      </c>
      <c r="H3113">
        <v>3.7334422644046401</v>
      </c>
      <c r="I3113">
        <v>-36.319078181496003</v>
      </c>
      <c r="J3113">
        <v>8.8665495637327094</v>
      </c>
      <c r="K3113">
        <v>42.110659758291703</v>
      </c>
      <c r="M3113">
        <v>70.930214031163004</v>
      </c>
      <c r="N3113">
        <v>1.4996673320026599</v>
      </c>
      <c r="O3113">
        <v>83.598531211750299</v>
      </c>
      <c r="P3113">
        <v>45.373665480427</v>
      </c>
    </row>
    <row r="3114" spans="1:17" hidden="1" x14ac:dyDescent="0.3">
      <c r="A3114" t="s">
        <v>6392</v>
      </c>
      <c r="B3114" t="s">
        <v>6393</v>
      </c>
      <c r="C3114" t="str">
        <f>IFERROR(VLOOKUP(Table1[[#This Row],[Ticker]],[1]!Table1[[Symbol]:[Industry]],2,FALSE),"-")</f>
        <v>-</v>
      </c>
      <c r="E3114">
        <v>72.075000000000003</v>
      </c>
      <c r="F3114">
        <v>48.05</v>
      </c>
      <c r="G3114">
        <v>-63.950958892019401</v>
      </c>
      <c r="H3114">
        <v>-12.8353277268718</v>
      </c>
      <c r="I3114">
        <v>-53.941941923310097</v>
      </c>
      <c r="J3114">
        <v>0.42337867530767198</v>
      </c>
      <c r="K3114">
        <v>54.224128982020197</v>
      </c>
      <c r="L3114">
        <v>63.200063957873901</v>
      </c>
      <c r="M3114">
        <v>34.3905069955673</v>
      </c>
      <c r="N3114">
        <v>0.84561808118081105</v>
      </c>
      <c r="O3114">
        <v>98.126951092611804</v>
      </c>
      <c r="P3114">
        <v>2.2340425531914798</v>
      </c>
      <c r="Q3114">
        <v>5.8522698303729997E-3</v>
      </c>
    </row>
    <row r="3115" spans="1:17" hidden="1" x14ac:dyDescent="0.3">
      <c r="A3115" t="s">
        <v>6394</v>
      </c>
      <c r="B3115" t="s">
        <v>6395</v>
      </c>
      <c r="C3115" t="str">
        <f>IFERROR(VLOOKUP(Table1[[#This Row],[Ticker]],[1]!Table1[[Symbol]:[Industry]],2,FALSE),"-")</f>
        <v>-</v>
      </c>
      <c r="E3115">
        <v>71.984800000000007</v>
      </c>
      <c r="F3115">
        <v>335</v>
      </c>
      <c r="G3115">
        <v>132.297820981776</v>
      </c>
      <c r="H3115">
        <v>8.6692138968756502</v>
      </c>
      <c r="I3115">
        <v>76.227004688281696</v>
      </c>
      <c r="J3115">
        <v>5.4118994549808903</v>
      </c>
      <c r="K3115">
        <v>312.09113837571601</v>
      </c>
      <c r="L3115">
        <v>264.14330804656299</v>
      </c>
      <c r="M3115">
        <v>64.224912330515807</v>
      </c>
      <c r="N3115">
        <v>1.51654676258992</v>
      </c>
      <c r="O3115">
        <v>20.8805970149253</v>
      </c>
      <c r="P3115">
        <v>193.85964912280701</v>
      </c>
    </row>
    <row r="3116" spans="1:17" hidden="1" x14ac:dyDescent="0.3">
      <c r="A3116" t="s">
        <v>6396</v>
      </c>
      <c r="B3116" t="s">
        <v>6397</v>
      </c>
      <c r="C3116" t="str">
        <f>IFERROR(VLOOKUP(Table1[[#This Row],[Ticker]],[1]!Table1[[Symbol]:[Industry]],2,FALSE),"-")</f>
        <v>-</v>
      </c>
      <c r="E3116">
        <v>71.386858899999993</v>
      </c>
      <c r="F3116">
        <v>117.67</v>
      </c>
      <c r="G3116">
        <v>1561.84067563439</v>
      </c>
      <c r="H3116">
        <v>0.15154448197389001</v>
      </c>
      <c r="I3116">
        <v>31.4644220052351</v>
      </c>
      <c r="J3116">
        <v>6.6510948257654396</v>
      </c>
      <c r="K3116">
        <v>111.64976552404799</v>
      </c>
      <c r="L3116">
        <v>87.961285101694898</v>
      </c>
      <c r="M3116">
        <v>69.189999215675002</v>
      </c>
      <c r="N3116">
        <v>0.82157877893459796</v>
      </c>
      <c r="O3116">
        <v>25.605506926149399</v>
      </c>
      <c r="P3116">
        <v>1585.8166189111701</v>
      </c>
      <c r="Q3116">
        <v>0.25836136171722901</v>
      </c>
    </row>
    <row r="3117" spans="1:17" hidden="1" x14ac:dyDescent="0.3">
      <c r="A3117" t="s">
        <v>6398</v>
      </c>
      <c r="B3117" t="s">
        <v>6399</v>
      </c>
      <c r="C3117" t="str">
        <f>IFERROR(VLOOKUP(Table1[[#This Row],[Ticker]],[1]!Table1[[Symbol]:[Industry]],2,FALSE),"-")</f>
        <v>-</v>
      </c>
      <c r="D3117" t="s">
        <v>72</v>
      </c>
      <c r="E3117">
        <v>71.274859968000001</v>
      </c>
      <c r="F3117">
        <v>22.43</v>
      </c>
      <c r="G3117">
        <v>-43.868800419636003</v>
      </c>
      <c r="H3117">
        <v>-3.6333579300983199</v>
      </c>
      <c r="I3117">
        <v>-16.4457035619042</v>
      </c>
      <c r="J3117">
        <v>7.1207171340712403</v>
      </c>
      <c r="K3117">
        <v>21.771920672986301</v>
      </c>
      <c r="L3117">
        <v>22.9183521643752</v>
      </c>
      <c r="M3117">
        <v>54.516390411043297</v>
      </c>
      <c r="N3117">
        <v>2.0594560555803998</v>
      </c>
      <c r="O3117">
        <v>45.341061078912098</v>
      </c>
      <c r="P3117">
        <v>27.443181818181799</v>
      </c>
      <c r="Q3117">
        <v>5.8441921590642001E-2</v>
      </c>
    </row>
    <row r="3118" spans="1:17" hidden="1" x14ac:dyDescent="0.3">
      <c r="A3118" t="s">
        <v>6400</v>
      </c>
      <c r="B3118" t="s">
        <v>6401</v>
      </c>
      <c r="C3118" t="str">
        <f>IFERROR(VLOOKUP(Table1[[#This Row],[Ticker]],[1]!Table1[[Symbol]:[Industry]],2,FALSE),"-")</f>
        <v>-</v>
      </c>
      <c r="E3118">
        <v>71.121361199999996</v>
      </c>
      <c r="F3118">
        <v>75.7</v>
      </c>
      <c r="G3118">
        <v>181.51235373694101</v>
      </c>
      <c r="H3118">
        <v>-10.7650681626062</v>
      </c>
      <c r="I3118">
        <v>142.226716948149</v>
      </c>
      <c r="J3118">
        <v>5.3277297513969897</v>
      </c>
      <c r="K3118">
        <v>73.841710686589096</v>
      </c>
      <c r="L3118">
        <v>48.214204329957298</v>
      </c>
      <c r="M3118">
        <v>30.342855175956402</v>
      </c>
      <c r="N3118">
        <v>0.134042553191489</v>
      </c>
      <c r="O3118">
        <v>33.421400264200798</v>
      </c>
      <c r="P3118">
        <v>230.85664335664299</v>
      </c>
    </row>
    <row r="3119" spans="1:17" hidden="1" x14ac:dyDescent="0.3">
      <c r="A3119" t="s">
        <v>6402</v>
      </c>
      <c r="B3119" t="s">
        <v>6403</v>
      </c>
      <c r="C3119" t="str">
        <f>IFERROR(VLOOKUP(Table1[[#This Row],[Ticker]],[1]!Table1[[Symbol]:[Industry]],2,FALSE),"-")</f>
        <v>-</v>
      </c>
      <c r="E3119">
        <v>71.025657788000004</v>
      </c>
      <c r="F3119">
        <v>5.62</v>
      </c>
      <c r="G3119">
        <v>-82.346313647149302</v>
      </c>
      <c r="H3119">
        <v>-12.030147036717</v>
      </c>
      <c r="I3119">
        <v>-42.646457127681899</v>
      </c>
      <c r="J3119">
        <v>0.72247771618739998</v>
      </c>
      <c r="K3119">
        <v>5.8424720292540497</v>
      </c>
      <c r="L3119">
        <v>6.60064177152264</v>
      </c>
      <c r="M3119">
        <v>47.901247623703803</v>
      </c>
      <c r="N3119">
        <v>0.850641095932823</v>
      </c>
      <c r="O3119">
        <v>140.21352313167199</v>
      </c>
      <c r="P3119">
        <v>18.067226890756299</v>
      </c>
      <c r="Q3119">
        <v>8.1604377227133998E-2</v>
      </c>
    </row>
    <row r="3120" spans="1:17" hidden="1" x14ac:dyDescent="0.3">
      <c r="A3120" t="s">
        <v>6404</v>
      </c>
      <c r="B3120" t="s">
        <v>6405</v>
      </c>
      <c r="C3120" t="str">
        <f>IFERROR(VLOOKUP(Table1[[#This Row],[Ticker]],[1]!Table1[[Symbol]:[Industry]],2,FALSE),"-")</f>
        <v>-</v>
      </c>
      <c r="D3120" t="s">
        <v>163</v>
      </c>
      <c r="E3120">
        <v>71.010109540000002</v>
      </c>
      <c r="F3120">
        <v>100.6</v>
      </c>
      <c r="G3120">
        <v>-44.261204766477803</v>
      </c>
      <c r="H3120">
        <v>-4.5573341816610196</v>
      </c>
      <c r="I3120">
        <v>-37.271780125097898</v>
      </c>
      <c r="J3120">
        <v>1.1442245967578</v>
      </c>
      <c r="K3120">
        <v>110.157408705047</v>
      </c>
      <c r="L3120">
        <v>112.76828563284499</v>
      </c>
      <c r="M3120">
        <v>57.509782800170598</v>
      </c>
      <c r="N3120">
        <v>0.51673640167363999</v>
      </c>
      <c r="O3120">
        <v>62.027833001988</v>
      </c>
      <c r="P3120">
        <v>7.8242229367631202</v>
      </c>
    </row>
    <row r="3121" spans="1:17" hidden="1" x14ac:dyDescent="0.3">
      <c r="A3121" t="s">
        <v>6406</v>
      </c>
      <c r="B3121" t="s">
        <v>6407</v>
      </c>
      <c r="C3121" t="str">
        <f>IFERROR(VLOOKUP(Table1[[#This Row],[Ticker]],[1]!Table1[[Symbol]:[Industry]],2,FALSE),"-")</f>
        <v>-</v>
      </c>
      <c r="E3121">
        <v>70.773011999999994</v>
      </c>
      <c r="F3121">
        <v>157.19999999999999</v>
      </c>
      <c r="G3121">
        <v>0.34196894148914903</v>
      </c>
      <c r="H3121">
        <v>1.9053720889660399</v>
      </c>
      <c r="I3121">
        <v>-8.0622769310246305</v>
      </c>
      <c r="J3121">
        <v>4.8378988019364302</v>
      </c>
      <c r="K3121">
        <v>151.706076089791</v>
      </c>
      <c r="L3121">
        <v>144.669337596037</v>
      </c>
      <c r="M3121">
        <v>63.875233563929903</v>
      </c>
      <c r="N3121">
        <v>1.4343690663166</v>
      </c>
      <c r="O3121">
        <v>18.956743002544499</v>
      </c>
      <c r="P3121">
        <v>26.774193548387</v>
      </c>
      <c r="Q3121">
        <v>6.5492428764710994E-2</v>
      </c>
    </row>
    <row r="3122" spans="1:17" hidden="1" x14ac:dyDescent="0.3">
      <c r="A3122" t="s">
        <v>6408</v>
      </c>
      <c r="B3122" t="s">
        <v>6409</v>
      </c>
      <c r="C3122" t="str">
        <f>IFERROR(VLOOKUP(Table1[[#This Row],[Ticker]],[1]!Table1[[Symbol]:[Industry]],2,FALSE),"-")</f>
        <v>-</v>
      </c>
      <c r="E3122">
        <v>70.770673000000002</v>
      </c>
      <c r="F3122">
        <v>94</v>
      </c>
      <c r="G3122">
        <v>-33.242352543188098</v>
      </c>
      <c r="H3122">
        <v>-8.4829026179016207</v>
      </c>
      <c r="I3122">
        <v>-38.207095921260098</v>
      </c>
      <c r="J3122">
        <v>9.73447572694796E-4</v>
      </c>
      <c r="K3122">
        <v>98.031941570559695</v>
      </c>
      <c r="L3122">
        <v>112.473420749139</v>
      </c>
      <c r="M3122">
        <v>40.636706349679699</v>
      </c>
      <c r="N3122">
        <v>0.52774869109947598</v>
      </c>
      <c r="O3122">
        <v>86.063829787233999</v>
      </c>
      <c r="P3122">
        <v>39.259259259259203</v>
      </c>
    </row>
    <row r="3123" spans="1:17" hidden="1" x14ac:dyDescent="0.3">
      <c r="A3123" t="s">
        <v>6410</v>
      </c>
      <c r="B3123" t="s">
        <v>6411</v>
      </c>
      <c r="C3123" t="str">
        <f>IFERROR(VLOOKUP(Table1[[#This Row],[Ticker]],[1]!Table1[[Symbol]:[Industry]],2,FALSE),"-")</f>
        <v>-</v>
      </c>
      <c r="D3123" t="s">
        <v>703</v>
      </c>
      <c r="E3123">
        <v>70.753706170000001</v>
      </c>
      <c r="F3123">
        <v>23.83</v>
      </c>
      <c r="G3123">
        <v>-9.4086355844712397</v>
      </c>
      <c r="H3123">
        <v>-0.527262940248728</v>
      </c>
      <c r="I3123">
        <v>1.1011456258710299</v>
      </c>
      <c r="J3123">
        <v>0.58549574822293105</v>
      </c>
      <c r="K3123">
        <v>23.301968468247001</v>
      </c>
      <c r="L3123">
        <v>21.743566036137999</v>
      </c>
      <c r="M3123">
        <v>67.469215611950702</v>
      </c>
      <c r="N3123">
        <v>0.81719123263415605</v>
      </c>
      <c r="O3123">
        <v>4.6999580360889501</v>
      </c>
      <c r="P3123">
        <v>25.421052631578899</v>
      </c>
    </row>
    <row r="3124" spans="1:17" hidden="1" x14ac:dyDescent="0.3">
      <c r="A3124" t="s">
        <v>6412</v>
      </c>
      <c r="B3124" t="s">
        <v>6413</v>
      </c>
      <c r="C3124" t="str">
        <f>IFERROR(VLOOKUP(Table1[[#This Row],[Ticker]],[1]!Table1[[Symbol]:[Industry]],2,FALSE),"-")</f>
        <v>-</v>
      </c>
      <c r="E3124">
        <v>70.691545188999996</v>
      </c>
      <c r="F3124">
        <v>96.83</v>
      </c>
      <c r="G3124">
        <v>20.1592159968143</v>
      </c>
      <c r="H3124">
        <v>-7.0305183771569704</v>
      </c>
      <c r="I3124">
        <v>-11.4950246417564</v>
      </c>
      <c r="J3124">
        <v>-4.1198070237955404</v>
      </c>
      <c r="K3124">
        <v>98.419836051269598</v>
      </c>
      <c r="L3124">
        <v>93.633466702319197</v>
      </c>
      <c r="M3124">
        <v>42.248930920010601</v>
      </c>
      <c r="N3124">
        <v>0.610704076436001</v>
      </c>
      <c r="O3124">
        <v>57.998554167096898</v>
      </c>
      <c r="P3124">
        <v>63.178294573643299</v>
      </c>
      <c r="Q3124">
        <v>3.2044175174655E-2</v>
      </c>
    </row>
    <row r="3125" spans="1:17" hidden="1" x14ac:dyDescent="0.3">
      <c r="A3125" t="s">
        <v>6414</v>
      </c>
      <c r="B3125" t="s">
        <v>6415</v>
      </c>
      <c r="C3125" t="str">
        <f>IFERROR(VLOOKUP(Table1[[#This Row],[Ticker]],[1]!Table1[[Symbol]:[Industry]],2,FALSE),"-")</f>
        <v>-</v>
      </c>
      <c r="E3125">
        <v>70.542343149999994</v>
      </c>
      <c r="F3125">
        <v>5.99</v>
      </c>
      <c r="G3125">
        <v>44.282483689513199</v>
      </c>
      <c r="H3125">
        <v>-15.9939064103124</v>
      </c>
      <c r="I3125">
        <v>16.103372873678001</v>
      </c>
      <c r="J3125">
        <v>-5.01991759798715</v>
      </c>
      <c r="K3125">
        <v>6.1841141310421399</v>
      </c>
      <c r="L3125">
        <v>4.9368841304157902</v>
      </c>
      <c r="M3125">
        <v>16.182404767077099</v>
      </c>
      <c r="N3125">
        <v>0.88298444887664795</v>
      </c>
      <c r="O3125">
        <v>39.398998330550903</v>
      </c>
      <c r="P3125">
        <v>103.741496598639</v>
      </c>
      <c r="Q3125">
        <v>5.0257415914714998E-2</v>
      </c>
    </row>
    <row r="3126" spans="1:17" hidden="1" x14ac:dyDescent="0.3">
      <c r="A3126" t="s">
        <v>6416</v>
      </c>
      <c r="B3126" t="s">
        <v>6417</v>
      </c>
      <c r="C3126" t="str">
        <f>IFERROR(VLOOKUP(Table1[[#This Row],[Ticker]],[1]!Table1[[Symbol]:[Industry]],2,FALSE),"-")</f>
        <v>-</v>
      </c>
      <c r="D3126" t="s">
        <v>539</v>
      </c>
      <c r="E3126">
        <v>70.455254319999995</v>
      </c>
      <c r="F3126">
        <v>50.92</v>
      </c>
      <c r="G3126">
        <v>17.0766883021684</v>
      </c>
      <c r="H3126">
        <v>-10.679840299331101</v>
      </c>
      <c r="I3126">
        <v>-21.2905999250839</v>
      </c>
      <c r="J3126">
        <v>0.44610842721306398</v>
      </c>
      <c r="K3126">
        <v>49.825509379323698</v>
      </c>
      <c r="L3126">
        <v>46.761950338922603</v>
      </c>
      <c r="M3126">
        <v>47.187869372644698</v>
      </c>
      <c r="N3126">
        <v>0.76187391850422104</v>
      </c>
      <c r="O3126">
        <v>40.219952867242696</v>
      </c>
      <c r="P3126">
        <v>66.405228758169898</v>
      </c>
      <c r="Q3126">
        <v>4.3705456636027998E-2</v>
      </c>
    </row>
    <row r="3127" spans="1:17" hidden="1" x14ac:dyDescent="0.3">
      <c r="A3127" t="s">
        <v>6418</v>
      </c>
      <c r="B3127" t="s">
        <v>6419</v>
      </c>
      <c r="C3127" t="str">
        <f>IFERROR(VLOOKUP(Table1[[#This Row],[Ticker]],[1]!Table1[[Symbol]:[Industry]],2,FALSE),"-")</f>
        <v>-</v>
      </c>
      <c r="D3127" t="s">
        <v>993</v>
      </c>
      <c r="E3127">
        <v>70.406115999999997</v>
      </c>
      <c r="F3127">
        <v>21.83</v>
      </c>
      <c r="G3127">
        <v>-54.342769433078701</v>
      </c>
      <c r="H3127">
        <v>-14.8412945777006</v>
      </c>
      <c r="I3127">
        <v>-55.448057071046698</v>
      </c>
      <c r="J3127">
        <v>0.63387049545794605</v>
      </c>
      <c r="K3127">
        <v>23.466653121641301</v>
      </c>
      <c r="M3127">
        <v>40.414453134842397</v>
      </c>
      <c r="N3127">
        <v>0.29635869311084201</v>
      </c>
      <c r="O3127">
        <v>82.775996335318297</v>
      </c>
      <c r="P3127">
        <v>13.1088082901554</v>
      </c>
    </row>
    <row r="3128" spans="1:17" hidden="1" x14ac:dyDescent="0.3">
      <c r="A3128" t="s">
        <v>6420</v>
      </c>
      <c r="B3128" t="s">
        <v>6421</v>
      </c>
      <c r="C3128" t="str">
        <f>IFERROR(VLOOKUP(Table1[[#This Row],[Ticker]],[1]!Table1[[Symbol]:[Industry]],2,FALSE),"-")</f>
        <v>-</v>
      </c>
      <c r="D3128" t="s">
        <v>46</v>
      </c>
      <c r="E3128">
        <v>70.378216362000003</v>
      </c>
      <c r="F3128">
        <v>10.17</v>
      </c>
      <c r="G3128">
        <v>-4.1879574110545503</v>
      </c>
      <c r="H3128">
        <v>-8.0037537515718995</v>
      </c>
      <c r="I3128">
        <v>-43.281753956135297</v>
      </c>
      <c r="J3128">
        <v>-6.6846910658927801</v>
      </c>
      <c r="K3128">
        <v>10.5410736953701</v>
      </c>
      <c r="L3128">
        <v>11.1303725750249</v>
      </c>
      <c r="M3128">
        <v>39.566978012070102</v>
      </c>
      <c r="N3128">
        <v>1.11447472280723</v>
      </c>
      <c r="O3128">
        <v>66.568338249754106</v>
      </c>
      <c r="P3128">
        <v>31.735751295336701</v>
      </c>
      <c r="Q3128">
        <v>-4.6681591310067001E-2</v>
      </c>
    </row>
    <row r="3129" spans="1:17" hidden="1" x14ac:dyDescent="0.3">
      <c r="A3129" t="s">
        <v>6422</v>
      </c>
      <c r="B3129" t="s">
        <v>6423</v>
      </c>
      <c r="C3129" t="str">
        <f>IFERROR(VLOOKUP(Table1[[#This Row],[Ticker]],[1]!Table1[[Symbol]:[Industry]],2,FALSE),"-")</f>
        <v>-</v>
      </c>
      <c r="D3129" t="s">
        <v>21</v>
      </c>
      <c r="E3129">
        <v>70.213319999999996</v>
      </c>
      <c r="F3129">
        <v>30.15</v>
      </c>
      <c r="G3129">
        <v>-53.201295389454899</v>
      </c>
      <c r="H3129">
        <v>-5.1290365131844897</v>
      </c>
      <c r="I3129">
        <v>-23.8926398854925</v>
      </c>
      <c r="J3129">
        <v>1.86435660995912</v>
      </c>
      <c r="K3129">
        <v>30.755664537956498</v>
      </c>
      <c r="L3129">
        <v>34.228817434369603</v>
      </c>
      <c r="M3129">
        <v>42.642892032593601</v>
      </c>
      <c r="N3129">
        <v>0.57363145720894304</v>
      </c>
      <c r="O3129">
        <v>82.421227197346596</v>
      </c>
      <c r="P3129">
        <v>18.0039138943248</v>
      </c>
    </row>
    <row r="3130" spans="1:17" hidden="1" x14ac:dyDescent="0.3">
      <c r="A3130" t="s">
        <v>6424</v>
      </c>
      <c r="B3130" t="s">
        <v>6425</v>
      </c>
      <c r="C3130" t="str">
        <f>IFERROR(VLOOKUP(Table1[[#This Row],[Ticker]],[1]!Table1[[Symbol]:[Industry]],2,FALSE),"-")</f>
        <v>-</v>
      </c>
      <c r="D3130" t="s">
        <v>916</v>
      </c>
      <c r="E3130">
        <v>70.155000000000001</v>
      </c>
      <c r="F3130">
        <v>62.36</v>
      </c>
      <c r="G3130">
        <v>123.779320926637</v>
      </c>
      <c r="H3130">
        <v>96.731267405770396</v>
      </c>
      <c r="I3130">
        <v>9.4387847386734904</v>
      </c>
      <c r="J3130">
        <v>16.274561675409501</v>
      </c>
      <c r="K3130">
        <v>34.532419124513801</v>
      </c>
      <c r="L3130">
        <v>38.517478160856797</v>
      </c>
      <c r="M3130">
        <v>100</v>
      </c>
      <c r="N3130">
        <v>1</v>
      </c>
      <c r="O3130">
        <v>2.3091725465041502</v>
      </c>
      <c r="P3130">
        <v>160.702341137123</v>
      </c>
      <c r="Q3130">
        <v>-2.4290850725976001E-2</v>
      </c>
    </row>
    <row r="3131" spans="1:17" hidden="1" x14ac:dyDescent="0.3">
      <c r="A3131" t="s">
        <v>6426</v>
      </c>
      <c r="B3131" t="s">
        <v>6427</v>
      </c>
      <c r="C3131" t="str">
        <f>IFERROR(VLOOKUP(Table1[[#This Row],[Ticker]],[1]!Table1[[Symbol]:[Industry]],2,FALSE),"-")</f>
        <v>-</v>
      </c>
      <c r="D3131" t="s">
        <v>21</v>
      </c>
      <c r="E3131">
        <v>70.054585950000003</v>
      </c>
      <c r="F3131">
        <v>43.95</v>
      </c>
      <c r="G3131">
        <v>-83.933058410662099</v>
      </c>
      <c r="H3131">
        <v>3.51064347119565</v>
      </c>
      <c r="I3131">
        <v>-55.990777875401903</v>
      </c>
      <c r="J3131">
        <v>-2.5058843357040499</v>
      </c>
      <c r="K3131">
        <v>43.210323089732903</v>
      </c>
      <c r="L3131">
        <v>58.259432287989597</v>
      </c>
      <c r="M3131">
        <v>49.704377847385899</v>
      </c>
      <c r="N3131">
        <v>1.6040650406504</v>
      </c>
      <c r="O3131">
        <v>187.45390259401</v>
      </c>
      <c r="P3131">
        <v>26.118897482634601</v>
      </c>
      <c r="Q3131">
        <v>3.4734381210698002E-2</v>
      </c>
    </row>
    <row r="3132" spans="1:17" hidden="1" x14ac:dyDescent="0.3">
      <c r="A3132" t="s">
        <v>6428</v>
      </c>
      <c r="B3132" t="s">
        <v>6429</v>
      </c>
      <c r="C3132" t="str">
        <f>IFERROR(VLOOKUP(Table1[[#This Row],[Ticker]],[1]!Table1[[Symbol]:[Industry]],2,FALSE),"-")</f>
        <v>-</v>
      </c>
      <c r="D3132" t="s">
        <v>1800</v>
      </c>
      <c r="E3132">
        <v>69.764307840000001</v>
      </c>
      <c r="F3132">
        <v>0.8</v>
      </c>
      <c r="G3132">
        <v>-17.3092766101122</v>
      </c>
      <c r="H3132">
        <v>17.377166960760899</v>
      </c>
      <c r="I3132">
        <v>-42.529003521856197</v>
      </c>
      <c r="J3132">
        <v>4.4915930178104402</v>
      </c>
      <c r="K3132">
        <v>0.70216245169511504</v>
      </c>
      <c r="L3132">
        <v>0.82454637693885102</v>
      </c>
      <c r="M3132">
        <v>98.324832830678204</v>
      </c>
      <c r="N3132">
        <v>0.70926789704121695</v>
      </c>
      <c r="O3132">
        <v>43.749999999999901</v>
      </c>
      <c r="P3132">
        <v>60</v>
      </c>
      <c r="Q3132">
        <v>-1.4562470517444999E-2</v>
      </c>
    </row>
    <row r="3133" spans="1:17" hidden="1" x14ac:dyDescent="0.3">
      <c r="A3133" t="s">
        <v>6430</v>
      </c>
      <c r="B3133" t="s">
        <v>6431</v>
      </c>
      <c r="C3133" t="str">
        <f>IFERROR(VLOOKUP(Table1[[#This Row],[Ticker]],[1]!Table1[[Symbol]:[Industry]],2,FALSE),"-")</f>
        <v>-</v>
      </c>
      <c r="E3133">
        <v>69.684399999999997</v>
      </c>
      <c r="F3133">
        <v>201.4</v>
      </c>
      <c r="G3133">
        <v>-28.071181372017001</v>
      </c>
      <c r="H3133">
        <v>-23.502611942969999</v>
      </c>
      <c r="I3133">
        <v>-28.258436076342701</v>
      </c>
      <c r="J3133">
        <v>-6.7297542926409903</v>
      </c>
      <c r="K3133">
        <v>234.412612638312</v>
      </c>
      <c r="M3133">
        <v>22.6245398133441</v>
      </c>
      <c r="N3133">
        <v>0.42337011033099298</v>
      </c>
      <c r="O3133">
        <v>125.893743793445</v>
      </c>
      <c r="P3133">
        <v>6.7868504772004199</v>
      </c>
    </row>
    <row r="3134" spans="1:17" hidden="1" x14ac:dyDescent="0.3">
      <c r="A3134" t="s">
        <v>6432</v>
      </c>
      <c r="B3134" t="s">
        <v>6433</v>
      </c>
      <c r="C3134" t="str">
        <f>IFERROR(VLOOKUP(Table1[[#This Row],[Ticker]],[1]!Table1[[Symbol]:[Industry]],2,FALSE),"-")</f>
        <v>-</v>
      </c>
      <c r="D3134" t="s">
        <v>472</v>
      </c>
      <c r="E3134">
        <v>69.66</v>
      </c>
      <c r="F3134">
        <v>7.74</v>
      </c>
      <c r="G3134">
        <v>16.751329450493799</v>
      </c>
      <c r="H3134">
        <v>5.8387054222993804</v>
      </c>
      <c r="I3134">
        <v>-14.6060811906114</v>
      </c>
      <c r="J3134">
        <v>4.8802679571914203</v>
      </c>
      <c r="K3134">
        <v>7.2743420186430701</v>
      </c>
      <c r="L3134">
        <v>7.2174314373879103</v>
      </c>
      <c r="M3134">
        <v>69.737559316259293</v>
      </c>
      <c r="N3134">
        <v>2.2874286813054501</v>
      </c>
      <c r="O3134">
        <v>36.950904392764798</v>
      </c>
      <c r="P3134">
        <v>54.8</v>
      </c>
      <c r="Q3134">
        <v>3.1741858901375999E-2</v>
      </c>
    </row>
    <row r="3135" spans="1:17" hidden="1" x14ac:dyDescent="0.3">
      <c r="A3135" t="s">
        <v>6434</v>
      </c>
      <c r="B3135" t="s">
        <v>6435</v>
      </c>
      <c r="C3135" t="str">
        <f>IFERROR(VLOOKUP(Table1[[#This Row],[Ticker]],[1]!Table1[[Symbol]:[Industry]],2,FALSE),"-")</f>
        <v>-</v>
      </c>
      <c r="D3135" t="s">
        <v>62</v>
      </c>
      <c r="E3135">
        <v>69.550078055999904</v>
      </c>
      <c r="F3135">
        <v>14.83</v>
      </c>
      <c r="G3135">
        <v>35.658071793188697</v>
      </c>
      <c r="H3135">
        <v>7.4630318272262404</v>
      </c>
      <c r="I3135">
        <v>-19.2692212329477</v>
      </c>
      <c r="J3135">
        <v>-3.42928533701701</v>
      </c>
      <c r="K3135">
        <v>14.002002075052401</v>
      </c>
      <c r="L3135">
        <v>13.9061863176656</v>
      </c>
      <c r="M3135">
        <v>54.2270109264187</v>
      </c>
      <c r="N3135">
        <v>0.73047849005933896</v>
      </c>
      <c r="O3135">
        <v>32.838840188806401</v>
      </c>
      <c r="P3135">
        <v>70.459770114942501</v>
      </c>
      <c r="Q3135">
        <v>3.4896386698877999E-2</v>
      </c>
    </row>
    <row r="3136" spans="1:17" hidden="1" x14ac:dyDescent="0.3">
      <c r="A3136" t="s">
        <v>6436</v>
      </c>
      <c r="B3136" t="s">
        <v>6437</v>
      </c>
      <c r="C3136" t="str">
        <f>IFERROR(VLOOKUP(Table1[[#This Row],[Ticker]],[1]!Table1[[Symbol]:[Industry]],2,FALSE),"-")</f>
        <v>-</v>
      </c>
      <c r="D3136" t="s">
        <v>101</v>
      </c>
      <c r="E3136">
        <v>69.538925359999993</v>
      </c>
      <c r="F3136">
        <v>169.1</v>
      </c>
      <c r="G3136">
        <v>44.115508015467498</v>
      </c>
      <c r="H3136">
        <v>-8.9678929849816296</v>
      </c>
      <c r="I3136">
        <v>-40.8120763812002</v>
      </c>
      <c r="J3136">
        <v>-6.2245776316544399</v>
      </c>
      <c r="K3136">
        <v>172.114343168593</v>
      </c>
      <c r="L3136">
        <v>161.125934200746</v>
      </c>
      <c r="M3136">
        <v>35.178205839141803</v>
      </c>
      <c r="N3136">
        <v>1.1821815505727999</v>
      </c>
      <c r="O3136">
        <v>83.500887049083403</v>
      </c>
      <c r="P3136">
        <v>74.870734229576001</v>
      </c>
      <c r="Q3136">
        <v>2.4514258554051E-2</v>
      </c>
    </row>
    <row r="3137" spans="1:17" hidden="1" x14ac:dyDescent="0.3">
      <c r="A3137" t="s">
        <v>6438</v>
      </c>
      <c r="B3137" t="s">
        <v>6439</v>
      </c>
      <c r="C3137" t="str">
        <f>IFERROR(VLOOKUP(Table1[[#This Row],[Ticker]],[1]!Table1[[Symbol]:[Industry]],2,FALSE),"-")</f>
        <v>-</v>
      </c>
      <c r="E3137">
        <v>69.398560000000003</v>
      </c>
      <c r="F3137">
        <v>275</v>
      </c>
      <c r="G3137">
        <v>244.90400306795601</v>
      </c>
      <c r="H3137">
        <v>-19.016091597618502</v>
      </c>
      <c r="I3137">
        <v>253.623670095606</v>
      </c>
      <c r="J3137">
        <v>-2.8040667391068599</v>
      </c>
      <c r="K3137">
        <v>268.79447733490201</v>
      </c>
      <c r="M3137">
        <v>21.6125718799805</v>
      </c>
      <c r="N3137">
        <v>0.111774193548387</v>
      </c>
      <c r="O3137">
        <v>41.272727272727202</v>
      </c>
      <c r="P3137">
        <v>287.32394366197099</v>
      </c>
    </row>
    <row r="3138" spans="1:17" hidden="1" x14ac:dyDescent="0.3">
      <c r="A3138" t="s">
        <v>6440</v>
      </c>
      <c r="B3138" t="s">
        <v>6441</v>
      </c>
      <c r="C3138" t="str">
        <f>IFERROR(VLOOKUP(Table1[[#This Row],[Ticker]],[1]!Table1[[Symbol]:[Industry]],2,FALSE),"-")</f>
        <v>-</v>
      </c>
      <c r="D3138" t="s">
        <v>387</v>
      </c>
      <c r="E3138">
        <v>69.218149999999994</v>
      </c>
      <c r="F3138">
        <v>56.5</v>
      </c>
      <c r="G3138">
        <v>-17.3721696918732</v>
      </c>
      <c r="H3138">
        <v>-9.2403953270761292</v>
      </c>
      <c r="I3138">
        <v>-28.199265463304599</v>
      </c>
      <c r="J3138">
        <v>-1.1799133342766599</v>
      </c>
      <c r="K3138">
        <v>57.0737580254874</v>
      </c>
      <c r="L3138">
        <v>54.014218147797898</v>
      </c>
      <c r="M3138">
        <v>37.474343379441997</v>
      </c>
      <c r="N3138">
        <v>1.3362288135593201</v>
      </c>
      <c r="O3138">
        <v>29.0265486725663</v>
      </c>
      <c r="P3138">
        <v>51.881720430107499</v>
      </c>
    </row>
    <row r="3139" spans="1:17" hidden="1" x14ac:dyDescent="0.3">
      <c r="A3139" t="s">
        <v>6442</v>
      </c>
      <c r="B3139" t="s">
        <v>6443</v>
      </c>
      <c r="C3139" t="str">
        <f>IFERROR(VLOOKUP(Table1[[#This Row],[Ticker]],[1]!Table1[[Symbol]:[Industry]],2,FALSE),"-")</f>
        <v>-</v>
      </c>
      <c r="D3139" t="s">
        <v>400</v>
      </c>
      <c r="E3139">
        <v>68.636382865000002</v>
      </c>
      <c r="F3139">
        <v>34.07</v>
      </c>
      <c r="G3139">
        <v>83.767959162245404</v>
      </c>
      <c r="H3139">
        <v>-10.681346324143</v>
      </c>
      <c r="I3139">
        <v>2.1050740781187098</v>
      </c>
      <c r="J3139">
        <v>4.0685798976174201</v>
      </c>
      <c r="K3139">
        <v>35.443932468289802</v>
      </c>
      <c r="L3139">
        <v>30.3961315787849</v>
      </c>
      <c r="M3139">
        <v>44.163020339500903</v>
      </c>
      <c r="N3139">
        <v>1.1572111302236101</v>
      </c>
      <c r="O3139">
        <v>43.5280305253888</v>
      </c>
      <c r="P3139">
        <v>133.35616438356101</v>
      </c>
      <c r="Q3139">
        <v>1.9229842697303001E-2</v>
      </c>
    </row>
    <row r="3140" spans="1:17" hidden="1" x14ac:dyDescent="0.3">
      <c r="A3140" t="s">
        <v>6444</v>
      </c>
      <c r="B3140" t="s">
        <v>6445</v>
      </c>
      <c r="C3140" t="str">
        <f>IFERROR(VLOOKUP(Table1[[#This Row],[Ticker]],[1]!Table1[[Symbol]:[Industry]],2,FALSE),"-")</f>
        <v>-</v>
      </c>
      <c r="E3140">
        <v>68.322755799999996</v>
      </c>
      <c r="F3140">
        <v>14.95</v>
      </c>
      <c r="G3140">
        <v>-43.339481572356</v>
      </c>
      <c r="H3140">
        <v>7.9710583634758496</v>
      </c>
      <c r="I3140">
        <v>-1.4815426113816199</v>
      </c>
      <c r="J3140">
        <v>-4.1432754032421801</v>
      </c>
      <c r="K3140">
        <v>14.3542252424274</v>
      </c>
      <c r="L3140">
        <v>14.722504150272901</v>
      </c>
      <c r="M3140">
        <v>40.435408208974003</v>
      </c>
      <c r="N3140">
        <v>1.0745701952745199</v>
      </c>
      <c r="O3140">
        <v>73.5785953177257</v>
      </c>
      <c r="P3140">
        <v>44.4444444444444</v>
      </c>
      <c r="Q3140">
        <v>0.115113359646771</v>
      </c>
    </row>
    <row r="3141" spans="1:17" hidden="1" x14ac:dyDescent="0.3">
      <c r="A3141" t="s">
        <v>6446</v>
      </c>
      <c r="B3141" t="s">
        <v>6447</v>
      </c>
      <c r="C3141" t="str">
        <f>IFERROR(VLOOKUP(Table1[[#This Row],[Ticker]],[1]!Table1[[Symbol]:[Industry]],2,FALSE),"-")</f>
        <v>-</v>
      </c>
      <c r="D3141" t="s">
        <v>619</v>
      </c>
      <c r="E3141">
        <v>68.318892000000005</v>
      </c>
      <c r="F3141">
        <v>160.19999999999999</v>
      </c>
      <c r="G3141">
        <v>-22.647670031997102</v>
      </c>
      <c r="H3141">
        <v>-2.6744233344231798</v>
      </c>
      <c r="I3141">
        <v>-20.743001912845699</v>
      </c>
      <c r="J3141">
        <v>0.82556251485722998</v>
      </c>
      <c r="K3141">
        <v>157.78112714826901</v>
      </c>
      <c r="L3141">
        <v>160.61081882893899</v>
      </c>
      <c r="M3141">
        <v>51.821150915042203</v>
      </c>
      <c r="N3141">
        <v>1.2164265129682901</v>
      </c>
      <c r="O3141">
        <v>29.744069912609199</v>
      </c>
      <c r="P3141">
        <v>16.0028964518464</v>
      </c>
      <c r="Q3141">
        <v>-8.5777219174065999E-2</v>
      </c>
    </row>
    <row r="3142" spans="1:17" hidden="1" x14ac:dyDescent="0.3">
      <c r="A3142" t="s">
        <v>6448</v>
      </c>
      <c r="B3142" t="s">
        <v>6449</v>
      </c>
      <c r="C3142" t="str">
        <f>IFERROR(VLOOKUP(Table1[[#This Row],[Ticker]],[1]!Table1[[Symbol]:[Industry]],2,FALSE),"-")</f>
        <v>-</v>
      </c>
      <c r="D3142" t="s">
        <v>696</v>
      </c>
      <c r="E3142">
        <v>68.2711185</v>
      </c>
      <c r="F3142">
        <v>40.020000000000003</v>
      </c>
      <c r="G3142">
        <v>2.6696263434742402</v>
      </c>
      <c r="H3142">
        <v>9.6765432601372101</v>
      </c>
      <c r="I3142">
        <v>-30.647396756528501</v>
      </c>
      <c r="J3142">
        <v>-3.4667143275812999</v>
      </c>
      <c r="K3142">
        <v>38.852277527904199</v>
      </c>
      <c r="L3142">
        <v>39.874473233006597</v>
      </c>
      <c r="M3142">
        <v>49.024420018633499</v>
      </c>
      <c r="N3142">
        <v>3.6922727522563998</v>
      </c>
      <c r="O3142">
        <v>74.662668665667098</v>
      </c>
      <c r="P3142">
        <v>28.681672025723401</v>
      </c>
      <c r="Q3142">
        <v>-1.8068120013784002E-2</v>
      </c>
    </row>
    <row r="3143" spans="1:17" hidden="1" x14ac:dyDescent="0.3">
      <c r="A3143" t="s">
        <v>6450</v>
      </c>
      <c r="B3143" t="s">
        <v>6451</v>
      </c>
      <c r="C3143" t="str">
        <f>IFERROR(VLOOKUP(Table1[[#This Row],[Ticker]],[1]!Table1[[Symbol]:[Industry]],2,FALSE),"-")</f>
        <v>-</v>
      </c>
      <c r="E3143">
        <v>68.112029399999997</v>
      </c>
      <c r="F3143">
        <v>139</v>
      </c>
      <c r="G3143">
        <v>-10.7284282042679</v>
      </c>
      <c r="H3143">
        <v>8.4477458663913705</v>
      </c>
      <c r="I3143">
        <v>-2.0087611766179498</v>
      </c>
      <c r="J3143">
        <v>-9.2970452445120202</v>
      </c>
      <c r="K3143">
        <v>138.36772950052</v>
      </c>
      <c r="M3143">
        <v>37.179053965989297</v>
      </c>
      <c r="N3143">
        <v>0.52990654205607401</v>
      </c>
      <c r="O3143">
        <v>17.266187050359701</v>
      </c>
      <c r="P3143">
        <v>34.260600792040897</v>
      </c>
    </row>
    <row r="3144" spans="1:17" hidden="1" x14ac:dyDescent="0.3">
      <c r="A3144" t="s">
        <v>6452</v>
      </c>
      <c r="B3144" t="s">
        <v>6453</v>
      </c>
      <c r="C3144" t="str">
        <f>IFERROR(VLOOKUP(Table1[[#This Row],[Ticker]],[1]!Table1[[Symbol]:[Industry]],2,FALSE),"-")</f>
        <v>-</v>
      </c>
      <c r="D3144" t="s">
        <v>271</v>
      </c>
      <c r="E3144">
        <v>68.072197500000001</v>
      </c>
      <c r="F3144">
        <v>135</v>
      </c>
      <c r="G3144">
        <v>8.2214715293315201</v>
      </c>
      <c r="H3144">
        <v>-7.8702817388988997</v>
      </c>
      <c r="I3144">
        <v>3.8438560843514198</v>
      </c>
      <c r="J3144">
        <v>-0.91562941784072605</v>
      </c>
      <c r="K3144">
        <v>139.901376781675</v>
      </c>
      <c r="L3144">
        <v>128.312202240034</v>
      </c>
      <c r="M3144">
        <v>29.5218310401787</v>
      </c>
      <c r="N3144">
        <v>0.336787475267736</v>
      </c>
      <c r="O3144">
        <v>36.962962962962898</v>
      </c>
      <c r="P3144">
        <v>63.636363636363598</v>
      </c>
      <c r="Q3144">
        <v>7.6061747931630994E-2</v>
      </c>
    </row>
    <row r="3145" spans="1:17" hidden="1" x14ac:dyDescent="0.3">
      <c r="A3145" t="s">
        <v>6454</v>
      </c>
      <c r="B3145" t="s">
        <v>6455</v>
      </c>
      <c r="C3145" t="str">
        <f>IFERROR(VLOOKUP(Table1[[#This Row],[Ticker]],[1]!Table1[[Symbol]:[Industry]],2,FALSE),"-")</f>
        <v>-</v>
      </c>
      <c r="D3145" t="s">
        <v>92</v>
      </c>
      <c r="E3145">
        <v>67.925485096000003</v>
      </c>
      <c r="F3145">
        <v>8.98</v>
      </c>
      <c r="G3145">
        <v>-25.294624595460199</v>
      </c>
      <c r="H3145">
        <v>-7.2620697714990596</v>
      </c>
      <c r="I3145">
        <v>-16.574957567810198</v>
      </c>
      <c r="J3145">
        <v>-2.77069253031401</v>
      </c>
      <c r="K3145">
        <v>8.9942511139261807</v>
      </c>
      <c r="L3145">
        <v>9.3619547116471793</v>
      </c>
      <c r="M3145">
        <v>56.286486391435801</v>
      </c>
      <c r="N3145">
        <v>0.66055142652123899</v>
      </c>
      <c r="O3145">
        <v>29.732739420935399</v>
      </c>
      <c r="P3145">
        <v>23.6914600550964</v>
      </c>
      <c r="Q3145">
        <v>2.9241989070093E-2</v>
      </c>
    </row>
    <row r="3146" spans="1:17" hidden="1" x14ac:dyDescent="0.3">
      <c r="A3146" t="s">
        <v>6456</v>
      </c>
      <c r="B3146" t="s">
        <v>6457</v>
      </c>
      <c r="C3146" t="str">
        <f>IFERROR(VLOOKUP(Table1[[#This Row],[Ticker]],[1]!Table1[[Symbol]:[Industry]],2,FALSE),"-")</f>
        <v>-</v>
      </c>
      <c r="D3146" t="s">
        <v>420</v>
      </c>
      <c r="E3146">
        <v>67.923427500000003</v>
      </c>
      <c r="F3146">
        <v>67</v>
      </c>
      <c r="G3146">
        <v>-47.839579640415202</v>
      </c>
      <c r="H3146">
        <v>-15.6054362670739</v>
      </c>
      <c r="I3146">
        <v>-15.746399522558301</v>
      </c>
      <c r="J3146">
        <v>3.5553180991349902</v>
      </c>
      <c r="K3146">
        <v>65.516117074189197</v>
      </c>
      <c r="L3146">
        <v>69.295196156348197</v>
      </c>
      <c r="M3146">
        <v>60.0434405980142</v>
      </c>
      <c r="N3146">
        <v>3.4798176333786103E-2</v>
      </c>
      <c r="O3146">
        <v>48.716417910447703</v>
      </c>
      <c r="P3146">
        <v>19.429590017825301</v>
      </c>
      <c r="Q3146">
        <v>-1.6492750990145001E-2</v>
      </c>
    </row>
    <row r="3147" spans="1:17" hidden="1" x14ac:dyDescent="0.3">
      <c r="A3147" t="s">
        <v>6458</v>
      </c>
      <c r="B3147" t="s">
        <v>6459</v>
      </c>
      <c r="C3147" t="str">
        <f>IFERROR(VLOOKUP(Table1[[#This Row],[Ticker]],[1]!Table1[[Symbol]:[Industry]],2,FALSE),"-")</f>
        <v>-</v>
      </c>
      <c r="D3147" t="s">
        <v>1435</v>
      </c>
      <c r="E3147">
        <v>67.614743809999993</v>
      </c>
      <c r="F3147">
        <v>33.35</v>
      </c>
      <c r="G3147">
        <v>-17.4264225100057</v>
      </c>
      <c r="H3147">
        <v>20.748452714718098</v>
      </c>
      <c r="I3147">
        <v>-15.7040374431588</v>
      </c>
      <c r="J3147">
        <v>-2.6725586200253901</v>
      </c>
      <c r="K3147">
        <v>30.1680912171439</v>
      </c>
      <c r="L3147">
        <v>29.903368112475398</v>
      </c>
      <c r="M3147">
        <v>49.7160739650772</v>
      </c>
      <c r="N3147">
        <v>2.0576512455515998</v>
      </c>
      <c r="O3147">
        <v>40.6296851574212</v>
      </c>
      <c r="P3147">
        <v>38.669438669438598</v>
      </c>
    </row>
    <row r="3148" spans="1:17" hidden="1" x14ac:dyDescent="0.3">
      <c r="A3148" t="s">
        <v>6460</v>
      </c>
      <c r="B3148" t="s">
        <v>6461</v>
      </c>
      <c r="C3148" t="str">
        <f>IFERROR(VLOOKUP(Table1[[#This Row],[Ticker]],[1]!Table1[[Symbol]:[Industry]],2,FALSE),"-")</f>
        <v>-</v>
      </c>
      <c r="D3148" t="s">
        <v>916</v>
      </c>
      <c r="E3148">
        <v>67.533114104999996</v>
      </c>
      <c r="F3148">
        <v>58.95</v>
      </c>
      <c r="G3148">
        <v>-45.792919404099798</v>
      </c>
      <c r="H3148">
        <v>-1.6417463587605601</v>
      </c>
      <c r="I3148">
        <v>-36.128759470605402</v>
      </c>
      <c r="J3148">
        <v>-7.0517033593893998</v>
      </c>
      <c r="K3148">
        <v>60.8826671529553</v>
      </c>
      <c r="M3148">
        <v>43.244902833449501</v>
      </c>
      <c r="N3148">
        <v>2.1308823529411698</v>
      </c>
      <c r="O3148">
        <v>55.894826123833703</v>
      </c>
      <c r="P3148">
        <v>6.98729582577133</v>
      </c>
    </row>
    <row r="3149" spans="1:17" hidden="1" x14ac:dyDescent="0.3">
      <c r="A3149" t="s">
        <v>6462</v>
      </c>
      <c r="B3149" t="s">
        <v>6463</v>
      </c>
      <c r="C3149" t="str">
        <f>IFERROR(VLOOKUP(Table1[[#This Row],[Ticker]],[1]!Table1[[Symbol]:[Industry]],2,FALSE),"-")</f>
        <v>-</v>
      </c>
      <c r="D3149" t="s">
        <v>941</v>
      </c>
      <c r="E3149">
        <v>67.470150000000004</v>
      </c>
      <c r="F3149">
        <v>39.700000000000003</v>
      </c>
      <c r="G3149">
        <v>32.323269321646201</v>
      </c>
      <c r="H3149">
        <v>-6.0154354924101296</v>
      </c>
      <c r="I3149">
        <v>-19.5936256467193</v>
      </c>
      <c r="J3149">
        <v>5.0179088072841296</v>
      </c>
      <c r="K3149">
        <v>38.130977382997798</v>
      </c>
      <c r="L3149">
        <v>32.531431662585</v>
      </c>
      <c r="M3149">
        <v>35.5766852272859</v>
      </c>
      <c r="N3149">
        <v>0.46296296296296202</v>
      </c>
      <c r="O3149">
        <v>21.788413098236699</v>
      </c>
      <c r="P3149">
        <v>80.045351473922906</v>
      </c>
      <c r="Q3149">
        <v>0.117150426494209</v>
      </c>
    </row>
    <row r="3150" spans="1:17" hidden="1" x14ac:dyDescent="0.3">
      <c r="A3150" t="s">
        <v>6464</v>
      </c>
      <c r="B3150" t="s">
        <v>6465</v>
      </c>
      <c r="C3150" t="str">
        <f>IFERROR(VLOOKUP(Table1[[#This Row],[Ticker]],[1]!Table1[[Symbol]:[Industry]],2,FALSE),"-")</f>
        <v>-</v>
      </c>
      <c r="D3150" t="s">
        <v>472</v>
      </c>
      <c r="E3150">
        <v>67.420860000000005</v>
      </c>
      <c r="F3150">
        <v>141.69999999999999</v>
      </c>
      <c r="G3150">
        <v>-20.958858580304899</v>
      </c>
      <c r="H3150">
        <v>6.5418304222993697</v>
      </c>
      <c r="I3150">
        <v>-12.2391915526549</v>
      </c>
      <c r="J3150">
        <v>-8.0364205645325093</v>
      </c>
      <c r="K3150">
        <v>146.70390537149899</v>
      </c>
      <c r="M3150">
        <v>37.002074728566797</v>
      </c>
      <c r="N3150">
        <v>0.30128893662728201</v>
      </c>
      <c r="O3150">
        <v>39.731827805222302</v>
      </c>
      <c r="P3150">
        <v>24.3527863097849</v>
      </c>
    </row>
    <row r="3151" spans="1:17" hidden="1" x14ac:dyDescent="0.3">
      <c r="A3151" t="s">
        <v>6466</v>
      </c>
      <c r="B3151" t="s">
        <v>6427</v>
      </c>
      <c r="C3151" t="str">
        <f>IFERROR(VLOOKUP(Table1[[#This Row],[Ticker]],[1]!Table1[[Symbol]:[Industry]],2,FALSE),"-")</f>
        <v>-</v>
      </c>
      <c r="D3151" t="s">
        <v>21</v>
      </c>
      <c r="E3151">
        <v>67.296074274000006</v>
      </c>
      <c r="F3151">
        <v>19.579999999999998</v>
      </c>
      <c r="G3151">
        <v>-2.0102378572885602</v>
      </c>
      <c r="H3151">
        <v>-1.3570617734678101</v>
      </c>
      <c r="I3151">
        <v>-30.1998036166354</v>
      </c>
      <c r="J3151">
        <v>10.0707183960813</v>
      </c>
      <c r="K3151">
        <v>18.709728474849399</v>
      </c>
      <c r="L3151">
        <v>19.461616565174999</v>
      </c>
      <c r="M3151">
        <v>67.020116567405495</v>
      </c>
      <c r="N3151">
        <v>1.90147546149001</v>
      </c>
      <c r="O3151">
        <v>37.844739530132699</v>
      </c>
      <c r="P3151">
        <v>26.2242323468477</v>
      </c>
      <c r="Q3151">
        <v>-2.9649049222588E-2</v>
      </c>
    </row>
    <row r="3152" spans="1:17" hidden="1" x14ac:dyDescent="0.3">
      <c r="A3152" t="s">
        <v>6467</v>
      </c>
      <c r="B3152" t="s">
        <v>6468</v>
      </c>
      <c r="C3152" t="str">
        <f>IFERROR(VLOOKUP(Table1[[#This Row],[Ticker]],[1]!Table1[[Symbol]:[Industry]],2,FALSE),"-")</f>
        <v>-</v>
      </c>
      <c r="D3152" t="s">
        <v>1147</v>
      </c>
      <c r="E3152">
        <v>67.2</v>
      </c>
      <c r="F3152">
        <v>12.8</v>
      </c>
      <c r="G3152">
        <v>-22.790172525790702</v>
      </c>
      <c r="H3152">
        <v>-6.1959592348219399</v>
      </c>
      <c r="I3152">
        <v>-14.230230471701899</v>
      </c>
      <c r="J3152">
        <v>-0.29482956037414199</v>
      </c>
      <c r="K3152">
        <v>13.386948106845299</v>
      </c>
      <c r="L3152">
        <v>13.775336516351899</v>
      </c>
      <c r="M3152">
        <v>24.7565433744263</v>
      </c>
      <c r="N3152">
        <v>0.80228043812337402</v>
      </c>
      <c r="O3152">
        <v>59.6875</v>
      </c>
      <c r="P3152">
        <v>25.4901960784313</v>
      </c>
      <c r="Q3152">
        <v>-3.9357716056958002E-2</v>
      </c>
    </row>
    <row r="3153" spans="1:17" hidden="1" x14ac:dyDescent="0.3">
      <c r="A3153" t="s">
        <v>6469</v>
      </c>
      <c r="B3153" t="s">
        <v>6470</v>
      </c>
      <c r="C3153" t="str">
        <f>IFERROR(VLOOKUP(Table1[[#This Row],[Ticker]],[1]!Table1[[Symbol]:[Industry]],2,FALSE),"-")</f>
        <v>-</v>
      </c>
      <c r="E3153">
        <v>67.180000000000007</v>
      </c>
      <c r="F3153">
        <v>33.590000000000003</v>
      </c>
      <c r="G3153">
        <v>1.68810460949119</v>
      </c>
      <c r="H3153">
        <v>-3.2979423895493798</v>
      </c>
      <c r="I3153">
        <v>2.39696368081851</v>
      </c>
      <c r="J3153">
        <v>-1.25287685251754</v>
      </c>
      <c r="K3153">
        <v>33.766996590635301</v>
      </c>
      <c r="L3153">
        <v>32.452693086590799</v>
      </c>
      <c r="M3153">
        <v>45.217432368310298</v>
      </c>
      <c r="N3153">
        <v>0.99688209582197995</v>
      </c>
      <c r="O3153">
        <v>30.6638880619231</v>
      </c>
      <c r="P3153">
        <v>69.646464646464594</v>
      </c>
      <c r="Q3153">
        <v>0.102975251404092</v>
      </c>
    </row>
    <row r="3154" spans="1:17" hidden="1" x14ac:dyDescent="0.3">
      <c r="A3154" t="s">
        <v>6471</v>
      </c>
      <c r="B3154" t="s">
        <v>6472</v>
      </c>
      <c r="C3154" t="str">
        <f>IFERROR(VLOOKUP(Table1[[#This Row],[Ticker]],[1]!Table1[[Symbol]:[Industry]],2,FALSE),"-")</f>
        <v>-</v>
      </c>
      <c r="D3154" t="s">
        <v>619</v>
      </c>
      <c r="E3154">
        <v>67.171101500000006</v>
      </c>
      <c r="F3154">
        <v>26.2</v>
      </c>
      <c r="G3154">
        <v>-31.7224221500183</v>
      </c>
      <c r="H3154">
        <v>-11.2377777799879</v>
      </c>
      <c r="I3154">
        <v>-42.498708906723998</v>
      </c>
      <c r="J3154">
        <v>-1.3425678560723699</v>
      </c>
      <c r="K3154">
        <v>26.7578376823726</v>
      </c>
      <c r="L3154">
        <v>29.054174054473801</v>
      </c>
      <c r="M3154">
        <v>52.524331672751302</v>
      </c>
      <c r="N3154">
        <v>1.08667244662183</v>
      </c>
      <c r="O3154">
        <v>59.923664122137403</v>
      </c>
      <c r="P3154">
        <v>15.9292035398229</v>
      </c>
      <c r="Q3154">
        <v>-8.3432145114976999E-2</v>
      </c>
    </row>
    <row r="3155" spans="1:17" hidden="1" x14ac:dyDescent="0.3">
      <c r="A3155" t="s">
        <v>6473</v>
      </c>
      <c r="B3155" t="s">
        <v>6474</v>
      </c>
      <c r="C3155" t="str">
        <f>IFERROR(VLOOKUP(Table1[[#This Row],[Ticker]],[1]!Table1[[Symbol]:[Industry]],2,FALSE),"-")</f>
        <v>-</v>
      </c>
      <c r="E3155">
        <v>67.136288800000003</v>
      </c>
      <c r="F3155">
        <v>44.38</v>
      </c>
      <c r="G3155">
        <v>-63.372365508104799</v>
      </c>
      <c r="H3155">
        <v>-19.821671936191098</v>
      </c>
      <c r="I3155">
        <v>-41.351197148379498</v>
      </c>
      <c r="J3155">
        <v>-5.6467512689294797</v>
      </c>
      <c r="K3155">
        <v>51.4970091757896</v>
      </c>
      <c r="L3155">
        <v>56.446129423226502</v>
      </c>
      <c r="M3155">
        <v>17.893842419006202</v>
      </c>
      <c r="N3155">
        <v>0.60738134292819701</v>
      </c>
      <c r="O3155">
        <v>78.008111762054895</v>
      </c>
      <c r="P3155">
        <v>6.7853705486044102</v>
      </c>
      <c r="Q3155">
        <v>2.8297069403880999E-2</v>
      </c>
    </row>
    <row r="3156" spans="1:17" hidden="1" x14ac:dyDescent="0.3">
      <c r="A3156" t="s">
        <v>6475</v>
      </c>
      <c r="B3156" t="s">
        <v>6476</v>
      </c>
      <c r="C3156" t="str">
        <f>IFERROR(VLOOKUP(Table1[[#This Row],[Ticker]],[1]!Table1[[Symbol]:[Industry]],2,FALSE),"-")</f>
        <v>-</v>
      </c>
      <c r="D3156" t="s">
        <v>619</v>
      </c>
      <c r="E3156">
        <v>66.897323999999998</v>
      </c>
      <c r="F3156">
        <v>2.23</v>
      </c>
      <c r="G3156">
        <v>-86.549369850205494</v>
      </c>
      <c r="H3156">
        <v>-22.5520991754017</v>
      </c>
      <c r="I3156">
        <v>-57.707889152354703</v>
      </c>
      <c r="J3156">
        <v>-12.8704095495836</v>
      </c>
      <c r="K3156">
        <v>2.5447348079465302</v>
      </c>
      <c r="L3156">
        <v>3.5162945420588301</v>
      </c>
      <c r="M3156">
        <v>27.9918145878617</v>
      </c>
      <c r="N3156">
        <v>2.2985034021489898</v>
      </c>
      <c r="O3156">
        <v>217.63826606875901</v>
      </c>
      <c r="P3156">
        <v>5.1886792452830104</v>
      </c>
      <c r="Q3156">
        <v>-8.1902899331956006E-2</v>
      </c>
    </row>
    <row r="3157" spans="1:17" hidden="1" x14ac:dyDescent="0.3">
      <c r="A3157" t="s">
        <v>6477</v>
      </c>
      <c r="B3157" t="s">
        <v>6478</v>
      </c>
      <c r="C3157" t="str">
        <f>IFERROR(VLOOKUP(Table1[[#This Row],[Ticker]],[1]!Table1[[Symbol]:[Industry]],2,FALSE),"-")</f>
        <v>-</v>
      </c>
      <c r="D3157" t="s">
        <v>472</v>
      </c>
      <c r="E3157">
        <v>66.879845316000001</v>
      </c>
      <c r="F3157">
        <v>100.78</v>
      </c>
      <c r="G3157">
        <v>-5.8974429838673696</v>
      </c>
      <c r="H3157">
        <v>2.2822980877919701</v>
      </c>
      <c r="I3157">
        <v>-11.786050376439</v>
      </c>
      <c r="J3157">
        <v>-3.2479102347028501</v>
      </c>
      <c r="K3157">
        <v>98.273009265489804</v>
      </c>
      <c r="L3157">
        <v>94.618605388440798</v>
      </c>
      <c r="M3157">
        <v>42.560949073435403</v>
      </c>
      <c r="N3157">
        <v>1.4278330019880701</v>
      </c>
      <c r="O3157">
        <v>19.021631276046801</v>
      </c>
      <c r="P3157">
        <v>23.3537331701346</v>
      </c>
      <c r="Q3157">
        <v>-2.70840521603E-3</v>
      </c>
    </row>
    <row r="3158" spans="1:17" hidden="1" x14ac:dyDescent="0.3">
      <c r="A3158" t="s">
        <v>6479</v>
      </c>
      <c r="B3158" t="s">
        <v>6480</v>
      </c>
      <c r="C3158" t="str">
        <f>IFERROR(VLOOKUP(Table1[[#This Row],[Ticker]],[1]!Table1[[Symbol]:[Industry]],2,FALSE),"-")</f>
        <v>-</v>
      </c>
      <c r="D3158" t="s">
        <v>551</v>
      </c>
      <c r="E3158">
        <v>66.725954999999999</v>
      </c>
      <c r="F3158">
        <v>52.2</v>
      </c>
      <c r="G3158">
        <v>-18.734007792907899</v>
      </c>
      <c r="H3158">
        <v>-3.3890938054998299</v>
      </c>
      <c r="I3158">
        <v>-1.15791559339124</v>
      </c>
      <c r="J3158">
        <v>7.73108291297957</v>
      </c>
      <c r="K3158">
        <v>44.912448248264702</v>
      </c>
      <c r="L3158">
        <v>39.160654317562198</v>
      </c>
      <c r="M3158">
        <v>57.573827519760101</v>
      </c>
      <c r="N3158">
        <v>0.99068322981366397</v>
      </c>
      <c r="O3158">
        <v>20.402298850574699</v>
      </c>
      <c r="P3158">
        <v>90.510948905109501</v>
      </c>
      <c r="Q3158">
        <v>0.142338730466854</v>
      </c>
    </row>
    <row r="3159" spans="1:17" hidden="1" x14ac:dyDescent="0.3">
      <c r="A3159" t="s">
        <v>6481</v>
      </c>
      <c r="B3159" t="s">
        <v>6482</v>
      </c>
      <c r="C3159" t="str">
        <f>IFERROR(VLOOKUP(Table1[[#This Row],[Ticker]],[1]!Table1[[Symbol]:[Industry]],2,FALSE),"-")</f>
        <v>-</v>
      </c>
      <c r="D3159" t="s">
        <v>619</v>
      </c>
      <c r="E3159">
        <v>66.667023728999993</v>
      </c>
      <c r="F3159">
        <v>44.49</v>
      </c>
      <c r="G3159">
        <v>-2.1572649589198201</v>
      </c>
      <c r="H3159">
        <v>-11.166585582991599</v>
      </c>
      <c r="I3159">
        <v>-6.8498435005909304</v>
      </c>
      <c r="J3159">
        <v>-4.4503699978367797</v>
      </c>
      <c r="K3159">
        <v>43.735465366495703</v>
      </c>
      <c r="L3159">
        <v>42.585537517750602</v>
      </c>
      <c r="M3159">
        <v>44.808812199198499</v>
      </c>
      <c r="N3159">
        <v>0.62526611479388605</v>
      </c>
      <c r="O3159">
        <v>46.077770285457298</v>
      </c>
      <c r="P3159">
        <v>34.695731153496801</v>
      </c>
      <c r="Q3159">
        <v>2.7209090852821999E-2</v>
      </c>
    </row>
    <row r="3160" spans="1:17" hidden="1" x14ac:dyDescent="0.3">
      <c r="A3160" t="s">
        <v>6483</v>
      </c>
      <c r="B3160" t="s">
        <v>6484</v>
      </c>
      <c r="C3160" t="str">
        <f>IFERROR(VLOOKUP(Table1[[#This Row],[Ticker]],[1]!Table1[[Symbol]:[Industry]],2,FALSE),"-")</f>
        <v>-</v>
      </c>
      <c r="D3160" t="s">
        <v>539</v>
      </c>
      <c r="E3160">
        <v>66.661766</v>
      </c>
      <c r="F3160">
        <v>221.35</v>
      </c>
      <c r="G3160">
        <v>20.697259337600102</v>
      </c>
      <c r="H3160">
        <v>-0.90042501248323203</v>
      </c>
      <c r="I3160">
        <v>-26.680846077060099</v>
      </c>
      <c r="J3160">
        <v>-4.4557754032421801</v>
      </c>
      <c r="K3160">
        <v>240.02038632531301</v>
      </c>
      <c r="L3160">
        <v>223.132653051246</v>
      </c>
      <c r="M3160">
        <v>25.120228092289899</v>
      </c>
      <c r="N3160">
        <v>0.88027651125165396</v>
      </c>
      <c r="O3160">
        <v>22.859724418341901</v>
      </c>
      <c r="P3160">
        <v>97.018246550956803</v>
      </c>
      <c r="Q3160">
        <v>0.146202298563644</v>
      </c>
    </row>
    <row r="3161" spans="1:17" hidden="1" x14ac:dyDescent="0.3">
      <c r="A3161" t="s">
        <v>6485</v>
      </c>
      <c r="B3161" t="s">
        <v>6486</v>
      </c>
      <c r="C3161" t="str">
        <f>IFERROR(VLOOKUP(Table1[[#This Row],[Ticker]],[1]!Table1[[Symbol]:[Industry]],2,FALSE),"-")</f>
        <v>-</v>
      </c>
      <c r="D3161" t="s">
        <v>523</v>
      </c>
      <c r="E3161">
        <v>66.623999999999995</v>
      </c>
      <c r="F3161">
        <v>1</v>
      </c>
      <c r="G3161">
        <v>-18.712785382042</v>
      </c>
      <c r="H3161">
        <v>11.7477963313902</v>
      </c>
      <c r="I3161">
        <v>38.589877597024802</v>
      </c>
      <c r="J3161">
        <v>-8.3843468318136196</v>
      </c>
      <c r="K3161">
        <v>0.91734315717074</v>
      </c>
      <c r="L3161">
        <v>0.91212541538394298</v>
      </c>
      <c r="M3161">
        <v>45.9718272729123</v>
      </c>
      <c r="N3161">
        <v>0.89683827095605895</v>
      </c>
      <c r="O3161">
        <v>18.999999999999901</v>
      </c>
      <c r="P3161">
        <v>122.222222222222</v>
      </c>
      <c r="Q3161">
        <v>-2.0748825627E-5</v>
      </c>
    </row>
    <row r="3162" spans="1:17" hidden="1" x14ac:dyDescent="0.3">
      <c r="A3162" t="s">
        <v>6487</v>
      </c>
      <c r="B3162" t="s">
        <v>6488</v>
      </c>
      <c r="C3162" t="str">
        <f>IFERROR(VLOOKUP(Table1[[#This Row],[Ticker]],[1]!Table1[[Symbol]:[Industry]],2,FALSE),"-")</f>
        <v>-</v>
      </c>
      <c r="D3162" t="s">
        <v>619</v>
      </c>
      <c r="E3162">
        <v>66.533330735999996</v>
      </c>
      <c r="F3162">
        <v>41.76</v>
      </c>
      <c r="G3162">
        <v>19.9599400160686</v>
      </c>
      <c r="H3162">
        <v>-11.525979582137101</v>
      </c>
      <c r="I3162">
        <v>-19.513711078263899</v>
      </c>
      <c r="J3162">
        <v>-3.3895228152504702</v>
      </c>
      <c r="K3162">
        <v>44.415387177779401</v>
      </c>
      <c r="L3162">
        <v>43.5535082226803</v>
      </c>
      <c r="M3162">
        <v>36.253733296559801</v>
      </c>
      <c r="N3162">
        <v>0.300892338742208</v>
      </c>
      <c r="O3162">
        <v>67.313218390804593</v>
      </c>
      <c r="P3162">
        <v>49.081122380565198</v>
      </c>
      <c r="Q3162">
        <v>2.9783414402885001E-2</v>
      </c>
    </row>
    <row r="3163" spans="1:17" hidden="1" x14ac:dyDescent="0.3">
      <c r="A3163" t="s">
        <v>6489</v>
      </c>
      <c r="B3163" t="s">
        <v>6490</v>
      </c>
      <c r="C3163" t="str">
        <f>IFERROR(VLOOKUP(Table1[[#This Row],[Ticker]],[1]!Table1[[Symbol]:[Industry]],2,FALSE),"-")</f>
        <v>-</v>
      </c>
      <c r="D3163" t="s">
        <v>198</v>
      </c>
      <c r="E3163">
        <v>66.501750000000001</v>
      </c>
      <c r="F3163">
        <v>111.3</v>
      </c>
      <c r="G3163">
        <v>24.1869960203456</v>
      </c>
      <c r="H3163">
        <v>-5.1313122143849297</v>
      </c>
      <c r="I3163">
        <v>-23.272805174748701</v>
      </c>
      <c r="J3163">
        <v>-7.3688545340334901</v>
      </c>
      <c r="K3163">
        <v>107.80864143858101</v>
      </c>
      <c r="L3163">
        <v>100.518607739236</v>
      </c>
      <c r="M3163">
        <v>39.244091735983403</v>
      </c>
      <c r="N3163">
        <v>1.0613400775569</v>
      </c>
      <c r="O3163">
        <v>40.026954177897501</v>
      </c>
      <c r="P3163">
        <v>60.490266762797397</v>
      </c>
      <c r="Q3163">
        <v>3.1076262359331999E-2</v>
      </c>
    </row>
    <row r="3164" spans="1:17" hidden="1" x14ac:dyDescent="0.3">
      <c r="A3164" t="s">
        <v>6491</v>
      </c>
      <c r="B3164" t="s">
        <v>6492</v>
      </c>
      <c r="C3164" t="str">
        <f>IFERROR(VLOOKUP(Table1[[#This Row],[Ticker]],[1]!Table1[[Symbol]:[Industry]],2,FALSE),"-")</f>
        <v>-</v>
      </c>
      <c r="D3164" t="s">
        <v>62</v>
      </c>
      <c r="E3164">
        <v>66.492797404000001</v>
      </c>
      <c r="F3164">
        <v>50.92</v>
      </c>
      <c r="G3164">
        <v>-47.404514705350302</v>
      </c>
      <c r="H3164">
        <v>-10.3861557154137</v>
      </c>
      <c r="I3164">
        <v>-41.082933204700701</v>
      </c>
      <c r="J3164">
        <v>-5.9849850252353098</v>
      </c>
      <c r="K3164">
        <v>52.882774033872799</v>
      </c>
      <c r="L3164">
        <v>62.311057242705203</v>
      </c>
      <c r="M3164">
        <v>46.592254022146903</v>
      </c>
      <c r="N3164">
        <v>1.02659937262084</v>
      </c>
      <c r="O3164">
        <v>69.010212097407702</v>
      </c>
      <c r="P3164">
        <v>14.4526859968532</v>
      </c>
      <c r="Q3164">
        <v>-4.5555357909936998E-2</v>
      </c>
    </row>
    <row r="3165" spans="1:17" hidden="1" x14ac:dyDescent="0.3">
      <c r="A3165" t="s">
        <v>6493</v>
      </c>
      <c r="B3165" t="s">
        <v>6494</v>
      </c>
      <c r="C3165" t="str">
        <f>IFERROR(VLOOKUP(Table1[[#This Row],[Ticker]],[1]!Table1[[Symbol]:[Industry]],2,FALSE),"-")</f>
        <v>-</v>
      </c>
      <c r="D3165" t="s">
        <v>21</v>
      </c>
      <c r="E3165">
        <v>66.461508749999993</v>
      </c>
      <c r="F3165">
        <v>5.25</v>
      </c>
      <c r="G3165">
        <v>120.21010323484801</v>
      </c>
      <c r="H3165">
        <v>41.2680683031858</v>
      </c>
      <c r="I3165">
        <v>62.709825445786201</v>
      </c>
      <c r="J3165">
        <v>8.3470993400843003</v>
      </c>
      <c r="K3165">
        <v>3.7050202244052399</v>
      </c>
      <c r="L3165">
        <v>2.7455387076067801</v>
      </c>
      <c r="M3165">
        <v>99.982091260014798</v>
      </c>
      <c r="N3165">
        <v>1.09868487833479</v>
      </c>
      <c r="O3165">
        <v>0</v>
      </c>
      <c r="P3165">
        <v>228.125</v>
      </c>
      <c r="Q3165">
        <v>9.7334697700808007E-2</v>
      </c>
    </row>
    <row r="3166" spans="1:17" hidden="1" x14ac:dyDescent="0.3">
      <c r="A3166" t="s">
        <v>6495</v>
      </c>
      <c r="B3166" t="s">
        <v>6496</v>
      </c>
      <c r="C3166" t="str">
        <f>IFERROR(VLOOKUP(Table1[[#This Row],[Ticker]],[1]!Table1[[Symbol]:[Industry]],2,FALSE),"-")</f>
        <v>-</v>
      </c>
      <c r="D3166" t="s">
        <v>472</v>
      </c>
      <c r="E3166">
        <v>65.991119737999995</v>
      </c>
      <c r="F3166">
        <v>38.229999999999997</v>
      </c>
      <c r="G3166">
        <v>-74.336132629474506</v>
      </c>
      <c r="H3166">
        <v>-22.255607009648301</v>
      </c>
      <c r="I3166">
        <v>-53.784321715774901</v>
      </c>
      <c r="J3166">
        <v>-7.3352934755313504</v>
      </c>
      <c r="K3166">
        <v>43.172937422657</v>
      </c>
      <c r="L3166">
        <v>52.389773724642197</v>
      </c>
      <c r="M3166">
        <v>21.256759211040102</v>
      </c>
      <c r="N3166">
        <v>0.42905835241103002</v>
      </c>
      <c r="O3166">
        <v>117.051810510801</v>
      </c>
      <c r="P3166">
        <v>5.8111753271488498</v>
      </c>
      <c r="Q3166">
        <v>1.3637069204661E-2</v>
      </c>
    </row>
    <row r="3167" spans="1:17" hidden="1" x14ac:dyDescent="0.3">
      <c r="A3167" t="s">
        <v>6497</v>
      </c>
      <c r="B3167" t="s">
        <v>6498</v>
      </c>
      <c r="C3167" t="str">
        <f>IFERROR(VLOOKUP(Table1[[#This Row],[Ticker]],[1]!Table1[[Symbol]:[Industry]],2,FALSE),"-")</f>
        <v>-</v>
      </c>
      <c r="D3167" t="s">
        <v>46</v>
      </c>
      <c r="E3167">
        <v>65.928226420000001</v>
      </c>
      <c r="F3167">
        <v>0.7</v>
      </c>
      <c r="G3167">
        <v>3.2967839959483198</v>
      </c>
      <c r="K3167">
        <v>0.813046339516308</v>
      </c>
      <c r="L3167">
        <v>1.2524745064316301</v>
      </c>
      <c r="M3167">
        <v>70.989730741565694</v>
      </c>
      <c r="N3167">
        <v>1</v>
      </c>
      <c r="O3167">
        <v>7.1428571428571397</v>
      </c>
      <c r="P3167">
        <v>39.999999999999901</v>
      </c>
      <c r="Q3167">
        <v>3.7666979515126001E-2</v>
      </c>
    </row>
    <row r="3168" spans="1:17" hidden="1" x14ac:dyDescent="0.3">
      <c r="A3168" t="s">
        <v>6499</v>
      </c>
      <c r="B3168" t="s">
        <v>6500</v>
      </c>
      <c r="C3168" t="str">
        <f>IFERROR(VLOOKUP(Table1[[#This Row],[Ticker]],[1]!Table1[[Symbol]:[Industry]],2,FALSE),"-")</f>
        <v>-</v>
      </c>
      <c r="D3168" t="s">
        <v>138</v>
      </c>
      <c r="E3168">
        <v>65.888411078999994</v>
      </c>
      <c r="F3168">
        <v>90.67</v>
      </c>
      <c r="G3168">
        <v>-26.428874960479799</v>
      </c>
      <c r="H3168">
        <v>-1.97231646748171</v>
      </c>
      <c r="I3168">
        <v>-34.300919106271799</v>
      </c>
      <c r="J3168">
        <v>0.44743999626314801</v>
      </c>
      <c r="K3168">
        <v>93.571429752166196</v>
      </c>
      <c r="L3168">
        <v>105.801898496069</v>
      </c>
      <c r="M3168">
        <v>51.7283160292641</v>
      </c>
      <c r="N3168">
        <v>0.56914087245243405</v>
      </c>
      <c r="O3168">
        <v>77.567001213190693</v>
      </c>
      <c r="P3168">
        <v>9.8364627498485699</v>
      </c>
      <c r="Q3168">
        <v>-4.1576078334250997E-2</v>
      </c>
    </row>
    <row r="3169" spans="1:17" hidden="1" x14ac:dyDescent="0.3">
      <c r="A3169" t="s">
        <v>6501</v>
      </c>
      <c r="B3169" t="s">
        <v>6502</v>
      </c>
      <c r="C3169" t="str">
        <f>IFERROR(VLOOKUP(Table1[[#This Row],[Ticker]],[1]!Table1[[Symbol]:[Industry]],2,FALSE),"-")</f>
        <v>-</v>
      </c>
      <c r="D3169" t="s">
        <v>472</v>
      </c>
      <c r="E3169">
        <v>65.825370000000007</v>
      </c>
      <c r="F3169">
        <v>39.869999999999997</v>
      </c>
      <c r="G3169">
        <v>90.378895432898403</v>
      </c>
      <c r="H3169">
        <v>4.65686352300379</v>
      </c>
      <c r="I3169">
        <v>-8.4520973045803292</v>
      </c>
      <c r="J3169">
        <v>-0.14625159371837401</v>
      </c>
      <c r="K3169">
        <v>41.561400848921501</v>
      </c>
      <c r="L3169">
        <v>35.628949152133501</v>
      </c>
      <c r="M3169">
        <v>30.207395675836601</v>
      </c>
      <c r="N3169">
        <v>4.9034582087471499</v>
      </c>
      <c r="O3169">
        <v>43.516428392274896</v>
      </c>
      <c r="P3169">
        <v>115.513513513513</v>
      </c>
      <c r="Q3169">
        <v>0.227400575004092</v>
      </c>
    </row>
    <row r="3170" spans="1:17" hidden="1" x14ac:dyDescent="0.3">
      <c r="A3170" t="s">
        <v>6503</v>
      </c>
      <c r="B3170" t="s">
        <v>6504</v>
      </c>
      <c r="C3170" t="str">
        <f>IFERROR(VLOOKUP(Table1[[#This Row],[Ticker]],[1]!Table1[[Symbol]:[Industry]],2,FALSE),"-")</f>
        <v>-</v>
      </c>
      <c r="E3170">
        <v>65.723092586999996</v>
      </c>
      <c r="F3170">
        <v>47.07</v>
      </c>
      <c r="G3170">
        <v>94.452665441571298</v>
      </c>
      <c r="H3170">
        <v>13.8123896328256</v>
      </c>
      <c r="I3170">
        <v>-7.9742249670776699</v>
      </c>
      <c r="J3170">
        <v>16.264410451171798</v>
      </c>
      <c r="K3170">
        <v>37.808567810561598</v>
      </c>
      <c r="L3170">
        <v>32.526162749673098</v>
      </c>
      <c r="M3170">
        <v>91.475993849296501</v>
      </c>
      <c r="N3170">
        <v>2.0084656084655998</v>
      </c>
      <c r="O3170">
        <v>18.9717442107499</v>
      </c>
      <c r="P3170">
        <v>118.42860871835001</v>
      </c>
    </row>
    <row r="3171" spans="1:17" hidden="1" x14ac:dyDescent="0.3">
      <c r="A3171" t="s">
        <v>6505</v>
      </c>
      <c r="B3171" t="s">
        <v>6506</v>
      </c>
      <c r="C3171" t="str">
        <f>IFERROR(VLOOKUP(Table1[[#This Row],[Ticker]],[1]!Table1[[Symbol]:[Industry]],2,FALSE),"-")</f>
        <v>-</v>
      </c>
      <c r="E3171">
        <v>65.529551999999995</v>
      </c>
      <c r="F3171">
        <v>173.8</v>
      </c>
      <c r="G3171">
        <v>-15.355253621606501</v>
      </c>
      <c r="H3171">
        <v>-6.1671942827153696</v>
      </c>
      <c r="I3171">
        <v>6.28218528933259</v>
      </c>
      <c r="J3171">
        <v>0.30398435651757</v>
      </c>
      <c r="K3171">
        <v>167.105188562027</v>
      </c>
      <c r="L3171">
        <v>158.49128455773999</v>
      </c>
      <c r="M3171">
        <v>61.3850961567314</v>
      </c>
      <c r="N3171">
        <v>1.9712255772646501</v>
      </c>
      <c r="O3171">
        <v>28.567318757192101</v>
      </c>
      <c r="P3171">
        <v>38.4860557768924</v>
      </c>
    </row>
    <row r="3172" spans="1:17" hidden="1" x14ac:dyDescent="0.3">
      <c r="A3172" t="s">
        <v>6507</v>
      </c>
      <c r="B3172" t="s">
        <v>6508</v>
      </c>
      <c r="C3172" t="str">
        <f>IFERROR(VLOOKUP(Table1[[#This Row],[Ticker]],[1]!Table1[[Symbol]:[Industry]],2,FALSE),"-")</f>
        <v>-</v>
      </c>
      <c r="D3172" t="s">
        <v>420</v>
      </c>
      <c r="E3172">
        <v>65.390335676999996</v>
      </c>
      <c r="F3172">
        <v>0.93</v>
      </c>
      <c r="G3172">
        <v>220.46850116766501</v>
      </c>
      <c r="H3172">
        <v>-8.2429272307618504</v>
      </c>
      <c r="I3172">
        <v>8.7437237508710499</v>
      </c>
      <c r="J3172">
        <v>-2.5485589083968199</v>
      </c>
      <c r="K3172">
        <v>0.94504805050343399</v>
      </c>
      <c r="L3172">
        <v>0.75812466294653302</v>
      </c>
      <c r="M3172">
        <v>27.384127500737399</v>
      </c>
      <c r="N3172">
        <v>0.243976933448695</v>
      </c>
      <c r="O3172">
        <v>20.430107526881699</v>
      </c>
      <c r="P3172">
        <v>389.47368421052602</v>
      </c>
      <c r="Q3172">
        <v>0.12515946626079999</v>
      </c>
    </row>
    <row r="3173" spans="1:17" hidden="1" x14ac:dyDescent="0.3">
      <c r="A3173" t="s">
        <v>6509</v>
      </c>
      <c r="B3173" t="s">
        <v>6510</v>
      </c>
      <c r="C3173" t="str">
        <f>IFERROR(VLOOKUP(Table1[[#This Row],[Ticker]],[1]!Table1[[Symbol]:[Industry]],2,FALSE),"-")</f>
        <v>-</v>
      </c>
      <c r="D3173" t="s">
        <v>72</v>
      </c>
      <c r="E3173">
        <v>65.163550000000001</v>
      </c>
      <c r="F3173">
        <v>155</v>
      </c>
      <c r="G3173">
        <v>172.27787935319</v>
      </c>
      <c r="H3173">
        <v>-8.2225070556288102</v>
      </c>
      <c r="I3173">
        <v>5.8374737508710401</v>
      </c>
      <c r="J3173">
        <v>5.8754039182440803</v>
      </c>
      <c r="K3173">
        <v>164.00930941141601</v>
      </c>
      <c r="L3173">
        <v>130.19593043146099</v>
      </c>
      <c r="M3173">
        <v>38.822049745414702</v>
      </c>
      <c r="N3173">
        <v>1.03090353557398</v>
      </c>
      <c r="O3173">
        <v>23.645161290322498</v>
      </c>
      <c r="P3173">
        <v>196.25382262996899</v>
      </c>
      <c r="Q3173">
        <v>0.25694583036964402</v>
      </c>
    </row>
    <row r="3174" spans="1:17" hidden="1" x14ac:dyDescent="0.3">
      <c r="A3174" t="s">
        <v>6511</v>
      </c>
      <c r="B3174" t="s">
        <v>6512</v>
      </c>
      <c r="C3174" t="str">
        <f>IFERROR(VLOOKUP(Table1[[#This Row],[Ticker]],[1]!Table1[[Symbol]:[Industry]],2,FALSE),"-")</f>
        <v>-</v>
      </c>
      <c r="E3174">
        <v>65.048864399999999</v>
      </c>
      <c r="F3174">
        <v>6.48</v>
      </c>
      <c r="G3174">
        <v>15.980860178944599</v>
      </c>
      <c r="H3174">
        <v>-4.7565326729387101</v>
      </c>
      <c r="I3174">
        <v>-4.1070481187687404</v>
      </c>
      <c r="J3174">
        <v>-10.389108736575499</v>
      </c>
      <c r="K3174">
        <v>6.4168425261169197</v>
      </c>
      <c r="L3174">
        <v>6.0321981325073697</v>
      </c>
      <c r="M3174">
        <v>41.532057489512901</v>
      </c>
      <c r="N3174">
        <v>3.51079942375637</v>
      </c>
      <c r="O3174">
        <v>42.283950617283899</v>
      </c>
      <c r="P3174">
        <v>71.428571428571402</v>
      </c>
      <c r="Q3174">
        <v>-4.4931223968388001E-2</v>
      </c>
    </row>
    <row r="3175" spans="1:17" hidden="1" x14ac:dyDescent="0.3">
      <c r="A3175" t="s">
        <v>6513</v>
      </c>
      <c r="B3175" t="s">
        <v>6514</v>
      </c>
      <c r="C3175" t="str">
        <f>IFERROR(VLOOKUP(Table1[[#This Row],[Ticker]],[1]!Table1[[Symbol]:[Industry]],2,FALSE),"-")</f>
        <v>-</v>
      </c>
      <c r="D3175" t="s">
        <v>619</v>
      </c>
      <c r="E3175">
        <v>65</v>
      </c>
      <c r="F3175">
        <v>26</v>
      </c>
      <c r="G3175">
        <v>-11.2754664670693</v>
      </c>
      <c r="H3175">
        <v>4.1720387556327099</v>
      </c>
      <c r="I3175">
        <v>-4.6179783767885203</v>
      </c>
      <c r="J3175">
        <v>0.54422459675781298</v>
      </c>
      <c r="K3175">
        <v>24.521991510173201</v>
      </c>
      <c r="L3175">
        <v>23.970270009238298</v>
      </c>
      <c r="M3175">
        <v>65.987775196242296</v>
      </c>
      <c r="N3175">
        <v>0.65263157894736801</v>
      </c>
      <c r="O3175">
        <v>23.076923076922998</v>
      </c>
      <c r="P3175">
        <v>40.388768898488102</v>
      </c>
    </row>
    <row r="3176" spans="1:17" hidden="1" x14ac:dyDescent="0.3">
      <c r="A3176" t="s">
        <v>6515</v>
      </c>
      <c r="B3176" t="s">
        <v>6516</v>
      </c>
      <c r="C3176" t="str">
        <f>IFERROR(VLOOKUP(Table1[[#This Row],[Ticker]],[1]!Table1[[Symbol]:[Industry]],2,FALSE),"-")</f>
        <v>-</v>
      </c>
      <c r="D3176" t="s">
        <v>539</v>
      </c>
      <c r="E3176">
        <v>64.8</v>
      </c>
      <c r="F3176">
        <v>270</v>
      </c>
      <c r="G3176">
        <v>283.26387572774598</v>
      </c>
      <c r="H3176">
        <v>6.4637054222993697</v>
      </c>
      <c r="I3176">
        <v>53.493723750870998</v>
      </c>
      <c r="J3176">
        <v>3.5909934692592702</v>
      </c>
      <c r="K3176">
        <v>249.30777262807999</v>
      </c>
      <c r="L3176">
        <v>204.75496837243</v>
      </c>
      <c r="M3176">
        <v>64.343908862568696</v>
      </c>
      <c r="N3176">
        <v>0.98144955161807301</v>
      </c>
      <c r="O3176">
        <v>9.9259259259259291</v>
      </c>
      <c r="P3176">
        <v>349.176509732157</v>
      </c>
      <c r="Q3176">
        <v>0.17069536867282001</v>
      </c>
    </row>
    <row r="3177" spans="1:17" hidden="1" x14ac:dyDescent="0.3">
      <c r="A3177" t="s">
        <v>6517</v>
      </c>
      <c r="B3177" t="s">
        <v>6518</v>
      </c>
      <c r="C3177" t="str">
        <f>IFERROR(VLOOKUP(Table1[[#This Row],[Ticker]],[1]!Table1[[Symbol]:[Industry]],2,FALSE),"-")</f>
        <v>-</v>
      </c>
      <c r="D3177" t="s">
        <v>1104</v>
      </c>
      <c r="E3177">
        <v>64.722238347000001</v>
      </c>
      <c r="F3177">
        <v>103.87</v>
      </c>
      <c r="G3177">
        <v>-23.908505897202801</v>
      </c>
      <c r="H3177">
        <v>11.058073460489799</v>
      </c>
      <c r="I3177">
        <v>-39.906258113474202</v>
      </c>
      <c r="J3177">
        <v>-4.1832190122647397</v>
      </c>
      <c r="K3177">
        <v>101.775188419088</v>
      </c>
      <c r="L3177">
        <v>105.58642671933001</v>
      </c>
      <c r="M3177">
        <v>45.377602596458502</v>
      </c>
      <c r="N3177">
        <v>0.388370177250769</v>
      </c>
      <c r="O3177">
        <v>49.610089534995602</v>
      </c>
      <c r="P3177">
        <v>22.056404230317199</v>
      </c>
      <c r="Q3177">
        <v>6.1309516531291998E-2</v>
      </c>
    </row>
    <row r="3178" spans="1:17" hidden="1" x14ac:dyDescent="0.3">
      <c r="A3178" t="s">
        <v>6519</v>
      </c>
      <c r="B3178" t="s">
        <v>6520</v>
      </c>
      <c r="C3178" t="str">
        <f>IFERROR(VLOOKUP(Table1[[#This Row],[Ticker]],[1]!Table1[[Symbol]:[Industry]],2,FALSE),"-")</f>
        <v>-</v>
      </c>
      <c r="E3178">
        <v>64.625</v>
      </c>
      <c r="F3178">
        <v>137.5</v>
      </c>
      <c r="G3178">
        <v>13.868668252043101</v>
      </c>
      <c r="H3178">
        <v>-1.7905211614550001</v>
      </c>
      <c r="I3178">
        <v>22.588335279693101</v>
      </c>
      <c r="J3178">
        <v>1.07857574179597</v>
      </c>
      <c r="K3178">
        <v>125.569286893149</v>
      </c>
      <c r="M3178">
        <v>63.597763678526803</v>
      </c>
      <c r="N3178">
        <v>0.23190184049079701</v>
      </c>
      <c r="O3178">
        <v>27.272727272727199</v>
      </c>
      <c r="P3178">
        <v>45.579671784012604</v>
      </c>
    </row>
    <row r="3179" spans="1:17" hidden="1" x14ac:dyDescent="0.3">
      <c r="A3179" t="s">
        <v>6521</v>
      </c>
      <c r="B3179" t="s">
        <v>6522</v>
      </c>
      <c r="C3179" t="str">
        <f>IFERROR(VLOOKUP(Table1[[#This Row],[Ticker]],[1]!Table1[[Symbol]:[Industry]],2,FALSE),"-")</f>
        <v>-</v>
      </c>
      <c r="E3179">
        <v>64.537327095999999</v>
      </c>
      <c r="F3179">
        <v>14.74</v>
      </c>
      <c r="G3179">
        <v>24.912945612109901</v>
      </c>
      <c r="H3179">
        <v>13.715800394366401</v>
      </c>
      <c r="I3179">
        <v>3.8067285973976901</v>
      </c>
      <c r="J3179">
        <v>-5.2593468318136098</v>
      </c>
      <c r="K3179">
        <v>13.9026687718491</v>
      </c>
      <c r="L3179">
        <v>12.348053280041301</v>
      </c>
      <c r="M3179">
        <v>50.886108610241202</v>
      </c>
      <c r="N3179">
        <v>0.53366180978845001</v>
      </c>
      <c r="O3179">
        <v>11.6010854816824</v>
      </c>
      <c r="P3179">
        <v>59.351351351351298</v>
      </c>
      <c r="Q3179">
        <v>6.3852093891299005E-2</v>
      </c>
    </row>
    <row r="3180" spans="1:17" hidden="1" x14ac:dyDescent="0.3">
      <c r="A3180" t="s">
        <v>6523</v>
      </c>
      <c r="B3180" t="s">
        <v>6524</v>
      </c>
      <c r="C3180" t="str">
        <f>IFERROR(VLOOKUP(Table1[[#This Row],[Ticker]],[1]!Table1[[Symbol]:[Industry]],2,FALSE),"-")</f>
        <v>-</v>
      </c>
      <c r="D3180" t="s">
        <v>51</v>
      </c>
      <c r="E3180">
        <v>64.44</v>
      </c>
      <c r="F3180">
        <v>64.44</v>
      </c>
      <c r="G3180">
        <v>79.433147632311901</v>
      </c>
      <c r="H3180">
        <v>15.1366251845579</v>
      </c>
      <c r="I3180">
        <v>42.029542642743102</v>
      </c>
      <c r="J3180">
        <v>-6.3688188815030502</v>
      </c>
      <c r="K3180">
        <v>58.119133732898099</v>
      </c>
      <c r="L3180">
        <v>47.109761634587301</v>
      </c>
      <c r="M3180">
        <v>47.7377059812463</v>
      </c>
      <c r="N3180">
        <v>2.1214927831928101</v>
      </c>
      <c r="O3180">
        <v>36.405959031657297</v>
      </c>
      <c r="P3180">
        <v>127.703180212014</v>
      </c>
      <c r="Q3180">
        <v>5.7224228335039998E-2</v>
      </c>
    </row>
    <row r="3181" spans="1:17" hidden="1" x14ac:dyDescent="0.3">
      <c r="A3181" t="s">
        <v>6525</v>
      </c>
      <c r="B3181" t="s">
        <v>6526</v>
      </c>
      <c r="C3181" t="str">
        <f>IFERROR(VLOOKUP(Table1[[#This Row],[Ticker]],[1]!Table1[[Symbol]:[Industry]],2,FALSE),"-")</f>
        <v>-</v>
      </c>
      <c r="D3181" t="s">
        <v>281</v>
      </c>
      <c r="E3181">
        <v>64.389600000000002</v>
      </c>
      <c r="F3181">
        <v>162.6</v>
      </c>
      <c r="G3181">
        <v>111.67623063626399</v>
      </c>
      <c r="H3181">
        <v>41.799208115297503</v>
      </c>
      <c r="I3181">
        <v>45.733822760772</v>
      </c>
      <c r="J3181">
        <v>-4.64527977642003</v>
      </c>
      <c r="K3181">
        <v>136.62705455218</v>
      </c>
      <c r="L3181">
        <v>108.14802894768</v>
      </c>
      <c r="M3181">
        <v>53.7936605041454</v>
      </c>
      <c r="N3181">
        <v>2.03534223505353</v>
      </c>
      <c r="O3181">
        <v>16.758917589175802</v>
      </c>
      <c r="P3181">
        <v>147.67707539984701</v>
      </c>
      <c r="Q3181">
        <v>0.13586767846687101</v>
      </c>
    </row>
    <row r="3182" spans="1:17" hidden="1" x14ac:dyDescent="0.3">
      <c r="A3182" t="s">
        <v>6527</v>
      </c>
      <c r="B3182" t="s">
        <v>6528</v>
      </c>
      <c r="C3182" t="str">
        <f>IFERROR(VLOOKUP(Table1[[#This Row],[Ticker]],[1]!Table1[[Symbol]:[Industry]],2,FALSE),"-")</f>
        <v>-</v>
      </c>
      <c r="D3182" t="s">
        <v>696</v>
      </c>
      <c r="E3182">
        <v>64.33</v>
      </c>
      <c r="F3182">
        <v>45.95</v>
      </c>
      <c r="G3182">
        <v>100.170398186635</v>
      </c>
      <c r="H3182">
        <v>26.505372088965999</v>
      </c>
      <c r="I3182">
        <v>25.263601426712</v>
      </c>
      <c r="J3182">
        <v>-6.7245926075432596</v>
      </c>
      <c r="K3182">
        <v>36.380633136904898</v>
      </c>
      <c r="L3182">
        <v>31.113535722245999</v>
      </c>
      <c r="M3182">
        <v>69.420330459159103</v>
      </c>
      <c r="N3182">
        <v>3.64323214099044</v>
      </c>
      <c r="O3182">
        <v>8.8356909684439398</v>
      </c>
      <c r="P3182">
        <v>136.24678663239001</v>
      </c>
      <c r="Q3182">
        <v>0.121559364086207</v>
      </c>
    </row>
    <row r="3183" spans="1:17" hidden="1" x14ac:dyDescent="0.3">
      <c r="A3183" t="s">
        <v>6529</v>
      </c>
      <c r="B3183" t="s">
        <v>6530</v>
      </c>
      <c r="C3183" t="str">
        <f>IFERROR(VLOOKUP(Table1[[#This Row],[Ticker]],[1]!Table1[[Symbol]:[Industry]],2,FALSE),"-")</f>
        <v>-</v>
      </c>
      <c r="D3183" t="s">
        <v>619</v>
      </c>
      <c r="E3183">
        <v>64.112466400000002</v>
      </c>
      <c r="F3183">
        <v>93.2</v>
      </c>
      <c r="G3183">
        <v>-24.296798891752101</v>
      </c>
      <c r="H3183">
        <v>7.8102018593539997</v>
      </c>
      <c r="I3183">
        <v>-14.5865851711423</v>
      </c>
      <c r="J3183">
        <v>-4.2234521709189501</v>
      </c>
      <c r="K3183">
        <v>90.622082312746599</v>
      </c>
      <c r="L3183">
        <v>91.637654793959697</v>
      </c>
      <c r="M3183">
        <v>44.7098384763067</v>
      </c>
      <c r="N3183">
        <v>0.481925196119183</v>
      </c>
      <c r="O3183">
        <v>22.693133047210299</v>
      </c>
      <c r="P3183">
        <v>29.986052998605299</v>
      </c>
      <c r="Q3183">
        <v>-8.0122061783880996E-2</v>
      </c>
    </row>
    <row r="3184" spans="1:17" hidden="1" x14ac:dyDescent="0.3">
      <c r="A3184" t="s">
        <v>6531</v>
      </c>
      <c r="B3184" t="s">
        <v>6532</v>
      </c>
      <c r="C3184" t="str">
        <f>IFERROR(VLOOKUP(Table1[[#This Row],[Ticker]],[1]!Table1[[Symbol]:[Industry]],2,FALSE),"-")</f>
        <v>-</v>
      </c>
      <c r="D3184" t="s">
        <v>343</v>
      </c>
      <c r="E3184">
        <v>64.085612999999995</v>
      </c>
      <c r="F3184">
        <v>131.1</v>
      </c>
      <c r="G3184">
        <v>54.537128618645902</v>
      </c>
      <c r="H3184">
        <v>30.418598574314899</v>
      </c>
      <c r="I3184">
        <v>-42.422942915795602</v>
      </c>
      <c r="J3184">
        <v>10.417341170905299</v>
      </c>
      <c r="K3184">
        <v>118.776840355696</v>
      </c>
      <c r="L3184">
        <v>112.643157802107</v>
      </c>
      <c r="M3184">
        <v>58.306240239335303</v>
      </c>
      <c r="N3184">
        <v>3.06752708162024</v>
      </c>
      <c r="O3184">
        <v>38.062547673531597</v>
      </c>
      <c r="P3184">
        <v>84.621884241656005</v>
      </c>
      <c r="Q3184">
        <v>5.8335325354769998E-2</v>
      </c>
    </row>
    <row r="3185" spans="1:17" hidden="1" x14ac:dyDescent="0.3">
      <c r="A3185" t="s">
        <v>6533</v>
      </c>
      <c r="B3185" t="s">
        <v>6534</v>
      </c>
      <c r="C3185" t="str">
        <f>IFERROR(VLOOKUP(Table1[[#This Row],[Ticker]],[1]!Table1[[Symbol]:[Industry]],2,FALSE),"-")</f>
        <v>-</v>
      </c>
      <c r="D3185" t="s">
        <v>1508</v>
      </c>
      <c r="E3185">
        <v>63.9925</v>
      </c>
      <c r="F3185">
        <v>5.72</v>
      </c>
      <c r="G3185">
        <v>2736.0240567232199</v>
      </c>
      <c r="H3185">
        <v>73.370350991919594</v>
      </c>
      <c r="I3185">
        <v>134.525383139517</v>
      </c>
      <c r="J3185">
        <v>6.3932812005314004</v>
      </c>
      <c r="K3185">
        <v>3.9327823063874798</v>
      </c>
      <c r="L3185">
        <v>2.58792480754044</v>
      </c>
      <c r="M3185">
        <v>98.919702360352403</v>
      </c>
      <c r="N3185">
        <v>2.4092010923215499</v>
      </c>
      <c r="O3185">
        <v>0</v>
      </c>
      <c r="P3185">
        <v>2760</v>
      </c>
    </row>
    <row r="3186" spans="1:17" hidden="1" x14ac:dyDescent="0.3">
      <c r="A3186" t="s">
        <v>6535</v>
      </c>
      <c r="B3186" t="s">
        <v>6536</v>
      </c>
      <c r="C3186" t="str">
        <f>IFERROR(VLOOKUP(Table1[[#This Row],[Ticker]],[1]!Table1[[Symbol]:[Industry]],2,FALSE),"-")</f>
        <v>-</v>
      </c>
      <c r="D3186" t="s">
        <v>21</v>
      </c>
      <c r="E3186">
        <v>63.954000000000001</v>
      </c>
      <c r="F3186">
        <v>37.17</v>
      </c>
      <c r="G3186">
        <v>-23.7858439879621</v>
      </c>
      <c r="H3186">
        <v>-15.8162497509499</v>
      </c>
      <c r="I3186">
        <v>-39.891312745479297</v>
      </c>
      <c r="J3186">
        <v>-3.2552476987566901</v>
      </c>
      <c r="K3186">
        <v>41.013328287240597</v>
      </c>
      <c r="L3186">
        <v>41.297980848193298</v>
      </c>
      <c r="M3186">
        <v>34.935426994307797</v>
      </c>
      <c r="N3186">
        <v>0.78080572702523998</v>
      </c>
      <c r="O3186">
        <v>61.581920903954803</v>
      </c>
      <c r="P3186">
        <v>38.959311622315397</v>
      </c>
      <c r="Q3186">
        <v>0.232956585084162</v>
      </c>
    </row>
    <row r="3187" spans="1:17" hidden="1" x14ac:dyDescent="0.3">
      <c r="A3187" t="s">
        <v>6537</v>
      </c>
      <c r="B3187" t="s">
        <v>6538</v>
      </c>
      <c r="C3187" t="str">
        <f>IFERROR(VLOOKUP(Table1[[#This Row],[Ticker]],[1]!Table1[[Symbol]:[Industry]],2,FALSE),"-")</f>
        <v>-</v>
      </c>
      <c r="E3187">
        <v>63.914700000000003</v>
      </c>
      <c r="F3187">
        <v>203.55</v>
      </c>
      <c r="G3187">
        <v>433.69528959993301</v>
      </c>
      <c r="H3187">
        <v>43.964864977030302</v>
      </c>
      <c r="I3187">
        <v>416.90058649596898</v>
      </c>
      <c r="J3187">
        <v>6.6297946206748897</v>
      </c>
      <c r="K3187">
        <v>139.21377008313499</v>
      </c>
      <c r="L3187">
        <v>95.212741000176393</v>
      </c>
      <c r="M3187">
        <v>99.991854170280007</v>
      </c>
      <c r="N3187">
        <v>0.94534563031938501</v>
      </c>
      <c r="O3187">
        <v>0</v>
      </c>
      <c r="P3187">
        <v>487.44588744588702</v>
      </c>
    </row>
    <row r="3188" spans="1:17" hidden="1" x14ac:dyDescent="0.3">
      <c r="A3188" t="s">
        <v>6539</v>
      </c>
      <c r="B3188" t="s">
        <v>6540</v>
      </c>
      <c r="C3188" t="str">
        <f>IFERROR(VLOOKUP(Table1[[#This Row],[Ticker]],[1]!Table1[[Symbol]:[Industry]],2,FALSE),"-")</f>
        <v>-</v>
      </c>
      <c r="D3188" t="s">
        <v>551</v>
      </c>
      <c r="E3188">
        <v>63.835640499999997</v>
      </c>
      <c r="F3188">
        <v>59.65</v>
      </c>
      <c r="G3188">
        <v>-24.7246953566458</v>
      </c>
      <c r="H3188">
        <v>9.8525462527492191</v>
      </c>
      <c r="I3188">
        <v>-22.125909348270199</v>
      </c>
      <c r="J3188">
        <v>4.4055327133850799</v>
      </c>
      <c r="K3188">
        <v>59.654729056970297</v>
      </c>
      <c r="L3188">
        <v>61.886382367048597</v>
      </c>
      <c r="M3188">
        <v>43.426221239341899</v>
      </c>
      <c r="N3188">
        <v>2.38873413803775</v>
      </c>
      <c r="O3188">
        <v>27.3260687342833</v>
      </c>
      <c r="P3188">
        <v>16.960784313725402</v>
      </c>
      <c r="Q3188">
        <v>2.5180423734862002E-2</v>
      </c>
    </row>
    <row r="3189" spans="1:17" hidden="1" x14ac:dyDescent="0.3">
      <c r="A3189" t="s">
        <v>6541</v>
      </c>
      <c r="B3189" t="s">
        <v>6542</v>
      </c>
      <c r="C3189" t="str">
        <f>IFERROR(VLOOKUP(Table1[[#This Row],[Ticker]],[1]!Table1[[Symbol]:[Industry]],2,FALSE),"-")</f>
        <v>-</v>
      </c>
      <c r="D3189" t="s">
        <v>619</v>
      </c>
      <c r="E3189">
        <v>63.811500000000002</v>
      </c>
      <c r="F3189">
        <v>223.9</v>
      </c>
      <c r="G3189">
        <v>-32.959683114177302</v>
      </c>
      <c r="H3189">
        <v>-4.5638369505819698</v>
      </c>
      <c r="I3189">
        <v>-17.461998022441801</v>
      </c>
      <c r="J3189">
        <v>-3.1238081901274199</v>
      </c>
      <c r="K3189">
        <v>235.828506405464</v>
      </c>
      <c r="L3189">
        <v>241.95851653410801</v>
      </c>
      <c r="M3189">
        <v>42.4219083655235</v>
      </c>
      <c r="N3189">
        <v>1.8228168249660699</v>
      </c>
      <c r="O3189">
        <v>33.497096918266998</v>
      </c>
      <c r="P3189">
        <v>10.841584158415801</v>
      </c>
      <c r="Q3189">
        <v>0.16945168411679501</v>
      </c>
    </row>
    <row r="3190" spans="1:17" hidden="1" x14ac:dyDescent="0.3">
      <c r="A3190" t="s">
        <v>6543</v>
      </c>
      <c r="B3190" t="s">
        <v>6544</v>
      </c>
      <c r="C3190" t="str">
        <f>IFERROR(VLOOKUP(Table1[[#This Row],[Ticker]],[1]!Table1[[Symbol]:[Industry]],2,FALSE),"-")</f>
        <v>-</v>
      </c>
      <c r="D3190" t="s">
        <v>1556</v>
      </c>
      <c r="E3190">
        <v>63.717896000000003</v>
      </c>
      <c r="F3190">
        <v>34.1</v>
      </c>
      <c r="G3190">
        <v>-42.688696554490399</v>
      </c>
      <c r="H3190">
        <v>-6.4470088634148901</v>
      </c>
      <c r="I3190">
        <v>-44.801730794583499</v>
      </c>
      <c r="J3190">
        <v>-6.8982652543923804</v>
      </c>
      <c r="K3190">
        <v>36.217507404112901</v>
      </c>
      <c r="L3190">
        <v>42.551863631789303</v>
      </c>
      <c r="M3190">
        <v>25.801536982806098</v>
      </c>
      <c r="N3190">
        <v>0.85334448160535104</v>
      </c>
      <c r="O3190">
        <v>87.096774193548299</v>
      </c>
      <c r="P3190">
        <v>13.289036544850401</v>
      </c>
    </row>
    <row r="3191" spans="1:17" hidden="1" x14ac:dyDescent="0.3">
      <c r="A3191" t="s">
        <v>6545</v>
      </c>
      <c r="B3191" t="s">
        <v>6546</v>
      </c>
      <c r="C3191" t="str">
        <f>IFERROR(VLOOKUP(Table1[[#This Row],[Ticker]],[1]!Table1[[Symbol]:[Industry]],2,FALSE),"-")</f>
        <v>-</v>
      </c>
      <c r="D3191" t="s">
        <v>72</v>
      </c>
      <c r="E3191">
        <v>63.662813999999997</v>
      </c>
      <c r="F3191">
        <v>63.5</v>
      </c>
      <c r="G3191">
        <v>36.987301336655698</v>
      </c>
      <c r="H3191">
        <v>-21.693762110168102</v>
      </c>
      <c r="I3191">
        <v>-14.350507935129199</v>
      </c>
      <c r="J3191">
        <v>2.8810497377731199</v>
      </c>
      <c r="K3191">
        <v>70.166870400763699</v>
      </c>
      <c r="L3191">
        <v>67.137145470590198</v>
      </c>
      <c r="M3191">
        <v>40.999240305458301</v>
      </c>
      <c r="N3191">
        <v>0.27090750501454303</v>
      </c>
      <c r="O3191">
        <v>41.732283464566898</v>
      </c>
      <c r="P3191">
        <v>67.105263157894697</v>
      </c>
      <c r="Q3191">
        <v>1.7464413284872998E-2</v>
      </c>
    </row>
    <row r="3192" spans="1:17" hidden="1" x14ac:dyDescent="0.3">
      <c r="A3192" t="s">
        <v>6547</v>
      </c>
      <c r="B3192" t="s">
        <v>6548</v>
      </c>
      <c r="C3192" t="str">
        <f>IFERROR(VLOOKUP(Table1[[#This Row],[Ticker]],[1]!Table1[[Symbol]:[Industry]],2,FALSE),"-")</f>
        <v>-</v>
      </c>
      <c r="E3192">
        <v>63.615499999999997</v>
      </c>
      <c r="F3192">
        <v>52</v>
      </c>
      <c r="G3192">
        <v>-6.0353671824264703</v>
      </c>
      <c r="H3192">
        <v>-7.9661924639396794E-2</v>
      </c>
      <c r="I3192">
        <v>-22.415712064161902</v>
      </c>
      <c r="J3192">
        <v>0.54422459675781298</v>
      </c>
      <c r="K3192">
        <v>49.497017694699302</v>
      </c>
      <c r="L3192">
        <v>50.869106269301902</v>
      </c>
      <c r="M3192">
        <v>73.289407395015999</v>
      </c>
      <c r="N3192">
        <v>0.16548042704626301</v>
      </c>
      <c r="O3192">
        <v>21.1538461538461</v>
      </c>
      <c r="P3192">
        <v>20.958362409862701</v>
      </c>
      <c r="Q3192">
        <v>1.7811651340857999E-2</v>
      </c>
    </row>
    <row r="3193" spans="1:17" hidden="1" x14ac:dyDescent="0.3">
      <c r="A3193" t="s">
        <v>6549</v>
      </c>
      <c r="B3193" t="s">
        <v>6550</v>
      </c>
      <c r="C3193" t="str">
        <f>IFERROR(VLOOKUP(Table1[[#This Row],[Ticker]],[1]!Table1[[Symbol]:[Industry]],2,FALSE),"-")</f>
        <v>-</v>
      </c>
      <c r="E3193">
        <v>63.552</v>
      </c>
      <c r="F3193">
        <v>198.6</v>
      </c>
      <c r="G3193">
        <v>-54.7049282785229</v>
      </c>
      <c r="H3193">
        <v>-2.8869122630062098</v>
      </c>
      <c r="I3193">
        <v>-23.882915310550601</v>
      </c>
      <c r="J3193">
        <v>3.0179088072841198</v>
      </c>
      <c r="K3193">
        <v>200.398295449214</v>
      </c>
      <c r="L3193">
        <v>226.619355763698</v>
      </c>
      <c r="M3193">
        <v>58.023243699729797</v>
      </c>
      <c r="N3193">
        <v>1.3091807236201001</v>
      </c>
      <c r="O3193">
        <v>56.092648539778402</v>
      </c>
      <c r="P3193">
        <v>10.149750415973299</v>
      </c>
      <c r="Q3193">
        <v>7.5486040742439003E-2</v>
      </c>
    </row>
    <row r="3194" spans="1:17" hidden="1" x14ac:dyDescent="0.3">
      <c r="A3194" t="s">
        <v>6551</v>
      </c>
      <c r="B3194" t="s">
        <v>6552</v>
      </c>
      <c r="C3194" t="str">
        <f>IFERROR(VLOOKUP(Table1[[#This Row],[Ticker]],[1]!Table1[[Symbol]:[Industry]],2,FALSE),"-")</f>
        <v>-</v>
      </c>
      <c r="D3194" t="s">
        <v>539</v>
      </c>
      <c r="E3194">
        <v>63.432000000000002</v>
      </c>
      <c r="F3194">
        <v>26.43</v>
      </c>
      <c r="G3194">
        <v>-14.2623691796431</v>
      </c>
      <c r="H3194">
        <v>-18.2617808013635</v>
      </c>
      <c r="I3194">
        <v>-22.843688836541499</v>
      </c>
      <c r="J3194">
        <v>1.45816214435872</v>
      </c>
      <c r="K3194">
        <v>28.324376583501799</v>
      </c>
      <c r="L3194">
        <v>28.627700105570799</v>
      </c>
      <c r="M3194">
        <v>43.131471381396103</v>
      </c>
      <c r="N3194">
        <v>0.73852939506180604</v>
      </c>
      <c r="O3194">
        <v>39.614074914869398</v>
      </c>
      <c r="P3194">
        <v>12.468085106382899</v>
      </c>
      <c r="Q3194">
        <v>8.1188072574E-2</v>
      </c>
    </row>
    <row r="3195" spans="1:17" hidden="1" x14ac:dyDescent="0.3">
      <c r="A3195" t="s">
        <v>6553</v>
      </c>
      <c r="B3195" t="s">
        <v>6554</v>
      </c>
      <c r="C3195" t="str">
        <f>IFERROR(VLOOKUP(Table1[[#This Row],[Ticker]],[1]!Table1[[Symbol]:[Industry]],2,FALSE),"-")</f>
        <v>-</v>
      </c>
      <c r="E3195">
        <v>63.430675000000001</v>
      </c>
      <c r="F3195">
        <v>138.94999999999999</v>
      </c>
      <c r="G3195">
        <v>1244.9895739645999</v>
      </c>
      <c r="H3195">
        <v>0.91064786834255196</v>
      </c>
      <c r="I3195">
        <v>136.60161753372401</v>
      </c>
      <c r="J3195">
        <v>2.89180693733246</v>
      </c>
      <c r="K3195">
        <v>137.21429848010101</v>
      </c>
      <c r="L3195">
        <v>97.298971303586399</v>
      </c>
      <c r="M3195">
        <v>43.1463295443424</v>
      </c>
      <c r="N3195">
        <v>0.62767290135030795</v>
      </c>
      <c r="O3195">
        <v>14.105793450881601</v>
      </c>
      <c r="P3195">
        <v>1268.96551724137</v>
      </c>
      <c r="Q3195">
        <v>0.15436367061509601</v>
      </c>
    </row>
    <row r="3196" spans="1:17" hidden="1" x14ac:dyDescent="0.3">
      <c r="A3196" t="s">
        <v>6555</v>
      </c>
      <c r="B3196" t="s">
        <v>6556</v>
      </c>
      <c r="C3196" t="str">
        <f>IFERROR(VLOOKUP(Table1[[#This Row],[Ticker]],[1]!Table1[[Symbol]:[Industry]],2,FALSE),"-")</f>
        <v>-</v>
      </c>
      <c r="E3196">
        <v>63.28</v>
      </c>
      <c r="F3196">
        <v>226</v>
      </c>
      <c r="G3196">
        <v>24.708267249536799</v>
      </c>
      <c r="H3196">
        <v>-8.0347482382157303</v>
      </c>
      <c r="I3196">
        <v>29.615518622665899</v>
      </c>
      <c r="J3196">
        <v>-3.8527096509227001</v>
      </c>
      <c r="K3196">
        <v>214.23367907481801</v>
      </c>
      <c r="M3196">
        <v>30.170221189665199</v>
      </c>
      <c r="N3196">
        <v>0.32426470588235201</v>
      </c>
      <c r="O3196">
        <v>24.115044247787601</v>
      </c>
      <c r="P3196">
        <v>120.487804878048</v>
      </c>
    </row>
    <row r="3197" spans="1:17" hidden="1" x14ac:dyDescent="0.3">
      <c r="A3197" t="s">
        <v>6557</v>
      </c>
      <c r="B3197" t="s">
        <v>6558</v>
      </c>
      <c r="C3197" t="str">
        <f>IFERROR(VLOOKUP(Table1[[#This Row],[Ticker]],[1]!Table1[[Symbol]:[Industry]],2,FALSE),"-")</f>
        <v>-</v>
      </c>
      <c r="D3197" t="s">
        <v>472</v>
      </c>
      <c r="E3197">
        <v>63.162480000000002</v>
      </c>
      <c r="F3197">
        <v>46.58</v>
      </c>
      <c r="G3197">
        <v>-9.66919481052126</v>
      </c>
      <c r="H3197">
        <v>-5.20317830347682</v>
      </c>
      <c r="I3197">
        <v>-36.440709413257501</v>
      </c>
      <c r="J3197">
        <v>-9.6826185034312093</v>
      </c>
      <c r="K3197">
        <v>48.065361021178298</v>
      </c>
      <c r="L3197">
        <v>49.367118490971997</v>
      </c>
      <c r="M3197">
        <v>38.814039330086899</v>
      </c>
      <c r="N3197">
        <v>2.3227012074024098</v>
      </c>
      <c r="O3197">
        <v>62.7307857449549</v>
      </c>
      <c r="P3197">
        <v>15.7267080745341</v>
      </c>
      <c r="Q3197">
        <v>2.2176498364612999E-2</v>
      </c>
    </row>
    <row r="3198" spans="1:17" hidden="1" x14ac:dyDescent="0.3">
      <c r="A3198" t="s">
        <v>6559</v>
      </c>
      <c r="B3198" t="s">
        <v>6560</v>
      </c>
      <c r="C3198" t="str">
        <f>IFERROR(VLOOKUP(Table1[[#This Row],[Ticker]],[1]!Table1[[Symbol]:[Industry]],2,FALSE),"-")</f>
        <v>-</v>
      </c>
      <c r="E3198">
        <v>63.138599999999997</v>
      </c>
      <c r="F3198">
        <v>70</v>
      </c>
      <c r="G3198">
        <v>116.02405672322099</v>
      </c>
      <c r="H3198">
        <v>0.98576424582878996</v>
      </c>
      <c r="I3198">
        <v>38.0283952837177</v>
      </c>
      <c r="J3198">
        <v>2.39607644860966</v>
      </c>
      <c r="K3198">
        <v>71.400847146336602</v>
      </c>
      <c r="L3198">
        <v>62.431841765352203</v>
      </c>
      <c r="M3198">
        <v>58.058346765357697</v>
      </c>
      <c r="N3198">
        <v>0.59047619047619004</v>
      </c>
      <c r="O3198">
        <v>273.57142857142799</v>
      </c>
      <c r="P3198">
        <v>184.514293456171</v>
      </c>
      <c r="Q3198">
        <v>0.14168880689065499</v>
      </c>
    </row>
    <row r="3199" spans="1:17" hidden="1" x14ac:dyDescent="0.3">
      <c r="A3199" t="s">
        <v>6561</v>
      </c>
      <c r="B3199" t="s">
        <v>6562</v>
      </c>
      <c r="C3199" t="str">
        <f>IFERROR(VLOOKUP(Table1[[#This Row],[Ticker]],[1]!Table1[[Symbol]:[Industry]],2,FALSE),"-")</f>
        <v>-</v>
      </c>
      <c r="D3199" t="s">
        <v>1147</v>
      </c>
      <c r="E3199">
        <v>62.997012032000001</v>
      </c>
      <c r="F3199">
        <v>0.64</v>
      </c>
      <c r="G3199">
        <v>6.6363016211802499</v>
      </c>
      <c r="H3199">
        <v>-4.1612945777006196</v>
      </c>
      <c r="I3199">
        <v>-13.668974661827299</v>
      </c>
      <c r="J3199">
        <v>-3.86754010912454</v>
      </c>
      <c r="K3199">
        <v>0.63857525395443804</v>
      </c>
      <c r="L3199">
        <v>0.56981529132474396</v>
      </c>
      <c r="M3199">
        <v>19.820573468185898</v>
      </c>
      <c r="N3199">
        <v>0.778673483357889</v>
      </c>
      <c r="O3199">
        <v>18.75</v>
      </c>
      <c r="P3199">
        <v>30.612244897959101</v>
      </c>
      <c r="Q3199">
        <v>-7.8183542666679998E-3</v>
      </c>
    </row>
    <row r="3200" spans="1:17" hidden="1" x14ac:dyDescent="0.3">
      <c r="A3200" t="s">
        <v>6563</v>
      </c>
      <c r="B3200" t="s">
        <v>6564</v>
      </c>
      <c r="C3200" t="str">
        <f>IFERROR(VLOOKUP(Table1[[#This Row],[Ticker]],[1]!Table1[[Symbol]:[Industry]],2,FALSE),"-")</f>
        <v>-</v>
      </c>
      <c r="D3200" t="s">
        <v>6565</v>
      </c>
      <c r="E3200">
        <v>62.93</v>
      </c>
      <c r="F3200">
        <v>290</v>
      </c>
      <c r="G3200">
        <v>-8.8965781974138398</v>
      </c>
      <c r="H3200">
        <v>16.672038755632698</v>
      </c>
      <c r="I3200">
        <v>-0.176911169763874</v>
      </c>
      <c r="J3200">
        <v>-7.9731255609708898</v>
      </c>
      <c r="M3200">
        <v>50.786656584141497</v>
      </c>
      <c r="O3200">
        <v>25.172413793103399</v>
      </c>
      <c r="P3200">
        <v>34.104046242774501</v>
      </c>
    </row>
    <row r="3201" spans="1:17" hidden="1" x14ac:dyDescent="0.3">
      <c r="A3201" t="s">
        <v>6566</v>
      </c>
      <c r="B3201" t="s">
        <v>6567</v>
      </c>
      <c r="C3201" t="str">
        <f>IFERROR(VLOOKUP(Table1[[#This Row],[Ticker]],[1]!Table1[[Symbol]:[Industry]],2,FALSE),"-")</f>
        <v>-</v>
      </c>
      <c r="D3201" t="s">
        <v>21</v>
      </c>
      <c r="E3201">
        <v>62.896590625000002</v>
      </c>
      <c r="F3201">
        <v>60.95</v>
      </c>
      <c r="G3201">
        <v>-90.376163783945401</v>
      </c>
      <c r="H3201">
        <v>-14.0888308095846</v>
      </c>
      <c r="I3201">
        <v>-74.851901041969498</v>
      </c>
      <c r="J3201">
        <v>-5.6444546485252003</v>
      </c>
      <c r="K3201">
        <v>69.697308844755497</v>
      </c>
      <c r="L3201">
        <v>115.27517671639001</v>
      </c>
      <c r="M3201">
        <v>34.782565044144803</v>
      </c>
      <c r="N3201">
        <v>0.313374667847652</v>
      </c>
      <c r="O3201">
        <v>250.77932731747299</v>
      </c>
      <c r="P3201">
        <v>21.052631578947299</v>
      </c>
    </row>
    <row r="3202" spans="1:17" hidden="1" x14ac:dyDescent="0.3">
      <c r="A3202" t="s">
        <v>6568</v>
      </c>
      <c r="B3202" t="s">
        <v>6569</v>
      </c>
      <c r="C3202" t="str">
        <f>IFERROR(VLOOKUP(Table1[[#This Row],[Ticker]],[1]!Table1[[Symbol]:[Industry]],2,FALSE),"-")</f>
        <v>-</v>
      </c>
      <c r="E3202">
        <v>62.861609000000001</v>
      </c>
      <c r="F3202">
        <v>165.7</v>
      </c>
      <c r="G3202">
        <v>166.67481974725101</v>
      </c>
      <c r="H3202">
        <v>-2.4867939901565399</v>
      </c>
      <c r="I3202">
        <v>-19.999018416418402</v>
      </c>
      <c r="J3202">
        <v>-0.115936138029773</v>
      </c>
      <c r="K3202">
        <v>165.17155784840401</v>
      </c>
      <c r="L3202">
        <v>133.317652715729</v>
      </c>
      <c r="M3202">
        <v>41.842708489847297</v>
      </c>
      <c r="N3202">
        <v>0.77306733167082198</v>
      </c>
      <c r="O3202">
        <v>27.519613759806798</v>
      </c>
      <c r="P3202">
        <v>198.55855855855799</v>
      </c>
      <c r="Q3202">
        <v>0.16126074975347299</v>
      </c>
    </row>
    <row r="3203" spans="1:17" hidden="1" x14ac:dyDescent="0.3">
      <c r="A3203" t="s">
        <v>6570</v>
      </c>
      <c r="B3203" t="s">
        <v>6571</v>
      </c>
      <c r="C3203" t="str">
        <f>IFERROR(VLOOKUP(Table1[[#This Row],[Ticker]],[1]!Table1[[Symbol]:[Industry]],2,FALSE),"-")</f>
        <v>-</v>
      </c>
      <c r="D3203" t="s">
        <v>1147</v>
      </c>
      <c r="E3203">
        <v>62.824959999999997</v>
      </c>
      <c r="F3203">
        <v>42.68</v>
      </c>
      <c r="G3203">
        <v>-38.633011863061597</v>
      </c>
      <c r="H3203">
        <v>-3.9630566922380499</v>
      </c>
      <c r="I3203">
        <v>-9.0078321366071705</v>
      </c>
      <c r="J3203">
        <v>8.8537484062816301</v>
      </c>
      <c r="K3203">
        <v>41.8219261425239</v>
      </c>
      <c r="L3203">
        <v>40.055985556490597</v>
      </c>
      <c r="M3203">
        <v>47.561315430690499</v>
      </c>
      <c r="N3203">
        <v>0.792789727976702</v>
      </c>
      <c r="O3203">
        <v>52.600749765698197</v>
      </c>
      <c r="P3203">
        <v>29.3333333333333</v>
      </c>
      <c r="Q3203">
        <v>0.17217692251178299</v>
      </c>
    </row>
    <row r="3204" spans="1:17" hidden="1" x14ac:dyDescent="0.3">
      <c r="A3204" t="s">
        <v>6572</v>
      </c>
      <c r="B3204" t="s">
        <v>6573</v>
      </c>
      <c r="C3204" t="str">
        <f>IFERROR(VLOOKUP(Table1[[#This Row],[Ticker]],[1]!Table1[[Symbol]:[Industry]],2,FALSE),"-")</f>
        <v>-</v>
      </c>
      <c r="D3204" t="s">
        <v>274</v>
      </c>
      <c r="E3204">
        <v>62.735999999999997</v>
      </c>
      <c r="F3204">
        <v>26.14</v>
      </c>
      <c r="G3204">
        <v>110.46351860662899</v>
      </c>
      <c r="H3204">
        <v>-25.4430358110742</v>
      </c>
      <c r="I3204">
        <v>-13.1469012491289</v>
      </c>
      <c r="J3204">
        <v>-11.3339479920746</v>
      </c>
      <c r="K3204">
        <v>27.256760695728701</v>
      </c>
      <c r="L3204">
        <v>23.6276049790449</v>
      </c>
      <c r="M3204">
        <v>19.684475207114399</v>
      </c>
      <c r="N3204">
        <v>0.66994482849414805</v>
      </c>
      <c r="O3204">
        <v>26.549349655699999</v>
      </c>
      <c r="P3204">
        <v>146.60377358490501</v>
      </c>
      <c r="Q3204">
        <v>5.0497343123127002E-2</v>
      </c>
    </row>
    <row r="3205" spans="1:17" hidden="1" x14ac:dyDescent="0.3">
      <c r="A3205" t="s">
        <v>6574</v>
      </c>
      <c r="B3205" t="s">
        <v>6575</v>
      </c>
      <c r="C3205" t="str">
        <f>IFERROR(VLOOKUP(Table1[[#This Row],[Ticker]],[1]!Table1[[Symbol]:[Industry]],2,FALSE),"-")</f>
        <v>-</v>
      </c>
      <c r="D3205" t="s">
        <v>1369</v>
      </c>
      <c r="E3205">
        <v>62.719200000000001</v>
      </c>
      <c r="F3205">
        <v>33.72</v>
      </c>
      <c r="G3205">
        <v>45.131378689118698</v>
      </c>
      <c r="H3205">
        <v>5.9187054222993698</v>
      </c>
      <c r="I3205">
        <v>39.778206509491703</v>
      </c>
      <c r="J3205">
        <v>-3.6340483837435702</v>
      </c>
      <c r="K3205">
        <v>30.804922743098899</v>
      </c>
      <c r="L3205">
        <v>25.384918887259399</v>
      </c>
      <c r="M3205">
        <v>41.6543489088562</v>
      </c>
      <c r="N3205">
        <v>0.284228367556836</v>
      </c>
      <c r="O3205">
        <v>13.374851720047401</v>
      </c>
      <c r="P3205">
        <v>87.3333333333333</v>
      </c>
      <c r="Q3205">
        <v>1.3603175401963E-2</v>
      </c>
    </row>
    <row r="3206" spans="1:17" hidden="1" x14ac:dyDescent="0.3">
      <c r="A3206" t="s">
        <v>6576</v>
      </c>
      <c r="B3206" t="s">
        <v>6577</v>
      </c>
      <c r="C3206" t="str">
        <f>IFERROR(VLOOKUP(Table1[[#This Row],[Ticker]],[1]!Table1[[Symbol]:[Industry]],2,FALSE),"-")</f>
        <v>-</v>
      </c>
      <c r="E3206">
        <v>62.7</v>
      </c>
      <c r="F3206">
        <v>1.1399999999999999</v>
      </c>
      <c r="G3206">
        <v>108.67711794771</v>
      </c>
      <c r="H3206">
        <v>23.311232894826801</v>
      </c>
      <c r="I3206">
        <v>7.3243689121613498</v>
      </c>
      <c r="J3206">
        <v>-4.3738081901274297</v>
      </c>
      <c r="K3206">
        <v>1.0614370467229901</v>
      </c>
      <c r="L3206">
        <v>0.87567536257310097</v>
      </c>
      <c r="M3206">
        <v>40.056013130493596</v>
      </c>
      <c r="N3206">
        <v>1.16707608793685</v>
      </c>
      <c r="O3206">
        <v>21.052631578947299</v>
      </c>
      <c r="P3206">
        <v>153.333333333333</v>
      </c>
      <c r="Q3206">
        <v>0.105922643352929</v>
      </c>
    </row>
    <row r="3207" spans="1:17" hidden="1" x14ac:dyDescent="0.3">
      <c r="A3207" t="s">
        <v>6578</v>
      </c>
      <c r="B3207" t="s">
        <v>6579</v>
      </c>
      <c r="C3207" t="str">
        <f>IFERROR(VLOOKUP(Table1[[#This Row],[Ticker]],[1]!Table1[[Symbol]:[Industry]],2,FALSE),"-")</f>
        <v>-</v>
      </c>
      <c r="D3207" t="s">
        <v>138</v>
      </c>
      <c r="E3207">
        <v>62.603999999999999</v>
      </c>
      <c r="F3207">
        <v>34.78</v>
      </c>
      <c r="G3207">
        <v>54.383031082195401</v>
      </c>
      <c r="H3207">
        <v>9.0094371296164493</v>
      </c>
      <c r="I3207">
        <v>-17.422239680915101</v>
      </c>
      <c r="J3207">
        <v>-3.5384627417434902</v>
      </c>
      <c r="K3207">
        <v>34.145385005296497</v>
      </c>
      <c r="L3207">
        <v>30.561116701503501</v>
      </c>
      <c r="M3207">
        <v>38.258724194268801</v>
      </c>
      <c r="N3207">
        <v>0.90332611886010095</v>
      </c>
      <c r="O3207">
        <v>19.378953421506601</v>
      </c>
      <c r="P3207">
        <v>85</v>
      </c>
      <c r="Q3207">
        <v>6.5407619553155993E-2</v>
      </c>
    </row>
    <row r="3208" spans="1:17" hidden="1" x14ac:dyDescent="0.3">
      <c r="A3208" t="s">
        <v>6580</v>
      </c>
      <c r="B3208" t="s">
        <v>6581</v>
      </c>
      <c r="C3208" t="str">
        <f>IFERROR(VLOOKUP(Table1[[#This Row],[Ticker]],[1]!Table1[[Symbol]:[Industry]],2,FALSE),"-")</f>
        <v>-</v>
      </c>
      <c r="D3208" t="s">
        <v>420</v>
      </c>
      <c r="E3208">
        <v>62.471448000000002</v>
      </c>
      <c r="F3208">
        <v>107.65</v>
      </c>
      <c r="G3208">
        <v>138.45701625515599</v>
      </c>
      <c r="H3208">
        <v>-10.1578433266221</v>
      </c>
      <c r="I3208">
        <v>52.110017283209302</v>
      </c>
      <c r="J3208">
        <v>1.1444092689646499</v>
      </c>
      <c r="K3208">
        <v>106.580623957383</v>
      </c>
      <c r="L3208">
        <v>83.910588639011294</v>
      </c>
      <c r="M3208">
        <v>50.779510169007303</v>
      </c>
      <c r="N3208">
        <v>0.124542657919302</v>
      </c>
      <c r="O3208">
        <v>29.168601950766298</v>
      </c>
      <c r="P3208">
        <v>168.320039880358</v>
      </c>
      <c r="Q3208">
        <v>5.6711940185355997E-2</v>
      </c>
    </row>
    <row r="3209" spans="1:17" hidden="1" x14ac:dyDescent="0.3">
      <c r="A3209" t="s">
        <v>6582</v>
      </c>
      <c r="B3209" t="s">
        <v>6583</v>
      </c>
      <c r="C3209" t="str">
        <f>IFERROR(VLOOKUP(Table1[[#This Row],[Ticker]],[1]!Table1[[Symbol]:[Industry]],2,FALSE),"-")</f>
        <v>-</v>
      </c>
      <c r="D3209" t="s">
        <v>619</v>
      </c>
      <c r="E3209">
        <v>62.442042350000001</v>
      </c>
      <c r="F3209">
        <v>2.11</v>
      </c>
      <c r="G3209">
        <v>20.051360477487201</v>
      </c>
      <c r="H3209">
        <v>-4.6264108567703701</v>
      </c>
      <c r="I3209">
        <v>-17.116741365408</v>
      </c>
      <c r="J3209">
        <v>-5.1826476499382101</v>
      </c>
      <c r="K3209">
        <v>2.0628590180986799</v>
      </c>
      <c r="L3209">
        <v>1.9281228434951101</v>
      </c>
      <c r="M3209">
        <v>45.1634256469302</v>
      </c>
      <c r="N3209">
        <v>1.3676428690462501</v>
      </c>
      <c r="O3209">
        <v>54.028436018957301</v>
      </c>
      <c r="P3209">
        <v>1119.6531791907501</v>
      </c>
      <c r="Q3209">
        <v>6.1764602721434997E-2</v>
      </c>
    </row>
    <row r="3210" spans="1:17" hidden="1" x14ac:dyDescent="0.3">
      <c r="A3210" t="s">
        <v>6584</v>
      </c>
      <c r="B3210" t="s">
        <v>6585</v>
      </c>
      <c r="C3210" t="str">
        <f>IFERROR(VLOOKUP(Table1[[#This Row],[Ticker]],[1]!Table1[[Symbol]:[Industry]],2,FALSE),"-")</f>
        <v>-</v>
      </c>
      <c r="E3210">
        <v>62.363459008</v>
      </c>
      <c r="F3210">
        <v>19.48</v>
      </c>
      <c r="G3210">
        <v>-59.843802368186601</v>
      </c>
      <c r="H3210">
        <v>11.124212691135501</v>
      </c>
      <c r="I3210">
        <v>-19.519145637870899</v>
      </c>
      <c r="J3210">
        <v>-10.821290260116699</v>
      </c>
      <c r="K3210">
        <v>18.256451745485101</v>
      </c>
      <c r="L3210">
        <v>20.902366684558501</v>
      </c>
      <c r="M3210">
        <v>53.016860200111203</v>
      </c>
      <c r="N3210">
        <v>2.9725375086842898</v>
      </c>
      <c r="O3210">
        <v>70.674315980849997</v>
      </c>
      <c r="P3210">
        <v>27.372008552369302</v>
      </c>
      <c r="Q3210">
        <v>0.195576480402956</v>
      </c>
    </row>
    <row r="3211" spans="1:17" hidden="1" x14ac:dyDescent="0.3">
      <c r="A3211" t="s">
        <v>6586</v>
      </c>
      <c r="B3211" t="s">
        <v>6587</v>
      </c>
      <c r="C3211" t="str">
        <f>IFERROR(VLOOKUP(Table1[[#This Row],[Ticker]],[1]!Table1[[Symbol]:[Industry]],2,FALSE),"-")</f>
        <v>-</v>
      </c>
      <c r="D3211" t="s">
        <v>407</v>
      </c>
      <c r="E3211">
        <v>62.259327999999996</v>
      </c>
      <c r="F3211">
        <v>201.2</v>
      </c>
      <c r="G3211">
        <v>127.52405672322099</v>
      </c>
      <c r="H3211">
        <v>34.926543260137201</v>
      </c>
      <c r="I3211">
        <v>35.908261692268397</v>
      </c>
      <c r="J3211">
        <v>24.550248693143299</v>
      </c>
      <c r="K3211">
        <v>161.48325187341399</v>
      </c>
      <c r="L3211">
        <v>136.29663755604099</v>
      </c>
      <c r="M3211">
        <v>75.330911433997301</v>
      </c>
      <c r="N3211">
        <v>3.0563337079462598</v>
      </c>
      <c r="O3211">
        <v>16.327037773359798</v>
      </c>
      <c r="P3211">
        <v>163.69593709043201</v>
      </c>
      <c r="Q3211">
        <v>0.19851055328057099</v>
      </c>
    </row>
    <row r="3212" spans="1:17" hidden="1" x14ac:dyDescent="0.3">
      <c r="A3212" t="s">
        <v>6588</v>
      </c>
      <c r="B3212" t="s">
        <v>6589</v>
      </c>
      <c r="C3212" t="str">
        <f>IFERROR(VLOOKUP(Table1[[#This Row],[Ticker]],[1]!Table1[[Symbol]:[Industry]],2,FALSE),"-")</f>
        <v>-</v>
      </c>
      <c r="D3212" t="s">
        <v>1203</v>
      </c>
      <c r="E3212">
        <v>62.206885</v>
      </c>
      <c r="F3212">
        <v>54.1</v>
      </c>
      <c r="G3212">
        <v>-43.887120182774403</v>
      </c>
      <c r="H3212">
        <v>-4.1612945777006196</v>
      </c>
      <c r="I3212">
        <v>-26.202778306742101</v>
      </c>
      <c r="J3212">
        <v>-1.2101613681544601</v>
      </c>
      <c r="K3212">
        <v>58.167430142824699</v>
      </c>
      <c r="L3212">
        <v>59.313999999999901</v>
      </c>
      <c r="M3212">
        <v>26.358632990121201</v>
      </c>
      <c r="N3212">
        <v>0.53661616161616099</v>
      </c>
      <c r="O3212">
        <v>36.783733826247598</v>
      </c>
      <c r="P3212">
        <v>9.8477157360406196</v>
      </c>
    </row>
    <row r="3213" spans="1:17" hidden="1" x14ac:dyDescent="0.3">
      <c r="A3213" t="s">
        <v>6590</v>
      </c>
      <c r="B3213" t="s">
        <v>6591</v>
      </c>
      <c r="C3213" t="str">
        <f>IFERROR(VLOOKUP(Table1[[#This Row],[Ticker]],[1]!Table1[[Symbol]:[Industry]],2,FALSE),"-")</f>
        <v>-</v>
      </c>
      <c r="E3213">
        <v>62.1924876</v>
      </c>
      <c r="F3213">
        <v>27.6</v>
      </c>
      <c r="G3213">
        <v>22.832567361518901</v>
      </c>
      <c r="H3213">
        <v>-18.614660853179299</v>
      </c>
      <c r="I3213">
        <v>-16.0470742361886</v>
      </c>
      <c r="J3213">
        <v>-5.5574703184964198</v>
      </c>
      <c r="K3213">
        <v>27.5423794297146</v>
      </c>
      <c r="L3213">
        <v>25.183123604046799</v>
      </c>
      <c r="M3213">
        <v>33.530203022109198</v>
      </c>
      <c r="N3213">
        <v>0.80758389261744901</v>
      </c>
      <c r="O3213">
        <v>29.6376811594202</v>
      </c>
      <c r="P3213">
        <v>74.683544303797404</v>
      </c>
    </row>
    <row r="3214" spans="1:17" hidden="1" x14ac:dyDescent="0.3">
      <c r="A3214" t="s">
        <v>6592</v>
      </c>
      <c r="B3214" t="s">
        <v>6593</v>
      </c>
      <c r="C3214" t="str">
        <f>IFERROR(VLOOKUP(Table1[[#This Row],[Ticker]],[1]!Table1[[Symbol]:[Industry]],2,FALSE),"-")</f>
        <v>-</v>
      </c>
      <c r="D3214" t="s">
        <v>21</v>
      </c>
      <c r="E3214">
        <v>62.132235999999999</v>
      </c>
      <c r="F3214">
        <v>11.14</v>
      </c>
      <c r="G3214">
        <v>20.137898896571599</v>
      </c>
      <c r="H3214">
        <v>13.6377484845003</v>
      </c>
      <c r="I3214">
        <v>-14.3504791476796</v>
      </c>
      <c r="J3214">
        <v>10.161321658200301</v>
      </c>
      <c r="K3214">
        <v>10.888729347764</v>
      </c>
      <c r="L3214">
        <v>10.0879134665867</v>
      </c>
      <c r="M3214">
        <v>44.669928630676203</v>
      </c>
      <c r="N3214">
        <v>1.15156757330736</v>
      </c>
      <c r="O3214">
        <v>35.547576301615699</v>
      </c>
      <c r="P3214">
        <v>63.823529411764703</v>
      </c>
      <c r="Q3214">
        <v>8.0055146646916001E-2</v>
      </c>
    </row>
    <row r="3215" spans="1:17" hidden="1" x14ac:dyDescent="0.3">
      <c r="A3215" t="s">
        <v>6594</v>
      </c>
      <c r="B3215" t="s">
        <v>6595</v>
      </c>
      <c r="C3215" t="str">
        <f>IFERROR(VLOOKUP(Table1[[#This Row],[Ticker]],[1]!Table1[[Symbol]:[Industry]],2,FALSE),"-")</f>
        <v>-</v>
      </c>
      <c r="E3215">
        <v>62.097479999999997</v>
      </c>
      <c r="F3215">
        <v>5.43</v>
      </c>
      <c r="G3215">
        <v>-79.284585252087496</v>
      </c>
      <c r="H3215">
        <v>-13.298350415264</v>
      </c>
      <c r="I3215">
        <v>-21.473892829439801</v>
      </c>
      <c r="J3215">
        <v>-5.4102412526292198</v>
      </c>
      <c r="K3215">
        <v>5.7480285914099802</v>
      </c>
      <c r="L3215">
        <v>6.5587432738731204</v>
      </c>
      <c r="M3215">
        <v>37.595826225413802</v>
      </c>
      <c r="N3215">
        <v>1.9309563159451699</v>
      </c>
      <c r="O3215">
        <v>180.66298342541401</v>
      </c>
      <c r="P3215">
        <v>35.074626865671597</v>
      </c>
      <c r="Q3215">
        <v>5.3666985917445002E-2</v>
      </c>
    </row>
    <row r="3216" spans="1:17" hidden="1" x14ac:dyDescent="0.3">
      <c r="A3216" t="s">
        <v>6596</v>
      </c>
      <c r="B3216" t="s">
        <v>6597</v>
      </c>
      <c r="C3216" t="str">
        <f>IFERROR(VLOOKUP(Table1[[#This Row],[Ticker]],[1]!Table1[[Symbol]:[Industry]],2,FALSE),"-")</f>
        <v>-</v>
      </c>
      <c r="D3216" t="s">
        <v>539</v>
      </c>
      <c r="E3216">
        <v>62.008000000000003</v>
      </c>
      <c r="F3216">
        <v>115</v>
      </c>
      <c r="G3216">
        <v>52.9471336462979</v>
      </c>
      <c r="H3216">
        <v>1.87835503041371</v>
      </c>
      <c r="I3216">
        <v>43.693274545618799</v>
      </c>
      <c r="J3216">
        <v>4.6166227868030596</v>
      </c>
      <c r="K3216">
        <v>115.925079211774</v>
      </c>
      <c r="L3216">
        <v>99.869937229537499</v>
      </c>
      <c r="M3216">
        <v>58.727851626816602</v>
      </c>
      <c r="N3216">
        <v>1.2361169102296401</v>
      </c>
      <c r="O3216">
        <v>46.521739130434703</v>
      </c>
      <c r="P3216">
        <v>131.668009669621</v>
      </c>
      <c r="Q3216">
        <v>0.103613665808009</v>
      </c>
    </row>
    <row r="3217" spans="1:17" hidden="1" x14ac:dyDescent="0.3">
      <c r="A3217" t="s">
        <v>6598</v>
      </c>
      <c r="B3217" t="s">
        <v>6599</v>
      </c>
      <c r="C3217" t="str">
        <f>IFERROR(VLOOKUP(Table1[[#This Row],[Ticker]],[1]!Table1[[Symbol]:[Industry]],2,FALSE),"-")</f>
        <v>-</v>
      </c>
      <c r="D3217" t="s">
        <v>291</v>
      </c>
      <c r="E3217">
        <v>61.996454999999997</v>
      </c>
      <c r="F3217">
        <v>45</v>
      </c>
      <c r="G3217">
        <v>-16.449061556348799</v>
      </c>
      <c r="H3217">
        <v>-6.3352076211788804</v>
      </c>
      <c r="I3217">
        <v>0.128339135486431</v>
      </c>
      <c r="J3217">
        <v>2.5850409232884202</v>
      </c>
      <c r="K3217">
        <v>45.041821715373601</v>
      </c>
      <c r="M3217">
        <v>44.381292954624499</v>
      </c>
      <c r="N3217">
        <v>0.64579256360078197</v>
      </c>
      <c r="O3217">
        <v>10.3333333333333</v>
      </c>
      <c r="P3217">
        <v>25</v>
      </c>
    </row>
    <row r="3218" spans="1:17" hidden="1" x14ac:dyDescent="0.3">
      <c r="A3218" t="s">
        <v>6600</v>
      </c>
      <c r="B3218" t="s">
        <v>6601</v>
      </c>
      <c r="C3218" t="str">
        <f>IFERROR(VLOOKUP(Table1[[#This Row],[Ticker]],[1]!Table1[[Symbol]:[Industry]],2,FALSE),"-")</f>
        <v>-</v>
      </c>
      <c r="D3218" t="s">
        <v>92</v>
      </c>
      <c r="E3218">
        <v>61.908796293999998</v>
      </c>
      <c r="F3218">
        <v>33.47</v>
      </c>
      <c r="G3218">
        <v>73.987723812363399</v>
      </c>
      <c r="H3218">
        <v>-14.615250479127299</v>
      </c>
      <c r="I3218">
        <v>48.468391815161702</v>
      </c>
      <c r="J3218">
        <v>-3.05812111673003</v>
      </c>
      <c r="K3218">
        <v>34.667621605395297</v>
      </c>
      <c r="L3218">
        <v>27.7971627095305</v>
      </c>
      <c r="M3218">
        <v>26.2695313196235</v>
      </c>
      <c r="N3218">
        <v>0.91929576312528205</v>
      </c>
      <c r="O3218">
        <v>22.497759187331901</v>
      </c>
      <c r="P3218">
        <v>146.75092153765101</v>
      </c>
      <c r="Q3218">
        <v>-9.1561818807000001E-3</v>
      </c>
    </row>
    <row r="3219" spans="1:17" hidden="1" x14ac:dyDescent="0.3">
      <c r="A3219" t="s">
        <v>6602</v>
      </c>
      <c r="B3219" t="s">
        <v>6603</v>
      </c>
      <c r="C3219" t="str">
        <f>IFERROR(VLOOKUP(Table1[[#This Row],[Ticker]],[1]!Table1[[Symbol]:[Industry]],2,FALSE),"-")</f>
        <v>-</v>
      </c>
      <c r="D3219" t="s">
        <v>268</v>
      </c>
      <c r="E3219">
        <v>61.803403951999996</v>
      </c>
      <c r="F3219">
        <v>20.32</v>
      </c>
      <c r="G3219">
        <v>-16.177534788715199</v>
      </c>
      <c r="H3219">
        <v>-14.6378939765842</v>
      </c>
      <c r="I3219">
        <v>-31.8065842573425</v>
      </c>
      <c r="J3219">
        <v>-2.3887362970969299</v>
      </c>
      <c r="K3219">
        <v>22.046445007542701</v>
      </c>
      <c r="L3219">
        <v>22.3509525259112</v>
      </c>
      <c r="M3219">
        <v>34.666879858310402</v>
      </c>
      <c r="N3219">
        <v>0.83916681703197804</v>
      </c>
      <c r="O3219">
        <v>73.228346456692904</v>
      </c>
      <c r="Q3219">
        <v>3.5114773471360002E-2</v>
      </c>
    </row>
    <row r="3220" spans="1:17" hidden="1" x14ac:dyDescent="0.3">
      <c r="A3220" t="s">
        <v>6604</v>
      </c>
      <c r="B3220" t="s">
        <v>6605</v>
      </c>
      <c r="C3220" t="str">
        <f>IFERROR(VLOOKUP(Table1[[#This Row],[Ticker]],[1]!Table1[[Symbol]:[Industry]],2,FALSE),"-")</f>
        <v>-</v>
      </c>
      <c r="E3220">
        <v>61.566068799999996</v>
      </c>
      <c r="F3220">
        <v>25.31</v>
      </c>
      <c r="G3220">
        <v>40.243857747563197</v>
      </c>
      <c r="H3220">
        <v>30.4663649967674</v>
      </c>
      <c r="I3220">
        <v>131.90702833826899</v>
      </c>
      <c r="J3220">
        <v>0.54422459675781298</v>
      </c>
      <c r="K3220">
        <v>20.617964286558699</v>
      </c>
      <c r="L3220">
        <v>15.4705784255903</v>
      </c>
      <c r="M3220">
        <v>66.3777386737992</v>
      </c>
      <c r="N3220">
        <v>0.91759999999999997</v>
      </c>
      <c r="O3220">
        <v>6.2030817858554004</v>
      </c>
      <c r="P3220">
        <v>177.83835094845901</v>
      </c>
      <c r="Q3220">
        <v>4.2113742510144998E-2</v>
      </c>
    </row>
    <row r="3221" spans="1:17" hidden="1" x14ac:dyDescent="0.3">
      <c r="A3221" t="s">
        <v>6606</v>
      </c>
      <c r="B3221" t="s">
        <v>6607</v>
      </c>
      <c r="C3221" t="str">
        <f>IFERROR(VLOOKUP(Table1[[#This Row],[Ticker]],[1]!Table1[[Symbol]:[Industry]],2,FALSE),"-")</f>
        <v>-</v>
      </c>
      <c r="D3221" t="s">
        <v>271</v>
      </c>
      <c r="E3221">
        <v>61.533430559999999</v>
      </c>
      <c r="F3221">
        <v>84.95</v>
      </c>
      <c r="G3221">
        <v>118.73834243750601</v>
      </c>
      <c r="H3221">
        <v>43.160917889375703</v>
      </c>
      <c r="I3221">
        <v>16.961622583555801</v>
      </c>
      <c r="J3221">
        <v>5.4192245967578199</v>
      </c>
      <c r="K3221">
        <v>68.626777211224095</v>
      </c>
      <c r="L3221">
        <v>57.455606872269897</v>
      </c>
      <c r="M3221">
        <v>84.190113083200103</v>
      </c>
      <c r="N3221">
        <v>1.1554054054053999</v>
      </c>
      <c r="O3221">
        <v>0.52972336668628495</v>
      </c>
      <c r="P3221">
        <v>146.231884057971</v>
      </c>
    </row>
    <row r="3222" spans="1:17" hidden="1" x14ac:dyDescent="0.3">
      <c r="A3222" t="s">
        <v>6608</v>
      </c>
      <c r="B3222" t="s">
        <v>6609</v>
      </c>
      <c r="C3222" t="str">
        <f>IFERROR(VLOOKUP(Table1[[#This Row],[Ticker]],[1]!Table1[[Symbol]:[Industry]],2,FALSE),"-")</f>
        <v>-</v>
      </c>
      <c r="D3222" t="s">
        <v>235</v>
      </c>
      <c r="E3222">
        <v>61.500094779999998</v>
      </c>
      <c r="F3222">
        <v>38.299999999999997</v>
      </c>
      <c r="G3222">
        <v>-22.195448990305302</v>
      </c>
      <c r="H3222">
        <v>-4.74024194612167</v>
      </c>
      <c r="I3222">
        <v>-38.240390465899502</v>
      </c>
      <c r="J3222">
        <v>-4.0998945349938101</v>
      </c>
      <c r="K3222">
        <v>40.974182264846199</v>
      </c>
      <c r="L3222">
        <v>39.866978238903897</v>
      </c>
      <c r="M3222">
        <v>43.984143548973996</v>
      </c>
      <c r="N3222">
        <v>0.57925709499031197</v>
      </c>
      <c r="O3222">
        <v>68.720626631853804</v>
      </c>
      <c r="P3222">
        <v>47.591522157996103</v>
      </c>
      <c r="Q3222">
        <v>8.4665697875487E-2</v>
      </c>
    </row>
    <row r="3223" spans="1:17" hidden="1" x14ac:dyDescent="0.3">
      <c r="A3223" t="s">
        <v>6610</v>
      </c>
      <c r="B3223" t="s">
        <v>6611</v>
      </c>
      <c r="C3223" t="str">
        <f>IFERROR(VLOOKUP(Table1[[#This Row],[Ticker]],[1]!Table1[[Symbol]:[Industry]],2,FALSE),"-")</f>
        <v>-</v>
      </c>
      <c r="D3223" t="s">
        <v>420</v>
      </c>
      <c r="E3223">
        <v>61.5</v>
      </c>
      <c r="F3223">
        <v>205</v>
      </c>
      <c r="G3223">
        <v>41.680622379786698</v>
      </c>
      <c r="H3223">
        <v>-14.1460007170932</v>
      </c>
      <c r="I3223">
        <v>1.18791574178271</v>
      </c>
      <c r="J3223">
        <v>-4.1118894456378099</v>
      </c>
      <c r="K3223">
        <v>207.57532951266199</v>
      </c>
      <c r="L3223">
        <v>184.837182382804</v>
      </c>
      <c r="M3223">
        <v>37.522502498014298</v>
      </c>
      <c r="N3223">
        <v>0.46375881530522001</v>
      </c>
      <c r="O3223">
        <v>21.268292682926798</v>
      </c>
      <c r="P3223">
        <v>70.407315045719002</v>
      </c>
      <c r="Q3223">
        <v>7.6505814327057997E-2</v>
      </c>
    </row>
    <row r="3224" spans="1:17" hidden="1" x14ac:dyDescent="0.3">
      <c r="A3224" t="s">
        <v>6612</v>
      </c>
      <c r="B3224" t="s">
        <v>6613</v>
      </c>
      <c r="C3224" t="str">
        <f>IFERROR(VLOOKUP(Table1[[#This Row],[Ticker]],[1]!Table1[[Symbol]:[Industry]],2,FALSE),"-")</f>
        <v>-</v>
      </c>
      <c r="D3224" t="s">
        <v>271</v>
      </c>
      <c r="E3224">
        <v>61.486947703999903</v>
      </c>
      <c r="F3224">
        <v>3.77</v>
      </c>
      <c r="G3224">
        <v>25.035914430730902</v>
      </c>
      <c r="H3224">
        <v>-14.4899330753532</v>
      </c>
      <c r="I3224">
        <v>-18.589609582462199</v>
      </c>
      <c r="J3224">
        <v>-4.6666935173861104</v>
      </c>
      <c r="K3224">
        <v>4.04718970391494</v>
      </c>
      <c r="L3224">
        <v>3.7936802168265999</v>
      </c>
      <c r="M3224">
        <v>22.4417442505599</v>
      </c>
      <c r="N3224">
        <v>0.60815171446423599</v>
      </c>
      <c r="O3224">
        <v>40.318302387267899</v>
      </c>
      <c r="P3224">
        <v>54.5081967213114</v>
      </c>
      <c r="Q3224">
        <v>1.0838946143233E-2</v>
      </c>
    </row>
    <row r="3225" spans="1:17" hidden="1" x14ac:dyDescent="0.3">
      <c r="A3225" t="s">
        <v>6614</v>
      </c>
      <c r="B3225" t="s">
        <v>6615</v>
      </c>
      <c r="C3225" t="str">
        <f>IFERROR(VLOOKUP(Table1[[#This Row],[Ticker]],[1]!Table1[[Symbol]:[Industry]],2,FALSE),"-")</f>
        <v>-</v>
      </c>
      <c r="D3225" t="s">
        <v>77</v>
      </c>
      <c r="E3225">
        <v>61.350659999999998</v>
      </c>
      <c r="F3225">
        <v>91.98</v>
      </c>
      <c r="G3225">
        <v>68.894679495290703</v>
      </c>
      <c r="H3225">
        <v>-10.9861305191443</v>
      </c>
      <c r="I3225">
        <v>-48.2496469783487</v>
      </c>
      <c r="J3225">
        <v>-2.1034547281366902</v>
      </c>
      <c r="K3225">
        <v>99.121183297692994</v>
      </c>
      <c r="L3225">
        <v>89.260664425618003</v>
      </c>
      <c r="M3225">
        <v>28.534702317331799</v>
      </c>
      <c r="N3225">
        <v>0.92059062996979102</v>
      </c>
      <c r="O3225">
        <v>71.341595999130206</v>
      </c>
      <c r="P3225">
        <v>149.133261105092</v>
      </c>
    </row>
    <row r="3226" spans="1:17" hidden="1" x14ac:dyDescent="0.3">
      <c r="A3226" t="s">
        <v>6616</v>
      </c>
      <c r="B3226" t="s">
        <v>6617</v>
      </c>
      <c r="C3226" t="str">
        <f>IFERROR(VLOOKUP(Table1[[#This Row],[Ticker]],[1]!Table1[[Symbol]:[Industry]],2,FALSE),"-")</f>
        <v>-</v>
      </c>
      <c r="D3226" t="s">
        <v>198</v>
      </c>
      <c r="E3226">
        <v>61.148643010000001</v>
      </c>
      <c r="F3226">
        <v>59.15</v>
      </c>
      <c r="G3226">
        <v>-33.463318946250901</v>
      </c>
      <c r="H3226">
        <v>-5.6802819194727698</v>
      </c>
      <c r="I3226">
        <v>-24.743651918601</v>
      </c>
      <c r="J3226">
        <v>-9.0607328006085606</v>
      </c>
      <c r="M3226">
        <v>33.595503043935103</v>
      </c>
      <c r="O3226">
        <v>25.781910397295</v>
      </c>
      <c r="P3226">
        <v>20.101522842639501</v>
      </c>
    </row>
    <row r="3227" spans="1:17" hidden="1" x14ac:dyDescent="0.3">
      <c r="A3227" t="s">
        <v>6618</v>
      </c>
      <c r="B3227" t="s">
        <v>6619</v>
      </c>
      <c r="C3227" t="str">
        <f>IFERROR(VLOOKUP(Table1[[#This Row],[Ticker]],[1]!Table1[[Symbol]:[Industry]],2,FALSE),"-")</f>
        <v>-</v>
      </c>
      <c r="D3227" t="s">
        <v>539</v>
      </c>
      <c r="E3227">
        <v>61.116059999999997</v>
      </c>
      <c r="F3227">
        <v>198.3</v>
      </c>
      <c r="G3227">
        <v>52.683299484913697</v>
      </c>
      <c r="H3227">
        <v>21.178787674751099</v>
      </c>
      <c r="I3227">
        <v>37.106382221865999</v>
      </c>
      <c r="J3227">
        <v>12.3388069895343</v>
      </c>
      <c r="K3227">
        <v>162.31416938019501</v>
      </c>
      <c r="L3227">
        <v>137.228336383179</v>
      </c>
      <c r="M3227">
        <v>90.493833143559002</v>
      </c>
      <c r="N3227">
        <v>1.8762374412388201</v>
      </c>
      <c r="O3227">
        <v>2.9752899646999298</v>
      </c>
      <c r="P3227">
        <v>154.55712451861299</v>
      </c>
      <c r="Q3227">
        <v>0.170705746928381</v>
      </c>
    </row>
    <row r="3228" spans="1:17" hidden="1" x14ac:dyDescent="0.3">
      <c r="A3228" t="s">
        <v>6620</v>
      </c>
      <c r="B3228" t="s">
        <v>6621</v>
      </c>
      <c r="C3228" t="str">
        <f>IFERROR(VLOOKUP(Table1[[#This Row],[Ticker]],[1]!Table1[[Symbol]:[Industry]],2,FALSE),"-")</f>
        <v>-</v>
      </c>
      <c r="D3228" t="s">
        <v>380</v>
      </c>
      <c r="E3228">
        <v>61.067379744</v>
      </c>
      <c r="F3228">
        <v>13.16</v>
      </c>
      <c r="G3228">
        <v>1.3573900565543999</v>
      </c>
      <c r="H3228">
        <v>-4.1612945777006196</v>
      </c>
      <c r="I3228">
        <v>-17.7747947676474</v>
      </c>
      <c r="J3228">
        <v>-2.60826807186388</v>
      </c>
      <c r="K3228">
        <v>13.6515920298054</v>
      </c>
      <c r="L3228">
        <v>13.489132757905001</v>
      </c>
      <c r="M3228">
        <v>38.114635210047801</v>
      </c>
      <c r="N3228">
        <v>0.75990859939634503</v>
      </c>
      <c r="O3228">
        <v>28.419452887537901</v>
      </c>
      <c r="P3228">
        <v>43.043478260869499</v>
      </c>
      <c r="Q3228">
        <v>4.6978571867649999E-3</v>
      </c>
    </row>
    <row r="3229" spans="1:17" hidden="1" x14ac:dyDescent="0.3">
      <c r="A3229" t="s">
        <v>6622</v>
      </c>
      <c r="B3229" t="s">
        <v>6623</v>
      </c>
      <c r="C3229" t="str">
        <f>IFERROR(VLOOKUP(Table1[[#This Row],[Ticker]],[1]!Table1[[Symbol]:[Industry]],2,FALSE),"-")</f>
        <v>-</v>
      </c>
      <c r="E3229">
        <v>61.030917639999998</v>
      </c>
      <c r="F3229">
        <v>70.510000000000005</v>
      </c>
      <c r="G3229">
        <v>-59.712363254905</v>
      </c>
      <c r="H3229">
        <v>-10.2315821176367</v>
      </c>
      <c r="I3229">
        <v>-50.992696227255003</v>
      </c>
      <c r="J3229">
        <v>-3.3773440306931599</v>
      </c>
      <c r="K3229">
        <v>80.021969569773304</v>
      </c>
      <c r="M3229">
        <v>36.605540593019299</v>
      </c>
      <c r="O3229">
        <v>71.550134732662002</v>
      </c>
      <c r="P3229">
        <v>22.4131944444444</v>
      </c>
    </row>
    <row r="3230" spans="1:17" hidden="1" x14ac:dyDescent="0.3">
      <c r="A3230" t="s">
        <v>6624</v>
      </c>
      <c r="B3230" t="s">
        <v>6625</v>
      </c>
      <c r="C3230" t="str">
        <f>IFERROR(VLOOKUP(Table1[[#This Row],[Ticker]],[1]!Table1[[Symbol]:[Industry]],2,FALSE),"-")</f>
        <v>-</v>
      </c>
      <c r="D3230" t="s">
        <v>92</v>
      </c>
      <c r="E3230">
        <v>60.939379199999998</v>
      </c>
      <c r="F3230">
        <v>29.19</v>
      </c>
      <c r="G3230">
        <v>11.100410263248801</v>
      </c>
      <c r="H3230">
        <v>-5.3398660062720396</v>
      </c>
      <c r="I3230">
        <v>-27.4931974758276</v>
      </c>
      <c r="J3230">
        <v>-4.0748722663928199</v>
      </c>
      <c r="K3230">
        <v>28.995495573396902</v>
      </c>
      <c r="L3230">
        <v>30.014637781014599</v>
      </c>
      <c r="M3230">
        <v>58.060867317616299</v>
      </c>
      <c r="N3230">
        <v>0.78581869629405299</v>
      </c>
      <c r="O3230">
        <v>45.220966084275403</v>
      </c>
      <c r="P3230">
        <v>48.776758409785899</v>
      </c>
      <c r="Q3230">
        <v>4.6808631202507001E-2</v>
      </c>
    </row>
    <row r="3231" spans="1:17" hidden="1" x14ac:dyDescent="0.3">
      <c r="A3231" t="s">
        <v>6626</v>
      </c>
      <c r="B3231" t="s">
        <v>6627</v>
      </c>
      <c r="C3231" t="str">
        <f>IFERROR(VLOOKUP(Table1[[#This Row],[Ticker]],[1]!Table1[[Symbol]:[Industry]],2,FALSE),"-")</f>
        <v>-</v>
      </c>
      <c r="E3231">
        <v>60.936191999999998</v>
      </c>
      <c r="F3231">
        <v>172.8</v>
      </c>
      <c r="G3231">
        <v>24.159504644352602</v>
      </c>
      <c r="H3231">
        <v>-7.8053623743107803</v>
      </c>
      <c r="I3231">
        <v>10.3251190997082</v>
      </c>
      <c r="J3231">
        <v>-0.29879865905613301</v>
      </c>
      <c r="K3231">
        <v>170.31415729799599</v>
      </c>
      <c r="L3231">
        <v>151.519876020954</v>
      </c>
      <c r="M3231">
        <v>58.878983223684301</v>
      </c>
      <c r="N3231">
        <v>0.672737409780228</v>
      </c>
      <c r="O3231">
        <v>21.903935185185102</v>
      </c>
      <c r="P3231">
        <v>90.939226519336998</v>
      </c>
      <c r="Q3231">
        <v>0.120709431212631</v>
      </c>
    </row>
    <row r="3232" spans="1:17" hidden="1" x14ac:dyDescent="0.3">
      <c r="A3232" t="s">
        <v>6628</v>
      </c>
      <c r="B3232" t="s">
        <v>6629</v>
      </c>
      <c r="C3232" t="str">
        <f>IFERROR(VLOOKUP(Table1[[#This Row],[Ticker]],[1]!Table1[[Symbol]:[Industry]],2,FALSE),"-")</f>
        <v>-</v>
      </c>
      <c r="D3232" t="s">
        <v>551</v>
      </c>
      <c r="E3232">
        <v>60.854060699999998</v>
      </c>
      <c r="F3232">
        <v>59.61</v>
      </c>
      <c r="G3232">
        <v>89.986727218554805</v>
      </c>
      <c r="H3232">
        <v>-13.214855137651901</v>
      </c>
      <c r="I3232">
        <v>48.642541457772303</v>
      </c>
      <c r="J3232">
        <v>-2.26878353332348</v>
      </c>
      <c r="K3232">
        <v>57.218975764958302</v>
      </c>
      <c r="L3232">
        <v>44.806151953146198</v>
      </c>
      <c r="M3232">
        <v>38.093176410270203</v>
      </c>
      <c r="N3232">
        <v>0.25136926864707698</v>
      </c>
      <c r="O3232">
        <v>32.276463680590403</v>
      </c>
      <c r="P3232">
        <v>125.028312570781</v>
      </c>
      <c r="Q3232">
        <v>6.1076673160128998E-2</v>
      </c>
    </row>
    <row r="3233" spans="1:17" hidden="1" x14ac:dyDescent="0.3">
      <c r="A3233" t="s">
        <v>6630</v>
      </c>
      <c r="B3233" t="s">
        <v>6631</v>
      </c>
      <c r="C3233" t="str">
        <f>IFERROR(VLOOKUP(Table1[[#This Row],[Ticker]],[1]!Table1[[Symbol]:[Industry]],2,FALSE),"-")</f>
        <v>-</v>
      </c>
      <c r="D3233" t="s">
        <v>21</v>
      </c>
      <c r="E3233">
        <v>60.843947</v>
      </c>
      <c r="F3233">
        <v>42.55</v>
      </c>
      <c r="G3233">
        <v>-67.989101171515699</v>
      </c>
      <c r="H3233">
        <v>-5.62032937006874</v>
      </c>
      <c r="I3233">
        <v>-37.610290847669098</v>
      </c>
      <c r="J3233">
        <v>2.6372478525717602</v>
      </c>
      <c r="K3233">
        <v>44.664321195023597</v>
      </c>
      <c r="M3233">
        <v>40.1879445497134</v>
      </c>
      <c r="N3233">
        <v>0.60799999999999998</v>
      </c>
      <c r="O3233">
        <v>89.894242068155094</v>
      </c>
      <c r="P3233">
        <v>4.0342298288508402</v>
      </c>
    </row>
    <row r="3234" spans="1:17" hidden="1" x14ac:dyDescent="0.3">
      <c r="A3234" t="s">
        <v>6632</v>
      </c>
      <c r="B3234" t="s">
        <v>6633</v>
      </c>
      <c r="C3234" t="str">
        <f>IFERROR(VLOOKUP(Table1[[#This Row],[Ticker]],[1]!Table1[[Symbol]:[Industry]],2,FALSE),"-")</f>
        <v>-</v>
      </c>
      <c r="D3234" t="s">
        <v>130</v>
      </c>
      <c r="E3234">
        <v>60.775806000000003</v>
      </c>
      <c r="F3234">
        <v>82.95</v>
      </c>
      <c r="G3234">
        <v>-41.806552489260298</v>
      </c>
      <c r="H3234">
        <v>-7.2557762814304603</v>
      </c>
      <c r="I3234">
        <v>-17.4609449593388</v>
      </c>
      <c r="J3234">
        <v>2.7912761175523499</v>
      </c>
      <c r="K3234">
        <v>84.199846625714102</v>
      </c>
      <c r="L3234">
        <v>87.024592661320895</v>
      </c>
      <c r="M3234">
        <v>50.707722739044897</v>
      </c>
      <c r="N3234">
        <v>1.4314825025731499</v>
      </c>
      <c r="O3234">
        <v>32.610006027727501</v>
      </c>
      <c r="P3234">
        <v>15.2083333333333</v>
      </c>
      <c r="Q3234">
        <v>5.3179230941783999E-2</v>
      </c>
    </row>
    <row r="3235" spans="1:17" hidden="1" x14ac:dyDescent="0.3">
      <c r="A3235" t="s">
        <v>6634</v>
      </c>
      <c r="B3235" t="s">
        <v>6635</v>
      </c>
      <c r="C3235" t="str">
        <f>IFERROR(VLOOKUP(Table1[[#This Row],[Ticker]],[1]!Table1[[Symbol]:[Industry]],2,FALSE),"-")</f>
        <v>-</v>
      </c>
      <c r="D3235" t="s">
        <v>21</v>
      </c>
      <c r="E3235">
        <v>60.746928832000002</v>
      </c>
      <c r="F3235">
        <v>55.84</v>
      </c>
      <c r="G3235">
        <v>9.9329296248997192</v>
      </c>
      <c r="H3235">
        <v>-8.4685078625994308</v>
      </c>
      <c r="I3235">
        <v>-20.322580227367599</v>
      </c>
      <c r="J3235">
        <v>-1.3706690202634499</v>
      </c>
      <c r="K3235">
        <v>56.750982259940599</v>
      </c>
      <c r="L3235">
        <v>55.5867081523634</v>
      </c>
      <c r="M3235">
        <v>51.3182847862345</v>
      </c>
      <c r="N3235">
        <v>1.00082979405915</v>
      </c>
      <c r="O3235">
        <v>37.893982808022898</v>
      </c>
      <c r="P3235">
        <v>46.369593709043201</v>
      </c>
      <c r="Q3235">
        <v>5.3379246836910997E-2</v>
      </c>
    </row>
    <row r="3236" spans="1:17" hidden="1" x14ac:dyDescent="0.3">
      <c r="A3236" t="s">
        <v>6636</v>
      </c>
      <c r="B3236" t="s">
        <v>6637</v>
      </c>
      <c r="C3236" t="str">
        <f>IFERROR(VLOOKUP(Table1[[#This Row],[Ticker]],[1]!Table1[[Symbol]:[Industry]],2,FALSE),"-")</f>
        <v>-</v>
      </c>
      <c r="D3236" t="s">
        <v>407</v>
      </c>
      <c r="E3236">
        <v>60.702741000000003</v>
      </c>
      <c r="F3236">
        <v>101.97</v>
      </c>
      <c r="G3236">
        <v>84.936164897775399</v>
      </c>
      <c r="H3236">
        <v>7.0458923959097097</v>
      </c>
      <c r="I3236">
        <v>-18.132740674312299</v>
      </c>
      <c r="J3236">
        <v>-3.4964730776607902</v>
      </c>
      <c r="K3236">
        <v>98.249989326428803</v>
      </c>
      <c r="L3236">
        <v>91.644816361412097</v>
      </c>
      <c r="M3236">
        <v>64.391650145929304</v>
      </c>
      <c r="N3236">
        <v>1.15195815883505</v>
      </c>
      <c r="O3236">
        <v>46.758850642345699</v>
      </c>
      <c r="P3236">
        <v>154.92499999999899</v>
      </c>
      <c r="Q3236">
        <v>0.14382377305017099</v>
      </c>
    </row>
    <row r="3237" spans="1:17" hidden="1" x14ac:dyDescent="0.3">
      <c r="A3237" t="s">
        <v>6638</v>
      </c>
      <c r="B3237" t="s">
        <v>6639</v>
      </c>
      <c r="C3237" t="str">
        <f>IFERROR(VLOOKUP(Table1[[#This Row],[Ticker]],[1]!Table1[[Symbol]:[Industry]],2,FALSE),"-")</f>
        <v>-</v>
      </c>
      <c r="D3237" t="s">
        <v>551</v>
      </c>
      <c r="E3237">
        <v>60.6950875</v>
      </c>
      <c r="F3237">
        <v>25</v>
      </c>
      <c r="G3237">
        <v>-10.802561656136101</v>
      </c>
      <c r="H3237">
        <v>-13.612403265450499</v>
      </c>
      <c r="I3237">
        <v>-16.128599801864802</v>
      </c>
      <c r="J3237">
        <v>-4.4519615207097596</v>
      </c>
      <c r="K3237">
        <v>27.451748962795101</v>
      </c>
      <c r="L3237">
        <v>26.521392486746901</v>
      </c>
      <c r="M3237">
        <v>23.674489077643699</v>
      </c>
      <c r="N3237">
        <v>0.38541608504241298</v>
      </c>
      <c r="O3237">
        <v>44.0399999999999</v>
      </c>
      <c r="P3237">
        <v>28.205128205128201</v>
      </c>
      <c r="Q3237">
        <v>5.7436888095268999E-2</v>
      </c>
    </row>
    <row r="3238" spans="1:17" hidden="1" x14ac:dyDescent="0.3">
      <c r="A3238" t="s">
        <v>6640</v>
      </c>
      <c r="B3238" t="s">
        <v>6641</v>
      </c>
      <c r="C3238" t="str">
        <f>IFERROR(VLOOKUP(Table1[[#This Row],[Ticker]],[1]!Table1[[Symbol]:[Industry]],2,FALSE),"-")</f>
        <v>-</v>
      </c>
      <c r="D3238" t="s">
        <v>372</v>
      </c>
      <c r="E3238">
        <v>60.691536999999997</v>
      </c>
      <c r="F3238">
        <v>89.15</v>
      </c>
      <c r="G3238">
        <v>16.5283908445764</v>
      </c>
      <c r="H3238">
        <v>10.9637054222993</v>
      </c>
      <c r="I3238">
        <v>10.484203299531099</v>
      </c>
      <c r="J3238">
        <v>-8.3127768876558399</v>
      </c>
      <c r="K3238">
        <v>88.164146137858197</v>
      </c>
      <c r="L3238">
        <v>78.516002384113307</v>
      </c>
      <c r="M3238">
        <v>36.464881568918202</v>
      </c>
      <c r="N3238">
        <v>1.1346203346203301</v>
      </c>
      <c r="O3238">
        <v>39.8766124509254</v>
      </c>
      <c r="P3238">
        <v>67.890772128060206</v>
      </c>
    </row>
    <row r="3239" spans="1:17" hidden="1" x14ac:dyDescent="0.3">
      <c r="A3239" t="s">
        <v>6642</v>
      </c>
      <c r="B3239" t="s">
        <v>6643</v>
      </c>
      <c r="C3239" t="str">
        <f>IFERROR(VLOOKUP(Table1[[#This Row],[Ticker]],[1]!Table1[[Symbol]:[Industry]],2,FALSE),"-")</f>
        <v>-</v>
      </c>
      <c r="D3239" t="s">
        <v>343</v>
      </c>
      <c r="E3239">
        <v>60.638803199999998</v>
      </c>
      <c r="F3239">
        <v>66.42</v>
      </c>
      <c r="G3239">
        <v>-8.4227073686369494</v>
      </c>
      <c r="H3239">
        <v>-3.3851751747155499</v>
      </c>
      <c r="I3239">
        <v>-12.835304776499701</v>
      </c>
      <c r="J3239">
        <v>9.4298881994025407</v>
      </c>
      <c r="K3239">
        <v>66.7853886772604</v>
      </c>
      <c r="L3239">
        <v>64.930947287887093</v>
      </c>
      <c r="M3239">
        <v>57.843126182331901</v>
      </c>
      <c r="N3239">
        <v>1.4211468070392901</v>
      </c>
      <c r="O3239">
        <v>32.956940680517903</v>
      </c>
      <c r="P3239">
        <v>32.840000000000003</v>
      </c>
      <c r="Q3239">
        <v>2.2273016223689001E-2</v>
      </c>
    </row>
    <row r="3240" spans="1:17" hidden="1" x14ac:dyDescent="0.3">
      <c r="A3240" t="s">
        <v>6644</v>
      </c>
      <c r="B3240" t="s">
        <v>6645</v>
      </c>
      <c r="C3240" t="str">
        <f>IFERROR(VLOOKUP(Table1[[#This Row],[Ticker]],[1]!Table1[[Symbol]:[Industry]],2,FALSE),"-")</f>
        <v>-</v>
      </c>
      <c r="D3240" t="s">
        <v>62</v>
      </c>
      <c r="E3240">
        <v>60.566576291999901</v>
      </c>
      <c r="F3240">
        <v>48.57</v>
      </c>
      <c r="G3240">
        <v>5.0868028508135898</v>
      </c>
      <c r="H3240">
        <v>-8.1458951551789607</v>
      </c>
      <c r="I3240">
        <v>-22.494626134537601</v>
      </c>
      <c r="J3240">
        <v>-0.15257014741896099</v>
      </c>
      <c r="K3240">
        <v>49.413156180434598</v>
      </c>
      <c r="L3240">
        <v>48.039439566272897</v>
      </c>
      <c r="M3240">
        <v>40.229217792532801</v>
      </c>
      <c r="N3240">
        <v>1.9420023579610699</v>
      </c>
      <c r="O3240">
        <v>30.718550545604199</v>
      </c>
      <c r="P3240">
        <v>34.505677097756802</v>
      </c>
      <c r="Q3240">
        <v>-1.6820394216033999E-2</v>
      </c>
    </row>
    <row r="3241" spans="1:17" hidden="1" x14ac:dyDescent="0.3">
      <c r="A3241" t="s">
        <v>6646</v>
      </c>
      <c r="B3241" t="s">
        <v>6647</v>
      </c>
      <c r="C3241" t="str">
        <f>IFERROR(VLOOKUP(Table1[[#This Row],[Ticker]],[1]!Table1[[Symbol]:[Industry]],2,FALSE),"-")</f>
        <v>-</v>
      </c>
      <c r="D3241" t="s">
        <v>380</v>
      </c>
      <c r="E3241">
        <v>60.564653759999999</v>
      </c>
      <c r="F3241">
        <v>111.8</v>
      </c>
      <c r="G3241">
        <v>10.6255496199222</v>
      </c>
      <c r="H3241">
        <v>-11.5123718907551</v>
      </c>
      <c r="I3241">
        <v>-15.922646751127999</v>
      </c>
      <c r="J3241">
        <v>-1.5539896889564599</v>
      </c>
      <c r="K3241">
        <v>113.63241985383</v>
      </c>
      <c r="L3241">
        <v>112.086252362987</v>
      </c>
      <c r="M3241">
        <v>51.583250474046302</v>
      </c>
      <c r="N3241">
        <v>0.97107612945013699</v>
      </c>
      <c r="O3241">
        <v>43.711985688729797</v>
      </c>
      <c r="P3241">
        <v>38.024691358024597</v>
      </c>
      <c r="Q3241">
        <v>1.6860750870649002E-2</v>
      </c>
    </row>
    <row r="3242" spans="1:17" hidden="1" x14ac:dyDescent="0.3">
      <c r="A3242" t="s">
        <v>6648</v>
      </c>
      <c r="B3242" t="s">
        <v>6649</v>
      </c>
      <c r="C3242" t="str">
        <f>IFERROR(VLOOKUP(Table1[[#This Row],[Ticker]],[1]!Table1[[Symbol]:[Industry]],2,FALSE),"-")</f>
        <v>-</v>
      </c>
      <c r="D3242" t="s">
        <v>799</v>
      </c>
      <c r="E3242">
        <v>60.559905000000001</v>
      </c>
      <c r="F3242">
        <v>168.25</v>
      </c>
      <c r="G3242">
        <v>-43.512050402556</v>
      </c>
      <c r="H3242">
        <v>-25.521425449399601</v>
      </c>
      <c r="I3242">
        <v>-34.7346203505886</v>
      </c>
      <c r="J3242">
        <v>-9.3620672372448599</v>
      </c>
      <c r="K3242">
        <v>200.83990992559299</v>
      </c>
      <c r="L3242">
        <v>205.95880398133801</v>
      </c>
      <c r="M3242">
        <v>23.705072146998099</v>
      </c>
      <c r="N3242">
        <v>0.860661756238707</v>
      </c>
      <c r="O3242">
        <v>132.927191679049</v>
      </c>
      <c r="P3242">
        <v>21.920289855072401</v>
      </c>
      <c r="Q3242">
        <v>0.14366334326131999</v>
      </c>
    </row>
    <row r="3243" spans="1:17" hidden="1" x14ac:dyDescent="0.3">
      <c r="A3243" t="s">
        <v>6650</v>
      </c>
      <c r="B3243" t="s">
        <v>6651</v>
      </c>
      <c r="C3243" t="str">
        <f>IFERROR(VLOOKUP(Table1[[#This Row],[Ticker]],[1]!Table1[[Symbol]:[Industry]],2,FALSE),"-")</f>
        <v>-</v>
      </c>
      <c r="E3243">
        <v>60.499039128</v>
      </c>
      <c r="F3243">
        <v>43.78</v>
      </c>
      <c r="G3243">
        <v>-40.980682613271803</v>
      </c>
      <c r="H3243">
        <v>2.3706603095174201</v>
      </c>
      <c r="I3243">
        <v>-54.059742841245203</v>
      </c>
      <c r="J3243">
        <v>8.4966055491387706</v>
      </c>
      <c r="K3243">
        <v>45.603579605959197</v>
      </c>
      <c r="L3243">
        <v>52.792194269619799</v>
      </c>
      <c r="M3243">
        <v>57.738890595091199</v>
      </c>
      <c r="N3243">
        <v>1.4924979389942199</v>
      </c>
      <c r="O3243">
        <v>88.305162174508894</v>
      </c>
      <c r="P3243">
        <v>21.577339627881098</v>
      </c>
      <c r="Q3243">
        <v>7.2231428979885007E-2</v>
      </c>
    </row>
    <row r="3244" spans="1:17" hidden="1" x14ac:dyDescent="0.3">
      <c r="A3244" t="s">
        <v>6652</v>
      </c>
      <c r="B3244" t="s">
        <v>6653</v>
      </c>
      <c r="C3244" t="str">
        <f>IFERROR(VLOOKUP(Table1[[#This Row],[Ticker]],[1]!Table1[[Symbol]:[Industry]],2,FALSE),"-")</f>
        <v>-</v>
      </c>
      <c r="D3244" t="s">
        <v>291</v>
      </c>
      <c r="E3244">
        <v>60.454999999999998</v>
      </c>
      <c r="F3244">
        <v>26.75</v>
      </c>
      <c r="G3244">
        <v>-64.859921177331401</v>
      </c>
      <c r="H3244">
        <v>-10.0541517205577</v>
      </c>
      <c r="I3244">
        <v>-48.1295510295555</v>
      </c>
      <c r="J3244">
        <v>2.8743216841364601</v>
      </c>
      <c r="K3244">
        <v>29.075964499785002</v>
      </c>
      <c r="L3244">
        <v>37.470454668250397</v>
      </c>
      <c r="M3244">
        <v>54.122528236855302</v>
      </c>
      <c r="N3244">
        <v>0.32026143790849598</v>
      </c>
      <c r="O3244">
        <v>124.29906542056</v>
      </c>
      <c r="P3244">
        <v>7</v>
      </c>
    </row>
    <row r="3245" spans="1:17" hidden="1" x14ac:dyDescent="0.3">
      <c r="A3245" t="s">
        <v>6654</v>
      </c>
      <c r="B3245" t="s">
        <v>6655</v>
      </c>
      <c r="C3245" t="str">
        <f>IFERROR(VLOOKUP(Table1[[#This Row],[Ticker]],[1]!Table1[[Symbol]:[Industry]],2,FALSE),"-")</f>
        <v>-</v>
      </c>
      <c r="D3245" t="s">
        <v>343</v>
      </c>
      <c r="E3245">
        <v>60.434373119999997</v>
      </c>
      <c r="F3245">
        <v>1.06</v>
      </c>
      <c r="G3245">
        <v>-45.457424758260402</v>
      </c>
      <c r="I3245">
        <v>-36.737757730610397</v>
      </c>
      <c r="K3245">
        <v>1.0740579266511801</v>
      </c>
      <c r="L3245">
        <v>1.7681056445472201</v>
      </c>
      <c r="M3245">
        <v>4.5782334131322697</v>
      </c>
      <c r="N3245">
        <v>1.0679815660398799</v>
      </c>
      <c r="O3245">
        <v>36.792452830188601</v>
      </c>
      <c r="P3245">
        <v>41.3333333333333</v>
      </c>
      <c r="Q3245">
        <v>-4.9493861384649E-2</v>
      </c>
    </row>
    <row r="3246" spans="1:17" hidden="1" x14ac:dyDescent="0.3">
      <c r="A3246" t="s">
        <v>6656</v>
      </c>
      <c r="B3246" t="s">
        <v>6657</v>
      </c>
      <c r="C3246" t="str">
        <f>IFERROR(VLOOKUP(Table1[[#This Row],[Ticker]],[1]!Table1[[Symbol]:[Industry]],2,FALSE),"-")</f>
        <v>-</v>
      </c>
      <c r="D3246" t="s">
        <v>619</v>
      </c>
      <c r="E3246">
        <v>60.34225</v>
      </c>
      <c r="F3246">
        <v>40.909999999999997</v>
      </c>
      <c r="G3246">
        <v>24.302418448483799</v>
      </c>
      <c r="H3246">
        <v>-1.81561556535493</v>
      </c>
      <c r="I3246">
        <v>-8.4974035977719602</v>
      </c>
      <c r="J3246">
        <v>2.16226823490442</v>
      </c>
      <c r="K3246">
        <v>41.853265087813199</v>
      </c>
      <c r="L3246">
        <v>39.082898578316701</v>
      </c>
      <c r="M3246">
        <v>42.510599743325699</v>
      </c>
      <c r="N3246">
        <v>0.55424697175241</v>
      </c>
      <c r="O3246">
        <v>30.6526521632852</v>
      </c>
      <c r="P3246">
        <v>50.128440366972399</v>
      </c>
      <c r="Q3246">
        <v>1.1598100780341999E-2</v>
      </c>
    </row>
    <row r="3247" spans="1:17" hidden="1" x14ac:dyDescent="0.3">
      <c r="A3247" t="s">
        <v>6658</v>
      </c>
      <c r="B3247" t="s">
        <v>6659</v>
      </c>
      <c r="C3247" t="str">
        <f>IFERROR(VLOOKUP(Table1[[#This Row],[Ticker]],[1]!Table1[[Symbol]:[Industry]],2,FALSE),"-")</f>
        <v>-</v>
      </c>
      <c r="D3247" t="s">
        <v>916</v>
      </c>
      <c r="E3247">
        <v>60.303756984000003</v>
      </c>
      <c r="F3247">
        <v>50.46</v>
      </c>
      <c r="G3247">
        <v>-26.937481738317299</v>
      </c>
      <c r="H3247">
        <v>-2.8531550428168901</v>
      </c>
      <c r="I3247">
        <v>-16.970339357816101</v>
      </c>
      <c r="J3247">
        <v>-6.1670564739878797</v>
      </c>
      <c r="K3247">
        <v>48.529537658269497</v>
      </c>
      <c r="L3247">
        <v>48.957331319769096</v>
      </c>
      <c r="M3247">
        <v>54.33092635701</v>
      </c>
      <c r="N3247">
        <v>2.2948004836759299</v>
      </c>
      <c r="O3247">
        <v>13.9516448672215</v>
      </c>
      <c r="P3247">
        <v>41.503084688726801</v>
      </c>
      <c r="Q3247">
        <v>-0.14258624844639101</v>
      </c>
    </row>
    <row r="3248" spans="1:17" hidden="1" x14ac:dyDescent="0.3">
      <c r="A3248" t="s">
        <v>6660</v>
      </c>
      <c r="B3248" t="s">
        <v>6661</v>
      </c>
      <c r="C3248" t="str">
        <f>IFERROR(VLOOKUP(Table1[[#This Row],[Ticker]],[1]!Table1[[Symbol]:[Industry]],2,FALSE),"-")</f>
        <v>-</v>
      </c>
      <c r="E3248">
        <v>60.098999999999997</v>
      </c>
      <c r="F3248">
        <v>67</v>
      </c>
      <c r="G3248">
        <v>-37.120874570530503</v>
      </c>
      <c r="H3248">
        <v>3.8549655849010098</v>
      </c>
      <c r="I3248">
        <v>-38.798442174040503</v>
      </c>
      <c r="J3248">
        <v>-4.5015158263410804</v>
      </c>
      <c r="K3248">
        <v>65.773125039328406</v>
      </c>
      <c r="L3248">
        <v>70.558151135602102</v>
      </c>
      <c r="M3248">
        <v>45.914030605178901</v>
      </c>
      <c r="N3248">
        <v>0.58839552056335198</v>
      </c>
      <c r="O3248">
        <v>48.253731343283498</v>
      </c>
      <c r="P3248">
        <v>43.931256713211603</v>
      </c>
      <c r="Q3248">
        <v>0.11276529265299801</v>
      </c>
    </row>
    <row r="3249" spans="1:17" hidden="1" x14ac:dyDescent="0.3">
      <c r="A3249" t="s">
        <v>6662</v>
      </c>
      <c r="B3249" t="s">
        <v>6663</v>
      </c>
      <c r="C3249" t="str">
        <f>IFERROR(VLOOKUP(Table1[[#This Row],[Ticker]],[1]!Table1[[Symbol]:[Industry]],2,FALSE),"-")</f>
        <v>-</v>
      </c>
      <c r="D3249" t="s">
        <v>1541</v>
      </c>
      <c r="E3249">
        <v>60.031089179999903</v>
      </c>
      <c r="F3249">
        <v>5.0999999999999996</v>
      </c>
      <c r="G3249">
        <v>46.024056723221001</v>
      </c>
      <c r="H3249">
        <v>-27.0453071168855</v>
      </c>
      <c r="I3249">
        <v>-9.0062762491289501</v>
      </c>
      <c r="J3249">
        <v>-4.8403907878575696</v>
      </c>
      <c r="K3249">
        <v>5.0293302321093503</v>
      </c>
      <c r="L3249">
        <v>4.6428465836097299</v>
      </c>
      <c r="M3249">
        <v>45.958172609445398</v>
      </c>
      <c r="N3249">
        <v>1.1631033547724701</v>
      </c>
      <c r="O3249">
        <v>33.3333333333333</v>
      </c>
      <c r="P3249">
        <v>85.454545454545396</v>
      </c>
      <c r="Q3249">
        <v>6.4077457027113996E-2</v>
      </c>
    </row>
    <row r="3250" spans="1:17" hidden="1" x14ac:dyDescent="0.3">
      <c r="A3250" t="s">
        <v>6664</v>
      </c>
      <c r="B3250" t="s">
        <v>6665</v>
      </c>
      <c r="C3250" t="str">
        <f>IFERROR(VLOOKUP(Table1[[#This Row],[Ticker]],[1]!Table1[[Symbol]:[Industry]],2,FALSE),"-")</f>
        <v>-</v>
      </c>
      <c r="D3250" t="s">
        <v>271</v>
      </c>
      <c r="E3250">
        <v>59.963580499999999</v>
      </c>
      <c r="F3250">
        <v>882.5</v>
      </c>
      <c r="G3250">
        <v>102.567504290927</v>
      </c>
      <c r="H3250">
        <v>11.720685117730801</v>
      </c>
      <c r="I3250">
        <v>60.593081128573502</v>
      </c>
      <c r="J3250">
        <v>-4.1175001892100198</v>
      </c>
      <c r="K3250">
        <v>871.22342692561199</v>
      </c>
      <c r="L3250">
        <v>679.88772429572396</v>
      </c>
      <c r="M3250">
        <v>34.039446475536998</v>
      </c>
      <c r="N3250">
        <v>0.38894923520283697</v>
      </c>
      <c r="O3250">
        <v>53.512747875354101</v>
      </c>
      <c r="P3250">
        <v>139.15989159891501</v>
      </c>
      <c r="Q3250">
        <v>9.1808128826378996E-2</v>
      </c>
    </row>
    <row r="3251" spans="1:17" hidden="1" x14ac:dyDescent="0.3">
      <c r="A3251" t="s">
        <v>6666</v>
      </c>
      <c r="B3251" t="s">
        <v>6667</v>
      </c>
      <c r="C3251" t="str">
        <f>IFERROR(VLOOKUP(Table1[[#This Row],[Ticker]],[1]!Table1[[Symbol]:[Industry]],2,FALSE),"-")</f>
        <v>-</v>
      </c>
      <c r="D3251" t="s">
        <v>148</v>
      </c>
      <c r="E3251">
        <v>59.892000000000003</v>
      </c>
      <c r="F3251">
        <v>285.2</v>
      </c>
      <c r="G3251">
        <v>-63.616154916990503</v>
      </c>
      <c r="H3251">
        <v>7.0494677541379396</v>
      </c>
      <c r="I3251">
        <v>-42.519729449842998</v>
      </c>
      <c r="J3251">
        <v>-7.1580407754104698</v>
      </c>
      <c r="K3251">
        <v>302.96916076205503</v>
      </c>
      <c r="M3251">
        <v>47.553669092992102</v>
      </c>
      <c r="N3251">
        <v>0.60526315789473595</v>
      </c>
      <c r="O3251">
        <v>75.315568022440303</v>
      </c>
      <c r="P3251">
        <v>15.442218174458599</v>
      </c>
    </row>
    <row r="3252" spans="1:17" hidden="1" x14ac:dyDescent="0.3">
      <c r="A3252" t="s">
        <v>6668</v>
      </c>
      <c r="B3252" t="s">
        <v>6669</v>
      </c>
      <c r="C3252" t="str">
        <f>IFERROR(VLOOKUP(Table1[[#This Row],[Ticker]],[1]!Table1[[Symbol]:[Industry]],2,FALSE),"-")</f>
        <v>-</v>
      </c>
      <c r="D3252" t="s">
        <v>130</v>
      </c>
      <c r="E3252">
        <v>59.830852</v>
      </c>
      <c r="F3252">
        <v>4.24</v>
      </c>
      <c r="G3252">
        <v>33.061093760258103</v>
      </c>
      <c r="H3252">
        <v>6.50868060840358</v>
      </c>
      <c r="I3252">
        <v>-24.073480550204199</v>
      </c>
      <c r="J3252">
        <v>8.7966517812238294</v>
      </c>
      <c r="K3252">
        <v>4.0219985172858896</v>
      </c>
      <c r="L3252">
        <v>4.2607992868998101</v>
      </c>
      <c r="M3252">
        <v>58.848427024706297</v>
      </c>
      <c r="N3252">
        <v>1.40665266732409</v>
      </c>
      <c r="O3252">
        <v>36.792452830188601</v>
      </c>
      <c r="Q3252">
        <v>6.6089425800212001E-2</v>
      </c>
    </row>
    <row r="3253" spans="1:17" hidden="1" x14ac:dyDescent="0.3">
      <c r="A3253" t="s">
        <v>6670</v>
      </c>
      <c r="B3253" t="s">
        <v>6671</v>
      </c>
      <c r="C3253" t="str">
        <f>IFERROR(VLOOKUP(Table1[[#This Row],[Ticker]],[1]!Table1[[Symbol]:[Industry]],2,FALSE),"-")</f>
        <v>-</v>
      </c>
      <c r="D3253" t="s">
        <v>539</v>
      </c>
      <c r="E3253">
        <v>59.701488339999997</v>
      </c>
      <c r="F3253">
        <v>48.55</v>
      </c>
      <c r="G3253">
        <v>39.382064798591102</v>
      </c>
      <c r="H3253">
        <v>8.36033814830488E-2</v>
      </c>
      <c r="I3253">
        <v>6.9128228953098798</v>
      </c>
      <c r="J3253">
        <v>6.0814146794024397</v>
      </c>
      <c r="K3253">
        <v>48.745457135754698</v>
      </c>
      <c r="L3253">
        <v>43.831096439187398</v>
      </c>
      <c r="M3253">
        <v>48.311011289811503</v>
      </c>
      <c r="N3253">
        <v>1.2228943290201399</v>
      </c>
      <c r="O3253">
        <v>15.139031925849601</v>
      </c>
      <c r="P3253">
        <v>74.076730010756506</v>
      </c>
      <c r="Q3253">
        <v>1.197223818801E-2</v>
      </c>
    </row>
    <row r="3254" spans="1:17" hidden="1" x14ac:dyDescent="0.3">
      <c r="A3254" t="s">
        <v>6672</v>
      </c>
      <c r="B3254" t="s">
        <v>6673</v>
      </c>
      <c r="C3254" t="str">
        <f>IFERROR(VLOOKUP(Table1[[#This Row],[Ticker]],[1]!Table1[[Symbol]:[Industry]],2,FALSE),"-")</f>
        <v>-</v>
      </c>
      <c r="E3254">
        <v>59.64852672</v>
      </c>
      <c r="F3254">
        <v>51.6</v>
      </c>
      <c r="G3254">
        <v>-1.00168207563498</v>
      </c>
      <c r="H3254">
        <v>1.7210583634758401</v>
      </c>
      <c r="I3254">
        <v>-34.882444473428002</v>
      </c>
      <c r="J3254">
        <v>-1.273957221424</v>
      </c>
      <c r="K3254">
        <v>53.334220536801801</v>
      </c>
      <c r="L3254">
        <v>53.680034319360601</v>
      </c>
      <c r="M3254">
        <v>43.670604338822301</v>
      </c>
      <c r="N3254">
        <v>1.1558467741935401</v>
      </c>
      <c r="O3254">
        <v>56.782945736434101</v>
      </c>
      <c r="P3254">
        <v>37.6</v>
      </c>
    </row>
    <row r="3255" spans="1:17" hidden="1" x14ac:dyDescent="0.3">
      <c r="A3255" t="s">
        <v>6674</v>
      </c>
      <c r="B3255" t="s">
        <v>6675</v>
      </c>
      <c r="C3255" t="str">
        <f>IFERROR(VLOOKUP(Table1[[#This Row],[Ticker]],[1]!Table1[[Symbol]:[Industry]],2,FALSE),"-")</f>
        <v>-</v>
      </c>
      <c r="D3255" t="s">
        <v>539</v>
      </c>
      <c r="E3255">
        <v>59.558948399999998</v>
      </c>
      <c r="F3255">
        <v>46.34</v>
      </c>
      <c r="G3255">
        <v>98.919679618843901</v>
      </c>
      <c r="H3255">
        <v>25.035016357740702</v>
      </c>
      <c r="I3255">
        <v>43.116929492497803</v>
      </c>
      <c r="J3255">
        <v>27.894873947407099</v>
      </c>
      <c r="K3255">
        <v>37.704407160333901</v>
      </c>
      <c r="L3255">
        <v>31.698403271000299</v>
      </c>
      <c r="M3255">
        <v>67.397939842461298</v>
      </c>
      <c r="N3255">
        <v>2.5496469640828399</v>
      </c>
      <c r="O3255">
        <v>11.135088476478099</v>
      </c>
      <c r="P3255">
        <v>141.85803757828799</v>
      </c>
      <c r="Q3255">
        <v>8.3904776234508996E-2</v>
      </c>
    </row>
    <row r="3256" spans="1:17" hidden="1" x14ac:dyDescent="0.3">
      <c r="A3256" t="s">
        <v>6676</v>
      </c>
      <c r="B3256" t="s">
        <v>6677</v>
      </c>
      <c r="C3256" t="str">
        <f>IFERROR(VLOOKUP(Table1[[#This Row],[Ticker]],[1]!Table1[[Symbol]:[Industry]],2,FALSE),"-")</f>
        <v>-</v>
      </c>
      <c r="D3256" t="s">
        <v>924</v>
      </c>
      <c r="E3256">
        <v>59.346442740000001</v>
      </c>
      <c r="F3256">
        <v>29.49</v>
      </c>
      <c r="G3256">
        <v>240.098130797295</v>
      </c>
      <c r="H3256">
        <v>43.732386465428696</v>
      </c>
      <c r="I3256">
        <v>93.892659921083705</v>
      </c>
      <c r="J3256">
        <v>8.6850386781659505</v>
      </c>
      <c r="K3256">
        <v>21.219820007444401</v>
      </c>
      <c r="L3256">
        <v>15.613637547873999</v>
      </c>
      <c r="M3256">
        <v>99.2378701942243</v>
      </c>
      <c r="N3256">
        <v>0.231616243682782</v>
      </c>
      <c r="O3256">
        <v>0</v>
      </c>
      <c r="P3256">
        <v>290.59602649006598</v>
      </c>
      <c r="Q3256">
        <v>0.17091806128447001</v>
      </c>
    </row>
    <row r="3257" spans="1:17" hidden="1" x14ac:dyDescent="0.3">
      <c r="A3257" t="s">
        <v>6678</v>
      </c>
      <c r="B3257" t="s">
        <v>6679</v>
      </c>
      <c r="C3257" t="str">
        <f>IFERROR(VLOOKUP(Table1[[#This Row],[Ticker]],[1]!Table1[[Symbol]:[Industry]],2,FALSE),"-")</f>
        <v>-</v>
      </c>
      <c r="D3257" t="s">
        <v>619</v>
      </c>
      <c r="E3257">
        <v>59.304018017999901</v>
      </c>
      <c r="F3257">
        <v>33.81</v>
      </c>
      <c r="G3257">
        <v>-30.655707520393801</v>
      </c>
      <c r="H3257">
        <v>1.1621347011604</v>
      </c>
      <c r="I3257">
        <v>-49.259789815398697</v>
      </c>
      <c r="J3257">
        <v>-4.6646890522672404</v>
      </c>
      <c r="K3257">
        <v>34.365403418292097</v>
      </c>
      <c r="L3257">
        <v>36.300100282958297</v>
      </c>
      <c r="M3257">
        <v>32.771064291275401</v>
      </c>
      <c r="N3257">
        <v>1.1293046813857801</v>
      </c>
      <c r="O3257">
        <v>86.335403726707995</v>
      </c>
      <c r="P3257">
        <v>14.8827726809378</v>
      </c>
      <c r="Q3257">
        <v>3.9716302858568003E-2</v>
      </c>
    </row>
    <row r="3258" spans="1:17" hidden="1" x14ac:dyDescent="0.3">
      <c r="A3258" t="s">
        <v>6680</v>
      </c>
      <c r="B3258" t="s">
        <v>6681</v>
      </c>
      <c r="C3258" t="str">
        <f>IFERROR(VLOOKUP(Table1[[#This Row],[Ticker]],[1]!Table1[[Symbol]:[Industry]],2,FALSE),"-")</f>
        <v>-</v>
      </c>
      <c r="D3258" t="s">
        <v>619</v>
      </c>
      <c r="E3258">
        <v>59.28342</v>
      </c>
      <c r="F3258">
        <v>3.91</v>
      </c>
      <c r="G3258">
        <v>102.768242769732</v>
      </c>
      <c r="H3258">
        <v>-10.113675530081499</v>
      </c>
      <c r="I3258">
        <v>-27.5881148141513</v>
      </c>
      <c r="J3258">
        <v>-2.6420499130461002</v>
      </c>
      <c r="K3258">
        <v>4.0321116050715098</v>
      </c>
      <c r="L3258">
        <v>3.7876399938187699</v>
      </c>
      <c r="M3258">
        <v>43.719680388153598</v>
      </c>
      <c r="N3258">
        <v>1.1525219675051701</v>
      </c>
      <c r="O3258">
        <v>95.652173913043399</v>
      </c>
      <c r="P3258">
        <v>158.94039735099301</v>
      </c>
      <c r="Q3258">
        <v>8.2622887031181994E-2</v>
      </c>
    </row>
    <row r="3259" spans="1:17" hidden="1" x14ac:dyDescent="0.3">
      <c r="A3259" t="s">
        <v>6682</v>
      </c>
      <c r="B3259" t="s">
        <v>6683</v>
      </c>
      <c r="C3259" t="str">
        <f>IFERROR(VLOOKUP(Table1[[#This Row],[Ticker]],[1]!Table1[[Symbol]:[Industry]],2,FALSE),"-")</f>
        <v>-</v>
      </c>
      <c r="E3259">
        <v>59.280009300000003</v>
      </c>
      <c r="F3259">
        <v>1.35</v>
      </c>
      <c r="G3259">
        <v>-55.448024495052998</v>
      </c>
      <c r="H3259">
        <v>0.48986821299705602</v>
      </c>
      <c r="I3259">
        <v>-27.5939385867912</v>
      </c>
      <c r="J3259">
        <v>-5.7057754032421704</v>
      </c>
      <c r="K3259">
        <v>1.36288690881216</v>
      </c>
      <c r="L3259">
        <v>1.5769921312127899</v>
      </c>
      <c r="M3259">
        <v>42.457526662208103</v>
      </c>
      <c r="N3259">
        <v>1.0816448739922699</v>
      </c>
      <c r="O3259">
        <v>60.740740740740698</v>
      </c>
      <c r="P3259">
        <v>17.391304347826001</v>
      </c>
      <c r="Q3259">
        <v>-9.8986214555950996E-2</v>
      </c>
    </row>
    <row r="3260" spans="1:17" hidden="1" x14ac:dyDescent="0.3">
      <c r="A3260" t="s">
        <v>6684</v>
      </c>
      <c r="B3260" t="s">
        <v>6685</v>
      </c>
      <c r="C3260" t="str">
        <f>IFERROR(VLOOKUP(Table1[[#This Row],[Ticker]],[1]!Table1[[Symbol]:[Industry]],2,FALSE),"-")</f>
        <v>-</v>
      </c>
      <c r="D3260" t="s">
        <v>92</v>
      </c>
      <c r="E3260">
        <v>59.162531999999999</v>
      </c>
      <c r="F3260">
        <v>2.99</v>
      </c>
      <c r="G3260">
        <v>-43.707486900939998</v>
      </c>
      <c r="H3260">
        <v>-4.4924204055151904</v>
      </c>
      <c r="I3260">
        <v>-49.901084992298301</v>
      </c>
      <c r="J3260">
        <v>-0.11584140984284599</v>
      </c>
      <c r="K3260">
        <v>3.2708735421200701</v>
      </c>
      <c r="L3260">
        <v>3.8499289910641199</v>
      </c>
      <c r="M3260">
        <v>40.435548223416603</v>
      </c>
      <c r="N3260">
        <v>0.47654764709465203</v>
      </c>
      <c r="O3260">
        <v>152.508361204013</v>
      </c>
      <c r="P3260">
        <v>10.7407407407407</v>
      </c>
      <c r="Q3260">
        <v>-1.7079351543276E-2</v>
      </c>
    </row>
    <row r="3261" spans="1:17" hidden="1" x14ac:dyDescent="0.3">
      <c r="A3261" t="s">
        <v>6686</v>
      </c>
      <c r="B3261" t="s">
        <v>6687</v>
      </c>
      <c r="C3261" t="str">
        <f>IFERROR(VLOOKUP(Table1[[#This Row],[Ticker]],[1]!Table1[[Symbol]:[Industry]],2,FALSE),"-")</f>
        <v>-</v>
      </c>
      <c r="D3261" t="s">
        <v>46</v>
      </c>
      <c r="E3261">
        <v>59.111803246999997</v>
      </c>
      <c r="F3261">
        <v>53.55</v>
      </c>
      <c r="G3261">
        <v>63.268089929723899</v>
      </c>
      <c r="H3261">
        <v>-11.830704488399199</v>
      </c>
      <c r="I3261">
        <v>41.477010475064297</v>
      </c>
      <c r="J3261">
        <v>1.27010807335761</v>
      </c>
      <c r="K3261">
        <v>53.445077673228198</v>
      </c>
      <c r="L3261">
        <v>44.856557060407702</v>
      </c>
      <c r="M3261">
        <v>52.182066757730801</v>
      </c>
      <c r="N3261">
        <v>0.37724550898203502</v>
      </c>
      <c r="O3261">
        <v>54.4724556489262</v>
      </c>
      <c r="P3261">
        <v>108.667198967128</v>
      </c>
      <c r="Q3261">
        <v>0.14254540423252701</v>
      </c>
    </row>
    <row r="3262" spans="1:17" hidden="1" x14ac:dyDescent="0.3">
      <c r="A3262" t="s">
        <v>6688</v>
      </c>
      <c r="B3262" t="s">
        <v>6689</v>
      </c>
      <c r="C3262" t="str">
        <f>IFERROR(VLOOKUP(Table1[[#This Row],[Ticker]],[1]!Table1[[Symbol]:[Industry]],2,FALSE),"-")</f>
        <v>-</v>
      </c>
      <c r="E3262">
        <v>58.9303938299999</v>
      </c>
      <c r="F3262">
        <v>128.1</v>
      </c>
      <c r="G3262">
        <v>-13.943302836991901</v>
      </c>
      <c r="H3262">
        <v>-13.5517977669281</v>
      </c>
      <c r="I3262">
        <v>-48.641611662545401</v>
      </c>
      <c r="J3262">
        <v>-2.5997147971815799</v>
      </c>
      <c r="K3262">
        <v>127.34411201806699</v>
      </c>
      <c r="L3262">
        <v>125.988272329401</v>
      </c>
      <c r="M3262">
        <v>36.249122385157101</v>
      </c>
      <c r="N3262">
        <v>0.72346362578710099</v>
      </c>
      <c r="O3262">
        <v>68.930523028883698</v>
      </c>
      <c r="P3262">
        <v>50.705882352941103</v>
      </c>
      <c r="Q3262">
        <v>1.1128442848962E-2</v>
      </c>
    </row>
    <row r="3263" spans="1:17" hidden="1" x14ac:dyDescent="0.3">
      <c r="A3263" t="s">
        <v>6690</v>
      </c>
      <c r="B3263" t="s">
        <v>6691</v>
      </c>
      <c r="C3263" t="str">
        <f>IFERROR(VLOOKUP(Table1[[#This Row],[Ticker]],[1]!Table1[[Symbol]:[Industry]],2,FALSE),"-")</f>
        <v>-</v>
      </c>
      <c r="E3263">
        <v>58.729401476999897</v>
      </c>
      <c r="F3263">
        <v>3.37</v>
      </c>
      <c r="G3263">
        <v>-3.6188004196360501</v>
      </c>
      <c r="H3263">
        <v>-2.89946492470377</v>
      </c>
      <c r="I3263">
        <v>-42.626965904301301</v>
      </c>
      <c r="J3263">
        <v>-15.643764959377901</v>
      </c>
      <c r="K3263">
        <v>3.6777458391053401</v>
      </c>
      <c r="L3263">
        <v>3.7054371308317902</v>
      </c>
      <c r="M3263">
        <v>37.1427417834268</v>
      </c>
      <c r="N3263">
        <v>1.6397050030862099</v>
      </c>
      <c r="O3263">
        <v>102.077151335311</v>
      </c>
      <c r="P3263">
        <v>58.962264150943298</v>
      </c>
      <c r="Q3263">
        <v>6.5886683688560002E-3</v>
      </c>
    </row>
    <row r="3264" spans="1:17" hidden="1" x14ac:dyDescent="0.3">
      <c r="A3264" t="s">
        <v>6692</v>
      </c>
      <c r="B3264" t="s">
        <v>6693</v>
      </c>
      <c r="C3264" t="str">
        <f>IFERROR(VLOOKUP(Table1[[#This Row],[Ticker]],[1]!Table1[[Symbol]:[Industry]],2,FALSE),"-")</f>
        <v>-</v>
      </c>
      <c r="D3264" t="s">
        <v>130</v>
      </c>
      <c r="E3264">
        <v>58.680999999999997</v>
      </c>
      <c r="F3264">
        <v>5.81</v>
      </c>
      <c r="G3264">
        <v>-98.889587490941295</v>
      </c>
      <c r="H3264">
        <v>-6.3609561682251501</v>
      </c>
      <c r="I3264">
        <v>-60.753461990217097</v>
      </c>
      <c r="J3264">
        <v>-0.65235659982337202</v>
      </c>
      <c r="K3264">
        <v>6.2346595288678897</v>
      </c>
      <c r="L3264">
        <v>9.5198536195024008</v>
      </c>
      <c r="M3264">
        <v>31.113619151104999</v>
      </c>
      <c r="N3264">
        <v>1.22521737726345</v>
      </c>
      <c r="O3264">
        <v>338.03786574870901</v>
      </c>
      <c r="P3264">
        <v>1.57342657342656</v>
      </c>
      <c r="Q3264">
        <v>0.155921518638762</v>
      </c>
    </row>
    <row r="3265" spans="1:17" hidden="1" x14ac:dyDescent="0.3">
      <c r="A3265" t="s">
        <v>6694</v>
      </c>
      <c r="B3265" t="s">
        <v>6695</v>
      </c>
      <c r="C3265" t="str">
        <f>IFERROR(VLOOKUP(Table1[[#This Row],[Ticker]],[1]!Table1[[Symbol]:[Industry]],2,FALSE),"-")</f>
        <v>-</v>
      </c>
      <c r="E3265">
        <v>58.655999999999999</v>
      </c>
      <c r="F3265">
        <v>73.319999999999993</v>
      </c>
      <c r="G3265">
        <v>319.58122550725</v>
      </c>
      <c r="H3265">
        <v>8.2754482531535398</v>
      </c>
      <c r="I3265">
        <v>104.990043967152</v>
      </c>
      <c r="J3265">
        <v>2.5333746871737102</v>
      </c>
      <c r="K3265">
        <v>63.426378119707103</v>
      </c>
      <c r="M3265">
        <v>100</v>
      </c>
      <c r="N3265">
        <v>1.5245901639344199</v>
      </c>
      <c r="O3265">
        <v>0</v>
      </c>
      <c r="P3265">
        <v>343.55716878402899</v>
      </c>
    </row>
    <row r="3266" spans="1:17" hidden="1" x14ac:dyDescent="0.3">
      <c r="A3266" t="s">
        <v>6696</v>
      </c>
      <c r="B3266" t="s">
        <v>6697</v>
      </c>
      <c r="C3266" t="str">
        <f>IFERROR(VLOOKUP(Table1[[#This Row],[Ticker]],[1]!Table1[[Symbol]:[Industry]],2,FALSE),"-")</f>
        <v>-</v>
      </c>
      <c r="D3266" t="s">
        <v>1435</v>
      </c>
      <c r="E3266">
        <v>58.562399999999997</v>
      </c>
      <c r="F3266">
        <v>78</v>
      </c>
      <c r="G3266">
        <v>-33.383608782005403</v>
      </c>
      <c r="H3266">
        <v>10.544587775240499</v>
      </c>
      <c r="I3266">
        <v>-8.4800955509769906</v>
      </c>
      <c r="J3266">
        <v>-1.9557754032421799</v>
      </c>
      <c r="K3266">
        <v>71.3983653766077</v>
      </c>
      <c r="L3266">
        <v>69.996186077032405</v>
      </c>
      <c r="M3266">
        <v>51.049564533156499</v>
      </c>
      <c r="N3266">
        <v>1.23886639676113</v>
      </c>
      <c r="O3266">
        <v>34.230769230769198</v>
      </c>
      <c r="P3266">
        <v>44.712430426716097</v>
      </c>
      <c r="Q3266">
        <v>6.6228361980888995E-2</v>
      </c>
    </row>
    <row r="3267" spans="1:17" hidden="1" x14ac:dyDescent="0.3">
      <c r="A3267" t="s">
        <v>6698</v>
      </c>
      <c r="B3267" t="s">
        <v>6699</v>
      </c>
      <c r="C3267" t="str">
        <f>IFERROR(VLOOKUP(Table1[[#This Row],[Ticker]],[1]!Table1[[Symbol]:[Industry]],2,FALSE),"-")</f>
        <v>-</v>
      </c>
      <c r="D3267" t="s">
        <v>407</v>
      </c>
      <c r="E3267">
        <v>58.410945685999998</v>
      </c>
      <c r="F3267">
        <v>40.29</v>
      </c>
      <c r="G3267">
        <v>-30.320396380251701</v>
      </c>
      <c r="H3267">
        <v>-14.844113960960501</v>
      </c>
      <c r="I3267">
        <v>-25.1508449392248</v>
      </c>
      <c r="J3267">
        <v>-2.7930817202862999</v>
      </c>
      <c r="K3267">
        <v>43.933921940005298</v>
      </c>
      <c r="L3267">
        <v>45.353230632512201</v>
      </c>
      <c r="M3267">
        <v>33.0187764425484</v>
      </c>
      <c r="N3267">
        <v>0.25231554988418398</v>
      </c>
      <c r="O3267">
        <v>47.693480819193901</v>
      </c>
      <c r="P3267">
        <v>29.850566764409798</v>
      </c>
      <c r="Q3267">
        <v>5.2280802713939997E-3</v>
      </c>
    </row>
    <row r="3268" spans="1:17" hidden="1" x14ac:dyDescent="0.3">
      <c r="A3268" t="s">
        <v>6700</v>
      </c>
      <c r="B3268" t="s">
        <v>6701</v>
      </c>
      <c r="C3268" t="str">
        <f>IFERROR(VLOOKUP(Table1[[#This Row],[Ticker]],[1]!Table1[[Symbol]:[Industry]],2,FALSE),"-")</f>
        <v>-</v>
      </c>
      <c r="D3268" t="s">
        <v>198</v>
      </c>
      <c r="E3268">
        <v>58.410084474999998</v>
      </c>
      <c r="F3268">
        <v>112.25</v>
      </c>
      <c r="G3268">
        <v>8.0828802526328403</v>
      </c>
      <c r="H3268">
        <v>23.6860858323221</v>
      </c>
      <c r="I3268">
        <v>-10.594271587124201</v>
      </c>
      <c r="J3268">
        <v>15.202038692774099</v>
      </c>
      <c r="K3268">
        <v>99.961958520365698</v>
      </c>
      <c r="L3268">
        <v>68.179412552018704</v>
      </c>
      <c r="M3268">
        <v>91.838150684707699</v>
      </c>
      <c r="N3268">
        <v>1.03125</v>
      </c>
      <c r="O3268">
        <v>25.790645879732701</v>
      </c>
      <c r="P3268">
        <v>35.078219013237003</v>
      </c>
    </row>
    <row r="3269" spans="1:17" hidden="1" x14ac:dyDescent="0.3">
      <c r="A3269" t="s">
        <v>6702</v>
      </c>
      <c r="B3269" t="s">
        <v>6703</v>
      </c>
      <c r="C3269" t="str">
        <f>IFERROR(VLOOKUP(Table1[[#This Row],[Ticker]],[1]!Table1[[Symbol]:[Industry]],2,FALSE),"-")</f>
        <v>-</v>
      </c>
      <c r="D3269" t="s">
        <v>539</v>
      </c>
      <c r="E3269">
        <v>58.364733725000001</v>
      </c>
      <c r="F3269">
        <v>85.55</v>
      </c>
      <c r="G3269">
        <v>256.58455494386101</v>
      </c>
      <c r="H3269">
        <v>-10.8149821635915</v>
      </c>
      <c r="I3269">
        <v>52.752364756369801</v>
      </c>
      <c r="J3269">
        <v>-17.945775403242099</v>
      </c>
      <c r="K3269">
        <v>82.495944934683806</v>
      </c>
      <c r="L3269">
        <v>59.8995169096968</v>
      </c>
      <c r="M3269">
        <v>44.558914918327403</v>
      </c>
      <c r="N3269">
        <v>1.43575903614457</v>
      </c>
      <c r="O3269">
        <v>16.890707188778499</v>
      </c>
      <c r="P3269">
        <v>315.492957746478</v>
      </c>
      <c r="Q3269">
        <v>0.119904771411253</v>
      </c>
    </row>
    <row r="3270" spans="1:17" hidden="1" x14ac:dyDescent="0.3">
      <c r="A3270" t="s">
        <v>6704</v>
      </c>
      <c r="B3270" t="s">
        <v>6705</v>
      </c>
      <c r="C3270" t="str">
        <f>IFERROR(VLOOKUP(Table1[[#This Row],[Ticker]],[1]!Table1[[Symbol]:[Industry]],2,FALSE),"-")</f>
        <v>-</v>
      </c>
      <c r="D3270" t="s">
        <v>619</v>
      </c>
      <c r="E3270">
        <v>58.351480000000002</v>
      </c>
      <c r="F3270">
        <v>68</v>
      </c>
      <c r="G3270">
        <v>52.601569057679598</v>
      </c>
      <c r="H3270">
        <v>-6.1898660062720499</v>
      </c>
      <c r="I3270">
        <v>0.94331363467144902</v>
      </c>
      <c r="J3270">
        <v>-1.4843468318136099</v>
      </c>
      <c r="K3270">
        <v>69.470514391666796</v>
      </c>
      <c r="L3270">
        <v>61.036165725083798</v>
      </c>
      <c r="M3270">
        <v>37.718531235190902</v>
      </c>
      <c r="N3270">
        <v>0.32876941617568201</v>
      </c>
      <c r="O3270">
        <v>17.647058823529399</v>
      </c>
      <c r="P3270">
        <v>83.783783783783704</v>
      </c>
      <c r="Q3270">
        <v>7.0248410895333999E-2</v>
      </c>
    </row>
    <row r="3271" spans="1:17" hidden="1" x14ac:dyDescent="0.3">
      <c r="A3271" t="s">
        <v>6706</v>
      </c>
      <c r="B3271" t="s">
        <v>6707</v>
      </c>
      <c r="C3271" t="str">
        <f>IFERROR(VLOOKUP(Table1[[#This Row],[Ticker]],[1]!Table1[[Symbol]:[Industry]],2,FALSE),"-")</f>
        <v>-</v>
      </c>
      <c r="D3271" t="s">
        <v>138</v>
      </c>
      <c r="E3271">
        <v>58.243425000000002</v>
      </c>
      <c r="F3271">
        <v>87.65</v>
      </c>
      <c r="G3271">
        <v>-12.6927197488831</v>
      </c>
      <c r="H3271">
        <v>1.5519716245500199</v>
      </c>
      <c r="I3271">
        <v>-10.870979564353901</v>
      </c>
      <c r="J3271">
        <v>0.64134879291996105</v>
      </c>
      <c r="M3271">
        <v>100</v>
      </c>
    </row>
    <row r="3272" spans="1:17" hidden="1" x14ac:dyDescent="0.3">
      <c r="A3272" t="s">
        <v>5894</v>
      </c>
      <c r="B3272" t="s">
        <v>6708</v>
      </c>
      <c r="C3272" t="str">
        <f>IFERROR(VLOOKUP(Table1[[#This Row],[Ticker]],[1]!Table1[[Symbol]:[Industry]],2,FALSE),"-")</f>
        <v>-</v>
      </c>
      <c r="D3272" t="s">
        <v>122</v>
      </c>
      <c r="E3272">
        <v>58.208004246000002</v>
      </c>
      <c r="F3272">
        <v>0.8</v>
      </c>
      <c r="G3272">
        <v>-39.765416960989398</v>
      </c>
      <c r="H3272">
        <v>-4.1612945777006196</v>
      </c>
      <c r="I3272">
        <v>-26.367387360239999</v>
      </c>
      <c r="J3272">
        <v>-5.3381283444186396</v>
      </c>
      <c r="K3272">
        <v>0.79259641395515601</v>
      </c>
      <c r="L3272">
        <v>1.0102239406173501</v>
      </c>
      <c r="M3272">
        <v>32.9524157929526</v>
      </c>
      <c r="N3272">
        <v>0.639698001226635</v>
      </c>
      <c r="O3272">
        <v>37.5</v>
      </c>
      <c r="P3272">
        <v>33.3333333333333</v>
      </c>
      <c r="Q3272">
        <v>-0.15501498226704599</v>
      </c>
    </row>
    <row r="3273" spans="1:17" hidden="1" x14ac:dyDescent="0.3">
      <c r="A3273" t="s">
        <v>6709</v>
      </c>
      <c r="B3273" t="s">
        <v>6710</v>
      </c>
      <c r="C3273" t="str">
        <f>IFERROR(VLOOKUP(Table1[[#This Row],[Ticker]],[1]!Table1[[Symbol]:[Industry]],2,FALSE),"-")</f>
        <v>-</v>
      </c>
      <c r="E3273">
        <v>58.145464199999999</v>
      </c>
      <c r="F3273">
        <v>71</v>
      </c>
      <c r="G3273">
        <v>52.421572251171298</v>
      </c>
      <c r="H3273">
        <v>-1.2192655921933699</v>
      </c>
      <c r="I3273">
        <v>-10.936558353154799</v>
      </c>
      <c r="J3273">
        <v>-2.1544055402284799</v>
      </c>
      <c r="K3273">
        <v>73.0322783747079</v>
      </c>
      <c r="L3273">
        <v>66.311955877170504</v>
      </c>
      <c r="M3273">
        <v>49.421200842575097</v>
      </c>
      <c r="N3273">
        <v>0.80099042254172703</v>
      </c>
      <c r="O3273">
        <v>33</v>
      </c>
      <c r="P3273">
        <v>145.84487534626001</v>
      </c>
      <c r="Q3273">
        <v>0.17192816073548101</v>
      </c>
    </row>
    <row r="3274" spans="1:17" hidden="1" x14ac:dyDescent="0.3">
      <c r="A3274" t="s">
        <v>6711</v>
      </c>
      <c r="B3274" t="s">
        <v>6712</v>
      </c>
      <c r="C3274" t="str">
        <f>IFERROR(VLOOKUP(Table1[[#This Row],[Ticker]],[1]!Table1[[Symbol]:[Industry]],2,FALSE),"-")</f>
        <v>-</v>
      </c>
      <c r="D3274" t="s">
        <v>420</v>
      </c>
      <c r="E3274">
        <v>58.114418700000002</v>
      </c>
      <c r="F3274">
        <v>3.9</v>
      </c>
      <c r="G3274">
        <v>-78.574313474683393</v>
      </c>
      <c r="H3274">
        <v>-7.6095704397695698</v>
      </c>
      <c r="I3274">
        <v>-51.530786053050498</v>
      </c>
      <c r="J3274">
        <v>0.54422459675781298</v>
      </c>
      <c r="K3274">
        <v>4.0412590112411699</v>
      </c>
      <c r="L3274">
        <v>5.1458611365640303</v>
      </c>
      <c r="M3274">
        <v>28.649715621102601</v>
      </c>
      <c r="N3274">
        <v>0.84679320695990801</v>
      </c>
      <c r="O3274">
        <v>120.25641025641001</v>
      </c>
      <c r="P3274">
        <v>19.999999999999901</v>
      </c>
      <c r="Q3274">
        <v>3.7963418517214E-2</v>
      </c>
    </row>
    <row r="3275" spans="1:17" hidden="1" x14ac:dyDescent="0.3">
      <c r="A3275" t="s">
        <v>6713</v>
      </c>
      <c r="B3275" t="s">
        <v>6714</v>
      </c>
      <c r="C3275" t="str">
        <f>IFERROR(VLOOKUP(Table1[[#This Row],[Ticker]],[1]!Table1[[Symbol]:[Industry]],2,FALSE),"-")</f>
        <v>-</v>
      </c>
      <c r="D3275" t="s">
        <v>539</v>
      </c>
      <c r="E3275">
        <v>58.069249999999997</v>
      </c>
      <c r="F3275">
        <v>1.1499999999999999</v>
      </c>
      <c r="G3275">
        <v>64.5486468871554</v>
      </c>
      <c r="H3275">
        <v>-2.3913830732758399</v>
      </c>
      <c r="I3275">
        <v>-5.7324667253194397</v>
      </c>
      <c r="J3275">
        <v>-6.7138399193712202</v>
      </c>
      <c r="K3275">
        <v>1.1090280969164901</v>
      </c>
      <c r="L3275">
        <v>0.96168875802277598</v>
      </c>
      <c r="M3275">
        <v>40.5603967132378</v>
      </c>
      <c r="N3275">
        <v>1.03085827791408</v>
      </c>
      <c r="O3275">
        <v>22.6086956521739</v>
      </c>
      <c r="P3275">
        <v>98.275862068965495</v>
      </c>
      <c r="Q3275">
        <v>6.9433091722517007E-2</v>
      </c>
    </row>
    <row r="3276" spans="1:17" hidden="1" x14ac:dyDescent="0.3">
      <c r="A3276" t="s">
        <v>6715</v>
      </c>
      <c r="B3276" t="s">
        <v>6716</v>
      </c>
      <c r="C3276" t="str">
        <f>IFERROR(VLOOKUP(Table1[[#This Row],[Ticker]],[1]!Table1[[Symbol]:[Industry]],2,FALSE),"-")</f>
        <v>-</v>
      </c>
      <c r="D3276" t="s">
        <v>72</v>
      </c>
      <c r="E3276">
        <v>57.840420000000002</v>
      </c>
      <c r="F3276">
        <v>141.35</v>
      </c>
      <c r="G3276">
        <v>580.66014844804602</v>
      </c>
      <c r="H3276">
        <v>44.026452669172002</v>
      </c>
      <c r="I3276">
        <v>296.24299594883303</v>
      </c>
      <c r="J3276">
        <v>6.6291844130608997</v>
      </c>
      <c r="K3276">
        <v>95.780172375654999</v>
      </c>
      <c r="L3276">
        <v>56.714899238612198</v>
      </c>
      <c r="M3276">
        <v>99.993192784999096</v>
      </c>
      <c r="N3276">
        <v>0.66964813852192995</v>
      </c>
      <c r="O3276">
        <v>0</v>
      </c>
      <c r="P3276">
        <v>659.94623655913904</v>
      </c>
      <c r="Q3276">
        <v>0.17677358287769701</v>
      </c>
    </row>
    <row r="3277" spans="1:17" hidden="1" x14ac:dyDescent="0.3">
      <c r="A3277" t="s">
        <v>6717</v>
      </c>
      <c r="B3277" t="s">
        <v>6718</v>
      </c>
      <c r="C3277" t="str">
        <f>IFERROR(VLOOKUP(Table1[[#This Row],[Ticker]],[1]!Table1[[Symbol]:[Industry]],2,FALSE),"-")</f>
        <v>-</v>
      </c>
      <c r="D3277" t="s">
        <v>407</v>
      </c>
      <c r="E3277">
        <v>57.519400400000002</v>
      </c>
      <c r="F3277">
        <v>12.76</v>
      </c>
      <c r="G3277">
        <v>47.529433067306996</v>
      </c>
      <c r="H3277">
        <v>-25.915888531464699</v>
      </c>
      <c r="I3277">
        <v>92.223398547618999</v>
      </c>
      <c r="J3277">
        <v>-5.4386813861481604</v>
      </c>
      <c r="K3277">
        <v>14.725253279042599</v>
      </c>
      <c r="L3277">
        <v>11.7243282906663</v>
      </c>
      <c r="M3277">
        <v>24.8657488463307</v>
      </c>
      <c r="N3277">
        <v>0.30536593026908099</v>
      </c>
      <c r="O3277">
        <v>42.241379310344797</v>
      </c>
      <c r="P3277">
        <v>155.19999999999999</v>
      </c>
    </row>
    <row r="3278" spans="1:17" hidden="1" x14ac:dyDescent="0.3">
      <c r="A3278" t="s">
        <v>6719</v>
      </c>
      <c r="B3278" t="s">
        <v>6720</v>
      </c>
      <c r="C3278" t="str">
        <f>IFERROR(VLOOKUP(Table1[[#This Row],[Ticker]],[1]!Table1[[Symbol]:[Industry]],2,FALSE),"-")</f>
        <v>-</v>
      </c>
      <c r="D3278" t="s">
        <v>138</v>
      </c>
      <c r="E3278">
        <v>57.430562000000002</v>
      </c>
      <c r="F3278">
        <v>52.99</v>
      </c>
      <c r="G3278">
        <v>53.664016495262601</v>
      </c>
      <c r="H3278">
        <v>28.1863985143208</v>
      </c>
      <c r="I3278">
        <v>33.341592511386999</v>
      </c>
      <c r="J3278">
        <v>4.9270151074132196</v>
      </c>
      <c r="K3278">
        <v>45.726346069506</v>
      </c>
      <c r="L3278">
        <v>39.741747510045002</v>
      </c>
      <c r="M3278">
        <v>72.603817241801394</v>
      </c>
      <c r="N3278">
        <v>0.59923925379486398</v>
      </c>
      <c r="O3278">
        <v>13.5874693338365</v>
      </c>
      <c r="P3278">
        <v>88.912655971479495</v>
      </c>
      <c r="Q3278">
        <v>3.8869966698861003E-2</v>
      </c>
    </row>
    <row r="3279" spans="1:17" hidden="1" x14ac:dyDescent="0.3">
      <c r="A3279" t="s">
        <v>6721</v>
      </c>
      <c r="B3279" t="s">
        <v>6722</v>
      </c>
      <c r="C3279" t="str">
        <f>IFERROR(VLOOKUP(Table1[[#This Row],[Ticker]],[1]!Table1[[Symbol]:[Industry]],2,FALSE),"-")</f>
        <v>-</v>
      </c>
      <c r="D3279" t="s">
        <v>380</v>
      </c>
      <c r="E3279">
        <v>57.398975999999998</v>
      </c>
      <c r="F3279">
        <v>53.1</v>
      </c>
      <c r="G3279">
        <v>-62.303469409183101</v>
      </c>
      <c r="H3279">
        <v>-6.8398660062720502</v>
      </c>
      <c r="I3279">
        <v>-25.636023084571899</v>
      </c>
      <c r="J3279">
        <v>-5.9737856948373702</v>
      </c>
      <c r="K3279">
        <v>58.377269806499598</v>
      </c>
      <c r="M3279">
        <v>21.580971150548699</v>
      </c>
      <c r="N3279">
        <v>0.86866167913549397</v>
      </c>
      <c r="O3279">
        <v>63.841807909604498</v>
      </c>
      <c r="P3279">
        <v>8.0366225839267607</v>
      </c>
    </row>
    <row r="3280" spans="1:17" hidden="1" x14ac:dyDescent="0.3">
      <c r="A3280" t="s">
        <v>6723</v>
      </c>
      <c r="B3280" t="s">
        <v>6724</v>
      </c>
      <c r="C3280" t="str">
        <f>IFERROR(VLOOKUP(Table1[[#This Row],[Ticker]],[1]!Table1[[Symbol]:[Industry]],2,FALSE),"-")</f>
        <v>-</v>
      </c>
      <c r="D3280" t="s">
        <v>46</v>
      </c>
      <c r="E3280">
        <v>57.3091036</v>
      </c>
      <c r="F3280">
        <v>29.86</v>
      </c>
      <c r="G3280">
        <v>27.828835574263199</v>
      </c>
      <c r="H3280">
        <v>20.368550066616599</v>
      </c>
      <c r="I3280">
        <v>-9.5945635810468595</v>
      </c>
      <c r="J3280">
        <v>-5.3853615675411399</v>
      </c>
      <c r="K3280">
        <v>28.158403841654099</v>
      </c>
      <c r="L3280">
        <v>26.054610842829799</v>
      </c>
      <c r="M3280">
        <v>37.711766882069803</v>
      </c>
      <c r="N3280">
        <v>1.2686995113523201</v>
      </c>
      <c r="O3280">
        <v>54.018754186202202</v>
      </c>
      <c r="P3280">
        <v>58.324496288441097</v>
      </c>
      <c r="Q3280">
        <v>5.1232628468166001E-2</v>
      </c>
    </row>
    <row r="3281" spans="1:17" hidden="1" x14ac:dyDescent="0.3">
      <c r="A3281" t="s">
        <v>6725</v>
      </c>
      <c r="B3281" t="s">
        <v>6726</v>
      </c>
      <c r="C3281" t="str">
        <f>IFERROR(VLOOKUP(Table1[[#This Row],[Ticker]],[1]!Table1[[Symbol]:[Industry]],2,FALSE),"-")</f>
        <v>-</v>
      </c>
      <c r="D3281" t="s">
        <v>1404</v>
      </c>
      <c r="E3281">
        <v>57.080232000000002</v>
      </c>
      <c r="F3281">
        <v>32.01</v>
      </c>
      <c r="G3281">
        <v>24.598113760939501</v>
      </c>
      <c r="H3281">
        <v>-4.9983840818860603</v>
      </c>
      <c r="I3281">
        <v>-8.8400528448736306</v>
      </c>
      <c r="J3281">
        <v>-0.484053038203626</v>
      </c>
      <c r="K3281">
        <v>32.301195790893203</v>
      </c>
      <c r="L3281">
        <v>30.458237177884399</v>
      </c>
      <c r="M3281">
        <v>57.849772585778801</v>
      </c>
      <c r="N3281">
        <v>0.44055029944677798</v>
      </c>
      <c r="O3281">
        <v>45.454545454545404</v>
      </c>
      <c r="P3281">
        <v>96.984615384615296</v>
      </c>
      <c r="Q3281">
        <v>0.107017512075465</v>
      </c>
    </row>
    <row r="3282" spans="1:17" hidden="1" x14ac:dyDescent="0.3">
      <c r="A3282" t="s">
        <v>6727</v>
      </c>
      <c r="B3282" t="s">
        <v>6728</v>
      </c>
      <c r="C3282" t="str">
        <f>IFERROR(VLOOKUP(Table1[[#This Row],[Ticker]],[1]!Table1[[Symbol]:[Industry]],2,FALSE),"-")</f>
        <v>-</v>
      </c>
      <c r="D3282" t="s">
        <v>21</v>
      </c>
      <c r="E3282">
        <v>56.902107441999902</v>
      </c>
      <c r="F3282">
        <v>17.66</v>
      </c>
      <c r="G3282">
        <v>12.0471453954393</v>
      </c>
      <c r="H3282">
        <v>-13.2908062549829</v>
      </c>
      <c r="I3282">
        <v>-26.2890218410685</v>
      </c>
      <c r="J3282">
        <v>-1.4592098623148699</v>
      </c>
      <c r="K3282">
        <v>18.389269739302499</v>
      </c>
      <c r="L3282">
        <v>17.574274233892499</v>
      </c>
      <c r="M3282">
        <v>47.556550714930403</v>
      </c>
      <c r="N3282">
        <v>0.432428499394025</v>
      </c>
      <c r="O3282">
        <v>41.240407854839603</v>
      </c>
      <c r="P3282">
        <v>43.8405075614262</v>
      </c>
      <c r="Q3282">
        <v>8.9332583920313999E-2</v>
      </c>
    </row>
    <row r="3283" spans="1:17" hidden="1" x14ac:dyDescent="0.3">
      <c r="A3283" t="s">
        <v>6729</v>
      </c>
      <c r="B3283" t="s">
        <v>6730</v>
      </c>
      <c r="C3283" t="str">
        <f>IFERROR(VLOOKUP(Table1[[#This Row],[Ticker]],[1]!Table1[[Symbol]:[Industry]],2,FALSE),"-")</f>
        <v>-</v>
      </c>
      <c r="D3283" t="s">
        <v>523</v>
      </c>
      <c r="E3283">
        <v>56.776367999999998</v>
      </c>
      <c r="F3283">
        <v>80.739999999999995</v>
      </c>
      <c r="G3283">
        <v>77.874056723221003</v>
      </c>
      <c r="H3283">
        <v>36.939622853491997</v>
      </c>
      <c r="I3283">
        <v>25.774291436460501</v>
      </c>
      <c r="J3283">
        <v>27.5467018882524</v>
      </c>
      <c r="K3283">
        <v>59.823408028741902</v>
      </c>
      <c r="L3283">
        <v>55.872822894567499</v>
      </c>
      <c r="M3283">
        <v>96.122130952920401</v>
      </c>
      <c r="N3283">
        <v>4.3669565217391302</v>
      </c>
      <c r="O3283">
        <v>0</v>
      </c>
      <c r="P3283">
        <v>138.87573964497</v>
      </c>
    </row>
    <row r="3284" spans="1:17" hidden="1" x14ac:dyDescent="0.3">
      <c r="A3284" t="s">
        <v>6731</v>
      </c>
      <c r="B3284" t="s">
        <v>6732</v>
      </c>
      <c r="C3284" t="str">
        <f>IFERROR(VLOOKUP(Table1[[#This Row],[Ticker]],[1]!Table1[[Symbol]:[Industry]],2,FALSE),"-")</f>
        <v>-</v>
      </c>
      <c r="D3284" t="s">
        <v>46</v>
      </c>
      <c r="E3284">
        <v>56.776151977999902</v>
      </c>
      <c r="F3284">
        <v>33.67</v>
      </c>
      <c r="G3284">
        <v>2.60300409164212</v>
      </c>
      <c r="H3284">
        <v>1.59628117987513</v>
      </c>
      <c r="I3284">
        <v>-30.7644318325668</v>
      </c>
      <c r="J3284">
        <v>0.65896928981575698</v>
      </c>
      <c r="K3284">
        <v>35.336792713396299</v>
      </c>
      <c r="L3284">
        <v>35.443647197766801</v>
      </c>
      <c r="M3284">
        <v>36.699011327551197</v>
      </c>
      <c r="N3284">
        <v>1.0560040301751401</v>
      </c>
      <c r="O3284">
        <v>50.282150282150198</v>
      </c>
      <c r="P3284">
        <v>33.083003952569101</v>
      </c>
      <c r="Q3284">
        <v>-9.0364902543936004E-2</v>
      </c>
    </row>
    <row r="3285" spans="1:17" hidden="1" x14ac:dyDescent="0.3">
      <c r="A3285" t="s">
        <v>6733</v>
      </c>
      <c r="B3285" t="s">
        <v>6734</v>
      </c>
      <c r="C3285" t="str">
        <f>IFERROR(VLOOKUP(Table1[[#This Row],[Ticker]],[1]!Table1[[Symbol]:[Industry]],2,FALSE),"-")</f>
        <v>-</v>
      </c>
      <c r="D3285" t="s">
        <v>619</v>
      </c>
      <c r="E3285">
        <v>56.688583999999999</v>
      </c>
      <c r="F3285">
        <v>143.19999999999999</v>
      </c>
      <c r="G3285">
        <v>8.1883391413105908</v>
      </c>
      <c r="H3285">
        <v>-6.2001604585543797</v>
      </c>
      <c r="I3285">
        <v>-12.567140358128499</v>
      </c>
      <c r="J3285">
        <v>-3.1815111577819399</v>
      </c>
      <c r="K3285">
        <v>153.22314105290999</v>
      </c>
      <c r="L3285">
        <v>144.49882507177099</v>
      </c>
      <c r="M3285">
        <v>37.646528740989801</v>
      </c>
      <c r="N3285">
        <v>0.43285722758184397</v>
      </c>
      <c r="O3285">
        <v>70.391061452513895</v>
      </c>
      <c r="P3285">
        <v>34.333958724202603</v>
      </c>
      <c r="Q3285">
        <v>2.3069397677113999E-2</v>
      </c>
    </row>
    <row r="3286" spans="1:17" hidden="1" x14ac:dyDescent="0.3">
      <c r="A3286" t="s">
        <v>6735</v>
      </c>
      <c r="B3286" t="s">
        <v>6736</v>
      </c>
      <c r="C3286" t="str">
        <f>IFERROR(VLOOKUP(Table1[[#This Row],[Ticker]],[1]!Table1[[Symbol]:[Industry]],2,FALSE),"-")</f>
        <v>-</v>
      </c>
      <c r="D3286" t="s">
        <v>46</v>
      </c>
      <c r="E3286">
        <v>56.677</v>
      </c>
      <c r="F3286">
        <v>72.2</v>
      </c>
      <c r="G3286">
        <v>22.030123457295801</v>
      </c>
      <c r="H3286">
        <v>10.4418800254739</v>
      </c>
      <c r="I3286">
        <v>5.0770570842043803</v>
      </c>
      <c r="J3286">
        <v>-1.4245466184492499</v>
      </c>
      <c r="K3286">
        <v>65.739665438181206</v>
      </c>
      <c r="L3286">
        <v>57.133295394050897</v>
      </c>
      <c r="M3286">
        <v>41.882993374810901</v>
      </c>
      <c r="N3286">
        <v>1.0815315315315299</v>
      </c>
      <c r="O3286">
        <v>19.806094182825401</v>
      </c>
      <c r="P3286">
        <v>86.804657179818904</v>
      </c>
      <c r="Q3286">
        <v>9.9804428573403006E-2</v>
      </c>
    </row>
    <row r="3287" spans="1:17" hidden="1" x14ac:dyDescent="0.3">
      <c r="A3287" t="s">
        <v>6737</v>
      </c>
      <c r="B3287" t="s">
        <v>6738</v>
      </c>
      <c r="C3287" t="str">
        <f>IFERROR(VLOOKUP(Table1[[#This Row],[Ticker]],[1]!Table1[[Symbol]:[Industry]],2,FALSE),"-")</f>
        <v>-</v>
      </c>
      <c r="D3287" t="s">
        <v>539</v>
      </c>
      <c r="E3287">
        <v>56.639668800000003</v>
      </c>
      <c r="F3287">
        <v>49.4</v>
      </c>
      <c r="G3287">
        <v>1.08734786246157</v>
      </c>
      <c r="H3287">
        <v>-16.024130536922101</v>
      </c>
      <c r="I3287">
        <v>-3.81932610250138</v>
      </c>
      <c r="J3287">
        <v>-1.97730061849434</v>
      </c>
      <c r="K3287">
        <v>51.409472284293997</v>
      </c>
      <c r="L3287">
        <v>48.069478834808102</v>
      </c>
      <c r="M3287">
        <v>48.975977689598999</v>
      </c>
      <c r="N3287">
        <v>0.14779754466547301</v>
      </c>
      <c r="O3287">
        <v>67.570850202429099</v>
      </c>
      <c r="P3287">
        <v>41.1025421308197</v>
      </c>
      <c r="Q3287">
        <v>0.16727580413095999</v>
      </c>
    </row>
    <row r="3288" spans="1:17" hidden="1" x14ac:dyDescent="0.3">
      <c r="A3288" t="s">
        <v>6739</v>
      </c>
      <c r="B3288" t="s">
        <v>6740</v>
      </c>
      <c r="C3288" t="str">
        <f>IFERROR(VLOOKUP(Table1[[#This Row],[Ticker]],[1]!Table1[[Symbol]:[Industry]],2,FALSE),"-")</f>
        <v>-</v>
      </c>
      <c r="D3288" t="s">
        <v>46</v>
      </c>
      <c r="E3288">
        <v>56.602758000000001</v>
      </c>
      <c r="F3288">
        <v>94</v>
      </c>
      <c r="G3288">
        <v>143.830324529488</v>
      </c>
      <c r="H3288">
        <v>47.451608648105797</v>
      </c>
      <c r="I3288">
        <v>185.54372375087101</v>
      </c>
      <c r="J3288">
        <v>6.1622021248476999</v>
      </c>
      <c r="K3288">
        <v>67.813774409143505</v>
      </c>
      <c r="L3288">
        <v>44.932072884759101</v>
      </c>
      <c r="M3288">
        <v>70.882673360615698</v>
      </c>
      <c r="N3288">
        <v>0.78423236514522798</v>
      </c>
      <c r="O3288">
        <v>3.5106382978723398</v>
      </c>
      <c r="P3288">
        <v>260.84452975047901</v>
      </c>
      <c r="Q3288">
        <v>0.16618062617755999</v>
      </c>
    </row>
    <row r="3289" spans="1:17" hidden="1" x14ac:dyDescent="0.3">
      <c r="A3289" t="s">
        <v>6741</v>
      </c>
      <c r="B3289" t="s">
        <v>6742</v>
      </c>
      <c r="C3289" t="str">
        <f>IFERROR(VLOOKUP(Table1[[#This Row],[Ticker]],[1]!Table1[[Symbol]:[Industry]],2,FALSE),"-")</f>
        <v>-</v>
      </c>
      <c r="D3289" t="s">
        <v>177</v>
      </c>
      <c r="E3289">
        <v>56.563430335</v>
      </c>
      <c r="F3289">
        <v>44.15</v>
      </c>
      <c r="G3289">
        <v>7.42286624703058</v>
      </c>
      <c r="H3289">
        <v>-15.1131881293894</v>
      </c>
      <c r="I3289">
        <v>16.142533274680499</v>
      </c>
      <c r="J3289">
        <v>-6.0078699252615104</v>
      </c>
      <c r="M3289">
        <v>36.563820414617602</v>
      </c>
      <c r="O3289">
        <v>47.9048697621744</v>
      </c>
      <c r="P3289">
        <v>44.754098360655703</v>
      </c>
    </row>
    <row r="3290" spans="1:17" hidden="1" x14ac:dyDescent="0.3">
      <c r="A3290" t="s">
        <v>6743</v>
      </c>
      <c r="B3290" t="s">
        <v>6744</v>
      </c>
      <c r="C3290" t="str">
        <f>IFERROR(VLOOKUP(Table1[[#This Row],[Ticker]],[1]!Table1[[Symbol]:[Industry]],2,FALSE),"-")</f>
        <v>-</v>
      </c>
      <c r="D3290" t="s">
        <v>420</v>
      </c>
      <c r="E3290">
        <v>56.549500000000002</v>
      </c>
      <c r="F3290">
        <v>14.98</v>
      </c>
      <c r="G3290">
        <v>-88.728884453249506</v>
      </c>
      <c r="H3290">
        <v>20.370082765412601</v>
      </c>
      <c r="I3290">
        <v>-22.385848474795399</v>
      </c>
      <c r="J3290">
        <v>-6.2850436959250997</v>
      </c>
      <c r="K3290">
        <v>13.1501972718251</v>
      </c>
      <c r="L3290">
        <v>18.174131219074201</v>
      </c>
      <c r="M3290">
        <v>59.789821869321699</v>
      </c>
      <c r="N3290">
        <v>2.2801174226677401</v>
      </c>
      <c r="O3290">
        <v>207.476635514018</v>
      </c>
      <c r="P3290">
        <v>80.481927710843294</v>
      </c>
      <c r="Q3290">
        <v>2.0982369844935001E-2</v>
      </c>
    </row>
    <row r="3291" spans="1:17" hidden="1" x14ac:dyDescent="0.3">
      <c r="A3291" t="s">
        <v>6745</v>
      </c>
      <c r="B3291" t="s">
        <v>6746</v>
      </c>
      <c r="C3291" t="str">
        <f>IFERROR(VLOOKUP(Table1[[#This Row],[Ticker]],[1]!Table1[[Symbol]:[Industry]],2,FALSE),"-")</f>
        <v>-</v>
      </c>
      <c r="E3291">
        <v>56.462074514999998</v>
      </c>
      <c r="F3291">
        <v>26.95</v>
      </c>
      <c r="G3291">
        <v>58.859877618743397</v>
      </c>
      <c r="H3291">
        <v>-2.2134955905560898</v>
      </c>
      <c r="I3291">
        <v>17.436978305277702</v>
      </c>
      <c r="J3291">
        <v>1.2367986637066499</v>
      </c>
      <c r="K3291">
        <v>26.127710304971</v>
      </c>
      <c r="L3291">
        <v>23.305472005447701</v>
      </c>
      <c r="M3291">
        <v>66.6898664301563</v>
      </c>
      <c r="N3291">
        <v>1.4877188770571099</v>
      </c>
      <c r="O3291">
        <v>38.367346938775498</v>
      </c>
      <c r="P3291">
        <v>109.727626459143</v>
      </c>
      <c r="Q3291">
        <v>8.7467931440897997E-2</v>
      </c>
    </row>
    <row r="3292" spans="1:17" hidden="1" x14ac:dyDescent="0.3">
      <c r="A3292" t="s">
        <v>6747</v>
      </c>
      <c r="B3292" t="s">
        <v>6748</v>
      </c>
      <c r="C3292" t="str">
        <f>IFERROR(VLOOKUP(Table1[[#This Row],[Ticker]],[1]!Table1[[Symbol]:[Industry]],2,FALSE),"-")</f>
        <v>-</v>
      </c>
      <c r="D3292" t="s">
        <v>119</v>
      </c>
      <c r="E3292">
        <v>56.303026500000001</v>
      </c>
      <c r="F3292">
        <v>146.5</v>
      </c>
      <c r="G3292">
        <v>-19.070823334065</v>
      </c>
      <c r="H3292">
        <v>-31.7492599015149</v>
      </c>
      <c r="I3292">
        <v>-10.351156306415</v>
      </c>
      <c r="J3292">
        <v>-7.2479831954499696</v>
      </c>
      <c r="M3292">
        <v>26.016757626697601</v>
      </c>
      <c r="O3292">
        <v>45.938566552901001</v>
      </c>
      <c r="P3292">
        <v>16.826156299840498</v>
      </c>
    </row>
    <row r="3293" spans="1:17" hidden="1" x14ac:dyDescent="0.3">
      <c r="A3293" t="s">
        <v>6749</v>
      </c>
      <c r="B3293" t="s">
        <v>6750</v>
      </c>
      <c r="C3293" t="str">
        <f>IFERROR(VLOOKUP(Table1[[#This Row],[Ticker]],[1]!Table1[[Symbol]:[Industry]],2,FALSE),"-")</f>
        <v>-</v>
      </c>
      <c r="D3293" t="s">
        <v>407</v>
      </c>
      <c r="E3293">
        <v>56.288249999999998</v>
      </c>
      <c r="F3293">
        <v>135</v>
      </c>
      <c r="G3293">
        <v>-49.800119100954703</v>
      </c>
      <c r="H3293">
        <v>-14.1612945777006</v>
      </c>
      <c r="I3293">
        <v>-31.457393567564701</v>
      </c>
      <c r="J3293">
        <v>1.8955759481091701</v>
      </c>
      <c r="K3293">
        <v>138.78955535513799</v>
      </c>
      <c r="L3293">
        <v>143.603633204875</v>
      </c>
      <c r="M3293">
        <v>50.508977844048999</v>
      </c>
      <c r="N3293">
        <v>1.5064724919093799</v>
      </c>
      <c r="O3293">
        <v>55.5555555555555</v>
      </c>
      <c r="P3293">
        <v>16.329168461869799</v>
      </c>
    </row>
    <row r="3294" spans="1:17" hidden="1" x14ac:dyDescent="0.3">
      <c r="A3294" t="s">
        <v>6751</v>
      </c>
      <c r="B3294" t="s">
        <v>6752</v>
      </c>
      <c r="C3294" t="str">
        <f>IFERROR(VLOOKUP(Table1[[#This Row],[Ticker]],[1]!Table1[[Symbol]:[Industry]],2,FALSE),"-")</f>
        <v>-</v>
      </c>
      <c r="D3294" t="s">
        <v>510</v>
      </c>
      <c r="E3294">
        <v>56.171366879999901</v>
      </c>
      <c r="F3294">
        <v>37.69</v>
      </c>
      <c r="G3294">
        <v>15.927545958558801</v>
      </c>
      <c r="H3294">
        <v>-9.8649060347367303</v>
      </c>
      <c r="I3294">
        <v>-23.3966613332137</v>
      </c>
      <c r="J3294">
        <v>-0.34582775926313702</v>
      </c>
      <c r="K3294">
        <v>39.931396104829801</v>
      </c>
      <c r="L3294">
        <v>39.1923476539124</v>
      </c>
      <c r="M3294">
        <v>39.793399738640801</v>
      </c>
      <c r="N3294">
        <v>1.279821528075</v>
      </c>
      <c r="O3294">
        <v>48.580525338286002</v>
      </c>
      <c r="P3294">
        <v>43.854961832061001</v>
      </c>
      <c r="Q3294">
        <v>-6.9187293687428E-2</v>
      </c>
    </row>
    <row r="3295" spans="1:17" hidden="1" x14ac:dyDescent="0.3">
      <c r="A3295" t="s">
        <v>6753</v>
      </c>
      <c r="B3295" t="s">
        <v>6754</v>
      </c>
      <c r="C3295" t="str">
        <f>IFERROR(VLOOKUP(Table1[[#This Row],[Ticker]],[1]!Table1[[Symbol]:[Industry]],2,FALSE),"-")</f>
        <v>-</v>
      </c>
      <c r="D3295" t="s">
        <v>62</v>
      </c>
      <c r="E3295">
        <v>56.147041304999902</v>
      </c>
      <c r="F3295">
        <v>51.05</v>
      </c>
      <c r="G3295">
        <v>-25.802866353702001</v>
      </c>
      <c r="H3295">
        <v>24.105037080590801</v>
      </c>
      <c r="I3295">
        <v>-3.1816329999522202</v>
      </c>
      <c r="J3295">
        <v>-1.65884053734181</v>
      </c>
      <c r="K3295">
        <v>46.209879951687</v>
      </c>
      <c r="L3295">
        <v>44.4263897942512</v>
      </c>
      <c r="M3295">
        <v>48.721126684464899</v>
      </c>
      <c r="N3295">
        <v>1.06874717322478</v>
      </c>
      <c r="O3295">
        <v>25.073457394710999</v>
      </c>
      <c r="P3295">
        <v>41.608876560332803</v>
      </c>
    </row>
    <row r="3296" spans="1:17" hidden="1" x14ac:dyDescent="0.3">
      <c r="A3296" t="s">
        <v>6755</v>
      </c>
      <c r="B3296" t="s">
        <v>6756</v>
      </c>
      <c r="C3296" t="str">
        <f>IFERROR(VLOOKUP(Table1[[#This Row],[Ticker]],[1]!Table1[[Symbol]:[Industry]],2,FALSE),"-")</f>
        <v>-</v>
      </c>
      <c r="D3296" t="s">
        <v>173</v>
      </c>
      <c r="E3296">
        <v>56.140012889999902</v>
      </c>
      <c r="F3296">
        <v>58.11</v>
      </c>
      <c r="G3296">
        <v>-11.989047921219001</v>
      </c>
      <c r="H3296">
        <v>-2.61507609030566</v>
      </c>
      <c r="I3296">
        <v>-32.277552844873597</v>
      </c>
      <c r="J3296">
        <v>-1.2118729642177899</v>
      </c>
      <c r="K3296">
        <v>60.614920266892</v>
      </c>
      <c r="L3296">
        <v>62.924105817733597</v>
      </c>
      <c r="M3296">
        <v>36.187602552585403</v>
      </c>
      <c r="N3296">
        <v>1.50090173181919</v>
      </c>
      <c r="O3296">
        <v>46.274307348132801</v>
      </c>
      <c r="P3296">
        <v>15.9880239520957</v>
      </c>
      <c r="Q3296">
        <v>-2.0962090164852999E-2</v>
      </c>
    </row>
    <row r="3297" spans="1:17" hidden="1" x14ac:dyDescent="0.3">
      <c r="A3297" t="s">
        <v>6757</v>
      </c>
      <c r="B3297" t="s">
        <v>6758</v>
      </c>
      <c r="C3297" t="str">
        <f>IFERROR(VLOOKUP(Table1[[#This Row],[Ticker]],[1]!Table1[[Symbol]:[Industry]],2,FALSE),"-")</f>
        <v>-</v>
      </c>
      <c r="E3297">
        <v>56.107391200000002</v>
      </c>
      <c r="F3297">
        <v>274.39999999999998</v>
      </c>
      <c r="G3297">
        <v>124.462264056856</v>
      </c>
      <c r="H3297">
        <v>-24.232672165138101</v>
      </c>
      <c r="I3297">
        <v>-84.726681233552597</v>
      </c>
      <c r="J3297">
        <v>-5.3549350671077303</v>
      </c>
      <c r="K3297">
        <v>341.245271272384</v>
      </c>
      <c r="L3297">
        <v>437.35868617589603</v>
      </c>
      <c r="M3297">
        <v>27.884259417550702</v>
      </c>
      <c r="N3297">
        <v>0.491407678244972</v>
      </c>
      <c r="O3297">
        <v>413.17419825072898</v>
      </c>
      <c r="P3297">
        <v>148.43820733363501</v>
      </c>
    </row>
    <row r="3298" spans="1:17" hidden="1" x14ac:dyDescent="0.3">
      <c r="A3298" t="s">
        <v>6759</v>
      </c>
      <c r="B3298" t="s">
        <v>6760</v>
      </c>
      <c r="C3298" t="str">
        <f>IFERROR(VLOOKUP(Table1[[#This Row],[Ticker]],[1]!Table1[[Symbol]:[Industry]],2,FALSE),"-")</f>
        <v>-</v>
      </c>
      <c r="D3298" t="s">
        <v>138</v>
      </c>
      <c r="E3298">
        <v>55.971510000000002</v>
      </c>
      <c r="F3298">
        <v>14.89</v>
      </c>
      <c r="G3298">
        <v>-33.293848270688798</v>
      </c>
      <c r="H3298">
        <v>-5.67744487433872</v>
      </c>
      <c r="I3298">
        <v>-40.432155646113799</v>
      </c>
      <c r="J3298">
        <v>-5.7880638044961001</v>
      </c>
      <c r="K3298">
        <v>15.4614696387008</v>
      </c>
      <c r="L3298">
        <v>16.387922894366401</v>
      </c>
      <c r="M3298">
        <v>33.014979533906498</v>
      </c>
      <c r="N3298">
        <v>0.48204092002537202</v>
      </c>
      <c r="O3298">
        <v>73.270651443922006</v>
      </c>
      <c r="P3298">
        <v>19.598393574297202</v>
      </c>
      <c r="Q3298">
        <v>-3.199297659558E-3</v>
      </c>
    </row>
    <row r="3299" spans="1:17" hidden="1" x14ac:dyDescent="0.3">
      <c r="A3299" t="s">
        <v>6761</v>
      </c>
      <c r="B3299" t="s">
        <v>6762</v>
      </c>
      <c r="C3299" t="str">
        <f>IFERROR(VLOOKUP(Table1[[#This Row],[Ticker]],[1]!Table1[[Symbol]:[Industry]],2,FALSE),"-")</f>
        <v>-</v>
      </c>
      <c r="D3299" t="s">
        <v>372</v>
      </c>
      <c r="E3299">
        <v>55.897902600000002</v>
      </c>
      <c r="F3299">
        <v>154.94999999999999</v>
      </c>
      <c r="G3299">
        <v>-3.3922856892302899</v>
      </c>
      <c r="H3299">
        <v>-0.93011536384319604</v>
      </c>
      <c r="I3299">
        <v>-36.601453914103502</v>
      </c>
      <c r="J3299">
        <v>1.0306059197150099</v>
      </c>
      <c r="K3299">
        <v>153.13697532684</v>
      </c>
      <c r="L3299">
        <v>153.24264224719201</v>
      </c>
      <c r="M3299">
        <v>51.589461144112398</v>
      </c>
      <c r="N3299">
        <v>0.53533780112298401</v>
      </c>
      <c r="O3299">
        <v>63.2784769280413</v>
      </c>
      <c r="P3299">
        <v>34.739130434782602</v>
      </c>
      <c r="Q3299">
        <v>6.5589522694663005E-2</v>
      </c>
    </row>
    <row r="3300" spans="1:17" hidden="1" x14ac:dyDescent="0.3">
      <c r="A3300" t="s">
        <v>6763</v>
      </c>
      <c r="B3300" t="s">
        <v>6764</v>
      </c>
      <c r="C3300" t="str">
        <f>IFERROR(VLOOKUP(Table1[[#This Row],[Ticker]],[1]!Table1[[Symbol]:[Industry]],2,FALSE),"-")</f>
        <v>-</v>
      </c>
      <c r="D3300" t="s">
        <v>119</v>
      </c>
      <c r="E3300">
        <v>55.774560000000001</v>
      </c>
      <c r="F3300">
        <v>8.8699999999999992</v>
      </c>
      <c r="G3300">
        <v>-14.739490074808399</v>
      </c>
      <c r="H3300">
        <v>-9.6932094713176298</v>
      </c>
      <c r="I3300">
        <v>-27.6945783221793</v>
      </c>
      <c r="J3300">
        <v>-1.65841857504834</v>
      </c>
      <c r="K3300">
        <v>9.3784449642996606</v>
      </c>
      <c r="L3300">
        <v>10.0262678050965</v>
      </c>
      <c r="M3300">
        <v>45.1222909716587</v>
      </c>
      <c r="N3300">
        <v>0.84571486944212904</v>
      </c>
      <c r="O3300">
        <v>72.491544532130803</v>
      </c>
      <c r="P3300">
        <v>19.060402684563702</v>
      </c>
      <c r="Q3300">
        <v>-2.347647698002E-3</v>
      </c>
    </row>
    <row r="3301" spans="1:17" hidden="1" x14ac:dyDescent="0.3">
      <c r="A3301" t="s">
        <v>6765</v>
      </c>
      <c r="B3301" t="s">
        <v>6766</v>
      </c>
      <c r="C3301" t="str">
        <f>IFERROR(VLOOKUP(Table1[[#This Row],[Ticker]],[1]!Table1[[Symbol]:[Industry]],2,FALSE),"-")</f>
        <v>-</v>
      </c>
      <c r="D3301" t="s">
        <v>72</v>
      </c>
      <c r="E3301">
        <v>55.744718849999998</v>
      </c>
      <c r="F3301">
        <v>54.42</v>
      </c>
      <c r="G3301">
        <v>-63.6098867043995</v>
      </c>
      <c r="H3301">
        <v>-3.5935290099350601</v>
      </c>
      <c r="I3301">
        <v>-39.346107466871999</v>
      </c>
      <c r="J3301">
        <v>1.1857201979308201</v>
      </c>
      <c r="K3301">
        <v>55.3379322313465</v>
      </c>
      <c r="L3301">
        <v>61.8127535140381</v>
      </c>
      <c r="M3301">
        <v>54.324763597287003</v>
      </c>
      <c r="N3301">
        <v>1.2885288343100201</v>
      </c>
      <c r="O3301">
        <v>82.8371922087467</v>
      </c>
      <c r="P3301">
        <v>11.061224489795899</v>
      </c>
      <c r="Q3301">
        <v>1.6452846317570002E-2</v>
      </c>
    </row>
    <row r="3302" spans="1:17" hidden="1" x14ac:dyDescent="0.3">
      <c r="A3302" t="s">
        <v>6767</v>
      </c>
      <c r="B3302" t="s">
        <v>6768</v>
      </c>
      <c r="C3302" t="str">
        <f>IFERROR(VLOOKUP(Table1[[#This Row],[Ticker]],[1]!Table1[[Symbol]:[Industry]],2,FALSE),"-")</f>
        <v>-</v>
      </c>
      <c r="D3302" t="s">
        <v>539</v>
      </c>
      <c r="E3302">
        <v>55.681856000000003</v>
      </c>
      <c r="F3302">
        <v>185.6</v>
      </c>
      <c r="G3302">
        <v>217.94545410313299</v>
      </c>
      <c r="H3302">
        <v>3.1761150943393899</v>
      </c>
      <c r="I3302">
        <v>64.675861414467704</v>
      </c>
      <c r="J3302">
        <v>-7.10761662753678</v>
      </c>
      <c r="K3302">
        <v>187.714111105911</v>
      </c>
      <c r="L3302">
        <v>143.02143067753499</v>
      </c>
      <c r="M3302">
        <v>28.4802254104378</v>
      </c>
      <c r="N3302">
        <v>0.67818123393316199</v>
      </c>
      <c r="O3302">
        <v>43.507543103448199</v>
      </c>
      <c r="P3302">
        <v>235.86681143684399</v>
      </c>
      <c r="Q3302">
        <v>0.10171357972506</v>
      </c>
    </row>
    <row r="3303" spans="1:17" hidden="1" x14ac:dyDescent="0.3">
      <c r="A3303" t="s">
        <v>6769</v>
      </c>
      <c r="B3303" t="s">
        <v>6770</v>
      </c>
      <c r="C3303" t="str">
        <f>IFERROR(VLOOKUP(Table1[[#This Row],[Ticker]],[1]!Table1[[Symbol]:[Industry]],2,FALSE),"-")</f>
        <v>-</v>
      </c>
      <c r="D3303" t="s">
        <v>198</v>
      </c>
      <c r="E3303">
        <v>55.619870560000003</v>
      </c>
      <c r="F3303">
        <v>38.32</v>
      </c>
      <c r="G3303">
        <v>80.724911424075799</v>
      </c>
      <c r="H3303">
        <v>1.71132742395362</v>
      </c>
      <c r="I3303">
        <v>0.30464051806044301</v>
      </c>
      <c r="J3303">
        <v>-3.4557754032421899</v>
      </c>
      <c r="K3303">
        <v>38.082163461376702</v>
      </c>
      <c r="L3303">
        <v>32.809254329850901</v>
      </c>
      <c r="M3303">
        <v>44.628972267589702</v>
      </c>
      <c r="N3303">
        <v>0.713458140093569</v>
      </c>
      <c r="O3303">
        <v>21.2421711899791</v>
      </c>
      <c r="P3303">
        <v>120.22988505747099</v>
      </c>
      <c r="Q3303">
        <v>9.2662960521158994E-2</v>
      </c>
    </row>
    <row r="3304" spans="1:17" hidden="1" x14ac:dyDescent="0.3">
      <c r="A3304" t="s">
        <v>6771</v>
      </c>
      <c r="B3304" t="s">
        <v>6772</v>
      </c>
      <c r="C3304" t="str">
        <f>IFERROR(VLOOKUP(Table1[[#This Row],[Ticker]],[1]!Table1[[Symbol]:[Industry]],2,FALSE),"-")</f>
        <v>-</v>
      </c>
      <c r="D3304" t="s">
        <v>291</v>
      </c>
      <c r="E3304">
        <v>55.383764999999997</v>
      </c>
      <c r="F3304">
        <v>165.3</v>
      </c>
      <c r="G3304">
        <v>2.1110132449602101</v>
      </c>
      <c r="H3304">
        <v>-15.589866006272</v>
      </c>
      <c r="I3304">
        <v>-23.4994069735252</v>
      </c>
      <c r="J3304">
        <v>-2.06395560478337</v>
      </c>
      <c r="K3304">
        <v>166.702120889811</v>
      </c>
      <c r="L3304">
        <v>158.03088991244101</v>
      </c>
      <c r="M3304">
        <v>42.886692178157503</v>
      </c>
      <c r="N3304">
        <v>0.49711810460624201</v>
      </c>
      <c r="O3304">
        <v>39.1409558378705</v>
      </c>
      <c r="P3304">
        <v>52.843273231622703</v>
      </c>
      <c r="Q3304">
        <v>0.104666869439757</v>
      </c>
    </row>
    <row r="3305" spans="1:17" hidden="1" x14ac:dyDescent="0.3">
      <c r="A3305" t="s">
        <v>6773</v>
      </c>
      <c r="B3305" t="s">
        <v>6774</v>
      </c>
      <c r="C3305" t="str">
        <f>IFERROR(VLOOKUP(Table1[[#This Row],[Ticker]],[1]!Table1[[Symbol]:[Industry]],2,FALSE),"-")</f>
        <v>-</v>
      </c>
      <c r="E3305">
        <v>55.342649999999999</v>
      </c>
      <c r="F3305">
        <v>98.65</v>
      </c>
      <c r="G3305">
        <v>55.714402807009797</v>
      </c>
      <c r="H3305">
        <v>-26.6986080105364</v>
      </c>
      <c r="I3305">
        <v>-10.1977032991822</v>
      </c>
      <c r="J3305">
        <v>-9.1949058380247894</v>
      </c>
      <c r="K3305">
        <v>109.530564845274</v>
      </c>
      <c r="L3305">
        <v>97.426102332110005</v>
      </c>
      <c r="M3305">
        <v>16.689613992854401</v>
      </c>
      <c r="N3305">
        <v>0.42504818141386203</v>
      </c>
      <c r="O3305">
        <v>62.1692853522554</v>
      </c>
      <c r="P3305">
        <v>79.690346083788697</v>
      </c>
    </row>
    <row r="3306" spans="1:17" hidden="1" x14ac:dyDescent="0.3">
      <c r="A3306" t="s">
        <v>6775</v>
      </c>
      <c r="B3306" t="s">
        <v>6776</v>
      </c>
      <c r="C3306" t="str">
        <f>IFERROR(VLOOKUP(Table1[[#This Row],[Ticker]],[1]!Table1[[Symbol]:[Industry]],2,FALSE),"-")</f>
        <v>-</v>
      </c>
      <c r="D3306" t="s">
        <v>21</v>
      </c>
      <c r="E3306">
        <v>55.302390000000003</v>
      </c>
      <c r="F3306">
        <v>1.65</v>
      </c>
      <c r="G3306">
        <v>-70.577885024351701</v>
      </c>
      <c r="H3306">
        <v>-28.923199339605301</v>
      </c>
      <c r="I3306">
        <v>-78.992539985392696</v>
      </c>
      <c r="J3306">
        <v>-1.92491120571132</v>
      </c>
      <c r="K3306">
        <v>2.0750923022530499</v>
      </c>
      <c r="L3306">
        <v>2.91538401557525</v>
      </c>
      <c r="M3306">
        <v>37.389256592448298</v>
      </c>
      <c r="N3306">
        <v>0.34788450623927503</v>
      </c>
      <c r="O3306">
        <v>221.21212121212099</v>
      </c>
      <c r="P3306">
        <v>9.27152317880795</v>
      </c>
      <c r="Q3306">
        <v>0.122216078649989</v>
      </c>
    </row>
    <row r="3307" spans="1:17" hidden="1" x14ac:dyDescent="0.3">
      <c r="A3307" t="s">
        <v>6777</v>
      </c>
      <c r="B3307" t="s">
        <v>6778</v>
      </c>
      <c r="C3307" t="str">
        <f>IFERROR(VLOOKUP(Table1[[#This Row],[Ticker]],[1]!Table1[[Symbol]:[Industry]],2,FALSE),"-")</f>
        <v>-</v>
      </c>
      <c r="E3307">
        <v>55.279533499999999</v>
      </c>
      <c r="F3307">
        <v>242.3</v>
      </c>
      <c r="G3307">
        <v>130.80849415750001</v>
      </c>
      <c r="H3307">
        <v>33.2196578032517</v>
      </c>
      <c r="I3307">
        <v>129.491198498345</v>
      </c>
      <c r="J3307">
        <v>19.900016558932698</v>
      </c>
      <c r="K3307">
        <v>150.317173577875</v>
      </c>
      <c r="L3307">
        <v>120.040819990931</v>
      </c>
      <c r="M3307">
        <v>91.378895375733705</v>
      </c>
      <c r="N3307">
        <v>4.45205149819909</v>
      </c>
      <c r="O3307">
        <v>0</v>
      </c>
      <c r="P3307">
        <v>185.058823529411</v>
      </c>
      <c r="Q3307">
        <v>0.14160813642879799</v>
      </c>
    </row>
    <row r="3308" spans="1:17" hidden="1" x14ac:dyDescent="0.3">
      <c r="A3308" t="s">
        <v>6779</v>
      </c>
      <c r="B3308" t="s">
        <v>6780</v>
      </c>
      <c r="C3308" t="str">
        <f>IFERROR(VLOOKUP(Table1[[#This Row],[Ticker]],[1]!Table1[[Symbol]:[Industry]],2,FALSE),"-")</f>
        <v>-</v>
      </c>
      <c r="E3308">
        <v>55.270365900000002</v>
      </c>
      <c r="F3308">
        <v>3.79</v>
      </c>
      <c r="G3308">
        <v>18.246278945443201</v>
      </c>
      <c r="H3308">
        <v>-6.6612945777006196</v>
      </c>
      <c r="I3308">
        <v>-24.150507018359701</v>
      </c>
      <c r="J3308">
        <v>-3.39666210274956</v>
      </c>
      <c r="K3308">
        <v>3.8367787918066698</v>
      </c>
      <c r="L3308">
        <v>3.5535742366810799</v>
      </c>
      <c r="M3308">
        <v>36.940261791915603</v>
      </c>
      <c r="N3308">
        <v>1.0449446014791299</v>
      </c>
      <c r="O3308">
        <v>50.923482849604198</v>
      </c>
      <c r="P3308">
        <v>54.065040650406502</v>
      </c>
      <c r="Q3308">
        <v>4.5827976668997003E-2</v>
      </c>
    </row>
    <row r="3309" spans="1:17" hidden="1" x14ac:dyDescent="0.3">
      <c r="A3309" t="s">
        <v>6781</v>
      </c>
      <c r="B3309" t="s">
        <v>6782</v>
      </c>
      <c r="C3309" t="str">
        <f>IFERROR(VLOOKUP(Table1[[#This Row],[Ticker]],[1]!Table1[[Symbol]:[Industry]],2,FALSE),"-")</f>
        <v>-</v>
      </c>
      <c r="D3309" t="s">
        <v>72</v>
      </c>
      <c r="E3309">
        <v>55.228760000000001</v>
      </c>
      <c r="F3309">
        <v>27.26</v>
      </c>
      <c r="G3309">
        <v>131.02873399169599</v>
      </c>
      <c r="H3309">
        <v>7.12321922782158</v>
      </c>
      <c r="I3309">
        <v>57.823088830236102</v>
      </c>
      <c r="J3309">
        <v>-0.838754126646443</v>
      </c>
      <c r="K3309">
        <v>24.3641337672227</v>
      </c>
      <c r="L3309">
        <v>19.2532386105858</v>
      </c>
      <c r="M3309">
        <v>58.959234083785098</v>
      </c>
      <c r="N3309">
        <v>1.41047256701942</v>
      </c>
      <c r="O3309">
        <v>8.2171680117387904</v>
      </c>
      <c r="P3309">
        <v>186.947368421052</v>
      </c>
      <c r="Q3309">
        <v>6.3143969743969006E-2</v>
      </c>
    </row>
    <row r="3310" spans="1:17" hidden="1" x14ac:dyDescent="0.3">
      <c r="A3310" t="s">
        <v>6783</v>
      </c>
      <c r="B3310" t="s">
        <v>6784</v>
      </c>
      <c r="C3310" t="str">
        <f>IFERROR(VLOOKUP(Table1[[#This Row],[Ticker]],[1]!Table1[[Symbol]:[Industry]],2,FALSE),"-")</f>
        <v>-</v>
      </c>
      <c r="D3310" t="s">
        <v>72</v>
      </c>
      <c r="E3310">
        <v>55.216163999999999</v>
      </c>
      <c r="F3310">
        <v>19.21</v>
      </c>
      <c r="G3310">
        <v>-37.832445518931301</v>
      </c>
      <c r="H3310">
        <v>-7.9593955272258601</v>
      </c>
      <c r="I3310">
        <v>-42.075323868176497</v>
      </c>
      <c r="J3310">
        <v>-2.96454733306674</v>
      </c>
      <c r="K3310">
        <v>20.383561543522301</v>
      </c>
      <c r="L3310">
        <v>20.956453248848501</v>
      </c>
      <c r="M3310">
        <v>66.913029405751701</v>
      </c>
      <c r="N3310">
        <v>0.33623914631177398</v>
      </c>
      <c r="O3310">
        <v>85.840707964601705</v>
      </c>
      <c r="P3310">
        <v>13</v>
      </c>
      <c r="Q3310">
        <v>0.13190347644206399</v>
      </c>
    </row>
    <row r="3311" spans="1:17" hidden="1" x14ac:dyDescent="0.3">
      <c r="A3311" t="s">
        <v>6785</v>
      </c>
      <c r="B3311" t="s">
        <v>6786</v>
      </c>
      <c r="C3311" t="str">
        <f>IFERROR(VLOOKUP(Table1[[#This Row],[Ticker]],[1]!Table1[[Symbol]:[Industry]],2,FALSE),"-")</f>
        <v>-</v>
      </c>
      <c r="D3311" t="s">
        <v>268</v>
      </c>
      <c r="E3311">
        <v>55.210577000000001</v>
      </c>
      <c r="F3311">
        <v>53</v>
      </c>
      <c r="G3311">
        <v>119.143322778266</v>
      </c>
      <c r="I3311">
        <v>-13.431108141539999</v>
      </c>
      <c r="K3311">
        <v>53.706138190125102</v>
      </c>
      <c r="L3311">
        <v>38.513103008389599</v>
      </c>
      <c r="M3311">
        <v>19.721633824694301</v>
      </c>
      <c r="N3311">
        <v>3.47003154574132E-2</v>
      </c>
      <c r="O3311">
        <v>50.943396226415103</v>
      </c>
      <c r="P3311">
        <v>218.31831831831801</v>
      </c>
    </row>
    <row r="3312" spans="1:17" hidden="1" x14ac:dyDescent="0.3">
      <c r="A3312" t="s">
        <v>6787</v>
      </c>
      <c r="B3312" t="s">
        <v>6788</v>
      </c>
      <c r="C3312" t="str">
        <f>IFERROR(VLOOKUP(Table1[[#This Row],[Ticker]],[1]!Table1[[Symbol]:[Industry]],2,FALSE),"-")</f>
        <v>-</v>
      </c>
      <c r="E3312">
        <v>55.201272000000003</v>
      </c>
      <c r="F3312">
        <v>1.05</v>
      </c>
      <c r="G3312">
        <v>45.378895432898503</v>
      </c>
      <c r="H3312">
        <v>-0.27779943206954999</v>
      </c>
      <c r="I3312">
        <v>-19.801730794583499</v>
      </c>
      <c r="J3312">
        <v>-3.9200611175278999</v>
      </c>
      <c r="K3312">
        <v>1.0450331997009501</v>
      </c>
      <c r="L3312">
        <v>0.95481665856932296</v>
      </c>
      <c r="M3312">
        <v>35.949534828735999</v>
      </c>
      <c r="N3312">
        <v>1.19539809187202</v>
      </c>
      <c r="O3312">
        <v>46.6666666666666</v>
      </c>
      <c r="P3312">
        <v>75</v>
      </c>
      <c r="Q3312">
        <v>-1.121223354076E-3</v>
      </c>
    </row>
    <row r="3313" spans="1:17" hidden="1" x14ac:dyDescent="0.3">
      <c r="A3313" t="s">
        <v>6789</v>
      </c>
      <c r="B3313" t="s">
        <v>6790</v>
      </c>
      <c r="C3313" t="str">
        <f>IFERROR(VLOOKUP(Table1[[#This Row],[Ticker]],[1]!Table1[[Symbol]:[Industry]],2,FALSE),"-")</f>
        <v>-</v>
      </c>
      <c r="D3313" t="s">
        <v>703</v>
      </c>
      <c r="E3313">
        <v>54.986265107999998</v>
      </c>
      <c r="F3313">
        <v>423.46</v>
      </c>
      <c r="G3313">
        <v>12.0623502210365</v>
      </c>
      <c r="H3313">
        <v>10.188771508129999</v>
      </c>
      <c r="I3313">
        <v>-4.7990156392742502</v>
      </c>
      <c r="J3313">
        <v>3.37995135786784</v>
      </c>
      <c r="K3313">
        <v>385.12265200381898</v>
      </c>
      <c r="L3313">
        <v>364.22583382029399</v>
      </c>
      <c r="M3313">
        <v>51.557362812998498</v>
      </c>
      <c r="N3313">
        <v>1.1619001463465899</v>
      </c>
      <c r="O3313">
        <v>3.3627733434090601</v>
      </c>
      <c r="P3313">
        <v>38.159869494290298</v>
      </c>
    </row>
    <row r="3314" spans="1:17" hidden="1" x14ac:dyDescent="0.3">
      <c r="A3314" t="s">
        <v>6791</v>
      </c>
      <c r="B3314" t="s">
        <v>6792</v>
      </c>
      <c r="C3314" t="str">
        <f>IFERROR(VLOOKUP(Table1[[#This Row],[Ticker]],[1]!Table1[[Symbol]:[Industry]],2,FALSE),"-")</f>
        <v>-</v>
      </c>
      <c r="D3314" t="s">
        <v>343</v>
      </c>
      <c r="E3314">
        <v>54.942720000000001</v>
      </c>
      <c r="F3314">
        <v>58.4</v>
      </c>
      <c r="G3314">
        <v>-7.1759432767789297</v>
      </c>
      <c r="H3314">
        <v>-13.004521366132799</v>
      </c>
      <c r="I3314">
        <v>-10.408879480726799</v>
      </c>
      <c r="J3314">
        <v>2.0526991730290001</v>
      </c>
      <c r="K3314">
        <v>64.3395704743496</v>
      </c>
      <c r="L3314">
        <v>59.450714493468297</v>
      </c>
      <c r="M3314">
        <v>33.826574520465797</v>
      </c>
      <c r="N3314">
        <v>0.22104270895394401</v>
      </c>
      <c r="O3314">
        <v>38.270547945205401</v>
      </c>
      <c r="P3314">
        <v>86.283891547049393</v>
      </c>
      <c r="Q3314">
        <v>-1.4862198865927E-2</v>
      </c>
    </row>
    <row r="3315" spans="1:17" hidden="1" x14ac:dyDescent="0.3">
      <c r="A3315" t="s">
        <v>6793</v>
      </c>
      <c r="B3315" t="s">
        <v>6794</v>
      </c>
      <c r="C3315" t="str">
        <f>IFERROR(VLOOKUP(Table1[[#This Row],[Ticker]],[1]!Table1[[Symbol]:[Industry]],2,FALSE),"-")</f>
        <v>-</v>
      </c>
      <c r="E3315">
        <v>54.696795999999999</v>
      </c>
      <c r="F3315">
        <v>27.64</v>
      </c>
      <c r="G3315">
        <v>95.389136088300404</v>
      </c>
      <c r="H3315">
        <v>-5.3755802919863296</v>
      </c>
      <c r="I3315">
        <v>-6.43737861133366</v>
      </c>
      <c r="J3315">
        <v>-0.67006111752789899</v>
      </c>
      <c r="K3315">
        <v>28.236606181610298</v>
      </c>
      <c r="L3315">
        <v>26.5436016894872</v>
      </c>
      <c r="M3315">
        <v>48.588458372193202</v>
      </c>
      <c r="N3315">
        <v>0.97893582748002095</v>
      </c>
      <c r="O3315">
        <v>23.0101302460202</v>
      </c>
      <c r="P3315">
        <v>130.333333333333</v>
      </c>
    </row>
    <row r="3316" spans="1:17" hidden="1" x14ac:dyDescent="0.3">
      <c r="A3316" t="s">
        <v>6795</v>
      </c>
      <c r="B3316" t="s">
        <v>6796</v>
      </c>
      <c r="C3316" t="str">
        <f>IFERROR(VLOOKUP(Table1[[#This Row],[Ticker]],[1]!Table1[[Symbol]:[Industry]],2,FALSE),"-")</f>
        <v>-</v>
      </c>
      <c r="D3316" t="s">
        <v>271</v>
      </c>
      <c r="E3316">
        <v>54.691719999999997</v>
      </c>
      <c r="F3316">
        <v>13.6</v>
      </c>
      <c r="G3316">
        <v>68.931858141660797</v>
      </c>
      <c r="H3316">
        <v>-5.2767445917680698E-2</v>
      </c>
      <c r="I3316">
        <v>-48.294188607572998</v>
      </c>
      <c r="J3316">
        <v>-8.52821954677637</v>
      </c>
      <c r="K3316">
        <v>13.2026249894024</v>
      </c>
      <c r="L3316">
        <v>13.026230355693601</v>
      </c>
      <c r="M3316">
        <v>56.540219606829801</v>
      </c>
      <c r="N3316">
        <v>2.2639827145977098</v>
      </c>
      <c r="O3316">
        <v>61.544117647058798</v>
      </c>
      <c r="P3316">
        <v>102.985074626865</v>
      </c>
      <c r="Q3316">
        <v>4.7638646626012998E-2</v>
      </c>
    </row>
    <row r="3317" spans="1:17" hidden="1" x14ac:dyDescent="0.3">
      <c r="A3317" t="s">
        <v>6797</v>
      </c>
      <c r="B3317" t="s">
        <v>6798</v>
      </c>
      <c r="C3317" t="str">
        <f>IFERROR(VLOOKUP(Table1[[#This Row],[Ticker]],[1]!Table1[[Symbol]:[Industry]],2,FALSE),"-")</f>
        <v>-</v>
      </c>
      <c r="D3317" t="s">
        <v>101</v>
      </c>
      <c r="E3317">
        <v>54.397325000000002</v>
      </c>
      <c r="F3317">
        <v>959.6</v>
      </c>
      <c r="G3317">
        <v>35.691278021057997</v>
      </c>
      <c r="H3317">
        <v>-18.4138189276246</v>
      </c>
      <c r="I3317">
        <v>3.2128595533401798</v>
      </c>
      <c r="J3317">
        <v>0.54422459675781298</v>
      </c>
      <c r="K3317">
        <v>976.46109252052702</v>
      </c>
      <c r="M3317">
        <v>5.6022450359880004E-3</v>
      </c>
      <c r="N3317">
        <v>0.96969696969696895</v>
      </c>
      <c r="O3317">
        <v>42.246769487286301</v>
      </c>
      <c r="P3317">
        <v>76.868491383282603</v>
      </c>
    </row>
    <row r="3318" spans="1:17" hidden="1" x14ac:dyDescent="0.3">
      <c r="A3318" t="s">
        <v>6799</v>
      </c>
      <c r="B3318" t="s">
        <v>6800</v>
      </c>
      <c r="C3318" t="str">
        <f>IFERROR(VLOOKUP(Table1[[#This Row],[Ticker]],[1]!Table1[[Symbol]:[Industry]],2,FALSE),"-")</f>
        <v>-</v>
      </c>
      <c r="D3318" t="s">
        <v>271</v>
      </c>
      <c r="E3318">
        <v>54.379001799999998</v>
      </c>
      <c r="F3318">
        <v>63.85</v>
      </c>
      <c r="G3318">
        <v>17.944483484723602</v>
      </c>
      <c r="H3318">
        <v>-8.6959007829512203</v>
      </c>
      <c r="I3318">
        <v>-29.505537597503899</v>
      </c>
      <c r="J3318">
        <v>0.54422459675781298</v>
      </c>
      <c r="K3318">
        <v>66.484104092830506</v>
      </c>
      <c r="L3318">
        <v>61.769283394591497</v>
      </c>
      <c r="M3318">
        <v>35.939005339521202</v>
      </c>
      <c r="N3318">
        <v>0.69981531578399703</v>
      </c>
      <c r="O3318">
        <v>19.0289741581832</v>
      </c>
      <c r="P3318">
        <v>51.554711606930901</v>
      </c>
      <c r="Q3318">
        <v>0.10506535285424699</v>
      </c>
    </row>
    <row r="3319" spans="1:17" hidden="1" x14ac:dyDescent="0.3">
      <c r="A3319" t="s">
        <v>6801</v>
      </c>
      <c r="B3319" t="s">
        <v>6802</v>
      </c>
      <c r="C3319" t="str">
        <f>IFERROR(VLOOKUP(Table1[[#This Row],[Ticker]],[1]!Table1[[Symbol]:[Industry]],2,FALSE),"-")</f>
        <v>-</v>
      </c>
      <c r="D3319" t="s">
        <v>1541</v>
      </c>
      <c r="E3319">
        <v>54.3435169669999</v>
      </c>
      <c r="F3319">
        <v>3.49</v>
      </c>
      <c r="G3319">
        <v>24.6098109070224</v>
      </c>
      <c r="H3319">
        <v>19.2429607414483</v>
      </c>
      <c r="I3319">
        <v>-35.579857338974499</v>
      </c>
      <c r="J3319">
        <v>-0.87220599814303101</v>
      </c>
      <c r="K3319">
        <v>3.1719227047033298</v>
      </c>
      <c r="L3319">
        <v>3.0323139448109999</v>
      </c>
      <c r="M3319">
        <v>66.975426925250602</v>
      </c>
      <c r="N3319">
        <v>1.5001448289932999</v>
      </c>
      <c r="O3319">
        <v>29.1455516351322</v>
      </c>
      <c r="Q3319">
        <v>0.10719184890871</v>
      </c>
    </row>
    <row r="3320" spans="1:17" hidden="1" x14ac:dyDescent="0.3">
      <c r="A3320" t="s">
        <v>6803</v>
      </c>
      <c r="B3320" t="s">
        <v>6804</v>
      </c>
      <c r="C3320" t="str">
        <f>IFERROR(VLOOKUP(Table1[[#This Row],[Ticker]],[1]!Table1[[Symbol]:[Industry]],2,FALSE),"-")</f>
        <v>-</v>
      </c>
      <c r="D3320" t="s">
        <v>696</v>
      </c>
      <c r="E3320">
        <v>54.221936800000002</v>
      </c>
      <c r="F3320">
        <v>40.1</v>
      </c>
      <c r="G3320">
        <v>73.463741607514507</v>
      </c>
      <c r="H3320">
        <v>-14.906447579335699</v>
      </c>
      <c r="I3320">
        <v>-29.572515565368199</v>
      </c>
      <c r="J3320">
        <v>-7.0271348613941003</v>
      </c>
      <c r="K3320">
        <v>41.853250127265497</v>
      </c>
      <c r="L3320">
        <v>38.535841218289796</v>
      </c>
      <c r="M3320">
        <v>48.836734444787702</v>
      </c>
      <c r="N3320">
        <v>0.26349844795173299</v>
      </c>
      <c r="O3320">
        <v>50.972568578553599</v>
      </c>
      <c r="P3320">
        <v>100.49999999999901</v>
      </c>
      <c r="Q3320">
        <v>7.2750402823037005E-2</v>
      </c>
    </row>
    <row r="3321" spans="1:17" hidden="1" x14ac:dyDescent="0.3">
      <c r="A3321" t="s">
        <v>6805</v>
      </c>
      <c r="B3321" t="s">
        <v>6806</v>
      </c>
      <c r="C3321" t="str">
        <f>IFERROR(VLOOKUP(Table1[[#This Row],[Ticker]],[1]!Table1[[Symbol]:[Industry]],2,FALSE),"-")</f>
        <v>-</v>
      </c>
      <c r="D3321" t="s">
        <v>155</v>
      </c>
      <c r="E3321">
        <v>54.191359800000001</v>
      </c>
      <c r="F3321">
        <v>31.77</v>
      </c>
      <c r="G3321">
        <v>27.670834766180398</v>
      </c>
      <c r="H3321">
        <v>10.4126184657776</v>
      </c>
      <c r="I3321">
        <v>-10.0576007524402</v>
      </c>
      <c r="J3321">
        <v>8.6860499414721808</v>
      </c>
      <c r="K3321">
        <v>29.045310204758799</v>
      </c>
      <c r="L3321">
        <v>27.647648394422401</v>
      </c>
      <c r="M3321">
        <v>53.485640107393301</v>
      </c>
      <c r="N3321">
        <v>4.8508424453733898</v>
      </c>
      <c r="O3321">
        <v>27.321372363865201</v>
      </c>
      <c r="P3321">
        <v>57.277227722772203</v>
      </c>
      <c r="Q3321">
        <v>-4.7790251849430997E-2</v>
      </c>
    </row>
    <row r="3322" spans="1:17" hidden="1" x14ac:dyDescent="0.3">
      <c r="A3322" t="s">
        <v>6807</v>
      </c>
      <c r="B3322" t="s">
        <v>6808</v>
      </c>
      <c r="C3322" t="str">
        <f>IFERROR(VLOOKUP(Table1[[#This Row],[Ticker]],[1]!Table1[[Symbol]:[Industry]],2,FALSE),"-")</f>
        <v>-</v>
      </c>
      <c r="D3322" t="s">
        <v>130</v>
      </c>
      <c r="E3322">
        <v>54.143036079999902</v>
      </c>
      <c r="F3322">
        <v>39.200000000000003</v>
      </c>
      <c r="G3322">
        <v>-41.188192484804198</v>
      </c>
      <c r="H3322">
        <v>-19.6823588792527</v>
      </c>
      <c r="I3322">
        <v>-32.4685254571542</v>
      </c>
      <c r="J3322">
        <v>-7.4267898959957996</v>
      </c>
      <c r="M3322">
        <v>33.8952051887658</v>
      </c>
      <c r="O3322">
        <v>24.362244897959101</v>
      </c>
      <c r="P3322">
        <v>4.2553191489361701</v>
      </c>
    </row>
    <row r="3323" spans="1:17" hidden="1" x14ac:dyDescent="0.3">
      <c r="A3323" t="s">
        <v>6809</v>
      </c>
      <c r="B3323" t="s">
        <v>6810</v>
      </c>
      <c r="C3323" t="str">
        <f>IFERROR(VLOOKUP(Table1[[#This Row],[Ticker]],[1]!Table1[[Symbol]:[Industry]],2,FALSE),"-")</f>
        <v>-</v>
      </c>
      <c r="D3323" t="s">
        <v>182</v>
      </c>
      <c r="E3323">
        <v>54.082911000000003</v>
      </c>
      <c r="F3323">
        <v>30.97</v>
      </c>
      <c r="G3323">
        <v>181.44811983959099</v>
      </c>
      <c r="H3323">
        <v>21.668821252415199</v>
      </c>
      <c r="I3323">
        <v>33.781259843267499</v>
      </c>
      <c r="J3323">
        <v>2.3879745967578199</v>
      </c>
      <c r="K3323">
        <v>25.148773982339801</v>
      </c>
      <c r="L3323">
        <v>20.274824918274</v>
      </c>
      <c r="M3323">
        <v>56.194304292688301</v>
      </c>
      <c r="N3323">
        <v>1.9584488320297699</v>
      </c>
      <c r="O3323">
        <v>28.511462705844298</v>
      </c>
      <c r="P3323">
        <v>225.65720294426899</v>
      </c>
      <c r="Q3323">
        <v>0.10208167220582499</v>
      </c>
    </row>
    <row r="3324" spans="1:17" hidden="1" x14ac:dyDescent="0.3">
      <c r="A3324" t="s">
        <v>6811</v>
      </c>
      <c r="B3324" t="s">
        <v>6812</v>
      </c>
      <c r="C3324" t="str">
        <f>IFERROR(VLOOKUP(Table1[[#This Row],[Ticker]],[1]!Table1[[Symbol]:[Industry]],2,FALSE),"-")</f>
        <v>-</v>
      </c>
      <c r="D3324" t="s">
        <v>407</v>
      </c>
      <c r="E3324">
        <v>54.0419822</v>
      </c>
      <c r="F3324">
        <v>115.1</v>
      </c>
      <c r="G3324">
        <v>21.812530440763801</v>
      </c>
      <c r="H3324">
        <v>11.011464561007401</v>
      </c>
      <c r="I3324">
        <v>-36.770084636445702</v>
      </c>
      <c r="J3324">
        <v>4.7580895718371101</v>
      </c>
      <c r="K3324">
        <v>114.25837715943599</v>
      </c>
      <c r="L3324">
        <v>102.50708622312099</v>
      </c>
      <c r="M3324">
        <v>58.841471635486002</v>
      </c>
      <c r="N3324">
        <v>0.58507462686567102</v>
      </c>
      <c r="O3324">
        <v>33.753258036490003</v>
      </c>
      <c r="P3324">
        <v>47.564102564102498</v>
      </c>
      <c r="Q3324">
        <v>7.7092869138530001E-2</v>
      </c>
    </row>
    <row r="3325" spans="1:17" hidden="1" x14ac:dyDescent="0.3">
      <c r="A3325" t="s">
        <v>6813</v>
      </c>
      <c r="B3325" t="s">
        <v>6814</v>
      </c>
      <c r="C3325" t="str">
        <f>IFERROR(VLOOKUP(Table1[[#This Row],[Ticker]],[1]!Table1[[Symbol]:[Industry]],2,FALSE),"-")</f>
        <v>-</v>
      </c>
      <c r="E3325">
        <v>53.992398399999999</v>
      </c>
      <c r="F3325">
        <v>50.48</v>
      </c>
      <c r="G3325">
        <v>97.039818544587007</v>
      </c>
      <c r="H3325">
        <v>9.3695696198302301</v>
      </c>
      <c r="I3325">
        <v>10.943723750870999</v>
      </c>
      <c r="J3325">
        <v>-3.1424113479426499</v>
      </c>
      <c r="K3325">
        <v>42.105034964905201</v>
      </c>
      <c r="L3325">
        <v>36.996309626399601</v>
      </c>
      <c r="M3325">
        <v>73.722829888935607</v>
      </c>
      <c r="N3325">
        <v>2.7790798181963101</v>
      </c>
      <c r="O3325">
        <v>0.17828843106182299</v>
      </c>
      <c r="P3325">
        <v>152.4</v>
      </c>
      <c r="Q3325">
        <v>0.12853820316882</v>
      </c>
    </row>
    <row r="3326" spans="1:17" hidden="1" x14ac:dyDescent="0.3">
      <c r="A3326" t="s">
        <v>6815</v>
      </c>
      <c r="B3326" t="s">
        <v>6816</v>
      </c>
      <c r="C3326" t="str">
        <f>IFERROR(VLOOKUP(Table1[[#This Row],[Ticker]],[1]!Table1[[Symbol]:[Industry]],2,FALSE),"-")</f>
        <v>-</v>
      </c>
      <c r="D3326" t="s">
        <v>407</v>
      </c>
      <c r="E3326">
        <v>53.9857236799999</v>
      </c>
      <c r="F3326">
        <v>16.96</v>
      </c>
      <c r="G3326">
        <v>-79.013058865326101</v>
      </c>
      <c r="H3326">
        <v>-49.159726688079999</v>
      </c>
      <c r="I3326">
        <v>-66.757563066400806</v>
      </c>
      <c r="J3326">
        <v>-14.639527821037101</v>
      </c>
      <c r="K3326">
        <v>24.1872169914556</v>
      </c>
      <c r="L3326">
        <v>30.273493423910001</v>
      </c>
      <c r="M3326">
        <v>19.588859419714399</v>
      </c>
      <c r="N3326">
        <v>0.61705642913495296</v>
      </c>
      <c r="O3326">
        <v>167.33490566037699</v>
      </c>
      <c r="P3326">
        <v>1.73965206958608</v>
      </c>
      <c r="Q3326">
        <v>8.5195803427010997E-2</v>
      </c>
    </row>
    <row r="3327" spans="1:17" hidden="1" x14ac:dyDescent="0.3">
      <c r="A3327" t="s">
        <v>6817</v>
      </c>
      <c r="B3327" t="s">
        <v>6818</v>
      </c>
      <c r="C3327" t="str">
        <f>IFERROR(VLOOKUP(Table1[[#This Row],[Ticker]],[1]!Table1[[Symbol]:[Industry]],2,FALSE),"-")</f>
        <v>-</v>
      </c>
      <c r="D3327" t="s">
        <v>703</v>
      </c>
      <c r="E3327">
        <v>53.792091599999999</v>
      </c>
      <c r="F3327">
        <v>905.1</v>
      </c>
      <c r="G3327">
        <v>-1.4847061843048599</v>
      </c>
      <c r="H3327">
        <v>0.67165473105514395</v>
      </c>
      <c r="I3327">
        <v>-0.30104668159227999</v>
      </c>
      <c r="J3327">
        <v>0.69611162802672999</v>
      </c>
      <c r="K3327">
        <v>873.36017409530905</v>
      </c>
      <c r="L3327">
        <v>813.90778150376605</v>
      </c>
      <c r="M3327">
        <v>58.819350865168801</v>
      </c>
      <c r="N3327">
        <v>0.52192108775158796</v>
      </c>
      <c r="O3327">
        <v>7.7229035465694302</v>
      </c>
      <c r="P3327">
        <v>28.5470813804857</v>
      </c>
      <c r="Q3327">
        <v>1.3226938830403E-2</v>
      </c>
    </row>
    <row r="3328" spans="1:17" hidden="1" x14ac:dyDescent="0.3">
      <c r="A3328" t="s">
        <v>6819</v>
      </c>
      <c r="B3328" t="s">
        <v>6820</v>
      </c>
      <c r="C3328" t="str">
        <f>IFERROR(VLOOKUP(Table1[[#This Row],[Ticker]],[1]!Table1[[Symbol]:[Industry]],2,FALSE),"-")</f>
        <v>-</v>
      </c>
      <c r="D3328" t="s">
        <v>387</v>
      </c>
      <c r="E3328">
        <v>53.604595500000002</v>
      </c>
      <c r="F3328">
        <v>21.93</v>
      </c>
      <c r="G3328">
        <v>-69.760862930672602</v>
      </c>
      <c r="H3328">
        <v>-14.428406430789099</v>
      </c>
      <c r="I3328">
        <v>-89.967992116287604</v>
      </c>
      <c r="J3328">
        <v>6.14343874214092</v>
      </c>
      <c r="K3328">
        <v>31.7289346317487</v>
      </c>
      <c r="L3328">
        <v>46.891188002734701</v>
      </c>
      <c r="M3328">
        <v>47.287849157808601</v>
      </c>
      <c r="N3328">
        <v>2.11958762433277</v>
      </c>
      <c r="O3328">
        <v>328.04377564979399</v>
      </c>
      <c r="P3328">
        <v>11.432926829268199</v>
      </c>
      <c r="Q3328">
        <v>0.10502635240358101</v>
      </c>
    </row>
    <row r="3329" spans="1:17" hidden="1" x14ac:dyDescent="0.3">
      <c r="A3329" t="s">
        <v>6821</v>
      </c>
      <c r="B3329" t="s">
        <v>6822</v>
      </c>
      <c r="C3329" t="str">
        <f>IFERROR(VLOOKUP(Table1[[#This Row],[Ticker]],[1]!Table1[[Symbol]:[Industry]],2,FALSE),"-")</f>
        <v>-</v>
      </c>
      <c r="D3329" t="s">
        <v>138</v>
      </c>
      <c r="E3329">
        <v>53.468800000000002</v>
      </c>
      <c r="F3329">
        <v>5425</v>
      </c>
      <c r="G3329">
        <v>74.096275497181395</v>
      </c>
      <c r="H3329">
        <v>17.893899499032599</v>
      </c>
      <c r="I3329">
        <v>-9.4882640053848508</v>
      </c>
      <c r="J3329">
        <v>2.3739779778238401</v>
      </c>
      <c r="K3329">
        <v>4825.0360473109504</v>
      </c>
      <c r="L3329">
        <v>4274.4073834798701</v>
      </c>
      <c r="M3329">
        <v>56.680931464847099</v>
      </c>
      <c r="N3329">
        <v>0.82391017173051495</v>
      </c>
      <c r="O3329">
        <v>19.354838709677399</v>
      </c>
      <c r="P3329">
        <v>100.851536467974</v>
      </c>
      <c r="Q3329">
        <v>2.4948552187071999E-2</v>
      </c>
    </row>
    <row r="3330" spans="1:17" hidden="1" x14ac:dyDescent="0.3">
      <c r="A3330" t="s">
        <v>6823</v>
      </c>
      <c r="B3330" t="s">
        <v>6824</v>
      </c>
      <c r="C3330" t="str">
        <f>IFERROR(VLOOKUP(Table1[[#This Row],[Ticker]],[1]!Table1[[Symbol]:[Industry]],2,FALSE),"-")</f>
        <v>-</v>
      </c>
      <c r="D3330" t="s">
        <v>420</v>
      </c>
      <c r="E3330">
        <v>53.357064074999997</v>
      </c>
      <c r="F3330">
        <v>174.75</v>
      </c>
      <c r="G3330">
        <v>-45.295168850844597</v>
      </c>
      <c r="H3330">
        <v>-19.414750798898702</v>
      </c>
      <c r="I3330">
        <v>-27.881276249128899</v>
      </c>
      <c r="J3330">
        <v>-13.741489688956401</v>
      </c>
      <c r="K3330">
        <v>215.441686779196</v>
      </c>
      <c r="L3330">
        <v>210.05001951630501</v>
      </c>
      <c r="M3330">
        <v>17.989313548837899</v>
      </c>
      <c r="N3330">
        <v>5.3161396738453801</v>
      </c>
      <c r="O3330">
        <v>56.452074391988504</v>
      </c>
      <c r="P3330">
        <v>25.7194244604316</v>
      </c>
      <c r="Q3330">
        <v>3.0334356631211E-2</v>
      </c>
    </row>
    <row r="3331" spans="1:17" hidden="1" x14ac:dyDescent="0.3">
      <c r="A3331" t="s">
        <v>6825</v>
      </c>
      <c r="B3331" t="s">
        <v>6826</v>
      </c>
      <c r="C3331" t="str">
        <f>IFERROR(VLOOKUP(Table1[[#This Row],[Ticker]],[1]!Table1[[Symbol]:[Industry]],2,FALSE),"-")</f>
        <v>-</v>
      </c>
      <c r="D3331" t="s">
        <v>138</v>
      </c>
      <c r="E3331">
        <v>53.345087999999997</v>
      </c>
      <c r="F3331">
        <v>160</v>
      </c>
      <c r="G3331">
        <v>79.741907499895305</v>
      </c>
      <c r="H3331">
        <v>8.3939963375766897</v>
      </c>
      <c r="I3331">
        <v>30.198269205416501</v>
      </c>
      <c r="J3331">
        <v>1.95440240178541</v>
      </c>
      <c r="K3331">
        <v>147.76466391258899</v>
      </c>
      <c r="L3331">
        <v>118.623068471823</v>
      </c>
      <c r="M3331">
        <v>39.491135685013703</v>
      </c>
      <c r="N3331">
        <v>0.29290185557791099</v>
      </c>
      <c r="O3331">
        <v>12.5</v>
      </c>
      <c r="P3331">
        <v>113.903743315508</v>
      </c>
      <c r="Q3331">
        <v>9.4253417348480001E-2</v>
      </c>
    </row>
    <row r="3332" spans="1:17" hidden="1" x14ac:dyDescent="0.3">
      <c r="A3332" t="s">
        <v>6827</v>
      </c>
      <c r="B3332" t="s">
        <v>6828</v>
      </c>
      <c r="C3332" t="str">
        <f>IFERROR(VLOOKUP(Table1[[#This Row],[Ticker]],[1]!Table1[[Symbol]:[Industry]],2,FALSE),"-")</f>
        <v>-</v>
      </c>
      <c r="D3332" t="s">
        <v>119</v>
      </c>
      <c r="E3332">
        <v>53.097964040000001</v>
      </c>
      <c r="F3332">
        <v>2.2000000000000002</v>
      </c>
      <c r="G3332">
        <v>-5.5931859894901201</v>
      </c>
      <c r="H3332">
        <v>-1.87035303188851</v>
      </c>
      <c r="I3332">
        <v>-12.2495918825592</v>
      </c>
      <c r="J3332">
        <v>1.0670674632677399</v>
      </c>
      <c r="K3332">
        <v>2.80531640952095</v>
      </c>
      <c r="L3332">
        <v>2.8492677430408602</v>
      </c>
      <c r="M3332">
        <v>15.3874106226971</v>
      </c>
      <c r="N3332">
        <v>1</v>
      </c>
      <c r="Q3332">
        <v>-0.13535727796024799</v>
      </c>
    </row>
    <row r="3333" spans="1:17" hidden="1" x14ac:dyDescent="0.3">
      <c r="A3333" t="s">
        <v>6829</v>
      </c>
      <c r="B3333" t="s">
        <v>6830</v>
      </c>
      <c r="C3333" t="str">
        <f>IFERROR(VLOOKUP(Table1[[#This Row],[Ticker]],[1]!Table1[[Symbol]:[Industry]],2,FALSE),"-")</f>
        <v>-</v>
      </c>
      <c r="D3333" t="s">
        <v>46</v>
      </c>
      <c r="E3333">
        <v>53.027475000000003</v>
      </c>
      <c r="F3333">
        <v>72.89</v>
      </c>
      <c r="G3333">
        <v>11.8608066300418</v>
      </c>
      <c r="H3333">
        <v>-5.9079612443672902</v>
      </c>
      <c r="I3333">
        <v>-42.139614598010397</v>
      </c>
      <c r="J3333">
        <v>1.42033684864008</v>
      </c>
      <c r="K3333">
        <v>76.544188939871404</v>
      </c>
      <c r="L3333">
        <v>76.831465469855701</v>
      </c>
      <c r="M3333">
        <v>40.669395181766603</v>
      </c>
      <c r="N3333">
        <v>0.40173782240213202</v>
      </c>
      <c r="O3333">
        <v>52.284263959390799</v>
      </c>
      <c r="P3333">
        <v>59.8464912280701</v>
      </c>
      <c r="Q3333">
        <v>3.3732866858645003E-2</v>
      </c>
    </row>
    <row r="3334" spans="1:17" hidden="1" x14ac:dyDescent="0.3">
      <c r="A3334" t="s">
        <v>6831</v>
      </c>
      <c r="B3334" t="s">
        <v>6832</v>
      </c>
      <c r="C3334" t="str">
        <f>IFERROR(VLOOKUP(Table1[[#This Row],[Ticker]],[1]!Table1[[Symbol]:[Industry]],2,FALSE),"-")</f>
        <v>-</v>
      </c>
      <c r="D3334" t="s">
        <v>138</v>
      </c>
      <c r="E3334">
        <v>53.024999999999999</v>
      </c>
      <c r="F3334">
        <v>21.21</v>
      </c>
      <c r="G3334">
        <v>-21.5616506645143</v>
      </c>
      <c r="H3334">
        <v>6.44326439157589</v>
      </c>
      <c r="I3334">
        <v>-57.242053054380598</v>
      </c>
      <c r="J3334">
        <v>15.0057630582962</v>
      </c>
      <c r="K3334">
        <v>21.0286231086993</v>
      </c>
      <c r="L3334">
        <v>22.622956155695601</v>
      </c>
      <c r="M3334">
        <v>55.869659243374201</v>
      </c>
      <c r="N3334">
        <v>1.6859278926774699</v>
      </c>
      <c r="O3334">
        <v>76.520509193776505</v>
      </c>
      <c r="P3334">
        <v>16.2191780821917</v>
      </c>
      <c r="Q3334">
        <v>8.2067181208803006E-2</v>
      </c>
    </row>
    <row r="3335" spans="1:17" hidden="1" x14ac:dyDescent="0.3">
      <c r="A3335" t="s">
        <v>6833</v>
      </c>
      <c r="B3335" t="s">
        <v>6834</v>
      </c>
      <c r="C3335" t="str">
        <f>IFERROR(VLOOKUP(Table1[[#This Row],[Ticker]],[1]!Table1[[Symbol]:[Industry]],2,FALSE),"-")</f>
        <v>-</v>
      </c>
      <c r="D3335" t="s">
        <v>921</v>
      </c>
      <c r="E3335">
        <v>53.012860000000003</v>
      </c>
      <c r="F3335">
        <v>10.09</v>
      </c>
      <c r="G3335">
        <v>95.371882810177596</v>
      </c>
      <c r="H3335">
        <v>67.053347685194495</v>
      </c>
      <c r="I3335">
        <v>82.586861005773002</v>
      </c>
      <c r="J3335">
        <v>-5.22500617247296</v>
      </c>
      <c r="K3335">
        <v>7.8426487460731202</v>
      </c>
      <c r="L3335">
        <v>5.9592659363802101</v>
      </c>
      <c r="M3335">
        <v>47.989505196376598</v>
      </c>
      <c r="N3335">
        <v>1.95742471085284</v>
      </c>
      <c r="O3335">
        <v>17.145688800792801</v>
      </c>
      <c r="P3335">
        <v>152.25</v>
      </c>
      <c r="Q3335">
        <v>1.9093947709280001E-3</v>
      </c>
    </row>
    <row r="3336" spans="1:17" hidden="1" x14ac:dyDescent="0.3">
      <c r="A3336" t="s">
        <v>6835</v>
      </c>
      <c r="B3336" t="s">
        <v>6836</v>
      </c>
      <c r="C3336" t="str">
        <f>IFERROR(VLOOKUP(Table1[[#This Row],[Ticker]],[1]!Table1[[Symbol]:[Industry]],2,FALSE),"-")</f>
        <v>-</v>
      </c>
      <c r="D3336" t="s">
        <v>472</v>
      </c>
      <c r="E3336">
        <v>52.996580000000002</v>
      </c>
      <c r="F3336">
        <v>120.25</v>
      </c>
      <c r="G3336">
        <v>48.549164327238202</v>
      </c>
      <c r="I3336">
        <v>-23.950277767731802</v>
      </c>
      <c r="K3336">
        <v>101.614352436579</v>
      </c>
      <c r="L3336">
        <v>65.979273510552801</v>
      </c>
      <c r="M3336">
        <v>99.464893626018295</v>
      </c>
      <c r="N3336">
        <v>0</v>
      </c>
      <c r="O3336">
        <v>15.2598752598752</v>
      </c>
      <c r="P3336">
        <v>72.525107604017194</v>
      </c>
    </row>
    <row r="3337" spans="1:17" hidden="1" x14ac:dyDescent="0.3">
      <c r="A3337" t="s">
        <v>6837</v>
      </c>
      <c r="B3337" t="s">
        <v>6838</v>
      </c>
      <c r="C3337" t="str">
        <f>IFERROR(VLOOKUP(Table1[[#This Row],[Ticker]],[1]!Table1[[Symbol]:[Industry]],2,FALSE),"-")</f>
        <v>-</v>
      </c>
      <c r="E3337">
        <v>52.903212600000003</v>
      </c>
      <c r="F3337">
        <v>49</v>
      </c>
      <c r="G3337">
        <v>12.135167834332099</v>
      </c>
      <c r="H3337">
        <v>-14.2382176546237</v>
      </c>
      <c r="I3337">
        <v>-18.303367661871299</v>
      </c>
      <c r="J3337">
        <v>-1.3853056045844701</v>
      </c>
      <c r="K3337">
        <v>51.218762055507497</v>
      </c>
      <c r="L3337">
        <v>50.730428178691199</v>
      </c>
      <c r="M3337">
        <v>50.794718571545303</v>
      </c>
      <c r="N3337">
        <v>1.17308656665675</v>
      </c>
      <c r="O3337">
        <v>44.244897959183596</v>
      </c>
      <c r="P3337">
        <v>50.260656240416999</v>
      </c>
      <c r="Q3337">
        <v>0.12125327596744</v>
      </c>
    </row>
    <row r="3338" spans="1:17" hidden="1" x14ac:dyDescent="0.3">
      <c r="A3338" t="s">
        <v>6839</v>
      </c>
      <c r="B3338" t="s">
        <v>6840</v>
      </c>
      <c r="C3338" t="str">
        <f>IFERROR(VLOOKUP(Table1[[#This Row],[Ticker]],[1]!Table1[[Symbol]:[Industry]],2,FALSE),"-")</f>
        <v>-</v>
      </c>
      <c r="D3338" t="s">
        <v>799</v>
      </c>
      <c r="E3338">
        <v>52.875684200000002</v>
      </c>
      <c r="F3338">
        <v>104.9</v>
      </c>
      <c r="G3338">
        <v>-3.8155767246597798</v>
      </c>
      <c r="H3338">
        <v>3.6125570124053801</v>
      </c>
      <c r="I3338">
        <v>-5.8144400467293504</v>
      </c>
      <c r="J3338">
        <v>-2.1449276366059</v>
      </c>
      <c r="K3338">
        <v>102.346384040763</v>
      </c>
      <c r="L3338">
        <v>99.248975608670605</v>
      </c>
      <c r="M3338">
        <v>48.6954317741586</v>
      </c>
      <c r="N3338">
        <v>0.54560808370588698</v>
      </c>
      <c r="O3338">
        <v>30.028598665395599</v>
      </c>
      <c r="P3338">
        <v>41.565452091767803</v>
      </c>
      <c r="Q3338">
        <v>1.4018801473843E-2</v>
      </c>
    </row>
    <row r="3339" spans="1:17" hidden="1" x14ac:dyDescent="0.3">
      <c r="A3339" t="s">
        <v>6841</v>
      </c>
      <c r="B3339" t="s">
        <v>6842</v>
      </c>
      <c r="C3339" t="str">
        <f>IFERROR(VLOOKUP(Table1[[#This Row],[Ticker]],[1]!Table1[[Symbol]:[Industry]],2,FALSE),"-")</f>
        <v>-</v>
      </c>
      <c r="E3339">
        <v>52.77</v>
      </c>
      <c r="F3339">
        <v>87.95</v>
      </c>
      <c r="G3339">
        <v>172.25174281281301</v>
      </c>
      <c r="H3339">
        <v>-25.957284115625601</v>
      </c>
      <c r="I3339">
        <v>40.821807158147003</v>
      </c>
      <c r="J3339">
        <v>-2.2726768116928802</v>
      </c>
      <c r="K3339">
        <v>96.605084074578301</v>
      </c>
      <c r="L3339">
        <v>73.725128177895897</v>
      </c>
      <c r="M3339">
        <v>16.877376845612599</v>
      </c>
      <c r="N3339">
        <v>0.28612485607763499</v>
      </c>
      <c r="O3339">
        <v>44.059124502558198</v>
      </c>
      <c r="P3339">
        <v>203.27586206896501</v>
      </c>
      <c r="Q3339">
        <v>0.118793981129781</v>
      </c>
    </row>
    <row r="3340" spans="1:17" hidden="1" x14ac:dyDescent="0.3">
      <c r="A3340" t="s">
        <v>6843</v>
      </c>
      <c r="B3340" t="s">
        <v>6844</v>
      </c>
      <c r="C3340" t="str">
        <f>IFERROR(VLOOKUP(Table1[[#This Row],[Ticker]],[1]!Table1[[Symbol]:[Industry]],2,FALSE),"-")</f>
        <v>-</v>
      </c>
      <c r="D3340" t="s">
        <v>268</v>
      </c>
      <c r="E3340">
        <v>52.750875000000001</v>
      </c>
      <c r="F3340">
        <v>172.6</v>
      </c>
      <c r="G3340">
        <v>-7.4330668419375998</v>
      </c>
      <c r="H3340">
        <v>-0.73536865177468802</v>
      </c>
      <c r="I3340">
        <v>9.8161875189869807</v>
      </c>
      <c r="J3340">
        <v>-7.5216190246413497</v>
      </c>
      <c r="K3340">
        <v>168.27875524753199</v>
      </c>
      <c r="L3340">
        <v>158.969927034932</v>
      </c>
      <c r="M3340">
        <v>49.193780852016197</v>
      </c>
      <c r="N3340">
        <v>0.445119279618305</v>
      </c>
      <c r="O3340">
        <v>45.973348783314002</v>
      </c>
      <c r="P3340">
        <v>36.658749010292901</v>
      </c>
      <c r="Q3340">
        <v>6.5812439528630001E-2</v>
      </c>
    </row>
    <row r="3341" spans="1:17" hidden="1" x14ac:dyDescent="0.3">
      <c r="A3341" t="s">
        <v>6845</v>
      </c>
      <c r="B3341" t="s">
        <v>6846</v>
      </c>
      <c r="C3341" t="str">
        <f>IFERROR(VLOOKUP(Table1[[#This Row],[Ticker]],[1]!Table1[[Symbol]:[Industry]],2,FALSE),"-")</f>
        <v>-</v>
      </c>
      <c r="D3341" t="s">
        <v>343</v>
      </c>
      <c r="E3341">
        <v>52.743841955999997</v>
      </c>
      <c r="F3341">
        <v>31.33</v>
      </c>
      <c r="G3341">
        <v>8.49762966191029</v>
      </c>
      <c r="H3341">
        <v>-8.7484505410033808</v>
      </c>
      <c r="I3341">
        <v>-14.516726409900601</v>
      </c>
      <c r="J3341">
        <v>-0.40815635562314001</v>
      </c>
      <c r="K3341">
        <v>33.310236365352097</v>
      </c>
      <c r="L3341">
        <v>32.483159657205903</v>
      </c>
      <c r="M3341">
        <v>47.388315749468703</v>
      </c>
      <c r="N3341">
        <v>0.20073705620322099</v>
      </c>
      <c r="O3341">
        <v>54.484519629747801</v>
      </c>
      <c r="P3341">
        <v>44.7113163972286</v>
      </c>
      <c r="Q3341">
        <v>4.4145709619774001E-2</v>
      </c>
    </row>
    <row r="3342" spans="1:17" hidden="1" x14ac:dyDescent="0.3">
      <c r="A3342" t="s">
        <v>6847</v>
      </c>
      <c r="B3342" t="s">
        <v>6848</v>
      </c>
      <c r="C3342" t="str">
        <f>IFERROR(VLOOKUP(Table1[[#This Row],[Ticker]],[1]!Table1[[Symbol]:[Industry]],2,FALSE),"-")</f>
        <v>-</v>
      </c>
      <c r="D3342" t="s">
        <v>72</v>
      </c>
      <c r="E3342">
        <v>52.7425</v>
      </c>
      <c r="F3342">
        <v>36.5</v>
      </c>
      <c r="G3342">
        <v>-64.139877703008395</v>
      </c>
      <c r="H3342">
        <v>8.3754053635794605</v>
      </c>
      <c r="I3342">
        <v>-9.7649467693601704</v>
      </c>
      <c r="J3342">
        <v>7.6112637029030603</v>
      </c>
      <c r="K3342">
        <v>36.394464072373502</v>
      </c>
      <c r="L3342">
        <v>37.670508639081397</v>
      </c>
      <c r="M3342">
        <v>52.854986404690301</v>
      </c>
      <c r="N3342">
        <v>0.67249060533345395</v>
      </c>
      <c r="O3342">
        <v>67.260273972602704</v>
      </c>
      <c r="P3342">
        <v>30.357142857142801</v>
      </c>
      <c r="Q3342">
        <v>-6.5217396936830999E-2</v>
      </c>
    </row>
    <row r="3343" spans="1:17" hidden="1" x14ac:dyDescent="0.3">
      <c r="A3343" t="s">
        <v>6849</v>
      </c>
      <c r="B3343" t="s">
        <v>6850</v>
      </c>
      <c r="C3343" t="str">
        <f>IFERROR(VLOOKUP(Table1[[#This Row],[Ticker]],[1]!Table1[[Symbol]:[Industry]],2,FALSE),"-")</f>
        <v>-</v>
      </c>
      <c r="D3343" t="s">
        <v>921</v>
      </c>
      <c r="E3343">
        <v>52.73856</v>
      </c>
      <c r="F3343">
        <v>9.81</v>
      </c>
      <c r="G3343">
        <v>-86.157901642237604</v>
      </c>
      <c r="H3343">
        <v>-36.753887170293197</v>
      </c>
      <c r="I3343">
        <v>-77.438234614587699</v>
      </c>
      <c r="J3343">
        <v>-5.1996548759352104</v>
      </c>
      <c r="K3343">
        <v>16.561328091005699</v>
      </c>
      <c r="M3343">
        <v>0.26895600463170399</v>
      </c>
      <c r="O3343">
        <v>192.150866462793</v>
      </c>
      <c r="P3343">
        <v>0</v>
      </c>
    </row>
    <row r="3344" spans="1:17" hidden="1" x14ac:dyDescent="0.3">
      <c r="A3344" t="s">
        <v>6851</v>
      </c>
      <c r="B3344" t="s">
        <v>6852</v>
      </c>
      <c r="C3344" t="str">
        <f>IFERROR(VLOOKUP(Table1[[#This Row],[Ticker]],[1]!Table1[[Symbol]:[Industry]],2,FALSE),"-")</f>
        <v>-</v>
      </c>
      <c r="D3344" t="s">
        <v>916</v>
      </c>
      <c r="E3344">
        <v>52.638150000000003</v>
      </c>
      <c r="F3344">
        <v>170.35</v>
      </c>
      <c r="G3344">
        <v>496.60693468314798</v>
      </c>
      <c r="H3344">
        <v>-22.717995608628399</v>
      </c>
      <c r="I3344">
        <v>285.28451848399999</v>
      </c>
      <c r="J3344">
        <v>-5.2807550835456203</v>
      </c>
      <c r="K3344">
        <v>179.52772325349699</v>
      </c>
      <c r="L3344">
        <v>110.759958099171</v>
      </c>
      <c r="M3344">
        <v>26.0966690739277</v>
      </c>
      <c r="N3344">
        <v>0.33986459591885598</v>
      </c>
      <c r="O3344">
        <v>38.420898150865803</v>
      </c>
      <c r="P3344">
        <v>520.58287795992703</v>
      </c>
    </row>
    <row r="3345" spans="1:17" hidden="1" x14ac:dyDescent="0.3">
      <c r="A3345" t="s">
        <v>6853</v>
      </c>
      <c r="B3345" t="s">
        <v>6854</v>
      </c>
      <c r="C3345" t="str">
        <f>IFERROR(VLOOKUP(Table1[[#This Row],[Ticker]],[1]!Table1[[Symbol]:[Industry]],2,FALSE),"-")</f>
        <v>-</v>
      </c>
      <c r="D3345" t="s">
        <v>268</v>
      </c>
      <c r="E3345">
        <v>52.618087737000003</v>
      </c>
      <c r="F3345">
        <v>110.51</v>
      </c>
      <c r="G3345">
        <v>60.146016070105397</v>
      </c>
      <c r="H3345">
        <v>9.7142074303315091</v>
      </c>
      <c r="I3345">
        <v>-38.030559966808802</v>
      </c>
      <c r="J3345">
        <v>0.94256043813163204</v>
      </c>
      <c r="K3345">
        <v>109.11769011859</v>
      </c>
      <c r="L3345">
        <v>104.971396400692</v>
      </c>
      <c r="M3345">
        <v>44.662222630521498</v>
      </c>
      <c r="N3345">
        <v>1.4180528436473601</v>
      </c>
      <c r="O3345">
        <v>47.3169848882454</v>
      </c>
      <c r="P3345">
        <v>100.562613430127</v>
      </c>
      <c r="Q3345">
        <v>5.4629396482155999E-2</v>
      </c>
    </row>
    <row r="3346" spans="1:17" hidden="1" x14ac:dyDescent="0.3">
      <c r="A3346" t="s">
        <v>6855</v>
      </c>
      <c r="B3346" t="s">
        <v>6856</v>
      </c>
      <c r="C3346" t="str">
        <f>IFERROR(VLOOKUP(Table1[[#This Row],[Ticker]],[1]!Table1[[Symbol]:[Industry]],2,FALSE),"-")</f>
        <v>-</v>
      </c>
      <c r="E3346">
        <v>52.411590400000001</v>
      </c>
      <c r="F3346">
        <v>63.44</v>
      </c>
      <c r="G3346">
        <v>-12.088818056320299</v>
      </c>
      <c r="H3346">
        <v>17.544131778888499</v>
      </c>
      <c r="I3346">
        <v>-28.3521666600878</v>
      </c>
      <c r="J3346">
        <v>-10.347667295134</v>
      </c>
      <c r="K3346">
        <v>60.580594735326997</v>
      </c>
      <c r="L3346">
        <v>63.421900993615502</v>
      </c>
      <c r="M3346">
        <v>51.808545358770701</v>
      </c>
      <c r="N3346">
        <v>1.9616797389304099</v>
      </c>
      <c r="O3346">
        <v>45.665195460277403</v>
      </c>
      <c r="P3346">
        <v>29.469387755102002</v>
      </c>
      <c r="Q3346">
        <v>-3.8762766234819002E-2</v>
      </c>
    </row>
    <row r="3347" spans="1:17" hidden="1" x14ac:dyDescent="0.3">
      <c r="A3347" t="s">
        <v>6857</v>
      </c>
      <c r="B3347" t="s">
        <v>6858</v>
      </c>
      <c r="C3347" t="str">
        <f>IFERROR(VLOOKUP(Table1[[#This Row],[Ticker]],[1]!Table1[[Symbol]:[Industry]],2,FALSE),"-")</f>
        <v>-</v>
      </c>
      <c r="E3347">
        <v>52.355143583999997</v>
      </c>
      <c r="F3347">
        <v>69.39</v>
      </c>
      <c r="G3347">
        <v>-66.864832165667806</v>
      </c>
      <c r="H3347">
        <v>-23.984823989465301</v>
      </c>
      <c r="I3347">
        <v>-64.8824105503993</v>
      </c>
      <c r="J3347">
        <v>-3.0352887026196602</v>
      </c>
      <c r="K3347">
        <v>88.140159972777397</v>
      </c>
      <c r="L3347">
        <v>106.55747218158901</v>
      </c>
      <c r="M3347">
        <v>38.322563075625702</v>
      </c>
      <c r="N3347">
        <v>4.9191107644305703</v>
      </c>
      <c r="O3347">
        <v>130.580775327857</v>
      </c>
      <c r="P3347">
        <v>10.1428571428571</v>
      </c>
      <c r="Q3347">
        <v>6.3326766469600001E-3</v>
      </c>
    </row>
    <row r="3348" spans="1:17" hidden="1" x14ac:dyDescent="0.3">
      <c r="A3348" t="s">
        <v>6859</v>
      </c>
      <c r="B3348" t="s">
        <v>6860</v>
      </c>
      <c r="C3348" t="str">
        <f>IFERROR(VLOOKUP(Table1[[#This Row],[Ticker]],[1]!Table1[[Symbol]:[Industry]],2,FALSE),"-")</f>
        <v>-</v>
      </c>
      <c r="D3348" t="s">
        <v>619</v>
      </c>
      <c r="E3348">
        <v>52.300098159999997</v>
      </c>
      <c r="F3348">
        <v>314.2</v>
      </c>
      <c r="G3348">
        <v>22.1635916069419</v>
      </c>
      <c r="H3348">
        <v>10.908880860895801</v>
      </c>
      <c r="I3348">
        <v>-19.928606346216299</v>
      </c>
      <c r="J3348">
        <v>-9.4338154801019201</v>
      </c>
      <c r="K3348">
        <v>311.200698161731</v>
      </c>
      <c r="L3348">
        <v>281.542558008963</v>
      </c>
      <c r="M3348">
        <v>29.785365429001299</v>
      </c>
      <c r="N3348">
        <v>0.48039505205586702</v>
      </c>
      <c r="O3348">
        <v>30.808402291534001</v>
      </c>
      <c r="P3348">
        <v>50.334928229665003</v>
      </c>
      <c r="Q3348">
        <v>-5.1330560267177999E-2</v>
      </c>
    </row>
    <row r="3349" spans="1:17" hidden="1" x14ac:dyDescent="0.3">
      <c r="A3349" t="s">
        <v>6861</v>
      </c>
      <c r="B3349" t="s">
        <v>6862</v>
      </c>
      <c r="C3349" t="str">
        <f>IFERROR(VLOOKUP(Table1[[#This Row],[Ticker]],[1]!Table1[[Symbol]:[Industry]],2,FALSE),"-")</f>
        <v>-</v>
      </c>
      <c r="D3349" t="s">
        <v>539</v>
      </c>
      <c r="E3349">
        <v>52.200600000000001</v>
      </c>
      <c r="F3349">
        <v>3.61</v>
      </c>
      <c r="G3349">
        <v>368.29857465811602</v>
      </c>
      <c r="H3349">
        <v>-44.464835893046299</v>
      </c>
      <c r="I3349">
        <v>9.5813068411370796</v>
      </c>
      <c r="J3349">
        <v>3.75122168130591</v>
      </c>
      <c r="K3349">
        <v>4.98604977411562</v>
      </c>
      <c r="L3349">
        <v>3.8956265685919802</v>
      </c>
      <c r="M3349">
        <v>22.2830167622201</v>
      </c>
      <c r="N3349">
        <v>5.3635302349142497</v>
      </c>
      <c r="O3349">
        <v>128.80886426592701</v>
      </c>
      <c r="P3349">
        <v>399.55548861922301</v>
      </c>
      <c r="Q3349">
        <v>0.123272374979111</v>
      </c>
    </row>
    <row r="3350" spans="1:17" hidden="1" x14ac:dyDescent="0.3">
      <c r="A3350" t="s">
        <v>6863</v>
      </c>
      <c r="B3350" t="s">
        <v>6864</v>
      </c>
      <c r="C3350" t="str">
        <f>IFERROR(VLOOKUP(Table1[[#This Row],[Ticker]],[1]!Table1[[Symbol]:[Industry]],2,FALSE),"-")</f>
        <v>-</v>
      </c>
      <c r="D3350" t="s">
        <v>130</v>
      </c>
      <c r="E3350">
        <v>52.120224274999998</v>
      </c>
      <c r="F3350">
        <v>5.1100000000000003</v>
      </c>
      <c r="G3350">
        <v>19.844281442322099</v>
      </c>
      <c r="H3350">
        <v>-7.2264286773174797</v>
      </c>
      <c r="I3350">
        <v>-9.8954515068608906</v>
      </c>
      <c r="J3350">
        <v>-0.82029782039618704</v>
      </c>
      <c r="K3350">
        <v>5.1197062615253301</v>
      </c>
      <c r="L3350">
        <v>4.9093743037383497</v>
      </c>
      <c r="M3350">
        <v>51.553287266686198</v>
      </c>
      <c r="N3350">
        <v>0.75303487879080899</v>
      </c>
      <c r="O3350">
        <v>29.745596868884501</v>
      </c>
      <c r="P3350">
        <v>54.848484848484802</v>
      </c>
      <c r="Q3350">
        <v>0.10643114263598701</v>
      </c>
    </row>
    <row r="3351" spans="1:17" hidden="1" x14ac:dyDescent="0.3">
      <c r="A3351" t="s">
        <v>6865</v>
      </c>
      <c r="B3351" t="s">
        <v>6866</v>
      </c>
      <c r="C3351" t="str">
        <f>IFERROR(VLOOKUP(Table1[[#This Row],[Ticker]],[1]!Table1[[Symbol]:[Industry]],2,FALSE),"-")</f>
        <v>-</v>
      </c>
      <c r="D3351" t="s">
        <v>101</v>
      </c>
      <c r="E3351">
        <v>52.069988000000002</v>
      </c>
      <c r="F3351">
        <v>40.06</v>
      </c>
      <c r="G3351">
        <v>577.60023885982298</v>
      </c>
      <c r="H3351">
        <v>146.891337001246</v>
      </c>
      <c r="I3351">
        <v>199.68083066911001</v>
      </c>
      <c r="J3351">
        <v>20.6575390443498</v>
      </c>
      <c r="K3351">
        <v>23.053202068256599</v>
      </c>
      <c r="L3351">
        <v>15.4284715742881</v>
      </c>
      <c r="M3351">
        <v>84.142968429703103</v>
      </c>
      <c r="N3351">
        <v>1.6770731707316999</v>
      </c>
      <c r="O3351">
        <v>0</v>
      </c>
      <c r="P3351">
        <v>663.04761904761904</v>
      </c>
      <c r="Q3351">
        <v>7.8822919180245005E-2</v>
      </c>
    </row>
    <row r="3352" spans="1:17" hidden="1" x14ac:dyDescent="0.3">
      <c r="A3352" t="s">
        <v>6867</v>
      </c>
      <c r="B3352" t="s">
        <v>6868</v>
      </c>
      <c r="C3352" t="str">
        <f>IFERROR(VLOOKUP(Table1[[#This Row],[Ticker]],[1]!Table1[[Symbol]:[Industry]],2,FALSE),"-")</f>
        <v>-</v>
      </c>
      <c r="D3352" t="s">
        <v>420</v>
      </c>
      <c r="E3352">
        <v>51.968492404999999</v>
      </c>
      <c r="F3352">
        <v>0.89</v>
      </c>
      <c r="G3352">
        <v>-48.552214463219599</v>
      </c>
      <c r="H3352">
        <v>7.0887054222993697</v>
      </c>
      <c r="I3352">
        <v>-14.119912612765299</v>
      </c>
      <c r="J3352">
        <v>-2.7166449684595801</v>
      </c>
      <c r="K3352">
        <v>0.87834454978102405</v>
      </c>
      <c r="L3352">
        <v>0.86266068778975302</v>
      </c>
      <c r="M3352">
        <v>40.868472005956399</v>
      </c>
      <c r="N3352">
        <v>0.85772178921514397</v>
      </c>
      <c r="O3352">
        <v>51.685393258426899</v>
      </c>
      <c r="P3352">
        <v>34.848484848484802</v>
      </c>
      <c r="Q3352">
        <v>9.0351293706440003E-2</v>
      </c>
    </row>
    <row r="3353" spans="1:17" hidden="1" x14ac:dyDescent="0.3">
      <c r="A3353" t="s">
        <v>6869</v>
      </c>
      <c r="B3353" t="s">
        <v>6870</v>
      </c>
      <c r="C3353" t="str">
        <f>IFERROR(VLOOKUP(Table1[[#This Row],[Ticker]],[1]!Table1[[Symbol]:[Industry]],2,FALSE),"-")</f>
        <v>-</v>
      </c>
      <c r="E3353">
        <v>51.912500000000001</v>
      </c>
      <c r="F3353">
        <v>41.53</v>
      </c>
      <c r="G3353">
        <v>6.3346936858818799</v>
      </c>
      <c r="H3353">
        <v>-18.3200378600487</v>
      </c>
      <c r="I3353">
        <v>-30.293101126379302</v>
      </c>
      <c r="J3353">
        <v>-2.5136652258378902</v>
      </c>
      <c r="K3353">
        <v>45.246840967456201</v>
      </c>
      <c r="L3353">
        <v>43.208448944815103</v>
      </c>
      <c r="M3353">
        <v>37.823446485452202</v>
      </c>
      <c r="N3353">
        <v>0.366621672685082</v>
      </c>
      <c r="O3353">
        <v>62.894293281964799</v>
      </c>
      <c r="P3353">
        <v>56.127819548872097</v>
      </c>
      <c r="Q3353">
        <v>8.4155269627693999E-2</v>
      </c>
    </row>
    <row r="3354" spans="1:17" hidden="1" x14ac:dyDescent="0.3">
      <c r="A3354" t="s">
        <v>6871</v>
      </c>
      <c r="B3354" t="s">
        <v>6872</v>
      </c>
      <c r="C3354" t="str">
        <f>IFERROR(VLOOKUP(Table1[[#This Row],[Ticker]],[1]!Table1[[Symbol]:[Industry]],2,FALSE),"-")</f>
        <v>-</v>
      </c>
      <c r="E3354">
        <v>51.909480000000002</v>
      </c>
      <c r="F3354">
        <v>105</v>
      </c>
      <c r="G3354">
        <v>117.959540594188</v>
      </c>
      <c r="H3354">
        <v>-21.3737850575178</v>
      </c>
      <c r="I3354">
        <v>430.76556462450498</v>
      </c>
      <c r="J3354">
        <v>-4.4382928857596697</v>
      </c>
      <c r="K3354">
        <v>107.513271587582</v>
      </c>
      <c r="L3354">
        <v>66.854178243470301</v>
      </c>
      <c r="M3354">
        <v>8.2565975808703893</v>
      </c>
      <c r="N3354">
        <v>0.191647431095892</v>
      </c>
      <c r="O3354">
        <v>27.571428571428498</v>
      </c>
      <c r="P3354">
        <v>446.02184087363401</v>
      </c>
      <c r="Q3354">
        <v>0.15666674126512001</v>
      </c>
    </row>
    <row r="3355" spans="1:17" hidden="1" x14ac:dyDescent="0.3">
      <c r="A3355" t="s">
        <v>6873</v>
      </c>
      <c r="B3355" t="s">
        <v>6874</v>
      </c>
      <c r="C3355" t="str">
        <f>IFERROR(VLOOKUP(Table1[[#This Row],[Ticker]],[1]!Table1[[Symbol]:[Industry]],2,FALSE),"-")</f>
        <v>-</v>
      </c>
      <c r="E3355">
        <v>51.892611600000002</v>
      </c>
      <c r="F3355">
        <v>58.92</v>
      </c>
      <c r="G3355">
        <v>37.5372146179579</v>
      </c>
      <c r="H3355">
        <v>-4.69577733632131</v>
      </c>
      <c r="I3355">
        <v>-14.3831380878551</v>
      </c>
      <c r="J3355">
        <v>-6.3022149317420997</v>
      </c>
      <c r="K3355">
        <v>60.770223088170802</v>
      </c>
      <c r="L3355">
        <v>57.9180031992504</v>
      </c>
      <c r="M3355">
        <v>43.438956396150701</v>
      </c>
      <c r="N3355">
        <v>0.82260413473369398</v>
      </c>
      <c r="O3355">
        <v>36.541072640868897</v>
      </c>
      <c r="P3355">
        <v>76.671664167916006</v>
      </c>
      <c r="Q3355">
        <v>3.5279335184203002E-2</v>
      </c>
    </row>
    <row r="3356" spans="1:17" hidden="1" x14ac:dyDescent="0.3">
      <c r="A3356" t="s">
        <v>6875</v>
      </c>
      <c r="B3356" t="s">
        <v>6876</v>
      </c>
      <c r="C3356" t="str">
        <f>IFERROR(VLOOKUP(Table1[[#This Row],[Ticker]],[1]!Table1[[Symbol]:[Industry]],2,FALSE),"-")</f>
        <v>-</v>
      </c>
      <c r="D3356" t="s">
        <v>375</v>
      </c>
      <c r="E3356">
        <v>51.883155000000002</v>
      </c>
      <c r="F3356">
        <v>96.75</v>
      </c>
      <c r="G3356">
        <v>-44.379069562258103</v>
      </c>
      <c r="H3356">
        <v>-12.118596858147001</v>
      </c>
      <c r="I3356">
        <v>-44.661602772295602</v>
      </c>
      <c r="J3356">
        <v>-12.357520123168699</v>
      </c>
      <c r="K3356">
        <v>105.90682239409701</v>
      </c>
      <c r="L3356">
        <v>122.411171026064</v>
      </c>
      <c r="M3356">
        <v>31.976450776431498</v>
      </c>
      <c r="N3356">
        <v>1.89761615548132</v>
      </c>
      <c r="O3356">
        <v>116.02067183462501</v>
      </c>
      <c r="P3356">
        <v>11.424622826212101</v>
      </c>
      <c r="Q3356">
        <v>0.104997800498382</v>
      </c>
    </row>
    <row r="3357" spans="1:17" hidden="1" x14ac:dyDescent="0.3">
      <c r="A3357" t="s">
        <v>6877</v>
      </c>
      <c r="B3357" t="s">
        <v>6878</v>
      </c>
      <c r="C3357" t="str">
        <f>IFERROR(VLOOKUP(Table1[[#This Row],[Ticker]],[1]!Table1[[Symbol]:[Industry]],2,FALSE),"-")</f>
        <v>-</v>
      </c>
      <c r="E3357">
        <v>51.83325</v>
      </c>
      <c r="F3357">
        <v>47.25</v>
      </c>
      <c r="G3357">
        <v>69.354662287869104</v>
      </c>
      <c r="H3357">
        <v>-17.452774398328401</v>
      </c>
      <c r="I3357">
        <v>11.7598527831291</v>
      </c>
      <c r="J3357">
        <v>-8.6423243418106495</v>
      </c>
      <c r="K3357">
        <v>48.379665059337498</v>
      </c>
      <c r="L3357">
        <v>37.3769248017717</v>
      </c>
      <c r="M3357">
        <v>29.861764767885401</v>
      </c>
      <c r="N3357">
        <v>0.69558359621451105</v>
      </c>
      <c r="O3357">
        <v>45.925925925925903</v>
      </c>
      <c r="P3357">
        <v>106.24181580096</v>
      </c>
      <c r="Q3357">
        <v>0.103061190978124</v>
      </c>
    </row>
    <row r="3358" spans="1:17" hidden="1" x14ac:dyDescent="0.3">
      <c r="A3358" t="s">
        <v>6879</v>
      </c>
      <c r="B3358" t="s">
        <v>6880</v>
      </c>
      <c r="C3358" t="str">
        <f>IFERROR(VLOOKUP(Table1[[#This Row],[Ticker]],[1]!Table1[[Symbol]:[Industry]],2,FALSE),"-")</f>
        <v>-</v>
      </c>
      <c r="D3358" t="s">
        <v>46</v>
      </c>
      <c r="E3358">
        <v>51.807000000000002</v>
      </c>
      <c r="F3358">
        <v>7</v>
      </c>
      <c r="G3358">
        <v>-97.176555834206198</v>
      </c>
      <c r="H3358">
        <v>-19.452556713622901</v>
      </c>
      <c r="I3358">
        <v>-63.974224967077603</v>
      </c>
      <c r="J3358">
        <v>1.7036448866128799</v>
      </c>
      <c r="K3358">
        <v>8.2653571168361299</v>
      </c>
      <c r="L3358">
        <v>12.1639508429302</v>
      </c>
      <c r="M3358">
        <v>36.129242452877797</v>
      </c>
      <c r="N3358">
        <v>0.371148081860389</v>
      </c>
      <c r="O3358">
        <v>321.57142857142799</v>
      </c>
      <c r="P3358">
        <v>4.3219076005961199</v>
      </c>
      <c r="Q3358">
        <v>3.052744843773E-2</v>
      </c>
    </row>
    <row r="3359" spans="1:17" hidden="1" x14ac:dyDescent="0.3">
      <c r="A3359" t="s">
        <v>6881</v>
      </c>
      <c r="B3359" t="s">
        <v>6882</v>
      </c>
      <c r="C3359" t="str">
        <f>IFERROR(VLOOKUP(Table1[[#This Row],[Ticker]],[1]!Table1[[Symbol]:[Industry]],2,FALSE),"-")</f>
        <v>-</v>
      </c>
      <c r="E3359">
        <v>51.787439999999997</v>
      </c>
      <c r="F3359">
        <v>42.31</v>
      </c>
      <c r="G3359">
        <v>-56.236590090739803</v>
      </c>
      <c r="H3359">
        <v>-6.8969267616086603</v>
      </c>
      <c r="I3359">
        <v>-35.426087569883599</v>
      </c>
      <c r="J3359">
        <v>-3.2966844941512701</v>
      </c>
      <c r="K3359">
        <v>44.972330579790203</v>
      </c>
      <c r="L3359">
        <v>49.200484583754303</v>
      </c>
      <c r="M3359">
        <v>32.524149484746602</v>
      </c>
      <c r="N3359">
        <v>0.36401515151515101</v>
      </c>
      <c r="O3359">
        <v>81.871897896478302</v>
      </c>
      <c r="P3359">
        <v>3.8282208588957101</v>
      </c>
    </row>
    <row r="3360" spans="1:17" hidden="1" x14ac:dyDescent="0.3">
      <c r="A3360" t="s">
        <v>6883</v>
      </c>
      <c r="B3360" t="s">
        <v>6884</v>
      </c>
      <c r="C3360" t="str">
        <f>IFERROR(VLOOKUP(Table1[[#This Row],[Ticker]],[1]!Table1[[Symbol]:[Industry]],2,FALSE),"-")</f>
        <v>-</v>
      </c>
      <c r="D3360" t="s">
        <v>407</v>
      </c>
      <c r="E3360">
        <v>51.756704999999997</v>
      </c>
      <c r="F3360">
        <v>136.5</v>
      </c>
      <c r="G3360">
        <v>-27.849182713398601</v>
      </c>
      <c r="H3360">
        <v>1.7210583634758601</v>
      </c>
      <c r="I3360">
        <v>-40.276874985739703</v>
      </c>
      <c r="J3360">
        <v>-4.3567138808229799</v>
      </c>
      <c r="K3360">
        <v>134.28503289113999</v>
      </c>
      <c r="L3360">
        <v>138.711580487368</v>
      </c>
      <c r="M3360">
        <v>43.476852097628502</v>
      </c>
      <c r="N3360">
        <v>0.72384982238627504</v>
      </c>
      <c r="O3360">
        <v>83.150183150183096</v>
      </c>
      <c r="P3360">
        <v>29.3838862559241</v>
      </c>
      <c r="Q3360">
        <v>2.3654817424420001E-2</v>
      </c>
    </row>
    <row r="3361" spans="1:17" hidden="1" x14ac:dyDescent="0.3">
      <c r="A3361" t="s">
        <v>6885</v>
      </c>
      <c r="B3361" t="s">
        <v>6886</v>
      </c>
      <c r="C3361" t="str">
        <f>IFERROR(VLOOKUP(Table1[[#This Row],[Ticker]],[1]!Table1[[Symbol]:[Industry]],2,FALSE),"-")</f>
        <v>-</v>
      </c>
      <c r="D3361" t="s">
        <v>420</v>
      </c>
      <c r="E3361">
        <v>51.643436019999903</v>
      </c>
      <c r="F3361">
        <v>81.7</v>
      </c>
      <c r="G3361">
        <v>-46.900471578665702</v>
      </c>
      <c r="H3361">
        <v>-2.8342450923973699</v>
      </c>
      <c r="I3361">
        <v>-35.236687610539299</v>
      </c>
      <c r="J3361">
        <v>-1.6114640259966699</v>
      </c>
      <c r="K3361">
        <v>84.357232368391394</v>
      </c>
      <c r="L3361">
        <v>92.626599481304297</v>
      </c>
      <c r="M3361">
        <v>56.161693666915497</v>
      </c>
      <c r="N3361">
        <v>0.30017892644135102</v>
      </c>
      <c r="O3361">
        <v>97.062423500611899</v>
      </c>
      <c r="P3361">
        <v>16.2162162162162</v>
      </c>
      <c r="Q3361">
        <v>3.4980566117983003E-2</v>
      </c>
    </row>
    <row r="3362" spans="1:17" hidden="1" x14ac:dyDescent="0.3">
      <c r="A3362" t="s">
        <v>6887</v>
      </c>
      <c r="B3362" t="s">
        <v>6888</v>
      </c>
      <c r="C3362" t="str">
        <f>IFERROR(VLOOKUP(Table1[[#This Row],[Ticker]],[1]!Table1[[Symbol]:[Industry]],2,FALSE),"-")</f>
        <v>-</v>
      </c>
      <c r="E3362">
        <v>51.567838399999999</v>
      </c>
      <c r="F3362">
        <v>50.44</v>
      </c>
      <c r="G3362">
        <v>-88.152079640415295</v>
      </c>
      <c r="H3362">
        <v>15.612716721734399</v>
      </c>
      <c r="I3362">
        <v>-65.805295856972094</v>
      </c>
      <c r="J3362">
        <v>-7.2818623597639203</v>
      </c>
      <c r="K3362">
        <v>53.204513792792099</v>
      </c>
      <c r="L3362">
        <v>78.704887438636504</v>
      </c>
      <c r="M3362">
        <v>34.340479524996503</v>
      </c>
      <c r="N3362">
        <v>1.80833333333333</v>
      </c>
      <c r="O3362">
        <v>238.22363203806501</v>
      </c>
      <c r="P3362">
        <v>23.024390243902399</v>
      </c>
    </row>
    <row r="3363" spans="1:17" hidden="1" x14ac:dyDescent="0.3">
      <c r="A3363" t="s">
        <v>6889</v>
      </c>
      <c r="B3363" t="s">
        <v>6890</v>
      </c>
      <c r="C3363" t="str">
        <f>IFERROR(VLOOKUP(Table1[[#This Row],[Ticker]],[1]!Table1[[Symbol]:[Industry]],2,FALSE),"-")</f>
        <v>-</v>
      </c>
      <c r="D3363" t="s">
        <v>619</v>
      </c>
      <c r="E3363">
        <v>51.489928800000001</v>
      </c>
      <c r="F3363">
        <v>101.52</v>
      </c>
      <c r="G3363">
        <v>176.37908630901899</v>
      </c>
      <c r="H3363">
        <v>62.545601974023498</v>
      </c>
      <c r="I3363">
        <v>97.173102281944495</v>
      </c>
      <c r="J3363">
        <v>21.557991805768999</v>
      </c>
      <c r="K3363">
        <v>65.528319533069805</v>
      </c>
      <c r="L3363">
        <v>52.985372520289999</v>
      </c>
      <c r="M3363">
        <v>91.615188092672597</v>
      </c>
      <c r="N3363">
        <v>2.74711953017749</v>
      </c>
      <c r="O3363">
        <v>0</v>
      </c>
      <c r="P3363">
        <v>217.25</v>
      </c>
      <c r="Q3363">
        <v>7.1249446122987004E-2</v>
      </c>
    </row>
    <row r="3364" spans="1:17" hidden="1" x14ac:dyDescent="0.3">
      <c r="A3364" t="s">
        <v>6891</v>
      </c>
      <c r="B3364" t="s">
        <v>6892</v>
      </c>
      <c r="C3364" t="str">
        <f>IFERROR(VLOOKUP(Table1[[#This Row],[Ticker]],[1]!Table1[[Symbol]:[Industry]],2,FALSE),"-")</f>
        <v>-</v>
      </c>
      <c r="D3364" t="s">
        <v>116</v>
      </c>
      <c r="E3364">
        <v>51.443199999999997</v>
      </c>
      <c r="F3364">
        <v>5.12</v>
      </c>
      <c r="G3364">
        <v>13.0907233898877</v>
      </c>
      <c r="H3364">
        <v>-13.8443931692499</v>
      </c>
      <c r="I3364">
        <v>-32.675631087838603</v>
      </c>
      <c r="J3364">
        <v>0.54422459675781298</v>
      </c>
      <c r="K3364">
        <v>5.2881291840801801</v>
      </c>
      <c r="L3364">
        <v>5.3598541888318199</v>
      </c>
      <c r="M3364">
        <v>26.1979279665949</v>
      </c>
      <c r="N3364">
        <v>0.64223929586367101</v>
      </c>
      <c r="O3364">
        <v>86.71875</v>
      </c>
      <c r="P3364">
        <v>57.538461538461497</v>
      </c>
      <c r="Q3364">
        <v>6.5560258182085995E-2</v>
      </c>
    </row>
    <row r="3365" spans="1:17" hidden="1" x14ac:dyDescent="0.3">
      <c r="A3365" t="s">
        <v>6893</v>
      </c>
      <c r="B3365" t="s">
        <v>6894</v>
      </c>
      <c r="C3365" t="str">
        <f>IFERROR(VLOOKUP(Table1[[#This Row],[Ticker]],[1]!Table1[[Symbol]:[Industry]],2,FALSE),"-")</f>
        <v>-</v>
      </c>
      <c r="D3365" t="s">
        <v>72</v>
      </c>
      <c r="E3365">
        <v>51.436504999999997</v>
      </c>
      <c r="F3365">
        <v>121.7</v>
      </c>
      <c r="G3365">
        <v>107.129259913498</v>
      </c>
      <c r="H3365">
        <v>-26.865376210353599</v>
      </c>
      <c r="I3365">
        <v>-45.990482282139702</v>
      </c>
      <c r="J3365">
        <v>-8.6352433687723291</v>
      </c>
      <c r="K3365">
        <v>137.58388889078901</v>
      </c>
      <c r="L3365">
        <v>113.676806107529</v>
      </c>
      <c r="M3365">
        <v>24.4649031676676</v>
      </c>
      <c r="N3365">
        <v>0.49053491671983701</v>
      </c>
      <c r="O3365">
        <v>62.489728841413303</v>
      </c>
      <c r="P3365">
        <v>131.105203190277</v>
      </c>
      <c r="Q3365">
        <v>0.28716271283808398</v>
      </c>
    </row>
    <row r="3366" spans="1:17" hidden="1" x14ac:dyDescent="0.3">
      <c r="A3366" t="s">
        <v>6895</v>
      </c>
      <c r="B3366" t="s">
        <v>6896</v>
      </c>
      <c r="C3366" t="str">
        <f>IFERROR(VLOOKUP(Table1[[#This Row],[Ticker]],[1]!Table1[[Symbol]:[Industry]],2,FALSE),"-")</f>
        <v>-</v>
      </c>
      <c r="D3366" t="s">
        <v>138</v>
      </c>
      <c r="E3366">
        <v>51.284513799999999</v>
      </c>
      <c r="F3366">
        <v>41</v>
      </c>
      <c r="G3366">
        <v>9.4007645956999397</v>
      </c>
      <c r="H3366">
        <v>-10.7459380044493</v>
      </c>
      <c r="I3366">
        <v>0.89103253274074301</v>
      </c>
      <c r="J3366">
        <v>1.6041210719858101</v>
      </c>
      <c r="K3366">
        <v>43.127471630358002</v>
      </c>
      <c r="L3366">
        <v>40.345175333465903</v>
      </c>
      <c r="M3366">
        <v>24.654844996630501</v>
      </c>
      <c r="N3366">
        <v>0.43745618427641397</v>
      </c>
      <c r="O3366">
        <v>29.999999999999901</v>
      </c>
      <c r="P3366">
        <v>36.6666666666666</v>
      </c>
      <c r="Q3366">
        <v>5.7305805426899998E-4</v>
      </c>
    </row>
    <row r="3367" spans="1:17" hidden="1" x14ac:dyDescent="0.3">
      <c r="A3367" t="s">
        <v>6897</v>
      </c>
      <c r="B3367" t="s">
        <v>6898</v>
      </c>
      <c r="C3367" t="str">
        <f>IFERROR(VLOOKUP(Table1[[#This Row],[Ticker]],[1]!Table1[[Symbol]:[Industry]],2,FALSE),"-")</f>
        <v>-</v>
      </c>
      <c r="D3367" t="s">
        <v>420</v>
      </c>
      <c r="E3367">
        <v>51.053654575000003</v>
      </c>
      <c r="F3367">
        <v>166.07</v>
      </c>
      <c r="G3367">
        <v>-23.975943276778899</v>
      </c>
      <c r="H3367">
        <v>184.47009228361301</v>
      </c>
      <c r="I3367">
        <v>187.791169006345</v>
      </c>
      <c r="J3367">
        <v>16.300957617835099</v>
      </c>
      <c r="M3367">
        <v>100</v>
      </c>
      <c r="N3367">
        <v>1.35780364070426</v>
      </c>
      <c r="O3367">
        <v>0</v>
      </c>
    </row>
    <row r="3368" spans="1:17" hidden="1" x14ac:dyDescent="0.3">
      <c r="A3368" t="s">
        <v>6899</v>
      </c>
      <c r="B3368" t="s">
        <v>6900</v>
      </c>
      <c r="C3368" t="str">
        <f>IFERROR(VLOOKUP(Table1[[#This Row],[Ticker]],[1]!Table1[[Symbol]:[Industry]],2,FALSE),"-")</f>
        <v>-</v>
      </c>
      <c r="D3368" t="s">
        <v>551</v>
      </c>
      <c r="E3368">
        <v>50.981114239999997</v>
      </c>
      <c r="F3368">
        <v>55.3</v>
      </c>
      <c r="G3368">
        <v>-16.073504252388599</v>
      </c>
      <c r="H3368">
        <v>-12.5545799494032</v>
      </c>
      <c r="I3368">
        <v>-38.716483861585701</v>
      </c>
      <c r="J3368">
        <v>-8.8055618294405704</v>
      </c>
      <c r="K3368">
        <v>58.840944943101597</v>
      </c>
      <c r="L3368">
        <v>58.530882795363198</v>
      </c>
      <c r="M3368">
        <v>28.350467480197</v>
      </c>
      <c r="N3368">
        <v>1.1632823462411399</v>
      </c>
      <c r="O3368">
        <v>60.759493670886002</v>
      </c>
      <c r="P3368">
        <v>18.6695278969956</v>
      </c>
      <c r="Q3368">
        <v>-6.3590372850961002E-2</v>
      </c>
    </row>
    <row r="3369" spans="1:17" hidden="1" x14ac:dyDescent="0.3">
      <c r="A3369" t="s">
        <v>6901</v>
      </c>
      <c r="B3369" t="s">
        <v>6902</v>
      </c>
      <c r="C3369" t="str">
        <f>IFERROR(VLOOKUP(Table1[[#This Row],[Ticker]],[1]!Table1[[Symbol]:[Industry]],2,FALSE),"-")</f>
        <v>-</v>
      </c>
      <c r="E3369">
        <v>50.879790415999999</v>
      </c>
      <c r="F3369">
        <v>17.68</v>
      </c>
      <c r="G3369">
        <v>28.328435761268398</v>
      </c>
      <c r="H3369">
        <v>-25.571767550673499</v>
      </c>
      <c r="I3369">
        <v>-12.6147668151667</v>
      </c>
      <c r="J3369">
        <v>-6.1257854333324602</v>
      </c>
      <c r="K3369">
        <v>22.784433542691101</v>
      </c>
      <c r="L3369">
        <v>21.405424861679901</v>
      </c>
      <c r="M3369">
        <v>15.023125093344101</v>
      </c>
      <c r="N3369">
        <v>0.98906217778401295</v>
      </c>
      <c r="O3369">
        <v>102.677224736048</v>
      </c>
      <c r="P3369">
        <v>76.652789342214803</v>
      </c>
      <c r="Q3369">
        <v>8.7536165385036002E-2</v>
      </c>
    </row>
    <row r="3370" spans="1:17" hidden="1" x14ac:dyDescent="0.3">
      <c r="A3370" t="s">
        <v>6903</v>
      </c>
      <c r="B3370" t="s">
        <v>6904</v>
      </c>
      <c r="C3370" t="str">
        <f>IFERROR(VLOOKUP(Table1[[#This Row],[Ticker]],[1]!Table1[[Symbol]:[Industry]],2,FALSE),"-")</f>
        <v>-</v>
      </c>
      <c r="D3370" t="s">
        <v>116</v>
      </c>
      <c r="E3370">
        <v>50.782499999999999</v>
      </c>
      <c r="F3370">
        <v>67.709999999999994</v>
      </c>
      <c r="G3370">
        <v>28.421085757657199</v>
      </c>
      <c r="H3370">
        <v>-8.1809024208378798</v>
      </c>
      <c r="I3370">
        <v>-18.541521214133901</v>
      </c>
      <c r="J3370">
        <v>-2.9346486426788001</v>
      </c>
      <c r="K3370">
        <v>71.493485015600697</v>
      </c>
      <c r="L3370">
        <v>63.122648176456302</v>
      </c>
      <c r="M3370">
        <v>24.816847706205301</v>
      </c>
      <c r="N3370">
        <v>0.92425524555620098</v>
      </c>
      <c r="O3370">
        <v>43.996455471865303</v>
      </c>
      <c r="P3370">
        <v>69.063670411985001</v>
      </c>
      <c r="Q3370">
        <v>7.2550879911758001E-2</v>
      </c>
    </row>
    <row r="3371" spans="1:17" hidden="1" x14ac:dyDescent="0.3">
      <c r="A3371" t="s">
        <v>6905</v>
      </c>
      <c r="B3371" t="s">
        <v>6906</v>
      </c>
      <c r="C3371" t="str">
        <f>IFERROR(VLOOKUP(Table1[[#This Row],[Ticker]],[1]!Table1[[Symbol]:[Industry]],2,FALSE),"-")</f>
        <v>-</v>
      </c>
      <c r="D3371" t="s">
        <v>1435</v>
      </c>
      <c r="E3371">
        <v>50.67404226</v>
      </c>
      <c r="F3371">
        <v>9.6300000000000008</v>
      </c>
      <c r="G3371">
        <v>-87.286652175723106</v>
      </c>
      <c r="H3371">
        <v>-12.4305253469314</v>
      </c>
      <c r="I3371">
        <v>-59.104672750586602</v>
      </c>
      <c r="J3371">
        <v>-2.4059279973418901</v>
      </c>
      <c r="K3371">
        <v>10.281344259880701</v>
      </c>
      <c r="L3371">
        <v>14.7390789097892</v>
      </c>
      <c r="M3371">
        <v>33.967179796811799</v>
      </c>
      <c r="N3371">
        <v>0.72919567501676996</v>
      </c>
      <c r="O3371">
        <v>182.96988577362399</v>
      </c>
      <c r="P3371">
        <v>7.5977653631284996</v>
      </c>
      <c r="Q3371">
        <v>0.208944235809183</v>
      </c>
    </row>
    <row r="3372" spans="1:17" hidden="1" x14ac:dyDescent="0.3">
      <c r="A3372" t="s">
        <v>6907</v>
      </c>
      <c r="B3372" t="s">
        <v>6908</v>
      </c>
      <c r="C3372" t="str">
        <f>IFERROR(VLOOKUP(Table1[[#This Row],[Ticker]],[1]!Table1[[Symbol]:[Industry]],2,FALSE),"-")</f>
        <v>-</v>
      </c>
      <c r="D3372" t="s">
        <v>138</v>
      </c>
      <c r="E3372">
        <v>50.593439600000004</v>
      </c>
      <c r="F3372">
        <v>6.52</v>
      </c>
      <c r="G3372">
        <v>13.2872146179579</v>
      </c>
      <c r="H3372">
        <v>2.96914020490807</v>
      </c>
      <c r="I3372">
        <v>12.586861005773001</v>
      </c>
      <c r="J3372">
        <v>-9.7905643406512102</v>
      </c>
      <c r="K3372">
        <v>6.1468818263838498</v>
      </c>
      <c r="L3372">
        <v>5.5349054652189</v>
      </c>
      <c r="M3372">
        <v>52.7165006809172</v>
      </c>
      <c r="N3372">
        <v>0.96593247253960002</v>
      </c>
      <c r="O3372">
        <v>12.4233128834355</v>
      </c>
      <c r="P3372">
        <v>62.999999999999901</v>
      </c>
      <c r="Q3372">
        <v>6.0676018922671E-2</v>
      </c>
    </row>
    <row r="3373" spans="1:17" hidden="1" x14ac:dyDescent="0.3">
      <c r="A3373" t="s">
        <v>6909</v>
      </c>
      <c r="B3373" t="s">
        <v>6910</v>
      </c>
      <c r="C3373" t="str">
        <f>IFERROR(VLOOKUP(Table1[[#This Row],[Ticker]],[1]!Table1[[Symbol]:[Industry]],2,FALSE),"-")</f>
        <v>-</v>
      </c>
      <c r="D3373" t="s">
        <v>62</v>
      </c>
      <c r="E3373">
        <v>50.5</v>
      </c>
      <c r="F3373">
        <v>4.04</v>
      </c>
      <c r="G3373">
        <v>-47.691955361371001</v>
      </c>
      <c r="H3373">
        <v>-4.1612945777006196</v>
      </c>
      <c r="I3373">
        <v>-33.96854989098</v>
      </c>
      <c r="J3373">
        <v>-2.59587202159967</v>
      </c>
      <c r="K3373">
        <v>4.0960911142153504</v>
      </c>
      <c r="L3373">
        <v>4.1779146303031798</v>
      </c>
      <c r="M3373">
        <v>47.7608822461088</v>
      </c>
      <c r="N3373">
        <v>0.79311684019087902</v>
      </c>
      <c r="O3373">
        <v>56.188118811881097</v>
      </c>
      <c r="P3373">
        <v>17.4418604651162</v>
      </c>
      <c r="Q3373">
        <v>7.8967808664632003E-2</v>
      </c>
    </row>
    <row r="3374" spans="1:17" hidden="1" x14ac:dyDescent="0.3">
      <c r="A3374" t="s">
        <v>6911</v>
      </c>
      <c r="B3374" t="s">
        <v>6912</v>
      </c>
      <c r="C3374" t="str">
        <f>IFERROR(VLOOKUP(Table1[[#This Row],[Ticker]],[1]!Table1[[Symbol]:[Industry]],2,FALSE),"-")</f>
        <v>-</v>
      </c>
      <c r="E3374">
        <v>50.385444550000003</v>
      </c>
      <c r="F3374">
        <v>102.65</v>
      </c>
      <c r="G3374">
        <v>106.28426309379</v>
      </c>
      <c r="H3374">
        <v>-17.589638385791201</v>
      </c>
      <c r="I3374">
        <v>29.627280561033299</v>
      </c>
      <c r="J3374">
        <v>-3.5263982575825499</v>
      </c>
      <c r="K3374">
        <v>97.431834725609406</v>
      </c>
      <c r="L3374">
        <v>76.6696519592371</v>
      </c>
      <c r="M3374">
        <v>56.163533136611001</v>
      </c>
      <c r="N3374">
        <v>0.36913697378593002</v>
      </c>
      <c r="O3374">
        <v>10.082805650267799</v>
      </c>
      <c r="P3374">
        <v>135.21998166819401</v>
      </c>
      <c r="Q3374">
        <v>7.1939546134797999E-2</v>
      </c>
    </row>
    <row r="3375" spans="1:17" hidden="1" x14ac:dyDescent="0.3">
      <c r="A3375" t="s">
        <v>6913</v>
      </c>
      <c r="B3375" t="s">
        <v>6914</v>
      </c>
      <c r="C3375" t="str">
        <f>IFERROR(VLOOKUP(Table1[[#This Row],[Ticker]],[1]!Table1[[Symbol]:[Industry]],2,FALSE),"-")</f>
        <v>-</v>
      </c>
      <c r="D3375" t="s">
        <v>619</v>
      </c>
      <c r="E3375">
        <v>50.290533666000002</v>
      </c>
      <c r="F3375">
        <v>0.81</v>
      </c>
      <c r="G3375">
        <v>-52.923311697831501</v>
      </c>
      <c r="H3375">
        <v>-2.8954717928904898</v>
      </c>
      <c r="I3375">
        <v>-65.256276249128902</v>
      </c>
      <c r="J3375">
        <v>-4.2176801651469296</v>
      </c>
      <c r="K3375">
        <v>0.86425285018701803</v>
      </c>
      <c r="L3375">
        <v>1.1328227354173901</v>
      </c>
      <c r="M3375">
        <v>45.391635865567501</v>
      </c>
      <c r="N3375">
        <v>0.86357024025853901</v>
      </c>
      <c r="O3375">
        <v>146.913580246913</v>
      </c>
      <c r="P3375">
        <v>10.958904109589</v>
      </c>
      <c r="Q3375">
        <v>5.4714626287442003E-2</v>
      </c>
    </row>
    <row r="3376" spans="1:17" hidden="1" x14ac:dyDescent="0.3">
      <c r="A3376" t="s">
        <v>6915</v>
      </c>
      <c r="B3376" t="s">
        <v>6916</v>
      </c>
      <c r="C3376" t="str">
        <f>IFERROR(VLOOKUP(Table1[[#This Row],[Ticker]],[1]!Table1[[Symbol]:[Industry]],2,FALSE),"-")</f>
        <v>-</v>
      </c>
      <c r="D3376" t="s">
        <v>1462</v>
      </c>
      <c r="E3376">
        <v>50.225000000000001</v>
      </c>
      <c r="F3376">
        <v>20.09</v>
      </c>
      <c r="G3376">
        <v>-15.146040784904599</v>
      </c>
      <c r="H3376">
        <v>-8.7410868345466906</v>
      </c>
      <c r="I3376">
        <v>-30.488343759677399</v>
      </c>
      <c r="J3376">
        <v>-3.2176801651469402</v>
      </c>
      <c r="K3376">
        <v>20.739857015968099</v>
      </c>
      <c r="L3376">
        <v>20.926179872689598</v>
      </c>
      <c r="M3376">
        <v>26.866708477828599</v>
      </c>
      <c r="N3376">
        <v>0.71502775499705895</v>
      </c>
      <c r="O3376">
        <v>38.3773021403683</v>
      </c>
      <c r="P3376">
        <v>17.074592074592001</v>
      </c>
      <c r="Q3376">
        <v>8.8024002510319992E-3</v>
      </c>
    </row>
    <row r="3377" spans="1:17" hidden="1" x14ac:dyDescent="0.3">
      <c r="A3377" t="s">
        <v>6917</v>
      </c>
      <c r="B3377" t="s">
        <v>6918</v>
      </c>
      <c r="C3377" t="str">
        <f>IFERROR(VLOOKUP(Table1[[#This Row],[Ticker]],[1]!Table1[[Symbol]:[Industry]],2,FALSE),"-")</f>
        <v>-</v>
      </c>
      <c r="E3377">
        <v>50.177278200000003</v>
      </c>
      <c r="F3377">
        <v>21</v>
      </c>
      <c r="G3377">
        <v>210.95228638829201</v>
      </c>
      <c r="H3377">
        <v>0.997435581029533</v>
      </c>
      <c r="I3377">
        <v>161.05951322455499</v>
      </c>
      <c r="J3377">
        <v>2.7128992955529898</v>
      </c>
      <c r="K3377">
        <v>20.885860595995201</v>
      </c>
      <c r="L3377">
        <v>13.6946560614702</v>
      </c>
      <c r="M3377">
        <v>47.585323543286002</v>
      </c>
      <c r="N3377">
        <v>0.48747484077687803</v>
      </c>
      <c r="O3377">
        <v>29.285714285714199</v>
      </c>
      <c r="P3377">
        <v>234.928229665071</v>
      </c>
      <c r="Q3377">
        <v>0.15839245335461899</v>
      </c>
    </row>
    <row r="3378" spans="1:17" hidden="1" x14ac:dyDescent="0.3">
      <c r="A3378" t="s">
        <v>6919</v>
      </c>
      <c r="B3378" t="s">
        <v>6920</v>
      </c>
      <c r="C3378" t="str">
        <f>IFERROR(VLOOKUP(Table1[[#This Row],[Ticker]],[1]!Table1[[Symbol]:[Industry]],2,FALSE),"-")</f>
        <v>-</v>
      </c>
      <c r="E3378">
        <v>50.030675625000001</v>
      </c>
      <c r="F3378">
        <v>381.95</v>
      </c>
      <c r="G3378">
        <v>289.03227471629998</v>
      </c>
      <c r="H3378">
        <v>159.46189382809601</v>
      </c>
      <c r="I3378">
        <v>276.447138785226</v>
      </c>
      <c r="J3378">
        <v>16.256692790142001</v>
      </c>
      <c r="K3378">
        <v>203.47581859151001</v>
      </c>
      <c r="L3378">
        <v>135.60801559322101</v>
      </c>
      <c r="M3378">
        <v>99.779768156940094</v>
      </c>
      <c r="N3378">
        <v>2.1656249999999999</v>
      </c>
      <c r="O3378">
        <v>0</v>
      </c>
      <c r="P3378">
        <v>407.57475083056403</v>
      </c>
    </row>
    <row r="3379" spans="1:17" hidden="1" x14ac:dyDescent="0.3">
      <c r="A3379" t="s">
        <v>6921</v>
      </c>
      <c r="B3379" t="s">
        <v>6922</v>
      </c>
      <c r="C3379" t="str">
        <f>IFERROR(VLOOKUP(Table1[[#This Row],[Ticker]],[1]!Table1[[Symbol]:[Industry]],2,FALSE),"-")</f>
        <v>-</v>
      </c>
      <c r="D3379" t="s">
        <v>1147</v>
      </c>
      <c r="E3379">
        <v>50.003250000000001</v>
      </c>
      <c r="F3379">
        <v>9.57</v>
      </c>
      <c r="G3379">
        <v>52.267150645873002</v>
      </c>
      <c r="H3379">
        <v>3.9835018023898798</v>
      </c>
      <c r="I3379">
        <v>38.602244651192599</v>
      </c>
      <c r="J3379">
        <v>-5.7302852071637398</v>
      </c>
      <c r="K3379">
        <v>8.5557113427108895</v>
      </c>
      <c r="L3379">
        <v>7.6833137200906201</v>
      </c>
      <c r="M3379">
        <v>63.5382717584123</v>
      </c>
      <c r="N3379">
        <v>2.3664587862771298</v>
      </c>
      <c r="O3379">
        <v>13.3751306165099</v>
      </c>
      <c r="P3379">
        <v>100.20920502092</v>
      </c>
      <c r="Q3379">
        <v>0.15145693158302501</v>
      </c>
    </row>
    <row r="3380" spans="1:17" hidden="1" x14ac:dyDescent="0.3">
      <c r="A3380" t="s">
        <v>6923</v>
      </c>
      <c r="B3380" t="s">
        <v>6924</v>
      </c>
      <c r="C3380" t="str">
        <f>IFERROR(VLOOKUP(Table1[[#This Row],[Ticker]],[1]!Table1[[Symbol]:[Industry]],2,FALSE),"-")</f>
        <v>-</v>
      </c>
      <c r="E3380">
        <v>49.877071999999998</v>
      </c>
      <c r="F3380">
        <v>79.88</v>
      </c>
      <c r="G3380">
        <v>-1.08363558447124</v>
      </c>
      <c r="H3380">
        <v>-12.9449203086947</v>
      </c>
      <c r="I3380">
        <v>-38.263505164791603</v>
      </c>
      <c r="J3380">
        <v>-12.8002198476866</v>
      </c>
      <c r="K3380">
        <v>87.350120493678503</v>
      </c>
      <c r="L3380">
        <v>89.216299969030104</v>
      </c>
      <c r="M3380">
        <v>37.833293115665398</v>
      </c>
      <c r="N3380">
        <v>0.912121212121212</v>
      </c>
      <c r="O3380">
        <v>68.139709564346504</v>
      </c>
      <c r="P3380">
        <v>29.3812763200518</v>
      </c>
    </row>
    <row r="3381" spans="1:17" hidden="1" x14ac:dyDescent="0.3">
      <c r="A3381" t="s">
        <v>6925</v>
      </c>
      <c r="B3381" t="s">
        <v>6926</v>
      </c>
      <c r="C3381" t="str">
        <f>IFERROR(VLOOKUP(Table1[[#This Row],[Ticker]],[1]!Table1[[Symbol]:[Industry]],2,FALSE),"-")</f>
        <v>-</v>
      </c>
      <c r="D3381" t="s">
        <v>619</v>
      </c>
      <c r="E3381">
        <v>49.843040000000002</v>
      </c>
      <c r="F3381">
        <v>16.12</v>
      </c>
      <c r="G3381">
        <v>10.5816527165432</v>
      </c>
      <c r="H3381">
        <v>11.334888628406199</v>
      </c>
      <c r="I3381">
        <v>21.353893242396399</v>
      </c>
      <c r="J3381">
        <v>6.7942245967578101</v>
      </c>
      <c r="K3381">
        <v>13.568907843865899</v>
      </c>
      <c r="L3381">
        <v>12.896516184107</v>
      </c>
      <c r="M3381">
        <v>86.689577911757297</v>
      </c>
      <c r="N3381">
        <v>3.6760791471244199</v>
      </c>
      <c r="O3381">
        <v>15.1985111662531</v>
      </c>
      <c r="P3381">
        <v>57.884427032321199</v>
      </c>
      <c r="Q3381">
        <v>2.9695149251511999E-2</v>
      </c>
    </row>
    <row r="3382" spans="1:17" hidden="1" x14ac:dyDescent="0.3">
      <c r="A3382" t="s">
        <v>6927</v>
      </c>
      <c r="B3382" t="s">
        <v>6928</v>
      </c>
      <c r="C3382" t="str">
        <f>IFERROR(VLOOKUP(Table1[[#This Row],[Ticker]],[1]!Table1[[Symbol]:[Industry]],2,FALSE),"-")</f>
        <v>-</v>
      </c>
      <c r="E3382">
        <v>49.835428329999999</v>
      </c>
      <c r="F3382">
        <v>70.010000000000005</v>
      </c>
      <c r="G3382">
        <v>134.649841725068</v>
      </c>
      <c r="H3382">
        <v>10.215026775364899</v>
      </c>
      <c r="I3382">
        <v>40.321501528648803</v>
      </c>
      <c r="J3382">
        <v>12.3921889733481</v>
      </c>
      <c r="K3382">
        <v>60.053358008873701</v>
      </c>
      <c r="L3382">
        <v>47.627331675885102</v>
      </c>
      <c r="M3382">
        <v>60.853364887469503</v>
      </c>
      <c r="N3382">
        <v>1.6267513780176699</v>
      </c>
      <c r="O3382">
        <v>15.4263676617625</v>
      </c>
      <c r="P3382">
        <v>177.26732673267301</v>
      </c>
      <c r="Q3382">
        <v>0.10441752359237599</v>
      </c>
    </row>
    <row r="3383" spans="1:17" hidden="1" x14ac:dyDescent="0.3">
      <c r="A3383" t="s">
        <v>6929</v>
      </c>
      <c r="B3383" t="s">
        <v>6930</v>
      </c>
      <c r="C3383" t="str">
        <f>IFERROR(VLOOKUP(Table1[[#This Row],[Ticker]],[1]!Table1[[Symbol]:[Industry]],2,FALSE),"-")</f>
        <v>-</v>
      </c>
      <c r="D3383" t="s">
        <v>138</v>
      </c>
      <c r="E3383">
        <v>49.765320000000003</v>
      </c>
      <c r="F3383">
        <v>5.31</v>
      </c>
      <c r="G3383">
        <v>31.2872146179579</v>
      </c>
      <c r="H3383">
        <v>-9.14054768973382</v>
      </c>
      <c r="I3383">
        <v>-25.862336855189501</v>
      </c>
      <c r="J3383">
        <v>0.10944198806217</v>
      </c>
      <c r="K3383">
        <v>4.6809744412380603</v>
      </c>
      <c r="L3383">
        <v>4.6293970779489602</v>
      </c>
      <c r="M3383">
        <v>85.765057089077104</v>
      </c>
      <c r="N3383">
        <v>1.59257318895038</v>
      </c>
      <c r="O3383">
        <v>26.553672316384102</v>
      </c>
      <c r="P3383">
        <v>71.290322580645096</v>
      </c>
      <c r="Q3383">
        <v>0.143685519463778</v>
      </c>
    </row>
    <row r="3384" spans="1:17" hidden="1" x14ac:dyDescent="0.3">
      <c r="A3384" t="s">
        <v>6931</v>
      </c>
      <c r="B3384" t="s">
        <v>6932</v>
      </c>
      <c r="C3384" t="str">
        <f>IFERROR(VLOOKUP(Table1[[#This Row],[Ticker]],[1]!Table1[[Symbol]:[Industry]],2,FALSE),"-")</f>
        <v>-</v>
      </c>
      <c r="D3384" t="s">
        <v>619</v>
      </c>
      <c r="E3384">
        <v>49.7502</v>
      </c>
      <c r="F3384">
        <v>30.71</v>
      </c>
      <c r="G3384">
        <v>35.6394413386057</v>
      </c>
      <c r="H3384">
        <v>11.875742459336401</v>
      </c>
      <c r="I3384">
        <v>-23.0894095024302</v>
      </c>
      <c r="J3384">
        <v>-1.4882957284454399</v>
      </c>
      <c r="K3384">
        <v>29.3720448655375</v>
      </c>
      <c r="L3384">
        <v>31.7957733689578</v>
      </c>
      <c r="M3384">
        <v>51.545841931769097</v>
      </c>
      <c r="N3384">
        <v>1.4807727711327201</v>
      </c>
      <c r="O3384">
        <v>153.46792575708201</v>
      </c>
      <c r="P3384">
        <v>59.615384615384599</v>
      </c>
      <c r="Q3384">
        <v>0.20999954052813699</v>
      </c>
    </row>
    <row r="3385" spans="1:17" hidden="1" x14ac:dyDescent="0.3">
      <c r="A3385" t="s">
        <v>6933</v>
      </c>
      <c r="B3385" t="s">
        <v>6934</v>
      </c>
      <c r="C3385" t="str">
        <f>IFERROR(VLOOKUP(Table1[[#This Row],[Ticker]],[1]!Table1[[Symbol]:[Industry]],2,FALSE),"-")</f>
        <v>-</v>
      </c>
      <c r="D3385" t="s">
        <v>155</v>
      </c>
      <c r="E3385">
        <v>49.677362963999997</v>
      </c>
      <c r="F3385">
        <v>123.66</v>
      </c>
      <c r="G3385">
        <v>276.34778608547401</v>
      </c>
      <c r="H3385">
        <v>109.215754602627</v>
      </c>
      <c r="I3385">
        <v>113.320433547543</v>
      </c>
      <c r="J3385">
        <v>26.913156635592699</v>
      </c>
      <c r="K3385">
        <v>75.609622650112897</v>
      </c>
      <c r="L3385">
        <v>60.221558234714898</v>
      </c>
      <c r="M3385">
        <v>81.777739318162702</v>
      </c>
      <c r="N3385">
        <v>5.0690986663419997</v>
      </c>
      <c r="O3385">
        <v>10.512696102215701</v>
      </c>
      <c r="P3385">
        <v>326.11991729841401</v>
      </c>
      <c r="Q3385">
        <v>0.129923447981727</v>
      </c>
    </row>
    <row r="3386" spans="1:17" hidden="1" x14ac:dyDescent="0.3">
      <c r="A3386" t="s">
        <v>6935</v>
      </c>
      <c r="B3386" t="s">
        <v>6936</v>
      </c>
      <c r="C3386" t="str">
        <f>IFERROR(VLOOKUP(Table1[[#This Row],[Ticker]],[1]!Table1[[Symbol]:[Industry]],2,FALSE),"-")</f>
        <v>-</v>
      </c>
      <c r="D3386" t="s">
        <v>268</v>
      </c>
      <c r="E3386">
        <v>49.6564014</v>
      </c>
      <c r="F3386">
        <v>46.5</v>
      </c>
      <c r="G3386">
        <v>-20.894586593116699</v>
      </c>
      <c r="H3386">
        <v>-3.6088083898553101</v>
      </c>
      <c r="I3386">
        <v>-5.5605933050383598</v>
      </c>
      <c r="J3386">
        <v>-1.2260690129140299</v>
      </c>
      <c r="K3386">
        <v>46.890477660738597</v>
      </c>
      <c r="L3386">
        <v>46.0207912239892</v>
      </c>
      <c r="M3386">
        <v>43.840202062935603</v>
      </c>
      <c r="N3386">
        <v>0.63573962124995698</v>
      </c>
      <c r="O3386">
        <v>28.602150537634301</v>
      </c>
      <c r="P3386">
        <v>32.933104631217802</v>
      </c>
      <c r="Q3386">
        <v>-6.9026297679478002E-2</v>
      </c>
    </row>
    <row r="3387" spans="1:17" hidden="1" x14ac:dyDescent="0.3">
      <c r="A3387" t="s">
        <v>6937</v>
      </c>
      <c r="B3387" t="s">
        <v>6938</v>
      </c>
      <c r="C3387" t="str">
        <f>IFERROR(VLOOKUP(Table1[[#This Row],[Ticker]],[1]!Table1[[Symbol]:[Industry]],2,FALSE),"-")</f>
        <v>-</v>
      </c>
      <c r="D3387" t="s">
        <v>407</v>
      </c>
      <c r="E3387">
        <v>49.577341605000001</v>
      </c>
      <c r="F3387">
        <v>33.549999999999997</v>
      </c>
      <c r="G3387">
        <v>-65.880705181540804</v>
      </c>
      <c r="H3387">
        <v>-2.5071592393547601</v>
      </c>
      <c r="I3387">
        <v>-57.1610381538908</v>
      </c>
      <c r="J3387">
        <v>-2.8843468318136201</v>
      </c>
      <c r="K3387">
        <v>34.787727695980301</v>
      </c>
      <c r="M3387">
        <v>35.632905173938397</v>
      </c>
      <c r="N3387">
        <v>0.93050847457627095</v>
      </c>
      <c r="O3387">
        <v>83.01043219076</v>
      </c>
      <c r="P3387">
        <v>11.4617940199335</v>
      </c>
    </row>
    <row r="3388" spans="1:17" hidden="1" x14ac:dyDescent="0.3">
      <c r="A3388" t="s">
        <v>6939</v>
      </c>
      <c r="B3388" t="s">
        <v>6940</v>
      </c>
      <c r="C3388" t="str">
        <f>IFERROR(VLOOKUP(Table1[[#This Row],[Ticker]],[1]!Table1[[Symbol]:[Industry]],2,FALSE),"-")</f>
        <v>-</v>
      </c>
      <c r="E3388">
        <v>49.572489599999997</v>
      </c>
      <c r="F3388">
        <v>186.15</v>
      </c>
      <c r="G3388">
        <v>141.952628151792</v>
      </c>
      <c r="H3388">
        <v>54.6341993564414</v>
      </c>
      <c r="I3388">
        <v>210.75072900481101</v>
      </c>
      <c r="J3388">
        <v>22.710891263424401</v>
      </c>
      <c r="K3388">
        <v>127.55051196314</v>
      </c>
      <c r="L3388">
        <v>91.314539334777507</v>
      </c>
      <c r="M3388">
        <v>96.747483560073604</v>
      </c>
      <c r="N3388">
        <v>1.3337560975609699</v>
      </c>
      <c r="O3388">
        <v>2.6591458501208498</v>
      </c>
      <c r="P3388">
        <v>272.3</v>
      </c>
    </row>
    <row r="3389" spans="1:17" hidden="1" x14ac:dyDescent="0.3">
      <c r="A3389" t="s">
        <v>6941</v>
      </c>
      <c r="B3389" t="s">
        <v>6942</v>
      </c>
      <c r="C3389" t="str">
        <f>IFERROR(VLOOKUP(Table1[[#This Row],[Ticker]],[1]!Table1[[Symbol]:[Industry]],2,FALSE),"-")</f>
        <v>-</v>
      </c>
      <c r="D3389" t="s">
        <v>62</v>
      </c>
      <c r="E3389">
        <v>49.491612719999999</v>
      </c>
      <c r="F3389">
        <v>19.8</v>
      </c>
      <c r="G3389">
        <v>-46.328884453249501</v>
      </c>
      <c r="H3389">
        <v>-22.272177534579399</v>
      </c>
      <c r="I3389">
        <v>-26.942270896764899</v>
      </c>
      <c r="J3389">
        <v>-10.078814399208101</v>
      </c>
      <c r="K3389">
        <v>22.657224887904299</v>
      </c>
      <c r="L3389">
        <v>22.4583436902766</v>
      </c>
      <c r="M3389">
        <v>21.7597575110706</v>
      </c>
      <c r="N3389">
        <v>0.71992568509057098</v>
      </c>
      <c r="O3389">
        <v>36.111111111111001</v>
      </c>
      <c r="P3389">
        <v>23.364485981308398</v>
      </c>
      <c r="Q3389">
        <v>6.0619258556048002E-2</v>
      </c>
    </row>
    <row r="3390" spans="1:17" hidden="1" x14ac:dyDescent="0.3">
      <c r="A3390" t="s">
        <v>6943</v>
      </c>
      <c r="B3390" t="s">
        <v>6944</v>
      </c>
      <c r="C3390" t="str">
        <f>IFERROR(VLOOKUP(Table1[[#This Row],[Ticker]],[1]!Table1[[Symbol]:[Industry]],2,FALSE),"-")</f>
        <v>-</v>
      </c>
      <c r="D3390" t="s">
        <v>619</v>
      </c>
      <c r="E3390">
        <v>49.43673261</v>
      </c>
      <c r="F3390">
        <v>28.83</v>
      </c>
      <c r="G3390">
        <v>21.6301173292816</v>
      </c>
      <c r="H3390">
        <v>-11.240376210353601</v>
      </c>
      <c r="I3390">
        <v>-20.107761397643799</v>
      </c>
      <c r="J3390">
        <v>-4.9374490976956302</v>
      </c>
      <c r="K3390">
        <v>31.081641912227202</v>
      </c>
      <c r="L3390">
        <v>28.805861541689499</v>
      </c>
      <c r="M3390">
        <v>18.6958521555656</v>
      </c>
      <c r="N3390">
        <v>0.393030033806405</v>
      </c>
      <c r="O3390">
        <v>34.582032604925402</v>
      </c>
      <c r="P3390">
        <v>55.837837837837803</v>
      </c>
      <c r="Q3390">
        <v>-2.0583649296388E-2</v>
      </c>
    </row>
    <row r="3391" spans="1:17" hidden="1" x14ac:dyDescent="0.3">
      <c r="A3391" t="s">
        <v>6945</v>
      </c>
      <c r="B3391" t="s">
        <v>6946</v>
      </c>
      <c r="C3391" t="str">
        <f>IFERROR(VLOOKUP(Table1[[#This Row],[Ticker]],[1]!Table1[[Symbol]:[Industry]],2,FALSE),"-")</f>
        <v>-</v>
      </c>
      <c r="D3391" t="s">
        <v>420</v>
      </c>
      <c r="E3391">
        <v>49.371192999999998</v>
      </c>
      <c r="F3391">
        <v>37.9</v>
      </c>
      <c r="G3391">
        <v>19.313281675961999</v>
      </c>
      <c r="H3391">
        <v>2.8809589434261298</v>
      </c>
      <c r="I3391">
        <v>-23.265984986993001</v>
      </c>
      <c r="J3391">
        <v>-2.7144312077228401</v>
      </c>
      <c r="K3391">
        <v>38.342413561297597</v>
      </c>
      <c r="L3391">
        <v>38.309498057015396</v>
      </c>
      <c r="M3391">
        <v>36.95374989263</v>
      </c>
      <c r="N3391">
        <v>0.70287777138840901</v>
      </c>
      <c r="O3391">
        <v>67.414248021108193</v>
      </c>
      <c r="P3391">
        <v>64.069264069263994</v>
      </c>
      <c r="Q3391">
        <v>1.0005871173208E-2</v>
      </c>
    </row>
    <row r="3392" spans="1:17" hidden="1" x14ac:dyDescent="0.3">
      <c r="A3392" t="s">
        <v>6947</v>
      </c>
      <c r="B3392" t="s">
        <v>6948</v>
      </c>
      <c r="C3392" t="str">
        <f>IFERROR(VLOOKUP(Table1[[#This Row],[Ticker]],[1]!Table1[[Symbol]:[Industry]],2,FALSE),"-")</f>
        <v>-</v>
      </c>
      <c r="D3392" t="s">
        <v>539</v>
      </c>
      <c r="E3392">
        <v>49.2692452</v>
      </c>
      <c r="F3392">
        <v>42.14</v>
      </c>
      <c r="G3392">
        <v>-49.877121402328399</v>
      </c>
      <c r="H3392">
        <v>-9.0336843688839092</v>
      </c>
      <c r="I3392">
        <v>1.47502568992921</v>
      </c>
      <c r="J3392">
        <v>1.7787924979923799</v>
      </c>
      <c r="K3392">
        <v>48.404923446306199</v>
      </c>
      <c r="L3392">
        <v>50.178687686371099</v>
      </c>
      <c r="M3392">
        <v>54.447133695355198</v>
      </c>
      <c r="N3392">
        <v>1.5471575836345099</v>
      </c>
      <c r="O3392">
        <v>90.982439487422795</v>
      </c>
      <c r="P3392">
        <v>41.456864719704598</v>
      </c>
      <c r="Q3392">
        <v>0.18142106013971801</v>
      </c>
    </row>
    <row r="3393" spans="1:17" hidden="1" x14ac:dyDescent="0.3">
      <c r="A3393" t="s">
        <v>6949</v>
      </c>
      <c r="B3393" t="s">
        <v>6950</v>
      </c>
      <c r="C3393" t="str">
        <f>IFERROR(VLOOKUP(Table1[[#This Row],[Ticker]],[1]!Table1[[Symbol]:[Industry]],2,FALSE),"-")</f>
        <v>-</v>
      </c>
      <c r="D3393" t="s">
        <v>380</v>
      </c>
      <c r="E3393">
        <v>49.164659999999998</v>
      </c>
      <c r="F3393">
        <v>31.95</v>
      </c>
      <c r="G3393">
        <v>54.515676834952899</v>
      </c>
      <c r="H3393">
        <v>-2.9808561291340001</v>
      </c>
      <c r="I3393">
        <v>-31.177328880707901</v>
      </c>
      <c r="J3393">
        <v>-6.8631828106495796</v>
      </c>
      <c r="K3393">
        <v>33.504809390322798</v>
      </c>
      <c r="L3393">
        <v>31.7642394295979</v>
      </c>
      <c r="M3393">
        <v>44.094648899481498</v>
      </c>
      <c r="N3393">
        <v>2.51550802139037</v>
      </c>
      <c r="O3393">
        <v>76.369327073552398</v>
      </c>
      <c r="P3393">
        <v>89.614243323442096</v>
      </c>
      <c r="Q3393">
        <v>0.127284349481185</v>
      </c>
    </row>
    <row r="3394" spans="1:17" hidden="1" x14ac:dyDescent="0.3">
      <c r="A3394" t="s">
        <v>6951</v>
      </c>
      <c r="B3394" t="s">
        <v>6952</v>
      </c>
      <c r="C3394" t="str">
        <f>IFERROR(VLOOKUP(Table1[[#This Row],[Ticker]],[1]!Table1[[Symbol]:[Industry]],2,FALSE),"-")</f>
        <v>-</v>
      </c>
      <c r="D3394" t="s">
        <v>551</v>
      </c>
      <c r="E3394">
        <v>49.112282999999998</v>
      </c>
      <c r="F3394">
        <v>81.03</v>
      </c>
      <c r="G3394">
        <v>-5.9252439760796198</v>
      </c>
      <c r="H3394">
        <v>9.2719516755648694</v>
      </c>
      <c r="I3394">
        <v>-23.499963260792399</v>
      </c>
      <c r="J3394">
        <v>0.36273639349101899</v>
      </c>
      <c r="K3394">
        <v>79.543105042387893</v>
      </c>
      <c r="L3394">
        <v>78.631412383789396</v>
      </c>
      <c r="M3394">
        <v>42.770237332587101</v>
      </c>
      <c r="N3394">
        <v>1.04949438071345</v>
      </c>
      <c r="O3394">
        <v>40.565222757003497</v>
      </c>
      <c r="P3394">
        <v>44.696428571428498</v>
      </c>
      <c r="Q3394">
        <v>0.17708385765627099</v>
      </c>
    </row>
    <row r="3395" spans="1:17" hidden="1" x14ac:dyDescent="0.3">
      <c r="A3395" t="s">
        <v>6953</v>
      </c>
      <c r="B3395" t="s">
        <v>6954</v>
      </c>
      <c r="C3395" t="str">
        <f>IFERROR(VLOOKUP(Table1[[#This Row],[Ticker]],[1]!Table1[[Symbol]:[Industry]],2,FALSE),"-")</f>
        <v>-</v>
      </c>
      <c r="D3395" t="s">
        <v>130</v>
      </c>
      <c r="E3395">
        <v>49.079735534999998</v>
      </c>
      <c r="F3395">
        <v>3.45</v>
      </c>
      <c r="K3395">
        <v>3.4677458506360201</v>
      </c>
      <c r="L3395">
        <v>4.1767796842679701</v>
      </c>
      <c r="M3395">
        <v>60.755946489344097</v>
      </c>
      <c r="N3395">
        <v>1</v>
      </c>
      <c r="Q3395">
        <v>-4.7233022382218999E-2</v>
      </c>
    </row>
    <row r="3396" spans="1:17" hidden="1" x14ac:dyDescent="0.3">
      <c r="A3396" t="s">
        <v>6955</v>
      </c>
      <c r="B3396" t="s">
        <v>6956</v>
      </c>
      <c r="C3396" t="str">
        <f>IFERROR(VLOOKUP(Table1[[#This Row],[Ticker]],[1]!Table1[[Symbol]:[Industry]],2,FALSE),"-")</f>
        <v>-</v>
      </c>
      <c r="D3396" t="s">
        <v>77</v>
      </c>
      <c r="E3396">
        <v>48.962599175000001</v>
      </c>
      <c r="F3396">
        <v>15.61</v>
      </c>
      <c r="G3396">
        <v>-18.858098158933799</v>
      </c>
      <c r="H3396">
        <v>-11.8767858374956</v>
      </c>
      <c r="I3396">
        <v>-31.331545066333199</v>
      </c>
      <c r="J3396">
        <v>-4.3626077013788302</v>
      </c>
      <c r="K3396">
        <v>16.082146873783699</v>
      </c>
      <c r="L3396">
        <v>16.773637447976501</v>
      </c>
      <c r="M3396">
        <v>45.832131995154</v>
      </c>
      <c r="N3396">
        <v>0.70137735644929999</v>
      </c>
      <c r="O3396">
        <v>34.529147982062703</v>
      </c>
    </row>
    <row r="3397" spans="1:17" hidden="1" x14ac:dyDescent="0.3">
      <c r="A3397" t="s">
        <v>6957</v>
      </c>
      <c r="B3397" t="s">
        <v>6958</v>
      </c>
      <c r="C3397" t="str">
        <f>IFERROR(VLOOKUP(Table1[[#This Row],[Ticker]],[1]!Table1[[Symbol]:[Industry]],2,FALSE),"-")</f>
        <v>-</v>
      </c>
      <c r="E3397">
        <v>48.956356800000002</v>
      </c>
      <c r="F3397">
        <v>48</v>
      </c>
      <c r="G3397">
        <v>-25.695844996680599</v>
      </c>
      <c r="H3397">
        <v>-2.9541378628913901</v>
      </c>
      <c r="I3397">
        <v>-11.517352540462401</v>
      </c>
      <c r="J3397">
        <v>0.97203208338883595</v>
      </c>
      <c r="K3397">
        <v>47.456042933631899</v>
      </c>
      <c r="L3397">
        <v>48.374836380690901</v>
      </c>
      <c r="M3397">
        <v>55.257228296781498</v>
      </c>
      <c r="N3397">
        <v>0.40751748251748199</v>
      </c>
      <c r="O3397">
        <v>34.5833333333333</v>
      </c>
      <c r="P3397">
        <v>19.999999999999901</v>
      </c>
      <c r="Q3397">
        <v>5.8736658708759999E-3</v>
      </c>
    </row>
    <row r="3398" spans="1:17" hidden="1" x14ac:dyDescent="0.3">
      <c r="A3398" t="s">
        <v>6959</v>
      </c>
      <c r="B3398" t="s">
        <v>6960</v>
      </c>
      <c r="C3398" t="str">
        <f>IFERROR(VLOOKUP(Table1[[#This Row],[Ticker]],[1]!Table1[[Symbol]:[Industry]],2,FALSE),"-")</f>
        <v>-</v>
      </c>
      <c r="D3398" t="s">
        <v>138</v>
      </c>
      <c r="E3398">
        <v>48.893681479999998</v>
      </c>
      <c r="F3398">
        <v>28.81</v>
      </c>
      <c r="G3398">
        <v>25.3760525759945</v>
      </c>
      <c r="H3398">
        <v>-2.5960771863962702</v>
      </c>
      <c r="I3398">
        <v>-3.5029791195711599</v>
      </c>
      <c r="J3398">
        <v>3.3151342924757098E-2</v>
      </c>
      <c r="K3398">
        <v>30.223376509058198</v>
      </c>
      <c r="L3398">
        <v>28.248423685308499</v>
      </c>
      <c r="M3398">
        <v>33.146699181642397</v>
      </c>
      <c r="N3398">
        <v>2.4796518349992498</v>
      </c>
      <c r="O3398">
        <v>31.273863241929799</v>
      </c>
      <c r="P3398">
        <v>82.920634920634896</v>
      </c>
      <c r="Q3398">
        <v>5.5472774864113998E-2</v>
      </c>
    </row>
    <row r="3399" spans="1:17" hidden="1" x14ac:dyDescent="0.3">
      <c r="A3399" t="s">
        <v>6961</v>
      </c>
      <c r="B3399" t="s">
        <v>6962</v>
      </c>
      <c r="C3399" t="str">
        <f>IFERROR(VLOOKUP(Table1[[#This Row],[Ticker]],[1]!Table1[[Symbol]:[Industry]],2,FALSE),"-")</f>
        <v>-</v>
      </c>
      <c r="E3399">
        <v>48.851999999999997</v>
      </c>
      <c r="F3399">
        <v>67.849999999999994</v>
      </c>
      <c r="G3399">
        <v>-50.656297718101598</v>
      </c>
      <c r="H3399">
        <v>-11.986676386053</v>
      </c>
      <c r="I3399">
        <v>-32.2999246169</v>
      </c>
      <c r="J3399">
        <v>-0.61519569309725397</v>
      </c>
      <c r="K3399">
        <v>71.666464775946096</v>
      </c>
      <c r="L3399">
        <v>78.419094336709804</v>
      </c>
      <c r="M3399">
        <v>31.9008210185481</v>
      </c>
      <c r="N3399">
        <v>1.1963640239353199</v>
      </c>
      <c r="O3399">
        <v>43.404568901989599</v>
      </c>
      <c r="P3399">
        <v>3.5877862595419598</v>
      </c>
      <c r="Q3399">
        <v>0.10560386136553999</v>
      </c>
    </row>
    <row r="3400" spans="1:17" hidden="1" x14ac:dyDescent="0.3">
      <c r="A3400" t="s">
        <v>6963</v>
      </c>
      <c r="B3400" t="s">
        <v>6964</v>
      </c>
      <c r="C3400" t="str">
        <f>IFERROR(VLOOKUP(Table1[[#This Row],[Ticker]],[1]!Table1[[Symbol]:[Industry]],2,FALSE),"-")</f>
        <v>-</v>
      </c>
      <c r="D3400" t="s">
        <v>821</v>
      </c>
      <c r="E3400">
        <v>48.838949999999997</v>
      </c>
      <c r="F3400">
        <v>22.5</v>
      </c>
      <c r="G3400">
        <v>80.569511268675598</v>
      </c>
      <c r="H3400">
        <v>17.188262944423201</v>
      </c>
      <c r="I3400">
        <v>-21.232038890165299</v>
      </c>
      <c r="J3400">
        <v>7.56861484066025</v>
      </c>
      <c r="K3400">
        <v>20.641434863252801</v>
      </c>
      <c r="L3400">
        <v>17.9510511055054</v>
      </c>
      <c r="M3400">
        <v>52.6088904297402</v>
      </c>
      <c r="N3400">
        <v>1.85058794593207</v>
      </c>
      <c r="O3400">
        <v>17.466666666666601</v>
      </c>
      <c r="P3400">
        <v>112.264150943396</v>
      </c>
      <c r="Q3400">
        <v>6.3674581612278E-2</v>
      </c>
    </row>
    <row r="3401" spans="1:17" hidden="1" x14ac:dyDescent="0.3">
      <c r="A3401" t="s">
        <v>6965</v>
      </c>
      <c r="B3401" t="s">
        <v>6966</v>
      </c>
      <c r="C3401" t="str">
        <f>IFERROR(VLOOKUP(Table1[[#This Row],[Ticker]],[1]!Table1[[Symbol]:[Industry]],2,FALSE),"-")</f>
        <v>-</v>
      </c>
      <c r="D3401" t="s">
        <v>268</v>
      </c>
      <c r="E3401">
        <v>48.65294025</v>
      </c>
      <c r="F3401">
        <v>2.25</v>
      </c>
      <c r="G3401">
        <v>149.85772812281499</v>
      </c>
      <c r="H3401">
        <v>-4.1612945777006196</v>
      </c>
      <c r="I3401">
        <v>-72.494160316281295</v>
      </c>
      <c r="J3401">
        <v>4.9886690412022601</v>
      </c>
      <c r="K3401">
        <v>2.35111927230452</v>
      </c>
      <c r="L3401">
        <v>2.4222296455998502</v>
      </c>
      <c r="M3401">
        <v>44.728542932075101</v>
      </c>
      <c r="N3401">
        <v>2.2864569083447299</v>
      </c>
      <c r="O3401">
        <v>171.111111111111</v>
      </c>
      <c r="P3401">
        <v>189.07922912205501</v>
      </c>
    </row>
    <row r="3402" spans="1:17" hidden="1" x14ac:dyDescent="0.3">
      <c r="A3402" t="s">
        <v>6967</v>
      </c>
      <c r="B3402" t="s">
        <v>6968</v>
      </c>
      <c r="C3402" t="str">
        <f>IFERROR(VLOOKUP(Table1[[#This Row],[Ticker]],[1]!Table1[[Symbol]:[Industry]],2,FALSE),"-")</f>
        <v>-</v>
      </c>
      <c r="E3402">
        <v>48.597542400000002</v>
      </c>
      <c r="F3402">
        <v>33.51</v>
      </c>
      <c r="G3402">
        <v>-29.5815770795958</v>
      </c>
      <c r="H3402">
        <v>-11.908173124806099</v>
      </c>
      <c r="I3402">
        <v>-13.0916421027874</v>
      </c>
      <c r="J3402">
        <v>-10.0443342591277</v>
      </c>
      <c r="K3402">
        <v>34.385692195930801</v>
      </c>
      <c r="L3402">
        <v>32.882495324802399</v>
      </c>
      <c r="M3402">
        <v>48.3049545668744</v>
      </c>
      <c r="N3402">
        <v>1.2433029634152</v>
      </c>
      <c r="O3402">
        <v>36.436884512085904</v>
      </c>
      <c r="P3402">
        <v>24.019245003700899</v>
      </c>
      <c r="Q3402">
        <v>0.124888525707317</v>
      </c>
    </row>
    <row r="3403" spans="1:17" hidden="1" x14ac:dyDescent="0.3">
      <c r="A3403" t="s">
        <v>6969</v>
      </c>
      <c r="B3403" t="s">
        <v>6970</v>
      </c>
      <c r="C3403" t="str">
        <f>IFERROR(VLOOKUP(Table1[[#This Row],[Ticker]],[1]!Table1[[Symbol]:[Industry]],2,FALSE),"-")</f>
        <v>-</v>
      </c>
      <c r="D3403" t="s">
        <v>708</v>
      </c>
      <c r="E3403">
        <v>48.451664826999902</v>
      </c>
      <c r="F3403">
        <v>4.93</v>
      </c>
      <c r="G3403">
        <v>-6.0333595447215096</v>
      </c>
      <c r="H3403">
        <v>-8.0447897233316894</v>
      </c>
      <c r="I3403">
        <v>-14.848944273568801</v>
      </c>
      <c r="J3403">
        <v>-7.7891087365755203</v>
      </c>
      <c r="K3403">
        <v>4.9130083215029599</v>
      </c>
      <c r="L3403">
        <v>4.4419490382575297</v>
      </c>
      <c r="M3403">
        <v>39.329105033546398</v>
      </c>
      <c r="N3403">
        <v>1.1108808784417801</v>
      </c>
      <c r="O3403">
        <v>18.6612576064908</v>
      </c>
      <c r="P3403">
        <v>76.702508960573397</v>
      </c>
      <c r="Q3403">
        <v>7.2475183882994995E-2</v>
      </c>
    </row>
    <row r="3404" spans="1:17" hidden="1" x14ac:dyDescent="0.3">
      <c r="A3404" t="s">
        <v>6971</v>
      </c>
      <c r="B3404" t="s">
        <v>6972</v>
      </c>
      <c r="C3404" t="str">
        <f>IFERROR(VLOOKUP(Table1[[#This Row],[Ticker]],[1]!Table1[[Symbol]:[Industry]],2,FALSE),"-")</f>
        <v>-</v>
      </c>
      <c r="D3404" t="s">
        <v>375</v>
      </c>
      <c r="E3404">
        <v>48.343218419999999</v>
      </c>
      <c r="F3404">
        <v>28.9</v>
      </c>
      <c r="G3404">
        <v>16.393052999571701</v>
      </c>
      <c r="H3404">
        <v>-20.7120595290219</v>
      </c>
      <c r="I3404">
        <v>-34.303895296748003</v>
      </c>
      <c r="J3404">
        <v>-8.40873443207375</v>
      </c>
      <c r="K3404">
        <v>34.246888986784199</v>
      </c>
      <c r="L3404">
        <v>32.6339653891566</v>
      </c>
      <c r="M3404">
        <v>31.8917506568188</v>
      </c>
      <c r="N3404">
        <v>0.52637940094587499</v>
      </c>
      <c r="O3404">
        <v>112.283737024221</v>
      </c>
      <c r="P3404">
        <v>92.026578073089695</v>
      </c>
      <c r="Q3404">
        <v>0.13487472803283801</v>
      </c>
    </row>
    <row r="3405" spans="1:17" hidden="1" x14ac:dyDescent="0.3">
      <c r="A3405" t="s">
        <v>6973</v>
      </c>
      <c r="B3405" t="s">
        <v>6974</v>
      </c>
      <c r="C3405" t="str">
        <f>IFERROR(VLOOKUP(Table1[[#This Row],[Ticker]],[1]!Table1[[Symbol]:[Industry]],2,FALSE),"-")</f>
        <v>-</v>
      </c>
      <c r="D3405" t="s">
        <v>148</v>
      </c>
      <c r="E3405">
        <v>48.338642399999998</v>
      </c>
      <c r="F3405">
        <v>2.4</v>
      </c>
      <c r="G3405">
        <v>-83.297977175084</v>
      </c>
      <c r="H3405">
        <v>-10.586997388945599</v>
      </c>
      <c r="I3405">
        <v>-26.367387360239999</v>
      </c>
      <c r="J3405">
        <v>-6.25577540324218</v>
      </c>
      <c r="K3405">
        <v>2.3686742815438802</v>
      </c>
      <c r="L3405">
        <v>3.15643151206354</v>
      </c>
      <c r="M3405">
        <v>42.622258188598501</v>
      </c>
      <c r="N3405">
        <v>0.73548838187432197</v>
      </c>
      <c r="O3405">
        <v>164.583333333333</v>
      </c>
      <c r="P3405">
        <v>33.3333333333333</v>
      </c>
      <c r="Q3405">
        <v>-0.19077211837918301</v>
      </c>
    </row>
    <row r="3406" spans="1:17" hidden="1" x14ac:dyDescent="0.3">
      <c r="A3406" t="s">
        <v>6975</v>
      </c>
      <c r="B3406" t="s">
        <v>6976</v>
      </c>
      <c r="C3406" t="str">
        <f>IFERROR(VLOOKUP(Table1[[#This Row],[Ticker]],[1]!Table1[[Symbol]:[Industry]],2,FALSE),"-")</f>
        <v>-</v>
      </c>
      <c r="E3406">
        <v>48.297131045999997</v>
      </c>
      <c r="F3406">
        <v>6.13</v>
      </c>
      <c r="G3406">
        <v>-66.525146650724494</v>
      </c>
      <c r="H3406">
        <v>-10.1673005837066</v>
      </c>
      <c r="I3406">
        <v>-41.578391633744303</v>
      </c>
      <c r="J3406">
        <v>1.18731141347807</v>
      </c>
      <c r="K3406">
        <v>6.09845033238705</v>
      </c>
      <c r="L3406">
        <v>7.1305850202875298</v>
      </c>
      <c r="M3406">
        <v>42.6105451923789</v>
      </c>
      <c r="N3406">
        <v>0.91499414347873298</v>
      </c>
      <c r="O3406">
        <v>92.4959216965742</v>
      </c>
      <c r="P3406">
        <v>29.052631578947299</v>
      </c>
      <c r="Q3406">
        <v>-3.7105658557348001E-2</v>
      </c>
    </row>
    <row r="3407" spans="1:17" hidden="1" x14ac:dyDescent="0.3">
      <c r="A3407" t="s">
        <v>6977</v>
      </c>
      <c r="B3407" t="s">
        <v>6978</v>
      </c>
      <c r="C3407" t="str">
        <f>IFERROR(VLOOKUP(Table1[[#This Row],[Ticker]],[1]!Table1[[Symbol]:[Industry]],2,FALSE),"-")</f>
        <v>-</v>
      </c>
      <c r="D3407" t="s">
        <v>551</v>
      </c>
      <c r="E3407">
        <v>48.259799999999998</v>
      </c>
      <c r="F3407">
        <v>25</v>
      </c>
      <c r="G3407">
        <v>-49.571181372017001</v>
      </c>
      <c r="H3407">
        <v>-5.7360977273069098</v>
      </c>
      <c r="I3407">
        <v>-31.922942915795598</v>
      </c>
      <c r="J3407">
        <v>2.1702408569204099</v>
      </c>
      <c r="K3407">
        <v>25.9341222728963</v>
      </c>
      <c r="L3407">
        <v>29.446116718678901</v>
      </c>
      <c r="M3407">
        <v>51.2225698647662</v>
      </c>
      <c r="N3407">
        <v>0.82621082621082598</v>
      </c>
      <c r="O3407">
        <v>72</v>
      </c>
      <c r="P3407">
        <v>3.9501039501039501</v>
      </c>
    </row>
    <row r="3408" spans="1:17" hidden="1" x14ac:dyDescent="0.3">
      <c r="A3408" t="s">
        <v>6979</v>
      </c>
      <c r="B3408" t="s">
        <v>6980</v>
      </c>
      <c r="C3408" t="str">
        <f>IFERROR(VLOOKUP(Table1[[#This Row],[Ticker]],[1]!Table1[[Symbol]:[Industry]],2,FALSE),"-")</f>
        <v>-</v>
      </c>
      <c r="D3408" t="s">
        <v>380</v>
      </c>
      <c r="E3408">
        <v>48.193600000000004</v>
      </c>
      <c r="F3408">
        <v>26.48</v>
      </c>
      <c r="G3408">
        <v>106.68607762914399</v>
      </c>
      <c r="H3408">
        <v>-6.9650328954576297</v>
      </c>
      <c r="I3408">
        <v>-2.5640914054976701E-2</v>
      </c>
      <c r="J3408">
        <v>-1.93139430796836</v>
      </c>
      <c r="K3408">
        <v>28.493184348972601</v>
      </c>
      <c r="L3408">
        <v>24.997924024683101</v>
      </c>
      <c r="M3408">
        <v>33.330784175657101</v>
      </c>
      <c r="N3408">
        <v>0.183578459090284</v>
      </c>
      <c r="O3408">
        <v>47.2432024169184</v>
      </c>
      <c r="P3408">
        <v>140.94631483166501</v>
      </c>
      <c r="Q3408">
        <v>8.4305617268688002E-2</v>
      </c>
    </row>
    <row r="3409" spans="1:17" hidden="1" x14ac:dyDescent="0.3">
      <c r="A3409" t="s">
        <v>6981</v>
      </c>
      <c r="B3409" t="s">
        <v>6982</v>
      </c>
      <c r="C3409" t="str">
        <f>IFERROR(VLOOKUP(Table1[[#This Row],[Ticker]],[1]!Table1[[Symbol]:[Industry]],2,FALSE),"-")</f>
        <v>-</v>
      </c>
      <c r="D3409" t="s">
        <v>472</v>
      </c>
      <c r="E3409">
        <v>48.143281500000001</v>
      </c>
      <c r="F3409">
        <v>4.5</v>
      </c>
      <c r="G3409">
        <v>72.530606941561601</v>
      </c>
      <c r="H3409">
        <v>-5.0581555642477003</v>
      </c>
      <c r="I3409">
        <v>57.157516854319297</v>
      </c>
      <c r="J3409">
        <v>-0.57434363590437398</v>
      </c>
      <c r="K3409">
        <v>4.3955097616787802</v>
      </c>
      <c r="L3409">
        <v>3.4262441751187298</v>
      </c>
      <c r="M3409">
        <v>49.557185924868698</v>
      </c>
      <c r="N3409">
        <v>0.64829893540545902</v>
      </c>
      <c r="O3409">
        <v>21.7777777777777</v>
      </c>
      <c r="P3409">
        <v>152.80898876404399</v>
      </c>
      <c r="Q3409">
        <v>5.8612810095637999E-2</v>
      </c>
    </row>
    <row r="3410" spans="1:17" hidden="1" x14ac:dyDescent="0.3">
      <c r="A3410" t="s">
        <v>6983</v>
      </c>
      <c r="B3410" t="s">
        <v>6984</v>
      </c>
      <c r="C3410" t="str">
        <f>IFERROR(VLOOKUP(Table1[[#This Row],[Ticker]],[1]!Table1[[Symbol]:[Industry]],2,FALSE),"-")</f>
        <v>-</v>
      </c>
      <c r="E3410">
        <v>48.0834616</v>
      </c>
      <c r="F3410">
        <v>58</v>
      </c>
      <c r="G3410">
        <v>57.274056723221001</v>
      </c>
      <c r="H3410">
        <v>5.6871902707842299</v>
      </c>
      <c r="I3410">
        <v>-26.135194503585002</v>
      </c>
      <c r="J3410">
        <v>0.54422459675781298</v>
      </c>
      <c r="K3410">
        <v>52.9229802539855</v>
      </c>
      <c r="L3410">
        <v>49.986024883762099</v>
      </c>
      <c r="M3410">
        <v>95.794588890850207</v>
      </c>
      <c r="N3410">
        <v>0.28181818181818102</v>
      </c>
      <c r="O3410">
        <v>55.689655172413801</v>
      </c>
      <c r="P3410">
        <v>93.3333333333333</v>
      </c>
    </row>
    <row r="3411" spans="1:17" hidden="1" x14ac:dyDescent="0.3">
      <c r="A3411" t="s">
        <v>6985</v>
      </c>
      <c r="B3411" t="s">
        <v>6986</v>
      </c>
      <c r="C3411" t="str">
        <f>IFERROR(VLOOKUP(Table1[[#This Row],[Ticker]],[1]!Table1[[Symbol]:[Industry]],2,FALSE),"-")</f>
        <v>-</v>
      </c>
      <c r="D3411" t="s">
        <v>116</v>
      </c>
      <c r="E3411">
        <v>48.035200000000003</v>
      </c>
      <c r="F3411">
        <v>44.15</v>
      </c>
      <c r="G3411">
        <v>23.190723389887701</v>
      </c>
      <c r="H3411">
        <v>-24.650016382211899</v>
      </c>
      <c r="I3411">
        <v>-16.042793103061499</v>
      </c>
      <c r="J3411">
        <v>-18.884346831813598</v>
      </c>
      <c r="K3411">
        <v>45.519387750884</v>
      </c>
      <c r="L3411">
        <v>40.527741032851601</v>
      </c>
      <c r="M3411">
        <v>33.310241128887803</v>
      </c>
      <c r="N3411">
        <v>0.43557794273594902</v>
      </c>
      <c r="O3411">
        <v>33.635334088335199</v>
      </c>
      <c r="P3411">
        <v>69.807692307692307</v>
      </c>
      <c r="Q3411">
        <v>6.7593705766127998E-2</v>
      </c>
    </row>
    <row r="3412" spans="1:17" hidden="1" x14ac:dyDescent="0.3">
      <c r="A3412" t="s">
        <v>6987</v>
      </c>
      <c r="B3412" t="s">
        <v>6988</v>
      </c>
      <c r="C3412" t="str">
        <f>IFERROR(VLOOKUP(Table1[[#This Row],[Ticker]],[1]!Table1[[Symbol]:[Industry]],2,FALSE),"-")</f>
        <v>-</v>
      </c>
      <c r="E3412">
        <v>48.024889999999999</v>
      </c>
      <c r="F3412">
        <v>122.45</v>
      </c>
      <c r="G3412">
        <v>5.0138386678118101</v>
      </c>
      <c r="H3412">
        <v>-1.30980942918577</v>
      </c>
      <c r="I3412">
        <v>-37.510244503097198</v>
      </c>
      <c r="J3412">
        <v>0.621295887701932</v>
      </c>
      <c r="K3412">
        <v>130.38425021531901</v>
      </c>
      <c r="L3412">
        <v>129.85098491717099</v>
      </c>
      <c r="M3412">
        <v>31.303551695773098</v>
      </c>
      <c r="N3412">
        <v>1.78821106397001</v>
      </c>
      <c r="O3412">
        <v>38.832176398530002</v>
      </c>
      <c r="P3412">
        <v>43.132670952659197</v>
      </c>
      <c r="Q3412">
        <v>1.8397178845199001E-2</v>
      </c>
    </row>
    <row r="3413" spans="1:17" hidden="1" x14ac:dyDescent="0.3">
      <c r="A3413" t="s">
        <v>6989</v>
      </c>
      <c r="B3413" t="s">
        <v>6990</v>
      </c>
      <c r="C3413" t="str">
        <f>IFERROR(VLOOKUP(Table1[[#This Row],[Ticker]],[1]!Table1[[Symbol]:[Industry]],2,FALSE),"-")</f>
        <v>-</v>
      </c>
      <c r="D3413" t="s">
        <v>1104</v>
      </c>
      <c r="E3413">
        <v>47.992229999999999</v>
      </c>
      <c r="F3413">
        <v>108.9</v>
      </c>
      <c r="G3413">
        <v>-3.3512201930394401</v>
      </c>
      <c r="H3413">
        <v>22.435040791538601</v>
      </c>
      <c r="I3413">
        <v>18.036257410601699</v>
      </c>
      <c r="J3413">
        <v>-8.9795849270517092</v>
      </c>
      <c r="K3413">
        <v>100.60746163224999</v>
      </c>
      <c r="L3413">
        <v>87.093960039550296</v>
      </c>
      <c r="M3413">
        <v>35.518739590547</v>
      </c>
      <c r="N3413">
        <v>1.70708929475088</v>
      </c>
      <c r="O3413">
        <v>26.795224977043102</v>
      </c>
      <c r="P3413">
        <v>55.5269922879177</v>
      </c>
      <c r="Q3413">
        <v>1.9858352332578998E-2</v>
      </c>
    </row>
    <row r="3414" spans="1:17" hidden="1" x14ac:dyDescent="0.3">
      <c r="A3414" t="s">
        <v>6991</v>
      </c>
      <c r="B3414" t="s">
        <v>6992</v>
      </c>
      <c r="C3414" t="str">
        <f>IFERROR(VLOOKUP(Table1[[#This Row],[Ticker]],[1]!Table1[[Symbol]:[Industry]],2,FALSE),"-")</f>
        <v>-</v>
      </c>
      <c r="E3414">
        <v>47.982571999999998</v>
      </c>
      <c r="F3414">
        <v>15.22</v>
      </c>
      <c r="G3414">
        <v>-41.393197753175997</v>
      </c>
      <c r="H3414">
        <v>25.240414824008699</v>
      </c>
      <c r="I3414">
        <v>-25.674169127292501</v>
      </c>
      <c r="J3414">
        <v>-0.24214499695122399</v>
      </c>
      <c r="K3414">
        <v>13.408184297021</v>
      </c>
      <c r="L3414">
        <v>15.019611582486201</v>
      </c>
      <c r="M3414">
        <v>80.999846477130106</v>
      </c>
      <c r="N3414">
        <v>2.7881710626210001</v>
      </c>
      <c r="O3414">
        <v>64.586070959264106</v>
      </c>
      <c r="P3414">
        <v>38.363636363636303</v>
      </c>
      <c r="Q3414">
        <v>0.112593652357928</v>
      </c>
    </row>
    <row r="3415" spans="1:17" hidden="1" x14ac:dyDescent="0.3">
      <c r="A3415" t="s">
        <v>6993</v>
      </c>
      <c r="B3415" t="s">
        <v>6994</v>
      </c>
      <c r="C3415" t="str">
        <f>IFERROR(VLOOKUP(Table1[[#This Row],[Ticker]],[1]!Table1[[Symbol]:[Industry]],2,FALSE),"-")</f>
        <v>-</v>
      </c>
      <c r="D3415" t="s">
        <v>62</v>
      </c>
      <c r="E3415">
        <v>47.876351544000002</v>
      </c>
      <c r="F3415">
        <v>23.94</v>
      </c>
      <c r="G3415">
        <v>7.1302998776569897</v>
      </c>
      <c r="H3415">
        <v>8.3330261855887908</v>
      </c>
      <c r="I3415">
        <v>7.5759454030003504</v>
      </c>
      <c r="J3415">
        <v>-0.45537556317821098</v>
      </c>
      <c r="K3415">
        <v>22.018004473927601</v>
      </c>
      <c r="L3415">
        <v>20.5365520116314</v>
      </c>
      <c r="M3415">
        <v>60.510704076087201</v>
      </c>
      <c r="N3415">
        <v>3.6875707706320799</v>
      </c>
      <c r="O3415">
        <v>25.730994152046701</v>
      </c>
      <c r="P3415">
        <v>133.56097560975601</v>
      </c>
      <c r="Q3415">
        <v>0.119323842318744</v>
      </c>
    </row>
    <row r="3416" spans="1:17" hidden="1" x14ac:dyDescent="0.3">
      <c r="A3416" t="s">
        <v>6995</v>
      </c>
      <c r="B3416" t="s">
        <v>6996</v>
      </c>
      <c r="C3416" t="str">
        <f>IFERROR(VLOOKUP(Table1[[#This Row],[Ticker]],[1]!Table1[[Symbol]:[Industry]],2,FALSE),"-")</f>
        <v>-</v>
      </c>
      <c r="D3416" t="s">
        <v>916</v>
      </c>
      <c r="E3416">
        <v>47.834879999999998</v>
      </c>
      <c r="F3416">
        <v>1.2</v>
      </c>
      <c r="G3416">
        <v>-8.5913278921635499</v>
      </c>
      <c r="H3416">
        <v>1.0560967266472101</v>
      </c>
      <c r="I3416">
        <v>-30.149893270405499</v>
      </c>
      <c r="J3416">
        <v>-3.4240293714961498</v>
      </c>
      <c r="K3416">
        <v>1.2081774405225201</v>
      </c>
      <c r="L3416">
        <v>1.2257838156672201</v>
      </c>
      <c r="M3416">
        <v>41.1061073195322</v>
      </c>
      <c r="N3416">
        <v>1.0365343054899301</v>
      </c>
      <c r="O3416">
        <v>57.499999999999901</v>
      </c>
      <c r="P3416">
        <v>71.428571428571402</v>
      </c>
      <c r="Q3416">
        <v>-0.148716491797907</v>
      </c>
    </row>
    <row r="3417" spans="1:17" hidden="1" x14ac:dyDescent="0.3">
      <c r="A3417" t="s">
        <v>6997</v>
      </c>
      <c r="B3417" t="s">
        <v>6998</v>
      </c>
      <c r="C3417" t="str">
        <f>IFERROR(VLOOKUP(Table1[[#This Row],[Ticker]],[1]!Table1[[Symbol]:[Industry]],2,FALSE),"-")</f>
        <v>-</v>
      </c>
      <c r="D3417" t="s">
        <v>489</v>
      </c>
      <c r="E3417">
        <v>47.743906965000001</v>
      </c>
      <c r="F3417">
        <v>33.43</v>
      </c>
      <c r="G3417">
        <v>5.2470949914854597</v>
      </c>
      <c r="H3417">
        <v>0.83870542229939204</v>
      </c>
      <c r="I3417">
        <v>-30.019152332759699</v>
      </c>
      <c r="J3417">
        <v>0.30962049118597101</v>
      </c>
      <c r="K3417">
        <v>32.088731527904699</v>
      </c>
      <c r="L3417">
        <v>32.400336167784701</v>
      </c>
      <c r="M3417">
        <v>58.962394648469001</v>
      </c>
      <c r="N3417">
        <v>1.0147498043105301</v>
      </c>
      <c r="O3417">
        <v>42.087944959617097</v>
      </c>
      <c r="P3417">
        <v>45.347826086956502</v>
      </c>
      <c r="Q3417">
        <v>-6.4962327095463998E-2</v>
      </c>
    </row>
    <row r="3418" spans="1:17" hidden="1" x14ac:dyDescent="0.3">
      <c r="A3418" t="s">
        <v>6999</v>
      </c>
      <c r="B3418" t="s">
        <v>7000</v>
      </c>
      <c r="C3418" t="str">
        <f>IFERROR(VLOOKUP(Table1[[#This Row],[Ticker]],[1]!Table1[[Symbol]:[Industry]],2,FALSE),"-")</f>
        <v>-</v>
      </c>
      <c r="D3418" t="s">
        <v>46</v>
      </c>
      <c r="E3418">
        <v>47.726990633999897</v>
      </c>
      <c r="F3418">
        <v>20.99</v>
      </c>
      <c r="G3418">
        <v>-15.5004910803965</v>
      </c>
      <c r="H3418">
        <v>-7.2992733501971703</v>
      </c>
      <c r="I3418">
        <v>-25.746681366399699</v>
      </c>
      <c r="J3418">
        <v>-2.2798494773162701</v>
      </c>
      <c r="K3418">
        <v>21.8471694521815</v>
      </c>
      <c r="L3418">
        <v>21.297964583148499</v>
      </c>
      <c r="M3418">
        <v>40.061155961616599</v>
      </c>
      <c r="N3418">
        <v>0.57761438717853597</v>
      </c>
      <c r="O3418">
        <v>27.441638875654998</v>
      </c>
      <c r="P3418">
        <v>20.632183908045899</v>
      </c>
      <c r="Q3418">
        <v>-2.8446015114111999E-2</v>
      </c>
    </row>
    <row r="3419" spans="1:17" hidden="1" x14ac:dyDescent="0.3">
      <c r="A3419" t="s">
        <v>7001</v>
      </c>
      <c r="B3419" t="s">
        <v>7002</v>
      </c>
      <c r="C3419" t="str">
        <f>IFERROR(VLOOKUP(Table1[[#This Row],[Ticker]],[1]!Table1[[Symbol]:[Industry]],2,FALSE),"-")</f>
        <v>-</v>
      </c>
      <c r="D3419" t="s">
        <v>291</v>
      </c>
      <c r="E3419">
        <v>47.655705599999997</v>
      </c>
      <c r="F3419">
        <v>23.46</v>
      </c>
      <c r="G3419">
        <v>-54.935331151999598</v>
      </c>
      <c r="H3419">
        <v>-5.7721991625828997</v>
      </c>
      <c r="I3419">
        <v>-35.8116436720886</v>
      </c>
      <c r="J3419">
        <v>4.6981380204569696</v>
      </c>
      <c r="K3419">
        <v>24.171404975822899</v>
      </c>
      <c r="L3419">
        <v>28.287648729095601</v>
      </c>
      <c r="M3419">
        <v>57.012687875563998</v>
      </c>
      <c r="N3419">
        <v>1.12972102668496</v>
      </c>
      <c r="O3419">
        <v>57.715260017050298</v>
      </c>
      <c r="P3419">
        <v>10.921985815602801</v>
      </c>
      <c r="Q3419">
        <v>-9.7455731554572003E-2</v>
      </c>
    </row>
    <row r="3420" spans="1:17" hidden="1" x14ac:dyDescent="0.3">
      <c r="A3420" t="s">
        <v>7003</v>
      </c>
      <c r="B3420" t="s">
        <v>7004</v>
      </c>
      <c r="C3420" t="str">
        <f>IFERROR(VLOOKUP(Table1[[#This Row],[Ticker]],[1]!Table1[[Symbol]:[Industry]],2,FALSE),"-")</f>
        <v>-</v>
      </c>
      <c r="E3420">
        <v>47.573152200000003</v>
      </c>
      <c r="F3420">
        <v>48.06</v>
      </c>
      <c r="G3420">
        <v>31.006320509096501</v>
      </c>
      <c r="H3420">
        <v>-4.1812985785007903</v>
      </c>
      <c r="I3420">
        <v>-4.8496601223198503</v>
      </c>
      <c r="J3420">
        <v>11.2173866871032</v>
      </c>
      <c r="K3420">
        <v>48.809524202612501</v>
      </c>
      <c r="L3420">
        <v>45.004594627864897</v>
      </c>
      <c r="M3420">
        <v>44.355624065154501</v>
      </c>
      <c r="N3420">
        <v>1.24721907361942</v>
      </c>
      <c r="O3420">
        <v>39.409071993341598</v>
      </c>
      <c r="P3420">
        <v>59.667774086378699</v>
      </c>
      <c r="Q3420">
        <v>8.7097323385641995E-2</v>
      </c>
    </row>
    <row r="3421" spans="1:17" hidden="1" x14ac:dyDescent="0.3">
      <c r="A3421" t="s">
        <v>7005</v>
      </c>
      <c r="B3421" t="s">
        <v>7006</v>
      </c>
      <c r="C3421" t="str">
        <f>IFERROR(VLOOKUP(Table1[[#This Row],[Ticker]],[1]!Table1[[Symbol]:[Industry]],2,FALSE),"-")</f>
        <v>-</v>
      </c>
      <c r="E3421">
        <v>47.515825337999999</v>
      </c>
      <c r="F3421">
        <v>6.42</v>
      </c>
      <c r="G3421">
        <v>114.685766760395</v>
      </c>
      <c r="H3421">
        <v>25.541675719329</v>
      </c>
      <c r="I3421">
        <v>71.9157354126786</v>
      </c>
      <c r="J3421">
        <v>-5.0753719450289303</v>
      </c>
      <c r="K3421">
        <v>5.5525994590987704</v>
      </c>
      <c r="L3421">
        <v>4.3568628797745204</v>
      </c>
      <c r="M3421">
        <v>44.595515187313303</v>
      </c>
      <c r="N3421">
        <v>0.95551765750743201</v>
      </c>
      <c r="O3421">
        <v>14.641744548286599</v>
      </c>
      <c r="P3421">
        <v>160.97560975609699</v>
      </c>
      <c r="Q3421">
        <v>8.6262384560843994E-2</v>
      </c>
    </row>
    <row r="3422" spans="1:17" hidden="1" x14ac:dyDescent="0.3">
      <c r="A3422" t="s">
        <v>7007</v>
      </c>
      <c r="B3422" t="s">
        <v>7008</v>
      </c>
      <c r="C3422" t="str">
        <f>IFERROR(VLOOKUP(Table1[[#This Row],[Ticker]],[1]!Table1[[Symbol]:[Industry]],2,FALSE),"-")</f>
        <v>-</v>
      </c>
      <c r="D3422" t="s">
        <v>941</v>
      </c>
      <c r="E3422">
        <v>47.368787500000003</v>
      </c>
      <c r="F3422">
        <v>85.1</v>
      </c>
      <c r="G3422">
        <v>-10.7357569827004</v>
      </c>
      <c r="H3422">
        <v>-10.462369846517801</v>
      </c>
      <c r="I3422">
        <v>-19.745614071800102</v>
      </c>
      <c r="J3422">
        <v>-3.0726319456600502</v>
      </c>
      <c r="K3422">
        <v>89.493030679102901</v>
      </c>
      <c r="L3422">
        <v>85.998899219060604</v>
      </c>
      <c r="M3422">
        <v>21.121031167257499</v>
      </c>
      <c r="N3422">
        <v>0.45536759661940301</v>
      </c>
      <c r="O3422">
        <v>23.501762632197401</v>
      </c>
      <c r="P3422">
        <v>23.244026068066599</v>
      </c>
      <c r="Q3422">
        <v>7.5139655048598E-2</v>
      </c>
    </row>
    <row r="3423" spans="1:17" hidden="1" x14ac:dyDescent="0.3">
      <c r="A3423" t="s">
        <v>7009</v>
      </c>
      <c r="B3423" t="s">
        <v>7010</v>
      </c>
      <c r="C3423" t="str">
        <f>IFERROR(VLOOKUP(Table1[[#This Row],[Ticker]],[1]!Table1[[Symbol]:[Industry]],2,FALSE),"-")</f>
        <v>-</v>
      </c>
      <c r="D3423" t="s">
        <v>420</v>
      </c>
      <c r="E3423">
        <v>47.350686500000002</v>
      </c>
      <c r="F3423">
        <v>2.21</v>
      </c>
      <c r="G3423">
        <v>-9.98630597107943</v>
      </c>
      <c r="H3423">
        <v>0.95498449206681402</v>
      </c>
      <c r="I3423">
        <v>-33.100142420132599</v>
      </c>
      <c r="J3423">
        <v>-8.6927231944068595</v>
      </c>
      <c r="K3423">
        <v>2.3539251869771198</v>
      </c>
      <c r="L3423">
        <v>2.3468515380972699</v>
      </c>
      <c r="M3423">
        <v>28.674745692020299</v>
      </c>
      <c r="N3423">
        <v>1.1601037613173799</v>
      </c>
      <c r="O3423">
        <v>60.633484162895897</v>
      </c>
      <c r="P3423">
        <v>18.817204301075201</v>
      </c>
      <c r="Q3423">
        <v>4.8881126982248002E-2</v>
      </c>
    </row>
    <row r="3424" spans="1:17" hidden="1" x14ac:dyDescent="0.3">
      <c r="A3424" t="s">
        <v>7011</v>
      </c>
      <c r="B3424" t="s">
        <v>7012</v>
      </c>
      <c r="C3424" t="str">
        <f>IFERROR(VLOOKUP(Table1[[#This Row],[Ticker]],[1]!Table1[[Symbol]:[Industry]],2,FALSE),"-")</f>
        <v>-</v>
      </c>
      <c r="E3424">
        <v>47.330896799999998</v>
      </c>
      <c r="F3424">
        <v>77.64</v>
      </c>
      <c r="G3424">
        <v>385.47287562085802</v>
      </c>
      <c r="H3424">
        <v>-5.9783602621696197</v>
      </c>
      <c r="I3424">
        <v>2.5585947675629899</v>
      </c>
      <c r="J3424">
        <v>3.45247321340947</v>
      </c>
      <c r="K3424">
        <v>82.304413255508706</v>
      </c>
      <c r="L3424">
        <v>64.002197799101296</v>
      </c>
      <c r="M3424">
        <v>42.083195318559198</v>
      </c>
      <c r="N3424">
        <v>0.96941360626128803</v>
      </c>
      <c r="O3424">
        <v>27.897990726429601</v>
      </c>
      <c r="P3424">
        <v>409.44881889763701</v>
      </c>
      <c r="Q3424">
        <v>0.172747596414773</v>
      </c>
    </row>
    <row r="3425" spans="1:17" hidden="1" x14ac:dyDescent="0.3">
      <c r="A3425" t="s">
        <v>7013</v>
      </c>
      <c r="B3425" t="s">
        <v>7014</v>
      </c>
      <c r="C3425" t="str">
        <f>IFERROR(VLOOKUP(Table1[[#This Row],[Ticker]],[1]!Table1[[Symbol]:[Industry]],2,FALSE),"-")</f>
        <v>-</v>
      </c>
      <c r="D3425" t="s">
        <v>696</v>
      </c>
      <c r="E3425">
        <v>47.124000000000002</v>
      </c>
      <c r="F3425">
        <v>0.77</v>
      </c>
      <c r="G3425">
        <v>-46.975943276778899</v>
      </c>
      <c r="H3425">
        <v>-20.4878251899455</v>
      </c>
      <c r="I3425">
        <v>-48.2997545099985</v>
      </c>
      <c r="J3425">
        <v>-8.3446642921310801</v>
      </c>
      <c r="K3425">
        <v>1.0049261749676199</v>
      </c>
      <c r="L3425">
        <v>1.0571330147359299</v>
      </c>
      <c r="M3425">
        <v>19.3654928235438</v>
      </c>
      <c r="N3425">
        <v>0.30521129076180398</v>
      </c>
      <c r="O3425">
        <v>120.77922077922</v>
      </c>
      <c r="P3425">
        <v>0</v>
      </c>
      <c r="Q3425">
        <v>-3.1693073484928003E-2</v>
      </c>
    </row>
    <row r="3426" spans="1:17" hidden="1" x14ac:dyDescent="0.3">
      <c r="A3426" t="s">
        <v>7015</v>
      </c>
      <c r="B3426" t="s">
        <v>7016</v>
      </c>
      <c r="C3426" t="str">
        <f>IFERROR(VLOOKUP(Table1[[#This Row],[Ticker]],[1]!Table1[[Symbol]:[Industry]],2,FALSE),"-")</f>
        <v>-</v>
      </c>
      <c r="D3426" t="s">
        <v>420</v>
      </c>
      <c r="E3426">
        <v>46.931872499999997</v>
      </c>
      <c r="F3426">
        <v>8.65</v>
      </c>
      <c r="G3426">
        <v>6.5878549428056399</v>
      </c>
      <c r="H3426">
        <v>-2.7691832087910901</v>
      </c>
      <c r="I3426">
        <v>-34.865941676638201</v>
      </c>
      <c r="J3426">
        <v>-1.8021441183259701</v>
      </c>
      <c r="K3426">
        <v>8.9115600825838808</v>
      </c>
      <c r="L3426">
        <v>9.2969645707935502</v>
      </c>
      <c r="M3426">
        <v>37.345525979475198</v>
      </c>
      <c r="N3426">
        <v>0.90134152987930205</v>
      </c>
      <c r="O3426">
        <v>38.6127167630057</v>
      </c>
      <c r="P3426">
        <v>32.061068702290001</v>
      </c>
      <c r="Q3426">
        <v>5.9718351647259998E-2</v>
      </c>
    </row>
    <row r="3427" spans="1:17" hidden="1" x14ac:dyDescent="0.3">
      <c r="A3427" t="s">
        <v>7017</v>
      </c>
      <c r="B3427" t="s">
        <v>7018</v>
      </c>
      <c r="C3427" t="str">
        <f>IFERROR(VLOOKUP(Table1[[#This Row],[Ticker]],[1]!Table1[[Symbol]:[Industry]],2,FALSE),"-")</f>
        <v>-</v>
      </c>
      <c r="D3427" t="s">
        <v>619</v>
      </c>
      <c r="E3427">
        <v>46.695</v>
      </c>
      <c r="F3427">
        <v>8.49</v>
      </c>
      <c r="G3427">
        <v>7.6519636999652496</v>
      </c>
      <c r="H3427">
        <v>-4.8485798010683201</v>
      </c>
      <c r="I3427">
        <v>-10.4414614343141</v>
      </c>
      <c r="J3427">
        <v>7.7135694669679502</v>
      </c>
      <c r="K3427">
        <v>8.1665266328787798</v>
      </c>
      <c r="L3427">
        <v>8.0775017249751198</v>
      </c>
      <c r="M3427">
        <v>55.714162689977002</v>
      </c>
      <c r="N3427">
        <v>0.62679804133088401</v>
      </c>
      <c r="O3427">
        <v>38.044758539458101</v>
      </c>
      <c r="P3427">
        <v>40.330578512396698</v>
      </c>
      <c r="Q3427">
        <v>-2.9676987653547E-2</v>
      </c>
    </row>
    <row r="3428" spans="1:17" hidden="1" x14ac:dyDescent="0.3">
      <c r="A3428" t="s">
        <v>7019</v>
      </c>
      <c r="B3428" t="s">
        <v>7020</v>
      </c>
      <c r="C3428" t="str">
        <f>IFERROR(VLOOKUP(Table1[[#This Row],[Ticker]],[1]!Table1[[Symbol]:[Industry]],2,FALSE),"-")</f>
        <v>-</v>
      </c>
      <c r="D3428" t="s">
        <v>619</v>
      </c>
      <c r="E3428">
        <v>46.614650640000001</v>
      </c>
      <c r="F3428">
        <v>16.98</v>
      </c>
      <c r="G3428">
        <v>0.41966111882546597</v>
      </c>
      <c r="H3428">
        <v>-4.33673317419185</v>
      </c>
      <c r="I3428">
        <v>-12.6580889379507</v>
      </c>
      <c r="J3428">
        <v>-3.77191890100003</v>
      </c>
      <c r="K3428">
        <v>16.698704383465401</v>
      </c>
      <c r="L3428">
        <v>16.273768384506099</v>
      </c>
      <c r="M3428">
        <v>46.418006687865898</v>
      </c>
      <c r="N3428">
        <v>0.59202753371609795</v>
      </c>
      <c r="O3428">
        <v>33.686690223792603</v>
      </c>
      <c r="P3428">
        <v>29.618320610687</v>
      </c>
      <c r="Q3428">
        <v>1.2087516096063001E-2</v>
      </c>
    </row>
    <row r="3429" spans="1:17" hidden="1" x14ac:dyDescent="0.3">
      <c r="A3429" t="s">
        <v>7021</v>
      </c>
      <c r="B3429" t="s">
        <v>7022</v>
      </c>
      <c r="C3429" t="str">
        <f>IFERROR(VLOOKUP(Table1[[#This Row],[Ticker]],[1]!Table1[[Symbol]:[Industry]],2,FALSE),"-")</f>
        <v>-</v>
      </c>
      <c r="D3429" t="s">
        <v>138</v>
      </c>
      <c r="E3429">
        <v>46.530947009999998</v>
      </c>
      <c r="F3429">
        <v>155.55000000000001</v>
      </c>
      <c r="G3429">
        <v>57.932605430974498</v>
      </c>
      <c r="H3429">
        <v>-7.4064868853929298</v>
      </c>
      <c r="I3429">
        <v>-1.2166868063137</v>
      </c>
      <c r="J3429">
        <v>-2.4678235960132699</v>
      </c>
      <c r="K3429">
        <v>159.84368254380001</v>
      </c>
      <c r="L3429">
        <v>141.008716266785</v>
      </c>
      <c r="M3429">
        <v>40.364297849601797</v>
      </c>
      <c r="N3429">
        <v>0.639018539281896</v>
      </c>
      <c r="O3429">
        <v>18.932819029251</v>
      </c>
      <c r="P3429">
        <v>88.431253785584502</v>
      </c>
      <c r="Q3429">
        <v>5.2179206681196001E-2</v>
      </c>
    </row>
    <row r="3430" spans="1:17" hidden="1" x14ac:dyDescent="0.3">
      <c r="A3430" t="s">
        <v>7023</v>
      </c>
      <c r="B3430" t="s">
        <v>7024</v>
      </c>
      <c r="C3430" t="str">
        <f>IFERROR(VLOOKUP(Table1[[#This Row],[Ticker]],[1]!Table1[[Symbol]:[Industry]],2,FALSE),"-")</f>
        <v>-</v>
      </c>
      <c r="D3430" t="s">
        <v>62</v>
      </c>
      <c r="E3430">
        <v>46.512</v>
      </c>
      <c r="F3430">
        <v>38</v>
      </c>
      <c r="G3430">
        <v>47.349575208342799</v>
      </c>
      <c r="H3430">
        <v>-10.171524756728701</v>
      </c>
      <c r="I3430">
        <v>21.336103333904799</v>
      </c>
      <c r="J3430">
        <v>0.137720531717167</v>
      </c>
      <c r="K3430">
        <v>37.477512752140903</v>
      </c>
      <c r="L3430">
        <v>33.704264508802602</v>
      </c>
      <c r="M3430">
        <v>59.649676526297696</v>
      </c>
      <c r="N3430">
        <v>1.21563166079378</v>
      </c>
      <c r="O3430">
        <v>33.394736842105203</v>
      </c>
      <c r="P3430">
        <v>80.952380952380906</v>
      </c>
      <c r="Q3430">
        <v>2.4084058842901001E-2</v>
      </c>
    </row>
    <row r="3431" spans="1:17" hidden="1" x14ac:dyDescent="0.3">
      <c r="A3431" t="s">
        <v>7025</v>
      </c>
      <c r="B3431" t="s">
        <v>7026</v>
      </c>
      <c r="C3431" t="str">
        <f>IFERROR(VLOOKUP(Table1[[#This Row],[Ticker]],[1]!Table1[[Symbol]:[Industry]],2,FALSE),"-")</f>
        <v>-</v>
      </c>
      <c r="D3431" t="s">
        <v>619</v>
      </c>
      <c r="E3431">
        <v>46.474608000000003</v>
      </c>
      <c r="F3431">
        <v>62.88</v>
      </c>
      <c r="G3431">
        <v>116.85132596872</v>
      </c>
      <c r="H3431">
        <v>6.0697867417560802</v>
      </c>
      <c r="I3431">
        <v>56.312618703121998</v>
      </c>
      <c r="J3431">
        <v>2.1539806943187898</v>
      </c>
      <c r="K3431">
        <v>56.716372035747199</v>
      </c>
      <c r="L3431">
        <v>47.094055125690602</v>
      </c>
      <c r="M3431">
        <v>61.626337166020903</v>
      </c>
      <c r="N3431">
        <v>3.42304213009028</v>
      </c>
      <c r="O3431">
        <v>11.3072519083969</v>
      </c>
      <c r="P3431">
        <v>164.75789473684199</v>
      </c>
      <c r="Q3431">
        <v>5.5024696635274997E-2</v>
      </c>
    </row>
    <row r="3432" spans="1:17" hidden="1" x14ac:dyDescent="0.3">
      <c r="A3432" t="s">
        <v>7027</v>
      </c>
      <c r="B3432" t="s">
        <v>7028</v>
      </c>
      <c r="C3432" t="str">
        <f>IFERROR(VLOOKUP(Table1[[#This Row],[Ticker]],[1]!Table1[[Symbol]:[Industry]],2,FALSE),"-")</f>
        <v>-</v>
      </c>
      <c r="D3432" t="s">
        <v>130</v>
      </c>
      <c r="E3432">
        <v>46.339413119999897</v>
      </c>
      <c r="F3432">
        <v>22.8</v>
      </c>
      <c r="G3432">
        <v>116.02405672322099</v>
      </c>
      <c r="H3432">
        <v>4.1254838208096203</v>
      </c>
      <c r="I3432">
        <v>56.043498356430703</v>
      </c>
      <c r="J3432">
        <v>-5.3238450106885598</v>
      </c>
      <c r="K3432">
        <v>21.214368194331701</v>
      </c>
      <c r="L3432">
        <v>15.999001109512699</v>
      </c>
      <c r="M3432">
        <v>42.269826891221697</v>
      </c>
      <c r="N3432">
        <v>1.8644074519675899</v>
      </c>
      <c r="O3432">
        <v>25.350877192982399</v>
      </c>
      <c r="P3432">
        <v>152.21238938053099</v>
      </c>
    </row>
    <row r="3433" spans="1:17" hidden="1" x14ac:dyDescent="0.3">
      <c r="A3433" t="s">
        <v>7029</v>
      </c>
      <c r="B3433" t="s">
        <v>7030</v>
      </c>
      <c r="C3433" t="str">
        <f>IFERROR(VLOOKUP(Table1[[#This Row],[Ticker]],[1]!Table1[[Symbol]:[Industry]],2,FALSE),"-")</f>
        <v>-</v>
      </c>
      <c r="E3433">
        <v>46.266956999999998</v>
      </c>
      <c r="F3433">
        <v>923.4</v>
      </c>
      <c r="G3433">
        <v>530.45353935964897</v>
      </c>
      <c r="H3433">
        <v>6.8771073510061198</v>
      </c>
      <c r="I3433">
        <v>134.31129131843801</v>
      </c>
      <c r="J3433">
        <v>-9.0674757910745196</v>
      </c>
      <c r="K3433">
        <v>887.91167886993503</v>
      </c>
      <c r="L3433">
        <v>599.44308246860396</v>
      </c>
      <c r="M3433">
        <v>33.012585498903697</v>
      </c>
      <c r="N3433">
        <v>1.5387212073073799</v>
      </c>
      <c r="O3433">
        <v>29.954515919428101</v>
      </c>
      <c r="P3433">
        <v>699.13457377758505</v>
      </c>
      <c r="Q3433">
        <v>0.43853269156565999</v>
      </c>
    </row>
    <row r="3434" spans="1:17" hidden="1" x14ac:dyDescent="0.3">
      <c r="A3434" t="s">
        <v>7031</v>
      </c>
      <c r="B3434" t="s">
        <v>7032</v>
      </c>
      <c r="C3434" t="str">
        <f>IFERROR(VLOOKUP(Table1[[#This Row],[Ticker]],[1]!Table1[[Symbol]:[Industry]],2,FALSE),"-")</f>
        <v>-</v>
      </c>
      <c r="E3434">
        <v>46.244660000000003</v>
      </c>
      <c r="F3434">
        <v>154</v>
      </c>
      <c r="G3434">
        <v>-39.753903353344398</v>
      </c>
      <c r="H3434">
        <v>-7.9924634088694502</v>
      </c>
      <c r="I3434">
        <v>-47.008990629806902</v>
      </c>
      <c r="J3434">
        <v>-3.9073883064679902</v>
      </c>
      <c r="K3434">
        <v>154.58571876899401</v>
      </c>
      <c r="L3434">
        <v>167.843579141725</v>
      </c>
      <c r="M3434">
        <v>52.109946494357601</v>
      </c>
      <c r="N3434">
        <v>0.87700174677410203</v>
      </c>
      <c r="O3434">
        <v>75.974025974025906</v>
      </c>
      <c r="P3434">
        <v>15.528882220555101</v>
      </c>
      <c r="Q3434">
        <v>8.0712569452304997E-2</v>
      </c>
    </row>
    <row r="3435" spans="1:17" hidden="1" x14ac:dyDescent="0.3">
      <c r="A3435" t="s">
        <v>7033</v>
      </c>
      <c r="B3435" t="s">
        <v>7034</v>
      </c>
      <c r="C3435" t="str">
        <f>IFERROR(VLOOKUP(Table1[[#This Row],[Ticker]],[1]!Table1[[Symbol]:[Industry]],2,FALSE),"-")</f>
        <v>-</v>
      </c>
      <c r="E3435">
        <v>46.238280000000003</v>
      </c>
      <c r="F3435">
        <v>101.2</v>
      </c>
      <c r="G3435">
        <v>-12.7671520679877</v>
      </c>
      <c r="H3435">
        <v>-2.1657291675010599</v>
      </c>
      <c r="I3435">
        <v>-8.7299604596552598</v>
      </c>
      <c r="J3435">
        <v>0.54422459675781298</v>
      </c>
      <c r="K3435">
        <v>97.292461739115893</v>
      </c>
      <c r="L3435">
        <v>95.141714442779602</v>
      </c>
      <c r="M3435">
        <v>99.999584312757506</v>
      </c>
      <c r="N3435">
        <v>4.8390243902438996</v>
      </c>
      <c r="O3435">
        <v>0</v>
      </c>
      <c r="P3435">
        <v>12.132963988919601</v>
      </c>
    </row>
    <row r="3436" spans="1:17" hidden="1" x14ac:dyDescent="0.3">
      <c r="A3436" t="s">
        <v>7035</v>
      </c>
      <c r="B3436" t="s">
        <v>7036</v>
      </c>
      <c r="C3436" t="str">
        <f>IFERROR(VLOOKUP(Table1[[#This Row],[Ticker]],[1]!Table1[[Symbol]:[Industry]],2,FALSE),"-")</f>
        <v>-</v>
      </c>
      <c r="D3436" t="s">
        <v>77</v>
      </c>
      <c r="E3436">
        <v>46.1691</v>
      </c>
      <c r="F3436">
        <v>258</v>
      </c>
      <c r="G3436">
        <v>198.52405672322101</v>
      </c>
      <c r="H3436">
        <v>-36.555660774883698</v>
      </c>
      <c r="I3436">
        <v>134.62265837556799</v>
      </c>
      <c r="J3436">
        <v>-8.5466844941512701</v>
      </c>
      <c r="K3436">
        <v>263.80653559235799</v>
      </c>
      <c r="M3436">
        <v>47.7202086147702</v>
      </c>
      <c r="N3436">
        <v>1.6270718232044199</v>
      </c>
      <c r="O3436">
        <v>47.286821705426298</v>
      </c>
      <c r="P3436">
        <v>222.5</v>
      </c>
    </row>
    <row r="3437" spans="1:17" hidden="1" x14ac:dyDescent="0.3">
      <c r="A3437" t="s">
        <v>7037</v>
      </c>
      <c r="B3437" t="s">
        <v>7038</v>
      </c>
      <c r="C3437" t="str">
        <f>IFERROR(VLOOKUP(Table1[[#This Row],[Ticker]],[1]!Table1[[Symbol]:[Industry]],2,FALSE),"-")</f>
        <v>-</v>
      </c>
      <c r="D3437" t="s">
        <v>138</v>
      </c>
      <c r="E3437">
        <v>46.164236975000001</v>
      </c>
      <c r="F3437">
        <v>13.99</v>
      </c>
      <c r="G3437">
        <v>19.954097875484401</v>
      </c>
      <c r="H3437">
        <v>-12.4891634301596</v>
      </c>
      <c r="I3437">
        <v>-12.990194377783901</v>
      </c>
      <c r="J3437">
        <v>-6.4418033473539502</v>
      </c>
      <c r="K3437">
        <v>15.0087510023065</v>
      </c>
      <c r="L3437">
        <v>14.07258208028</v>
      </c>
      <c r="M3437">
        <v>29.224191768349499</v>
      </c>
      <c r="N3437">
        <v>0.79440459657326101</v>
      </c>
      <c r="O3437">
        <v>41.887062187276598</v>
      </c>
      <c r="P3437">
        <v>62.674418604651102</v>
      </c>
      <c r="Q3437">
        <v>6.2113485327345001E-2</v>
      </c>
    </row>
    <row r="3438" spans="1:17" hidden="1" x14ac:dyDescent="0.3">
      <c r="A3438" t="s">
        <v>7039</v>
      </c>
      <c r="B3438" t="s">
        <v>7040</v>
      </c>
      <c r="C3438" t="str">
        <f>IFERROR(VLOOKUP(Table1[[#This Row],[Ticker]],[1]!Table1[[Symbol]:[Industry]],2,FALSE),"-")</f>
        <v>-</v>
      </c>
      <c r="D3438" t="s">
        <v>2920</v>
      </c>
      <c r="E3438">
        <v>46.156106520000002</v>
      </c>
      <c r="F3438">
        <v>6.9</v>
      </c>
      <c r="G3438">
        <v>14.024056723220999</v>
      </c>
      <c r="H3438">
        <v>-6.5061221639075102</v>
      </c>
      <c r="I3438">
        <v>-18.073177657579599</v>
      </c>
      <c r="J3438">
        <v>5.4331134856467003</v>
      </c>
      <c r="K3438">
        <v>6.9808118994494297</v>
      </c>
      <c r="L3438">
        <v>6.7239745907047501</v>
      </c>
      <c r="M3438">
        <v>46.673384647185401</v>
      </c>
      <c r="N3438">
        <v>0.49022690261643598</v>
      </c>
      <c r="O3438">
        <v>27.536231884057901</v>
      </c>
      <c r="P3438">
        <v>50</v>
      </c>
      <c r="Q3438">
        <v>3.6362599702422997E-2</v>
      </c>
    </row>
    <row r="3439" spans="1:17" hidden="1" x14ac:dyDescent="0.3">
      <c r="A3439" t="s">
        <v>7041</v>
      </c>
      <c r="B3439" t="s">
        <v>7042</v>
      </c>
      <c r="C3439" t="str">
        <f>IFERROR(VLOOKUP(Table1[[#This Row],[Ticker]],[1]!Table1[[Symbol]:[Industry]],2,FALSE),"-")</f>
        <v>-</v>
      </c>
      <c r="D3439" t="s">
        <v>472</v>
      </c>
      <c r="E3439">
        <v>46.129359579999999</v>
      </c>
      <c r="F3439">
        <v>17.510000000000002</v>
      </c>
      <c r="G3439">
        <v>6.2099303291690404</v>
      </c>
      <c r="H3439">
        <v>-5.1057390221450696</v>
      </c>
      <c r="I3439">
        <v>-18.5159447574162</v>
      </c>
      <c r="J3439">
        <v>1.3356321716588699</v>
      </c>
      <c r="K3439">
        <v>18.0620487843467</v>
      </c>
      <c r="L3439">
        <v>18.137938022583501</v>
      </c>
      <c r="M3439">
        <v>51.312511927943</v>
      </c>
      <c r="N3439">
        <v>0.89945378594741998</v>
      </c>
      <c r="O3439">
        <v>56.196459166190699</v>
      </c>
      <c r="P3439">
        <v>58.461538461538403</v>
      </c>
      <c r="Q3439">
        <v>-0.13169373790953001</v>
      </c>
    </row>
    <row r="3440" spans="1:17" hidden="1" x14ac:dyDescent="0.3">
      <c r="A3440" t="s">
        <v>7043</v>
      </c>
      <c r="B3440" t="s">
        <v>7044</v>
      </c>
      <c r="C3440" t="str">
        <f>IFERROR(VLOOKUP(Table1[[#This Row],[Ticker]],[1]!Table1[[Symbol]:[Industry]],2,FALSE),"-")</f>
        <v>-</v>
      </c>
      <c r="D3440" t="s">
        <v>138</v>
      </c>
      <c r="E3440">
        <v>46.08</v>
      </c>
      <c r="F3440">
        <v>5.12</v>
      </c>
      <c r="G3440">
        <v>66.394427093591403</v>
      </c>
      <c r="H3440">
        <v>20.838705422299299</v>
      </c>
      <c r="I3440">
        <v>-13.870137635267501</v>
      </c>
      <c r="J3440">
        <v>-1.5470301560938799</v>
      </c>
      <c r="K3440">
        <v>4.5582556851435996</v>
      </c>
      <c r="L3440">
        <v>4.1912512623038403</v>
      </c>
      <c r="M3440">
        <v>62.937460970743402</v>
      </c>
      <c r="N3440">
        <v>1.4513485328960101</v>
      </c>
      <c r="O3440">
        <v>16.40625</v>
      </c>
      <c r="P3440">
        <v>95.419847328244202</v>
      </c>
      <c r="Q3440">
        <v>7.3965835307152006E-2</v>
      </c>
    </row>
    <row r="3441" spans="1:17" hidden="1" x14ac:dyDescent="0.3">
      <c r="A3441" t="s">
        <v>7045</v>
      </c>
      <c r="B3441" t="s">
        <v>7046</v>
      </c>
      <c r="C3441" t="str">
        <f>IFERROR(VLOOKUP(Table1[[#This Row],[Ticker]],[1]!Table1[[Symbol]:[Industry]],2,FALSE),"-")</f>
        <v>-</v>
      </c>
      <c r="E3441">
        <v>45.939896562000001</v>
      </c>
      <c r="F3441">
        <v>32.39</v>
      </c>
      <c r="G3441">
        <v>-14.587223249760999</v>
      </c>
      <c r="H3441">
        <v>-15.8346546847956</v>
      </c>
      <c r="I3441">
        <v>-54.5894847151338</v>
      </c>
      <c r="J3441">
        <v>-11.010735188764899</v>
      </c>
      <c r="K3441">
        <v>37.0339907981244</v>
      </c>
      <c r="L3441">
        <v>39.4778164510045</v>
      </c>
      <c r="M3441">
        <v>23.4419732878711</v>
      </c>
      <c r="N3441">
        <v>1.15630285257125</v>
      </c>
      <c r="O3441">
        <v>72.831120716270405</v>
      </c>
      <c r="P3441">
        <v>22.828972317026899</v>
      </c>
      <c r="Q3441">
        <v>4.6539014707092E-2</v>
      </c>
    </row>
    <row r="3442" spans="1:17" hidden="1" x14ac:dyDescent="0.3">
      <c r="A3442" t="s">
        <v>7047</v>
      </c>
      <c r="B3442" t="s">
        <v>7048</v>
      </c>
      <c r="C3442" t="str">
        <f>IFERROR(VLOOKUP(Table1[[#This Row],[Ticker]],[1]!Table1[[Symbol]:[Industry]],2,FALSE),"-")</f>
        <v>-</v>
      </c>
      <c r="D3442" t="s">
        <v>291</v>
      </c>
      <c r="E3442">
        <v>45.87</v>
      </c>
      <c r="F3442">
        <v>33</v>
      </c>
      <c r="G3442">
        <v>-47.675365242096802</v>
      </c>
      <c r="H3442">
        <v>0.99999574488002796</v>
      </c>
      <c r="I3442">
        <v>-23.206067044108</v>
      </c>
      <c r="J3442">
        <v>-5.0997696145301603</v>
      </c>
      <c r="K3442">
        <v>33.958141380250296</v>
      </c>
      <c r="L3442">
        <v>34.663486020159297</v>
      </c>
      <c r="M3442">
        <v>30.121071159011301</v>
      </c>
      <c r="N3442">
        <v>0.38816625916870401</v>
      </c>
      <c r="O3442">
        <v>58.787878787878697</v>
      </c>
      <c r="P3442">
        <v>22.2222222222222</v>
      </c>
      <c r="Q3442">
        <v>-8.6471175691943999E-2</v>
      </c>
    </row>
    <row r="3443" spans="1:17" hidden="1" x14ac:dyDescent="0.3">
      <c r="A3443" t="s">
        <v>7049</v>
      </c>
      <c r="B3443" t="s">
        <v>7050</v>
      </c>
      <c r="C3443" t="str">
        <f>IFERROR(VLOOKUP(Table1[[#This Row],[Ticker]],[1]!Table1[[Symbol]:[Industry]],2,FALSE),"-")</f>
        <v>-</v>
      </c>
      <c r="D3443" t="s">
        <v>631</v>
      </c>
      <c r="E3443">
        <v>45.680999999999997</v>
      </c>
      <c r="F3443">
        <v>10</v>
      </c>
      <c r="G3443">
        <v>38.625682739481199</v>
      </c>
      <c r="H3443">
        <v>-16.761117115411299</v>
      </c>
      <c r="I3443">
        <v>-25.166186159038801</v>
      </c>
      <c r="J3443">
        <v>0.13977565843626699</v>
      </c>
      <c r="K3443">
        <v>10.267224707431399</v>
      </c>
      <c r="L3443">
        <v>10.0635279625215</v>
      </c>
      <c r="M3443">
        <v>50.350241768700599</v>
      </c>
      <c r="N3443">
        <v>0.60157769618118695</v>
      </c>
      <c r="O3443">
        <v>71</v>
      </c>
      <c r="P3443">
        <v>69.491525423728802</v>
      </c>
      <c r="Q3443">
        <v>-4.1754736626220999E-2</v>
      </c>
    </row>
    <row r="3444" spans="1:17" hidden="1" x14ac:dyDescent="0.3">
      <c r="A3444" t="s">
        <v>7051</v>
      </c>
      <c r="B3444" t="s">
        <v>7052</v>
      </c>
      <c r="C3444" t="str">
        <f>IFERROR(VLOOKUP(Table1[[#This Row],[Ticker]],[1]!Table1[[Symbol]:[Industry]],2,FALSE),"-")</f>
        <v>-</v>
      </c>
      <c r="E3444">
        <v>45.638607870000001</v>
      </c>
      <c r="F3444">
        <v>42.3</v>
      </c>
      <c r="G3444">
        <v>-28.6775136060559</v>
      </c>
      <c r="H3444">
        <v>8.6687934457722893</v>
      </c>
      <c r="I3444">
        <v>-44.226390780267103</v>
      </c>
      <c r="J3444">
        <v>8.1778123830173506</v>
      </c>
      <c r="K3444">
        <v>39.937038424771501</v>
      </c>
      <c r="L3444">
        <v>43.747325131095003</v>
      </c>
      <c r="M3444">
        <v>68.082240364291295</v>
      </c>
      <c r="N3444">
        <v>0.34197828709288303</v>
      </c>
      <c r="O3444">
        <v>84.3623709766334</v>
      </c>
      <c r="P3444">
        <v>30.838230745437599</v>
      </c>
      <c r="Q3444">
        <v>0.177000756683628</v>
      </c>
    </row>
    <row r="3445" spans="1:17" hidden="1" x14ac:dyDescent="0.3">
      <c r="A3445" t="s">
        <v>7053</v>
      </c>
      <c r="B3445" t="s">
        <v>7054</v>
      </c>
      <c r="C3445" t="str">
        <f>IFERROR(VLOOKUP(Table1[[#This Row],[Ticker]],[1]!Table1[[Symbol]:[Industry]],2,FALSE),"-")</f>
        <v>-</v>
      </c>
      <c r="D3445" t="s">
        <v>407</v>
      </c>
      <c r="E3445">
        <v>45.5456</v>
      </c>
      <c r="F3445">
        <v>86</v>
      </c>
      <c r="G3445">
        <v>-29.470448771284399</v>
      </c>
      <c r="H3445">
        <v>-2.1515503633278898</v>
      </c>
      <c r="I3445">
        <v>-41.118345214646197</v>
      </c>
      <c r="J3445">
        <v>0.54422459675781298</v>
      </c>
      <c r="K3445">
        <v>85.775359771617403</v>
      </c>
      <c r="L3445">
        <v>98.822884948748296</v>
      </c>
      <c r="M3445">
        <v>99.534198706943997</v>
      </c>
      <c r="N3445">
        <v>0.26360544217686999</v>
      </c>
      <c r="O3445">
        <v>56.279069767441797</v>
      </c>
      <c r="P3445">
        <v>7.4999999999999902</v>
      </c>
    </row>
    <row r="3446" spans="1:17" hidden="1" x14ac:dyDescent="0.3">
      <c r="A3446" t="s">
        <v>7055</v>
      </c>
      <c r="B3446" t="s">
        <v>7056</v>
      </c>
      <c r="C3446" t="str">
        <f>IFERROR(VLOOKUP(Table1[[#This Row],[Ticker]],[1]!Table1[[Symbol]:[Industry]],2,FALSE),"-")</f>
        <v>-</v>
      </c>
      <c r="D3446" t="s">
        <v>62</v>
      </c>
      <c r="E3446">
        <v>45.49</v>
      </c>
      <c r="F3446">
        <v>45.49</v>
      </c>
      <c r="G3446">
        <v>-60.058562357852402</v>
      </c>
      <c r="H3446">
        <v>-6.9935385864152098</v>
      </c>
      <c r="I3446">
        <v>-75.620482923346898</v>
      </c>
      <c r="J3446">
        <v>-1.1095791518640099</v>
      </c>
      <c r="K3446">
        <v>47.228697399305197</v>
      </c>
      <c r="L3446">
        <v>61.997895829482601</v>
      </c>
      <c r="M3446">
        <v>45.3195921170784</v>
      </c>
      <c r="N3446">
        <v>1.00077279752704</v>
      </c>
      <c r="O3446">
        <v>168.19081116728901</v>
      </c>
      <c r="P3446">
        <v>16.6410256410256</v>
      </c>
      <c r="Q3446">
        <v>8.2292469791739997E-3</v>
      </c>
    </row>
    <row r="3447" spans="1:17" hidden="1" x14ac:dyDescent="0.3">
      <c r="A3447" t="s">
        <v>7057</v>
      </c>
      <c r="B3447" t="s">
        <v>7058</v>
      </c>
      <c r="C3447" t="str">
        <f>IFERROR(VLOOKUP(Table1[[#This Row],[Ticker]],[1]!Table1[[Symbol]:[Industry]],2,FALSE),"-")</f>
        <v>-</v>
      </c>
      <c r="D3447" t="s">
        <v>916</v>
      </c>
      <c r="E3447">
        <v>45.410400000000003</v>
      </c>
      <c r="F3447">
        <v>1.06</v>
      </c>
      <c r="G3447">
        <v>-79.809276610112207</v>
      </c>
      <c r="H3447">
        <v>-4.1612945777006196</v>
      </c>
      <c r="I3447">
        <v>-51.013852006704703</v>
      </c>
      <c r="J3447">
        <v>-0.40815635562313901</v>
      </c>
      <c r="K3447">
        <v>1.1042019683676301</v>
      </c>
      <c r="L3447">
        <v>1.4753352320523401</v>
      </c>
      <c r="M3447">
        <v>41.959371974813202</v>
      </c>
      <c r="N3447">
        <v>0.37891952635285497</v>
      </c>
      <c r="O3447">
        <v>173.58490566037699</v>
      </c>
      <c r="P3447">
        <v>11.578947368421</v>
      </c>
      <c r="Q3447">
        <v>-4.1217708886488999E-2</v>
      </c>
    </row>
    <row r="3448" spans="1:17" hidden="1" x14ac:dyDescent="0.3">
      <c r="A3448" t="s">
        <v>7059</v>
      </c>
      <c r="B3448" t="s">
        <v>7060</v>
      </c>
      <c r="C3448" t="str">
        <f>IFERROR(VLOOKUP(Table1[[#This Row],[Ticker]],[1]!Table1[[Symbol]:[Industry]],2,FALSE),"-")</f>
        <v>-</v>
      </c>
      <c r="E3448">
        <v>45.355969999999999</v>
      </c>
      <c r="F3448">
        <v>24.53</v>
      </c>
      <c r="G3448">
        <v>-26.5186528516696</v>
      </c>
      <c r="H3448">
        <v>-5.9750793419085904</v>
      </c>
      <c r="I3448">
        <v>-45.746500108579198</v>
      </c>
      <c r="J3448">
        <v>-0.43138515933975502</v>
      </c>
      <c r="K3448">
        <v>25.569307054636699</v>
      </c>
      <c r="L3448">
        <v>27.351136579707902</v>
      </c>
      <c r="M3448">
        <v>55.6607463834412</v>
      </c>
      <c r="N3448">
        <v>0.57472197140277204</v>
      </c>
      <c r="O3448">
        <v>67.1422747655931</v>
      </c>
      <c r="P3448">
        <v>8.5398230088495399</v>
      </c>
      <c r="Q3448">
        <v>1.530164643103E-3</v>
      </c>
    </row>
    <row r="3449" spans="1:17" hidden="1" x14ac:dyDescent="0.3">
      <c r="A3449" t="s">
        <v>7061</v>
      </c>
      <c r="B3449" t="s">
        <v>7062</v>
      </c>
      <c r="C3449" t="str">
        <f>IFERROR(VLOOKUP(Table1[[#This Row],[Ticker]],[1]!Table1[[Symbol]:[Industry]],2,FALSE),"-")</f>
        <v>-</v>
      </c>
      <c r="D3449" t="s">
        <v>551</v>
      </c>
      <c r="E3449">
        <v>45.140219279999997</v>
      </c>
      <c r="F3449">
        <v>57.39</v>
      </c>
      <c r="G3449">
        <v>3.5573900565544001</v>
      </c>
      <c r="H3449">
        <v>-5.8511900480838896</v>
      </c>
      <c r="I3449">
        <v>-18.395516755458001</v>
      </c>
      <c r="J3449">
        <v>-5.2487637170986101</v>
      </c>
      <c r="K3449">
        <v>58.104646566528402</v>
      </c>
      <c r="L3449">
        <v>55.547629413831103</v>
      </c>
      <c r="M3449">
        <v>44.250630538576097</v>
      </c>
      <c r="N3449">
        <v>0.87809301811637996</v>
      </c>
      <c r="O3449">
        <v>27.548353371667499</v>
      </c>
      <c r="P3449">
        <v>53.449197860962499</v>
      </c>
      <c r="Q3449">
        <v>0.10591321340205</v>
      </c>
    </row>
    <row r="3450" spans="1:17" hidden="1" x14ac:dyDescent="0.3">
      <c r="A3450" t="s">
        <v>7063</v>
      </c>
      <c r="B3450" t="s">
        <v>7064</v>
      </c>
      <c r="C3450" t="str">
        <f>IFERROR(VLOOKUP(Table1[[#This Row],[Ticker]],[1]!Table1[[Symbol]:[Industry]],2,FALSE),"-")</f>
        <v>-</v>
      </c>
      <c r="D3450" t="s">
        <v>122</v>
      </c>
      <c r="E3450">
        <v>45.12</v>
      </c>
      <c r="F3450">
        <v>15.04</v>
      </c>
      <c r="G3450">
        <v>-41.564984372669301</v>
      </c>
      <c r="H3450">
        <v>-13.995417800449401</v>
      </c>
      <c r="I3450">
        <v>-56.229588651012698</v>
      </c>
      <c r="J3450">
        <v>2.1348779764349301E-2</v>
      </c>
      <c r="K3450">
        <v>16.365351446269901</v>
      </c>
      <c r="L3450">
        <v>17.9617777565926</v>
      </c>
      <c r="M3450">
        <v>31.841071962612698</v>
      </c>
      <c r="N3450">
        <v>0.68038218133250306</v>
      </c>
      <c r="O3450">
        <v>84.773936170212707</v>
      </c>
      <c r="P3450">
        <v>3.0136986301369801</v>
      </c>
      <c r="Q3450">
        <v>-1.6773655942323999E-2</v>
      </c>
    </row>
    <row r="3451" spans="1:17" hidden="1" x14ac:dyDescent="0.3">
      <c r="A3451" t="s">
        <v>7065</v>
      </c>
      <c r="B3451" t="s">
        <v>7066</v>
      </c>
      <c r="C3451" t="str">
        <f>IFERROR(VLOOKUP(Table1[[#This Row],[Ticker]],[1]!Table1[[Symbol]:[Industry]],2,FALSE),"-")</f>
        <v>-</v>
      </c>
      <c r="D3451" t="s">
        <v>703</v>
      </c>
      <c r="E3451">
        <v>45.057158311999999</v>
      </c>
      <c r="F3451">
        <v>21.16</v>
      </c>
      <c r="G3451">
        <v>21.6537883130352</v>
      </c>
      <c r="H3451">
        <v>1.4640193349061099</v>
      </c>
      <c r="I3451">
        <v>3.82081998047149</v>
      </c>
      <c r="J3451">
        <v>-0.25766219569500698</v>
      </c>
      <c r="K3451">
        <v>20.174218636066399</v>
      </c>
      <c r="L3451">
        <v>18.3652449471826</v>
      </c>
      <c r="M3451">
        <v>37.579943371070499</v>
      </c>
      <c r="N3451">
        <v>1.2009097923135801</v>
      </c>
      <c r="O3451">
        <v>1.3232514177693799</v>
      </c>
      <c r="P3451">
        <v>46.740638002773899</v>
      </c>
    </row>
    <row r="3452" spans="1:17" hidden="1" x14ac:dyDescent="0.3">
      <c r="A3452" t="s">
        <v>7067</v>
      </c>
      <c r="B3452" t="s">
        <v>7068</v>
      </c>
      <c r="C3452" t="str">
        <f>IFERROR(VLOOKUP(Table1[[#This Row],[Ticker]],[1]!Table1[[Symbol]:[Industry]],2,FALSE),"-")</f>
        <v>-</v>
      </c>
      <c r="D3452" t="s">
        <v>173</v>
      </c>
      <c r="E3452">
        <v>44.944009439999903</v>
      </c>
      <c r="F3452">
        <v>67.099999999999994</v>
      </c>
      <c r="G3452">
        <v>-59.176329563596802</v>
      </c>
      <c r="H3452">
        <v>-6.9061016993623499</v>
      </c>
      <c r="I3452">
        <v>-44.9944961444169</v>
      </c>
      <c r="J3452">
        <v>-1.91113254609933</v>
      </c>
      <c r="K3452">
        <v>74.2585593090038</v>
      </c>
      <c r="M3452">
        <v>38.599106892837497</v>
      </c>
      <c r="N3452">
        <v>0.67663817663817605</v>
      </c>
      <c r="O3452">
        <v>116.09538002980599</v>
      </c>
      <c r="P3452">
        <v>15.689655172413699</v>
      </c>
    </row>
    <row r="3453" spans="1:17" hidden="1" x14ac:dyDescent="0.3">
      <c r="A3453" t="s">
        <v>7069</v>
      </c>
      <c r="B3453" t="s">
        <v>7070</v>
      </c>
      <c r="C3453" t="str">
        <f>IFERROR(VLOOKUP(Table1[[#This Row],[Ticker]],[1]!Table1[[Symbol]:[Industry]],2,FALSE),"-")</f>
        <v>-</v>
      </c>
      <c r="D3453" t="s">
        <v>1147</v>
      </c>
      <c r="E3453">
        <v>44.910686699999999</v>
      </c>
      <c r="F3453">
        <v>33</v>
      </c>
      <c r="G3453">
        <v>-75.339244676926299</v>
      </c>
      <c r="H3453">
        <v>-2.48701756095786</v>
      </c>
      <c r="I3453">
        <v>-58.162850643592598</v>
      </c>
      <c r="J3453">
        <v>4.9192245967578003</v>
      </c>
      <c r="K3453">
        <v>35.322802256890697</v>
      </c>
      <c r="M3453">
        <v>50.919582067100002</v>
      </c>
      <c r="N3453">
        <v>0.34302325581395299</v>
      </c>
      <c r="O3453">
        <v>118.484848484848</v>
      </c>
      <c r="P3453">
        <v>13.4020618556701</v>
      </c>
    </row>
    <row r="3454" spans="1:17" hidden="1" x14ac:dyDescent="0.3">
      <c r="A3454" t="s">
        <v>7071</v>
      </c>
      <c r="B3454" t="s">
        <v>7072</v>
      </c>
      <c r="C3454" t="str">
        <f>IFERROR(VLOOKUP(Table1[[#This Row],[Ticker]],[1]!Table1[[Symbol]:[Industry]],2,FALSE),"-")</f>
        <v>-</v>
      </c>
      <c r="D3454" t="s">
        <v>271</v>
      </c>
      <c r="E3454">
        <v>44.861484599999997</v>
      </c>
      <c r="F3454">
        <v>17.32</v>
      </c>
      <c r="G3454">
        <v>-17.957902039665498</v>
      </c>
      <c r="H3454">
        <v>-10.738113984708701</v>
      </c>
      <c r="I3454">
        <v>-45.298793255931599</v>
      </c>
      <c r="J3454">
        <v>-4.23599518346197</v>
      </c>
      <c r="K3454">
        <v>19.1766219230994</v>
      </c>
      <c r="L3454">
        <v>20.631836004056801</v>
      </c>
      <c r="M3454">
        <v>28.390468423412901</v>
      </c>
      <c r="N3454">
        <v>0.24850665382904599</v>
      </c>
      <c r="O3454">
        <v>116.11766135894</v>
      </c>
      <c r="P3454">
        <v>18.544668587896201</v>
      </c>
      <c r="Q3454">
        <v>-4.9225266880851999E-2</v>
      </c>
    </row>
    <row r="3455" spans="1:17" hidden="1" x14ac:dyDescent="0.3">
      <c r="A3455" t="s">
        <v>7073</v>
      </c>
      <c r="B3455" t="s">
        <v>7074</v>
      </c>
      <c r="C3455" t="str">
        <f>IFERROR(VLOOKUP(Table1[[#This Row],[Ticker]],[1]!Table1[[Symbol]:[Industry]],2,FALSE),"-")</f>
        <v>-</v>
      </c>
      <c r="E3455">
        <v>44.606760000000001</v>
      </c>
      <c r="F3455">
        <v>77.55</v>
      </c>
      <c r="G3455">
        <v>91.440723389887694</v>
      </c>
      <c r="H3455">
        <v>0.60768677868954502</v>
      </c>
      <c r="I3455">
        <v>7.4882631620771196</v>
      </c>
      <c r="J3455">
        <v>0.54422459675781298</v>
      </c>
      <c r="K3455">
        <v>71.847886250070104</v>
      </c>
      <c r="L3455">
        <v>62.953690908628097</v>
      </c>
      <c r="M3455">
        <v>86.011706119723598</v>
      </c>
      <c r="N3455">
        <v>0.47692307692307601</v>
      </c>
      <c r="O3455">
        <v>0</v>
      </c>
      <c r="P3455">
        <v>169.270833333333</v>
      </c>
    </row>
    <row r="3456" spans="1:17" hidden="1" x14ac:dyDescent="0.3">
      <c r="A3456" t="s">
        <v>7075</v>
      </c>
      <c r="B3456" t="s">
        <v>7076</v>
      </c>
      <c r="C3456" t="str">
        <f>IFERROR(VLOOKUP(Table1[[#This Row],[Ticker]],[1]!Table1[[Symbol]:[Industry]],2,FALSE),"-")</f>
        <v>-</v>
      </c>
      <c r="D3456" t="s">
        <v>268</v>
      </c>
      <c r="E3456">
        <v>44.536035679999998</v>
      </c>
      <c r="F3456">
        <v>98.05</v>
      </c>
      <c r="G3456">
        <v>44.436973246752501</v>
      </c>
      <c r="H3456">
        <v>-10.913553255779499</v>
      </c>
      <c r="I3456">
        <v>4.0114527376123199</v>
      </c>
      <c r="J3456">
        <v>-3.3754226349913199</v>
      </c>
      <c r="K3456">
        <v>97.383278177998307</v>
      </c>
      <c r="L3456">
        <v>82.193761624176105</v>
      </c>
      <c r="M3456">
        <v>27.574940429979399</v>
      </c>
      <c r="N3456">
        <v>0.21691400471678199</v>
      </c>
      <c r="O3456">
        <v>25.1402345741968</v>
      </c>
      <c r="P3456">
        <v>87.763309076981997</v>
      </c>
      <c r="Q3456">
        <v>5.7845972172589001E-2</v>
      </c>
    </row>
    <row r="3457" spans="1:17" hidden="1" x14ac:dyDescent="0.3">
      <c r="A3457" t="s">
        <v>7077</v>
      </c>
      <c r="B3457" t="s">
        <v>7078</v>
      </c>
      <c r="C3457" t="str">
        <f>IFERROR(VLOOKUP(Table1[[#This Row],[Ticker]],[1]!Table1[[Symbol]:[Industry]],2,FALSE),"-")</f>
        <v>-</v>
      </c>
      <c r="D3457" t="s">
        <v>1462</v>
      </c>
      <c r="E3457">
        <v>44.442253999999998</v>
      </c>
      <c r="F3457">
        <v>27.74</v>
      </c>
      <c r="G3457">
        <v>-2.5223530841344401</v>
      </c>
      <c r="H3457">
        <v>-20.267489267966099</v>
      </c>
      <c r="I3457">
        <v>5.3000036291847996</v>
      </c>
      <c r="J3457">
        <v>-0.18875969643589299</v>
      </c>
      <c r="K3457">
        <v>28.212728961576602</v>
      </c>
      <c r="L3457">
        <v>24.859787642050499</v>
      </c>
      <c r="M3457">
        <v>26.491514658333202</v>
      </c>
      <c r="N3457">
        <v>0.24662106671046699</v>
      </c>
      <c r="O3457">
        <v>32.660418168709398</v>
      </c>
      <c r="P3457">
        <v>44.4791666666666</v>
      </c>
      <c r="Q3457">
        <v>6.4206695739219999E-2</v>
      </c>
    </row>
    <row r="3458" spans="1:17" hidden="1" x14ac:dyDescent="0.3">
      <c r="A3458" t="s">
        <v>7079</v>
      </c>
      <c r="B3458" t="s">
        <v>7080</v>
      </c>
      <c r="C3458" t="str">
        <f>IFERROR(VLOOKUP(Table1[[#This Row],[Ticker]],[1]!Table1[[Symbol]:[Industry]],2,FALSE),"-")</f>
        <v>-</v>
      </c>
      <c r="D3458" t="s">
        <v>1435</v>
      </c>
      <c r="E3458">
        <v>44.42</v>
      </c>
      <c r="F3458">
        <v>44.42</v>
      </c>
      <c r="G3458">
        <v>-36.620977691724804</v>
      </c>
      <c r="H3458">
        <v>-11.5748722536689</v>
      </c>
      <c r="I3458">
        <v>-32.228238865951297</v>
      </c>
      <c r="J3458">
        <v>-4.5976572039675903</v>
      </c>
      <c r="K3458">
        <v>47.802197001710802</v>
      </c>
      <c r="L3458">
        <v>50.3521033884753</v>
      </c>
      <c r="M3458">
        <v>27.349082617786301</v>
      </c>
      <c r="N3458">
        <v>1.7464616328826901</v>
      </c>
      <c r="O3458">
        <v>58.824853669518198</v>
      </c>
      <c r="P3458">
        <v>5.2606635071090002</v>
      </c>
      <c r="Q3458">
        <v>-0.123837360044857</v>
      </c>
    </row>
    <row r="3459" spans="1:17" hidden="1" x14ac:dyDescent="0.3">
      <c r="A3459" t="s">
        <v>7081</v>
      </c>
      <c r="B3459" t="s">
        <v>7082</v>
      </c>
      <c r="C3459" t="str">
        <f>IFERROR(VLOOKUP(Table1[[#This Row],[Ticker]],[1]!Table1[[Symbol]:[Industry]],2,FALSE),"-")</f>
        <v>-</v>
      </c>
      <c r="D3459" t="s">
        <v>268</v>
      </c>
      <c r="E3459">
        <v>44.301600000000001</v>
      </c>
      <c r="F3459">
        <v>586</v>
      </c>
      <c r="G3459">
        <v>-27.0603722852962</v>
      </c>
      <c r="H3459">
        <v>-8.3841589430284594E-2</v>
      </c>
      <c r="I3459">
        <v>-16.7688812911457</v>
      </c>
      <c r="J3459">
        <v>-5.9775145336769597</v>
      </c>
      <c r="K3459">
        <v>573.45587225264899</v>
      </c>
      <c r="L3459">
        <v>563.96949716936194</v>
      </c>
      <c r="M3459">
        <v>58.2111915183131</v>
      </c>
      <c r="N3459">
        <v>0.96923076923076901</v>
      </c>
      <c r="O3459">
        <v>49.667235494880501</v>
      </c>
      <c r="P3459">
        <v>52.504879635653801</v>
      </c>
    </row>
    <row r="3460" spans="1:17" hidden="1" x14ac:dyDescent="0.3">
      <c r="A3460" t="s">
        <v>7083</v>
      </c>
      <c r="B3460" t="s">
        <v>7084</v>
      </c>
      <c r="C3460" t="str">
        <f>IFERROR(VLOOKUP(Table1[[#This Row],[Ticker]],[1]!Table1[[Symbol]:[Industry]],2,FALSE),"-")</f>
        <v>-</v>
      </c>
      <c r="D3460" t="s">
        <v>155</v>
      </c>
      <c r="E3460">
        <v>44.290114000000003</v>
      </c>
      <c r="F3460">
        <v>43.67</v>
      </c>
      <c r="G3460">
        <v>15.9920054411698</v>
      </c>
      <c r="H3460">
        <v>-12.156960883226001</v>
      </c>
      <c r="I3460">
        <v>14.7913711600431</v>
      </c>
      <c r="J3460">
        <v>-4.8900738442221297</v>
      </c>
      <c r="K3460">
        <v>45.598285239266801</v>
      </c>
      <c r="L3460">
        <v>42.334594859618598</v>
      </c>
      <c r="M3460">
        <v>46.748786938827898</v>
      </c>
      <c r="N3460">
        <v>0.26866421190240503</v>
      </c>
      <c r="O3460">
        <v>51.476986489580902</v>
      </c>
      <c r="P3460">
        <v>66.045627376425799</v>
      </c>
      <c r="Q3460">
        <v>6.5350987968012003E-2</v>
      </c>
    </row>
    <row r="3461" spans="1:17" hidden="1" x14ac:dyDescent="0.3">
      <c r="A3461" t="s">
        <v>7085</v>
      </c>
      <c r="B3461" t="s">
        <v>7086</v>
      </c>
      <c r="C3461" t="str">
        <f>IFERROR(VLOOKUP(Table1[[#This Row],[Ticker]],[1]!Table1[[Symbol]:[Industry]],2,FALSE),"-")</f>
        <v>-</v>
      </c>
      <c r="D3461" t="s">
        <v>380</v>
      </c>
      <c r="E3461">
        <v>44.199100000000001</v>
      </c>
      <c r="F3461">
        <v>63.25</v>
      </c>
      <c r="G3461">
        <v>-37.9215215080714</v>
      </c>
      <c r="H3461">
        <v>-8.1018150237972808</v>
      </c>
      <c r="I3461">
        <v>-30.356947390068498</v>
      </c>
      <c r="J3461">
        <v>-6.9056321367665401</v>
      </c>
      <c r="K3461">
        <v>66.059987989619998</v>
      </c>
      <c r="L3461">
        <v>69.282004448438897</v>
      </c>
      <c r="M3461">
        <v>38.454077516229098</v>
      </c>
      <c r="N3461">
        <v>1.2503924646781699</v>
      </c>
      <c r="O3461">
        <v>61.027667984189698</v>
      </c>
      <c r="P3461">
        <v>19.905213270142099</v>
      </c>
      <c r="Q3461">
        <v>4.5488381179748003E-2</v>
      </c>
    </row>
    <row r="3462" spans="1:17" hidden="1" x14ac:dyDescent="0.3">
      <c r="A3462" t="s">
        <v>7087</v>
      </c>
      <c r="B3462" t="s">
        <v>7088</v>
      </c>
      <c r="C3462" t="str">
        <f>IFERROR(VLOOKUP(Table1[[#This Row],[Ticker]],[1]!Table1[[Symbol]:[Industry]],2,FALSE),"-")</f>
        <v>-</v>
      </c>
      <c r="D3462" t="s">
        <v>21</v>
      </c>
      <c r="E3462">
        <v>44.17</v>
      </c>
      <c r="F3462">
        <v>44.17</v>
      </c>
      <c r="G3462">
        <v>112.101020913493</v>
      </c>
      <c r="H3462">
        <v>62.032558850195301</v>
      </c>
      <c r="I3462">
        <v>60.021501528648798</v>
      </c>
      <c r="J3462">
        <v>16.264389205811302</v>
      </c>
      <c r="K3462">
        <v>29.334981672457101</v>
      </c>
      <c r="L3462">
        <v>26.6898783565975</v>
      </c>
      <c r="M3462">
        <v>91.129444288953096</v>
      </c>
      <c r="N3462">
        <v>2.5306513055128499</v>
      </c>
      <c r="O3462">
        <v>0.92823183155987798</v>
      </c>
      <c r="P3462">
        <v>140.31556039173</v>
      </c>
    </row>
    <row r="3463" spans="1:17" hidden="1" x14ac:dyDescent="0.3">
      <c r="A3463" t="s">
        <v>7089</v>
      </c>
      <c r="B3463" t="s">
        <v>7090</v>
      </c>
      <c r="C3463" t="str">
        <f>IFERROR(VLOOKUP(Table1[[#This Row],[Ticker]],[1]!Table1[[Symbol]:[Industry]],2,FALSE),"-")</f>
        <v>-</v>
      </c>
      <c r="D3463" t="s">
        <v>302</v>
      </c>
      <c r="E3463">
        <v>44.134604799999998</v>
      </c>
      <c r="F3463">
        <v>15.07</v>
      </c>
      <c r="G3463">
        <v>35.494956194120498</v>
      </c>
      <c r="H3463">
        <v>-15.1015666060861</v>
      </c>
      <c r="I3463">
        <v>-18.343092969386099</v>
      </c>
      <c r="J3463">
        <v>-6.0893773871231396</v>
      </c>
      <c r="K3463">
        <v>15.948184704380401</v>
      </c>
      <c r="L3463">
        <v>14.844713041144599</v>
      </c>
      <c r="M3463">
        <v>30.4670252765934</v>
      </c>
      <c r="N3463">
        <v>1.08018756447343</v>
      </c>
      <c r="O3463">
        <v>34.704711347047102</v>
      </c>
      <c r="P3463">
        <v>66.519337016574497</v>
      </c>
      <c r="Q3463">
        <v>5.5155321012355998E-2</v>
      </c>
    </row>
    <row r="3464" spans="1:17" hidden="1" x14ac:dyDescent="0.3">
      <c r="A3464" t="s">
        <v>7091</v>
      </c>
      <c r="B3464" t="s">
        <v>7092</v>
      </c>
      <c r="C3464" t="str">
        <f>IFERROR(VLOOKUP(Table1[[#This Row],[Ticker]],[1]!Table1[[Symbol]:[Industry]],2,FALSE),"-")</f>
        <v>-</v>
      </c>
      <c r="E3464">
        <v>44.038294999999998</v>
      </c>
      <c r="F3464">
        <v>164.5</v>
      </c>
      <c r="G3464">
        <v>-34.816051677862902</v>
      </c>
      <c r="H3464">
        <v>-13.4387512250994</v>
      </c>
      <c r="I3464">
        <v>-53.645789357743098</v>
      </c>
      <c r="J3464">
        <v>2.45980901234222</v>
      </c>
      <c r="K3464">
        <v>158.36229076730999</v>
      </c>
      <c r="L3464">
        <v>200.25851707260199</v>
      </c>
      <c r="M3464">
        <v>70.747075326565806</v>
      </c>
      <c r="N3464">
        <v>0.26977329974810998</v>
      </c>
      <c r="O3464">
        <v>100</v>
      </c>
      <c r="P3464">
        <v>32.287897064736597</v>
      </c>
    </row>
    <row r="3465" spans="1:17" hidden="1" x14ac:dyDescent="0.3">
      <c r="A3465" t="s">
        <v>7093</v>
      </c>
      <c r="B3465" t="s">
        <v>7094</v>
      </c>
      <c r="C3465" t="str">
        <f>IFERROR(VLOOKUP(Table1[[#This Row],[Ticker]],[1]!Table1[[Symbol]:[Industry]],2,FALSE),"-")</f>
        <v>-</v>
      </c>
      <c r="D3465" t="s">
        <v>619</v>
      </c>
      <c r="E3465">
        <v>43.97916</v>
      </c>
      <c r="F3465">
        <v>150</v>
      </c>
      <c r="G3465">
        <v>-41.963914845942398</v>
      </c>
      <c r="H3465">
        <v>0.226095737541498</v>
      </c>
      <c r="I3465">
        <v>-26.891033244710599</v>
      </c>
      <c r="J3465">
        <v>-0.746494518177646</v>
      </c>
      <c r="K3465">
        <v>155.37602897813201</v>
      </c>
      <c r="L3465">
        <v>165.526973560464</v>
      </c>
      <c r="M3465">
        <v>36.984955667301101</v>
      </c>
      <c r="N3465">
        <v>1.77212196373588</v>
      </c>
      <c r="O3465">
        <v>38.466666666666598</v>
      </c>
      <c r="P3465">
        <v>9.4890510948905096</v>
      </c>
      <c r="Q3465">
        <v>-3.0160133342799999E-2</v>
      </c>
    </row>
    <row r="3466" spans="1:17" hidden="1" x14ac:dyDescent="0.3">
      <c r="A3466" t="s">
        <v>7095</v>
      </c>
      <c r="B3466" t="s">
        <v>7096</v>
      </c>
      <c r="C3466" t="str">
        <f>IFERROR(VLOOKUP(Table1[[#This Row],[Ticker]],[1]!Table1[[Symbol]:[Industry]],2,FALSE),"-")</f>
        <v>-</v>
      </c>
      <c r="D3466" t="s">
        <v>372</v>
      </c>
      <c r="E3466">
        <v>43.969200000000001</v>
      </c>
      <c r="F3466">
        <v>44</v>
      </c>
      <c r="G3466">
        <v>-51.9274743067445</v>
      </c>
      <c r="H3466">
        <v>-16.703332164248501</v>
      </c>
      <c r="I3466">
        <v>-49.219956273142103</v>
      </c>
      <c r="J3466">
        <v>-3.3052751857563099</v>
      </c>
      <c r="K3466">
        <v>45.465604050852498</v>
      </c>
      <c r="L3466">
        <v>54.4697839449748</v>
      </c>
      <c r="M3466">
        <v>32.584751529856803</v>
      </c>
      <c r="N3466">
        <v>0.31662251916023099</v>
      </c>
      <c r="O3466">
        <v>85</v>
      </c>
      <c r="P3466">
        <v>18.758434547908202</v>
      </c>
      <c r="Q3466">
        <v>-2.9199974977265002E-2</v>
      </c>
    </row>
    <row r="3467" spans="1:17" hidden="1" x14ac:dyDescent="0.3">
      <c r="A3467" t="s">
        <v>7097</v>
      </c>
      <c r="B3467" t="s">
        <v>7098</v>
      </c>
      <c r="C3467" t="str">
        <f>IFERROR(VLOOKUP(Table1[[#This Row],[Ticker]],[1]!Table1[[Symbol]:[Industry]],2,FALSE),"-")</f>
        <v>-</v>
      </c>
      <c r="D3467" t="s">
        <v>420</v>
      </c>
      <c r="E3467">
        <v>43.83</v>
      </c>
      <c r="F3467">
        <v>4.87</v>
      </c>
      <c r="G3467">
        <v>77.819636833718306</v>
      </c>
      <c r="H3467">
        <v>-21.297709459324</v>
      </c>
      <c r="I3467">
        <v>25.766889774037001</v>
      </c>
      <c r="J3467">
        <v>-2.6178307392105502</v>
      </c>
      <c r="K3467">
        <v>4.9241049845766902</v>
      </c>
      <c r="L3467">
        <v>3.96805657072971</v>
      </c>
      <c r="M3467">
        <v>29.6975168080189</v>
      </c>
      <c r="N3467">
        <v>0.51672335832513105</v>
      </c>
      <c r="O3467">
        <v>34.017796030116301</v>
      </c>
      <c r="P3467">
        <v>108.714285714285</v>
      </c>
      <c r="Q3467">
        <v>6.5405553986431997E-2</v>
      </c>
    </row>
    <row r="3468" spans="1:17" hidden="1" x14ac:dyDescent="0.3">
      <c r="A3468" t="s">
        <v>7099</v>
      </c>
      <c r="B3468" t="s">
        <v>7100</v>
      </c>
      <c r="C3468" t="str">
        <f>IFERROR(VLOOKUP(Table1[[#This Row],[Ticker]],[1]!Table1[[Symbol]:[Industry]],2,FALSE),"-")</f>
        <v>-</v>
      </c>
      <c r="D3468" t="s">
        <v>130</v>
      </c>
      <c r="E3468">
        <v>43.812806895000001</v>
      </c>
      <c r="F3468">
        <v>121.55</v>
      </c>
      <c r="G3468">
        <v>-30.475943276778899</v>
      </c>
      <c r="H3468">
        <v>-2.3505949892232501</v>
      </c>
      <c r="I3468">
        <v>-20.034967984342401</v>
      </c>
      <c r="J3468">
        <v>3.5846244301605599</v>
      </c>
      <c r="K3468">
        <v>122.041894149794</v>
      </c>
      <c r="L3468">
        <v>126.156393449822</v>
      </c>
      <c r="M3468">
        <v>45.195316915762</v>
      </c>
      <c r="N3468">
        <v>1.9298180272453</v>
      </c>
      <c r="O3468">
        <v>34.101192924722298</v>
      </c>
      <c r="P3468">
        <v>18.009708737863999</v>
      </c>
      <c r="Q3468">
        <v>0.15853311511349399</v>
      </c>
    </row>
    <row r="3469" spans="1:17" hidden="1" x14ac:dyDescent="0.3">
      <c r="A3469" t="s">
        <v>7101</v>
      </c>
      <c r="B3469" t="s">
        <v>7102</v>
      </c>
      <c r="C3469" t="str">
        <f>IFERROR(VLOOKUP(Table1[[#This Row],[Ticker]],[1]!Table1[[Symbol]:[Industry]],2,FALSE),"-")</f>
        <v>-</v>
      </c>
      <c r="D3469" t="s">
        <v>420</v>
      </c>
      <c r="E3469">
        <v>43.749245430000002</v>
      </c>
      <c r="F3469">
        <v>26.1</v>
      </c>
      <c r="G3469">
        <v>494.50746904549601</v>
      </c>
      <c r="H3469">
        <v>60.120013256969301</v>
      </c>
      <c r="I3469">
        <v>7.6250796830744498</v>
      </c>
      <c r="J3469">
        <v>-5.2902874258730197</v>
      </c>
      <c r="K3469">
        <v>23.533207926338601</v>
      </c>
      <c r="L3469">
        <v>19.6654997189734</v>
      </c>
      <c r="M3469">
        <v>46.135638972765101</v>
      </c>
      <c r="N3469">
        <v>1.3356145586099399</v>
      </c>
      <c r="O3469">
        <v>55.478927203065098</v>
      </c>
      <c r="P3469">
        <v>739.22829581993506</v>
      </c>
    </row>
    <row r="3470" spans="1:17" hidden="1" x14ac:dyDescent="0.3">
      <c r="A3470" t="s">
        <v>7103</v>
      </c>
      <c r="B3470" t="s">
        <v>7104</v>
      </c>
      <c r="C3470" t="str">
        <f>IFERROR(VLOOKUP(Table1[[#This Row],[Ticker]],[1]!Table1[[Symbol]:[Industry]],2,FALSE),"-")</f>
        <v>-</v>
      </c>
      <c r="D3470" t="s">
        <v>551</v>
      </c>
      <c r="E3470">
        <v>43.699305600000002</v>
      </c>
      <c r="F3470">
        <v>25.44</v>
      </c>
      <c r="G3470">
        <v>-53.112433527475297</v>
      </c>
      <c r="H3470">
        <v>-10.1605584717013</v>
      </c>
      <c r="I3470">
        <v>-29.455264444744401</v>
      </c>
      <c r="J3470">
        <v>-0.54020607713839497</v>
      </c>
      <c r="K3470">
        <v>26.777085976271799</v>
      </c>
      <c r="L3470">
        <v>29.195573237804101</v>
      </c>
      <c r="M3470">
        <v>30.413542292683601</v>
      </c>
      <c r="N3470">
        <v>0.61566439998630396</v>
      </c>
      <c r="O3470">
        <v>69.811320754716903</v>
      </c>
      <c r="Q3470">
        <v>3.0919132204972E-2</v>
      </c>
    </row>
    <row r="3471" spans="1:17" hidden="1" x14ac:dyDescent="0.3">
      <c r="A3471" t="s">
        <v>7105</v>
      </c>
      <c r="B3471" t="s">
        <v>7106</v>
      </c>
      <c r="C3471" t="str">
        <f>IFERROR(VLOOKUP(Table1[[#This Row],[Ticker]],[1]!Table1[[Symbol]:[Industry]],2,FALSE),"-")</f>
        <v>-</v>
      </c>
      <c r="D3471" t="s">
        <v>235</v>
      </c>
      <c r="E3471">
        <v>43.619829099999997</v>
      </c>
      <c r="F3471">
        <v>62.9</v>
      </c>
      <c r="G3471">
        <v>100.266480965645</v>
      </c>
      <c r="H3471">
        <v>-12.8032698863425</v>
      </c>
      <c r="I3471">
        <v>-37.6019552614746</v>
      </c>
      <c r="J3471">
        <v>5.3775579300911396</v>
      </c>
      <c r="K3471">
        <v>65.187038453735596</v>
      </c>
      <c r="L3471">
        <v>64.068399391847294</v>
      </c>
      <c r="M3471">
        <v>44.191891299411502</v>
      </c>
      <c r="N3471">
        <v>0.92160278745644597</v>
      </c>
      <c r="O3471">
        <v>87.599364069952301</v>
      </c>
      <c r="P3471">
        <v>124.24242424242399</v>
      </c>
    </row>
    <row r="3472" spans="1:17" hidden="1" x14ac:dyDescent="0.3">
      <c r="A3472" t="s">
        <v>7107</v>
      </c>
      <c r="B3472" t="s">
        <v>7108</v>
      </c>
      <c r="C3472" t="str">
        <f>IFERROR(VLOOKUP(Table1[[#This Row],[Ticker]],[1]!Table1[[Symbol]:[Industry]],2,FALSE),"-")</f>
        <v>-</v>
      </c>
      <c r="D3472" t="s">
        <v>216</v>
      </c>
      <c r="E3472">
        <v>43.533864000000001</v>
      </c>
      <c r="F3472">
        <v>29.04</v>
      </c>
      <c r="G3472">
        <v>-1.70225906625261</v>
      </c>
      <c r="H3472">
        <v>-10.4010318519206</v>
      </c>
      <c r="I3472">
        <v>-23.676333013556501</v>
      </c>
      <c r="J3472">
        <v>-7.3590012096937896</v>
      </c>
      <c r="K3472">
        <v>28.3668735379084</v>
      </c>
      <c r="L3472">
        <v>28.156814252465999</v>
      </c>
      <c r="M3472">
        <v>49.730180416416502</v>
      </c>
      <c r="N3472">
        <v>1.5311240393230701</v>
      </c>
      <c r="O3472">
        <v>22.245179063360801</v>
      </c>
      <c r="P3472">
        <v>27.929515418502099</v>
      </c>
      <c r="Q3472">
        <v>-2.4446040802880002E-3</v>
      </c>
    </row>
    <row r="3473" spans="1:17" hidden="1" x14ac:dyDescent="0.3">
      <c r="A3473" t="s">
        <v>7109</v>
      </c>
      <c r="B3473" t="s">
        <v>7110</v>
      </c>
      <c r="C3473" t="str">
        <f>IFERROR(VLOOKUP(Table1[[#This Row],[Ticker]],[1]!Table1[[Symbol]:[Industry]],2,FALSE),"-")</f>
        <v>-</v>
      </c>
      <c r="D3473" t="s">
        <v>268</v>
      </c>
      <c r="E3473">
        <v>43.526400000000002</v>
      </c>
      <c r="F3473">
        <v>680.1</v>
      </c>
      <c r="G3473">
        <v>-42.036184240634299</v>
      </c>
      <c r="H3473">
        <v>-19.268889514409398</v>
      </c>
      <c r="I3473">
        <v>-30.137377625849801</v>
      </c>
      <c r="J3473">
        <v>-7.8369229442257904</v>
      </c>
      <c r="K3473">
        <v>749.63125758451099</v>
      </c>
      <c r="L3473">
        <v>763.01851975798695</v>
      </c>
      <c r="M3473">
        <v>31.376468310880298</v>
      </c>
      <c r="N3473">
        <v>0.77476238119059504</v>
      </c>
      <c r="O3473">
        <v>38.950154389060401</v>
      </c>
      <c r="P3473">
        <v>13.3499999999999</v>
      </c>
      <c r="Q3473">
        <v>9.6928506272320997E-2</v>
      </c>
    </row>
    <row r="3474" spans="1:17" hidden="1" x14ac:dyDescent="0.3">
      <c r="A3474" t="s">
        <v>7111</v>
      </c>
      <c r="B3474" t="s">
        <v>7112</v>
      </c>
      <c r="C3474" t="str">
        <f>IFERROR(VLOOKUP(Table1[[#This Row],[Ticker]],[1]!Table1[[Symbol]:[Industry]],2,FALSE),"-")</f>
        <v>-</v>
      </c>
      <c r="E3474">
        <v>43.507199999999997</v>
      </c>
      <c r="F3474">
        <v>61.8</v>
      </c>
      <c r="G3474">
        <v>82.024056723220994</v>
      </c>
      <c r="H3474">
        <v>31.077790661384601</v>
      </c>
      <c r="I3474">
        <v>-34.892167016359103</v>
      </c>
      <c r="J3474">
        <v>10.798461884893401</v>
      </c>
      <c r="K3474">
        <v>52.918362058359001</v>
      </c>
      <c r="L3474">
        <v>49.229662018186303</v>
      </c>
      <c r="M3474">
        <v>62.232038597848003</v>
      </c>
      <c r="N3474">
        <v>1.8283865002311599</v>
      </c>
      <c r="O3474">
        <v>27.508090614886701</v>
      </c>
      <c r="P3474">
        <v>114.657867315039</v>
      </c>
      <c r="Q3474">
        <v>1.8753785906577999E-2</v>
      </c>
    </row>
    <row r="3475" spans="1:17" hidden="1" x14ac:dyDescent="0.3">
      <c r="A3475" t="s">
        <v>7113</v>
      </c>
      <c r="B3475" t="s">
        <v>7114</v>
      </c>
      <c r="C3475" t="str">
        <f>IFERROR(VLOOKUP(Table1[[#This Row],[Ticker]],[1]!Table1[[Symbol]:[Industry]],2,FALSE),"-")</f>
        <v>-</v>
      </c>
      <c r="E3475">
        <v>43.5</v>
      </c>
      <c r="F3475">
        <v>290</v>
      </c>
      <c r="G3475">
        <v>-21.502445043563299</v>
      </c>
      <c r="H3475">
        <v>28.1114326950266</v>
      </c>
      <c r="I3475">
        <v>-29.962158602070101</v>
      </c>
      <c r="J3475">
        <v>-3.73209119271587</v>
      </c>
      <c r="K3475">
        <v>270.18941182366098</v>
      </c>
      <c r="L3475">
        <v>266.30269097368199</v>
      </c>
      <c r="M3475">
        <v>48.780567144487001</v>
      </c>
      <c r="N3475">
        <v>0.80074766355140103</v>
      </c>
      <c r="O3475">
        <v>34.068965517241303</v>
      </c>
      <c r="P3475">
        <v>44.927536231883998</v>
      </c>
    </row>
    <row r="3476" spans="1:17" hidden="1" x14ac:dyDescent="0.3">
      <c r="A3476" t="s">
        <v>7115</v>
      </c>
      <c r="B3476" t="s">
        <v>7116</v>
      </c>
      <c r="C3476" t="str">
        <f>IFERROR(VLOOKUP(Table1[[#This Row],[Ticker]],[1]!Table1[[Symbol]:[Industry]],2,FALSE),"-")</f>
        <v>-</v>
      </c>
      <c r="E3476">
        <v>43.496055900000002</v>
      </c>
      <c r="F3476">
        <v>302.10000000000002</v>
      </c>
      <c r="G3476">
        <v>-29.569693276778899</v>
      </c>
      <c r="H3476">
        <v>-9.0229250937813994</v>
      </c>
      <c r="I3476">
        <v>-17.1718606647133</v>
      </c>
      <c r="J3476">
        <v>0.54422459675781298</v>
      </c>
      <c r="K3476">
        <v>363.584799966047</v>
      </c>
      <c r="L3476">
        <v>399.064415690609</v>
      </c>
      <c r="M3476">
        <v>16.112889107228</v>
      </c>
      <c r="N3476">
        <v>0.22931506849315</v>
      </c>
      <c r="O3476">
        <v>131.694803045349</v>
      </c>
      <c r="P3476">
        <v>13.528748590755299</v>
      </c>
      <c r="Q3476">
        <v>-3.3905412048310997E-2</v>
      </c>
    </row>
    <row r="3477" spans="1:17" hidden="1" x14ac:dyDescent="0.3">
      <c r="A3477" t="s">
        <v>7117</v>
      </c>
      <c r="B3477" t="s">
        <v>7118</v>
      </c>
      <c r="C3477" t="str">
        <f>IFERROR(VLOOKUP(Table1[[#This Row],[Ticker]],[1]!Table1[[Symbol]:[Industry]],2,FALSE),"-")</f>
        <v>-</v>
      </c>
      <c r="D3477" t="s">
        <v>619</v>
      </c>
      <c r="E3477">
        <v>43.474430996999999</v>
      </c>
      <c r="F3477">
        <v>74.069999999999993</v>
      </c>
      <c r="G3477">
        <v>-49.935559430317497</v>
      </c>
      <c r="H3477">
        <v>5.1121844536047503</v>
      </c>
      <c r="I3477">
        <v>-13.790522824471401</v>
      </c>
      <c r="J3477">
        <v>3.2506784482498299</v>
      </c>
      <c r="K3477">
        <v>73.543600694397696</v>
      </c>
      <c r="L3477">
        <v>81.648953901321505</v>
      </c>
      <c r="M3477">
        <v>58.049693135142903</v>
      </c>
      <c r="N3477">
        <v>0.16227190370571501</v>
      </c>
      <c r="O3477">
        <v>87.592817604968204</v>
      </c>
      <c r="P3477">
        <v>20.7334963325183</v>
      </c>
      <c r="Q3477">
        <v>4.1383352604363002E-2</v>
      </c>
    </row>
    <row r="3478" spans="1:17" hidden="1" x14ac:dyDescent="0.3">
      <c r="A3478" t="s">
        <v>7119</v>
      </c>
      <c r="B3478" t="s">
        <v>7120</v>
      </c>
      <c r="C3478" t="str">
        <f>IFERROR(VLOOKUP(Table1[[#This Row],[Ticker]],[1]!Table1[[Symbol]:[Industry]],2,FALSE),"-")</f>
        <v>-</v>
      </c>
      <c r="E3478">
        <v>43.41889836</v>
      </c>
      <c r="F3478">
        <v>26.61</v>
      </c>
      <c r="G3478">
        <v>-19.2945900116333</v>
      </c>
      <c r="H3478">
        <v>-15.240659657065599</v>
      </c>
      <c r="I3478">
        <v>-7.5234827268617401</v>
      </c>
      <c r="J3478">
        <v>0.54422459675781298</v>
      </c>
      <c r="K3478">
        <v>26.223570421470399</v>
      </c>
      <c r="M3478">
        <v>29.027717339307198</v>
      </c>
      <c r="N3478">
        <v>0.87787610619469003</v>
      </c>
      <c r="O3478">
        <v>29.951146185644401</v>
      </c>
      <c r="P3478">
        <v>47.8333333333333</v>
      </c>
    </row>
    <row r="3479" spans="1:17" hidden="1" x14ac:dyDescent="0.3">
      <c r="A3479" t="s">
        <v>7121</v>
      </c>
      <c r="B3479" t="s">
        <v>7122</v>
      </c>
      <c r="C3479" t="str">
        <f>IFERROR(VLOOKUP(Table1[[#This Row],[Ticker]],[1]!Table1[[Symbol]:[Industry]],2,FALSE),"-")</f>
        <v>-</v>
      </c>
      <c r="E3479">
        <v>43.333620000000003</v>
      </c>
      <c r="F3479">
        <v>11</v>
      </c>
      <c r="G3479">
        <v>59.357390056554401</v>
      </c>
      <c r="H3479">
        <v>-7.4472626061197902</v>
      </c>
      <c r="I3479">
        <v>13.7003474319964</v>
      </c>
      <c r="J3479">
        <v>-3.7206087216264901E-3</v>
      </c>
      <c r="K3479">
        <v>10.487913873252401</v>
      </c>
      <c r="L3479">
        <v>9.1567797942279103</v>
      </c>
      <c r="M3479">
        <v>49.9433904157735</v>
      </c>
      <c r="N3479">
        <v>0.241053968798211</v>
      </c>
      <c r="O3479">
        <v>32.545454545454497</v>
      </c>
      <c r="P3479">
        <v>100</v>
      </c>
      <c r="Q3479">
        <v>8.1672587636023003E-2</v>
      </c>
    </row>
    <row r="3480" spans="1:17" hidden="1" x14ac:dyDescent="0.3">
      <c r="A3480" t="s">
        <v>7123</v>
      </c>
      <c r="B3480" t="s">
        <v>7124</v>
      </c>
      <c r="C3480" t="str">
        <f>IFERROR(VLOOKUP(Table1[[#This Row],[Ticker]],[1]!Table1[[Symbol]:[Industry]],2,FALSE),"-")</f>
        <v>-</v>
      </c>
      <c r="D3480" t="s">
        <v>130</v>
      </c>
      <c r="E3480">
        <v>43.241349999999997</v>
      </c>
      <c r="F3480">
        <v>1.73</v>
      </c>
      <c r="G3480">
        <v>190.569511268675</v>
      </c>
      <c r="H3480">
        <v>46.273488030994997</v>
      </c>
      <c r="I3480">
        <v>57.743723750870998</v>
      </c>
      <c r="J3480">
        <v>7.9976407458261196</v>
      </c>
      <c r="K3480">
        <v>1.2733606694684101</v>
      </c>
      <c r="L3480">
        <v>1.11164965156204</v>
      </c>
      <c r="M3480">
        <v>97.136805801132297</v>
      </c>
      <c r="N3480">
        <v>1.8673642748358401</v>
      </c>
      <c r="O3480">
        <v>0</v>
      </c>
      <c r="P3480">
        <v>246</v>
      </c>
      <c r="Q3480">
        <v>-8.6553016342599993E-3</v>
      </c>
    </row>
    <row r="3481" spans="1:17" hidden="1" x14ac:dyDescent="0.3">
      <c r="A3481" t="s">
        <v>7125</v>
      </c>
      <c r="B3481" t="s">
        <v>7126</v>
      </c>
      <c r="C3481" t="str">
        <f>IFERROR(VLOOKUP(Table1[[#This Row],[Ticker]],[1]!Table1[[Symbol]:[Industry]],2,FALSE),"-")</f>
        <v>-</v>
      </c>
      <c r="D3481" t="s">
        <v>46</v>
      </c>
      <c r="E3481">
        <v>43.164914894999903</v>
      </c>
      <c r="F3481">
        <v>36.07</v>
      </c>
      <c r="G3481">
        <v>-5.51945723408598</v>
      </c>
      <c r="H3481">
        <v>-10.3167734845724</v>
      </c>
      <c r="I3481">
        <v>-15.422343229477701</v>
      </c>
      <c r="J3481">
        <v>-5.9832595470054102</v>
      </c>
      <c r="K3481">
        <v>36.947459228703998</v>
      </c>
      <c r="L3481">
        <v>36.2444795360923</v>
      </c>
      <c r="M3481">
        <v>54.163851141762699</v>
      </c>
      <c r="N3481">
        <v>0.98451934086996096</v>
      </c>
      <c r="O3481">
        <v>55.669531466592701</v>
      </c>
      <c r="P3481">
        <v>52.194092827004198</v>
      </c>
      <c r="Q3481">
        <v>9.9555918451853007E-2</v>
      </c>
    </row>
    <row r="3482" spans="1:17" hidden="1" x14ac:dyDescent="0.3">
      <c r="A3482" t="s">
        <v>7127</v>
      </c>
      <c r="B3482" t="s">
        <v>7128</v>
      </c>
      <c r="C3482" t="str">
        <f>IFERROR(VLOOKUP(Table1[[#This Row],[Ticker]],[1]!Table1[[Symbol]:[Industry]],2,FALSE),"-")</f>
        <v>-</v>
      </c>
      <c r="E3482">
        <v>43.135873758999999</v>
      </c>
      <c r="F3482">
        <v>61.93</v>
      </c>
      <c r="G3482">
        <v>-28.757616093507099</v>
      </c>
      <c r="H3482">
        <v>-1.54266540371116</v>
      </c>
      <c r="I3482">
        <v>-16.563049157495399</v>
      </c>
      <c r="J3482">
        <v>4.8120817396149498</v>
      </c>
      <c r="K3482">
        <v>57.316807286660001</v>
      </c>
      <c r="L3482">
        <v>57.175952235769699</v>
      </c>
      <c r="M3482">
        <v>64.2619057974795</v>
      </c>
      <c r="N3482">
        <v>2.5538400219398398</v>
      </c>
      <c r="O3482">
        <v>38.866462134668097</v>
      </c>
      <c r="P3482">
        <v>61.612734864300599</v>
      </c>
      <c r="Q3482">
        <v>0.105288924221542</v>
      </c>
    </row>
    <row r="3483" spans="1:17" hidden="1" x14ac:dyDescent="0.3">
      <c r="A3483" t="s">
        <v>7129</v>
      </c>
      <c r="B3483" t="s">
        <v>7130</v>
      </c>
      <c r="C3483" t="str">
        <f>IFERROR(VLOOKUP(Table1[[#This Row],[Ticker]],[1]!Table1[[Symbol]:[Industry]],2,FALSE),"-")</f>
        <v>-</v>
      </c>
      <c r="D3483" t="s">
        <v>703</v>
      </c>
      <c r="E3483">
        <v>43.024297066000003</v>
      </c>
      <c r="F3483">
        <v>83.51</v>
      </c>
      <c r="G3483">
        <v>-9.9379806931383392</v>
      </c>
      <c r="H3483">
        <v>-4.2072768745163298</v>
      </c>
      <c r="I3483">
        <v>5.0231418698397796</v>
      </c>
      <c r="J3483">
        <v>-2.3374910292893101</v>
      </c>
      <c r="K3483">
        <v>86.242749725711704</v>
      </c>
      <c r="L3483">
        <v>78.492718015541001</v>
      </c>
      <c r="M3483">
        <v>57.290049328383198</v>
      </c>
      <c r="N3483">
        <v>1.07853176647343</v>
      </c>
      <c r="O3483">
        <v>19.7461381870434</v>
      </c>
      <c r="P3483">
        <v>26.338880484114899</v>
      </c>
    </row>
    <row r="3484" spans="1:17" hidden="1" x14ac:dyDescent="0.3">
      <c r="A3484" t="s">
        <v>7131</v>
      </c>
      <c r="B3484" t="s">
        <v>7132</v>
      </c>
      <c r="C3484" t="str">
        <f>IFERROR(VLOOKUP(Table1[[#This Row],[Ticker]],[1]!Table1[[Symbol]:[Industry]],2,FALSE),"-")</f>
        <v>-</v>
      </c>
      <c r="D3484" t="s">
        <v>619</v>
      </c>
      <c r="E3484">
        <v>43.003138425000003</v>
      </c>
      <c r="F3484">
        <v>12.35</v>
      </c>
      <c r="G3484">
        <v>-57.038273900085102</v>
      </c>
      <c r="H3484">
        <v>-22.804245829347501</v>
      </c>
      <c r="I3484">
        <v>-67.388059194865306</v>
      </c>
      <c r="J3484">
        <v>0.54422459675781298</v>
      </c>
      <c r="K3484">
        <v>17.503081642687398</v>
      </c>
      <c r="L3484">
        <v>20.906297940538</v>
      </c>
      <c r="M3484">
        <v>7.1072649696036301</v>
      </c>
      <c r="N3484">
        <v>0.26256649182559</v>
      </c>
      <c r="O3484">
        <v>165.587044534412</v>
      </c>
      <c r="P3484">
        <v>7.8602620087336197</v>
      </c>
      <c r="Q3484">
        <v>-2.9973003320789001E-2</v>
      </c>
    </row>
    <row r="3485" spans="1:17" hidden="1" x14ac:dyDescent="0.3">
      <c r="A3485" t="s">
        <v>7133</v>
      </c>
      <c r="B3485" t="s">
        <v>7134</v>
      </c>
      <c r="C3485" t="str">
        <f>IFERROR(VLOOKUP(Table1[[#This Row],[Ticker]],[1]!Table1[[Symbol]:[Industry]],2,FALSE),"-")</f>
        <v>-</v>
      </c>
      <c r="D3485" t="s">
        <v>271</v>
      </c>
      <c r="E3485">
        <v>42.962316143999999</v>
      </c>
      <c r="F3485">
        <v>39.93</v>
      </c>
      <c r="G3485">
        <v>-14.2781410789767</v>
      </c>
      <c r="H3485">
        <v>-4.2113195902068599</v>
      </c>
      <c r="I3485">
        <v>-32.653876580117696</v>
      </c>
      <c r="J3485">
        <v>-3.7432005529427799</v>
      </c>
      <c r="K3485">
        <v>40.155944671071303</v>
      </c>
      <c r="L3485">
        <v>41.128680242859502</v>
      </c>
      <c r="M3485">
        <v>49.398874256373503</v>
      </c>
      <c r="N3485">
        <v>2.7834785027980402</v>
      </c>
      <c r="O3485">
        <v>62.759829701978397</v>
      </c>
      <c r="P3485">
        <v>17.891939769707701</v>
      </c>
      <c r="Q3485">
        <v>-1.3331890580024999E-2</v>
      </c>
    </row>
    <row r="3486" spans="1:17" hidden="1" x14ac:dyDescent="0.3">
      <c r="A3486" t="s">
        <v>7135</v>
      </c>
      <c r="B3486" t="s">
        <v>7136</v>
      </c>
      <c r="C3486" t="str">
        <f>IFERROR(VLOOKUP(Table1[[#This Row],[Ticker]],[1]!Table1[[Symbol]:[Industry]],2,FALSE),"-")</f>
        <v>-</v>
      </c>
      <c r="D3486" t="s">
        <v>539</v>
      </c>
      <c r="E3486">
        <v>42.90157</v>
      </c>
      <c r="F3486">
        <v>149</v>
      </c>
      <c r="G3486">
        <v>1.6034920371696499</v>
      </c>
      <c r="H3486">
        <v>-4.6841703946940898</v>
      </c>
      <c r="I3486">
        <v>-1.5158182338617701</v>
      </c>
      <c r="J3486">
        <v>-1.1353619665496899</v>
      </c>
      <c r="K3486">
        <v>157.280537436618</v>
      </c>
      <c r="L3486">
        <v>145.345999518203</v>
      </c>
      <c r="M3486">
        <v>35.950079637302302</v>
      </c>
      <c r="N3486">
        <v>0.22570616883116801</v>
      </c>
      <c r="O3486">
        <v>40.671140939597301</v>
      </c>
      <c r="P3486">
        <v>35.763097949886102</v>
      </c>
      <c r="Q3486">
        <v>0.16009614730145699</v>
      </c>
    </row>
    <row r="3487" spans="1:17" hidden="1" x14ac:dyDescent="0.3">
      <c r="A3487" t="s">
        <v>7137</v>
      </c>
      <c r="B3487" t="s">
        <v>7138</v>
      </c>
      <c r="C3487" t="str">
        <f>IFERROR(VLOOKUP(Table1[[#This Row],[Ticker]],[1]!Table1[[Symbol]:[Industry]],2,FALSE),"-")</f>
        <v>-</v>
      </c>
      <c r="D3487" t="s">
        <v>7139</v>
      </c>
      <c r="E3487">
        <v>42.85131389</v>
      </c>
      <c r="F3487">
        <v>46.55</v>
      </c>
      <c r="G3487">
        <v>-15.845861975965899</v>
      </c>
      <c r="H3487">
        <v>37.431625776281599</v>
      </c>
      <c r="I3487">
        <v>-5.0787614562295502</v>
      </c>
      <c r="J3487">
        <v>0.648499883514846</v>
      </c>
      <c r="K3487">
        <v>38.772398103672799</v>
      </c>
      <c r="M3487">
        <v>61.162466200931298</v>
      </c>
      <c r="N3487">
        <v>2.01797961075069</v>
      </c>
      <c r="O3487">
        <v>23.630504833512301</v>
      </c>
      <c r="P3487">
        <v>73.694029850746205</v>
      </c>
    </row>
    <row r="3488" spans="1:17" hidden="1" x14ac:dyDescent="0.3">
      <c r="A3488" t="s">
        <v>7140</v>
      </c>
      <c r="B3488" t="s">
        <v>7141</v>
      </c>
      <c r="C3488" t="str">
        <f>IFERROR(VLOOKUP(Table1[[#This Row],[Ticker]],[1]!Table1[[Symbol]:[Industry]],2,FALSE),"-")</f>
        <v>-</v>
      </c>
      <c r="E3488">
        <v>42.66903662</v>
      </c>
      <c r="F3488">
        <v>104.45</v>
      </c>
      <c r="G3488">
        <v>148.24193527417199</v>
      </c>
      <c r="H3488">
        <v>37.208568435997996</v>
      </c>
      <c r="I3488">
        <v>59.117680345194898</v>
      </c>
      <c r="J3488">
        <v>15.210891263424401</v>
      </c>
      <c r="K3488">
        <v>79.070056694689697</v>
      </c>
      <c r="L3488">
        <v>62.586962883194097</v>
      </c>
      <c r="M3488">
        <v>67.717633965936599</v>
      </c>
      <c r="N3488">
        <v>4.4893111638954801</v>
      </c>
      <c r="O3488">
        <v>11.632359980852</v>
      </c>
      <c r="P3488">
        <v>193.39887640449399</v>
      </c>
      <c r="Q3488">
        <v>0.153919371650519</v>
      </c>
    </row>
    <row r="3489" spans="1:17" hidden="1" x14ac:dyDescent="0.3">
      <c r="A3489" t="s">
        <v>7142</v>
      </c>
      <c r="B3489" t="s">
        <v>7143</v>
      </c>
      <c r="C3489" t="str">
        <f>IFERROR(VLOOKUP(Table1[[#This Row],[Ticker]],[1]!Table1[[Symbol]:[Industry]],2,FALSE),"-")</f>
        <v>-</v>
      </c>
      <c r="D3489" t="s">
        <v>235</v>
      </c>
      <c r="E3489">
        <v>42.633271999999998</v>
      </c>
      <c r="F3489">
        <v>147.94999999999999</v>
      </c>
      <c r="G3489">
        <v>2715.7553427117</v>
      </c>
      <c r="H3489">
        <v>-26.941115912435201</v>
      </c>
      <c r="I3489">
        <v>267.14227634844099</v>
      </c>
      <c r="J3489">
        <v>-3.0635156459447099</v>
      </c>
      <c r="K3489">
        <v>151.440574862625</v>
      </c>
      <c r="L3489">
        <v>93.759919197756005</v>
      </c>
      <c r="M3489">
        <v>28.6313159833561</v>
      </c>
      <c r="N3489">
        <v>0.36387016570238601</v>
      </c>
      <c r="O3489">
        <v>36.566407570125001</v>
      </c>
      <c r="P3489">
        <v>2739.7312859884801</v>
      </c>
    </row>
    <row r="3490" spans="1:17" hidden="1" x14ac:dyDescent="0.3">
      <c r="A3490" t="s">
        <v>7144</v>
      </c>
      <c r="B3490" t="s">
        <v>7145</v>
      </c>
      <c r="C3490" t="str">
        <f>IFERROR(VLOOKUP(Table1[[#This Row],[Ticker]],[1]!Table1[[Symbol]:[Industry]],2,FALSE),"-")</f>
        <v>-</v>
      </c>
      <c r="D3490" t="s">
        <v>400</v>
      </c>
      <c r="E3490">
        <v>42.624976130999997</v>
      </c>
      <c r="F3490">
        <v>14.89</v>
      </c>
      <c r="G3490">
        <v>141.916913866078</v>
      </c>
      <c r="H3490">
        <v>-19.766928380517498</v>
      </c>
      <c r="I3490">
        <v>130.85942623020901</v>
      </c>
      <c r="J3490">
        <v>-5.8307754032421801</v>
      </c>
      <c r="K3490">
        <v>18.445022807760299</v>
      </c>
      <c r="L3490">
        <v>14.1644362854587</v>
      </c>
      <c r="M3490">
        <v>21.695266160382701</v>
      </c>
      <c r="N3490">
        <v>0.51524838631826397</v>
      </c>
      <c r="O3490">
        <v>94.425789120214802</v>
      </c>
      <c r="P3490">
        <v>194.851485148514</v>
      </c>
      <c r="Q3490">
        <v>5.9418595080697002E-2</v>
      </c>
    </row>
    <row r="3491" spans="1:17" hidden="1" x14ac:dyDescent="0.3">
      <c r="A3491" t="s">
        <v>7146</v>
      </c>
      <c r="B3491" t="s">
        <v>7147</v>
      </c>
      <c r="C3491" t="str">
        <f>IFERROR(VLOOKUP(Table1[[#This Row],[Ticker]],[1]!Table1[[Symbol]:[Industry]],2,FALSE),"-")</f>
        <v>-</v>
      </c>
      <c r="E3491">
        <v>42.590395800000003</v>
      </c>
      <c r="F3491">
        <v>38.770000000000003</v>
      </c>
      <c r="G3491">
        <v>14.7856887919397</v>
      </c>
      <c r="H3491">
        <v>31.609660924196501</v>
      </c>
      <c r="I3491">
        <v>-16.9799771363279</v>
      </c>
      <c r="J3491">
        <v>32.624761509509398</v>
      </c>
      <c r="K3491">
        <v>30.8505839484781</v>
      </c>
      <c r="L3491">
        <v>31.679634673642202</v>
      </c>
      <c r="M3491">
        <v>87.873243282658095</v>
      </c>
      <c r="N3491">
        <v>3.5138854661036198</v>
      </c>
      <c r="O3491">
        <v>17.281403146762901</v>
      </c>
      <c r="P3491">
        <v>55.702811244979898</v>
      </c>
      <c r="Q3491">
        <v>-9.5408335736050006E-3</v>
      </c>
    </row>
    <row r="3492" spans="1:17" hidden="1" x14ac:dyDescent="0.3">
      <c r="A3492" t="s">
        <v>7148</v>
      </c>
      <c r="B3492" t="s">
        <v>7149</v>
      </c>
      <c r="C3492" t="str">
        <f>IFERROR(VLOOKUP(Table1[[#This Row],[Ticker]],[1]!Table1[[Symbol]:[Industry]],2,FALSE),"-")</f>
        <v>-</v>
      </c>
      <c r="D3492" t="s">
        <v>21</v>
      </c>
      <c r="E3492">
        <v>42.456000000000003</v>
      </c>
      <c r="F3492">
        <v>145</v>
      </c>
      <c r="G3492">
        <v>-8.8965781974138398</v>
      </c>
      <c r="H3492">
        <v>-33.082863205151597</v>
      </c>
      <c r="I3492">
        <v>-27.377488370340998</v>
      </c>
      <c r="J3492">
        <v>-0.81631962092926003</v>
      </c>
      <c r="K3492">
        <v>157.09558654641199</v>
      </c>
      <c r="L3492">
        <v>154.58845045963599</v>
      </c>
      <c r="M3492">
        <v>37.797709503320498</v>
      </c>
      <c r="N3492">
        <v>0.95161290322580605</v>
      </c>
      <c r="O3492">
        <v>41.379310344827502</v>
      </c>
      <c r="P3492">
        <v>40.913508260447003</v>
      </c>
    </row>
    <row r="3493" spans="1:17" hidden="1" x14ac:dyDescent="0.3">
      <c r="A3493" t="s">
        <v>7150</v>
      </c>
      <c r="B3493" t="s">
        <v>7151</v>
      </c>
      <c r="C3493" t="str">
        <f>IFERROR(VLOOKUP(Table1[[#This Row],[Ticker]],[1]!Table1[[Symbol]:[Industry]],2,FALSE),"-")</f>
        <v>-</v>
      </c>
      <c r="D3493" t="s">
        <v>173</v>
      </c>
      <c r="E3493">
        <v>42.356182175999997</v>
      </c>
      <c r="F3493">
        <v>14.96</v>
      </c>
      <c r="G3493">
        <v>-81.012343391424906</v>
      </c>
      <c r="H3493">
        <v>-15.5331357329352</v>
      </c>
      <c r="I3493">
        <v>-64.987459044827801</v>
      </c>
      <c r="J3493">
        <v>-5.2139327928775003</v>
      </c>
      <c r="K3493">
        <v>17.133197975885999</v>
      </c>
      <c r="L3493">
        <v>25.280529275348599</v>
      </c>
      <c r="M3493">
        <v>27.5284793755973</v>
      </c>
      <c r="N3493">
        <v>0.46052462914980202</v>
      </c>
      <c r="O3493">
        <v>193.78342245989299</v>
      </c>
      <c r="P3493">
        <v>3.2436162870945502</v>
      </c>
      <c r="Q3493">
        <v>-0.112586561417723</v>
      </c>
    </row>
    <row r="3494" spans="1:17" hidden="1" x14ac:dyDescent="0.3">
      <c r="A3494" t="s">
        <v>7152</v>
      </c>
      <c r="B3494" t="s">
        <v>7153</v>
      </c>
      <c r="C3494" t="str">
        <f>IFERROR(VLOOKUP(Table1[[#This Row],[Ticker]],[1]!Table1[[Symbol]:[Industry]],2,FALSE),"-")</f>
        <v>-</v>
      </c>
      <c r="D3494" t="s">
        <v>1541</v>
      </c>
      <c r="E3494">
        <v>42.285886157999997</v>
      </c>
      <c r="F3494">
        <v>26.99</v>
      </c>
      <c r="G3494">
        <v>48.484120620984598</v>
      </c>
      <c r="H3494">
        <v>15.8136845715904</v>
      </c>
      <c r="I3494">
        <v>-30.248402233380901</v>
      </c>
      <c r="J3494">
        <v>11.5824337824004</v>
      </c>
      <c r="K3494">
        <v>25.001882925850499</v>
      </c>
      <c r="L3494">
        <v>24.544613372390302</v>
      </c>
      <c r="M3494">
        <v>58.454845851099002</v>
      </c>
      <c r="N3494">
        <v>2.9563061955832599</v>
      </c>
      <c r="O3494">
        <v>63.023341978510501</v>
      </c>
      <c r="P3494">
        <v>78.7417218543046</v>
      </c>
      <c r="Q3494">
        <v>6.8166470081065994E-2</v>
      </c>
    </row>
    <row r="3495" spans="1:17" hidden="1" x14ac:dyDescent="0.3">
      <c r="A3495" t="s">
        <v>7154</v>
      </c>
      <c r="B3495" t="s">
        <v>7155</v>
      </c>
      <c r="C3495" t="str">
        <f>IFERROR(VLOOKUP(Table1[[#This Row],[Ticker]],[1]!Table1[[Symbol]:[Industry]],2,FALSE),"-")</f>
        <v>-</v>
      </c>
      <c r="E3495">
        <v>42.164142439999999</v>
      </c>
      <c r="F3495">
        <v>35.93</v>
      </c>
      <c r="G3495">
        <v>68.163094156376104</v>
      </c>
      <c r="H3495">
        <v>-37.500812202932501</v>
      </c>
      <c r="I3495">
        <v>160.703785194803</v>
      </c>
      <c r="J3495">
        <v>-4.6786717366634303</v>
      </c>
      <c r="K3495">
        <v>42.226332924197003</v>
      </c>
      <c r="L3495">
        <v>28.139909552550399</v>
      </c>
      <c r="M3495">
        <v>17.8403335927269</v>
      </c>
      <c r="N3495">
        <v>0.31704019738871098</v>
      </c>
      <c r="O3495">
        <v>53.075424436404099</v>
      </c>
      <c r="P3495">
        <v>190.460792239288</v>
      </c>
    </row>
    <row r="3496" spans="1:17" hidden="1" x14ac:dyDescent="0.3">
      <c r="A3496" t="s">
        <v>7156</v>
      </c>
      <c r="B3496" t="s">
        <v>7157</v>
      </c>
      <c r="C3496" t="str">
        <f>IFERROR(VLOOKUP(Table1[[#This Row],[Ticker]],[1]!Table1[[Symbol]:[Industry]],2,FALSE),"-")</f>
        <v>-</v>
      </c>
      <c r="E3496">
        <v>41.89752</v>
      </c>
      <c r="F3496">
        <v>4.08</v>
      </c>
      <c r="G3496">
        <v>62.325426586234698</v>
      </c>
      <c r="H3496">
        <v>-7.1024710482888498</v>
      </c>
      <c r="I3496">
        <v>13.0456105433238</v>
      </c>
      <c r="J3496">
        <v>-4.7189332979790199</v>
      </c>
      <c r="K3496">
        <v>4.1037242858543799</v>
      </c>
      <c r="L3496">
        <v>3.83680623140833</v>
      </c>
      <c r="M3496">
        <v>46.700932342398801</v>
      </c>
      <c r="N3496">
        <v>0.31121874227153601</v>
      </c>
      <c r="O3496">
        <v>72.794117647058798</v>
      </c>
      <c r="P3496">
        <v>100.985221674876</v>
      </c>
      <c r="Q3496">
        <v>-3.4369401735106997E-2</v>
      </c>
    </row>
    <row r="3497" spans="1:17" hidden="1" x14ac:dyDescent="0.3">
      <c r="A3497" t="s">
        <v>7158</v>
      </c>
      <c r="B3497" t="s">
        <v>7159</v>
      </c>
      <c r="C3497" t="str">
        <f>IFERROR(VLOOKUP(Table1[[#This Row],[Ticker]],[1]!Table1[[Symbol]:[Industry]],2,FALSE),"-")</f>
        <v>-</v>
      </c>
      <c r="D3497" t="s">
        <v>130</v>
      </c>
      <c r="E3497">
        <v>41.8868832</v>
      </c>
      <c r="F3497">
        <v>52.59</v>
      </c>
      <c r="G3497">
        <v>48.111753058299598</v>
      </c>
      <c r="H3497">
        <v>0.98453875563270898</v>
      </c>
      <c r="I3497">
        <v>26.1527046597175</v>
      </c>
      <c r="J3497">
        <v>6.5068531921808503</v>
      </c>
      <c r="K3497">
        <v>46.561276802302203</v>
      </c>
      <c r="L3497">
        <v>41.640802181593898</v>
      </c>
      <c r="M3497">
        <v>69.389179154413696</v>
      </c>
      <c r="N3497">
        <v>1.6205869286057699</v>
      </c>
      <c r="O3497">
        <v>16.752234265069301</v>
      </c>
      <c r="P3497">
        <v>99.431171786120601</v>
      </c>
      <c r="Q3497">
        <v>8.7306611760359004E-2</v>
      </c>
    </row>
    <row r="3498" spans="1:17" hidden="1" x14ac:dyDescent="0.3">
      <c r="A3498" t="s">
        <v>7160</v>
      </c>
      <c r="B3498" t="s">
        <v>7161</v>
      </c>
      <c r="C3498" t="str">
        <f>IFERROR(VLOOKUP(Table1[[#This Row],[Ticker]],[1]!Table1[[Symbol]:[Industry]],2,FALSE),"-")</f>
        <v>-</v>
      </c>
      <c r="D3498" t="s">
        <v>1369</v>
      </c>
      <c r="E3498">
        <v>41.880907000000001</v>
      </c>
      <c r="F3498">
        <v>46.81</v>
      </c>
      <c r="G3498">
        <v>-14.9887488646718</v>
      </c>
      <c r="H3498">
        <v>8.5659781495720999</v>
      </c>
      <c r="I3498">
        <v>-43.736031787708001</v>
      </c>
      <c r="J3498">
        <v>-8.7240680861690105</v>
      </c>
      <c r="K3498">
        <v>45.896466370250401</v>
      </c>
      <c r="L3498">
        <v>47.832309548818699</v>
      </c>
      <c r="M3498">
        <v>43.979624065426897</v>
      </c>
      <c r="N3498">
        <v>1.90263101359189</v>
      </c>
      <c r="O3498">
        <v>96.005127109591896</v>
      </c>
      <c r="P3498">
        <v>26.513513513513502</v>
      </c>
      <c r="Q3498">
        <v>-5.6817617210785001E-2</v>
      </c>
    </row>
    <row r="3499" spans="1:17" hidden="1" x14ac:dyDescent="0.3">
      <c r="A3499" t="s">
        <v>7162</v>
      </c>
      <c r="B3499" t="s">
        <v>7163</v>
      </c>
      <c r="C3499" t="str">
        <f>IFERROR(VLOOKUP(Table1[[#This Row],[Ticker]],[1]!Table1[[Symbol]:[Industry]],2,FALSE),"-")</f>
        <v>-</v>
      </c>
      <c r="E3499">
        <v>41.863208</v>
      </c>
      <c r="F3499">
        <v>67</v>
      </c>
      <c r="G3499">
        <v>-28.5343478351834</v>
      </c>
      <c r="H3499">
        <v>-7.36129457770061</v>
      </c>
      <c r="I3499">
        <v>2.90950858332253</v>
      </c>
      <c r="J3499">
        <v>-3.1869139491955401</v>
      </c>
      <c r="K3499">
        <v>75.774867276702693</v>
      </c>
      <c r="L3499">
        <v>72.593756406714306</v>
      </c>
      <c r="M3499">
        <v>33.819774309562497</v>
      </c>
      <c r="N3499">
        <v>0.31704648407554498</v>
      </c>
      <c r="O3499">
        <v>74.626865671641696</v>
      </c>
      <c r="P3499">
        <v>85.595567867035996</v>
      </c>
    </row>
    <row r="3500" spans="1:17" hidden="1" x14ac:dyDescent="0.3">
      <c r="A3500" t="s">
        <v>7164</v>
      </c>
      <c r="B3500" t="s">
        <v>7165</v>
      </c>
      <c r="C3500" t="str">
        <f>IFERROR(VLOOKUP(Table1[[#This Row],[Ticker]],[1]!Table1[[Symbol]:[Industry]],2,FALSE),"-")</f>
        <v>-</v>
      </c>
      <c r="D3500" t="s">
        <v>130</v>
      </c>
      <c r="E3500">
        <v>41.747925191</v>
      </c>
      <c r="F3500">
        <v>75.489999999999995</v>
      </c>
      <c r="G3500">
        <v>-26.0514394500828</v>
      </c>
      <c r="H3500">
        <v>-8.1925039405094697</v>
      </c>
      <c r="I3500">
        <v>-26.129948031891601</v>
      </c>
      <c r="J3500">
        <v>-7.2057754032421801</v>
      </c>
      <c r="K3500">
        <v>76.004239848191403</v>
      </c>
      <c r="L3500">
        <v>81.904936947869601</v>
      </c>
      <c r="M3500">
        <v>56.7847300530387</v>
      </c>
      <c r="N3500">
        <v>0.704282814894586</v>
      </c>
      <c r="O3500">
        <v>23.910451715459001</v>
      </c>
      <c r="P3500">
        <v>18.881889763779501</v>
      </c>
      <c r="Q3500">
        <v>8.2682772656828996E-2</v>
      </c>
    </row>
    <row r="3501" spans="1:17" hidden="1" x14ac:dyDescent="0.3">
      <c r="A3501" t="s">
        <v>7166</v>
      </c>
      <c r="B3501" t="s">
        <v>7167</v>
      </c>
      <c r="C3501" t="str">
        <f>IFERROR(VLOOKUP(Table1[[#This Row],[Ticker]],[1]!Table1[[Symbol]:[Industry]],2,FALSE),"-")</f>
        <v>-</v>
      </c>
      <c r="D3501" t="s">
        <v>343</v>
      </c>
      <c r="E3501">
        <v>41.656711954000002</v>
      </c>
      <c r="F3501">
        <v>72.489999999999995</v>
      </c>
      <c r="G3501">
        <v>86.139998752206495</v>
      </c>
      <c r="H3501">
        <v>58.737581826793701</v>
      </c>
      <c r="I3501">
        <v>117.45640432872</v>
      </c>
      <c r="J3501">
        <v>0.54422459675781298</v>
      </c>
      <c r="K3501">
        <v>54.749873758510901</v>
      </c>
      <c r="L3501">
        <v>45.682071840614697</v>
      </c>
      <c r="M3501">
        <v>99.1463987513565</v>
      </c>
      <c r="N3501">
        <v>3.4874999999999998</v>
      </c>
      <c r="O3501">
        <v>2.15202096840942</v>
      </c>
      <c r="P3501">
        <v>162.64492753623099</v>
      </c>
    </row>
    <row r="3502" spans="1:17" hidden="1" x14ac:dyDescent="0.3">
      <c r="A3502" t="s">
        <v>7168</v>
      </c>
      <c r="B3502" t="s">
        <v>7169</v>
      </c>
      <c r="C3502" t="str">
        <f>IFERROR(VLOOKUP(Table1[[#This Row],[Ticker]],[1]!Table1[[Symbol]:[Industry]],2,FALSE),"-")</f>
        <v>-</v>
      </c>
      <c r="E3502">
        <v>41.645299999999999</v>
      </c>
      <c r="F3502">
        <v>79.400000000000006</v>
      </c>
      <c r="G3502">
        <v>-6.3288844532494899</v>
      </c>
      <c r="H3502">
        <v>-2.3664227828288098</v>
      </c>
      <c r="I3502">
        <v>-12.712042747902</v>
      </c>
      <c r="J3502">
        <v>0.54422459675781298</v>
      </c>
      <c r="K3502">
        <v>78.802155765234204</v>
      </c>
      <c r="L3502">
        <v>74.9496238192134</v>
      </c>
      <c r="M3502">
        <v>56.494979839340203</v>
      </c>
      <c r="N3502">
        <v>0</v>
      </c>
      <c r="O3502">
        <v>2.3929471032745502</v>
      </c>
      <c r="P3502">
        <v>17.647058823529399</v>
      </c>
    </row>
    <row r="3503" spans="1:17" hidden="1" x14ac:dyDescent="0.3">
      <c r="A3503" t="s">
        <v>7170</v>
      </c>
      <c r="B3503" t="s">
        <v>7171</v>
      </c>
      <c r="C3503" t="str">
        <f>IFERROR(VLOOKUP(Table1[[#This Row],[Ticker]],[1]!Table1[[Symbol]:[Industry]],2,FALSE),"-")</f>
        <v>-</v>
      </c>
      <c r="D3503" t="s">
        <v>703</v>
      </c>
      <c r="E3503">
        <v>41.638247819999997</v>
      </c>
      <c r="F3503">
        <v>158.84</v>
      </c>
      <c r="G3503">
        <v>16.7398611172678</v>
      </c>
      <c r="H3503">
        <v>5.0078185512677704</v>
      </c>
      <c r="I3503">
        <v>3.90351369835791</v>
      </c>
      <c r="J3503">
        <v>1.7531618712688499</v>
      </c>
      <c r="K3503">
        <v>149.15802198642001</v>
      </c>
      <c r="L3503">
        <v>136.58062304871399</v>
      </c>
      <c r="M3503">
        <v>54.966471854101101</v>
      </c>
      <c r="N3503">
        <v>0.44603490702453102</v>
      </c>
      <c r="O3503">
        <v>2.3986401410224198</v>
      </c>
      <c r="P3503">
        <v>43.629622931548901</v>
      </c>
      <c r="Q3503">
        <v>4.2502533627336997E-2</v>
      </c>
    </row>
    <row r="3504" spans="1:17" hidden="1" x14ac:dyDescent="0.3">
      <c r="A3504" t="s">
        <v>7172</v>
      </c>
      <c r="B3504" t="s">
        <v>7173</v>
      </c>
      <c r="C3504" t="str">
        <f>IFERROR(VLOOKUP(Table1[[#This Row],[Ticker]],[1]!Table1[[Symbol]:[Industry]],2,FALSE),"-")</f>
        <v>-</v>
      </c>
      <c r="D3504" t="s">
        <v>420</v>
      </c>
      <c r="E3504">
        <v>41.312117624999999</v>
      </c>
      <c r="F3504">
        <v>79.89</v>
      </c>
      <c r="G3504">
        <v>155.94697192994801</v>
      </c>
      <c r="H3504">
        <v>-3.0250776635624699</v>
      </c>
      <c r="I3504">
        <v>42.660308056069603</v>
      </c>
      <c r="J3504">
        <v>-3.39249357837096</v>
      </c>
      <c r="K3504">
        <v>90.332647162507399</v>
      </c>
      <c r="L3504">
        <v>72.0153175987612</v>
      </c>
      <c r="M3504">
        <v>31.836962246549302</v>
      </c>
      <c r="N3504">
        <v>0.59933835930405199</v>
      </c>
      <c r="O3504">
        <v>88.321441982726199</v>
      </c>
      <c r="P3504">
        <v>216.39603960395999</v>
      </c>
      <c r="Q3504">
        <v>9.4588979160121003E-2</v>
      </c>
    </row>
    <row r="3505" spans="1:17" hidden="1" x14ac:dyDescent="0.3">
      <c r="A3505" t="s">
        <v>7174</v>
      </c>
      <c r="B3505" t="s">
        <v>7175</v>
      </c>
      <c r="C3505" t="str">
        <f>IFERROR(VLOOKUP(Table1[[#This Row],[Ticker]],[1]!Table1[[Symbol]:[Industry]],2,FALSE),"-")</f>
        <v>-</v>
      </c>
      <c r="D3505" t="s">
        <v>619</v>
      </c>
      <c r="E3505">
        <v>41.307550200000001</v>
      </c>
      <c r="F3505">
        <v>41.02</v>
      </c>
      <c r="G3505">
        <v>-59.019490386834299</v>
      </c>
      <c r="H3505">
        <v>-18.4139261566479</v>
      </c>
      <c r="I3505">
        <v>-50.484446152807998</v>
      </c>
      <c r="J3505">
        <v>5.2485947767063896</v>
      </c>
      <c r="K3505">
        <v>44.176212566690403</v>
      </c>
      <c r="L3505">
        <v>54.224991068553003</v>
      </c>
      <c r="M3505">
        <v>56.598264861033599</v>
      </c>
      <c r="N3505">
        <v>1.4234254172109</v>
      </c>
      <c r="O3505">
        <v>85.5192588980984</v>
      </c>
      <c r="P3505">
        <v>13.4716459197787</v>
      </c>
      <c r="Q3505">
        <v>8.4941123440730008E-3</v>
      </c>
    </row>
    <row r="3506" spans="1:17" hidden="1" x14ac:dyDescent="0.3">
      <c r="A3506" t="s">
        <v>7176</v>
      </c>
      <c r="B3506" t="s">
        <v>7177</v>
      </c>
      <c r="C3506" t="str">
        <f>IFERROR(VLOOKUP(Table1[[#This Row],[Ticker]],[1]!Table1[[Symbol]:[Industry]],2,FALSE),"-")</f>
        <v>-</v>
      </c>
      <c r="E3506">
        <v>41.25</v>
      </c>
      <c r="F3506">
        <v>125</v>
      </c>
      <c r="G3506">
        <v>13.3866940858584</v>
      </c>
      <c r="H3506">
        <v>-4.1612945777006196</v>
      </c>
      <c r="I3506">
        <v>-12.721619535159601</v>
      </c>
      <c r="J3506">
        <v>0.54422459675781298</v>
      </c>
      <c r="K3506">
        <v>124.769491003789</v>
      </c>
      <c r="L3506">
        <v>115.183453335908</v>
      </c>
      <c r="M3506">
        <v>99.999999993730199</v>
      </c>
      <c r="O3506">
        <v>0</v>
      </c>
      <c r="P3506">
        <v>37.362637362637301</v>
      </c>
    </row>
    <row r="3507" spans="1:17" hidden="1" x14ac:dyDescent="0.3">
      <c r="A3507" t="s">
        <v>7178</v>
      </c>
      <c r="B3507" t="s">
        <v>7179</v>
      </c>
      <c r="C3507" t="str">
        <f>IFERROR(VLOOKUP(Table1[[#This Row],[Ticker]],[1]!Table1[[Symbol]:[Industry]],2,FALSE),"-")</f>
        <v>-</v>
      </c>
      <c r="D3507" t="s">
        <v>21</v>
      </c>
      <c r="E3507">
        <v>41.090773824000003</v>
      </c>
      <c r="F3507">
        <v>51.84</v>
      </c>
      <c r="G3507">
        <v>51.159191858356202</v>
      </c>
      <c r="H3507">
        <v>-10.0340218504278</v>
      </c>
      <c r="I3507">
        <v>-13.649063391425999</v>
      </c>
      <c r="J3507">
        <v>-1.7765301202233099</v>
      </c>
      <c r="K3507">
        <v>54.544061204379403</v>
      </c>
      <c r="L3507">
        <v>51.457454920822101</v>
      </c>
      <c r="M3507">
        <v>43.540424856805402</v>
      </c>
      <c r="N3507">
        <v>1.43338411670513</v>
      </c>
      <c r="O3507">
        <v>79.012345679012299</v>
      </c>
      <c r="P3507">
        <v>80.250347705145998</v>
      </c>
      <c r="Q3507">
        <v>0.16570888468970299</v>
      </c>
    </row>
    <row r="3508" spans="1:17" hidden="1" x14ac:dyDescent="0.3">
      <c r="A3508" t="s">
        <v>7180</v>
      </c>
      <c r="B3508" t="s">
        <v>7181</v>
      </c>
      <c r="C3508" t="str">
        <f>IFERROR(VLOOKUP(Table1[[#This Row],[Ticker]],[1]!Table1[[Symbol]:[Industry]],2,FALSE),"-")</f>
        <v>-</v>
      </c>
      <c r="D3508" t="s">
        <v>539</v>
      </c>
      <c r="E3508">
        <v>40.956466425000002</v>
      </c>
      <c r="F3508">
        <v>26.85</v>
      </c>
      <c r="G3508">
        <v>-26.693334581126699</v>
      </c>
      <c r="H3508">
        <v>-5.3803695149541104</v>
      </c>
      <c r="I3508">
        <v>-23.618050993156199</v>
      </c>
      <c r="J3508">
        <v>-2.2776448917783401</v>
      </c>
      <c r="K3508">
        <v>28.6757846769191</v>
      </c>
      <c r="L3508">
        <v>28.675696304694199</v>
      </c>
      <c r="M3508">
        <v>34.185013666474198</v>
      </c>
      <c r="N3508">
        <v>1.56198670975884</v>
      </c>
      <c r="O3508">
        <v>33.705772811918003</v>
      </c>
      <c r="P3508">
        <v>20.134228187919401</v>
      </c>
      <c r="Q3508">
        <v>3.9477363085852001E-2</v>
      </c>
    </row>
    <row r="3509" spans="1:17" hidden="1" x14ac:dyDescent="0.3">
      <c r="A3509" t="s">
        <v>7182</v>
      </c>
      <c r="B3509" t="s">
        <v>7183</v>
      </c>
      <c r="C3509" t="str">
        <f>IFERROR(VLOOKUP(Table1[[#This Row],[Ticker]],[1]!Table1[[Symbol]:[Industry]],2,FALSE),"-")</f>
        <v>-</v>
      </c>
      <c r="E3509">
        <v>40.906799999999997</v>
      </c>
      <c r="F3509">
        <v>30.99</v>
      </c>
      <c r="G3509">
        <v>-43.898423896933899</v>
      </c>
      <c r="H3509">
        <v>-8.6300445777006196</v>
      </c>
      <c r="I3509">
        <v>-34.5110964679929</v>
      </c>
      <c r="J3509">
        <v>-6.7913316324025397</v>
      </c>
      <c r="K3509">
        <v>32.765290650619797</v>
      </c>
      <c r="L3509">
        <v>36.161444299019998</v>
      </c>
      <c r="M3509">
        <v>40.716510594250501</v>
      </c>
      <c r="N3509">
        <v>0.65500735965418899</v>
      </c>
      <c r="O3509">
        <v>59.535333978702802</v>
      </c>
      <c r="P3509">
        <v>4.5193929173693101</v>
      </c>
      <c r="Q3509">
        <v>0.13299180563039401</v>
      </c>
    </row>
    <row r="3510" spans="1:17" hidden="1" x14ac:dyDescent="0.3">
      <c r="A3510" t="s">
        <v>7184</v>
      </c>
      <c r="B3510" t="s">
        <v>7185</v>
      </c>
      <c r="C3510" t="str">
        <f>IFERROR(VLOOKUP(Table1[[#This Row],[Ticker]],[1]!Table1[[Symbol]:[Industry]],2,FALSE),"-")</f>
        <v>-</v>
      </c>
      <c r="E3510">
        <v>40.828800000000001</v>
      </c>
      <c r="F3510">
        <v>80</v>
      </c>
      <c r="G3510">
        <v>-53.984692183165599</v>
      </c>
      <c r="H3510">
        <v>4.0665535235651999</v>
      </c>
      <c r="I3510">
        <v>-45.265025155515602</v>
      </c>
      <c r="J3510">
        <v>5.4522000568805096</v>
      </c>
      <c r="M3510">
        <v>49.215358795645002</v>
      </c>
      <c r="O3510">
        <v>57.512500000000003</v>
      </c>
      <c r="P3510">
        <v>14.4492131616595</v>
      </c>
    </row>
    <row r="3511" spans="1:17" hidden="1" x14ac:dyDescent="0.3">
      <c r="A3511" t="s">
        <v>7186</v>
      </c>
      <c r="B3511" t="s">
        <v>7187</v>
      </c>
      <c r="C3511" t="str">
        <f>IFERROR(VLOOKUP(Table1[[#This Row],[Ticker]],[1]!Table1[[Symbol]:[Industry]],2,FALSE),"-")</f>
        <v>-</v>
      </c>
      <c r="E3511">
        <v>40.804299999999998</v>
      </c>
      <c r="F3511">
        <v>129.94999999999999</v>
      </c>
      <c r="G3511">
        <v>185.428818627982</v>
      </c>
      <c r="H3511">
        <v>-24.191415059628302</v>
      </c>
      <c r="I3511">
        <v>81.488613985541704</v>
      </c>
      <c r="J3511">
        <v>-10.600353716495199</v>
      </c>
      <c r="K3511">
        <v>140.551476548626</v>
      </c>
      <c r="L3511">
        <v>105.49182650060401</v>
      </c>
      <c r="M3511">
        <v>16.2620756644192</v>
      </c>
      <c r="N3511">
        <v>0.82078483982275796</v>
      </c>
      <c r="O3511">
        <v>32.704886494805699</v>
      </c>
      <c r="P3511">
        <v>223.66127023661201</v>
      </c>
      <c r="Q3511">
        <v>9.4468943688934007E-2</v>
      </c>
    </row>
    <row r="3512" spans="1:17" hidden="1" x14ac:dyDescent="0.3">
      <c r="A3512" t="s">
        <v>7188</v>
      </c>
      <c r="B3512" t="s">
        <v>7189</v>
      </c>
      <c r="C3512" t="str">
        <f>IFERROR(VLOOKUP(Table1[[#This Row],[Ticker]],[1]!Table1[[Symbol]:[Industry]],2,FALSE),"-")</f>
        <v>-</v>
      </c>
      <c r="D3512" t="s">
        <v>51</v>
      </c>
      <c r="E3512">
        <v>40.743408000000002</v>
      </c>
      <c r="F3512">
        <v>58.6</v>
      </c>
      <c r="G3512">
        <v>6.2462789454432999</v>
      </c>
      <c r="H3512">
        <v>-4.0084932194663203</v>
      </c>
      <c r="I3512">
        <v>-10.200700774048199</v>
      </c>
      <c r="J3512">
        <v>4.39985839957472</v>
      </c>
      <c r="K3512">
        <v>59.495649688684402</v>
      </c>
      <c r="L3512">
        <v>56.865365143478698</v>
      </c>
      <c r="M3512">
        <v>53.2050119688991</v>
      </c>
      <c r="N3512">
        <v>0.68717865221964403</v>
      </c>
      <c r="O3512">
        <v>33.959044368600601</v>
      </c>
      <c r="P3512">
        <v>44.691358024691297</v>
      </c>
      <c r="Q3512">
        <v>9.541021723484E-2</v>
      </c>
    </row>
    <row r="3513" spans="1:17" hidden="1" x14ac:dyDescent="0.3">
      <c r="A3513" t="s">
        <v>7190</v>
      </c>
      <c r="B3513" t="s">
        <v>7191</v>
      </c>
      <c r="C3513" t="str">
        <f>IFERROR(VLOOKUP(Table1[[#This Row],[Ticker]],[1]!Table1[[Symbol]:[Industry]],2,FALSE),"-")</f>
        <v>-</v>
      </c>
      <c r="E3513">
        <v>40.693424399999998</v>
      </c>
      <c r="F3513">
        <v>113</v>
      </c>
      <c r="G3513">
        <v>-27.394746695582299</v>
      </c>
      <c r="H3513">
        <v>-22.663036737979301</v>
      </c>
      <c r="I3513">
        <v>-20.8536028990871</v>
      </c>
      <c r="J3513">
        <v>0.54422459675781298</v>
      </c>
      <c r="K3513">
        <v>130.91371950934601</v>
      </c>
      <c r="L3513">
        <v>130.17520551885801</v>
      </c>
      <c r="M3513">
        <v>0.15138031981405201</v>
      </c>
      <c r="N3513">
        <v>1.1272727272727201</v>
      </c>
      <c r="O3513">
        <v>40.707964601769902</v>
      </c>
      <c r="P3513">
        <v>4.7751506722299499</v>
      </c>
    </row>
    <row r="3514" spans="1:17" hidden="1" x14ac:dyDescent="0.3">
      <c r="A3514" t="s">
        <v>7192</v>
      </c>
      <c r="B3514" t="s">
        <v>7193</v>
      </c>
      <c r="C3514" t="str">
        <f>IFERROR(VLOOKUP(Table1[[#This Row],[Ticker]],[1]!Table1[[Symbol]:[Industry]],2,FALSE),"-")</f>
        <v>-</v>
      </c>
      <c r="D3514" t="s">
        <v>130</v>
      </c>
      <c r="E3514">
        <v>40.660278945000002</v>
      </c>
      <c r="F3514">
        <v>4.29</v>
      </c>
      <c r="G3514">
        <v>90.524056723220994</v>
      </c>
      <c r="H3514">
        <v>-9.9216632412950894</v>
      </c>
      <c r="I3514">
        <v>-20.9705619634146</v>
      </c>
      <c r="J3514">
        <v>-0.90155853577231804</v>
      </c>
      <c r="K3514">
        <v>4.2675226509355904</v>
      </c>
      <c r="L3514">
        <v>4.09969483145243</v>
      </c>
      <c r="M3514">
        <v>56.333874417486399</v>
      </c>
      <c r="N3514">
        <v>1.2792955209316399</v>
      </c>
      <c r="O3514">
        <v>75.990675990675996</v>
      </c>
      <c r="Q3514">
        <v>1.1524474829729001E-2</v>
      </c>
    </row>
    <row r="3515" spans="1:17" hidden="1" x14ac:dyDescent="0.3">
      <c r="A3515" t="s">
        <v>7194</v>
      </c>
      <c r="B3515" t="s">
        <v>7195</v>
      </c>
      <c r="C3515" t="str">
        <f>IFERROR(VLOOKUP(Table1[[#This Row],[Ticker]],[1]!Table1[[Symbol]:[Industry]],2,FALSE),"-")</f>
        <v>-</v>
      </c>
      <c r="E3515">
        <v>40.628598992000001</v>
      </c>
      <c r="F3515">
        <v>7.76</v>
      </c>
      <c r="G3515">
        <v>22.439151062843699</v>
      </c>
      <c r="H3515">
        <v>-12.146991836341799</v>
      </c>
      <c r="I3515">
        <v>-18.256276249128899</v>
      </c>
      <c r="J3515">
        <v>-6.10631953867144</v>
      </c>
      <c r="K3515">
        <v>8.3744585992189098</v>
      </c>
      <c r="L3515">
        <v>7.89485470661399</v>
      </c>
      <c r="M3515">
        <v>27.098019699774898</v>
      </c>
      <c r="N3515">
        <v>0.40707706756693002</v>
      </c>
      <c r="O3515">
        <v>52.706185567010301</v>
      </c>
      <c r="P3515">
        <v>59.670781893004097</v>
      </c>
      <c r="Q3515">
        <v>6.7868427237250006E-2</v>
      </c>
    </row>
    <row r="3516" spans="1:17" hidden="1" x14ac:dyDescent="0.3">
      <c r="A3516" t="s">
        <v>7196</v>
      </c>
      <c r="B3516" t="s">
        <v>7197</v>
      </c>
      <c r="C3516" t="str">
        <f>IFERROR(VLOOKUP(Table1[[#This Row],[Ticker]],[1]!Table1[[Symbol]:[Industry]],2,FALSE),"-")</f>
        <v>-</v>
      </c>
      <c r="D3516" t="s">
        <v>551</v>
      </c>
      <c r="E3516">
        <v>40.590000000000003</v>
      </c>
      <c r="F3516">
        <v>135.30000000000001</v>
      </c>
      <c r="G3516">
        <v>96.705837835600704</v>
      </c>
      <c r="H3516">
        <v>-3.3948712200363702</v>
      </c>
      <c r="I3516">
        <v>54.547940618340903</v>
      </c>
      <c r="J3516">
        <v>-7.9410256518334901</v>
      </c>
      <c r="K3516">
        <v>131.713110188738</v>
      </c>
      <c r="L3516">
        <v>108.854131329648</v>
      </c>
      <c r="M3516">
        <v>41.770105167671197</v>
      </c>
      <c r="N3516">
        <v>1.2443116934147</v>
      </c>
      <c r="O3516">
        <v>21.5816703621581</v>
      </c>
      <c r="P3516">
        <v>131.67808219177999</v>
      </c>
      <c r="Q3516">
        <v>6.1649481996741001E-2</v>
      </c>
    </row>
    <row r="3517" spans="1:17" hidden="1" x14ac:dyDescent="0.3">
      <c r="A3517" t="s">
        <v>7198</v>
      </c>
      <c r="B3517" t="s">
        <v>7199</v>
      </c>
      <c r="C3517" t="str">
        <f>IFERROR(VLOOKUP(Table1[[#This Row],[Ticker]],[1]!Table1[[Symbol]:[Industry]],2,FALSE),"-")</f>
        <v>-</v>
      </c>
      <c r="D3517" t="s">
        <v>130</v>
      </c>
      <c r="E3517">
        <v>40.505446999999997</v>
      </c>
      <c r="F3517">
        <v>75.86</v>
      </c>
      <c r="G3517">
        <v>192.10739005655401</v>
      </c>
      <c r="H3517">
        <v>7.4502162136662697</v>
      </c>
      <c r="I3517">
        <v>16.880982068237302</v>
      </c>
      <c r="J3517">
        <v>-2.0916483792683001</v>
      </c>
      <c r="K3517">
        <v>72.923671163739598</v>
      </c>
      <c r="L3517">
        <v>56.054232001847403</v>
      </c>
      <c r="M3517">
        <v>43.292319012109303</v>
      </c>
      <c r="N3517">
        <v>0.84782308383026705</v>
      </c>
      <c r="O3517">
        <v>23.8992881624044</v>
      </c>
      <c r="P3517">
        <v>251.20370370370301</v>
      </c>
      <c r="Q3517">
        <v>0.15424141472828101</v>
      </c>
    </row>
    <row r="3518" spans="1:17" hidden="1" x14ac:dyDescent="0.3">
      <c r="A3518" t="s">
        <v>7200</v>
      </c>
      <c r="B3518" t="s">
        <v>7201</v>
      </c>
      <c r="C3518" t="str">
        <f>IFERROR(VLOOKUP(Table1[[#This Row],[Ticker]],[1]!Table1[[Symbol]:[Industry]],2,FALSE),"-")</f>
        <v>-</v>
      </c>
      <c r="D3518" t="s">
        <v>799</v>
      </c>
      <c r="E3518">
        <v>40.459646999999997</v>
      </c>
      <c r="F3518">
        <v>110.9</v>
      </c>
      <c r="G3518">
        <v>12.9376369701346</v>
      </c>
      <c r="H3518">
        <v>-1.42981309621913</v>
      </c>
      <c r="I3518">
        <v>-15.346366339218999</v>
      </c>
      <c r="J3518">
        <v>-10.4465495709116</v>
      </c>
      <c r="K3518">
        <v>113.61938449897301</v>
      </c>
      <c r="L3518">
        <v>104.336665295681</v>
      </c>
      <c r="M3518">
        <v>32.257193752411901</v>
      </c>
      <c r="N3518">
        <v>0.27767528608916298</v>
      </c>
      <c r="O3518">
        <v>44.274120829576098</v>
      </c>
      <c r="P3518">
        <v>50.966512387694003</v>
      </c>
      <c r="Q3518">
        <v>6.2606413159461E-2</v>
      </c>
    </row>
    <row r="3519" spans="1:17" hidden="1" x14ac:dyDescent="0.3">
      <c r="A3519" t="s">
        <v>7202</v>
      </c>
      <c r="B3519" t="s">
        <v>7203</v>
      </c>
      <c r="C3519" t="str">
        <f>IFERROR(VLOOKUP(Table1[[#This Row],[Ticker]],[1]!Table1[[Symbol]:[Industry]],2,FALSE),"-")</f>
        <v>-</v>
      </c>
      <c r="E3519">
        <v>40.428959999999996</v>
      </c>
      <c r="F3519">
        <v>58.9</v>
      </c>
      <c r="G3519">
        <v>-47.601461948978098</v>
      </c>
      <c r="H3519">
        <v>27.9039228136037</v>
      </c>
      <c r="I3519">
        <v>-27.711686475050399</v>
      </c>
      <c r="J3519">
        <v>-4.9032462203628002</v>
      </c>
      <c r="K3519">
        <v>55.008541276085801</v>
      </c>
      <c r="M3519">
        <v>46.840230012722799</v>
      </c>
      <c r="N3519">
        <v>1.6408360128617301</v>
      </c>
      <c r="O3519">
        <v>51.171477079796198</v>
      </c>
      <c r="P3519">
        <v>36.184971098265798</v>
      </c>
    </row>
    <row r="3520" spans="1:17" hidden="1" x14ac:dyDescent="0.3">
      <c r="A3520" t="s">
        <v>7204</v>
      </c>
      <c r="B3520" t="s">
        <v>3157</v>
      </c>
      <c r="C3520" t="str">
        <f>IFERROR(VLOOKUP(Table1[[#This Row],[Ticker]],[1]!Table1[[Symbol]:[Industry]],2,FALSE),"-")</f>
        <v>-</v>
      </c>
      <c r="E3520">
        <v>40.425884400000001</v>
      </c>
      <c r="F3520">
        <v>87.89</v>
      </c>
      <c r="G3520">
        <v>40.817806723220997</v>
      </c>
      <c r="H3520">
        <v>22.7064126506673</v>
      </c>
      <c r="I3520">
        <v>17.608425187001</v>
      </c>
      <c r="J3520">
        <v>16.211536008749999</v>
      </c>
      <c r="K3520">
        <v>67.670092080169198</v>
      </c>
      <c r="L3520">
        <v>63.238048204743102</v>
      </c>
      <c r="M3520">
        <v>94.539839598552604</v>
      </c>
      <c r="N3520">
        <v>4.8714285714285701</v>
      </c>
      <c r="O3520">
        <v>5.5865286153145899</v>
      </c>
      <c r="P3520">
        <v>168.63983698420699</v>
      </c>
    </row>
    <row r="3521" spans="1:17" hidden="1" x14ac:dyDescent="0.3">
      <c r="A3521" t="s">
        <v>7205</v>
      </c>
      <c r="B3521" t="s">
        <v>7206</v>
      </c>
      <c r="C3521" t="str">
        <f>IFERROR(VLOOKUP(Table1[[#This Row],[Ticker]],[1]!Table1[[Symbol]:[Industry]],2,FALSE),"-")</f>
        <v>-</v>
      </c>
      <c r="D3521" t="s">
        <v>619</v>
      </c>
      <c r="E3521">
        <v>40.420531709999999</v>
      </c>
      <c r="F3521">
        <v>3.9</v>
      </c>
      <c r="G3521">
        <v>32.024056723221001</v>
      </c>
      <c r="H3521">
        <v>57.939162043303902</v>
      </c>
      <c r="I3521">
        <v>-17.756276249128899</v>
      </c>
      <c r="J3521">
        <v>20.4766570291902</v>
      </c>
      <c r="K3521">
        <v>2.6037450504158302</v>
      </c>
      <c r="L3521">
        <v>3.32137191912528</v>
      </c>
      <c r="M3521">
        <v>94.630863058058097</v>
      </c>
      <c r="N3521">
        <v>0.568241572976105</v>
      </c>
      <c r="O3521">
        <v>35.897435897435898</v>
      </c>
      <c r="P3521">
        <v>105.263157894736</v>
      </c>
      <c r="Q3521">
        <v>-3.1943572065054E-2</v>
      </c>
    </row>
    <row r="3522" spans="1:17" hidden="1" x14ac:dyDescent="0.3">
      <c r="A3522" t="s">
        <v>7207</v>
      </c>
      <c r="B3522" t="s">
        <v>7208</v>
      </c>
      <c r="C3522" t="str">
        <f>IFERROR(VLOOKUP(Table1[[#This Row],[Ticker]],[1]!Table1[[Symbol]:[Industry]],2,FALSE),"-")</f>
        <v>-</v>
      </c>
      <c r="D3522" t="s">
        <v>619</v>
      </c>
      <c r="E3522">
        <v>40.400079929999997</v>
      </c>
      <c r="F3522">
        <v>7.65</v>
      </c>
      <c r="G3522">
        <v>-33.869936209641097</v>
      </c>
      <c r="H3522">
        <v>-6.6224344740736703</v>
      </c>
      <c r="I3522">
        <v>-21.391245574282301</v>
      </c>
      <c r="J3522">
        <v>-2.91731386478064</v>
      </c>
      <c r="K3522">
        <v>7.9988426490262601</v>
      </c>
      <c r="L3522">
        <v>8.3580590590228692</v>
      </c>
      <c r="M3522">
        <v>38.539931027684602</v>
      </c>
      <c r="N3522">
        <v>0.33470369127946198</v>
      </c>
      <c r="O3522">
        <v>65.359477124183002</v>
      </c>
      <c r="P3522">
        <v>45.714285714285701</v>
      </c>
      <c r="Q3522">
        <v>-9.5451959523662006E-2</v>
      </c>
    </row>
    <row r="3523" spans="1:17" hidden="1" x14ac:dyDescent="0.3">
      <c r="A3523" t="s">
        <v>7209</v>
      </c>
      <c r="B3523" t="s">
        <v>7210</v>
      </c>
      <c r="C3523" t="str">
        <f>IFERROR(VLOOKUP(Table1[[#This Row],[Ticker]],[1]!Table1[[Symbol]:[Industry]],2,FALSE),"-")</f>
        <v>-</v>
      </c>
      <c r="D3523" t="s">
        <v>271</v>
      </c>
      <c r="E3523">
        <v>40.392681000000003</v>
      </c>
      <c r="F3523">
        <v>21.3</v>
      </c>
      <c r="G3523">
        <v>-13.3265926274282</v>
      </c>
      <c r="H3523">
        <v>-43.752899796078303</v>
      </c>
      <c r="I3523">
        <v>-8.2211003697319498</v>
      </c>
      <c r="J3523">
        <v>-10.853445952327</v>
      </c>
      <c r="K3523">
        <v>25.4676476150151</v>
      </c>
      <c r="L3523">
        <v>23.5093886068451</v>
      </c>
      <c r="M3523">
        <v>27.824534659550999</v>
      </c>
      <c r="N3523">
        <v>0.53608191976021102</v>
      </c>
      <c r="O3523">
        <v>83.474178403755801</v>
      </c>
    </row>
    <row r="3524" spans="1:17" hidden="1" x14ac:dyDescent="0.3">
      <c r="A3524" t="s">
        <v>7211</v>
      </c>
      <c r="B3524" t="s">
        <v>7212</v>
      </c>
      <c r="C3524" t="str">
        <f>IFERROR(VLOOKUP(Table1[[#This Row],[Ticker]],[1]!Table1[[Symbol]:[Industry]],2,FALSE),"-")</f>
        <v>-</v>
      </c>
      <c r="E3524">
        <v>40.186991855999999</v>
      </c>
      <c r="F3524">
        <v>7.44</v>
      </c>
      <c r="G3524">
        <v>-15.9933598224973</v>
      </c>
      <c r="H3524">
        <v>-7.2944538466301196</v>
      </c>
      <c r="I3524">
        <v>-37.268854865481103</v>
      </c>
      <c r="J3524">
        <v>-4.0830247605686596</v>
      </c>
      <c r="K3524">
        <v>7.6599138703984799</v>
      </c>
      <c r="L3524">
        <v>8.3429486674850999</v>
      </c>
      <c r="M3524">
        <v>40.7448732075053</v>
      </c>
      <c r="N3524">
        <v>1.48904997733404</v>
      </c>
      <c r="O3524">
        <v>39.6505376344086</v>
      </c>
      <c r="P3524">
        <v>13.587786259542</v>
      </c>
      <c r="Q3524">
        <v>-4.7364932596857999E-2</v>
      </c>
    </row>
    <row r="3525" spans="1:17" hidden="1" x14ac:dyDescent="0.3">
      <c r="A3525" t="s">
        <v>7213</v>
      </c>
      <c r="B3525" t="s">
        <v>7214</v>
      </c>
      <c r="C3525" t="str">
        <f>IFERROR(VLOOKUP(Table1[[#This Row],[Ticker]],[1]!Table1[[Symbol]:[Industry]],2,FALSE),"-")</f>
        <v>-</v>
      </c>
      <c r="D3525" t="s">
        <v>1435</v>
      </c>
      <c r="E3525">
        <v>40.16028146</v>
      </c>
      <c r="F3525">
        <v>26.65</v>
      </c>
      <c r="G3525">
        <v>63.041600582870103</v>
      </c>
      <c r="H3525">
        <v>21.6070269353017</v>
      </c>
      <c r="I3525">
        <v>15.0615721616289</v>
      </c>
      <c r="J3525">
        <v>4.0461701220496504</v>
      </c>
      <c r="K3525">
        <v>22.567590418073799</v>
      </c>
      <c r="L3525">
        <v>20.473012156207101</v>
      </c>
      <c r="M3525">
        <v>63.390013522073701</v>
      </c>
      <c r="N3525">
        <v>2.8556193601312501</v>
      </c>
      <c r="O3525">
        <v>14.8217636022514</v>
      </c>
      <c r="P3525">
        <v>97.407407407407305</v>
      </c>
    </row>
    <row r="3526" spans="1:17" hidden="1" x14ac:dyDescent="0.3">
      <c r="A3526" t="s">
        <v>7215</v>
      </c>
      <c r="B3526" t="s">
        <v>7216</v>
      </c>
      <c r="C3526" t="str">
        <f>IFERROR(VLOOKUP(Table1[[#This Row],[Ticker]],[1]!Table1[[Symbol]:[Industry]],2,FALSE),"-")</f>
        <v>-</v>
      </c>
      <c r="D3526" t="s">
        <v>539</v>
      </c>
      <c r="E3526">
        <v>40.153668295999999</v>
      </c>
      <c r="F3526">
        <v>50.29</v>
      </c>
      <c r="G3526">
        <v>2.00101063103669</v>
      </c>
      <c r="H3526">
        <v>-5.9473593470823696</v>
      </c>
      <c r="I3526">
        <v>-14.434303514566</v>
      </c>
      <c r="J3526">
        <v>0.58420860315524603</v>
      </c>
      <c r="K3526">
        <v>51.030813309299702</v>
      </c>
      <c r="L3526">
        <v>50.964311620949402</v>
      </c>
      <c r="M3526">
        <v>46.478642738645199</v>
      </c>
      <c r="N3526">
        <v>0.53190284181681202</v>
      </c>
      <c r="O3526">
        <v>21.296480413601099</v>
      </c>
      <c r="P3526">
        <v>39.733259238677398</v>
      </c>
      <c r="Q3526">
        <v>3.9650945300143001E-2</v>
      </c>
    </row>
    <row r="3527" spans="1:17" hidden="1" x14ac:dyDescent="0.3">
      <c r="A3527" t="s">
        <v>7217</v>
      </c>
      <c r="B3527" t="s">
        <v>7218</v>
      </c>
      <c r="C3527" t="str">
        <f>IFERROR(VLOOKUP(Table1[[#This Row],[Ticker]],[1]!Table1[[Symbol]:[Industry]],2,FALSE),"-")</f>
        <v>-</v>
      </c>
      <c r="E3527">
        <v>40.120939999999997</v>
      </c>
      <c r="F3527">
        <v>37.9</v>
      </c>
      <c r="G3527">
        <v>-7.3605586613943101</v>
      </c>
      <c r="H3527">
        <v>-4.43629457770062</v>
      </c>
      <c r="I3527">
        <v>-18.076789069641698</v>
      </c>
      <c r="J3527">
        <v>3.35350294727328</v>
      </c>
      <c r="K3527">
        <v>39.373662048896001</v>
      </c>
      <c r="L3527">
        <v>37.798557711617001</v>
      </c>
      <c r="M3527">
        <v>26.166953111110999</v>
      </c>
      <c r="N3527">
        <v>1.25553953061492</v>
      </c>
      <c r="O3527">
        <v>39.577836411609503</v>
      </c>
      <c r="P3527">
        <v>40.318400592373102</v>
      </c>
      <c r="Q3527">
        <v>9.7336305700533005E-2</v>
      </c>
    </row>
    <row r="3528" spans="1:17" hidden="1" x14ac:dyDescent="0.3">
      <c r="A3528" t="s">
        <v>7219</v>
      </c>
      <c r="B3528" t="s">
        <v>7220</v>
      </c>
      <c r="C3528" t="str">
        <f>IFERROR(VLOOKUP(Table1[[#This Row],[Ticker]],[1]!Table1[[Symbol]:[Industry]],2,FALSE),"-")</f>
        <v>-</v>
      </c>
      <c r="E3528">
        <v>39.956201999999998</v>
      </c>
      <c r="F3528">
        <v>58.5</v>
      </c>
      <c r="G3528">
        <v>-59.155998678440902</v>
      </c>
      <c r="H3528">
        <v>-18.522239638901802</v>
      </c>
      <c r="I3528">
        <v>-50.436331650790997</v>
      </c>
      <c r="J3528">
        <v>-4.4154974060853398</v>
      </c>
      <c r="K3528">
        <v>66.854636189212201</v>
      </c>
      <c r="M3528">
        <v>19.456636628273401</v>
      </c>
      <c r="O3528">
        <v>62.393162393162299</v>
      </c>
      <c r="P3528">
        <v>19.877049180327798</v>
      </c>
    </row>
    <row r="3529" spans="1:17" hidden="1" x14ac:dyDescent="0.3">
      <c r="A3529" t="s">
        <v>7221</v>
      </c>
      <c r="B3529" t="s">
        <v>7222</v>
      </c>
      <c r="C3529" t="str">
        <f>IFERROR(VLOOKUP(Table1[[#This Row],[Ticker]],[1]!Table1[[Symbol]:[Industry]],2,FALSE),"-")</f>
        <v>-</v>
      </c>
      <c r="D3529" t="s">
        <v>916</v>
      </c>
      <c r="E3529">
        <v>39.921751999999998</v>
      </c>
      <c r="F3529">
        <v>69.94</v>
      </c>
      <c r="G3529">
        <v>8.3859038087623095</v>
      </c>
      <c r="H3529">
        <v>7.8600487995749502</v>
      </c>
      <c r="I3529">
        <v>-4.3108447770477296</v>
      </c>
      <c r="J3529">
        <v>-15.360582189293</v>
      </c>
      <c r="K3529">
        <v>65.551685746401503</v>
      </c>
      <c r="L3529">
        <v>62.479080505797199</v>
      </c>
      <c r="M3529">
        <v>53.8923355364321</v>
      </c>
      <c r="N3529">
        <v>3.5591098068789102</v>
      </c>
      <c r="O3529">
        <v>21.361166714326501</v>
      </c>
      <c r="P3529">
        <v>39.572939533027302</v>
      </c>
      <c r="Q3529">
        <v>-1.0346507158942E-2</v>
      </c>
    </row>
    <row r="3530" spans="1:17" hidden="1" x14ac:dyDescent="0.3">
      <c r="A3530" t="s">
        <v>7223</v>
      </c>
      <c r="B3530" t="s">
        <v>7224</v>
      </c>
      <c r="C3530" t="str">
        <f>IFERROR(VLOOKUP(Table1[[#This Row],[Ticker]],[1]!Table1[[Symbol]:[Industry]],2,FALSE),"-")</f>
        <v>-</v>
      </c>
      <c r="E3530">
        <v>39.907559999999997</v>
      </c>
      <c r="F3530">
        <v>92.4</v>
      </c>
      <c r="G3530">
        <v>-20.155718557677702</v>
      </c>
      <c r="H3530">
        <v>-3.7161435443142898</v>
      </c>
      <c r="I3530">
        <v>-25.634549769982399</v>
      </c>
      <c r="J3530">
        <v>5.8442245967578001</v>
      </c>
      <c r="K3530">
        <v>94.888019491337303</v>
      </c>
      <c r="L3530">
        <v>95.013168388413305</v>
      </c>
      <c r="M3530">
        <v>46.5270473385035</v>
      </c>
      <c r="N3530">
        <v>0.92483384947284097</v>
      </c>
      <c r="O3530">
        <v>54.653679653679603</v>
      </c>
      <c r="P3530">
        <v>21.578947368421002</v>
      </c>
      <c r="Q3530">
        <v>9.8730919103816997E-2</v>
      </c>
    </row>
    <row r="3531" spans="1:17" hidden="1" x14ac:dyDescent="0.3">
      <c r="A3531" t="s">
        <v>7225</v>
      </c>
      <c r="B3531" t="s">
        <v>7226</v>
      </c>
      <c r="C3531" t="str">
        <f>IFERROR(VLOOKUP(Table1[[#This Row],[Ticker]],[1]!Table1[[Symbol]:[Industry]],2,FALSE),"-")</f>
        <v>-</v>
      </c>
      <c r="D3531" t="s">
        <v>1404</v>
      </c>
      <c r="E3531">
        <v>39.9</v>
      </c>
      <c r="F3531">
        <v>95</v>
      </c>
      <c r="G3531">
        <v>6.1253988212764003</v>
      </c>
      <c r="H3531">
        <v>-8.4061119518368397</v>
      </c>
      <c r="I3531">
        <v>18.546540652279401</v>
      </c>
      <c r="J3531">
        <v>0.49270476162128901</v>
      </c>
      <c r="K3531">
        <v>97.001595928016698</v>
      </c>
      <c r="L3531">
        <v>82.563916014939196</v>
      </c>
      <c r="M3531">
        <v>28.832197204101099</v>
      </c>
      <c r="N3531">
        <v>0.464035371648303</v>
      </c>
      <c r="O3531">
        <v>28.421052631578899</v>
      </c>
      <c r="P3531">
        <v>65.5052264808362</v>
      </c>
      <c r="Q3531">
        <v>0.132597117143539</v>
      </c>
    </row>
    <row r="3532" spans="1:17" hidden="1" x14ac:dyDescent="0.3">
      <c r="A3532" t="s">
        <v>7227</v>
      </c>
      <c r="B3532" t="s">
        <v>7228</v>
      </c>
      <c r="C3532" t="str">
        <f>IFERROR(VLOOKUP(Table1[[#This Row],[Ticker]],[1]!Table1[[Symbol]:[Industry]],2,FALSE),"-")</f>
        <v>-</v>
      </c>
      <c r="D3532" t="s">
        <v>127</v>
      </c>
      <c r="E3532">
        <v>39.882856239320702</v>
      </c>
      <c r="F3532">
        <v>31.7</v>
      </c>
      <c r="M3532">
        <v>8.5813433096764804</v>
      </c>
      <c r="N3532">
        <v>1</v>
      </c>
    </row>
    <row r="3533" spans="1:17" hidden="1" x14ac:dyDescent="0.3">
      <c r="A3533" t="s">
        <v>7229</v>
      </c>
      <c r="B3533" t="s">
        <v>7230</v>
      </c>
      <c r="C3533" t="str">
        <f>IFERROR(VLOOKUP(Table1[[#This Row],[Ticker]],[1]!Table1[[Symbol]:[Industry]],2,FALSE),"-")</f>
        <v>-</v>
      </c>
      <c r="D3533" t="s">
        <v>116</v>
      </c>
      <c r="E3533">
        <v>39.782543160000003</v>
      </c>
      <c r="F3533">
        <v>36.31</v>
      </c>
      <c r="G3533">
        <v>50.172737778376899</v>
      </c>
      <c r="H3533">
        <v>-11.3350417158334</v>
      </c>
      <c r="I3533">
        <v>-9.0866856058541003</v>
      </c>
      <c r="J3533">
        <v>-6.3690407093646302</v>
      </c>
      <c r="K3533">
        <v>37.378144903442099</v>
      </c>
      <c r="L3533">
        <v>33.734804671317598</v>
      </c>
      <c r="M3533">
        <v>29.338822106789099</v>
      </c>
      <c r="N3533">
        <v>0.40090728153355198</v>
      </c>
      <c r="O3533">
        <v>36.050674745249196</v>
      </c>
      <c r="P3533">
        <v>85.728900255754397</v>
      </c>
      <c r="Q3533">
        <v>5.4642324506044997E-2</v>
      </c>
    </row>
    <row r="3534" spans="1:17" hidden="1" x14ac:dyDescent="0.3">
      <c r="A3534" t="s">
        <v>7231</v>
      </c>
      <c r="B3534" t="s">
        <v>7232</v>
      </c>
      <c r="C3534" t="str">
        <f>IFERROR(VLOOKUP(Table1[[#This Row],[Ticker]],[1]!Table1[[Symbol]:[Industry]],2,FALSE),"-")</f>
        <v>-</v>
      </c>
      <c r="E3534">
        <v>39.686421500000002</v>
      </c>
      <c r="F3534">
        <v>27.5</v>
      </c>
      <c r="G3534">
        <v>-21.364002978271401</v>
      </c>
      <c r="H3534">
        <v>-2.30944272584876</v>
      </c>
      <c r="I3534">
        <v>-30.926316114201001</v>
      </c>
      <c r="J3534">
        <v>6.3134553659885801</v>
      </c>
      <c r="K3534">
        <v>26.8309595718104</v>
      </c>
      <c r="L3534">
        <v>27.503568215127601</v>
      </c>
      <c r="M3534">
        <v>62.838484309156001</v>
      </c>
      <c r="N3534">
        <v>1.24</v>
      </c>
      <c r="O3534">
        <v>30.909090909090899</v>
      </c>
      <c r="P3534">
        <v>50.2732240437158</v>
      </c>
      <c r="Q3534">
        <v>2.4119085758838001E-2</v>
      </c>
    </row>
    <row r="3535" spans="1:17" hidden="1" x14ac:dyDescent="0.3">
      <c r="A3535" t="s">
        <v>7233</v>
      </c>
      <c r="B3535" t="s">
        <v>7234</v>
      </c>
      <c r="C3535" t="str">
        <f>IFERROR(VLOOKUP(Table1[[#This Row],[Ticker]],[1]!Table1[[Symbol]:[Industry]],2,FALSE),"-")</f>
        <v>-</v>
      </c>
      <c r="E3535">
        <v>39.504899999999999</v>
      </c>
      <c r="F3535">
        <v>177.95</v>
      </c>
      <c r="G3535">
        <v>53.974056723220997</v>
      </c>
      <c r="H3535">
        <v>-9.6433361656023209</v>
      </c>
      <c r="I3535">
        <v>35.548808496633697</v>
      </c>
      <c r="J3535">
        <v>3.4551331530647702</v>
      </c>
      <c r="K3535">
        <v>156.79013542619799</v>
      </c>
      <c r="L3535">
        <v>129.340258380314</v>
      </c>
      <c r="M3535">
        <v>64.362985533965499</v>
      </c>
      <c r="N3535">
        <v>0.17064220183486201</v>
      </c>
      <c r="O3535">
        <v>11.8572632762012</v>
      </c>
      <c r="P3535">
        <v>110.342789598108</v>
      </c>
    </row>
    <row r="3536" spans="1:17" hidden="1" x14ac:dyDescent="0.3">
      <c r="A3536" t="s">
        <v>7235</v>
      </c>
      <c r="B3536" t="s">
        <v>7236</v>
      </c>
      <c r="C3536" t="str">
        <f>IFERROR(VLOOKUP(Table1[[#This Row],[Ticker]],[1]!Table1[[Symbol]:[Industry]],2,FALSE),"-")</f>
        <v>-</v>
      </c>
      <c r="D3536" t="s">
        <v>472</v>
      </c>
      <c r="E3536">
        <v>39.328687512000002</v>
      </c>
      <c r="F3536">
        <v>5.84</v>
      </c>
      <c r="G3536">
        <v>-49.104148404984002</v>
      </c>
      <c r="H3536">
        <v>-14.622833039239</v>
      </c>
      <c r="I3536">
        <v>-49.638298721039</v>
      </c>
      <c r="J3536">
        <v>-5.4331582788480004</v>
      </c>
      <c r="K3536">
        <v>6.6806065852134298</v>
      </c>
      <c r="L3536">
        <v>9.2946814247624605</v>
      </c>
      <c r="M3536">
        <v>40.6805081420612</v>
      </c>
      <c r="N3536">
        <v>0.22649270045171799</v>
      </c>
      <c r="O3536">
        <v>88.356164383561605</v>
      </c>
      <c r="P3536">
        <v>9.3632958801498098</v>
      </c>
      <c r="Q3536">
        <v>-0.21934830727386301</v>
      </c>
    </row>
    <row r="3537" spans="1:17" hidden="1" x14ac:dyDescent="0.3">
      <c r="A3537" t="s">
        <v>7237</v>
      </c>
      <c r="B3537" t="s">
        <v>7238</v>
      </c>
      <c r="C3537" t="str">
        <f>IFERROR(VLOOKUP(Table1[[#This Row],[Ticker]],[1]!Table1[[Symbol]:[Industry]],2,FALSE),"-")</f>
        <v>-</v>
      </c>
      <c r="D3537" t="s">
        <v>138</v>
      </c>
      <c r="E3537">
        <v>39.226684319999997</v>
      </c>
      <c r="F3537">
        <v>26.28</v>
      </c>
      <c r="G3537">
        <v>61.879785153206903</v>
      </c>
      <c r="H3537">
        <v>33.965427185384698</v>
      </c>
      <c r="I3537">
        <v>63.7627973203533</v>
      </c>
      <c r="J3537">
        <v>36.204397756930902</v>
      </c>
      <c r="K3537">
        <v>19.038462265978399</v>
      </c>
      <c r="L3537">
        <v>17.380093499372499</v>
      </c>
      <c r="M3537">
        <v>87.156163481897394</v>
      </c>
      <c r="N3537">
        <v>3.2015893370692199</v>
      </c>
      <c r="O3537">
        <v>0.68493150684931703</v>
      </c>
      <c r="P3537">
        <v>112.793522267206</v>
      </c>
      <c r="Q3537">
        <v>0.108687256184596</v>
      </c>
    </row>
    <row r="3538" spans="1:17" hidden="1" x14ac:dyDescent="0.3">
      <c r="A3538" t="s">
        <v>7239</v>
      </c>
      <c r="B3538" t="s">
        <v>7240</v>
      </c>
      <c r="C3538" t="str">
        <f>IFERROR(VLOOKUP(Table1[[#This Row],[Ticker]],[1]!Table1[[Symbol]:[Industry]],2,FALSE),"-")</f>
        <v>-</v>
      </c>
      <c r="D3538" t="s">
        <v>703</v>
      </c>
      <c r="E3538">
        <v>39.201162959999998</v>
      </c>
      <c r="F3538">
        <v>52.91</v>
      </c>
      <c r="G3538">
        <v>-10.1420362199803</v>
      </c>
      <c r="H3538">
        <v>-2.1582423075747199</v>
      </c>
      <c r="I3538">
        <v>0.52052900251216805</v>
      </c>
      <c r="J3538">
        <v>-0.19830371213396</v>
      </c>
      <c r="K3538">
        <v>51.934191984684098</v>
      </c>
      <c r="L3538">
        <v>48.666686440378399</v>
      </c>
      <c r="M3538">
        <v>73.375507359077204</v>
      </c>
      <c r="N3538">
        <v>0.30137490888427099</v>
      </c>
      <c r="O3538">
        <v>3.4587034587034702</v>
      </c>
      <c r="P3538">
        <v>29.048780487804802</v>
      </c>
      <c r="Q3538">
        <v>8.5918559496748995E-2</v>
      </c>
    </row>
    <row r="3539" spans="1:17" hidden="1" x14ac:dyDescent="0.3">
      <c r="A3539" t="s">
        <v>7241</v>
      </c>
      <c r="B3539" t="s">
        <v>7242</v>
      </c>
      <c r="C3539" t="str">
        <f>IFERROR(VLOOKUP(Table1[[#This Row],[Ticker]],[1]!Table1[[Symbol]:[Industry]],2,FALSE),"-")</f>
        <v>-</v>
      </c>
      <c r="D3539" t="s">
        <v>472</v>
      </c>
      <c r="E3539">
        <v>39.160222703999999</v>
      </c>
      <c r="F3539">
        <v>8.16</v>
      </c>
      <c r="G3539">
        <v>24.1184305889198</v>
      </c>
      <c r="H3539">
        <v>-5.8161409133980202</v>
      </c>
      <c r="I3539">
        <v>-25.388434839437299</v>
      </c>
      <c r="J3539">
        <v>-6.49488154849357</v>
      </c>
      <c r="K3539">
        <v>8.6160603622570306</v>
      </c>
      <c r="L3539">
        <v>8.1503700082280393</v>
      </c>
      <c r="M3539">
        <v>20.362446959705199</v>
      </c>
      <c r="N3539">
        <v>0.38467082731052799</v>
      </c>
      <c r="O3539">
        <v>63.602941176470502</v>
      </c>
      <c r="P3539">
        <v>53.672316384180697</v>
      </c>
      <c r="Q3539">
        <v>5.205425627765E-2</v>
      </c>
    </row>
    <row r="3540" spans="1:17" hidden="1" x14ac:dyDescent="0.3">
      <c r="A3540" t="s">
        <v>7243</v>
      </c>
      <c r="B3540" t="s">
        <v>7244</v>
      </c>
      <c r="C3540" t="str">
        <f>IFERROR(VLOOKUP(Table1[[#This Row],[Ticker]],[1]!Table1[[Symbol]:[Industry]],2,FALSE),"-")</f>
        <v>-</v>
      </c>
      <c r="E3540">
        <v>39.03</v>
      </c>
      <c r="F3540">
        <v>13.01</v>
      </c>
      <c r="G3540">
        <v>44.111912020378597</v>
      </c>
      <c r="H3540">
        <v>0.21370542229936701</v>
      </c>
      <c r="I3540">
        <v>-41.461608069889003</v>
      </c>
      <c r="J3540">
        <v>-12.702528649995401</v>
      </c>
      <c r="K3540">
        <v>13.4296403813327</v>
      </c>
      <c r="L3540">
        <v>12.553479552500701</v>
      </c>
      <c r="M3540">
        <v>34.517236518331202</v>
      </c>
      <c r="N3540">
        <v>1.2334231239931299</v>
      </c>
      <c r="O3540">
        <v>72.098385857032994</v>
      </c>
      <c r="P3540">
        <v>91.323529411764696</v>
      </c>
      <c r="Q3540">
        <v>7.0638535378112002E-2</v>
      </c>
    </row>
    <row r="3541" spans="1:17" hidden="1" x14ac:dyDescent="0.3">
      <c r="A3541" t="s">
        <v>7245</v>
      </c>
      <c r="B3541" t="s">
        <v>7246</v>
      </c>
      <c r="C3541" t="str">
        <f>IFERROR(VLOOKUP(Table1[[#This Row],[Ticker]],[1]!Table1[[Symbol]:[Industry]],2,FALSE),"-")</f>
        <v>-</v>
      </c>
      <c r="D3541" t="s">
        <v>1435</v>
      </c>
      <c r="E3541">
        <v>39.014279999999999</v>
      </c>
      <c r="F3541">
        <v>74</v>
      </c>
      <c r="G3541">
        <v>-48.696187427338401</v>
      </c>
      <c r="H3541">
        <v>-6.5867418938039899</v>
      </c>
      <c r="I3541">
        <v>-36.1879997238591</v>
      </c>
      <c r="J3541">
        <v>-9.5437089645513993</v>
      </c>
      <c r="K3541">
        <v>78.200128230835006</v>
      </c>
      <c r="L3541">
        <v>87.202270048196795</v>
      </c>
      <c r="M3541">
        <v>36.2115180517646</v>
      </c>
      <c r="N3541">
        <v>0.73099610894941602</v>
      </c>
      <c r="O3541">
        <v>62.270270270270203</v>
      </c>
      <c r="P3541">
        <v>13.846153846153801</v>
      </c>
      <c r="Q3541">
        <v>9.5548438387968004E-2</v>
      </c>
    </row>
    <row r="3542" spans="1:17" hidden="1" x14ac:dyDescent="0.3">
      <c r="A3542" t="s">
        <v>7247</v>
      </c>
      <c r="B3542" t="s">
        <v>7248</v>
      </c>
      <c r="C3542" t="str">
        <f>IFERROR(VLOOKUP(Table1[[#This Row],[Ticker]],[1]!Table1[[Symbol]:[Industry]],2,FALSE),"-")</f>
        <v>-</v>
      </c>
      <c r="D3542" t="s">
        <v>619</v>
      </c>
      <c r="E3542">
        <v>38.984999999999999</v>
      </c>
      <c r="F3542">
        <v>259.89999999999998</v>
      </c>
      <c r="G3542">
        <v>63.7571987605237</v>
      </c>
      <c r="H3542">
        <v>12.2588881104246</v>
      </c>
      <c r="I3542">
        <v>-28.3767843554301</v>
      </c>
      <c r="J3542">
        <v>8.9045484833974804</v>
      </c>
      <c r="K3542">
        <v>238.030451158017</v>
      </c>
      <c r="L3542">
        <v>230.70549557624099</v>
      </c>
      <c r="M3542">
        <v>71.076211309066494</v>
      </c>
      <c r="N3542">
        <v>1.64462622131333</v>
      </c>
      <c r="O3542">
        <v>35.994613312812596</v>
      </c>
      <c r="P3542">
        <v>115.595188718374</v>
      </c>
      <c r="Q3542">
        <v>7.4637366195311999E-2</v>
      </c>
    </row>
    <row r="3543" spans="1:17" hidden="1" x14ac:dyDescent="0.3">
      <c r="A3543" t="s">
        <v>7249</v>
      </c>
      <c r="B3543" t="s">
        <v>7250</v>
      </c>
      <c r="C3543" t="str">
        <f>IFERROR(VLOOKUP(Table1[[#This Row],[Ticker]],[1]!Table1[[Symbol]:[Industry]],2,FALSE),"-")</f>
        <v>-</v>
      </c>
      <c r="E3543">
        <v>38.960179839999903</v>
      </c>
      <c r="F3543">
        <v>5.0199999999999996</v>
      </c>
      <c r="G3543">
        <v>41.700624379986699</v>
      </c>
      <c r="H3543">
        <v>-16.230260094942</v>
      </c>
      <c r="I3543">
        <v>-32.143693467672001</v>
      </c>
      <c r="J3543">
        <v>-0.42664918964996601</v>
      </c>
      <c r="K3543">
        <v>5.25996589458732</v>
      </c>
      <c r="L3543">
        <v>4.9644168020454096</v>
      </c>
      <c r="M3543">
        <v>40.636382569613801</v>
      </c>
      <c r="N3543">
        <v>0.98388927591253095</v>
      </c>
      <c r="O3543">
        <v>46.215139442230999</v>
      </c>
      <c r="P3543">
        <v>174.31693989070999</v>
      </c>
      <c r="Q3543">
        <v>6.9856321246968001E-2</v>
      </c>
    </row>
    <row r="3544" spans="1:17" hidden="1" x14ac:dyDescent="0.3">
      <c r="A3544" t="s">
        <v>7251</v>
      </c>
      <c r="B3544" t="s">
        <v>7252</v>
      </c>
      <c r="C3544" t="str">
        <f>IFERROR(VLOOKUP(Table1[[#This Row],[Ticker]],[1]!Table1[[Symbol]:[Industry]],2,FALSE),"-")</f>
        <v>-</v>
      </c>
      <c r="D3544" t="s">
        <v>62</v>
      </c>
      <c r="E3544">
        <v>38.840000000000003</v>
      </c>
      <c r="F3544">
        <v>38.840000000000003</v>
      </c>
      <c r="G3544">
        <v>23.1452688444332</v>
      </c>
      <c r="H3544">
        <v>-4.2646537508272502</v>
      </c>
      <c r="I3544">
        <v>-21.235458045304199</v>
      </c>
      <c r="J3544">
        <v>0.183399854489771</v>
      </c>
      <c r="K3544">
        <v>38.681173443392098</v>
      </c>
      <c r="L3544">
        <v>37.916996036584202</v>
      </c>
      <c r="M3544">
        <v>50.067724508892198</v>
      </c>
      <c r="N3544">
        <v>0.31709257320372503</v>
      </c>
      <c r="O3544">
        <v>58.3419155509783</v>
      </c>
      <c r="P3544">
        <v>49.384615384615401</v>
      </c>
      <c r="Q3544">
        <v>1.9352864484552999E-2</v>
      </c>
    </row>
    <row r="3545" spans="1:17" hidden="1" x14ac:dyDescent="0.3">
      <c r="A3545" t="s">
        <v>7253</v>
      </c>
      <c r="B3545" t="s">
        <v>7254</v>
      </c>
      <c r="C3545" t="str">
        <f>IFERROR(VLOOKUP(Table1[[#This Row],[Ticker]],[1]!Table1[[Symbol]:[Industry]],2,FALSE),"-")</f>
        <v>-</v>
      </c>
      <c r="E3545">
        <v>38.696010813999997</v>
      </c>
      <c r="F3545">
        <v>22.81</v>
      </c>
      <c r="G3545">
        <v>146.926669549824</v>
      </c>
      <c r="H3545">
        <v>-36.144297410561798</v>
      </c>
      <c r="I3545">
        <v>-3.8793231241289599</v>
      </c>
      <c r="J3545">
        <v>-13.644481621969801</v>
      </c>
      <c r="K3545">
        <v>29.174986845323499</v>
      </c>
      <c r="L3545">
        <v>21.9178816971868</v>
      </c>
      <c r="M3545">
        <v>9.9992406937152492</v>
      </c>
      <c r="N3545">
        <v>4.61118662856643</v>
      </c>
      <c r="O3545">
        <v>66.155195089872805</v>
      </c>
      <c r="P3545">
        <v>183.70646766169099</v>
      </c>
      <c r="Q3545">
        <v>6.6063162812290993E-2</v>
      </c>
    </row>
    <row r="3546" spans="1:17" hidden="1" x14ac:dyDescent="0.3">
      <c r="A3546" t="s">
        <v>7255</v>
      </c>
      <c r="B3546" t="s">
        <v>7256</v>
      </c>
      <c r="C3546" t="str">
        <f>IFERROR(VLOOKUP(Table1[[#This Row],[Ticker]],[1]!Table1[[Symbol]:[Industry]],2,FALSE),"-")</f>
        <v>-</v>
      </c>
      <c r="D3546" t="s">
        <v>808</v>
      </c>
      <c r="E3546">
        <v>38.6751</v>
      </c>
      <c r="F3546">
        <v>137</v>
      </c>
      <c r="G3546">
        <v>-71.5357518892191</v>
      </c>
      <c r="H3546">
        <v>-6.6523977805475898</v>
      </c>
      <c r="I3546">
        <v>-62.816084861569102</v>
      </c>
      <c r="J3546">
        <v>-1.63356904836893</v>
      </c>
      <c r="M3546">
        <v>41.301942028600401</v>
      </c>
      <c r="O3546">
        <v>110.766423357664</v>
      </c>
      <c r="P3546">
        <v>9.6</v>
      </c>
    </row>
    <row r="3547" spans="1:17" hidden="1" x14ac:dyDescent="0.3">
      <c r="A3547" t="s">
        <v>7257</v>
      </c>
      <c r="B3547" t="s">
        <v>7258</v>
      </c>
      <c r="C3547" t="str">
        <f>IFERROR(VLOOKUP(Table1[[#This Row],[Ticker]],[1]!Table1[[Symbol]:[Industry]],2,FALSE),"-")</f>
        <v>-</v>
      </c>
      <c r="D3547" t="s">
        <v>46</v>
      </c>
      <c r="E3547">
        <v>38.660129999999903</v>
      </c>
      <c r="F3547">
        <v>30.75</v>
      </c>
      <c r="K3547">
        <v>26.2695652130257</v>
      </c>
      <c r="L3547">
        <v>18.751713502708899</v>
      </c>
      <c r="M3547">
        <v>99.999990516182706</v>
      </c>
      <c r="N3547">
        <v>1</v>
      </c>
      <c r="Q3547">
        <v>6.2078155048784001E-2</v>
      </c>
    </row>
    <row r="3548" spans="1:17" hidden="1" x14ac:dyDescent="0.3">
      <c r="A3548" t="s">
        <v>7259</v>
      </c>
      <c r="B3548" t="s">
        <v>7260</v>
      </c>
      <c r="C3548" t="str">
        <f>IFERROR(VLOOKUP(Table1[[#This Row],[Ticker]],[1]!Table1[[Symbol]:[Industry]],2,FALSE),"-")</f>
        <v>-</v>
      </c>
      <c r="D3548" t="s">
        <v>703</v>
      </c>
      <c r="E3548">
        <v>38.618346535999997</v>
      </c>
      <c r="F3548">
        <v>146.66</v>
      </c>
      <c r="G3548">
        <v>29.434098564225199</v>
      </c>
      <c r="H3548">
        <v>-2.3633727838805498</v>
      </c>
      <c r="I3548">
        <v>18.131627343413101</v>
      </c>
      <c r="J3548">
        <v>-1.1199106472493201</v>
      </c>
      <c r="K3548">
        <v>143.80887543744399</v>
      </c>
      <c r="L3548">
        <v>124.47103847552199</v>
      </c>
      <c r="M3548">
        <v>44.752496423100702</v>
      </c>
      <c r="N3548">
        <v>1.1648332241667001</v>
      </c>
      <c r="O3548">
        <v>5.8570844129278701</v>
      </c>
      <c r="P3548">
        <v>82.640099626400996</v>
      </c>
    </row>
    <row r="3549" spans="1:17" hidden="1" x14ac:dyDescent="0.3">
      <c r="A3549" t="s">
        <v>7261</v>
      </c>
      <c r="B3549" t="s">
        <v>7262</v>
      </c>
      <c r="C3549" t="str">
        <f>IFERROR(VLOOKUP(Table1[[#This Row],[Ticker]],[1]!Table1[[Symbol]:[Industry]],2,FALSE),"-")</f>
        <v>-</v>
      </c>
      <c r="D3549" t="s">
        <v>21</v>
      </c>
      <c r="E3549">
        <v>38.599203000000003</v>
      </c>
      <c r="F3549">
        <v>122.9</v>
      </c>
      <c r="G3549">
        <v>6.4911480183378396</v>
      </c>
      <c r="H3549">
        <v>-5.8006388399956998</v>
      </c>
      <c r="I3549">
        <v>18.330680272610099</v>
      </c>
      <c r="J3549">
        <v>-0.28222168423392102</v>
      </c>
      <c r="K3549">
        <v>123.86495496111399</v>
      </c>
      <c r="L3549">
        <v>111.937638459613</v>
      </c>
      <c r="M3549">
        <v>47.401409377943203</v>
      </c>
      <c r="N3549">
        <v>0.11716970819542701</v>
      </c>
      <c r="O3549">
        <v>44.792514239218796</v>
      </c>
      <c r="P3549">
        <v>66.757123473541299</v>
      </c>
      <c r="Q3549">
        <v>4.5555442596226001E-2</v>
      </c>
    </row>
    <row r="3550" spans="1:17" hidden="1" x14ac:dyDescent="0.3">
      <c r="A3550" t="s">
        <v>7263</v>
      </c>
      <c r="B3550" t="s">
        <v>7264</v>
      </c>
      <c r="C3550" t="str">
        <f>IFERROR(VLOOKUP(Table1[[#This Row],[Ticker]],[1]!Table1[[Symbol]:[Industry]],2,FALSE),"-")</f>
        <v>-</v>
      </c>
      <c r="E3550">
        <v>38.577332364999997</v>
      </c>
      <c r="F3550">
        <v>74.05</v>
      </c>
      <c r="G3550">
        <v>13.5867541038638</v>
      </c>
      <c r="H3550">
        <v>-1.9885773059734499</v>
      </c>
      <c r="I3550">
        <v>18.407983678668799</v>
      </c>
      <c r="J3550">
        <v>-6.5807754032421801</v>
      </c>
      <c r="K3550">
        <v>73.836132425374799</v>
      </c>
      <c r="L3550">
        <v>63.207883485527098</v>
      </c>
      <c r="M3550">
        <v>32.206290347073598</v>
      </c>
      <c r="N3550">
        <v>1.0368356784847099</v>
      </c>
      <c r="O3550">
        <v>64.645509790681899</v>
      </c>
      <c r="P3550">
        <v>124.39393939393899</v>
      </c>
      <c r="Q3550">
        <v>4.0454976287587999E-2</v>
      </c>
    </row>
    <row r="3551" spans="1:17" hidden="1" x14ac:dyDescent="0.3">
      <c r="A3551" t="s">
        <v>7265</v>
      </c>
      <c r="B3551" t="s">
        <v>7266</v>
      </c>
      <c r="C3551" t="str">
        <f>IFERROR(VLOOKUP(Table1[[#This Row],[Ticker]],[1]!Table1[[Symbol]:[Industry]],2,FALSE),"-")</f>
        <v>-</v>
      </c>
      <c r="E3551">
        <v>38.5518</v>
      </c>
      <c r="F3551">
        <v>47.95</v>
      </c>
      <c r="G3551">
        <v>-38.579683258969403</v>
      </c>
      <c r="H3551">
        <v>-8.9709138161775694</v>
      </c>
      <c r="I3551">
        <v>-49.866940370225301</v>
      </c>
      <c r="J3551">
        <v>-5.7674124841100403</v>
      </c>
      <c r="K3551">
        <v>50.769684490984197</v>
      </c>
      <c r="L3551">
        <v>56.174115042397503</v>
      </c>
      <c r="M3551">
        <v>35.694019657560503</v>
      </c>
      <c r="N3551">
        <v>0.72542503863987595</v>
      </c>
      <c r="O3551">
        <v>73.096976016683996</v>
      </c>
      <c r="P3551">
        <v>11.2270934817907</v>
      </c>
    </row>
    <row r="3552" spans="1:17" hidden="1" x14ac:dyDescent="0.3">
      <c r="A3552" t="s">
        <v>7267</v>
      </c>
      <c r="B3552" t="s">
        <v>7268</v>
      </c>
      <c r="C3552" t="str">
        <f>IFERROR(VLOOKUP(Table1[[#This Row],[Ticker]],[1]!Table1[[Symbol]:[Industry]],2,FALSE),"-")</f>
        <v>-</v>
      </c>
      <c r="E3552">
        <v>38.520919999999997</v>
      </c>
      <c r="F3552">
        <v>628.4</v>
      </c>
      <c r="G3552">
        <v>0.45970028757750397</v>
      </c>
      <c r="H3552">
        <v>-8.9194104274778301</v>
      </c>
      <c r="I3552">
        <v>9.5500792622910993</v>
      </c>
      <c r="J3552">
        <v>5.5442245967578101</v>
      </c>
      <c r="K3552">
        <v>569.84040523559804</v>
      </c>
      <c r="L3552">
        <v>521.292998568391</v>
      </c>
      <c r="M3552">
        <v>89.547849690050697</v>
      </c>
      <c r="N3552">
        <v>0.78151260504201603</v>
      </c>
      <c r="O3552">
        <v>16.669318905155901</v>
      </c>
      <c r="P3552">
        <v>74.5555555555555</v>
      </c>
    </row>
    <row r="3553" spans="1:17" hidden="1" x14ac:dyDescent="0.3">
      <c r="A3553" t="s">
        <v>7269</v>
      </c>
      <c r="B3553" t="s">
        <v>7270</v>
      </c>
      <c r="C3553" t="str">
        <f>IFERROR(VLOOKUP(Table1[[#This Row],[Ticker]],[1]!Table1[[Symbol]:[Industry]],2,FALSE),"-")</f>
        <v>-</v>
      </c>
      <c r="D3553" t="s">
        <v>703</v>
      </c>
      <c r="E3553">
        <v>38.500961535999998</v>
      </c>
      <c r="F3553">
        <v>21.2</v>
      </c>
      <c r="G3553">
        <v>28.761808884604299</v>
      </c>
      <c r="H3553">
        <v>-1.1397118438876701</v>
      </c>
      <c r="I3553">
        <v>6.93392547997765</v>
      </c>
      <c r="J3553">
        <v>-0.69715471358701098</v>
      </c>
      <c r="K3553">
        <v>20.564753150541598</v>
      </c>
      <c r="L3553">
        <v>18.192252740553801</v>
      </c>
      <c r="M3553">
        <v>45.204362990631097</v>
      </c>
      <c r="N3553">
        <v>1.3027526738003099</v>
      </c>
      <c r="O3553">
        <v>4.9528301886792399</v>
      </c>
      <c r="P3553">
        <v>53.846153846153797</v>
      </c>
    </row>
    <row r="3554" spans="1:17" hidden="1" x14ac:dyDescent="0.3">
      <c r="A3554" t="s">
        <v>7271</v>
      </c>
      <c r="B3554" t="s">
        <v>7272</v>
      </c>
      <c r="C3554" t="str">
        <f>IFERROR(VLOOKUP(Table1[[#This Row],[Ticker]],[1]!Table1[[Symbol]:[Industry]],2,FALSE),"-")</f>
        <v>-</v>
      </c>
      <c r="E3554">
        <v>38.379179999999998</v>
      </c>
      <c r="F3554">
        <v>145</v>
      </c>
      <c r="G3554">
        <v>-3.8931275417892799</v>
      </c>
      <c r="H3554">
        <v>-7.49462791103395</v>
      </c>
      <c r="I3554">
        <v>4.8265394858606898</v>
      </c>
      <c r="J3554">
        <v>-2.1403391616314398</v>
      </c>
      <c r="K3554">
        <v>145.89077024577799</v>
      </c>
      <c r="M3554">
        <v>30.6979464331441</v>
      </c>
      <c r="N3554">
        <v>0.36054216867469802</v>
      </c>
      <c r="O3554">
        <v>17.3448275862069</v>
      </c>
      <c r="P3554">
        <v>30.3956834532374</v>
      </c>
    </row>
    <row r="3555" spans="1:17" hidden="1" x14ac:dyDescent="0.3">
      <c r="A3555" t="s">
        <v>7273</v>
      </c>
      <c r="B3555" t="s">
        <v>7274</v>
      </c>
      <c r="C3555" t="str">
        <f>IFERROR(VLOOKUP(Table1[[#This Row],[Ticker]],[1]!Table1[[Symbol]:[Industry]],2,FALSE),"-")</f>
        <v>-</v>
      </c>
      <c r="D3555" t="s">
        <v>1435</v>
      </c>
      <c r="E3555">
        <v>38.359739249999997</v>
      </c>
      <c r="F3555">
        <v>35.700000000000003</v>
      </c>
      <c r="G3555">
        <v>-23.128485649660199</v>
      </c>
      <c r="H3555">
        <v>-11.434021850427801</v>
      </c>
      <c r="I3555">
        <v>-30.256276249128899</v>
      </c>
      <c r="J3555">
        <v>-5.5084069821895403</v>
      </c>
      <c r="K3555">
        <v>36.229098977700602</v>
      </c>
      <c r="L3555">
        <v>37.634401350970101</v>
      </c>
      <c r="M3555">
        <v>19.865813958876601</v>
      </c>
      <c r="N3555">
        <v>0.64525139664804398</v>
      </c>
      <c r="O3555">
        <v>46.918767507002698</v>
      </c>
      <c r="P3555">
        <v>23.316062176165801</v>
      </c>
    </row>
    <row r="3556" spans="1:17" hidden="1" x14ac:dyDescent="0.3">
      <c r="A3556" t="s">
        <v>7275</v>
      </c>
      <c r="B3556" t="s">
        <v>7276</v>
      </c>
      <c r="C3556" t="str">
        <f>IFERROR(VLOOKUP(Table1[[#This Row],[Ticker]],[1]!Table1[[Symbol]:[Industry]],2,FALSE),"-")</f>
        <v>-</v>
      </c>
      <c r="D3556" t="s">
        <v>271</v>
      </c>
      <c r="E3556">
        <v>38.340502479999998</v>
      </c>
      <c r="F3556">
        <v>68.95</v>
      </c>
      <c r="G3556">
        <v>-4.5820038828395298</v>
      </c>
      <c r="H3556">
        <v>-13.8818923684738</v>
      </c>
      <c r="I3556">
        <v>-26.654374424405201</v>
      </c>
      <c r="J3556">
        <v>-6.8167568674373999</v>
      </c>
      <c r="K3556">
        <v>77.183836996650399</v>
      </c>
      <c r="L3556">
        <v>74.708952650421097</v>
      </c>
      <c r="M3556">
        <v>29.772946210361798</v>
      </c>
      <c r="N3556">
        <v>0.76909599809113705</v>
      </c>
      <c r="O3556">
        <v>65.337200870195701</v>
      </c>
      <c r="P3556">
        <v>57.6</v>
      </c>
      <c r="Q3556">
        <v>3.2264640384531001E-2</v>
      </c>
    </row>
    <row r="3557" spans="1:17" hidden="1" x14ac:dyDescent="0.3">
      <c r="A3557" t="s">
        <v>7277</v>
      </c>
      <c r="B3557" t="s">
        <v>7278</v>
      </c>
      <c r="C3557" t="str">
        <f>IFERROR(VLOOKUP(Table1[[#This Row],[Ticker]],[1]!Table1[[Symbol]:[Industry]],2,FALSE),"-")</f>
        <v>-</v>
      </c>
      <c r="D3557" t="s">
        <v>138</v>
      </c>
      <c r="E3557">
        <v>38.329458588000001</v>
      </c>
      <c r="F3557">
        <v>29.03</v>
      </c>
      <c r="G3557">
        <v>-27.209276610112202</v>
      </c>
      <c r="H3557">
        <v>-21.218437434843398</v>
      </c>
      <c r="I3557">
        <v>-32.289714374307501</v>
      </c>
      <c r="J3557">
        <v>4.2227960253292398</v>
      </c>
      <c r="K3557">
        <v>30.442680521922401</v>
      </c>
      <c r="L3557">
        <v>31.786886804421599</v>
      </c>
      <c r="M3557">
        <v>46.038323861153103</v>
      </c>
      <c r="N3557">
        <v>3.4394160583941602</v>
      </c>
      <c r="O3557">
        <v>39.510850843954501</v>
      </c>
      <c r="P3557">
        <v>20.456431535269701</v>
      </c>
    </row>
    <row r="3558" spans="1:17" hidden="1" x14ac:dyDescent="0.3">
      <c r="A3558" t="s">
        <v>7279</v>
      </c>
      <c r="B3558" t="s">
        <v>7280</v>
      </c>
      <c r="C3558" t="str">
        <f>IFERROR(VLOOKUP(Table1[[#This Row],[Ticker]],[1]!Table1[[Symbol]:[Industry]],2,FALSE),"-")</f>
        <v>-</v>
      </c>
      <c r="D3558" t="s">
        <v>271</v>
      </c>
      <c r="E3558">
        <v>38.316240499999999</v>
      </c>
      <c r="F3558">
        <v>19.55</v>
      </c>
      <c r="G3558">
        <v>43.118073817238098</v>
      </c>
      <c r="H3558">
        <v>5.2870942808466204</v>
      </c>
      <c r="I3558">
        <v>-14.0133969119979</v>
      </c>
      <c r="J3558">
        <v>-6.6350250558591402</v>
      </c>
      <c r="K3558">
        <v>18.703328750448399</v>
      </c>
      <c r="L3558">
        <v>17.019215853210302</v>
      </c>
      <c r="M3558">
        <v>51.755194060673396</v>
      </c>
      <c r="N3558">
        <v>1.6028397553344</v>
      </c>
      <c r="O3558">
        <v>21.432225063938599</v>
      </c>
      <c r="P3558">
        <v>98.880976602237993</v>
      </c>
      <c r="Q3558">
        <v>4.7856105956770999E-2</v>
      </c>
    </row>
    <row r="3559" spans="1:17" hidden="1" x14ac:dyDescent="0.3">
      <c r="A3559" t="s">
        <v>7281</v>
      </c>
      <c r="B3559" t="s">
        <v>7282</v>
      </c>
      <c r="C3559" t="str">
        <f>IFERROR(VLOOKUP(Table1[[#This Row],[Ticker]],[1]!Table1[[Symbol]:[Industry]],2,FALSE),"-")</f>
        <v>-</v>
      </c>
      <c r="D3559" t="s">
        <v>51</v>
      </c>
      <c r="E3559">
        <v>38.306294144999903</v>
      </c>
      <c r="F3559">
        <v>16.45</v>
      </c>
      <c r="G3559">
        <v>-62.388522834996799</v>
      </c>
      <c r="H3559">
        <v>-32.018129420305101</v>
      </c>
      <c r="I3559">
        <v>-60.912041032742998</v>
      </c>
      <c r="J3559">
        <v>-6.6659806167751796</v>
      </c>
      <c r="K3559">
        <v>22.866808213023099</v>
      </c>
      <c r="L3559">
        <v>29.049357561231201</v>
      </c>
      <c r="M3559">
        <v>18.124991261544899</v>
      </c>
      <c r="N3559">
        <v>0.52951723240984006</v>
      </c>
      <c r="O3559">
        <v>257.75075987841899</v>
      </c>
      <c r="P3559">
        <v>2.8124999999999898</v>
      </c>
      <c r="Q3559">
        <v>-7.7131043355872994E-2</v>
      </c>
    </row>
    <row r="3560" spans="1:17" hidden="1" x14ac:dyDescent="0.3">
      <c r="A3560" t="s">
        <v>7283</v>
      </c>
      <c r="B3560" t="s">
        <v>7284</v>
      </c>
      <c r="C3560" t="str">
        <f>IFERROR(VLOOKUP(Table1[[#This Row],[Ticker]],[1]!Table1[[Symbol]:[Industry]],2,FALSE),"-")</f>
        <v>-</v>
      </c>
      <c r="D3560" t="s">
        <v>619</v>
      </c>
      <c r="E3560">
        <v>38.267925224999999</v>
      </c>
      <c r="F3560">
        <v>27.03</v>
      </c>
      <c r="G3560">
        <v>76.246278945443294</v>
      </c>
      <c r="H3560">
        <v>0.62114368180544999</v>
      </c>
      <c r="I3560">
        <v>11.943723750870999</v>
      </c>
      <c r="J3560">
        <v>-9.7577888260609704</v>
      </c>
      <c r="K3560">
        <v>25.989293672104399</v>
      </c>
      <c r="L3560">
        <v>21.782668092365601</v>
      </c>
      <c r="M3560">
        <v>35.621620638811699</v>
      </c>
      <c r="N3560">
        <v>0.17051162436796499</v>
      </c>
      <c r="O3560">
        <v>35.960044395116498</v>
      </c>
      <c r="P3560">
        <v>106.335877862595</v>
      </c>
      <c r="Q3560">
        <v>4.7186197370304002E-2</v>
      </c>
    </row>
    <row r="3561" spans="1:17" hidden="1" x14ac:dyDescent="0.3">
      <c r="A3561" t="s">
        <v>7285</v>
      </c>
      <c r="B3561" t="s">
        <v>7286</v>
      </c>
      <c r="C3561" t="str">
        <f>IFERROR(VLOOKUP(Table1[[#This Row],[Ticker]],[1]!Table1[[Symbol]:[Industry]],2,FALSE),"-")</f>
        <v>-</v>
      </c>
      <c r="E3561">
        <v>38.178848674999998</v>
      </c>
      <c r="F3561">
        <v>11.24</v>
      </c>
      <c r="G3561">
        <v>21.998082697247</v>
      </c>
      <c r="H3561">
        <v>-7.3318172854983796</v>
      </c>
      <c r="I3561">
        <v>-0.56239869810855203</v>
      </c>
      <c r="J3561">
        <v>-2.1258873756797199</v>
      </c>
      <c r="K3561">
        <v>11.1751151246979</v>
      </c>
      <c r="L3561">
        <v>10.293760473240001</v>
      </c>
      <c r="M3561">
        <v>64.685278890049105</v>
      </c>
      <c r="N3561">
        <v>0.80204317160886496</v>
      </c>
      <c r="O3561">
        <v>29.893238434163599</v>
      </c>
    </row>
    <row r="3562" spans="1:17" hidden="1" x14ac:dyDescent="0.3">
      <c r="A3562" t="s">
        <v>7287</v>
      </c>
      <c r="B3562" t="s">
        <v>7288</v>
      </c>
      <c r="C3562" t="str">
        <f>IFERROR(VLOOKUP(Table1[[#This Row],[Ticker]],[1]!Table1[[Symbol]:[Industry]],2,FALSE),"-")</f>
        <v>-</v>
      </c>
      <c r="D3562" t="s">
        <v>916</v>
      </c>
      <c r="E3562">
        <v>38.16506115</v>
      </c>
      <c r="F3562">
        <v>74.5</v>
      </c>
      <c r="G3562">
        <v>-22.587810451520301</v>
      </c>
      <c r="H3562">
        <v>-1.5477376245210199</v>
      </c>
      <c r="I3562">
        <v>-24.3804528775749</v>
      </c>
      <c r="J3562">
        <v>-8.2054646898442094</v>
      </c>
      <c r="K3562">
        <v>73.457606685213605</v>
      </c>
      <c r="L3562">
        <v>74.822200756211501</v>
      </c>
      <c r="M3562">
        <v>45.5386635676957</v>
      </c>
      <c r="N3562">
        <v>2.5172509587630199</v>
      </c>
      <c r="O3562">
        <v>17.516778523489901</v>
      </c>
      <c r="P3562">
        <v>20.161290322580601</v>
      </c>
      <c r="Q3562">
        <v>-3.9296822912510999E-2</v>
      </c>
    </row>
    <row r="3563" spans="1:17" hidden="1" x14ac:dyDescent="0.3">
      <c r="A3563" t="s">
        <v>7289</v>
      </c>
      <c r="B3563" t="s">
        <v>7290</v>
      </c>
      <c r="C3563" t="str">
        <f>IFERROR(VLOOKUP(Table1[[#This Row],[Ticker]],[1]!Table1[[Symbol]:[Industry]],2,FALSE),"-")</f>
        <v>-</v>
      </c>
      <c r="D3563" t="s">
        <v>597</v>
      </c>
      <c r="E3563">
        <v>38.100863400000001</v>
      </c>
      <c r="F3563">
        <v>3.8</v>
      </c>
      <c r="G3563">
        <v>-44.973864274699899</v>
      </c>
      <c r="H3563">
        <v>-7.9587629321310098</v>
      </c>
      <c r="I3563">
        <v>-48.938649722078303</v>
      </c>
      <c r="J3563">
        <v>-2.0198779673447498</v>
      </c>
      <c r="K3563">
        <v>3.9733134833122801</v>
      </c>
      <c r="L3563">
        <v>4.6043748643763598</v>
      </c>
      <c r="M3563">
        <v>31.187175958161799</v>
      </c>
      <c r="N3563">
        <v>1.0417301577932301</v>
      </c>
      <c r="O3563">
        <v>115.78947368420999</v>
      </c>
      <c r="P3563">
        <v>3.82513661202184</v>
      </c>
      <c r="Q3563">
        <v>0.112879561360544</v>
      </c>
    </row>
    <row r="3564" spans="1:17" hidden="1" x14ac:dyDescent="0.3">
      <c r="A3564" t="s">
        <v>7291</v>
      </c>
      <c r="B3564" t="s">
        <v>7292</v>
      </c>
      <c r="C3564" t="str">
        <f>IFERROR(VLOOKUP(Table1[[#This Row],[Ticker]],[1]!Table1[[Symbol]:[Industry]],2,FALSE),"-")</f>
        <v>-</v>
      </c>
      <c r="D3564" t="s">
        <v>619</v>
      </c>
      <c r="E3564">
        <v>38.043152999999997</v>
      </c>
      <c r="F3564">
        <v>37.08</v>
      </c>
      <c r="G3564">
        <v>16.107169681286798</v>
      </c>
      <c r="H3564">
        <v>4.9117391301645297</v>
      </c>
      <c r="I3564">
        <v>3.2101774249924402</v>
      </c>
      <c r="J3564">
        <v>-2.1130829991308802</v>
      </c>
      <c r="K3564">
        <v>36.916688260853398</v>
      </c>
      <c r="L3564">
        <v>34.438314472897297</v>
      </c>
      <c r="M3564">
        <v>39.805108705171797</v>
      </c>
      <c r="N3564">
        <v>0.87195667667007604</v>
      </c>
      <c r="O3564">
        <v>18.122977346278301</v>
      </c>
      <c r="P3564">
        <v>67.782805429864197</v>
      </c>
      <c r="Q3564">
        <v>2.8037082780465E-2</v>
      </c>
    </row>
    <row r="3565" spans="1:17" hidden="1" x14ac:dyDescent="0.3">
      <c r="A3565" t="s">
        <v>7293</v>
      </c>
      <c r="B3565" t="s">
        <v>7294</v>
      </c>
      <c r="C3565" t="str">
        <f>IFERROR(VLOOKUP(Table1[[#This Row],[Ticker]],[1]!Table1[[Symbol]:[Industry]],2,FALSE),"-")</f>
        <v>-</v>
      </c>
      <c r="D3565" t="s">
        <v>177</v>
      </c>
      <c r="E3565">
        <v>38.040607600000001</v>
      </c>
      <c r="F3565">
        <v>60.38</v>
      </c>
      <c r="G3565">
        <v>39.443970143134401</v>
      </c>
      <c r="H3565">
        <v>-7.1480559596831696</v>
      </c>
      <c r="I3565">
        <v>-12.6564461726633</v>
      </c>
      <c r="J3565">
        <v>-2.5364205645325</v>
      </c>
      <c r="K3565">
        <v>60.080501766270501</v>
      </c>
      <c r="L3565">
        <v>55.301970613513603</v>
      </c>
      <c r="M3565">
        <v>47.132222578570399</v>
      </c>
      <c r="N3565">
        <v>1.2953486287392599</v>
      </c>
      <c r="O3565">
        <v>19.079165286518698</v>
      </c>
      <c r="P3565">
        <v>94.711383424701694</v>
      </c>
      <c r="Q3565">
        <v>2.7058313188076999E-2</v>
      </c>
    </row>
    <row r="3566" spans="1:17" hidden="1" x14ac:dyDescent="0.3">
      <c r="A3566" t="s">
        <v>7295</v>
      </c>
      <c r="B3566" t="s">
        <v>7296</v>
      </c>
      <c r="C3566" t="str">
        <f>IFERROR(VLOOKUP(Table1[[#This Row],[Ticker]],[1]!Table1[[Symbol]:[Industry]],2,FALSE),"-")</f>
        <v>-</v>
      </c>
      <c r="E3566">
        <v>37.909999999999997</v>
      </c>
      <c r="F3566">
        <v>189.55</v>
      </c>
      <c r="G3566">
        <v>-5.5071932767789198</v>
      </c>
      <c r="H3566">
        <v>-6.9561663725724099</v>
      </c>
      <c r="I3566">
        <v>-28.306734964725202</v>
      </c>
      <c r="J3566">
        <v>-4.4432440749213704</v>
      </c>
      <c r="K3566">
        <v>195.276376927792</v>
      </c>
      <c r="L3566">
        <v>192.52613303528801</v>
      </c>
      <c r="M3566">
        <v>37.010723631500198</v>
      </c>
      <c r="N3566">
        <v>1.45882352941176</v>
      </c>
      <c r="O3566">
        <v>27.670799261408501</v>
      </c>
      <c r="P3566">
        <v>26.240426240426199</v>
      </c>
    </row>
    <row r="3567" spans="1:17" hidden="1" x14ac:dyDescent="0.3">
      <c r="A3567" t="s">
        <v>7297</v>
      </c>
      <c r="B3567" t="s">
        <v>7298</v>
      </c>
      <c r="C3567" t="str">
        <f>IFERROR(VLOOKUP(Table1[[#This Row],[Ticker]],[1]!Table1[[Symbol]:[Industry]],2,FALSE),"-")</f>
        <v>-</v>
      </c>
      <c r="D3567" t="s">
        <v>46</v>
      </c>
      <c r="E3567">
        <v>37.899310475</v>
      </c>
      <c r="F3567">
        <v>70.75</v>
      </c>
      <c r="G3567">
        <v>-43.760523775645098</v>
      </c>
      <c r="H3567">
        <v>-19.697008863414901</v>
      </c>
      <c r="I3567">
        <v>-35.0408567479951</v>
      </c>
      <c r="J3567">
        <v>-1.0507823380549299</v>
      </c>
      <c r="M3567">
        <v>21.804408581833702</v>
      </c>
      <c r="O3567">
        <v>29.823321554770299</v>
      </c>
      <c r="P3567">
        <v>2.46198406951485</v>
      </c>
    </row>
    <row r="3568" spans="1:17" hidden="1" x14ac:dyDescent="0.3">
      <c r="A3568" t="s">
        <v>7299</v>
      </c>
      <c r="B3568" t="s">
        <v>7300</v>
      </c>
      <c r="C3568" t="str">
        <f>IFERROR(VLOOKUP(Table1[[#This Row],[Ticker]],[1]!Table1[[Symbol]:[Industry]],2,FALSE),"-")</f>
        <v>-</v>
      </c>
      <c r="E3568">
        <v>37.862220800000003</v>
      </c>
      <c r="F3568">
        <v>13.12</v>
      </c>
      <c r="G3568">
        <v>-71.453925662687595</v>
      </c>
      <c r="H3568">
        <v>-10.5320891374715</v>
      </c>
      <c r="I3568">
        <v>-62.523157278067799</v>
      </c>
      <c r="J3568">
        <v>4.4362023568849001</v>
      </c>
      <c r="K3568">
        <v>13.1695954462523</v>
      </c>
      <c r="L3568">
        <v>17.565041099638801</v>
      </c>
      <c r="M3568">
        <v>54.153470161720897</v>
      </c>
      <c r="N3568">
        <v>1.0047951799604899</v>
      </c>
      <c r="O3568">
        <v>246.417682926829</v>
      </c>
      <c r="P3568">
        <v>31.4629258517033</v>
      </c>
      <c r="Q3568">
        <v>0.22591833465035199</v>
      </c>
    </row>
    <row r="3569" spans="1:17" hidden="1" x14ac:dyDescent="0.3">
      <c r="A3569" t="s">
        <v>7301</v>
      </c>
      <c r="B3569" t="s">
        <v>7302</v>
      </c>
      <c r="C3569" t="str">
        <f>IFERROR(VLOOKUP(Table1[[#This Row],[Ticker]],[1]!Table1[[Symbol]:[Industry]],2,FALSE),"-")</f>
        <v>-</v>
      </c>
      <c r="E3569">
        <v>37.832044656000001</v>
      </c>
      <c r="F3569">
        <v>36.119999999999997</v>
      </c>
      <c r="G3569">
        <v>-9.6359622701312606</v>
      </c>
      <c r="H3569">
        <v>-11.5221563371261</v>
      </c>
      <c r="I3569">
        <v>-40.006276249128902</v>
      </c>
      <c r="J3569">
        <v>0.54422459675781298</v>
      </c>
      <c r="K3569">
        <v>37.278942792257197</v>
      </c>
      <c r="L3569">
        <v>37.198475888070398</v>
      </c>
      <c r="M3569">
        <v>52.749605517035903</v>
      </c>
      <c r="N3569">
        <v>0.35777389188778203</v>
      </c>
      <c r="O3569">
        <v>53.100775193798398</v>
      </c>
      <c r="P3569">
        <v>33.4318433690432</v>
      </c>
    </row>
    <row r="3570" spans="1:17" hidden="1" x14ac:dyDescent="0.3">
      <c r="A3570" t="s">
        <v>7303</v>
      </c>
      <c r="B3570" t="s">
        <v>7304</v>
      </c>
      <c r="C3570" t="str">
        <f>IFERROR(VLOOKUP(Table1[[#This Row],[Ticker]],[1]!Table1[[Symbol]:[Industry]],2,FALSE),"-")</f>
        <v>-</v>
      </c>
      <c r="D3570" t="s">
        <v>72</v>
      </c>
      <c r="E3570">
        <v>37.755267000000003</v>
      </c>
      <c r="F3570">
        <v>0.66</v>
      </c>
      <c r="G3570">
        <v>-25.636224247404702</v>
      </c>
      <c r="H3570">
        <v>-31.529715630332198</v>
      </c>
      <c r="I3570">
        <v>-50.928790869011898</v>
      </c>
      <c r="J3570">
        <v>-0.88434683181361595</v>
      </c>
      <c r="K3570">
        <v>0.96854343416266597</v>
      </c>
      <c r="L3570">
        <v>1.0130934691054201</v>
      </c>
      <c r="M3570">
        <v>26.505023467157798</v>
      </c>
      <c r="N3570">
        <v>1.16203324331229</v>
      </c>
      <c r="O3570">
        <v>174.24242424242399</v>
      </c>
      <c r="P3570">
        <v>14.074074074074</v>
      </c>
      <c r="Q3570">
        <v>8.2607305473078999E-2</v>
      </c>
    </row>
    <row r="3571" spans="1:17" hidden="1" x14ac:dyDescent="0.3">
      <c r="A3571" t="s">
        <v>7305</v>
      </c>
      <c r="B3571" t="s">
        <v>7306</v>
      </c>
      <c r="C3571" t="str">
        <f>IFERROR(VLOOKUP(Table1[[#This Row],[Ticker]],[1]!Table1[[Symbol]:[Industry]],2,FALSE),"-")</f>
        <v>-</v>
      </c>
      <c r="D3571" t="s">
        <v>92</v>
      </c>
      <c r="E3571">
        <v>37.722999999999999</v>
      </c>
      <c r="F3571">
        <v>1.19</v>
      </c>
      <c r="G3571">
        <v>34.690723389887701</v>
      </c>
      <c r="H3571">
        <v>29.546570590838598</v>
      </c>
      <c r="I3571">
        <v>3.7437237508710299</v>
      </c>
      <c r="J3571">
        <v>0.54422459675781298</v>
      </c>
      <c r="K3571">
        <v>0.96662831858319498</v>
      </c>
      <c r="L3571">
        <v>0.97859689941769901</v>
      </c>
      <c r="M3571">
        <v>48.9781175607691</v>
      </c>
      <c r="N3571">
        <v>0.37383367071518098</v>
      </c>
      <c r="O3571">
        <v>11.764705882352899</v>
      </c>
      <c r="P3571">
        <v>70</v>
      </c>
      <c r="Q3571">
        <v>4.0197405452100004E-3</v>
      </c>
    </row>
    <row r="3572" spans="1:17" hidden="1" x14ac:dyDescent="0.3">
      <c r="A3572" t="s">
        <v>7307</v>
      </c>
      <c r="B3572" t="s">
        <v>7308</v>
      </c>
      <c r="C3572" t="str">
        <f>IFERROR(VLOOKUP(Table1[[#This Row],[Ticker]],[1]!Table1[[Symbol]:[Industry]],2,FALSE),"-")</f>
        <v>-</v>
      </c>
      <c r="D3572" t="s">
        <v>528</v>
      </c>
      <c r="E3572">
        <v>37.499040000000001</v>
      </c>
      <c r="F3572">
        <v>72</v>
      </c>
      <c r="G3572">
        <v>-67.438840803280698</v>
      </c>
      <c r="H3572">
        <v>-11.7351071579316</v>
      </c>
      <c r="I3572">
        <v>-58.719173775630701</v>
      </c>
      <c r="J3572">
        <v>-13.8942780770389</v>
      </c>
      <c r="K3572">
        <v>81.489544358967606</v>
      </c>
      <c r="M3572">
        <v>28.6765107626948</v>
      </c>
      <c r="N3572">
        <v>0.18761220825852701</v>
      </c>
      <c r="O3572">
        <v>85.6944444444444</v>
      </c>
      <c r="P3572">
        <v>25.764192139737901</v>
      </c>
    </row>
    <row r="3573" spans="1:17" hidden="1" x14ac:dyDescent="0.3">
      <c r="A3573" t="s">
        <v>7309</v>
      </c>
      <c r="B3573" t="s">
        <v>7310</v>
      </c>
      <c r="C3573" t="str">
        <f>IFERROR(VLOOKUP(Table1[[#This Row],[Ticker]],[1]!Table1[[Symbol]:[Industry]],2,FALSE),"-")</f>
        <v>-</v>
      </c>
      <c r="D3573" t="s">
        <v>92</v>
      </c>
      <c r="E3573">
        <v>37.439614800000001</v>
      </c>
      <c r="F3573">
        <v>8.1199999999999992</v>
      </c>
      <c r="G3573">
        <v>-48.906691199216503</v>
      </c>
      <c r="H3573">
        <v>-12.59774002202</v>
      </c>
      <c r="I3573">
        <v>-42.300301406361598</v>
      </c>
      <c r="J3573">
        <v>-0.78910873657551195</v>
      </c>
      <c r="K3573">
        <v>8.7771795671489397</v>
      </c>
      <c r="L3573">
        <v>10.1505160311435</v>
      </c>
      <c r="M3573">
        <v>18.146649524388899</v>
      </c>
      <c r="N3573">
        <v>0.50235067376967102</v>
      </c>
      <c r="O3573">
        <v>76.724137931034406</v>
      </c>
      <c r="P3573">
        <v>2.0100502512562599</v>
      </c>
      <c r="Q3573">
        <v>-5.8884074629929999E-3</v>
      </c>
    </row>
    <row r="3574" spans="1:17" hidden="1" x14ac:dyDescent="0.3">
      <c r="A3574" t="s">
        <v>7311</v>
      </c>
      <c r="B3574" t="s">
        <v>7312</v>
      </c>
      <c r="C3574" t="str">
        <f>IFERROR(VLOOKUP(Table1[[#This Row],[Ticker]],[1]!Table1[[Symbol]:[Industry]],2,FALSE),"-")</f>
        <v>-</v>
      </c>
      <c r="D3574" t="s">
        <v>1541</v>
      </c>
      <c r="E3574">
        <v>37.414679999999997</v>
      </c>
      <c r="F3574">
        <v>37.340000000000003</v>
      </c>
      <c r="G3574">
        <v>42.245685561672303</v>
      </c>
      <c r="H3574">
        <v>-8.8887551821955793</v>
      </c>
      <c r="I3574">
        <v>-26.730908776393001</v>
      </c>
      <c r="J3574">
        <v>6.3084918752206898</v>
      </c>
      <c r="K3574">
        <v>37.858870448403302</v>
      </c>
      <c r="L3574">
        <v>35.551881200321702</v>
      </c>
      <c r="M3574">
        <v>59.3896401382937</v>
      </c>
      <c r="N3574">
        <v>0.82127794488253003</v>
      </c>
      <c r="O3574">
        <v>55.275843599357202</v>
      </c>
      <c r="P3574">
        <v>91.389031266017398</v>
      </c>
      <c r="Q3574">
        <v>3.0663193280713E-2</v>
      </c>
    </row>
    <row r="3575" spans="1:17" hidden="1" x14ac:dyDescent="0.3">
      <c r="A3575" t="s">
        <v>7313</v>
      </c>
      <c r="B3575" t="s">
        <v>7314</v>
      </c>
      <c r="C3575" t="str">
        <f>IFERROR(VLOOKUP(Table1[[#This Row],[Ticker]],[1]!Table1[[Symbol]:[Industry]],2,FALSE),"-")</f>
        <v>-</v>
      </c>
      <c r="E3575">
        <v>37.393999999999998</v>
      </c>
      <c r="F3575">
        <v>53.42</v>
      </c>
      <c r="G3575">
        <v>255.96715771895299</v>
      </c>
      <c r="H3575">
        <v>-15.001925050555201</v>
      </c>
      <c r="I3575">
        <v>-19.521509224039299</v>
      </c>
      <c r="J3575">
        <v>1.3960471007197699</v>
      </c>
      <c r="K3575">
        <v>57.745998290177702</v>
      </c>
      <c r="L3575">
        <v>50.913320798723703</v>
      </c>
      <c r="M3575">
        <v>50.652578389676101</v>
      </c>
      <c r="N3575">
        <v>1.2122565747034</v>
      </c>
      <c r="O3575">
        <v>67.502807937102205</v>
      </c>
      <c r="P3575">
        <v>413.16042267050898</v>
      </c>
    </row>
    <row r="3576" spans="1:17" hidden="1" x14ac:dyDescent="0.3">
      <c r="A3576" t="s">
        <v>7315</v>
      </c>
      <c r="B3576" t="s">
        <v>7316</v>
      </c>
      <c r="C3576" t="str">
        <f>IFERROR(VLOOKUP(Table1[[#This Row],[Ticker]],[1]!Table1[[Symbol]:[Industry]],2,FALSE),"-")</f>
        <v>-</v>
      </c>
      <c r="D3576" t="s">
        <v>420</v>
      </c>
      <c r="E3576">
        <v>37.369999999999997</v>
      </c>
      <c r="F3576">
        <v>202</v>
      </c>
      <c r="G3576">
        <v>48.895259119455503</v>
      </c>
      <c r="H3576">
        <v>-6.1367884511689796</v>
      </c>
      <c r="I3576">
        <v>92.991146431283397</v>
      </c>
      <c r="J3576">
        <v>-4.7697850650779303</v>
      </c>
      <c r="K3576">
        <v>177.97612474200099</v>
      </c>
      <c r="L3576">
        <v>136.68379043440501</v>
      </c>
      <c r="M3576">
        <v>61.555154912438503</v>
      </c>
      <c r="N3576">
        <v>0.67253769455252899</v>
      </c>
      <c r="O3576">
        <v>10.9900990099009</v>
      </c>
      <c r="P3576">
        <v>155.37294563843199</v>
      </c>
      <c r="Q3576">
        <v>0.170223255383112</v>
      </c>
    </row>
    <row r="3577" spans="1:17" hidden="1" x14ac:dyDescent="0.3">
      <c r="A3577" t="s">
        <v>7317</v>
      </c>
      <c r="B3577" t="s">
        <v>7318</v>
      </c>
      <c r="C3577" t="str">
        <f>IFERROR(VLOOKUP(Table1[[#This Row],[Ticker]],[1]!Table1[[Symbol]:[Industry]],2,FALSE),"-")</f>
        <v>-</v>
      </c>
      <c r="D3577" t="s">
        <v>703</v>
      </c>
      <c r="E3577">
        <v>37.354653050000003</v>
      </c>
      <c r="F3577">
        <v>264.74</v>
      </c>
      <c r="G3577">
        <v>1.70172109540241</v>
      </c>
      <c r="H3577">
        <v>1.0964291932468799</v>
      </c>
      <c r="I3577">
        <v>0.53780151844311197</v>
      </c>
      <c r="J3577">
        <v>0.20208074594756201</v>
      </c>
      <c r="K3577">
        <v>255.54345278922901</v>
      </c>
      <c r="L3577">
        <v>237.05391395641399</v>
      </c>
      <c r="M3577">
        <v>62.782489239617902</v>
      </c>
      <c r="N3577">
        <v>0.59354139222601898</v>
      </c>
      <c r="O3577">
        <v>3.8755004910478101</v>
      </c>
      <c r="P3577">
        <v>33.774633653360198</v>
      </c>
      <c r="Q3577">
        <v>1.5022786694405E-2</v>
      </c>
    </row>
    <row r="3578" spans="1:17" hidden="1" x14ac:dyDescent="0.3">
      <c r="A3578" t="s">
        <v>7319</v>
      </c>
      <c r="B3578" t="s">
        <v>7320</v>
      </c>
      <c r="C3578" t="str">
        <f>IFERROR(VLOOKUP(Table1[[#This Row],[Ticker]],[1]!Table1[[Symbol]:[Industry]],2,FALSE),"-")</f>
        <v>-</v>
      </c>
      <c r="D3578" t="s">
        <v>138</v>
      </c>
      <c r="E3578">
        <v>37.346303268999897</v>
      </c>
      <c r="F3578">
        <v>6.49</v>
      </c>
      <c r="G3578">
        <v>-3.79075809159374</v>
      </c>
      <c r="H3578">
        <v>-10.6219687350039</v>
      </c>
      <c r="I3578">
        <v>-48.692173685026297</v>
      </c>
      <c r="J3578">
        <v>-2.79394666594174</v>
      </c>
      <c r="K3578">
        <v>6.7446845236558097</v>
      </c>
      <c r="L3578">
        <v>6.5355272855633304</v>
      </c>
      <c r="M3578">
        <v>34.736795961175901</v>
      </c>
      <c r="N3578">
        <v>1.07535623812408</v>
      </c>
      <c r="O3578">
        <v>65.639445300462199</v>
      </c>
      <c r="P3578">
        <v>32.448979591836697</v>
      </c>
      <c r="Q3578">
        <v>-5.6468521129199999E-2</v>
      </c>
    </row>
    <row r="3579" spans="1:17" hidden="1" x14ac:dyDescent="0.3">
      <c r="A3579" t="s">
        <v>7321</v>
      </c>
      <c r="B3579" t="s">
        <v>7322</v>
      </c>
      <c r="C3579" t="str">
        <f>IFERROR(VLOOKUP(Table1[[#This Row],[Ticker]],[1]!Table1[[Symbol]:[Industry]],2,FALSE),"-")</f>
        <v>-</v>
      </c>
      <c r="D3579" t="s">
        <v>138</v>
      </c>
      <c r="E3579">
        <v>37.344859999999997</v>
      </c>
      <c r="F3579">
        <v>100.66</v>
      </c>
      <c r="G3579">
        <v>-31.669661754541401</v>
      </c>
      <c r="H3579">
        <v>9.4359515496659796</v>
      </c>
      <c r="I3579">
        <v>-11.643306614543199</v>
      </c>
      <c r="J3579">
        <v>26.0990755796367</v>
      </c>
      <c r="K3579">
        <v>97.066192040021505</v>
      </c>
      <c r="L3579">
        <v>70.826534034386299</v>
      </c>
      <c r="M3579">
        <v>81.979004458084304</v>
      </c>
      <c r="N3579">
        <v>0.55001472464906198</v>
      </c>
      <c r="O3579">
        <v>32.972382276971899</v>
      </c>
      <c r="P3579">
        <v>29.9677211103937</v>
      </c>
      <c r="Q3579">
        <v>0.103767182153171</v>
      </c>
    </row>
    <row r="3580" spans="1:17" hidden="1" x14ac:dyDescent="0.3">
      <c r="A3580" t="s">
        <v>7323</v>
      </c>
      <c r="B3580" t="s">
        <v>7324</v>
      </c>
      <c r="C3580" t="str">
        <f>IFERROR(VLOOKUP(Table1[[#This Row],[Ticker]],[1]!Table1[[Symbol]:[Industry]],2,FALSE),"-")</f>
        <v>-</v>
      </c>
      <c r="D3580" t="s">
        <v>1435</v>
      </c>
      <c r="E3580">
        <v>37.298000000000002</v>
      </c>
      <c r="F3580">
        <v>68</v>
      </c>
      <c r="G3580">
        <v>-12.317486790736201</v>
      </c>
      <c r="H3580">
        <v>-0.454334870740912</v>
      </c>
      <c r="I3580">
        <v>-16.562517178011401</v>
      </c>
      <c r="J3580">
        <v>-7.6529219661474901</v>
      </c>
      <c r="K3580">
        <v>68.7320916698622</v>
      </c>
      <c r="L3580">
        <v>61.322151411659</v>
      </c>
      <c r="M3580">
        <v>36.4269150402083</v>
      </c>
      <c r="N3580">
        <v>2.0362862404746398</v>
      </c>
      <c r="O3580">
        <v>15.735294117646999</v>
      </c>
      <c r="P3580">
        <v>40.350877192982402</v>
      </c>
      <c r="Q3580">
        <v>6.9973133530535997E-2</v>
      </c>
    </row>
    <row r="3581" spans="1:17" hidden="1" x14ac:dyDescent="0.3">
      <c r="A3581" t="s">
        <v>7325</v>
      </c>
      <c r="B3581" t="s">
        <v>7326</v>
      </c>
      <c r="C3581" t="str">
        <f>IFERROR(VLOOKUP(Table1[[#This Row],[Ticker]],[1]!Table1[[Symbol]:[Industry]],2,FALSE),"-")</f>
        <v>-</v>
      </c>
      <c r="D3581" t="s">
        <v>551</v>
      </c>
      <c r="E3581">
        <v>37.217750010000003</v>
      </c>
      <c r="F3581">
        <v>62.35</v>
      </c>
      <c r="G3581">
        <v>48.499852020593103</v>
      </c>
      <c r="H3581">
        <v>-13.118647309122601</v>
      </c>
      <c r="I3581">
        <v>-18.634549920289601</v>
      </c>
      <c r="J3581">
        <v>3.4958374999836099</v>
      </c>
      <c r="K3581">
        <v>66.896857115292207</v>
      </c>
      <c r="L3581">
        <v>62.5753002019419</v>
      </c>
      <c r="M3581">
        <v>45.017143446417499</v>
      </c>
      <c r="N3581">
        <v>0.40898011909280901</v>
      </c>
      <c r="O3581">
        <v>57.113071371290999</v>
      </c>
      <c r="P3581">
        <v>88.3116883116883</v>
      </c>
      <c r="Q3581">
        <v>6.6215140856970001E-3</v>
      </c>
    </row>
    <row r="3582" spans="1:17" hidden="1" x14ac:dyDescent="0.3">
      <c r="A3582" t="s">
        <v>7327</v>
      </c>
      <c r="B3582" t="s">
        <v>7328</v>
      </c>
      <c r="C3582" t="str">
        <f>IFERROR(VLOOKUP(Table1[[#This Row],[Ticker]],[1]!Table1[[Symbol]:[Industry]],2,FALSE),"-")</f>
        <v>-</v>
      </c>
      <c r="E3582">
        <v>37.188000000000002</v>
      </c>
      <c r="F3582">
        <v>30.99</v>
      </c>
      <c r="G3582">
        <v>-13.1786604737757</v>
      </c>
      <c r="H3582">
        <v>-12.5562103329474</v>
      </c>
      <c r="I3582">
        <v>-19.073780904622399</v>
      </c>
      <c r="J3582">
        <v>6.5291767171408504</v>
      </c>
      <c r="K3582">
        <v>32.475564007431103</v>
      </c>
      <c r="M3582">
        <v>45.589072601174401</v>
      </c>
      <c r="N3582">
        <v>0.45425967830713698</v>
      </c>
      <c r="O3582">
        <v>54.114230396902201</v>
      </c>
      <c r="P3582">
        <v>16.591422121896102</v>
      </c>
    </row>
    <row r="3583" spans="1:17" hidden="1" x14ac:dyDescent="0.3">
      <c r="A3583" t="s">
        <v>7329</v>
      </c>
      <c r="B3583" t="s">
        <v>7330</v>
      </c>
      <c r="C3583" t="str">
        <f>IFERROR(VLOOKUP(Table1[[#This Row],[Ticker]],[1]!Table1[[Symbol]:[Industry]],2,FALSE),"-")</f>
        <v>-</v>
      </c>
      <c r="D3583" t="s">
        <v>27</v>
      </c>
      <c r="E3583">
        <v>37.179978239999997</v>
      </c>
      <c r="F3583">
        <v>34.770000000000003</v>
      </c>
      <c r="G3583">
        <v>32.2937196445694</v>
      </c>
      <c r="H3583">
        <v>-8.1612945777006107</v>
      </c>
      <c r="I3583">
        <v>-2.3666658595185499</v>
      </c>
      <c r="J3583">
        <v>-2.2206262107976098</v>
      </c>
      <c r="K3583">
        <v>36.755280609508802</v>
      </c>
      <c r="L3583">
        <v>34.021470703242898</v>
      </c>
      <c r="M3583">
        <v>29.4413747110538</v>
      </c>
      <c r="N3583">
        <v>1.0359592184135</v>
      </c>
      <c r="O3583">
        <v>63.790624101236602</v>
      </c>
      <c r="P3583">
        <v>70.441176470588204</v>
      </c>
      <c r="Q3583">
        <v>3.5569494281208001E-2</v>
      </c>
    </row>
    <row r="3584" spans="1:17" hidden="1" x14ac:dyDescent="0.3">
      <c r="A3584" t="s">
        <v>7331</v>
      </c>
      <c r="B3584" t="s">
        <v>7332</v>
      </c>
      <c r="C3584" t="str">
        <f>IFERROR(VLOOKUP(Table1[[#This Row],[Ticker]],[1]!Table1[[Symbol]:[Industry]],2,FALSE),"-")</f>
        <v>-</v>
      </c>
      <c r="D3584" t="s">
        <v>1638</v>
      </c>
      <c r="E3584">
        <v>37.110417679999998</v>
      </c>
      <c r="F3584">
        <v>37.1</v>
      </c>
      <c r="G3584">
        <v>13.942272336603899</v>
      </c>
      <c r="H3584">
        <v>29.234931837393699</v>
      </c>
      <c r="I3584">
        <v>49.999848472474604</v>
      </c>
      <c r="J3584">
        <v>18.771649345921698</v>
      </c>
      <c r="K3584">
        <v>27.425866997656701</v>
      </c>
      <c r="L3584">
        <v>24.0064456839063</v>
      </c>
      <c r="M3584">
        <v>89.489604210119893</v>
      </c>
      <c r="N3584">
        <v>1.3605381165919199</v>
      </c>
      <c r="O3584">
        <v>0</v>
      </c>
      <c r="P3584">
        <v>106.685236768802</v>
      </c>
      <c r="Q3584">
        <v>0.19112821552280901</v>
      </c>
    </row>
    <row r="3585" spans="1:17" hidden="1" x14ac:dyDescent="0.3">
      <c r="A3585" t="s">
        <v>7333</v>
      </c>
      <c r="B3585" t="s">
        <v>7334</v>
      </c>
      <c r="C3585" t="str">
        <f>IFERROR(VLOOKUP(Table1[[#This Row],[Ticker]],[1]!Table1[[Symbol]:[Industry]],2,FALSE),"-")</f>
        <v>-</v>
      </c>
      <c r="E3585">
        <v>37.027594649999998</v>
      </c>
      <c r="F3585">
        <v>44.25</v>
      </c>
      <c r="G3585">
        <v>833.81626451542797</v>
      </c>
      <c r="H3585">
        <v>-25.775877911033898</v>
      </c>
      <c r="I3585">
        <v>13.5646844495609</v>
      </c>
      <c r="J3585">
        <v>2.5320267200918898</v>
      </c>
      <c r="K3585">
        <v>45.8804404627408</v>
      </c>
      <c r="L3585">
        <v>36.552426968477498</v>
      </c>
      <c r="M3585">
        <v>38.379533675916299</v>
      </c>
      <c r="N3585">
        <v>1.16019726403609</v>
      </c>
      <c r="O3585">
        <v>42.9604519774011</v>
      </c>
      <c r="P3585">
        <v>905.68181818181802</v>
      </c>
      <c r="Q3585">
        <v>0.15745632388658601</v>
      </c>
    </row>
    <row r="3586" spans="1:17" hidden="1" x14ac:dyDescent="0.3">
      <c r="A3586" t="s">
        <v>7335</v>
      </c>
      <c r="B3586" t="s">
        <v>7336</v>
      </c>
      <c r="C3586" t="str">
        <f>IFERROR(VLOOKUP(Table1[[#This Row],[Ticker]],[1]!Table1[[Symbol]:[Industry]],2,FALSE),"-")</f>
        <v>-</v>
      </c>
      <c r="D3586" t="s">
        <v>6565</v>
      </c>
      <c r="E3586">
        <v>36.973199999999999</v>
      </c>
      <c r="F3586">
        <v>165</v>
      </c>
      <c r="G3586">
        <v>23.345485294649599</v>
      </c>
      <c r="H3586">
        <v>25.618543197502099</v>
      </c>
      <c r="I3586">
        <v>26.985103061215799</v>
      </c>
      <c r="J3586">
        <v>-5.5748030646000997</v>
      </c>
      <c r="K3586">
        <v>144.96570447067</v>
      </c>
      <c r="L3586">
        <v>123.09056417417101</v>
      </c>
      <c r="M3586">
        <v>50.140049851494901</v>
      </c>
      <c r="N3586">
        <v>0.56019656019655995</v>
      </c>
      <c r="O3586">
        <v>25.6666666666666</v>
      </c>
      <c r="P3586">
        <v>64.835164835164804</v>
      </c>
    </row>
    <row r="3587" spans="1:17" hidden="1" x14ac:dyDescent="0.3">
      <c r="A3587" t="s">
        <v>7337</v>
      </c>
      <c r="B3587" t="s">
        <v>7338</v>
      </c>
      <c r="C3587" t="str">
        <f>IFERROR(VLOOKUP(Table1[[#This Row],[Ticker]],[1]!Table1[[Symbol]:[Industry]],2,FALSE),"-")</f>
        <v>-</v>
      </c>
      <c r="E3587">
        <v>36.859000000000002</v>
      </c>
      <c r="F3587">
        <v>205</v>
      </c>
      <c r="G3587">
        <v>121.53303875914899</v>
      </c>
      <c r="H3587">
        <v>14.985046885714</v>
      </c>
      <c r="I3587">
        <v>124.537851719054</v>
      </c>
      <c r="J3587">
        <v>10.939704822746499</v>
      </c>
      <c r="K3587">
        <v>151.103084203842</v>
      </c>
      <c r="L3587">
        <v>110.894071497205</v>
      </c>
      <c r="M3587">
        <v>98.077673309221296</v>
      </c>
      <c r="N3587">
        <v>0.61884057971014494</v>
      </c>
      <c r="O3587">
        <v>0</v>
      </c>
      <c r="P3587">
        <v>179.481935923653</v>
      </c>
    </row>
    <row r="3588" spans="1:17" hidden="1" x14ac:dyDescent="0.3">
      <c r="A3588" t="s">
        <v>7339</v>
      </c>
      <c r="B3588" t="s">
        <v>7340</v>
      </c>
      <c r="C3588" t="str">
        <f>IFERROR(VLOOKUP(Table1[[#This Row],[Ticker]],[1]!Table1[[Symbol]:[Industry]],2,FALSE),"-")</f>
        <v>-</v>
      </c>
      <c r="D3588" t="s">
        <v>1335</v>
      </c>
      <c r="E3588">
        <v>36.858542499999999</v>
      </c>
      <c r="F3588">
        <v>32.5</v>
      </c>
      <c r="G3588">
        <v>-64.068109175396401</v>
      </c>
      <c r="H3588">
        <v>-10.086150069030101</v>
      </c>
      <c r="I3588">
        <v>-55.348442147746397</v>
      </c>
      <c r="J3588">
        <v>-2.4364013346877802</v>
      </c>
      <c r="K3588">
        <v>35.097351554348698</v>
      </c>
      <c r="M3588">
        <v>27.723334104229799</v>
      </c>
      <c r="N3588">
        <v>0.52018561484918802</v>
      </c>
      <c r="O3588">
        <v>80.923076923076906</v>
      </c>
      <c r="P3588">
        <v>11.1111111111111</v>
      </c>
    </row>
    <row r="3589" spans="1:17" hidden="1" x14ac:dyDescent="0.3">
      <c r="A3589" t="s">
        <v>7341</v>
      </c>
      <c r="B3589" t="s">
        <v>7342</v>
      </c>
      <c r="C3589" t="str">
        <f>IFERROR(VLOOKUP(Table1[[#This Row],[Ticker]],[1]!Table1[[Symbol]:[Industry]],2,FALSE),"-")</f>
        <v>-</v>
      </c>
      <c r="E3589">
        <v>36.812872139999897</v>
      </c>
      <c r="F3589">
        <v>9.34</v>
      </c>
      <c r="G3589">
        <v>116.126884486717</v>
      </c>
      <c r="H3589">
        <v>-3.7231784769339198</v>
      </c>
      <c r="I3589">
        <v>-19.3630524298271</v>
      </c>
      <c r="J3589">
        <v>-0.74748692100321101</v>
      </c>
      <c r="K3589">
        <v>8.8549601186778908</v>
      </c>
      <c r="L3589">
        <v>8.2207191822873398</v>
      </c>
      <c r="M3589">
        <v>64.165323164324306</v>
      </c>
      <c r="N3589">
        <v>0.80309462970801304</v>
      </c>
      <c r="O3589">
        <v>23.126338329764401</v>
      </c>
      <c r="P3589">
        <v>172.303206997084</v>
      </c>
      <c r="Q3589">
        <v>7.3848357884033003E-2</v>
      </c>
    </row>
    <row r="3590" spans="1:17" hidden="1" x14ac:dyDescent="0.3">
      <c r="A3590" t="s">
        <v>7343</v>
      </c>
      <c r="B3590" t="s">
        <v>7344</v>
      </c>
      <c r="C3590" t="str">
        <f>IFERROR(VLOOKUP(Table1[[#This Row],[Ticker]],[1]!Table1[[Symbol]:[Industry]],2,FALSE),"-")</f>
        <v>-</v>
      </c>
      <c r="D3590" t="s">
        <v>703</v>
      </c>
      <c r="E3590">
        <v>36.765885388999997</v>
      </c>
      <c r="F3590">
        <v>257.45999999999998</v>
      </c>
      <c r="G3590">
        <v>38.695441066431997</v>
      </c>
      <c r="H3590">
        <v>-2.5505510364277701</v>
      </c>
      <c r="I3590">
        <v>22.6736498196592</v>
      </c>
      <c r="J3590">
        <v>-2.9956520775908199E-2</v>
      </c>
      <c r="K3590">
        <v>249.45630109227699</v>
      </c>
      <c r="L3590">
        <v>213.82744510799699</v>
      </c>
      <c r="M3590">
        <v>30.790198502182001</v>
      </c>
      <c r="N3590">
        <v>1.1906170657189601</v>
      </c>
      <c r="O3590">
        <v>2.7266371475180802</v>
      </c>
      <c r="P3590">
        <v>67.399219765929701</v>
      </c>
    </row>
    <row r="3591" spans="1:17" hidden="1" x14ac:dyDescent="0.3">
      <c r="A3591" t="s">
        <v>7345</v>
      </c>
      <c r="B3591" t="s">
        <v>7346</v>
      </c>
      <c r="C3591" t="str">
        <f>IFERROR(VLOOKUP(Table1[[#This Row],[Ticker]],[1]!Table1[[Symbol]:[Industry]],2,FALSE),"-")</f>
        <v>-</v>
      </c>
      <c r="E3591">
        <v>36.741637500000003</v>
      </c>
      <c r="F3591">
        <v>5.75</v>
      </c>
      <c r="G3591">
        <v>-43.668680706946503</v>
      </c>
      <c r="H3591">
        <v>-10.721294577700601</v>
      </c>
      <c r="I3591">
        <v>-53.295069352577201</v>
      </c>
      <c r="J3591">
        <v>-2.1224420699088502</v>
      </c>
      <c r="K3591">
        <v>6.6703976114742103</v>
      </c>
      <c r="L3591">
        <v>5.4695149399948697</v>
      </c>
      <c r="M3591">
        <v>32.857551525243501</v>
      </c>
      <c r="N3591">
        <v>2.7634149325077701</v>
      </c>
      <c r="O3591">
        <v>69.391304347826093</v>
      </c>
      <c r="P3591">
        <v>4.3557168784028999</v>
      </c>
    </row>
    <row r="3592" spans="1:17" hidden="1" x14ac:dyDescent="0.3">
      <c r="A3592" t="s">
        <v>7347</v>
      </c>
      <c r="B3592" t="s">
        <v>7348</v>
      </c>
      <c r="C3592" t="str">
        <f>IFERROR(VLOOKUP(Table1[[#This Row],[Ticker]],[1]!Table1[[Symbol]:[Industry]],2,FALSE),"-")</f>
        <v>-</v>
      </c>
      <c r="E3592">
        <v>36.72</v>
      </c>
      <c r="F3592">
        <v>36</v>
      </c>
      <c r="G3592">
        <v>-14.586699885712299</v>
      </c>
      <c r="H3592">
        <v>3.3013919894635499</v>
      </c>
      <c r="I3592">
        <v>-43.256276249128902</v>
      </c>
      <c r="J3592">
        <v>-0.55467650214328101</v>
      </c>
      <c r="K3592">
        <v>37.4867934854556</v>
      </c>
      <c r="L3592">
        <v>38.218281087877997</v>
      </c>
      <c r="M3592">
        <v>47.7541275231318</v>
      </c>
      <c r="N3592">
        <v>0.76217494089834503</v>
      </c>
      <c r="O3592">
        <v>49.7222222222222</v>
      </c>
      <c r="P3592">
        <v>28.617363344051402</v>
      </c>
      <c r="Q3592">
        <v>4.6746949435299999E-3</v>
      </c>
    </row>
    <row r="3593" spans="1:17" hidden="1" x14ac:dyDescent="0.3">
      <c r="A3593" t="s">
        <v>7349</v>
      </c>
      <c r="B3593" t="s">
        <v>7350</v>
      </c>
      <c r="C3593" t="str">
        <f>IFERROR(VLOOKUP(Table1[[#This Row],[Ticker]],[1]!Table1[[Symbol]:[Industry]],2,FALSE),"-")</f>
        <v>-</v>
      </c>
      <c r="D3593" t="s">
        <v>420</v>
      </c>
      <c r="E3593">
        <v>36.671498999999997</v>
      </c>
      <c r="F3593">
        <v>70.38</v>
      </c>
      <c r="G3593">
        <v>-40.813943985747301</v>
      </c>
      <c r="H3593">
        <v>11.8093416376338</v>
      </c>
      <c r="I3593">
        <v>6.4031878822452697</v>
      </c>
      <c r="J3593">
        <v>16.081360953006801</v>
      </c>
      <c r="K3593">
        <v>64.247924319719402</v>
      </c>
      <c r="L3593">
        <v>64.567624645332302</v>
      </c>
      <c r="M3593">
        <v>64.274067909199104</v>
      </c>
      <c r="N3593">
        <v>1.3411347517730401</v>
      </c>
      <c r="O3593">
        <v>34.129013924410302</v>
      </c>
      <c r="P3593">
        <v>34.312977099236598</v>
      </c>
    </row>
    <row r="3594" spans="1:17" hidden="1" x14ac:dyDescent="0.3">
      <c r="A3594" t="s">
        <v>7351</v>
      </c>
      <c r="B3594" t="s">
        <v>7352</v>
      </c>
      <c r="C3594" t="str">
        <f>IFERROR(VLOOKUP(Table1[[#This Row],[Ticker]],[1]!Table1[[Symbol]:[Industry]],2,FALSE),"-")</f>
        <v>-</v>
      </c>
      <c r="D3594" t="s">
        <v>448</v>
      </c>
      <c r="E3594">
        <v>36.541520400000003</v>
      </c>
      <c r="F3594">
        <v>2.38</v>
      </c>
      <c r="G3594">
        <v>12.024056723220999</v>
      </c>
      <c r="H3594">
        <v>-13.007448423854401</v>
      </c>
      <c r="I3594">
        <v>-44.211500129725898</v>
      </c>
      <c r="J3594">
        <v>-5.40815635562313</v>
      </c>
      <c r="K3594">
        <v>2.49127346910592</v>
      </c>
      <c r="L3594">
        <v>2.4029880736258198</v>
      </c>
      <c r="M3594">
        <v>30.832037370415701</v>
      </c>
      <c r="N3594">
        <v>1.1319395096089</v>
      </c>
      <c r="O3594">
        <v>53.3613445378151</v>
      </c>
      <c r="P3594">
        <v>44.2424242424242</v>
      </c>
      <c r="Q3594">
        <v>2.7903427525773999E-2</v>
      </c>
    </row>
    <row r="3595" spans="1:17" hidden="1" x14ac:dyDescent="0.3">
      <c r="A3595" t="s">
        <v>7353</v>
      </c>
      <c r="B3595" t="s">
        <v>7354</v>
      </c>
      <c r="C3595" t="str">
        <f>IFERROR(VLOOKUP(Table1[[#This Row],[Ticker]],[1]!Table1[[Symbol]:[Industry]],2,FALSE),"-")</f>
        <v>-</v>
      </c>
      <c r="D3595" t="s">
        <v>106</v>
      </c>
      <c r="E3595">
        <v>36.441583199999997</v>
      </c>
      <c r="F3595">
        <v>36.229999999999997</v>
      </c>
      <c r="G3595">
        <v>-53.489561953821699</v>
      </c>
      <c r="H3595">
        <v>-6.4598482967088797</v>
      </c>
      <c r="I3595">
        <v>-24.884612492581201</v>
      </c>
      <c r="J3595">
        <v>-6.2784355017643598</v>
      </c>
      <c r="K3595">
        <v>36.862009841443097</v>
      </c>
      <c r="L3595">
        <v>39.180916388616197</v>
      </c>
      <c r="M3595">
        <v>42.376196738747602</v>
      </c>
      <c r="N3595">
        <v>0.34292342336032799</v>
      </c>
      <c r="O3595">
        <v>55.478884902014897</v>
      </c>
      <c r="P3595">
        <v>33.100661278471698</v>
      </c>
      <c r="Q3595">
        <v>1.5410223233510999E-2</v>
      </c>
    </row>
    <row r="3596" spans="1:17" hidden="1" x14ac:dyDescent="0.3">
      <c r="A3596" t="s">
        <v>7355</v>
      </c>
      <c r="B3596" t="s">
        <v>7356</v>
      </c>
      <c r="C3596" t="str">
        <f>IFERROR(VLOOKUP(Table1[[#This Row],[Ticker]],[1]!Table1[[Symbol]:[Industry]],2,FALSE),"-")</f>
        <v>-</v>
      </c>
      <c r="E3596">
        <v>36.292015499999998</v>
      </c>
      <c r="F3596">
        <v>87.05</v>
      </c>
      <c r="G3596">
        <v>76.600093589580496</v>
      </c>
      <c r="H3596">
        <v>-3.55847383156777</v>
      </c>
      <c r="I3596">
        <v>2.3788588860061699</v>
      </c>
      <c r="J3596">
        <v>0.82767130877595396</v>
      </c>
      <c r="K3596">
        <v>86.662724308058202</v>
      </c>
      <c r="L3596">
        <v>76.007078401503193</v>
      </c>
      <c r="M3596">
        <v>52.581028690003798</v>
      </c>
      <c r="N3596">
        <v>0.15692077867513099</v>
      </c>
      <c r="O3596">
        <v>50.327398047099301</v>
      </c>
      <c r="P3596">
        <v>116.542288557213</v>
      </c>
      <c r="Q3596">
        <v>6.7802161261125996E-2</v>
      </c>
    </row>
    <row r="3597" spans="1:17" hidden="1" x14ac:dyDescent="0.3">
      <c r="A3597" t="s">
        <v>7357</v>
      </c>
      <c r="B3597" t="s">
        <v>7358</v>
      </c>
      <c r="C3597" t="str">
        <f>IFERROR(VLOOKUP(Table1[[#This Row],[Ticker]],[1]!Table1[[Symbol]:[Industry]],2,FALSE),"-")</f>
        <v>-</v>
      </c>
      <c r="D3597" t="s">
        <v>597</v>
      </c>
      <c r="E3597">
        <v>36.226107499999998</v>
      </c>
      <c r="F3597">
        <v>9.35</v>
      </c>
      <c r="G3597">
        <v>250.02405672322101</v>
      </c>
      <c r="H3597">
        <v>32.136081515593801</v>
      </c>
      <c r="I3597">
        <v>99.686252486503193</v>
      </c>
      <c r="J3597">
        <v>-7.4282163481240797</v>
      </c>
      <c r="K3597">
        <v>7.4166558835111003</v>
      </c>
      <c r="L3597">
        <v>5.5794484813561303</v>
      </c>
      <c r="M3597">
        <v>63.874873880893396</v>
      </c>
      <c r="N3597">
        <v>1.38244680997335</v>
      </c>
      <c r="O3597">
        <v>8.6631016042780793</v>
      </c>
      <c r="P3597">
        <v>289.58333333333297</v>
      </c>
      <c r="Q3597">
        <v>0.14261328949386801</v>
      </c>
    </row>
    <row r="3598" spans="1:17" hidden="1" x14ac:dyDescent="0.3">
      <c r="A3598" t="s">
        <v>7359</v>
      </c>
      <c r="B3598" t="s">
        <v>7360</v>
      </c>
      <c r="C3598" t="str">
        <f>IFERROR(VLOOKUP(Table1[[#This Row],[Ticker]],[1]!Table1[[Symbol]:[Industry]],2,FALSE),"-")</f>
        <v>-</v>
      </c>
      <c r="D3598" t="s">
        <v>116</v>
      </c>
      <c r="E3598">
        <v>36.195</v>
      </c>
      <c r="F3598">
        <v>2.54</v>
      </c>
      <c r="G3598">
        <v>81.868528826689897</v>
      </c>
      <c r="H3598">
        <v>-6.09179650820254</v>
      </c>
      <c r="I3598">
        <v>24.2784852175552</v>
      </c>
      <c r="J3598">
        <v>-8.0888689284220305</v>
      </c>
      <c r="K3598">
        <v>2.7916645768880999</v>
      </c>
      <c r="L3598">
        <v>2.3109493327981299</v>
      </c>
      <c r="M3598">
        <v>18.984301028451501</v>
      </c>
      <c r="N3598">
        <v>0.122820666113601</v>
      </c>
      <c r="O3598">
        <v>35.039370078740099</v>
      </c>
      <c r="P3598">
        <v>127.90677706225</v>
      </c>
      <c r="Q3598">
        <v>6.2235647190608E-2</v>
      </c>
    </row>
    <row r="3599" spans="1:17" hidden="1" x14ac:dyDescent="0.3">
      <c r="A3599" t="s">
        <v>7361</v>
      </c>
      <c r="B3599" t="s">
        <v>7362</v>
      </c>
      <c r="C3599" t="str">
        <f>IFERROR(VLOOKUP(Table1[[#This Row],[Ticker]],[1]!Table1[[Symbol]:[Industry]],2,FALSE),"-")</f>
        <v>-</v>
      </c>
      <c r="D3599" t="s">
        <v>420</v>
      </c>
      <c r="E3599">
        <v>36.19</v>
      </c>
      <c r="F3599">
        <v>103.4</v>
      </c>
      <c r="G3599">
        <v>185.97609509252499</v>
      </c>
      <c r="H3599">
        <v>-25.787647219330101</v>
      </c>
      <c r="I3599">
        <v>7.4300075667229697</v>
      </c>
      <c r="J3599">
        <v>-0.95577540324218602</v>
      </c>
      <c r="K3599">
        <v>99.020856440797104</v>
      </c>
      <c r="L3599">
        <v>69.333629455330296</v>
      </c>
      <c r="M3599">
        <v>45.557408506814497</v>
      </c>
      <c r="N3599">
        <v>0.65954667205741102</v>
      </c>
      <c r="O3599">
        <v>46.992263056092803</v>
      </c>
      <c r="P3599">
        <v>210.04497751124401</v>
      </c>
      <c r="Q3599">
        <v>0.217137808733632</v>
      </c>
    </row>
    <row r="3600" spans="1:17" hidden="1" x14ac:dyDescent="0.3">
      <c r="A3600" t="s">
        <v>7363</v>
      </c>
      <c r="B3600" t="s">
        <v>7364</v>
      </c>
      <c r="C3600" t="str">
        <f>IFERROR(VLOOKUP(Table1[[#This Row],[Ticker]],[1]!Table1[[Symbol]:[Industry]],2,FALSE),"-")</f>
        <v>-</v>
      </c>
      <c r="E3600">
        <v>36.13539643</v>
      </c>
      <c r="F3600">
        <v>59.99</v>
      </c>
      <c r="G3600">
        <v>-61.329744446369503</v>
      </c>
      <c r="H3600">
        <v>6.7558130060736197</v>
      </c>
      <c r="I3600">
        <v>-30.691855611970698</v>
      </c>
      <c r="J3600">
        <v>-5.0971857558303402</v>
      </c>
      <c r="K3600">
        <v>60.282767984481502</v>
      </c>
      <c r="L3600">
        <v>65.333908765297494</v>
      </c>
      <c r="M3600">
        <v>35.378402390167402</v>
      </c>
      <c r="N3600">
        <v>0.98006824595763897</v>
      </c>
      <c r="O3600">
        <v>69.944990831805299</v>
      </c>
      <c r="P3600">
        <v>41.920984149515</v>
      </c>
      <c r="Q3600">
        <v>6.4382724965390006E-2</v>
      </c>
    </row>
    <row r="3601" spans="1:17" hidden="1" x14ac:dyDescent="0.3">
      <c r="A3601" t="s">
        <v>7365</v>
      </c>
      <c r="B3601" t="s">
        <v>7366</v>
      </c>
      <c r="C3601" t="str">
        <f>IFERROR(VLOOKUP(Table1[[#This Row],[Ticker]],[1]!Table1[[Symbol]:[Industry]],2,FALSE),"-")</f>
        <v>-</v>
      </c>
      <c r="E3601">
        <v>36.076613639999998</v>
      </c>
      <c r="F3601">
        <v>21.55</v>
      </c>
      <c r="G3601">
        <v>-16.225943276778899</v>
      </c>
      <c r="H3601">
        <v>6.6235155488816497</v>
      </c>
      <c r="I3601">
        <v>-40.945931421542703</v>
      </c>
      <c r="J3601">
        <v>-6.3493924245187801</v>
      </c>
      <c r="K3601">
        <v>21.747285673011799</v>
      </c>
      <c r="L3601">
        <v>23.1177248344341</v>
      </c>
      <c r="M3601">
        <v>33.448878354322602</v>
      </c>
      <c r="N3601">
        <v>0.82731771245529795</v>
      </c>
      <c r="O3601">
        <v>48.491879350348</v>
      </c>
      <c r="P3601">
        <v>24.207492795389001</v>
      </c>
      <c r="Q3601">
        <v>3.6927557743016003E-2</v>
      </c>
    </row>
    <row r="3602" spans="1:17" hidden="1" x14ac:dyDescent="0.3">
      <c r="A3602" t="s">
        <v>7367</v>
      </c>
      <c r="B3602" t="s">
        <v>7368</v>
      </c>
      <c r="C3602" t="str">
        <f>IFERROR(VLOOKUP(Table1[[#This Row],[Ticker]],[1]!Table1[[Symbol]:[Industry]],2,FALSE),"-")</f>
        <v>-</v>
      </c>
      <c r="D3602" t="s">
        <v>46</v>
      </c>
      <c r="E3602">
        <v>36.048839999999998</v>
      </c>
      <c r="F3602">
        <v>6.97</v>
      </c>
      <c r="G3602">
        <v>-20.070159138436601</v>
      </c>
      <c r="H3602">
        <v>8.1165729505707702</v>
      </c>
      <c r="I3602">
        <v>1.2989076973593201</v>
      </c>
      <c r="J3602">
        <v>-9.1960351435019199</v>
      </c>
      <c r="K3602">
        <v>6.6732892096464997</v>
      </c>
      <c r="L3602">
        <v>6.4314866018265304</v>
      </c>
      <c r="M3602">
        <v>49.799107048078497</v>
      </c>
      <c r="N3602">
        <v>2.12589723933774</v>
      </c>
      <c r="O3602">
        <v>44.619799139167803</v>
      </c>
      <c r="P3602">
        <v>59.1324200913242</v>
      </c>
      <c r="Q3602">
        <v>1.3263890104117999E-2</v>
      </c>
    </row>
    <row r="3603" spans="1:17" hidden="1" x14ac:dyDescent="0.3">
      <c r="A3603" t="s">
        <v>7369</v>
      </c>
      <c r="B3603" t="s">
        <v>7370</v>
      </c>
      <c r="C3603" t="str">
        <f>IFERROR(VLOOKUP(Table1[[#This Row],[Ticker]],[1]!Table1[[Symbol]:[Industry]],2,FALSE),"-")</f>
        <v>-</v>
      </c>
      <c r="D3603" t="s">
        <v>898</v>
      </c>
      <c r="E3603">
        <v>36.018749999999997</v>
      </c>
      <c r="F3603">
        <v>85</v>
      </c>
      <c r="G3603">
        <v>-30.620643990672299</v>
      </c>
      <c r="I3603">
        <v>11.1377757954807</v>
      </c>
      <c r="K3603">
        <v>72.921358859577893</v>
      </c>
      <c r="M3603">
        <v>86.249356129260704</v>
      </c>
      <c r="N3603">
        <v>1</v>
      </c>
      <c r="O3603">
        <v>15.294117647058799</v>
      </c>
      <c r="P3603">
        <v>39.802631578947299</v>
      </c>
    </row>
    <row r="3604" spans="1:17" hidden="1" x14ac:dyDescent="0.3">
      <c r="A3604" t="s">
        <v>7371</v>
      </c>
      <c r="B3604" t="s">
        <v>7372</v>
      </c>
      <c r="C3604" t="str">
        <f>IFERROR(VLOOKUP(Table1[[#This Row],[Ticker]],[1]!Table1[[Symbol]:[Industry]],2,FALSE),"-")</f>
        <v>-</v>
      </c>
      <c r="E3604">
        <v>36.011414330000001</v>
      </c>
      <c r="F3604">
        <v>0.85</v>
      </c>
      <c r="G3604">
        <v>-19.037671671840599</v>
      </c>
      <c r="H3604">
        <v>-2.9985038800261998</v>
      </c>
      <c r="I3604">
        <v>-38.679699672552303</v>
      </c>
      <c r="J3604">
        <v>-2.7891087365755198</v>
      </c>
      <c r="K3604">
        <v>0.88373415502831298</v>
      </c>
      <c r="L3604">
        <v>0.93452635187972499</v>
      </c>
      <c r="M3604">
        <v>32.417568872386497</v>
      </c>
      <c r="N3604">
        <v>0.87390149472190204</v>
      </c>
      <c r="O3604">
        <v>58.823529411764703</v>
      </c>
      <c r="P3604">
        <v>7.5949367088607502</v>
      </c>
      <c r="Q3604">
        <v>-2.1656097257569E-2</v>
      </c>
    </row>
    <row r="3605" spans="1:17" hidden="1" x14ac:dyDescent="0.3">
      <c r="A3605" t="s">
        <v>7373</v>
      </c>
      <c r="B3605" t="s">
        <v>7374</v>
      </c>
      <c r="C3605" t="str">
        <f>IFERROR(VLOOKUP(Table1[[#This Row],[Ticker]],[1]!Table1[[Symbol]:[Industry]],2,FALSE),"-")</f>
        <v>-</v>
      </c>
      <c r="D3605" t="s">
        <v>21</v>
      </c>
      <c r="E3605">
        <v>35.965579499999997</v>
      </c>
      <c r="F3605">
        <v>142.19999999999999</v>
      </c>
      <c r="G3605">
        <v>46.6708825962559</v>
      </c>
      <c r="H3605">
        <v>-15.9207732506864</v>
      </c>
      <c r="I3605">
        <v>-12.175449862757</v>
      </c>
      <c r="J3605">
        <v>-3.4519081779763199</v>
      </c>
      <c r="K3605">
        <v>159.86768368917399</v>
      </c>
      <c r="L3605">
        <v>133.60379583220501</v>
      </c>
      <c r="M3605">
        <v>18.533290514412101</v>
      </c>
      <c r="N3605">
        <v>0.34561897346828702</v>
      </c>
      <c r="O3605">
        <v>71.554149085794606</v>
      </c>
      <c r="P3605">
        <v>102.53525138869099</v>
      </c>
      <c r="Q3605">
        <v>0.12785603829112499</v>
      </c>
    </row>
    <row r="3606" spans="1:17" hidden="1" x14ac:dyDescent="0.3">
      <c r="A3606" t="s">
        <v>7375</v>
      </c>
      <c r="B3606" t="s">
        <v>7376</v>
      </c>
      <c r="C3606" t="str">
        <f>IFERROR(VLOOKUP(Table1[[#This Row],[Ticker]],[1]!Table1[[Symbol]:[Industry]],2,FALSE),"-")</f>
        <v>-</v>
      </c>
      <c r="E3606">
        <v>35.923463519999999</v>
      </c>
      <c r="F3606">
        <v>52.62</v>
      </c>
      <c r="G3606">
        <v>89.319557331246898</v>
      </c>
      <c r="H3606">
        <v>7.0902595043549104</v>
      </c>
      <c r="I3606">
        <v>38.3787602472214</v>
      </c>
      <c r="J3606">
        <v>-7.1732040728881099</v>
      </c>
      <c r="K3606">
        <v>48.118397698323797</v>
      </c>
      <c r="L3606">
        <v>37.604265260939499</v>
      </c>
      <c r="M3606">
        <v>38.370115648871803</v>
      </c>
      <c r="N3606">
        <v>0.991197817545027</v>
      </c>
      <c r="O3606">
        <v>23.052071455720199</v>
      </c>
      <c r="P3606">
        <v>126.322580645161</v>
      </c>
      <c r="Q3606">
        <v>4.4659796843638001E-2</v>
      </c>
    </row>
    <row r="3607" spans="1:17" hidden="1" x14ac:dyDescent="0.3">
      <c r="A3607" t="s">
        <v>7377</v>
      </c>
      <c r="B3607" t="s">
        <v>7378</v>
      </c>
      <c r="C3607" t="str">
        <f>IFERROR(VLOOKUP(Table1[[#This Row],[Ticker]],[1]!Table1[[Symbol]:[Industry]],2,FALSE),"-")</f>
        <v>-</v>
      </c>
      <c r="D3607" t="s">
        <v>539</v>
      </c>
      <c r="E3607">
        <v>35.895747</v>
      </c>
      <c r="F3607">
        <v>69.900000000000006</v>
      </c>
      <c r="G3607">
        <v>-40.939592599658397</v>
      </c>
      <c r="H3607">
        <v>-3.4649982814043199</v>
      </c>
      <c r="I3607">
        <v>-7.0686891883024403</v>
      </c>
      <c r="J3607">
        <v>0.54422459675781298</v>
      </c>
      <c r="K3607">
        <v>66.533192827401194</v>
      </c>
      <c r="L3607">
        <v>68.193869561206597</v>
      </c>
      <c r="M3607">
        <v>77.549509993997901</v>
      </c>
      <c r="N3607">
        <v>0.62465871533266204</v>
      </c>
      <c r="O3607">
        <v>31.402002861230301</v>
      </c>
      <c r="P3607">
        <v>28.139321723189699</v>
      </c>
      <c r="Q3607">
        <v>0.14933054829720899</v>
      </c>
    </row>
    <row r="3608" spans="1:17" hidden="1" x14ac:dyDescent="0.3">
      <c r="A3608" t="s">
        <v>7379</v>
      </c>
      <c r="B3608" t="s">
        <v>7380</v>
      </c>
      <c r="C3608" t="str">
        <f>IFERROR(VLOOKUP(Table1[[#This Row],[Ticker]],[1]!Table1[[Symbol]:[Industry]],2,FALSE),"-")</f>
        <v>-</v>
      </c>
      <c r="D3608" t="s">
        <v>626</v>
      </c>
      <c r="E3608">
        <v>35.884926249999999</v>
      </c>
      <c r="F3608">
        <v>14.5</v>
      </c>
      <c r="G3608">
        <v>-73.098750294322798</v>
      </c>
      <c r="H3608">
        <v>-9.6987538610882407</v>
      </c>
      <c r="I3608">
        <v>-38.940486775444697</v>
      </c>
      <c r="J3608">
        <v>1.9428259953592</v>
      </c>
      <c r="K3608">
        <v>15.034478562457</v>
      </c>
      <c r="L3608">
        <v>17.304563432835799</v>
      </c>
      <c r="M3608">
        <v>41.652971874132596</v>
      </c>
      <c r="N3608">
        <v>0.85037037037037</v>
      </c>
      <c r="O3608">
        <v>106.896551724137</v>
      </c>
      <c r="P3608">
        <v>9.4339622641509404</v>
      </c>
    </row>
    <row r="3609" spans="1:17" hidden="1" x14ac:dyDescent="0.3">
      <c r="A3609" t="s">
        <v>7381</v>
      </c>
      <c r="B3609" t="s">
        <v>7382</v>
      </c>
      <c r="C3609" t="str">
        <f>IFERROR(VLOOKUP(Table1[[#This Row],[Ticker]],[1]!Table1[[Symbol]:[Industry]],2,FALSE),"-")</f>
        <v>-</v>
      </c>
      <c r="E3609">
        <v>35.700000000000003</v>
      </c>
      <c r="F3609">
        <v>35</v>
      </c>
      <c r="G3609">
        <v>-39.434880474846501</v>
      </c>
      <c r="H3609">
        <v>1.57888669118154</v>
      </c>
      <c r="I3609">
        <v>-39.498700491553201</v>
      </c>
      <c r="J3609">
        <v>6.6048306573638698</v>
      </c>
      <c r="K3609">
        <v>36.223705024346401</v>
      </c>
      <c r="L3609">
        <v>41.166551742472599</v>
      </c>
      <c r="M3609">
        <v>56.0014652275418</v>
      </c>
      <c r="N3609">
        <v>0.77903225806451604</v>
      </c>
      <c r="O3609">
        <v>65.428571428571402</v>
      </c>
      <c r="P3609">
        <v>18.043844856661</v>
      </c>
    </row>
    <row r="3610" spans="1:17" hidden="1" x14ac:dyDescent="0.3">
      <c r="A3610" t="s">
        <v>7383</v>
      </c>
      <c r="B3610" t="s">
        <v>7384</v>
      </c>
      <c r="C3610" t="str">
        <f>IFERROR(VLOOKUP(Table1[[#This Row],[Ticker]],[1]!Table1[[Symbol]:[Industry]],2,FALSE),"-")</f>
        <v>-</v>
      </c>
      <c r="E3610">
        <v>35.689310030000001</v>
      </c>
      <c r="F3610">
        <v>53.93</v>
      </c>
      <c r="G3610">
        <v>-78.921640854055397</v>
      </c>
      <c r="H3610">
        <v>-4.3989545411375497</v>
      </c>
      <c r="I3610">
        <v>-70.201973826405407</v>
      </c>
      <c r="J3610">
        <v>-11.0116911244739</v>
      </c>
      <c r="K3610">
        <v>62.5274129075544</v>
      </c>
      <c r="M3610">
        <v>42.8904352050344</v>
      </c>
      <c r="O3610">
        <v>121.954385314296</v>
      </c>
      <c r="P3610">
        <v>17.982935900240602</v>
      </c>
    </row>
    <row r="3611" spans="1:17" hidden="1" x14ac:dyDescent="0.3">
      <c r="A3611" t="s">
        <v>7385</v>
      </c>
      <c r="B3611" t="s">
        <v>7386</v>
      </c>
      <c r="C3611" t="str">
        <f>IFERROR(VLOOKUP(Table1[[#This Row],[Ticker]],[1]!Table1[[Symbol]:[Industry]],2,FALSE),"-")</f>
        <v>-</v>
      </c>
      <c r="D3611" t="s">
        <v>92</v>
      </c>
      <c r="E3611">
        <v>35.629440000000002</v>
      </c>
      <c r="F3611">
        <v>33.6</v>
      </c>
      <c r="G3611">
        <v>-87.454204146344097</v>
      </c>
      <c r="H3611">
        <v>-3.5362945777006098</v>
      </c>
      <c r="I3611">
        <v>-78.5148875121141</v>
      </c>
      <c r="J3611">
        <v>-2.3215370925332701</v>
      </c>
      <c r="K3611">
        <v>40.972594827969203</v>
      </c>
      <c r="L3611">
        <v>63.053994898493201</v>
      </c>
      <c r="M3611">
        <v>52.664245920410004</v>
      </c>
      <c r="N3611">
        <v>0.31427924869879997</v>
      </c>
      <c r="O3611">
        <v>194.642857142857</v>
      </c>
      <c r="P3611">
        <v>10.708401976935701</v>
      </c>
      <c r="Q3611">
        <v>8.1031758431460002E-2</v>
      </c>
    </row>
    <row r="3612" spans="1:17" hidden="1" x14ac:dyDescent="0.3">
      <c r="A3612" t="s">
        <v>7387</v>
      </c>
      <c r="B3612" t="s">
        <v>7388</v>
      </c>
      <c r="C3612" t="str">
        <f>IFERROR(VLOOKUP(Table1[[#This Row],[Ticker]],[1]!Table1[[Symbol]:[Industry]],2,FALSE),"-")</f>
        <v>-</v>
      </c>
      <c r="D3612" t="s">
        <v>407</v>
      </c>
      <c r="E3612">
        <v>35.488900119999997</v>
      </c>
      <c r="F3612">
        <v>88.1</v>
      </c>
      <c r="G3612">
        <v>-24.764231565067199</v>
      </c>
      <c r="H3612">
        <v>-8.4170664683272793</v>
      </c>
      <c r="I3612">
        <v>-21.132344625197302</v>
      </c>
      <c r="J3612">
        <v>0.41105402745362501</v>
      </c>
      <c r="K3612">
        <v>90.1622286744484</v>
      </c>
      <c r="L3612">
        <v>91.601270808675494</v>
      </c>
      <c r="M3612">
        <v>39.228187800692297</v>
      </c>
      <c r="N3612">
        <v>1.0577467224739701</v>
      </c>
      <c r="O3612">
        <v>30.5334846765039</v>
      </c>
      <c r="P3612">
        <v>12.948717948717899</v>
      </c>
      <c r="Q3612">
        <v>-3.0262964922382E-2</v>
      </c>
    </row>
    <row r="3613" spans="1:17" hidden="1" x14ac:dyDescent="0.3">
      <c r="A3613" t="s">
        <v>7389</v>
      </c>
      <c r="B3613" t="s">
        <v>7390</v>
      </c>
      <c r="C3613" t="str">
        <f>IFERROR(VLOOKUP(Table1[[#This Row],[Ticker]],[1]!Table1[[Symbol]:[Industry]],2,FALSE),"-")</f>
        <v>-</v>
      </c>
      <c r="D3613" t="s">
        <v>291</v>
      </c>
      <c r="E3613">
        <v>35.474748560000002</v>
      </c>
      <c r="F3613">
        <v>35.54</v>
      </c>
      <c r="G3613">
        <v>17.827663937649898</v>
      </c>
      <c r="H3613">
        <v>-3.0271313688485999</v>
      </c>
      <c r="I3613">
        <v>-38.562275385943799</v>
      </c>
      <c r="J3613">
        <v>-1.9624420699088401</v>
      </c>
      <c r="K3613">
        <v>37.500657772200597</v>
      </c>
      <c r="L3613">
        <v>35.687509296831898</v>
      </c>
      <c r="M3613">
        <v>42.848788802079902</v>
      </c>
      <c r="N3613">
        <v>1.74240729972715</v>
      </c>
      <c r="O3613">
        <v>81.485649971862699</v>
      </c>
      <c r="P3613">
        <v>57.885384273656101</v>
      </c>
      <c r="Q3613">
        <v>-2.0713684232023001E-2</v>
      </c>
    </row>
    <row r="3614" spans="1:17" hidden="1" x14ac:dyDescent="0.3">
      <c r="A3614" t="s">
        <v>7391</v>
      </c>
      <c r="B3614" t="s">
        <v>7392</v>
      </c>
      <c r="C3614" t="str">
        <f>IFERROR(VLOOKUP(Table1[[#This Row],[Ticker]],[1]!Table1[[Symbol]:[Industry]],2,FALSE),"-")</f>
        <v>-</v>
      </c>
      <c r="E3614">
        <v>35.474584</v>
      </c>
      <c r="F3614">
        <v>18.14</v>
      </c>
      <c r="G3614">
        <v>-68.788842577052705</v>
      </c>
      <c r="H3614">
        <v>-22.5322551797369</v>
      </c>
      <c r="I3614">
        <v>-34.669870207369698</v>
      </c>
      <c r="J3614">
        <v>-2.4031438242948102</v>
      </c>
      <c r="K3614">
        <v>18.875892509541298</v>
      </c>
      <c r="L3614">
        <v>21.823917446714301</v>
      </c>
      <c r="M3614">
        <v>35.816795470190002</v>
      </c>
      <c r="N3614">
        <v>0.61057302731178698</v>
      </c>
      <c r="O3614">
        <v>113.891951488423</v>
      </c>
      <c r="P3614">
        <v>20.691949434464401</v>
      </c>
      <c r="Q3614">
        <v>4.9936651505048002E-2</v>
      </c>
    </row>
    <row r="3615" spans="1:17" hidden="1" x14ac:dyDescent="0.3">
      <c r="A3615" t="s">
        <v>7393</v>
      </c>
      <c r="B3615" t="s">
        <v>7394</v>
      </c>
      <c r="C3615" t="str">
        <f>IFERROR(VLOOKUP(Table1[[#This Row],[Ticker]],[1]!Table1[[Symbol]:[Industry]],2,FALSE),"-")</f>
        <v>-</v>
      </c>
      <c r="D3615" t="s">
        <v>1665</v>
      </c>
      <c r="E3615">
        <v>35.443678249999998</v>
      </c>
      <c r="F3615">
        <v>42.5</v>
      </c>
      <c r="G3615">
        <v>-62.354948641430198</v>
      </c>
      <c r="H3615">
        <v>8.6495162331101891</v>
      </c>
      <c r="I3615">
        <v>-39.336304830765201</v>
      </c>
      <c r="J3615">
        <v>0.40068392690136601</v>
      </c>
      <c r="K3615">
        <v>38.683397176881002</v>
      </c>
      <c r="L3615">
        <v>44.722768134018501</v>
      </c>
      <c r="M3615">
        <v>70.434319514300299</v>
      </c>
      <c r="N3615">
        <v>1.5103516497420499</v>
      </c>
      <c r="O3615">
        <v>75.411764705882305</v>
      </c>
      <c r="P3615">
        <v>36.6559485530546</v>
      </c>
      <c r="Q3615">
        <v>-1.5257977219068001E-2</v>
      </c>
    </row>
    <row r="3616" spans="1:17" hidden="1" x14ac:dyDescent="0.3">
      <c r="A3616" t="s">
        <v>7395</v>
      </c>
      <c r="B3616" t="s">
        <v>7396</v>
      </c>
      <c r="C3616" t="str">
        <f>IFERROR(VLOOKUP(Table1[[#This Row],[Ticker]],[1]!Table1[[Symbol]:[Industry]],2,FALSE),"-")</f>
        <v>-</v>
      </c>
      <c r="D3616" t="s">
        <v>1298</v>
      </c>
      <c r="E3616">
        <v>35.335546641000001</v>
      </c>
      <c r="F3616">
        <v>999.99</v>
      </c>
      <c r="G3616">
        <v>-23.975943276778899</v>
      </c>
      <c r="H3616">
        <v>-4.1612945777006196</v>
      </c>
      <c r="I3616">
        <v>-15.2562762491289</v>
      </c>
      <c r="J3616">
        <v>0.54322459675781398</v>
      </c>
      <c r="K3616">
        <v>999.99390814143806</v>
      </c>
      <c r="L3616">
        <v>999.99298889371903</v>
      </c>
      <c r="M3616">
        <v>45.349584451913898</v>
      </c>
      <c r="N3616">
        <v>0.73595125684471896</v>
      </c>
      <c r="O3616">
        <v>4.5010450104500999</v>
      </c>
      <c r="P3616">
        <v>0.88171500630516098</v>
      </c>
      <c r="Q3616">
        <v>-0.10191173764686701</v>
      </c>
    </row>
    <row r="3617" spans="1:17" hidden="1" x14ac:dyDescent="0.3">
      <c r="A3617" t="s">
        <v>7397</v>
      </c>
      <c r="B3617" t="s">
        <v>7398</v>
      </c>
      <c r="C3617" t="str">
        <f>IFERROR(VLOOKUP(Table1[[#This Row],[Ticker]],[1]!Table1[[Symbol]:[Industry]],2,FALSE),"-")</f>
        <v>-</v>
      </c>
      <c r="E3617">
        <v>35.304749999999999</v>
      </c>
      <c r="F3617">
        <v>138.44999999999999</v>
      </c>
      <c r="G3617">
        <v>64.391403661996506</v>
      </c>
      <c r="H3617">
        <v>29.625093494111901</v>
      </c>
      <c r="I3617">
        <v>58.894667147097401</v>
      </c>
      <c r="J3617">
        <v>5.5183590973546996</v>
      </c>
      <c r="K3617">
        <v>105.44045337886099</v>
      </c>
      <c r="L3617">
        <v>86.213830139310602</v>
      </c>
      <c r="M3617">
        <v>99.722077895616906</v>
      </c>
      <c r="N3617">
        <v>0.99199999999999999</v>
      </c>
      <c r="O3617">
        <v>0</v>
      </c>
      <c r="P3617">
        <v>142.894736842105</v>
      </c>
    </row>
    <row r="3618" spans="1:17" hidden="1" x14ac:dyDescent="0.3">
      <c r="A3618" t="s">
        <v>7399</v>
      </c>
      <c r="B3618" t="s">
        <v>7400</v>
      </c>
      <c r="C3618" t="str">
        <f>IFERROR(VLOOKUP(Table1[[#This Row],[Ticker]],[1]!Table1[[Symbol]:[Industry]],2,FALSE),"-")</f>
        <v>-</v>
      </c>
      <c r="D3618" t="s">
        <v>138</v>
      </c>
      <c r="E3618">
        <v>35.300699999999999</v>
      </c>
      <c r="F3618">
        <v>30.5</v>
      </c>
      <c r="G3618">
        <v>-32.246619968508199</v>
      </c>
      <c r="I3618">
        <v>-23.526952940858202</v>
      </c>
      <c r="M3618">
        <v>0</v>
      </c>
      <c r="N3618">
        <v>1</v>
      </c>
      <c r="O3618">
        <v>9.01639344262294</v>
      </c>
      <c r="P3618">
        <v>0</v>
      </c>
    </row>
    <row r="3619" spans="1:17" hidden="1" x14ac:dyDescent="0.3">
      <c r="A3619" t="s">
        <v>7401</v>
      </c>
      <c r="B3619" t="s">
        <v>7402</v>
      </c>
      <c r="C3619" t="str">
        <f>IFERROR(VLOOKUP(Table1[[#This Row],[Ticker]],[1]!Table1[[Symbol]:[Industry]],2,FALSE),"-")</f>
        <v>-</v>
      </c>
      <c r="E3619">
        <v>35.269881400000003</v>
      </c>
      <c r="F3619">
        <v>25.37</v>
      </c>
      <c r="G3619">
        <v>54.560298806261102</v>
      </c>
      <c r="H3619">
        <v>-2.9939794026033399</v>
      </c>
      <c r="I3619">
        <v>-10.5513649821046</v>
      </c>
      <c r="J3619">
        <v>-9.6457581320850103</v>
      </c>
      <c r="K3619">
        <v>26.137655742624599</v>
      </c>
      <c r="L3619">
        <v>23.3679955666654</v>
      </c>
      <c r="M3619">
        <v>27.431090665217098</v>
      </c>
      <c r="N3619">
        <v>0.95946129928430801</v>
      </c>
      <c r="O3619">
        <v>14.3082380764682</v>
      </c>
      <c r="P3619">
        <v>116.837606837606</v>
      </c>
      <c r="Q3619">
        <v>-2.2449702358733999E-2</v>
      </c>
    </row>
    <row r="3620" spans="1:17" hidden="1" x14ac:dyDescent="0.3">
      <c r="A3620" t="s">
        <v>7403</v>
      </c>
      <c r="B3620" t="s">
        <v>7404</v>
      </c>
      <c r="C3620" t="str">
        <f>IFERROR(VLOOKUP(Table1[[#This Row],[Ticker]],[1]!Table1[[Symbol]:[Industry]],2,FALSE),"-")</f>
        <v>-</v>
      </c>
      <c r="D3620" t="s">
        <v>407</v>
      </c>
      <c r="E3620">
        <v>35.260083299999998</v>
      </c>
      <c r="F3620">
        <v>58.67</v>
      </c>
      <c r="G3620">
        <v>28.611833056120901</v>
      </c>
      <c r="H3620">
        <v>11.1762538620301</v>
      </c>
      <c r="I3620">
        <v>-23.7987548149902</v>
      </c>
      <c r="J3620">
        <v>8.6704196254385</v>
      </c>
      <c r="K3620">
        <v>53.552355004396297</v>
      </c>
      <c r="L3620">
        <v>53.449651181295401</v>
      </c>
      <c r="M3620">
        <v>65.218483243793301</v>
      </c>
      <c r="N3620">
        <v>0.61043519786983602</v>
      </c>
      <c r="O3620">
        <v>60.8999488665416</v>
      </c>
      <c r="Q3620">
        <v>6.2853181491914004E-2</v>
      </c>
    </row>
    <row r="3621" spans="1:17" hidden="1" x14ac:dyDescent="0.3">
      <c r="A3621" t="s">
        <v>7405</v>
      </c>
      <c r="B3621" t="s">
        <v>7406</v>
      </c>
      <c r="C3621" t="str">
        <f>IFERROR(VLOOKUP(Table1[[#This Row],[Ticker]],[1]!Table1[[Symbol]:[Industry]],2,FALSE),"-")</f>
        <v>-</v>
      </c>
      <c r="E3621">
        <v>35.252462800000004</v>
      </c>
      <c r="F3621">
        <v>23.5</v>
      </c>
      <c r="G3621">
        <v>-32.678351979187603</v>
      </c>
      <c r="H3621">
        <v>-6.9814165289201204</v>
      </c>
      <c r="I3621">
        <v>-2.5464441148363899</v>
      </c>
      <c r="J3621">
        <v>-8.3843468318136107</v>
      </c>
      <c r="K3621">
        <v>25.0711251951506</v>
      </c>
      <c r="L3621">
        <v>22.418097830731</v>
      </c>
      <c r="M3621">
        <v>23.9380465573979</v>
      </c>
      <c r="N3621">
        <v>1.2491379310344799</v>
      </c>
      <c r="O3621">
        <v>23.404255319148898</v>
      </c>
      <c r="P3621">
        <v>56.6666666666666</v>
      </c>
    </row>
    <row r="3622" spans="1:17" hidden="1" x14ac:dyDescent="0.3">
      <c r="A3622" t="s">
        <v>7407</v>
      </c>
      <c r="B3622" t="s">
        <v>7408</v>
      </c>
      <c r="C3622" t="str">
        <f>IFERROR(VLOOKUP(Table1[[#This Row],[Ticker]],[1]!Table1[[Symbol]:[Industry]],2,FALSE),"-")</f>
        <v>-</v>
      </c>
      <c r="E3622">
        <v>35.218800000000002</v>
      </c>
      <c r="F3622">
        <v>65.22</v>
      </c>
      <c r="G3622">
        <v>-49.010426035399597</v>
      </c>
      <c r="H3622">
        <v>1.3783879619819099</v>
      </c>
      <c r="I3622">
        <v>-45.202570556325497</v>
      </c>
      <c r="J3622">
        <v>-0.45339303278358201</v>
      </c>
      <c r="K3622">
        <v>68.448585796862304</v>
      </c>
      <c r="L3622">
        <v>78.018994402294695</v>
      </c>
      <c r="M3622">
        <v>34.369962338476903</v>
      </c>
      <c r="N3622">
        <v>0.60496688741721805</v>
      </c>
      <c r="O3622">
        <v>67.049984667279901</v>
      </c>
      <c r="P3622">
        <v>9.6134453781512494</v>
      </c>
    </row>
    <row r="3623" spans="1:17" hidden="1" x14ac:dyDescent="0.3">
      <c r="A3623" t="s">
        <v>7409</v>
      </c>
      <c r="B3623" t="s">
        <v>7410</v>
      </c>
      <c r="C3623" t="str">
        <f>IFERROR(VLOOKUP(Table1[[#This Row],[Ticker]],[1]!Table1[[Symbol]:[Industry]],2,FALSE),"-")</f>
        <v>-</v>
      </c>
      <c r="E3623">
        <v>35.211734999999997</v>
      </c>
      <c r="F3623">
        <v>103.5</v>
      </c>
      <c r="G3623">
        <v>1.32672016147773</v>
      </c>
      <c r="H3623">
        <v>0.599181469904144</v>
      </c>
      <c r="I3623">
        <v>-8.4341067785953499</v>
      </c>
      <c r="J3623">
        <v>-2.5099170043527801</v>
      </c>
      <c r="K3623">
        <v>98.914012283826295</v>
      </c>
      <c r="L3623">
        <v>94.870522034004395</v>
      </c>
      <c r="M3623">
        <v>44.6075869382869</v>
      </c>
      <c r="N3623">
        <v>3.3674659541693299</v>
      </c>
      <c r="O3623">
        <v>15.7487922705314</v>
      </c>
      <c r="P3623">
        <v>30.500567393771199</v>
      </c>
      <c r="Q3623">
        <v>1.2451563027386999E-2</v>
      </c>
    </row>
    <row r="3624" spans="1:17" hidden="1" x14ac:dyDescent="0.3">
      <c r="A3624" t="s">
        <v>7411</v>
      </c>
      <c r="B3624" t="s">
        <v>7412</v>
      </c>
      <c r="C3624" t="str">
        <f>IFERROR(VLOOKUP(Table1[[#This Row],[Ticker]],[1]!Table1[[Symbol]:[Industry]],2,FALSE),"-")</f>
        <v>-</v>
      </c>
      <c r="D3624" t="s">
        <v>993</v>
      </c>
      <c r="E3624">
        <v>35.1785</v>
      </c>
      <c r="F3624">
        <v>74.06</v>
      </c>
      <c r="G3624">
        <v>23.114424151224998</v>
      </c>
      <c r="H3624">
        <v>-11.422886878663</v>
      </c>
      <c r="I3624">
        <v>-0.52351095091051103</v>
      </c>
      <c r="J3624">
        <v>-7.6240922349253397</v>
      </c>
      <c r="K3624">
        <v>75.100664119133896</v>
      </c>
      <c r="L3624">
        <v>66.782521216228005</v>
      </c>
      <c r="M3624">
        <v>28.700825316997499</v>
      </c>
      <c r="N3624">
        <v>0.77713794390052804</v>
      </c>
      <c r="O3624">
        <v>28.611936267890801</v>
      </c>
      <c r="P3624">
        <v>49.616161616161598</v>
      </c>
      <c r="Q3624">
        <v>0.10038923948246301</v>
      </c>
    </row>
    <row r="3625" spans="1:17" hidden="1" x14ac:dyDescent="0.3">
      <c r="A3625" t="s">
        <v>7413</v>
      </c>
      <c r="B3625" t="s">
        <v>7414</v>
      </c>
      <c r="C3625" t="str">
        <f>IFERROR(VLOOKUP(Table1[[#This Row],[Ticker]],[1]!Table1[[Symbol]:[Industry]],2,FALSE),"-")</f>
        <v>-</v>
      </c>
      <c r="E3625">
        <v>35.148842500000001</v>
      </c>
      <c r="F3625">
        <v>112.25</v>
      </c>
      <c r="G3625">
        <v>6.2444743566317298</v>
      </c>
      <c r="H3625">
        <v>-13.1969509796455</v>
      </c>
      <c r="I3625">
        <v>-14.048089430988099</v>
      </c>
      <c r="J3625">
        <v>-0.99086312254043096</v>
      </c>
      <c r="K3625">
        <v>123.31995530651599</v>
      </c>
      <c r="L3625">
        <v>118.134607061054</v>
      </c>
      <c r="M3625">
        <v>42.951227315172403</v>
      </c>
      <c r="N3625">
        <v>0.67309459725595699</v>
      </c>
      <c r="O3625">
        <v>50.467706013362999</v>
      </c>
      <c r="P3625">
        <v>64.831130690161501</v>
      </c>
      <c r="Q3625">
        <v>9.0365674523920997E-2</v>
      </c>
    </row>
    <row r="3626" spans="1:17" hidden="1" x14ac:dyDescent="0.3">
      <c r="A3626" t="s">
        <v>7415</v>
      </c>
      <c r="B3626" t="s">
        <v>7416</v>
      </c>
      <c r="C3626" t="str">
        <f>IFERROR(VLOOKUP(Table1[[#This Row],[Ticker]],[1]!Table1[[Symbol]:[Industry]],2,FALSE),"-")</f>
        <v>-</v>
      </c>
      <c r="E3626">
        <v>35.091540000000002</v>
      </c>
      <c r="F3626">
        <v>73.260000000000005</v>
      </c>
      <c r="G3626">
        <v>-96.917771531626499</v>
      </c>
      <c r="H3626">
        <v>-14.4524413394356</v>
      </c>
      <c r="I3626">
        <v>-88.198104503976595</v>
      </c>
      <c r="J3626">
        <v>-0.452496714717602</v>
      </c>
      <c r="K3626">
        <v>106.812771648226</v>
      </c>
      <c r="M3626">
        <v>26.820642184828401</v>
      </c>
      <c r="O3626">
        <v>308.47665847665797</v>
      </c>
      <c r="P3626">
        <v>19.882179675994099</v>
      </c>
    </row>
    <row r="3627" spans="1:17" hidden="1" x14ac:dyDescent="0.3">
      <c r="A3627" t="s">
        <v>7417</v>
      </c>
      <c r="B3627" t="s">
        <v>7418</v>
      </c>
      <c r="C3627" t="str">
        <f>IFERROR(VLOOKUP(Table1[[#This Row],[Ticker]],[1]!Table1[[Symbol]:[Industry]],2,FALSE),"-")</f>
        <v>-</v>
      </c>
      <c r="E3627">
        <v>35.050956499999998</v>
      </c>
      <c r="F3627">
        <v>39.340000000000003</v>
      </c>
      <c r="G3627">
        <v>-25.1068806982415</v>
      </c>
      <c r="H3627">
        <v>-14.729476395882401</v>
      </c>
      <c r="I3627">
        <v>-30.908077278288399</v>
      </c>
      <c r="J3627">
        <v>-10.023957221424</v>
      </c>
      <c r="K3627">
        <v>43.366701086499901</v>
      </c>
      <c r="L3627">
        <v>43.629452566161298</v>
      </c>
      <c r="M3627">
        <v>23.983556031701202</v>
      </c>
      <c r="N3627">
        <v>1.29822095443927</v>
      </c>
      <c r="O3627">
        <v>51.245551601423401</v>
      </c>
      <c r="P3627">
        <v>9.2474312690919298</v>
      </c>
      <c r="Q3627">
        <v>7.7978439854028997E-2</v>
      </c>
    </row>
    <row r="3628" spans="1:17" hidden="1" x14ac:dyDescent="0.3">
      <c r="A3628" t="s">
        <v>7419</v>
      </c>
      <c r="B3628" t="s">
        <v>7420</v>
      </c>
      <c r="C3628" t="str">
        <f>IFERROR(VLOOKUP(Table1[[#This Row],[Ticker]],[1]!Table1[[Symbol]:[Industry]],2,FALSE),"-")</f>
        <v>-</v>
      </c>
      <c r="D3628" t="s">
        <v>62</v>
      </c>
      <c r="E3628">
        <v>34.897670900000001</v>
      </c>
      <c r="F3628">
        <v>47.03</v>
      </c>
      <c r="G3628">
        <v>52.895060860114597</v>
      </c>
      <c r="H3628">
        <v>-8.7736596414886492</v>
      </c>
      <c r="I3628">
        <v>34.045311052458302</v>
      </c>
      <c r="J3628">
        <v>-2.23633151446443</v>
      </c>
      <c r="K3628">
        <v>50.353022399869197</v>
      </c>
      <c r="L3628">
        <v>42.181161928565402</v>
      </c>
      <c r="M3628">
        <v>46.158989896464</v>
      </c>
      <c r="N3628">
        <v>0.716334235353144</v>
      </c>
      <c r="O3628">
        <v>50.7761003614714</v>
      </c>
      <c r="P3628">
        <v>182.46246246246201</v>
      </c>
      <c r="Q3628">
        <v>0.117512044924142</v>
      </c>
    </row>
    <row r="3629" spans="1:17" hidden="1" x14ac:dyDescent="0.3">
      <c r="A3629" t="s">
        <v>7421</v>
      </c>
      <c r="B3629" t="s">
        <v>7422</v>
      </c>
      <c r="C3629" t="str">
        <f>IFERROR(VLOOKUP(Table1[[#This Row],[Ticker]],[1]!Table1[[Symbol]:[Industry]],2,FALSE),"-")</f>
        <v>-</v>
      </c>
      <c r="D3629" t="s">
        <v>407</v>
      </c>
      <c r="E3629">
        <v>34.821108251999902</v>
      </c>
      <c r="F3629">
        <v>30.78</v>
      </c>
      <c r="G3629">
        <v>2.68824221093598</v>
      </c>
      <c r="H3629">
        <v>10.4372455682847</v>
      </c>
      <c r="I3629">
        <v>-6.2223760387581297</v>
      </c>
      <c r="J3629">
        <v>-8.9919321304101505</v>
      </c>
      <c r="K3629">
        <v>29.5964092490856</v>
      </c>
      <c r="L3629">
        <v>26.9140950109012</v>
      </c>
      <c r="M3629">
        <v>42.878845123984597</v>
      </c>
      <c r="N3629">
        <v>0.65651916897561802</v>
      </c>
      <c r="O3629">
        <v>37.914230019493097</v>
      </c>
      <c r="P3629">
        <v>77.546644352339698</v>
      </c>
      <c r="Q3629">
        <v>0.150339800111152</v>
      </c>
    </row>
    <row r="3630" spans="1:17" hidden="1" x14ac:dyDescent="0.3">
      <c r="A3630" t="s">
        <v>7423</v>
      </c>
      <c r="B3630" t="s">
        <v>7424</v>
      </c>
      <c r="C3630" t="str">
        <f>IFERROR(VLOOKUP(Table1[[#This Row],[Ticker]],[1]!Table1[[Symbol]:[Industry]],2,FALSE),"-")</f>
        <v>-</v>
      </c>
      <c r="E3630">
        <v>34.596327700000003</v>
      </c>
      <c r="F3630">
        <v>71.02</v>
      </c>
      <c r="G3630">
        <v>-29.345696774447099</v>
      </c>
      <c r="H3630">
        <v>5.8075989195590196</v>
      </c>
      <c r="I3630">
        <v>-12.700319570428499</v>
      </c>
      <c r="J3630">
        <v>7.5337043488834698</v>
      </c>
      <c r="K3630">
        <v>67.349164549729593</v>
      </c>
      <c r="L3630">
        <v>68.848175640651903</v>
      </c>
      <c r="M3630">
        <v>55.075403780367402</v>
      </c>
      <c r="N3630">
        <v>2.4692196531791901</v>
      </c>
      <c r="O3630">
        <v>39.3691917769642</v>
      </c>
      <c r="P3630">
        <v>42.0399999999999</v>
      </c>
      <c r="Q3630">
        <v>0.13560588001569401</v>
      </c>
    </row>
    <row r="3631" spans="1:17" hidden="1" x14ac:dyDescent="0.3">
      <c r="A3631" t="s">
        <v>7425</v>
      </c>
      <c r="B3631" t="s">
        <v>7426</v>
      </c>
      <c r="C3631" t="str">
        <f>IFERROR(VLOOKUP(Table1[[#This Row],[Ticker]],[1]!Table1[[Symbol]:[Industry]],2,FALSE),"-")</f>
        <v>-</v>
      </c>
      <c r="E3631">
        <v>34.594434974000002</v>
      </c>
      <c r="F3631">
        <v>45.02</v>
      </c>
      <c r="G3631">
        <v>-44.561584483340901</v>
      </c>
      <c r="H3631">
        <v>-14.2417774750849</v>
      </c>
      <c r="I3631">
        <v>6.2880002087544202</v>
      </c>
      <c r="J3631">
        <v>-8.8066881821468499</v>
      </c>
      <c r="K3631">
        <v>47.744410254126201</v>
      </c>
      <c r="L3631">
        <v>47.021360370827203</v>
      </c>
      <c r="M3631">
        <v>33.578827594544997</v>
      </c>
      <c r="N3631">
        <v>0.47107660324241901</v>
      </c>
      <c r="O3631">
        <v>65.259884495779602</v>
      </c>
      <c r="P3631">
        <v>61.304192045861697</v>
      </c>
      <c r="Q3631">
        <v>0.15782221867250601</v>
      </c>
    </row>
    <row r="3632" spans="1:17" hidden="1" x14ac:dyDescent="0.3">
      <c r="A3632" t="s">
        <v>7427</v>
      </c>
      <c r="B3632" t="s">
        <v>7428</v>
      </c>
      <c r="C3632" t="str">
        <f>IFERROR(VLOOKUP(Table1[[#This Row],[Ticker]],[1]!Table1[[Symbol]:[Industry]],2,FALSE),"-")</f>
        <v>-</v>
      </c>
      <c r="D3632" t="s">
        <v>420</v>
      </c>
      <c r="E3632">
        <v>34.570799999999998</v>
      </c>
      <c r="F3632">
        <v>3.24</v>
      </c>
      <c r="G3632">
        <v>-16.691175064858299</v>
      </c>
      <c r="H3632">
        <v>-8.3909018284559096</v>
      </c>
      <c r="I3632">
        <v>20.878177532383599</v>
      </c>
      <c r="J3632">
        <v>6.21089126342447</v>
      </c>
      <c r="K3632">
        <v>3.0791503096603199</v>
      </c>
      <c r="L3632">
        <v>2.8226624657035302</v>
      </c>
      <c r="M3632">
        <v>67.363263271453206</v>
      </c>
      <c r="N3632">
        <v>0.59939235072653396</v>
      </c>
      <c r="O3632">
        <v>38.8888888888888</v>
      </c>
      <c r="P3632">
        <v>88.3720930232558</v>
      </c>
      <c r="Q3632">
        <v>3.1756475835762001E-2</v>
      </c>
    </row>
    <row r="3633" spans="1:17" hidden="1" x14ac:dyDescent="0.3">
      <c r="A3633" t="s">
        <v>7429</v>
      </c>
      <c r="B3633" t="s">
        <v>7430</v>
      </c>
      <c r="C3633" t="str">
        <f>IFERROR(VLOOKUP(Table1[[#This Row],[Ticker]],[1]!Table1[[Symbol]:[Industry]],2,FALSE),"-")</f>
        <v>-</v>
      </c>
      <c r="D3633" t="s">
        <v>619</v>
      </c>
      <c r="E3633">
        <v>34.567518501000002</v>
      </c>
      <c r="F3633">
        <v>13.11</v>
      </c>
      <c r="G3633">
        <v>-36.224939260714599</v>
      </c>
      <c r="H3633">
        <v>-4.6760004600535598</v>
      </c>
      <c r="I3633">
        <v>-38.857674850527502</v>
      </c>
      <c r="J3633">
        <v>-2.3272757621797302</v>
      </c>
      <c r="K3633">
        <v>14.2776275286206</v>
      </c>
      <c r="L3633">
        <v>15.9966956136705</v>
      </c>
      <c r="M3633">
        <v>35.155653654489797</v>
      </c>
      <c r="N3633">
        <v>1.2388899579607999</v>
      </c>
      <c r="O3633">
        <v>67.810831426391999</v>
      </c>
      <c r="P3633">
        <v>12.5321888412017</v>
      </c>
      <c r="Q3633">
        <v>-2.3136239435087001E-2</v>
      </c>
    </row>
    <row r="3634" spans="1:17" hidden="1" x14ac:dyDescent="0.3">
      <c r="A3634" t="s">
        <v>7431</v>
      </c>
      <c r="B3634" t="s">
        <v>7432</v>
      </c>
      <c r="C3634" t="str">
        <f>IFERROR(VLOOKUP(Table1[[#This Row],[Ticker]],[1]!Table1[[Symbol]:[Industry]],2,FALSE),"-")</f>
        <v>-</v>
      </c>
      <c r="E3634">
        <v>34.547924999999999</v>
      </c>
      <c r="F3634">
        <v>41.89</v>
      </c>
      <c r="G3634">
        <v>10.7619145553214</v>
      </c>
      <c r="H3634">
        <v>0.82617409397858199</v>
      </c>
      <c r="I3634">
        <v>-3.69835347948846</v>
      </c>
      <c r="J3634">
        <v>0.54422459675781298</v>
      </c>
      <c r="K3634">
        <v>37.837733091801702</v>
      </c>
      <c r="L3634">
        <v>30.3771454276322</v>
      </c>
      <c r="M3634">
        <v>87.052658370214502</v>
      </c>
      <c r="N3634">
        <v>0</v>
      </c>
      <c r="O3634">
        <v>0</v>
      </c>
      <c r="P3634">
        <v>99.476190476190396</v>
      </c>
    </row>
    <row r="3635" spans="1:17" hidden="1" x14ac:dyDescent="0.3">
      <c r="A3635" t="s">
        <v>7433</v>
      </c>
      <c r="B3635" t="s">
        <v>7434</v>
      </c>
      <c r="C3635" t="str">
        <f>IFERROR(VLOOKUP(Table1[[#This Row],[Ticker]],[1]!Table1[[Symbol]:[Industry]],2,FALSE),"-")</f>
        <v>-</v>
      </c>
      <c r="D3635" t="s">
        <v>420</v>
      </c>
      <c r="E3635">
        <v>34.516040199999999</v>
      </c>
      <c r="F3635">
        <v>57.41</v>
      </c>
      <c r="G3635">
        <v>220.415178498865</v>
      </c>
      <c r="H3635">
        <v>32.461360043564099</v>
      </c>
      <c r="I3635">
        <v>54.0947561992486</v>
      </c>
      <c r="J3635">
        <v>7.9759185858288397</v>
      </c>
      <c r="K3635">
        <v>45.113437971099998</v>
      </c>
      <c r="L3635">
        <v>34.696988966566998</v>
      </c>
      <c r="M3635">
        <v>66.251618645765504</v>
      </c>
      <c r="N3635">
        <v>2.7546775989820098</v>
      </c>
      <c r="O3635">
        <v>18.446263717122399</v>
      </c>
      <c r="P3635">
        <v>307.16312056737502</v>
      </c>
      <c r="Q3635">
        <v>7.4526917795432995E-2</v>
      </c>
    </row>
    <row r="3636" spans="1:17" hidden="1" x14ac:dyDescent="0.3">
      <c r="A3636" t="s">
        <v>7435</v>
      </c>
      <c r="B3636" t="s">
        <v>7436</v>
      </c>
      <c r="C3636" t="str">
        <f>IFERROR(VLOOKUP(Table1[[#This Row],[Ticker]],[1]!Table1[[Symbol]:[Industry]],2,FALSE),"-")</f>
        <v>-</v>
      </c>
      <c r="D3636" t="s">
        <v>130</v>
      </c>
      <c r="E3636">
        <v>34.49436</v>
      </c>
      <c r="F3636">
        <v>62.9</v>
      </c>
      <c r="G3636">
        <v>-5.29669799376006</v>
      </c>
      <c r="H3636">
        <v>9.1720387556327108</v>
      </c>
      <c r="I3636">
        <v>-23.898251557770902</v>
      </c>
      <c r="J3636">
        <v>1.18422459675781</v>
      </c>
      <c r="K3636">
        <v>59.305493752126303</v>
      </c>
      <c r="L3636">
        <v>61.9417818960559</v>
      </c>
      <c r="M3636">
        <v>58.907555047909298</v>
      </c>
      <c r="N3636">
        <v>0.61457489878542504</v>
      </c>
      <c r="O3636">
        <v>90.699523052464201</v>
      </c>
      <c r="P3636">
        <v>45.601851851851798</v>
      </c>
    </row>
    <row r="3637" spans="1:17" hidden="1" x14ac:dyDescent="0.3">
      <c r="A3637" t="s">
        <v>7437</v>
      </c>
      <c r="B3637" t="s">
        <v>7438</v>
      </c>
      <c r="C3637" t="str">
        <f>IFERROR(VLOOKUP(Table1[[#This Row],[Ticker]],[1]!Table1[[Symbol]:[Industry]],2,FALSE),"-")</f>
        <v>-</v>
      </c>
      <c r="D3637" t="s">
        <v>380</v>
      </c>
      <c r="E3637">
        <v>34.360199999999999</v>
      </c>
      <c r="F3637">
        <v>27</v>
      </c>
      <c r="G3637">
        <v>-36.879169083230501</v>
      </c>
      <c r="H3637">
        <v>-13.844099252157999</v>
      </c>
      <c r="I3637">
        <v>-47.756276249128902</v>
      </c>
      <c r="K3637">
        <v>30.263186435547102</v>
      </c>
      <c r="M3637">
        <v>13.782778251267199</v>
      </c>
      <c r="N3637">
        <v>0.73369565217391297</v>
      </c>
      <c r="O3637">
        <v>90.5555555555555</v>
      </c>
      <c r="P3637">
        <v>0</v>
      </c>
    </row>
    <row r="3638" spans="1:17" hidden="1" x14ac:dyDescent="0.3">
      <c r="A3638" t="s">
        <v>7439</v>
      </c>
      <c r="B3638" t="s">
        <v>7440</v>
      </c>
      <c r="C3638" t="str">
        <f>IFERROR(VLOOKUP(Table1[[#This Row],[Ticker]],[1]!Table1[[Symbol]:[Industry]],2,FALSE),"-")</f>
        <v>-</v>
      </c>
      <c r="D3638" t="s">
        <v>626</v>
      </c>
      <c r="E3638">
        <v>34.271999999999998</v>
      </c>
      <c r="F3638">
        <v>112</v>
      </c>
      <c r="G3638">
        <v>51.024056723221001</v>
      </c>
      <c r="H3638">
        <v>-12.0560314198058</v>
      </c>
      <c r="I3638">
        <v>-21.961815607729498</v>
      </c>
      <c r="J3638">
        <v>0.54422459675781298</v>
      </c>
      <c r="K3638">
        <v>121.066155298952</v>
      </c>
      <c r="L3638">
        <v>112.03764137957801</v>
      </c>
      <c r="M3638">
        <v>6.0198736705232E-2</v>
      </c>
      <c r="N3638">
        <v>1.37777777777777</v>
      </c>
      <c r="O3638">
        <v>24.0178571428571</v>
      </c>
      <c r="P3638">
        <v>75</v>
      </c>
    </row>
    <row r="3639" spans="1:17" hidden="1" x14ac:dyDescent="0.3">
      <c r="A3639" t="s">
        <v>7441</v>
      </c>
      <c r="B3639" t="s">
        <v>7442</v>
      </c>
      <c r="C3639" t="str">
        <f>IFERROR(VLOOKUP(Table1[[#This Row],[Ticker]],[1]!Table1[[Symbol]:[Industry]],2,FALSE),"-")</f>
        <v>-</v>
      </c>
      <c r="D3639" t="s">
        <v>271</v>
      </c>
      <c r="E3639">
        <v>34.271110290999999</v>
      </c>
      <c r="F3639">
        <v>45.83</v>
      </c>
      <c r="G3639">
        <v>-3.3706801188841902</v>
      </c>
      <c r="H3639">
        <v>-8.9241811756387701</v>
      </c>
      <c r="I3639">
        <v>-23.172691760481101</v>
      </c>
      <c r="J3639">
        <v>-2.8643910452329902</v>
      </c>
      <c r="K3639">
        <v>49.341511123042999</v>
      </c>
      <c r="L3639">
        <v>49.374741693664902</v>
      </c>
      <c r="M3639">
        <v>39.7905686063446</v>
      </c>
      <c r="N3639">
        <v>0.45301640218695799</v>
      </c>
      <c r="O3639">
        <v>46.126991053894798</v>
      </c>
      <c r="P3639">
        <v>29.098591549295701</v>
      </c>
      <c r="Q3639">
        <v>2.7063392567035001E-2</v>
      </c>
    </row>
    <row r="3640" spans="1:17" hidden="1" x14ac:dyDescent="0.3">
      <c r="A3640" t="s">
        <v>7443</v>
      </c>
      <c r="B3640" t="s">
        <v>7444</v>
      </c>
      <c r="C3640" t="str">
        <f>IFERROR(VLOOKUP(Table1[[#This Row],[Ticker]],[1]!Table1[[Symbol]:[Industry]],2,FALSE),"-")</f>
        <v>-</v>
      </c>
      <c r="D3640" t="s">
        <v>92</v>
      </c>
      <c r="E3640">
        <v>34.205641473999997</v>
      </c>
      <c r="F3640">
        <v>66.069999999999993</v>
      </c>
      <c r="G3640">
        <v>53.870624690919499</v>
      </c>
      <c r="H3640">
        <v>-5.1826089649119798</v>
      </c>
      <c r="I3640">
        <v>-12.710878142656799</v>
      </c>
      <c r="J3640">
        <v>3.7068287312842099</v>
      </c>
      <c r="K3640">
        <v>68.276160972133397</v>
      </c>
      <c r="L3640">
        <v>64.714420327596898</v>
      </c>
      <c r="M3640">
        <v>43.804152840591101</v>
      </c>
      <c r="N3640">
        <v>0.60406107819278299</v>
      </c>
      <c r="O3640">
        <v>51.036779173603698</v>
      </c>
      <c r="P3640">
        <v>131.41856392294201</v>
      </c>
      <c r="Q3640">
        <v>5.7184374408464002E-2</v>
      </c>
    </row>
    <row r="3641" spans="1:17" hidden="1" x14ac:dyDescent="0.3">
      <c r="A3641" t="s">
        <v>7445</v>
      </c>
      <c r="B3641" t="s">
        <v>7446</v>
      </c>
      <c r="C3641" t="str">
        <f>IFERROR(VLOOKUP(Table1[[#This Row],[Ticker]],[1]!Table1[[Symbol]:[Industry]],2,FALSE),"-")</f>
        <v>-</v>
      </c>
      <c r="D3641" t="s">
        <v>1665</v>
      </c>
      <c r="E3641">
        <v>34.184763500000003</v>
      </c>
      <c r="F3641">
        <v>34.49</v>
      </c>
      <c r="G3641">
        <v>60.462559397017799</v>
      </c>
      <c r="H3641">
        <v>-6.06745293547187</v>
      </c>
      <c r="I3641">
        <v>11.0344597450124</v>
      </c>
      <c r="J3641">
        <v>-4.6697170297652697</v>
      </c>
      <c r="K3641">
        <v>31.967448577689598</v>
      </c>
      <c r="L3641">
        <v>27.833476145029099</v>
      </c>
      <c r="M3641">
        <v>52.503622115820399</v>
      </c>
      <c r="N3641">
        <v>0.330529353618215</v>
      </c>
      <c r="O3641">
        <v>15.917657291968601</v>
      </c>
      <c r="P3641">
        <v>97.085714285714204</v>
      </c>
      <c r="Q3641">
        <v>0.129586612669949</v>
      </c>
    </row>
    <row r="3642" spans="1:17" hidden="1" x14ac:dyDescent="0.3">
      <c r="A3642" t="s">
        <v>7447</v>
      </c>
      <c r="B3642" t="s">
        <v>7448</v>
      </c>
      <c r="C3642" t="str">
        <f>IFERROR(VLOOKUP(Table1[[#This Row],[Ticker]],[1]!Table1[[Symbol]:[Industry]],2,FALSE),"-")</f>
        <v>-</v>
      </c>
      <c r="D3642" t="s">
        <v>1541</v>
      </c>
      <c r="E3642">
        <v>34.132036960000001</v>
      </c>
      <c r="F3642">
        <v>6.8</v>
      </c>
      <c r="G3642">
        <v>13.3977940969584</v>
      </c>
      <c r="H3642">
        <v>-15.388448624698</v>
      </c>
      <c r="I3642">
        <v>-9.8299196599816696</v>
      </c>
      <c r="J3642">
        <v>4.67898723075474</v>
      </c>
      <c r="K3642">
        <v>6.4881614858725802</v>
      </c>
      <c r="L3642">
        <v>5.94608636458329</v>
      </c>
      <c r="M3642">
        <v>25.869792107269401</v>
      </c>
      <c r="N3642">
        <v>1.0350860233560999</v>
      </c>
      <c r="O3642">
        <v>24.117647058823501</v>
      </c>
      <c r="P3642">
        <v>54.545454545454497</v>
      </c>
      <c r="Q3642">
        <v>5.6602346177350001E-2</v>
      </c>
    </row>
    <row r="3643" spans="1:17" hidden="1" x14ac:dyDescent="0.3">
      <c r="A3643" t="s">
        <v>7449</v>
      </c>
      <c r="B3643" t="s">
        <v>7450</v>
      </c>
      <c r="C3643" t="str">
        <f>IFERROR(VLOOKUP(Table1[[#This Row],[Ticker]],[1]!Table1[[Symbol]:[Industry]],2,FALSE),"-")</f>
        <v>-</v>
      </c>
      <c r="D3643" t="s">
        <v>46</v>
      </c>
      <c r="E3643">
        <v>34.079973459999998</v>
      </c>
      <c r="F3643">
        <v>984.1</v>
      </c>
      <c r="G3643">
        <v>81.044890056554394</v>
      </c>
      <c r="H3643">
        <v>32.4247631487017</v>
      </c>
      <c r="I3643">
        <v>-15.681248423569899</v>
      </c>
      <c r="J3643">
        <v>-8.4306796992864204</v>
      </c>
      <c r="K3643">
        <v>846.53743516795998</v>
      </c>
      <c r="L3643">
        <v>755.08076075860504</v>
      </c>
      <c r="M3643">
        <v>54.513727475230702</v>
      </c>
      <c r="N3643">
        <v>2.3262441160923299</v>
      </c>
      <c r="O3643">
        <v>24.2404227212681</v>
      </c>
      <c r="P3643">
        <v>113.934782608695</v>
      </c>
      <c r="Q3643">
        <v>8.4969859583078997E-2</v>
      </c>
    </row>
    <row r="3644" spans="1:17" hidden="1" x14ac:dyDescent="0.3">
      <c r="A3644" t="s">
        <v>7451</v>
      </c>
      <c r="B3644" t="s">
        <v>7452</v>
      </c>
      <c r="C3644" t="str">
        <f>IFERROR(VLOOKUP(Table1[[#This Row],[Ticker]],[1]!Table1[[Symbol]:[Industry]],2,FALSE),"-")</f>
        <v>-</v>
      </c>
      <c r="D3644" t="s">
        <v>302</v>
      </c>
      <c r="E3644">
        <v>34.069499999999998</v>
      </c>
      <c r="F3644">
        <v>10.050000000000001</v>
      </c>
      <c r="G3644">
        <v>-74.492929982834994</v>
      </c>
      <c r="H3644">
        <v>-10.615840032246</v>
      </c>
      <c r="I3644">
        <v>-61.019902800666998</v>
      </c>
      <c r="J3644">
        <v>3.4442245967577998</v>
      </c>
      <c r="K3644">
        <v>10.8616168056402</v>
      </c>
      <c r="L3644">
        <v>13.6354432109837</v>
      </c>
      <c r="M3644">
        <v>43.1310468398542</v>
      </c>
      <c r="N3644">
        <v>1.6868798980678199</v>
      </c>
      <c r="O3644">
        <v>132.636815920397</v>
      </c>
      <c r="P3644">
        <v>6.1246040126715799</v>
      </c>
      <c r="Q3644">
        <v>-4.1072334421905998E-2</v>
      </c>
    </row>
    <row r="3645" spans="1:17" hidden="1" x14ac:dyDescent="0.3">
      <c r="A3645" t="s">
        <v>7453</v>
      </c>
      <c r="B3645" t="s">
        <v>7454</v>
      </c>
      <c r="C3645" t="str">
        <f>IFERROR(VLOOKUP(Table1[[#This Row],[Ticker]],[1]!Table1[[Symbol]:[Industry]],2,FALSE),"-")</f>
        <v>-</v>
      </c>
      <c r="D3645" t="s">
        <v>268</v>
      </c>
      <c r="E3645">
        <v>34.059690000000003</v>
      </c>
      <c r="F3645">
        <v>113.4</v>
      </c>
      <c r="G3645">
        <v>567.06610425521296</v>
      </c>
      <c r="H3645">
        <v>-9.4244524724374603</v>
      </c>
      <c r="I3645">
        <v>0.80144558077587802</v>
      </c>
      <c r="J3645">
        <v>9.9113132043527497</v>
      </c>
      <c r="K3645">
        <v>107.097434987635</v>
      </c>
      <c r="L3645">
        <v>85.719331252152301</v>
      </c>
      <c r="M3645">
        <v>71.197313790414896</v>
      </c>
      <c r="N3645">
        <v>2.20716695489467</v>
      </c>
      <c r="O3645">
        <v>11.1111111111111</v>
      </c>
      <c r="P3645">
        <v>668.292682926829</v>
      </c>
    </row>
    <row r="3646" spans="1:17" hidden="1" x14ac:dyDescent="0.3">
      <c r="A3646" t="s">
        <v>7455</v>
      </c>
      <c r="B3646" t="s">
        <v>7456</v>
      </c>
      <c r="C3646" t="str">
        <f>IFERROR(VLOOKUP(Table1[[#This Row],[Ticker]],[1]!Table1[[Symbol]:[Industry]],2,FALSE),"-")</f>
        <v>-</v>
      </c>
      <c r="D3646" t="s">
        <v>62</v>
      </c>
      <c r="E3646">
        <v>34.040607699999903</v>
      </c>
      <c r="F3646">
        <v>5.5</v>
      </c>
      <c r="G3646">
        <v>-5.5931859894901201</v>
      </c>
      <c r="H3646">
        <v>-1.87035303188851</v>
      </c>
      <c r="I3646">
        <v>-12.2495918825592</v>
      </c>
      <c r="J3646">
        <v>1.0670674632677399</v>
      </c>
      <c r="K3646">
        <v>3.84060084798248</v>
      </c>
      <c r="L3646">
        <v>2.670549716824</v>
      </c>
      <c r="M3646">
        <v>38.443217552922597</v>
      </c>
      <c r="N3646">
        <v>1</v>
      </c>
      <c r="Q3646">
        <v>2.0202940921462999E-2</v>
      </c>
    </row>
    <row r="3647" spans="1:17" hidden="1" x14ac:dyDescent="0.3">
      <c r="A3647" t="s">
        <v>7457</v>
      </c>
      <c r="B3647" t="s">
        <v>7458</v>
      </c>
      <c r="C3647" t="str">
        <f>IFERROR(VLOOKUP(Table1[[#This Row],[Ticker]],[1]!Table1[[Symbol]:[Industry]],2,FALSE),"-")</f>
        <v>-</v>
      </c>
      <c r="D3647" t="s">
        <v>242</v>
      </c>
      <c r="E3647">
        <v>34.036079399999998</v>
      </c>
      <c r="F3647">
        <v>26.98</v>
      </c>
      <c r="G3647">
        <v>19.534695021093398</v>
      </c>
      <c r="H3647">
        <v>18.2196578032517</v>
      </c>
      <c r="I3647">
        <v>36.743723750870998</v>
      </c>
      <c r="J3647">
        <v>-3.3810090481019999</v>
      </c>
      <c r="K3647">
        <v>24.1947271557184</v>
      </c>
      <c r="L3647">
        <v>20.551789707469698</v>
      </c>
      <c r="M3647">
        <v>51.847111935566801</v>
      </c>
      <c r="N3647">
        <v>1.39024249350127</v>
      </c>
      <c r="O3647">
        <v>15.9747961452928</v>
      </c>
      <c r="P3647">
        <v>91.347517730496406</v>
      </c>
      <c r="Q3647">
        <v>9.7457485584418996E-2</v>
      </c>
    </row>
    <row r="3648" spans="1:17" hidden="1" x14ac:dyDescent="0.3">
      <c r="A3648" t="s">
        <v>7459</v>
      </c>
      <c r="B3648" t="s">
        <v>7460</v>
      </c>
      <c r="C3648" t="str">
        <f>IFERROR(VLOOKUP(Table1[[#This Row],[Ticker]],[1]!Table1[[Symbol]:[Industry]],2,FALSE),"-")</f>
        <v>-</v>
      </c>
      <c r="D3648" t="s">
        <v>619</v>
      </c>
      <c r="E3648">
        <v>34.024050000000003</v>
      </c>
      <c r="F3648">
        <v>81</v>
      </c>
      <c r="G3648">
        <v>101.086574089156</v>
      </c>
      <c r="H3648">
        <v>33.538705422299302</v>
      </c>
      <c r="I3648">
        <v>50.863494054398501</v>
      </c>
      <c r="J3648">
        <v>5.2590534940962099</v>
      </c>
      <c r="K3648">
        <v>63.923510629906701</v>
      </c>
      <c r="L3648">
        <v>50.1649462407416</v>
      </c>
      <c r="M3648">
        <v>62.010007007925402</v>
      </c>
      <c r="N3648">
        <v>1.3756179317766399</v>
      </c>
      <c r="O3648">
        <v>9.7530864197530995</v>
      </c>
      <c r="P3648">
        <v>139.644970414201</v>
      </c>
      <c r="Q3648">
        <v>0.18157681815000801</v>
      </c>
    </row>
    <row r="3649" spans="1:17" hidden="1" x14ac:dyDescent="0.3">
      <c r="A3649" t="s">
        <v>7461</v>
      </c>
      <c r="B3649" t="s">
        <v>7462</v>
      </c>
      <c r="C3649" t="str">
        <f>IFERROR(VLOOKUP(Table1[[#This Row],[Ticker]],[1]!Table1[[Symbol]:[Industry]],2,FALSE),"-")</f>
        <v>-</v>
      </c>
      <c r="D3649" t="s">
        <v>420</v>
      </c>
      <c r="E3649">
        <v>33.992243999999999</v>
      </c>
      <c r="F3649">
        <v>0.93</v>
      </c>
      <c r="G3649">
        <v>3.4213169971936801</v>
      </c>
      <c r="H3649">
        <v>-8.2429272307618504</v>
      </c>
      <c r="I3649">
        <v>-43.717814710667398</v>
      </c>
      <c r="J3649">
        <v>-2.5485589083968199</v>
      </c>
      <c r="K3649">
        <v>0.98344624503306999</v>
      </c>
      <c r="L3649">
        <v>0.96762910948743497</v>
      </c>
      <c r="M3649">
        <v>24.398191445232399</v>
      </c>
      <c r="N3649">
        <v>0.99013355034294304</v>
      </c>
      <c r="O3649">
        <v>41.935483870967701</v>
      </c>
      <c r="P3649">
        <v>57.627118644067799</v>
      </c>
      <c r="Q3649">
        <v>1.3854348908495E-2</v>
      </c>
    </row>
    <row r="3650" spans="1:17" hidden="1" x14ac:dyDescent="0.3">
      <c r="A3650" t="s">
        <v>7463</v>
      </c>
      <c r="B3650" t="s">
        <v>7464</v>
      </c>
      <c r="C3650" t="str">
        <f>IFERROR(VLOOKUP(Table1[[#This Row],[Ticker]],[1]!Table1[[Symbol]:[Industry]],2,FALSE),"-")</f>
        <v>-</v>
      </c>
      <c r="E3650">
        <v>33.946994908000001</v>
      </c>
      <c r="F3650">
        <v>23.42</v>
      </c>
      <c r="G3650">
        <v>350.11312554913098</v>
      </c>
      <c r="H3650">
        <v>43.7459816618357</v>
      </c>
      <c r="I3650">
        <v>145.25540339491999</v>
      </c>
      <c r="J3650">
        <v>6.6412222872889899</v>
      </c>
      <c r="K3650">
        <v>16.268491717071502</v>
      </c>
      <c r="L3650">
        <v>10.0265425901661</v>
      </c>
      <c r="M3650">
        <v>99.943877426706706</v>
      </c>
      <c r="N3650">
        <v>0.47376660556443001</v>
      </c>
      <c r="O3650">
        <v>0</v>
      </c>
      <c r="P3650">
        <v>423.93736017897101</v>
      </c>
      <c r="Q3650">
        <v>0.18139664429649199</v>
      </c>
    </row>
    <row r="3651" spans="1:17" hidden="1" x14ac:dyDescent="0.3">
      <c r="A3651" t="s">
        <v>7465</v>
      </c>
      <c r="B3651" t="s">
        <v>7466</v>
      </c>
      <c r="C3651" t="str">
        <f>IFERROR(VLOOKUP(Table1[[#This Row],[Ticker]],[1]!Table1[[Symbol]:[Industry]],2,FALSE),"-")</f>
        <v>-</v>
      </c>
      <c r="E3651">
        <v>33.933599999999998</v>
      </c>
      <c r="F3651">
        <v>31.42</v>
      </c>
      <c r="G3651">
        <v>1304.20587490503</v>
      </c>
      <c r="H3651">
        <v>40.898723889519999</v>
      </c>
      <c r="I3651">
        <v>510.64013809350001</v>
      </c>
      <c r="J3651">
        <v>6.6211996136383</v>
      </c>
      <c r="K3651">
        <v>21.978904528526801</v>
      </c>
      <c r="L3651">
        <v>11.6785349211492</v>
      </c>
      <c r="M3651">
        <v>100</v>
      </c>
      <c r="N3651">
        <v>2.1471248246844299</v>
      </c>
      <c r="O3651">
        <v>0</v>
      </c>
      <c r="P3651">
        <v>1328.1818181818101</v>
      </c>
    </row>
    <row r="3652" spans="1:17" hidden="1" x14ac:dyDescent="0.3">
      <c r="A3652" t="s">
        <v>7467</v>
      </c>
      <c r="B3652" t="s">
        <v>7468</v>
      </c>
      <c r="C3652" t="str">
        <f>IFERROR(VLOOKUP(Table1[[#This Row],[Ticker]],[1]!Table1[[Symbol]:[Industry]],2,FALSE),"-")</f>
        <v>-</v>
      </c>
      <c r="D3652" t="s">
        <v>619</v>
      </c>
      <c r="E3652">
        <v>33.928125000000001</v>
      </c>
      <c r="F3652">
        <v>68.75</v>
      </c>
      <c r="G3652">
        <v>-3.57314117520274</v>
      </c>
      <c r="H3652">
        <v>28.8174288265546</v>
      </c>
      <c r="I3652">
        <v>31.020319495551899</v>
      </c>
      <c r="J3652">
        <v>21.4765025211201</v>
      </c>
      <c r="K3652">
        <v>62.386627711893198</v>
      </c>
      <c r="M3652">
        <v>99.963718731158494</v>
      </c>
      <c r="N3652">
        <v>1.43333333333333</v>
      </c>
      <c r="O3652">
        <v>0</v>
      </c>
      <c r="P3652">
        <v>46.901709401709397</v>
      </c>
    </row>
    <row r="3653" spans="1:17" hidden="1" x14ac:dyDescent="0.3">
      <c r="A3653" t="s">
        <v>7469</v>
      </c>
      <c r="B3653" t="s">
        <v>7470</v>
      </c>
      <c r="C3653" t="str">
        <f>IFERROR(VLOOKUP(Table1[[#This Row],[Ticker]],[1]!Table1[[Symbol]:[Industry]],2,FALSE),"-")</f>
        <v>-</v>
      </c>
      <c r="E3653">
        <v>33.926400000000001</v>
      </c>
      <c r="F3653">
        <v>17.670000000000002</v>
      </c>
      <c r="G3653">
        <v>106.856536231417</v>
      </c>
      <c r="H3653">
        <v>-15.474624631807799</v>
      </c>
      <c r="I3653">
        <v>-37.204348162880898</v>
      </c>
      <c r="J3653">
        <v>-5.2551484439945302</v>
      </c>
      <c r="K3653">
        <v>28.275674793971898</v>
      </c>
      <c r="L3653">
        <v>27.310297602177201</v>
      </c>
      <c r="M3653">
        <v>21.869685146253801</v>
      </c>
      <c r="N3653">
        <v>0.375890406248166</v>
      </c>
      <c r="O3653">
        <v>311.71477079796199</v>
      </c>
      <c r="P3653">
        <v>197.548412659105</v>
      </c>
    </row>
    <row r="3654" spans="1:17" hidden="1" x14ac:dyDescent="0.3">
      <c r="A3654" t="s">
        <v>7471</v>
      </c>
      <c r="B3654" t="s">
        <v>7472</v>
      </c>
      <c r="C3654" t="str">
        <f>IFERROR(VLOOKUP(Table1[[#This Row],[Ticker]],[1]!Table1[[Symbol]:[Industry]],2,FALSE),"-")</f>
        <v>-</v>
      </c>
      <c r="D3654" t="s">
        <v>1508</v>
      </c>
      <c r="E3654">
        <v>33.9149575</v>
      </c>
      <c r="F3654">
        <v>57.41</v>
      </c>
      <c r="G3654">
        <v>-8.6253304578116907</v>
      </c>
      <c r="H3654">
        <v>-5.1169852814364898</v>
      </c>
      <c r="I3654">
        <v>-25.539132945487701</v>
      </c>
      <c r="J3654">
        <v>2.2935998198924001</v>
      </c>
      <c r="K3654">
        <v>57.132692810029098</v>
      </c>
      <c r="L3654">
        <v>55.465103839935303</v>
      </c>
      <c r="M3654">
        <v>50.860194116084699</v>
      </c>
      <c r="N3654">
        <v>1.6329400811772501</v>
      </c>
      <c r="O3654">
        <v>30.639261452708499</v>
      </c>
      <c r="P3654">
        <v>35.082352941176403</v>
      </c>
      <c r="Q3654">
        <v>2.7316846386853E-2</v>
      </c>
    </row>
    <row r="3655" spans="1:17" hidden="1" x14ac:dyDescent="0.3">
      <c r="A3655" t="s">
        <v>7473</v>
      </c>
      <c r="B3655" t="s">
        <v>7474</v>
      </c>
      <c r="C3655" t="str">
        <f>IFERROR(VLOOKUP(Table1[[#This Row],[Ticker]],[1]!Table1[[Symbol]:[Industry]],2,FALSE),"-")</f>
        <v>-</v>
      </c>
      <c r="E3655">
        <v>33.911364749999997</v>
      </c>
      <c r="F3655">
        <v>107.65</v>
      </c>
      <c r="G3655">
        <v>61.627504999083101</v>
      </c>
      <c r="H3655">
        <v>-9.1480553897041403</v>
      </c>
      <c r="I3655">
        <v>-31.220366803383399</v>
      </c>
      <c r="J3655">
        <v>0.54422459675781298</v>
      </c>
      <c r="K3655">
        <v>116.55567500978</v>
      </c>
      <c r="L3655">
        <v>114.339408280748</v>
      </c>
      <c r="M3655">
        <v>0.286662679983678</v>
      </c>
      <c r="N3655">
        <v>0</v>
      </c>
      <c r="O3655">
        <v>85.322805387830897</v>
      </c>
      <c r="P3655">
        <v>138.69179600886901</v>
      </c>
    </row>
    <row r="3656" spans="1:17" hidden="1" x14ac:dyDescent="0.3">
      <c r="A3656" t="s">
        <v>7475</v>
      </c>
      <c r="B3656" t="s">
        <v>7476</v>
      </c>
      <c r="C3656" t="str">
        <f>IFERROR(VLOOKUP(Table1[[#This Row],[Ticker]],[1]!Table1[[Symbol]:[Industry]],2,FALSE),"-")</f>
        <v>-</v>
      </c>
      <c r="E3656">
        <v>33.899730618</v>
      </c>
      <c r="F3656">
        <v>49.79</v>
      </c>
      <c r="G3656">
        <v>-39.442836315828103</v>
      </c>
      <c r="H3656">
        <v>-5.6012945777006102</v>
      </c>
      <c r="I3656">
        <v>-44.782107813176999</v>
      </c>
      <c r="J3656">
        <v>10.055335707868901</v>
      </c>
      <c r="K3656">
        <v>49.559045460301398</v>
      </c>
      <c r="M3656">
        <v>64.883484824689006</v>
      </c>
      <c r="N3656">
        <v>1.3151515151515101</v>
      </c>
      <c r="O3656">
        <v>80.3575015063265</v>
      </c>
      <c r="P3656">
        <v>14.459770114942501</v>
      </c>
    </row>
    <row r="3657" spans="1:17" hidden="1" x14ac:dyDescent="0.3">
      <c r="A3657" t="s">
        <v>7477</v>
      </c>
      <c r="B3657" t="s">
        <v>7478</v>
      </c>
      <c r="C3657" t="str">
        <f>IFERROR(VLOOKUP(Table1[[#This Row],[Ticker]],[1]!Table1[[Symbol]:[Industry]],2,FALSE),"-")</f>
        <v>-</v>
      </c>
      <c r="D3657" t="s">
        <v>420</v>
      </c>
      <c r="E3657">
        <v>33.855159999999998</v>
      </c>
      <c r="F3657">
        <v>0.85</v>
      </c>
      <c r="G3657">
        <v>-23.975943276778899</v>
      </c>
      <c r="H3657">
        <v>-16.161294577700598</v>
      </c>
      <c r="I3657">
        <v>-34.303895296748003</v>
      </c>
      <c r="J3657">
        <v>-4.8321194892636896</v>
      </c>
      <c r="K3657">
        <v>0.95431914617389002</v>
      </c>
      <c r="L3657">
        <v>0.94112070764410605</v>
      </c>
      <c r="M3657">
        <v>17.7158229153845</v>
      </c>
      <c r="N3657">
        <v>0.66679761383401004</v>
      </c>
      <c r="O3657">
        <v>44.705882352941103</v>
      </c>
      <c r="P3657">
        <v>14.864864864864799</v>
      </c>
      <c r="Q3657">
        <v>9.0457921924859006E-2</v>
      </c>
    </row>
    <row r="3658" spans="1:17" hidden="1" x14ac:dyDescent="0.3">
      <c r="A3658" t="s">
        <v>7479</v>
      </c>
      <c r="B3658" t="s">
        <v>7480</v>
      </c>
      <c r="C3658" t="str">
        <f>IFERROR(VLOOKUP(Table1[[#This Row],[Ticker]],[1]!Table1[[Symbol]:[Industry]],2,FALSE),"-")</f>
        <v>-</v>
      </c>
      <c r="D3658" t="s">
        <v>138</v>
      </c>
      <c r="E3658">
        <v>33.637447999999999</v>
      </c>
      <c r="F3658">
        <v>23.48</v>
      </c>
      <c r="G3658">
        <v>118.08591239332399</v>
      </c>
      <c r="H3658">
        <v>-25.9658058558961</v>
      </c>
      <c r="I3658">
        <v>-46.197452719717099</v>
      </c>
      <c r="J3658">
        <v>-10.8631828106495</v>
      </c>
      <c r="K3658">
        <v>29.2136622378884</v>
      </c>
      <c r="L3658">
        <v>26.299811282531799</v>
      </c>
      <c r="M3658">
        <v>21.096557794027401</v>
      </c>
      <c r="N3658">
        <v>1.0997185357569601</v>
      </c>
      <c r="O3658">
        <v>91.439522998296397</v>
      </c>
      <c r="P3658">
        <v>151.12299465240599</v>
      </c>
      <c r="Q3658">
        <v>0.107909737031938</v>
      </c>
    </row>
    <row r="3659" spans="1:17" hidden="1" x14ac:dyDescent="0.3">
      <c r="A3659" t="s">
        <v>7481</v>
      </c>
      <c r="B3659" t="s">
        <v>7482</v>
      </c>
      <c r="C3659" t="str">
        <f>IFERROR(VLOOKUP(Table1[[#This Row],[Ticker]],[1]!Table1[[Symbol]:[Industry]],2,FALSE),"-")</f>
        <v>-</v>
      </c>
      <c r="E3659">
        <v>33.595375679999997</v>
      </c>
      <c r="F3659">
        <v>189.6</v>
      </c>
      <c r="G3659">
        <v>83.577422897276904</v>
      </c>
      <c r="H3659">
        <v>-29.301190950757601</v>
      </c>
      <c r="I3659">
        <v>19.126032915234202</v>
      </c>
      <c r="J3659">
        <v>2.57812290184255</v>
      </c>
      <c r="K3659">
        <v>184.51694447479201</v>
      </c>
      <c r="L3659">
        <v>139.84398119252299</v>
      </c>
      <c r="M3659">
        <v>51.237332990652703</v>
      </c>
      <c r="N3659">
        <v>0.44582435989471098</v>
      </c>
      <c r="O3659">
        <v>37.895569620253099</v>
      </c>
      <c r="P3659">
        <v>142.76568501920599</v>
      </c>
      <c r="Q3659">
        <v>0.10681126861543799</v>
      </c>
    </row>
    <row r="3660" spans="1:17" hidden="1" x14ac:dyDescent="0.3">
      <c r="A3660" t="s">
        <v>7483</v>
      </c>
      <c r="B3660" t="s">
        <v>7484</v>
      </c>
      <c r="C3660" t="str">
        <f>IFERROR(VLOOKUP(Table1[[#This Row],[Ticker]],[1]!Table1[[Symbol]:[Industry]],2,FALSE),"-")</f>
        <v>-</v>
      </c>
      <c r="D3660" t="s">
        <v>1203</v>
      </c>
      <c r="E3660">
        <v>33.548274919999997</v>
      </c>
      <c r="F3660">
        <v>8.17</v>
      </c>
      <c r="G3660">
        <v>-82.713317014152594</v>
      </c>
      <c r="H3660">
        <v>-36.077961244367202</v>
      </c>
      <c r="I3660">
        <v>-76.351514344367004</v>
      </c>
      <c r="J3660">
        <v>-2.53999841629081</v>
      </c>
      <c r="K3660">
        <v>12.6764869840498</v>
      </c>
      <c r="L3660">
        <v>17.573335647887799</v>
      </c>
      <c r="M3660">
        <v>15.002382434829601</v>
      </c>
      <c r="N3660">
        <v>0.86767741253557995</v>
      </c>
      <c r="O3660">
        <v>210.89351285189699</v>
      </c>
      <c r="P3660">
        <v>1.99750312109863</v>
      </c>
      <c r="Q3660">
        <v>6.7379248668239994E-2</v>
      </c>
    </row>
    <row r="3661" spans="1:17" hidden="1" x14ac:dyDescent="0.3">
      <c r="A3661" t="s">
        <v>7485</v>
      </c>
      <c r="B3661" t="s">
        <v>7486</v>
      </c>
      <c r="C3661" t="str">
        <f>IFERROR(VLOOKUP(Table1[[#This Row],[Ticker]],[1]!Table1[[Symbol]:[Industry]],2,FALSE),"-")</f>
        <v>-</v>
      </c>
      <c r="D3661" t="s">
        <v>138</v>
      </c>
      <c r="E3661">
        <v>33.539000000000001</v>
      </c>
      <c r="F3661">
        <v>30.49</v>
      </c>
      <c r="G3661">
        <v>-114.73654933738401</v>
      </c>
      <c r="H3661">
        <v>-8.0980583718729697</v>
      </c>
      <c r="I3661">
        <v>-5.9731221272651496</v>
      </c>
      <c r="J3661">
        <v>-2.5514602062440601</v>
      </c>
      <c r="K3661">
        <v>31.633998054049499</v>
      </c>
      <c r="L3661">
        <v>84.719032058518295</v>
      </c>
      <c r="M3661">
        <v>40.762061571963997</v>
      </c>
      <c r="N3661">
        <v>0.429255088835995</v>
      </c>
      <c r="O3661">
        <v>1093.1780911774299</v>
      </c>
      <c r="P3661">
        <v>25.939694341181301</v>
      </c>
    </row>
    <row r="3662" spans="1:17" hidden="1" x14ac:dyDescent="0.3">
      <c r="A3662" t="s">
        <v>7487</v>
      </c>
      <c r="B3662" t="s">
        <v>7488</v>
      </c>
      <c r="C3662" t="str">
        <f>IFERROR(VLOOKUP(Table1[[#This Row],[Ticker]],[1]!Table1[[Symbol]:[Industry]],2,FALSE),"-")</f>
        <v>-</v>
      </c>
      <c r="E3662">
        <v>33.533999999999999</v>
      </c>
      <c r="F3662">
        <v>6.21</v>
      </c>
      <c r="G3662">
        <v>15.5746185209738</v>
      </c>
      <c r="H3662">
        <v>-23.6170768906257</v>
      </c>
      <c r="I3662">
        <v>5.3262480227156903</v>
      </c>
      <c r="J3662">
        <v>-6.3740143969528802</v>
      </c>
      <c r="K3662">
        <v>6.6048731978040403</v>
      </c>
      <c r="L3662">
        <v>5.3891065218940399</v>
      </c>
      <c r="M3662">
        <v>33.059213056626298</v>
      </c>
      <c r="N3662">
        <v>0.72499785094128699</v>
      </c>
      <c r="O3662">
        <v>32.689210950080501</v>
      </c>
      <c r="P3662">
        <v>100.322580645161</v>
      </c>
    </row>
    <row r="3663" spans="1:17" hidden="1" x14ac:dyDescent="0.3">
      <c r="A3663" t="s">
        <v>7489</v>
      </c>
      <c r="B3663" t="s">
        <v>7490</v>
      </c>
      <c r="C3663" t="str">
        <f>IFERROR(VLOOKUP(Table1[[#This Row],[Ticker]],[1]!Table1[[Symbol]:[Industry]],2,FALSE),"-")</f>
        <v>-</v>
      </c>
      <c r="E3663">
        <v>33.506017</v>
      </c>
      <c r="F3663">
        <v>26.5</v>
      </c>
      <c r="G3663">
        <v>-48.196703928766297</v>
      </c>
      <c r="H3663">
        <v>-7.7976582140642501</v>
      </c>
      <c r="I3663">
        <v>-70.2647652134753</v>
      </c>
      <c r="J3663">
        <v>6.5442245967578101</v>
      </c>
      <c r="K3663">
        <v>27.833727403020799</v>
      </c>
      <c r="L3663">
        <v>35.956325328951301</v>
      </c>
      <c r="M3663">
        <v>56.829159613774401</v>
      </c>
      <c r="N3663">
        <v>1.32443181818181</v>
      </c>
      <c r="O3663">
        <v>158.49056603773499</v>
      </c>
      <c r="P3663">
        <v>12.7659574468085</v>
      </c>
      <c r="Q3663">
        <v>2.1380240187155002E-2</v>
      </c>
    </row>
    <row r="3664" spans="1:17" hidden="1" x14ac:dyDescent="0.3">
      <c r="A3664" t="s">
        <v>7491</v>
      </c>
      <c r="B3664" t="s">
        <v>7492</v>
      </c>
      <c r="C3664" t="str">
        <f>IFERROR(VLOOKUP(Table1[[#This Row],[Ticker]],[1]!Table1[[Symbol]:[Industry]],2,FALSE),"-")</f>
        <v>-</v>
      </c>
      <c r="E3664">
        <v>33.465714157000001</v>
      </c>
      <c r="F3664">
        <v>9.01</v>
      </c>
      <c r="G3664">
        <v>-87.424219138847803</v>
      </c>
      <c r="H3664">
        <v>-11.2678935624721</v>
      </c>
      <c r="I3664">
        <v>-55.940937210287601</v>
      </c>
      <c r="J3664">
        <v>-2.42502248701736</v>
      </c>
      <c r="K3664">
        <v>9.6865331303796101</v>
      </c>
      <c r="L3664">
        <v>12.2485690242919</v>
      </c>
      <c r="M3664">
        <v>38.9098044855699</v>
      </c>
      <c r="N3664">
        <v>0.91336649856224295</v>
      </c>
      <c r="O3664">
        <v>258.37957824639199</v>
      </c>
      <c r="P3664">
        <v>4.6457607433217198</v>
      </c>
      <c r="Q3664">
        <v>5.3981663676039002E-2</v>
      </c>
    </row>
    <row r="3665" spans="1:17" hidden="1" x14ac:dyDescent="0.3">
      <c r="A3665" t="s">
        <v>7493</v>
      </c>
      <c r="B3665" t="s">
        <v>7494</v>
      </c>
      <c r="C3665" t="str">
        <f>IFERROR(VLOOKUP(Table1[[#This Row],[Ticker]],[1]!Table1[[Symbol]:[Industry]],2,FALSE),"-")</f>
        <v>-</v>
      </c>
      <c r="D3665" t="s">
        <v>420</v>
      </c>
      <c r="E3665">
        <v>33.457623773999998</v>
      </c>
      <c r="F3665">
        <v>13.17</v>
      </c>
      <c r="G3665">
        <v>-14.1344086646021</v>
      </c>
      <c r="H3665">
        <v>-5.42055383695988</v>
      </c>
      <c r="I3665">
        <v>-45.830867709329198</v>
      </c>
      <c r="J3665">
        <v>-4.7151926029578899</v>
      </c>
      <c r="K3665">
        <v>14.0213031589271</v>
      </c>
      <c r="L3665">
        <v>14.694232149787201</v>
      </c>
      <c r="M3665">
        <v>31.197590933415999</v>
      </c>
      <c r="N3665">
        <v>1.31737176337712</v>
      </c>
      <c r="O3665">
        <v>84.510250569476099</v>
      </c>
      <c r="P3665">
        <v>31.5684315684315</v>
      </c>
      <c r="Q3665">
        <v>7.3307513594031995E-2</v>
      </c>
    </row>
    <row r="3666" spans="1:17" hidden="1" x14ac:dyDescent="0.3">
      <c r="A3666" t="s">
        <v>7495</v>
      </c>
      <c r="B3666" t="s">
        <v>7496</v>
      </c>
      <c r="C3666" t="str">
        <f>IFERROR(VLOOKUP(Table1[[#This Row],[Ticker]],[1]!Table1[[Symbol]:[Industry]],2,FALSE),"-")</f>
        <v>-</v>
      </c>
      <c r="E3666">
        <v>33.434199999999997</v>
      </c>
      <c r="F3666">
        <v>4.45</v>
      </c>
      <c r="K3666">
        <v>4.2784012200506201</v>
      </c>
      <c r="L3666">
        <v>4.6367428745490402</v>
      </c>
      <c r="M3666">
        <v>37.211772227299498</v>
      </c>
      <c r="N3666">
        <v>1</v>
      </c>
      <c r="Q3666">
        <v>4.2811073451381999E-2</v>
      </c>
    </row>
    <row r="3667" spans="1:17" hidden="1" x14ac:dyDescent="0.3">
      <c r="A3667" t="s">
        <v>7497</v>
      </c>
      <c r="B3667" t="s">
        <v>7498</v>
      </c>
      <c r="C3667" t="str">
        <f>IFERROR(VLOOKUP(Table1[[#This Row],[Ticker]],[1]!Table1[[Symbol]:[Industry]],2,FALSE),"-")</f>
        <v>-</v>
      </c>
      <c r="D3667" t="s">
        <v>619</v>
      </c>
      <c r="E3667">
        <v>33.361091289999997</v>
      </c>
      <c r="F3667">
        <v>15.55</v>
      </c>
      <c r="G3667">
        <v>-85.003512199084696</v>
      </c>
      <c r="H3667">
        <v>-11.0065326729387</v>
      </c>
      <c r="I3667">
        <v>-59.720561963414603</v>
      </c>
      <c r="J3667">
        <v>-4.6072905547573297</v>
      </c>
      <c r="K3667">
        <v>17.716870299420901</v>
      </c>
      <c r="M3667">
        <v>28.1755165317003</v>
      </c>
      <c r="N3667">
        <v>0.56580211335254504</v>
      </c>
      <c r="O3667">
        <v>170.096463022508</v>
      </c>
      <c r="P3667">
        <v>0.32258064516128498</v>
      </c>
    </row>
    <row r="3668" spans="1:17" hidden="1" x14ac:dyDescent="0.3">
      <c r="A3668" t="s">
        <v>7499</v>
      </c>
      <c r="B3668" t="s">
        <v>7500</v>
      </c>
      <c r="C3668" t="str">
        <f>IFERROR(VLOOKUP(Table1[[#This Row],[Ticker]],[1]!Table1[[Symbol]:[Industry]],2,FALSE),"-")</f>
        <v>-</v>
      </c>
      <c r="D3668" t="s">
        <v>242</v>
      </c>
      <c r="E3668">
        <v>33.330528000000001</v>
      </c>
      <c r="F3668">
        <v>84</v>
      </c>
      <c r="G3668">
        <v>-27.4242191388478</v>
      </c>
      <c r="H3668">
        <v>-5.4654891494313196</v>
      </c>
      <c r="I3668">
        <v>-16.071012345480302</v>
      </c>
      <c r="J3668">
        <v>5.2171217930194898</v>
      </c>
      <c r="K3668">
        <v>82.153538368168896</v>
      </c>
      <c r="L3668">
        <v>81.473252610298104</v>
      </c>
      <c r="M3668">
        <v>58.814875349235002</v>
      </c>
      <c r="N3668">
        <v>0.26618214826021103</v>
      </c>
      <c r="O3668">
        <v>28.75</v>
      </c>
      <c r="P3668">
        <v>15.702479338842901</v>
      </c>
      <c r="Q3668">
        <v>-0.105018728011722</v>
      </c>
    </row>
    <row r="3669" spans="1:17" hidden="1" x14ac:dyDescent="0.3">
      <c r="A3669" t="s">
        <v>7501</v>
      </c>
      <c r="B3669" t="s">
        <v>7502</v>
      </c>
      <c r="C3669" t="str">
        <f>IFERROR(VLOOKUP(Table1[[#This Row],[Ticker]],[1]!Table1[[Symbol]:[Industry]],2,FALSE),"-")</f>
        <v>-</v>
      </c>
      <c r="D3669" t="s">
        <v>1508</v>
      </c>
      <c r="E3669">
        <v>33.272399999999998</v>
      </c>
      <c r="F3669">
        <v>32.619999999999997</v>
      </c>
      <c r="G3669">
        <v>-34.606080263080301</v>
      </c>
      <c r="H3669">
        <v>-8.5935077874341097</v>
      </c>
      <c r="I3669">
        <v>-32.359198739599101</v>
      </c>
      <c r="J3669">
        <v>-3.6381744738201598</v>
      </c>
      <c r="K3669">
        <v>33.7490112428234</v>
      </c>
      <c r="L3669">
        <v>36.348869187408098</v>
      </c>
      <c r="M3669">
        <v>38.250331326331398</v>
      </c>
      <c r="N3669">
        <v>1.22125037979539</v>
      </c>
      <c r="O3669">
        <v>70.141017780502693</v>
      </c>
      <c r="P3669">
        <v>10.2027027027026</v>
      </c>
      <c r="Q3669">
        <v>6.8655273940927006E-2</v>
      </c>
    </row>
    <row r="3670" spans="1:17" hidden="1" x14ac:dyDescent="0.3">
      <c r="A3670" t="s">
        <v>7503</v>
      </c>
      <c r="B3670" t="s">
        <v>7504</v>
      </c>
      <c r="C3670" t="str">
        <f>IFERROR(VLOOKUP(Table1[[#This Row],[Ticker]],[1]!Table1[[Symbol]:[Industry]],2,FALSE),"-")</f>
        <v>-</v>
      </c>
      <c r="E3670">
        <v>33.225907999999997</v>
      </c>
      <c r="F3670">
        <v>31.16</v>
      </c>
      <c r="G3670">
        <v>12.0939257188542</v>
      </c>
      <c r="H3670">
        <v>38.940638638468002</v>
      </c>
      <c r="I3670">
        <v>53.176156183303398</v>
      </c>
      <c r="J3670">
        <v>17.115448648296798</v>
      </c>
      <c r="K3670">
        <v>24.3597642977956</v>
      </c>
      <c r="L3670">
        <v>22.549772705981301</v>
      </c>
      <c r="M3670">
        <v>71.931984880747507</v>
      </c>
      <c r="N3670">
        <v>3.0288068462726399</v>
      </c>
      <c r="O3670">
        <v>9.6919127086007695</v>
      </c>
      <c r="P3670">
        <v>98.471337579617796</v>
      </c>
      <c r="Q3670">
        <v>8.6874435857472995E-2</v>
      </c>
    </row>
    <row r="3671" spans="1:17" hidden="1" x14ac:dyDescent="0.3">
      <c r="A3671" t="s">
        <v>7505</v>
      </c>
      <c r="B3671" t="s">
        <v>7506</v>
      </c>
      <c r="C3671" t="str">
        <f>IFERROR(VLOOKUP(Table1[[#This Row],[Ticker]],[1]!Table1[[Symbol]:[Industry]],2,FALSE),"-")</f>
        <v>-</v>
      </c>
      <c r="D3671" t="s">
        <v>1147</v>
      </c>
      <c r="E3671">
        <v>33.115499999999997</v>
      </c>
      <c r="F3671">
        <v>13.5</v>
      </c>
      <c r="G3671">
        <v>6.6626950935540599</v>
      </c>
      <c r="H3671">
        <v>15.9590837541996</v>
      </c>
      <c r="I3671">
        <v>47.882706301140502</v>
      </c>
      <c r="J3671">
        <v>5.1884193533121197</v>
      </c>
      <c r="K3671">
        <v>11.036848091912001</v>
      </c>
      <c r="L3671">
        <v>9.5612936353491502</v>
      </c>
      <c r="M3671">
        <v>64.807476792757299</v>
      </c>
      <c r="N3671">
        <v>0.95652188762221002</v>
      </c>
      <c r="O3671">
        <v>6.6666666666666599</v>
      </c>
      <c r="P3671">
        <v>118.94266070576199</v>
      </c>
      <c r="Q3671">
        <v>6.4328990494174995E-2</v>
      </c>
    </row>
    <row r="3672" spans="1:17" hidden="1" x14ac:dyDescent="0.3">
      <c r="A3672" t="s">
        <v>7507</v>
      </c>
      <c r="B3672" t="s">
        <v>7508</v>
      </c>
      <c r="C3672" t="str">
        <f>IFERROR(VLOOKUP(Table1[[#This Row],[Ticker]],[1]!Table1[[Symbol]:[Industry]],2,FALSE),"-")</f>
        <v>-</v>
      </c>
      <c r="E3672">
        <v>33.095253749999998</v>
      </c>
      <c r="F3672">
        <v>13.25</v>
      </c>
      <c r="G3672">
        <v>17.432808057265898</v>
      </c>
      <c r="H3672">
        <v>-29.0802134966195</v>
      </c>
      <c r="I3672">
        <v>-11.2531365317035</v>
      </c>
      <c r="J3672">
        <v>-4.38390682007996</v>
      </c>
      <c r="K3672">
        <v>14.3389832373659</v>
      </c>
      <c r="L3672">
        <v>12.9728961862834</v>
      </c>
      <c r="M3672">
        <v>29.178955530670201</v>
      </c>
      <c r="N3672">
        <v>1.27647058823529</v>
      </c>
      <c r="O3672">
        <v>60.603773584905603</v>
      </c>
      <c r="P3672">
        <v>41.408751334044801</v>
      </c>
      <c r="Q3672">
        <v>-1.416376061883E-3</v>
      </c>
    </row>
    <row r="3673" spans="1:17" hidden="1" x14ac:dyDescent="0.3">
      <c r="A3673" t="s">
        <v>7509</v>
      </c>
      <c r="B3673" t="s">
        <v>7510</v>
      </c>
      <c r="C3673" t="str">
        <f>IFERROR(VLOOKUP(Table1[[#This Row],[Ticker]],[1]!Table1[[Symbol]:[Industry]],2,FALSE),"-")</f>
        <v>-</v>
      </c>
      <c r="E3673">
        <v>32.9642768</v>
      </c>
      <c r="F3673">
        <v>109.72</v>
      </c>
      <c r="G3673">
        <v>145.34168068002</v>
      </c>
      <c r="H3673">
        <v>111.874984851091</v>
      </c>
      <c r="I3673">
        <v>154.85696845791099</v>
      </c>
      <c r="J3673">
        <v>2.6231887619807499</v>
      </c>
      <c r="K3673">
        <v>70.0663297015723</v>
      </c>
      <c r="L3673">
        <v>50.329016280232402</v>
      </c>
      <c r="M3673">
        <v>81.838895417272994</v>
      </c>
      <c r="N3673">
        <v>3.0368400957967401</v>
      </c>
      <c r="O3673">
        <v>3.9828654757564799</v>
      </c>
      <c r="P3673">
        <v>197.747625508819</v>
      </c>
    </row>
    <row r="3674" spans="1:17" hidden="1" x14ac:dyDescent="0.3">
      <c r="A3674" t="s">
        <v>7511</v>
      </c>
      <c r="B3674" t="s">
        <v>7512</v>
      </c>
      <c r="C3674" t="str">
        <f>IFERROR(VLOOKUP(Table1[[#This Row],[Ticker]],[1]!Table1[[Symbol]:[Industry]],2,FALSE),"-")</f>
        <v>-</v>
      </c>
      <c r="E3674">
        <v>32.914775599999999</v>
      </c>
      <c r="F3674">
        <v>1.61</v>
      </c>
      <c r="G3674">
        <v>-2.9233116978315499</v>
      </c>
      <c r="H3674">
        <v>-5.3882884427312803</v>
      </c>
      <c r="I3674">
        <v>4.8929774822143202</v>
      </c>
      <c r="J3674">
        <v>1.1692245967578101</v>
      </c>
      <c r="K3674">
        <v>1.54566915108054</v>
      </c>
      <c r="L3674">
        <v>1.5798858534967599</v>
      </c>
      <c r="M3674">
        <v>43.114396898701202</v>
      </c>
      <c r="N3674">
        <v>0.89157848259553996</v>
      </c>
      <c r="O3674">
        <v>22.981366459627299</v>
      </c>
      <c r="P3674">
        <v>46.363636363636303</v>
      </c>
      <c r="Q3674">
        <v>-9.2013639283631002E-2</v>
      </c>
    </row>
    <row r="3675" spans="1:17" hidden="1" x14ac:dyDescent="0.3">
      <c r="A3675" t="s">
        <v>7513</v>
      </c>
      <c r="B3675" t="s">
        <v>7514</v>
      </c>
      <c r="C3675" t="str">
        <f>IFERROR(VLOOKUP(Table1[[#This Row],[Ticker]],[1]!Table1[[Symbol]:[Industry]],2,FALSE),"-")</f>
        <v>-</v>
      </c>
      <c r="D3675" t="s">
        <v>472</v>
      </c>
      <c r="E3675">
        <v>32.909301030000002</v>
      </c>
      <c r="F3675">
        <v>119.05</v>
      </c>
      <c r="G3675">
        <v>-40.490669784492802</v>
      </c>
      <c r="H3675">
        <v>2.1603006704962402</v>
      </c>
      <c r="I3675">
        <v>-47.208262530923697</v>
      </c>
      <c r="J3675">
        <v>10.4565052985121</v>
      </c>
      <c r="K3675">
        <v>120.43617114634201</v>
      </c>
      <c r="L3675">
        <v>129.75335434940001</v>
      </c>
      <c r="M3675">
        <v>52.525111520701898</v>
      </c>
      <c r="N3675">
        <v>0.82965357967667397</v>
      </c>
      <c r="O3675">
        <v>67.996640067198598</v>
      </c>
      <c r="P3675">
        <v>15.3026634382566</v>
      </c>
      <c r="Q3675">
        <v>5.8907117909871999E-2</v>
      </c>
    </row>
    <row r="3676" spans="1:17" hidden="1" x14ac:dyDescent="0.3">
      <c r="A3676" t="s">
        <v>7515</v>
      </c>
      <c r="B3676" t="s">
        <v>7516</v>
      </c>
      <c r="C3676" t="str">
        <f>IFERROR(VLOOKUP(Table1[[#This Row],[Ticker]],[1]!Table1[[Symbol]:[Industry]],2,FALSE),"-")</f>
        <v>-</v>
      </c>
      <c r="D3676" t="s">
        <v>1508</v>
      </c>
      <c r="E3676">
        <v>32.905116</v>
      </c>
      <c r="F3676">
        <v>104.7</v>
      </c>
      <c r="G3676">
        <v>-66.050632073459397</v>
      </c>
      <c r="H3676">
        <v>-23.723338373320999</v>
      </c>
      <c r="I3676">
        <v>-57.3309650458094</v>
      </c>
      <c r="J3676">
        <v>-8.7561869258759195</v>
      </c>
      <c r="K3676">
        <v>157.949937053935</v>
      </c>
      <c r="M3676">
        <v>13.131786307139601</v>
      </c>
      <c r="N3676">
        <v>0.72617319787131096</v>
      </c>
      <c r="O3676">
        <v>175.26265520534801</v>
      </c>
      <c r="P3676">
        <v>0</v>
      </c>
    </row>
    <row r="3677" spans="1:17" hidden="1" x14ac:dyDescent="0.3">
      <c r="A3677" t="s">
        <v>7517</v>
      </c>
      <c r="B3677" t="s">
        <v>7518</v>
      </c>
      <c r="C3677" t="str">
        <f>IFERROR(VLOOKUP(Table1[[#This Row],[Ticker]],[1]!Table1[[Symbol]:[Industry]],2,FALSE),"-")</f>
        <v>-</v>
      </c>
      <c r="E3677">
        <v>32.901962500000003</v>
      </c>
      <c r="F3677">
        <v>68.75</v>
      </c>
      <c r="G3677">
        <v>73.808866849803294</v>
      </c>
      <c r="H3677">
        <v>7.3855804222993697</v>
      </c>
      <c r="I3677">
        <v>15.4968618261848</v>
      </c>
      <c r="J3677">
        <v>12.0910995967578</v>
      </c>
      <c r="K3677">
        <v>65.481092512298602</v>
      </c>
      <c r="L3677">
        <v>56.186637225589898</v>
      </c>
      <c r="M3677">
        <v>51.188019910150402</v>
      </c>
      <c r="N3677">
        <v>0.42056848716803202</v>
      </c>
      <c r="O3677">
        <v>14.1818181818181</v>
      </c>
      <c r="P3677">
        <v>109.603658536585</v>
      </c>
      <c r="Q3677">
        <v>7.5989748369098997E-2</v>
      </c>
    </row>
    <row r="3678" spans="1:17" hidden="1" x14ac:dyDescent="0.3">
      <c r="A3678" t="s">
        <v>7519</v>
      </c>
      <c r="B3678" t="s">
        <v>7520</v>
      </c>
      <c r="C3678" t="str">
        <f>IFERROR(VLOOKUP(Table1[[#This Row],[Ticker]],[1]!Table1[[Symbol]:[Industry]],2,FALSE),"-")</f>
        <v>-</v>
      </c>
      <c r="D3678" t="s">
        <v>138</v>
      </c>
      <c r="E3678">
        <v>32.900469999999999</v>
      </c>
      <c r="F3678">
        <v>23.5</v>
      </c>
      <c r="G3678">
        <v>29.6188279650511</v>
      </c>
      <c r="H3678">
        <v>2.61836643924853</v>
      </c>
      <c r="I3678">
        <v>-10.3455619634146</v>
      </c>
      <c r="J3678">
        <v>5.3017303704298699</v>
      </c>
      <c r="K3678">
        <v>20.250336904684499</v>
      </c>
      <c r="L3678">
        <v>20.165995850113902</v>
      </c>
      <c r="M3678">
        <v>78.342517361116194</v>
      </c>
      <c r="N3678">
        <v>1.64834372675782</v>
      </c>
      <c r="O3678">
        <v>22.680851063829699</v>
      </c>
      <c r="P3678">
        <v>70.289855072463695</v>
      </c>
    </row>
    <row r="3679" spans="1:17" hidden="1" x14ac:dyDescent="0.3">
      <c r="A3679" t="s">
        <v>7521</v>
      </c>
      <c r="B3679" t="s">
        <v>7522</v>
      </c>
      <c r="C3679" t="str">
        <f>IFERROR(VLOOKUP(Table1[[#This Row],[Ticker]],[1]!Table1[[Symbol]:[Industry]],2,FALSE),"-")</f>
        <v>-</v>
      </c>
      <c r="D3679" t="s">
        <v>72</v>
      </c>
      <c r="E3679">
        <v>32.895000000000003</v>
      </c>
      <c r="F3679">
        <v>1.29</v>
      </c>
      <c r="G3679">
        <v>60.3097710089353</v>
      </c>
      <c r="H3679">
        <v>30.838705422299299</v>
      </c>
      <c r="I3679">
        <v>-12.056276249128899</v>
      </c>
      <c r="J3679">
        <v>5.1953873874554901</v>
      </c>
      <c r="K3679">
        <v>1.2764765439992301</v>
      </c>
      <c r="L3679">
        <v>1.14959253674915</v>
      </c>
      <c r="M3679">
        <v>39.179388782055803</v>
      </c>
      <c r="N3679">
        <v>0.709531738200744</v>
      </c>
      <c r="O3679">
        <v>62.790697674418603</v>
      </c>
      <c r="P3679">
        <v>104.76190476190401</v>
      </c>
      <c r="Q3679">
        <v>6.0837842704201998E-2</v>
      </c>
    </row>
    <row r="3680" spans="1:17" hidden="1" x14ac:dyDescent="0.3">
      <c r="A3680" t="s">
        <v>7523</v>
      </c>
      <c r="B3680" t="s">
        <v>7524</v>
      </c>
      <c r="C3680" t="str">
        <f>IFERROR(VLOOKUP(Table1[[#This Row],[Ticker]],[1]!Table1[[Symbol]:[Industry]],2,FALSE),"-")</f>
        <v>-</v>
      </c>
      <c r="E3680">
        <v>32.816000000000003</v>
      </c>
      <c r="F3680">
        <v>41.02</v>
      </c>
      <c r="G3680">
        <v>-27.321843371029601</v>
      </c>
      <c r="H3680">
        <v>-6.9384186068839497</v>
      </c>
      <c r="I3680">
        <v>-22.450846384875501</v>
      </c>
      <c r="J3680">
        <v>4.73085763584987</v>
      </c>
      <c r="K3680">
        <v>41.2479470828236</v>
      </c>
      <c r="L3680">
        <v>43.605492605677597</v>
      </c>
      <c r="M3680">
        <v>56.770665802279503</v>
      </c>
      <c r="N3680">
        <v>0.80051649805779601</v>
      </c>
      <c r="O3680">
        <v>43.100926377376801</v>
      </c>
      <c r="P3680">
        <v>13.9444444444444</v>
      </c>
      <c r="Q3680">
        <v>1.7666582164192E-2</v>
      </c>
    </row>
    <row r="3681" spans="1:17" hidden="1" x14ac:dyDescent="0.3">
      <c r="A3681" t="s">
        <v>7525</v>
      </c>
      <c r="B3681" t="s">
        <v>7526</v>
      </c>
      <c r="C3681" t="str">
        <f>IFERROR(VLOOKUP(Table1[[#This Row],[Ticker]],[1]!Table1[[Symbol]:[Industry]],2,FALSE),"-")</f>
        <v>-</v>
      </c>
      <c r="E3681">
        <v>32.809215469999998</v>
      </c>
      <c r="F3681">
        <v>58.57</v>
      </c>
      <c r="G3681">
        <v>-20.110009600595198</v>
      </c>
      <c r="H3681">
        <v>-9.0030667295993592</v>
      </c>
      <c r="I3681">
        <v>-11.500740376675401</v>
      </c>
      <c r="J3681">
        <v>-0.94635689382367105</v>
      </c>
      <c r="K3681">
        <v>60.131341870049802</v>
      </c>
      <c r="L3681">
        <v>58.5742258089534</v>
      </c>
      <c r="M3681">
        <v>35.177403116604097</v>
      </c>
      <c r="N3681">
        <v>0.28334529353385701</v>
      </c>
      <c r="O3681">
        <v>34.539866826020102</v>
      </c>
      <c r="P3681">
        <v>37.005847953216303</v>
      </c>
      <c r="Q3681">
        <v>-1.060248799752E-3</v>
      </c>
    </row>
    <row r="3682" spans="1:17" hidden="1" x14ac:dyDescent="0.3">
      <c r="A3682" t="s">
        <v>7527</v>
      </c>
      <c r="B3682" t="s">
        <v>7528</v>
      </c>
      <c r="C3682" t="str">
        <f>IFERROR(VLOOKUP(Table1[[#This Row],[Ticker]],[1]!Table1[[Symbol]:[Industry]],2,FALSE),"-")</f>
        <v>-</v>
      </c>
      <c r="E3682">
        <v>32.741506800000003</v>
      </c>
      <c r="F3682">
        <v>68.22</v>
      </c>
      <c r="G3682">
        <v>363.309771008935</v>
      </c>
      <c r="H3682">
        <v>29.790467945490398</v>
      </c>
      <c r="I3682">
        <v>83.115343407748</v>
      </c>
      <c r="J3682">
        <v>6.56478259969467</v>
      </c>
      <c r="K3682">
        <v>52.356387941065599</v>
      </c>
      <c r="L3682">
        <v>39.4194812340399</v>
      </c>
      <c r="M3682">
        <v>87.523095635193201</v>
      </c>
      <c r="N3682">
        <v>1.91612438352654</v>
      </c>
      <c r="O3682">
        <v>0</v>
      </c>
      <c r="P3682">
        <v>412.93233082706701</v>
      </c>
      <c r="Q3682">
        <v>0.13294082769587501</v>
      </c>
    </row>
    <row r="3683" spans="1:17" hidden="1" x14ac:dyDescent="0.3">
      <c r="A3683" t="s">
        <v>7529</v>
      </c>
      <c r="B3683" t="s">
        <v>7530</v>
      </c>
      <c r="C3683" t="str">
        <f>IFERROR(VLOOKUP(Table1[[#This Row],[Ticker]],[1]!Table1[[Symbol]:[Industry]],2,FALSE),"-")</f>
        <v>-</v>
      </c>
      <c r="D3683" t="s">
        <v>420</v>
      </c>
      <c r="E3683">
        <v>32.726399999999998</v>
      </c>
      <c r="F3683">
        <v>38.96</v>
      </c>
      <c r="G3683">
        <v>447.326327294517</v>
      </c>
      <c r="H3683">
        <v>38.269727047951797</v>
      </c>
      <c r="I3683">
        <v>403.66169521805898</v>
      </c>
      <c r="J3683">
        <v>4.5464026528427697</v>
      </c>
      <c r="K3683">
        <v>30.995079283554301</v>
      </c>
      <c r="L3683">
        <v>20.0398642758127</v>
      </c>
      <c r="M3683">
        <v>100</v>
      </c>
      <c r="N3683">
        <v>2.1960000000000002</v>
      </c>
      <c r="O3683">
        <v>0</v>
      </c>
      <c r="P3683">
        <v>471.30227057129599</v>
      </c>
    </row>
    <row r="3684" spans="1:17" hidden="1" x14ac:dyDescent="0.3">
      <c r="A3684" t="s">
        <v>7531</v>
      </c>
      <c r="B3684" t="s">
        <v>7532</v>
      </c>
      <c r="C3684" t="str">
        <f>IFERROR(VLOOKUP(Table1[[#This Row],[Ticker]],[1]!Table1[[Symbol]:[Industry]],2,FALSE),"-")</f>
        <v>-</v>
      </c>
      <c r="E3684">
        <v>32.653627200000003</v>
      </c>
      <c r="F3684">
        <v>73.44</v>
      </c>
      <c r="G3684">
        <v>29.087833296793399</v>
      </c>
      <c r="H3684">
        <v>-0.67912664734397399</v>
      </c>
      <c r="I3684">
        <v>-26.880824985591001</v>
      </c>
      <c r="J3684">
        <v>0.81633344029523203</v>
      </c>
      <c r="K3684">
        <v>73.451843789926002</v>
      </c>
      <c r="L3684">
        <v>72.0517585144094</v>
      </c>
      <c r="M3684">
        <v>54.750502388984501</v>
      </c>
      <c r="N3684">
        <v>1.76678978600605</v>
      </c>
      <c r="O3684">
        <v>55.337690631808201</v>
      </c>
      <c r="P3684">
        <v>70.592334494773496</v>
      </c>
      <c r="Q3684">
        <v>-9.6127304749790005E-3</v>
      </c>
    </row>
    <row r="3685" spans="1:17" hidden="1" x14ac:dyDescent="0.3">
      <c r="A3685" t="s">
        <v>7533</v>
      </c>
      <c r="B3685" t="s">
        <v>7534</v>
      </c>
      <c r="C3685" t="str">
        <f>IFERROR(VLOOKUP(Table1[[#This Row],[Ticker]],[1]!Table1[[Symbol]:[Industry]],2,FALSE),"-")</f>
        <v>-</v>
      </c>
      <c r="D3685" t="s">
        <v>420</v>
      </c>
      <c r="E3685">
        <v>32.640300000000003</v>
      </c>
      <c r="F3685">
        <v>20.79</v>
      </c>
      <c r="G3685">
        <v>234.47233258528999</v>
      </c>
      <c r="H3685">
        <v>34.6886352960721</v>
      </c>
      <c r="I3685">
        <v>83.311058994424002</v>
      </c>
      <c r="J3685">
        <v>16.198430204234398</v>
      </c>
      <c r="K3685">
        <v>14.646741421592701</v>
      </c>
      <c r="L3685">
        <v>11.0243633589517</v>
      </c>
      <c r="M3685">
        <v>90.145599009414795</v>
      </c>
      <c r="N3685">
        <v>1.2348377494448699</v>
      </c>
      <c r="O3685">
        <v>0</v>
      </c>
      <c r="P3685">
        <v>353.93013100436599</v>
      </c>
      <c r="Q3685">
        <v>9.6688467342050999E-2</v>
      </c>
    </row>
    <row r="3686" spans="1:17" hidden="1" x14ac:dyDescent="0.3">
      <c r="A3686" t="s">
        <v>7535</v>
      </c>
      <c r="B3686" t="s">
        <v>7536</v>
      </c>
      <c r="C3686" t="str">
        <f>IFERROR(VLOOKUP(Table1[[#This Row],[Ticker]],[1]!Table1[[Symbol]:[Industry]],2,FALSE),"-")</f>
        <v>-</v>
      </c>
      <c r="D3686" t="s">
        <v>62</v>
      </c>
      <c r="E3686">
        <v>32.619052000000003</v>
      </c>
      <c r="F3686">
        <v>20</v>
      </c>
      <c r="G3686">
        <v>19.908948809552001</v>
      </c>
      <c r="H3686">
        <v>-0.213926156647989</v>
      </c>
      <c r="I3686">
        <v>-0.97056196341466705</v>
      </c>
      <c r="J3686">
        <v>-5.2286761666009598</v>
      </c>
      <c r="K3686">
        <v>19.496204667921301</v>
      </c>
      <c r="L3686">
        <v>18.122728295085299</v>
      </c>
      <c r="M3686">
        <v>49.144333410786501</v>
      </c>
      <c r="N3686">
        <v>0.97936628289152505</v>
      </c>
      <c r="O3686">
        <v>24.9499999999999</v>
      </c>
      <c r="P3686">
        <v>68.067226890756302</v>
      </c>
      <c r="Q3686">
        <v>5.3772130713510002E-2</v>
      </c>
    </row>
    <row r="3687" spans="1:17" hidden="1" x14ac:dyDescent="0.3">
      <c r="A3687" t="s">
        <v>7537</v>
      </c>
      <c r="B3687" t="s">
        <v>7538</v>
      </c>
      <c r="C3687" t="str">
        <f>IFERROR(VLOOKUP(Table1[[#This Row],[Ticker]],[1]!Table1[[Symbol]:[Industry]],2,FALSE),"-")</f>
        <v>-</v>
      </c>
      <c r="E3687">
        <v>32.591999999999999</v>
      </c>
      <c r="F3687">
        <v>54.32</v>
      </c>
      <c r="G3687">
        <v>419.224056723221</v>
      </c>
      <c r="H3687">
        <v>-17.461264247096999</v>
      </c>
      <c r="I3687">
        <v>39.678121925428897</v>
      </c>
      <c r="J3687">
        <v>-9.4100989187564394</v>
      </c>
      <c r="K3687">
        <v>59.233809867023403</v>
      </c>
      <c r="L3687">
        <v>41.136903138757098</v>
      </c>
      <c r="M3687">
        <v>21.402471859507202</v>
      </c>
      <c r="N3687">
        <v>0.30814727662814001</v>
      </c>
      <c r="O3687">
        <v>35.217231222385799</v>
      </c>
      <c r="P3687">
        <v>443.2</v>
      </c>
      <c r="Q3687">
        <v>0.100002014309222</v>
      </c>
    </row>
    <row r="3688" spans="1:17" hidden="1" x14ac:dyDescent="0.3">
      <c r="A3688" t="s">
        <v>7539</v>
      </c>
      <c r="B3688" t="s">
        <v>7540</v>
      </c>
      <c r="C3688" t="str">
        <f>IFERROR(VLOOKUP(Table1[[#This Row],[Ticker]],[1]!Table1[[Symbol]:[Industry]],2,FALSE),"-")</f>
        <v>-</v>
      </c>
      <c r="E3688">
        <v>32.539499999999997</v>
      </c>
      <c r="F3688">
        <v>30.99</v>
      </c>
      <c r="G3688">
        <v>-46.500943276778898</v>
      </c>
      <c r="H3688">
        <v>-4.4737945777006196</v>
      </c>
      <c r="I3688">
        <v>-56.585318278663202</v>
      </c>
      <c r="J3688">
        <v>1.8140658665990701</v>
      </c>
      <c r="K3688">
        <v>34.3074987397057</v>
      </c>
      <c r="L3688">
        <v>41.2694375563376</v>
      </c>
      <c r="M3688">
        <v>36.721616129472999</v>
      </c>
      <c r="N3688">
        <v>0.188576664630421</v>
      </c>
      <c r="O3688">
        <v>99.096482736366596</v>
      </c>
      <c r="P3688">
        <v>14.7777777777777</v>
      </c>
      <c r="Q3688">
        <v>-0.183960933029827</v>
      </c>
    </row>
    <row r="3689" spans="1:17" hidden="1" x14ac:dyDescent="0.3">
      <c r="A3689" t="s">
        <v>7541</v>
      </c>
      <c r="B3689" t="s">
        <v>7542</v>
      </c>
      <c r="C3689" t="str">
        <f>IFERROR(VLOOKUP(Table1[[#This Row],[Ticker]],[1]!Table1[[Symbol]:[Industry]],2,FALSE),"-")</f>
        <v>-</v>
      </c>
      <c r="D3689" t="s">
        <v>619</v>
      </c>
      <c r="E3689">
        <v>32.513249999999999</v>
      </c>
      <c r="F3689">
        <v>165</v>
      </c>
      <c r="G3689">
        <v>-4.7132038477944604</v>
      </c>
      <c r="H3689">
        <v>-6.2070226162084303</v>
      </c>
      <c r="I3689">
        <v>-12.195689116087101</v>
      </c>
      <c r="J3689">
        <v>-0.78910873657551195</v>
      </c>
      <c r="K3689">
        <v>167.34072565665801</v>
      </c>
      <c r="L3689">
        <v>163.242545192862</v>
      </c>
      <c r="M3689">
        <v>50.297035673464201</v>
      </c>
      <c r="N3689">
        <v>0.86603457412526297</v>
      </c>
      <c r="O3689">
        <v>32.424242424242401</v>
      </c>
      <c r="P3689">
        <v>30.023640661938501</v>
      </c>
      <c r="Q3689">
        <v>-1.7852070278303999E-2</v>
      </c>
    </row>
    <row r="3690" spans="1:17" hidden="1" x14ac:dyDescent="0.3">
      <c r="A3690" t="s">
        <v>7543</v>
      </c>
      <c r="B3690" t="s">
        <v>7544</v>
      </c>
      <c r="C3690" t="str">
        <f>IFERROR(VLOOKUP(Table1[[#This Row],[Ticker]],[1]!Table1[[Symbol]:[Industry]],2,FALSE),"-")</f>
        <v>-</v>
      </c>
      <c r="E3690">
        <v>32.510782499999998</v>
      </c>
      <c r="F3690">
        <v>10.5</v>
      </c>
      <c r="G3690">
        <v>-28.953318842389699</v>
      </c>
      <c r="H3690">
        <v>-22.217912787341</v>
      </c>
      <c r="I3690">
        <v>0.89416622874716101</v>
      </c>
      <c r="J3690">
        <v>-6.3253406206334803</v>
      </c>
      <c r="K3690">
        <v>11.182951520274299</v>
      </c>
      <c r="L3690">
        <v>9.3710361495871997</v>
      </c>
      <c r="M3690">
        <v>0.82751755766857105</v>
      </c>
      <c r="N3690">
        <v>0.12727746450040001</v>
      </c>
      <c r="O3690">
        <v>29.428571428571399</v>
      </c>
      <c r="P3690">
        <v>70.454545454545396</v>
      </c>
    </row>
    <row r="3691" spans="1:17" hidden="1" x14ac:dyDescent="0.3">
      <c r="A3691" t="s">
        <v>7545</v>
      </c>
      <c r="B3691" t="s">
        <v>7546</v>
      </c>
      <c r="C3691" t="str">
        <f>IFERROR(VLOOKUP(Table1[[#This Row],[Ticker]],[1]!Table1[[Symbol]:[Industry]],2,FALSE),"-")</f>
        <v>-</v>
      </c>
      <c r="D3691" t="s">
        <v>213</v>
      </c>
      <c r="E3691">
        <v>32.475239999999999</v>
      </c>
      <c r="F3691">
        <v>51.45</v>
      </c>
      <c r="G3691">
        <v>-27.519250363393098</v>
      </c>
      <c r="H3691">
        <v>2.0151760105346699</v>
      </c>
      <c r="I3691">
        <v>-26.549379697404799</v>
      </c>
      <c r="J3691">
        <v>-3.5131814982102898</v>
      </c>
      <c r="K3691">
        <v>57.777253582414197</v>
      </c>
      <c r="L3691">
        <v>61.525655570825002</v>
      </c>
      <c r="M3691">
        <v>34.807717142912402</v>
      </c>
      <c r="N3691">
        <v>1.2345132743362801</v>
      </c>
      <c r="O3691">
        <v>97.551020408163197</v>
      </c>
      <c r="P3691">
        <v>39.054054054053999</v>
      </c>
      <c r="Q3691">
        <v>-5.7746209289062003E-2</v>
      </c>
    </row>
    <row r="3692" spans="1:17" hidden="1" x14ac:dyDescent="0.3">
      <c r="A3692" t="s">
        <v>7547</v>
      </c>
      <c r="B3692" t="s">
        <v>7548</v>
      </c>
      <c r="C3692" t="str">
        <f>IFERROR(VLOOKUP(Table1[[#This Row],[Ticker]],[1]!Table1[[Symbol]:[Industry]],2,FALSE),"-")</f>
        <v>-</v>
      </c>
      <c r="D3692" t="s">
        <v>420</v>
      </c>
      <c r="E3692">
        <v>32.4</v>
      </c>
      <c r="F3692">
        <v>32.4</v>
      </c>
      <c r="G3692">
        <v>22.1674938003523</v>
      </c>
      <c r="H3692">
        <v>-4.1612945777006196</v>
      </c>
      <c r="I3692">
        <v>-11.210033474562399</v>
      </c>
      <c r="J3692">
        <v>5.0458323137996004</v>
      </c>
      <c r="K3692">
        <v>32.099196865741597</v>
      </c>
      <c r="L3692">
        <v>28.9377890494839</v>
      </c>
      <c r="M3692">
        <v>50.395282231250498</v>
      </c>
      <c r="N3692">
        <v>0.64289910337009104</v>
      </c>
      <c r="O3692">
        <v>28.1172839506172</v>
      </c>
      <c r="P3692">
        <v>76.086956521739097</v>
      </c>
      <c r="Q3692">
        <v>4.7744816138105002E-2</v>
      </c>
    </row>
    <row r="3693" spans="1:17" hidden="1" x14ac:dyDescent="0.3">
      <c r="A3693" t="s">
        <v>7549</v>
      </c>
      <c r="B3693" t="s">
        <v>7550</v>
      </c>
      <c r="C3693" t="str">
        <f>IFERROR(VLOOKUP(Table1[[#This Row],[Ticker]],[1]!Table1[[Symbol]:[Industry]],2,FALSE),"-")</f>
        <v>-</v>
      </c>
      <c r="D3693" t="s">
        <v>898</v>
      </c>
      <c r="E3693">
        <v>32.392530000000001</v>
      </c>
      <c r="F3693">
        <v>36.1</v>
      </c>
      <c r="G3693">
        <v>56.524056723221001</v>
      </c>
      <c r="H3693">
        <v>26.791086374680301</v>
      </c>
      <c r="I3693">
        <v>86.419701404502305</v>
      </c>
      <c r="J3693">
        <v>9.6093804041232609</v>
      </c>
      <c r="K3693">
        <v>32.0113681932093</v>
      </c>
      <c r="L3693">
        <v>25.6269687894127</v>
      </c>
      <c r="M3693">
        <v>54.684842477970498</v>
      </c>
      <c r="N3693">
        <v>1.2090909090908999</v>
      </c>
      <c r="O3693">
        <v>10.8033240997229</v>
      </c>
      <c r="P3693">
        <v>136.72131147540901</v>
      </c>
    </row>
    <row r="3694" spans="1:17" hidden="1" x14ac:dyDescent="0.3">
      <c r="A3694" t="s">
        <v>7551</v>
      </c>
      <c r="B3694" t="s">
        <v>7552</v>
      </c>
      <c r="C3694" t="str">
        <f>IFERROR(VLOOKUP(Table1[[#This Row],[Ticker]],[1]!Table1[[Symbol]:[Industry]],2,FALSE),"-")</f>
        <v>-</v>
      </c>
      <c r="E3694">
        <v>32.365257372000002</v>
      </c>
      <c r="F3694">
        <v>27.09</v>
      </c>
      <c r="G3694">
        <v>18.979201841954499</v>
      </c>
      <c r="H3694">
        <v>69.810384451294595</v>
      </c>
      <c r="I3694">
        <v>35.915598750870998</v>
      </c>
      <c r="J3694">
        <v>16.2392918613318</v>
      </c>
      <c r="K3694">
        <v>17.727198906290699</v>
      </c>
      <c r="L3694">
        <v>16.9039192001765</v>
      </c>
      <c r="M3694">
        <v>98.292830712359205</v>
      </c>
      <c r="N3694">
        <v>1.69088256958817</v>
      </c>
      <c r="O3694">
        <v>0</v>
      </c>
      <c r="P3694">
        <v>103.684210526315</v>
      </c>
      <c r="Q3694">
        <v>0.13540437302706701</v>
      </c>
    </row>
    <row r="3695" spans="1:17" hidden="1" x14ac:dyDescent="0.3">
      <c r="A3695" t="s">
        <v>7553</v>
      </c>
      <c r="B3695" t="s">
        <v>7554</v>
      </c>
      <c r="C3695" t="str">
        <f>IFERROR(VLOOKUP(Table1[[#This Row],[Ticker]],[1]!Table1[[Symbol]:[Industry]],2,FALSE),"-")</f>
        <v>-</v>
      </c>
      <c r="D3695" t="s">
        <v>619</v>
      </c>
      <c r="E3695">
        <v>32.30132176</v>
      </c>
      <c r="F3695">
        <v>40.76</v>
      </c>
      <c r="G3695">
        <v>-24.899618532004901</v>
      </c>
      <c r="H3695">
        <v>3.8224672626241198</v>
      </c>
      <c r="I3695">
        <v>-20.4655785747103</v>
      </c>
      <c r="J3695">
        <v>0.29422459675780999</v>
      </c>
      <c r="K3695">
        <v>38.519363678976198</v>
      </c>
      <c r="L3695">
        <v>40.595768030025503</v>
      </c>
      <c r="M3695">
        <v>60.833302213364298</v>
      </c>
      <c r="N3695">
        <v>0.62459521344462698</v>
      </c>
      <c r="O3695">
        <v>25.122669283611302</v>
      </c>
      <c r="P3695">
        <v>27.374999999999901</v>
      </c>
      <c r="Q3695">
        <v>-4.408038216745E-2</v>
      </c>
    </row>
    <row r="3696" spans="1:17" hidden="1" x14ac:dyDescent="0.3">
      <c r="A3696" t="s">
        <v>7555</v>
      </c>
      <c r="B3696" t="s">
        <v>7556</v>
      </c>
      <c r="C3696" t="str">
        <f>IFERROR(VLOOKUP(Table1[[#This Row],[Ticker]],[1]!Table1[[Symbol]:[Industry]],2,FALSE),"-")</f>
        <v>-</v>
      </c>
      <c r="D3696" t="s">
        <v>380</v>
      </c>
      <c r="E3696">
        <v>32.235990999999999</v>
      </c>
      <c r="F3696">
        <v>89.45</v>
      </c>
      <c r="G3696">
        <v>-56.7203041790345</v>
      </c>
      <c r="H3696">
        <v>39.194817798912901</v>
      </c>
      <c r="I3696">
        <v>2.44109217192368</v>
      </c>
      <c r="J3696">
        <v>-11.231476337821601</v>
      </c>
      <c r="K3696">
        <v>81.779122551387402</v>
      </c>
      <c r="M3696">
        <v>41.2303463723213</v>
      </c>
      <c r="N3696">
        <v>2.5090909090908999</v>
      </c>
      <c r="O3696">
        <v>56.512017887087701</v>
      </c>
      <c r="P3696">
        <v>65.341959334565601</v>
      </c>
    </row>
    <row r="3697" spans="1:17" hidden="1" x14ac:dyDescent="0.3">
      <c r="A3697" t="s">
        <v>7557</v>
      </c>
      <c r="B3697" t="s">
        <v>7558</v>
      </c>
      <c r="C3697" t="str">
        <f>IFERROR(VLOOKUP(Table1[[#This Row],[Ticker]],[1]!Table1[[Symbol]:[Industry]],2,FALSE),"-")</f>
        <v>-</v>
      </c>
      <c r="E3697">
        <v>32.103032800000001</v>
      </c>
      <c r="F3697">
        <v>62.54</v>
      </c>
      <c r="G3697">
        <v>50.230184856925803</v>
      </c>
      <c r="H3697">
        <v>-1.81110002517143</v>
      </c>
      <c r="I3697">
        <v>1.33581920202689</v>
      </c>
      <c r="J3697">
        <v>1.7134553659885901</v>
      </c>
      <c r="K3697">
        <v>64.617183218709499</v>
      </c>
      <c r="L3697">
        <v>59.327818583618402</v>
      </c>
      <c r="M3697">
        <v>44.677861978794397</v>
      </c>
      <c r="N3697">
        <v>1.11121274828981</v>
      </c>
      <c r="O3697">
        <v>56.267988487368001</v>
      </c>
      <c r="P3697">
        <v>84.483775811209398</v>
      </c>
      <c r="Q3697">
        <v>5.9226226158707998E-2</v>
      </c>
    </row>
    <row r="3698" spans="1:17" hidden="1" x14ac:dyDescent="0.3">
      <c r="A3698" t="s">
        <v>7559</v>
      </c>
      <c r="B3698" t="s">
        <v>7560</v>
      </c>
      <c r="C3698" t="str">
        <f>IFERROR(VLOOKUP(Table1[[#This Row],[Ticker]],[1]!Table1[[Symbol]:[Industry]],2,FALSE),"-")</f>
        <v>-</v>
      </c>
      <c r="D3698" t="s">
        <v>619</v>
      </c>
      <c r="E3698">
        <v>31.9827189999999</v>
      </c>
      <c r="F3698">
        <v>7.6</v>
      </c>
      <c r="G3698">
        <v>-5.5931859894901201</v>
      </c>
      <c r="H3698">
        <v>-1.87035303188851</v>
      </c>
      <c r="I3698">
        <v>-12.2495918825592</v>
      </c>
      <c r="J3698">
        <v>1.0670674632677399</v>
      </c>
      <c r="K3698">
        <v>10.0372087729983</v>
      </c>
      <c r="L3698">
        <v>10.066633630706701</v>
      </c>
      <c r="M3698">
        <v>25.7607462659657</v>
      </c>
      <c r="N3698">
        <v>1</v>
      </c>
      <c r="Q3698">
        <v>-9.4079221239847993E-2</v>
      </c>
    </row>
    <row r="3699" spans="1:17" hidden="1" x14ac:dyDescent="0.3">
      <c r="A3699" t="s">
        <v>7561</v>
      </c>
      <c r="B3699" t="s">
        <v>7562</v>
      </c>
      <c r="C3699" t="str">
        <f>IFERROR(VLOOKUP(Table1[[#This Row],[Ticker]],[1]!Table1[[Symbol]:[Industry]],2,FALSE),"-")</f>
        <v>-</v>
      </c>
      <c r="D3699" t="s">
        <v>703</v>
      </c>
      <c r="E3699">
        <v>31.948726656000002</v>
      </c>
      <c r="F3699">
        <v>318.20999999999998</v>
      </c>
      <c r="G3699">
        <v>12.366659234039799</v>
      </c>
      <c r="H3699">
        <v>0.21018268013132599</v>
      </c>
      <c r="I3699">
        <v>2.7653838651058802</v>
      </c>
      <c r="J3699">
        <v>0.140834872251099</v>
      </c>
      <c r="K3699">
        <v>306.59255288861402</v>
      </c>
      <c r="L3699">
        <v>280.72230221731797</v>
      </c>
      <c r="M3699">
        <v>50.554369654686603</v>
      </c>
      <c r="N3699">
        <v>0.44472428061920199</v>
      </c>
      <c r="O3699">
        <v>1.6938499732880901</v>
      </c>
      <c r="P3699">
        <v>39.854085175581197</v>
      </c>
    </row>
    <row r="3700" spans="1:17" hidden="1" x14ac:dyDescent="0.3">
      <c r="A3700" t="s">
        <v>7563</v>
      </c>
      <c r="B3700" t="s">
        <v>7564</v>
      </c>
      <c r="C3700" t="str">
        <f>IFERROR(VLOOKUP(Table1[[#This Row],[Ticker]],[1]!Table1[[Symbol]:[Industry]],2,FALSE),"-")</f>
        <v>-</v>
      </c>
      <c r="E3700">
        <v>31.94</v>
      </c>
      <c r="F3700">
        <v>15.97</v>
      </c>
      <c r="G3700">
        <v>10.0005667903351</v>
      </c>
      <c r="H3700">
        <v>-20.0385819835133</v>
      </c>
      <c r="I3700">
        <v>-19.109376790971201</v>
      </c>
      <c r="J3700">
        <v>-1.4620449957186601</v>
      </c>
      <c r="K3700">
        <v>15.701807813922899</v>
      </c>
      <c r="L3700">
        <v>14.797110130153399</v>
      </c>
      <c r="M3700">
        <v>44.792506129469203</v>
      </c>
      <c r="N3700">
        <v>0.345195407610144</v>
      </c>
      <c r="O3700">
        <v>31.496556042579801</v>
      </c>
      <c r="P3700">
        <v>49.252336448598101</v>
      </c>
      <c r="Q3700">
        <v>4.3368745075470002E-3</v>
      </c>
    </row>
    <row r="3701" spans="1:17" hidden="1" x14ac:dyDescent="0.3">
      <c r="A3701" t="s">
        <v>7565</v>
      </c>
      <c r="B3701" t="s">
        <v>7566</v>
      </c>
      <c r="C3701" t="str">
        <f>IFERROR(VLOOKUP(Table1[[#This Row],[Ticker]],[1]!Table1[[Symbol]:[Industry]],2,FALSE),"-")</f>
        <v>-</v>
      </c>
      <c r="D3701" t="s">
        <v>291</v>
      </c>
      <c r="E3701">
        <v>31.908300000000001</v>
      </c>
      <c r="F3701">
        <v>31</v>
      </c>
      <c r="G3701">
        <v>-7.9145430521439604</v>
      </c>
      <c r="H3701">
        <v>10.498971301176701</v>
      </c>
      <c r="I3701">
        <v>-29.025400032160899</v>
      </c>
      <c r="J3701">
        <v>2.1808858078871101</v>
      </c>
      <c r="K3701">
        <v>30.723032811593001</v>
      </c>
      <c r="L3701">
        <v>32.912227801956</v>
      </c>
      <c r="M3701">
        <v>50.244245776024798</v>
      </c>
      <c r="N3701">
        <v>0.26095117508037902</v>
      </c>
      <c r="O3701">
        <v>59.677419354838698</v>
      </c>
      <c r="P3701">
        <v>24</v>
      </c>
      <c r="Q3701">
        <v>-4.1887975455640004E-3</v>
      </c>
    </row>
    <row r="3702" spans="1:17" hidden="1" x14ac:dyDescent="0.3">
      <c r="A3702" t="s">
        <v>7567</v>
      </c>
      <c r="B3702" t="s">
        <v>7568</v>
      </c>
      <c r="C3702" t="str">
        <f>IFERROR(VLOOKUP(Table1[[#This Row],[Ticker]],[1]!Table1[[Symbol]:[Industry]],2,FALSE),"-")</f>
        <v>-</v>
      </c>
      <c r="D3702" t="s">
        <v>619</v>
      </c>
      <c r="E3702">
        <v>31.904358206000001</v>
      </c>
      <c r="F3702">
        <v>1.0900000000000001</v>
      </c>
      <c r="G3702">
        <v>4.25935084086814</v>
      </c>
      <c r="H3702">
        <v>-3.20891362531966</v>
      </c>
      <c r="I3702">
        <v>-44.9336956039676</v>
      </c>
      <c r="J3702">
        <v>-8.8574848049515698</v>
      </c>
      <c r="K3702">
        <v>1.12978645163949</v>
      </c>
      <c r="L3702">
        <v>1.1257152099849099</v>
      </c>
      <c r="M3702">
        <v>31.088331817667001</v>
      </c>
      <c r="N3702">
        <v>0.92321960580310503</v>
      </c>
      <c r="O3702">
        <v>92.660550458715505</v>
      </c>
      <c r="P3702">
        <v>36.25</v>
      </c>
      <c r="Q3702">
        <v>2.4494069080281001E-2</v>
      </c>
    </row>
    <row r="3703" spans="1:17" hidden="1" x14ac:dyDescent="0.3">
      <c r="A3703" t="s">
        <v>7569</v>
      </c>
      <c r="B3703" t="s">
        <v>7570</v>
      </c>
      <c r="C3703" t="str">
        <f>IFERROR(VLOOKUP(Table1[[#This Row],[Ticker]],[1]!Table1[[Symbol]:[Industry]],2,FALSE),"-")</f>
        <v>-</v>
      </c>
      <c r="D3703" t="s">
        <v>619</v>
      </c>
      <c r="E3703">
        <v>31.880451288</v>
      </c>
      <c r="F3703">
        <v>80.83</v>
      </c>
      <c r="G3703">
        <v>4.5909407696661102</v>
      </c>
      <c r="H3703">
        <v>-3.4633250345534101</v>
      </c>
      <c r="I3703">
        <v>-20.128584122496001</v>
      </c>
      <c r="J3703">
        <v>-0.26827540324219301</v>
      </c>
      <c r="K3703">
        <v>80.638854906401306</v>
      </c>
      <c r="L3703">
        <v>77.776057164706899</v>
      </c>
      <c r="M3703">
        <v>47.194862079653099</v>
      </c>
      <c r="N3703">
        <v>0.31311403503011898</v>
      </c>
      <c r="O3703">
        <v>44.735865396511201</v>
      </c>
      <c r="P3703">
        <v>32.075163398692801</v>
      </c>
      <c r="Q3703">
        <v>-4.518908707744E-3</v>
      </c>
    </row>
    <row r="3704" spans="1:17" hidden="1" x14ac:dyDescent="0.3">
      <c r="A3704" t="s">
        <v>7571</v>
      </c>
      <c r="B3704" t="s">
        <v>7572</v>
      </c>
      <c r="C3704" t="str">
        <f>IFERROR(VLOOKUP(Table1[[#This Row],[Ticker]],[1]!Table1[[Symbol]:[Industry]],2,FALSE),"-")</f>
        <v>-</v>
      </c>
      <c r="D3704" t="s">
        <v>46</v>
      </c>
      <c r="E3704">
        <v>31.873702699999999</v>
      </c>
      <c r="F3704">
        <v>1.33</v>
      </c>
      <c r="G3704">
        <v>80.639441338605593</v>
      </c>
      <c r="H3704">
        <v>-19.984079387827201</v>
      </c>
      <c r="I3704">
        <v>-16.737757730610401</v>
      </c>
      <c r="J3704">
        <v>-4.4557754032421704</v>
      </c>
      <c r="K3704">
        <v>1.2740669120774799</v>
      </c>
      <c r="L3704">
        <v>1.0606303490939499</v>
      </c>
      <c r="M3704">
        <v>15.6406979356156</v>
      </c>
      <c r="N3704">
        <v>1.6455640437076899</v>
      </c>
      <c r="O3704">
        <v>24.060150375939799</v>
      </c>
      <c r="P3704">
        <v>141.81818181818099</v>
      </c>
      <c r="Q3704">
        <v>6.4161539631496997E-2</v>
      </c>
    </row>
    <row r="3705" spans="1:17" hidden="1" x14ac:dyDescent="0.3">
      <c r="A3705" t="s">
        <v>7573</v>
      </c>
      <c r="B3705" t="s">
        <v>7574</v>
      </c>
      <c r="C3705" t="str">
        <f>IFERROR(VLOOKUP(Table1[[#This Row],[Ticker]],[1]!Table1[[Symbol]:[Industry]],2,FALSE),"-")</f>
        <v>-</v>
      </c>
      <c r="D3705" t="s">
        <v>21</v>
      </c>
      <c r="E3705">
        <v>31.852499999999999</v>
      </c>
      <c r="F3705">
        <v>42.47</v>
      </c>
      <c r="G3705">
        <v>10.898815875436799</v>
      </c>
      <c r="H3705">
        <v>-1.9146523310583801</v>
      </c>
      <c r="I3705">
        <v>2.8800241681171999</v>
      </c>
      <c r="J3705">
        <v>-2.08368237998637</v>
      </c>
      <c r="K3705">
        <v>41.586795202051498</v>
      </c>
      <c r="L3705">
        <v>38.421201258169901</v>
      </c>
      <c r="M3705">
        <v>51.0651928040256</v>
      </c>
      <c r="N3705">
        <v>0.89538009937520802</v>
      </c>
      <c r="O3705">
        <v>24.087591240875899</v>
      </c>
      <c r="P3705">
        <v>60.203696718219497</v>
      </c>
      <c r="Q3705">
        <v>1.6836350994665E-2</v>
      </c>
    </row>
    <row r="3706" spans="1:17" hidden="1" x14ac:dyDescent="0.3">
      <c r="A3706" t="s">
        <v>7575</v>
      </c>
      <c r="B3706" t="s">
        <v>7576</v>
      </c>
      <c r="C3706" t="str">
        <f>IFERROR(VLOOKUP(Table1[[#This Row],[Ticker]],[1]!Table1[[Symbol]:[Industry]],2,FALSE),"-")</f>
        <v>-</v>
      </c>
      <c r="D3706" t="s">
        <v>703</v>
      </c>
      <c r="E3706">
        <v>31.730069843999999</v>
      </c>
      <c r="F3706">
        <v>232.07</v>
      </c>
      <c r="G3706">
        <v>13.661207544643201</v>
      </c>
      <c r="H3706">
        <v>4.5283605947131704</v>
      </c>
      <c r="I3706">
        <v>4.9312010930430796</v>
      </c>
      <c r="J3706">
        <v>2.2829059532735601</v>
      </c>
      <c r="K3706">
        <v>219.28413652984699</v>
      </c>
      <c r="L3706">
        <v>199.26624995471801</v>
      </c>
      <c r="M3706">
        <v>48.807085432446698</v>
      </c>
      <c r="N3706">
        <v>1.4149950106642999</v>
      </c>
      <c r="O3706">
        <v>3.2878010944973499</v>
      </c>
      <c r="P3706">
        <v>49.616401263619302</v>
      </c>
      <c r="Q3706">
        <v>5.0860317588420001E-3</v>
      </c>
    </row>
    <row r="3707" spans="1:17" hidden="1" x14ac:dyDescent="0.3">
      <c r="A3707" t="s">
        <v>7577</v>
      </c>
      <c r="B3707" t="s">
        <v>7578</v>
      </c>
      <c r="C3707" t="str">
        <f>IFERROR(VLOOKUP(Table1[[#This Row],[Ticker]],[1]!Table1[[Symbol]:[Industry]],2,FALSE),"-")</f>
        <v>-</v>
      </c>
      <c r="D3707" t="s">
        <v>155</v>
      </c>
      <c r="E3707">
        <v>31.679400000000001</v>
      </c>
      <c r="F3707">
        <v>111</v>
      </c>
      <c r="G3707">
        <v>7.7747985629836798</v>
      </c>
      <c r="H3707">
        <v>-12.9908633662016</v>
      </c>
      <c r="I3707">
        <v>-45.335016406609199</v>
      </c>
      <c r="J3707">
        <v>-7.3013544816979703</v>
      </c>
      <c r="K3707">
        <v>117.879924384021</v>
      </c>
      <c r="L3707">
        <v>111.555839246809</v>
      </c>
      <c r="M3707">
        <v>34.174142266789502</v>
      </c>
      <c r="N3707">
        <v>0.7734375</v>
      </c>
      <c r="O3707">
        <v>50.180180180180102</v>
      </c>
      <c r="P3707">
        <v>39.622641509433898</v>
      </c>
    </row>
    <row r="3708" spans="1:17" hidden="1" x14ac:dyDescent="0.3">
      <c r="A3708" t="s">
        <v>7579</v>
      </c>
      <c r="B3708" t="s">
        <v>7580</v>
      </c>
      <c r="C3708" t="str">
        <f>IFERROR(VLOOKUP(Table1[[#This Row],[Ticker]],[1]!Table1[[Symbol]:[Industry]],2,FALSE),"-")</f>
        <v>-</v>
      </c>
      <c r="E3708">
        <v>31.608208099999999</v>
      </c>
      <c r="F3708">
        <v>553</v>
      </c>
      <c r="G3708">
        <v>41.098683588892698</v>
      </c>
      <c r="H3708">
        <v>-18.577451816731799</v>
      </c>
      <c r="I3708">
        <v>-39.190251489844201</v>
      </c>
      <c r="J3708">
        <v>3.8990512484726101</v>
      </c>
      <c r="K3708">
        <v>658.13922640842895</v>
      </c>
      <c r="L3708">
        <v>727.01680706678496</v>
      </c>
      <c r="M3708">
        <v>32.1918635102639</v>
      </c>
      <c r="N3708">
        <v>0.95210019267822699</v>
      </c>
      <c r="O3708">
        <v>128.58047016274799</v>
      </c>
      <c r="P3708">
        <v>74.283012921525298</v>
      </c>
      <c r="Q3708">
        <v>6.8956843356919997E-2</v>
      </c>
    </row>
    <row r="3709" spans="1:17" hidden="1" x14ac:dyDescent="0.3">
      <c r="A3709" t="s">
        <v>7581</v>
      </c>
      <c r="B3709" t="s">
        <v>7582</v>
      </c>
      <c r="C3709" t="str">
        <f>IFERROR(VLOOKUP(Table1[[#This Row],[Ticker]],[1]!Table1[[Symbol]:[Industry]],2,FALSE),"-")</f>
        <v>-</v>
      </c>
      <c r="E3709">
        <v>31.606679249999999</v>
      </c>
      <c r="F3709">
        <v>168.9</v>
      </c>
      <c r="G3709">
        <v>-52.860153803094697</v>
      </c>
      <c r="H3709">
        <v>5.5140300976240502</v>
      </c>
      <c r="I3709">
        <v>-34.268503532753897</v>
      </c>
      <c r="J3709">
        <v>8.8134553659885793</v>
      </c>
      <c r="K3709">
        <v>156.59747153461001</v>
      </c>
      <c r="M3709">
        <v>65.099692904312207</v>
      </c>
      <c r="N3709">
        <v>0.70033222591362099</v>
      </c>
      <c r="O3709">
        <v>50.976909413854301</v>
      </c>
      <c r="P3709">
        <v>38.442622950819597</v>
      </c>
    </row>
    <row r="3710" spans="1:17" hidden="1" x14ac:dyDescent="0.3">
      <c r="A3710" t="s">
        <v>7583</v>
      </c>
      <c r="B3710" t="s">
        <v>7584</v>
      </c>
      <c r="C3710" t="str">
        <f>IFERROR(VLOOKUP(Table1[[#This Row],[Ticker]],[1]!Table1[[Symbol]:[Industry]],2,FALSE),"-")</f>
        <v>-</v>
      </c>
      <c r="D3710" t="s">
        <v>420</v>
      </c>
      <c r="E3710">
        <v>31.5979712</v>
      </c>
      <c r="F3710">
        <v>16.16</v>
      </c>
      <c r="G3710">
        <v>67.040605186578006</v>
      </c>
      <c r="H3710">
        <v>-17.319189314542701</v>
      </c>
      <c r="I3710">
        <v>-16.1151719546504</v>
      </c>
      <c r="J3710">
        <v>-1.7648340178070201</v>
      </c>
      <c r="K3710">
        <v>17.653197331007899</v>
      </c>
      <c r="L3710">
        <v>16.021044311047898</v>
      </c>
      <c r="M3710">
        <v>29.254716786471299</v>
      </c>
      <c r="N3710">
        <v>0.31109461286240198</v>
      </c>
      <c r="O3710">
        <v>41.3366336633663</v>
      </c>
      <c r="P3710">
        <v>97.073170731707293</v>
      </c>
      <c r="Q3710">
        <v>8.9044385190756997E-2</v>
      </c>
    </row>
    <row r="3711" spans="1:17" hidden="1" x14ac:dyDescent="0.3">
      <c r="A3711" t="s">
        <v>7585</v>
      </c>
      <c r="B3711" t="s">
        <v>7586</v>
      </c>
      <c r="C3711" t="str">
        <f>IFERROR(VLOOKUP(Table1[[#This Row],[Ticker]],[1]!Table1[[Symbol]:[Industry]],2,FALSE),"-")</f>
        <v>-</v>
      </c>
      <c r="E3711">
        <v>31.584</v>
      </c>
      <c r="F3711">
        <v>78.959999999999994</v>
      </c>
      <c r="G3711">
        <v>21.868164591710102</v>
      </c>
      <c r="H3711">
        <v>-6.0743380559614897</v>
      </c>
      <c r="I3711">
        <v>-9.9903117110673705</v>
      </c>
      <c r="J3711">
        <v>-0.74343636086189002</v>
      </c>
      <c r="K3711">
        <v>82.194886817431097</v>
      </c>
      <c r="L3711">
        <v>78.763699957213106</v>
      </c>
      <c r="M3711">
        <v>48.202865812512599</v>
      </c>
      <c r="N3711">
        <v>0.40717140536149399</v>
      </c>
      <c r="O3711">
        <v>45.643363728470099</v>
      </c>
      <c r="P3711">
        <v>51.846153846153797</v>
      </c>
      <c r="Q3711">
        <v>0.109321016615229</v>
      </c>
    </row>
    <row r="3712" spans="1:17" hidden="1" x14ac:dyDescent="0.3">
      <c r="A3712" t="s">
        <v>7587</v>
      </c>
      <c r="B3712" t="s">
        <v>7588</v>
      </c>
      <c r="C3712" t="str">
        <f>IFERROR(VLOOKUP(Table1[[#This Row],[Ticker]],[1]!Table1[[Symbol]:[Industry]],2,FALSE),"-")</f>
        <v>-</v>
      </c>
      <c r="E3712">
        <v>31.524374999999999</v>
      </c>
      <c r="F3712">
        <v>58.65</v>
      </c>
      <c r="G3712">
        <v>49.288458495746902</v>
      </c>
      <c r="H3712">
        <v>-12.987585657512801</v>
      </c>
      <c r="I3712">
        <v>-31.494493901228299</v>
      </c>
      <c r="J3712">
        <v>-11.049098620237601</v>
      </c>
      <c r="K3712">
        <v>63.819695438418798</v>
      </c>
      <c r="L3712">
        <v>63.5606821715227</v>
      </c>
      <c r="M3712">
        <v>31.1964018371376</v>
      </c>
      <c r="N3712">
        <v>0.88846424281487102</v>
      </c>
      <c r="O3712">
        <v>61.7561807331628</v>
      </c>
      <c r="P3712">
        <v>84.028867273297706</v>
      </c>
      <c r="Q3712">
        <v>8.7902184304087E-2</v>
      </c>
    </row>
    <row r="3713" spans="1:17" hidden="1" x14ac:dyDescent="0.3">
      <c r="A3713" t="s">
        <v>7589</v>
      </c>
      <c r="B3713" t="s">
        <v>7590</v>
      </c>
      <c r="C3713" t="str">
        <f>IFERROR(VLOOKUP(Table1[[#This Row],[Ticker]],[1]!Table1[[Symbol]:[Industry]],2,FALSE),"-")</f>
        <v>-</v>
      </c>
      <c r="D3713" t="s">
        <v>703</v>
      </c>
      <c r="E3713">
        <v>31.504857428999902</v>
      </c>
      <c r="F3713">
        <v>250.79</v>
      </c>
      <c r="G3713">
        <v>3.80211755778569</v>
      </c>
      <c r="H3713">
        <v>0.68509046153797704</v>
      </c>
      <c r="I3713">
        <v>0.76426409135957296</v>
      </c>
      <c r="J3713">
        <v>0.58006974571431102</v>
      </c>
      <c r="K3713">
        <v>241.93728019075701</v>
      </c>
      <c r="L3713">
        <v>224.28264465727901</v>
      </c>
      <c r="M3713">
        <v>51.891311594454301</v>
      </c>
      <c r="N3713">
        <v>1.2399371133389101</v>
      </c>
      <c r="O3713">
        <v>10.450974919255099</v>
      </c>
      <c r="P3713">
        <v>31.682856392754001</v>
      </c>
      <c r="Q3713">
        <v>1.5187022887975E-2</v>
      </c>
    </row>
    <row r="3714" spans="1:17" hidden="1" x14ac:dyDescent="0.3">
      <c r="A3714" t="s">
        <v>7591</v>
      </c>
      <c r="B3714" t="s">
        <v>7592</v>
      </c>
      <c r="C3714" t="str">
        <f>IFERROR(VLOOKUP(Table1[[#This Row],[Ticker]],[1]!Table1[[Symbol]:[Industry]],2,FALSE),"-")</f>
        <v>-</v>
      </c>
      <c r="D3714" t="s">
        <v>77</v>
      </c>
      <c r="E3714">
        <v>31.46110942</v>
      </c>
      <c r="F3714">
        <v>10.7</v>
      </c>
      <c r="G3714">
        <v>57.3799889266108</v>
      </c>
      <c r="H3714">
        <v>-8.9612945777006097</v>
      </c>
      <c r="I3714">
        <v>-2.6246973017605302</v>
      </c>
      <c r="J3714">
        <v>-4.6770143412952798</v>
      </c>
      <c r="K3714">
        <v>10.6490807850883</v>
      </c>
      <c r="L3714">
        <v>9.5376102007948091</v>
      </c>
      <c r="M3714">
        <v>33.003915069506</v>
      </c>
      <c r="N3714">
        <v>0.672235235154924</v>
      </c>
      <c r="O3714">
        <v>35.046728971962601</v>
      </c>
      <c r="P3714">
        <v>107.766990291262</v>
      </c>
      <c r="Q3714">
        <v>-9.3764168600950007E-3</v>
      </c>
    </row>
    <row r="3715" spans="1:17" hidden="1" x14ac:dyDescent="0.3">
      <c r="A3715" t="s">
        <v>7593</v>
      </c>
      <c r="B3715" t="s">
        <v>7594</v>
      </c>
      <c r="C3715" t="str">
        <f>IFERROR(VLOOKUP(Table1[[#This Row],[Ticker]],[1]!Table1[[Symbol]:[Industry]],2,FALSE),"-")</f>
        <v>-</v>
      </c>
      <c r="D3715" t="s">
        <v>1298</v>
      </c>
      <c r="E3715">
        <v>31.257184429999999</v>
      </c>
      <c r="F3715">
        <v>56.7</v>
      </c>
      <c r="G3715">
        <v>-16.344963777917801</v>
      </c>
      <c r="H3715">
        <v>-3.5755650782331001</v>
      </c>
      <c r="I3715">
        <v>-11.295880209524899</v>
      </c>
      <c r="J3715">
        <v>0.82736032494752099</v>
      </c>
      <c r="K3715">
        <v>56.170428372766402</v>
      </c>
      <c r="L3715">
        <v>54.891804515024297</v>
      </c>
      <c r="M3715">
        <v>56.093149880285502</v>
      </c>
      <c r="N3715">
        <v>0.85048090326596504</v>
      </c>
      <c r="O3715">
        <v>1.8518518518518301</v>
      </c>
      <c r="P3715">
        <v>11.067580803134099</v>
      </c>
    </row>
    <row r="3716" spans="1:17" hidden="1" x14ac:dyDescent="0.3">
      <c r="A3716" t="s">
        <v>7595</v>
      </c>
      <c r="B3716" t="s">
        <v>7596</v>
      </c>
      <c r="C3716" t="str">
        <f>IFERROR(VLOOKUP(Table1[[#This Row],[Ticker]],[1]!Table1[[Symbol]:[Industry]],2,FALSE),"-")</f>
        <v>-</v>
      </c>
      <c r="D3716" t="s">
        <v>80</v>
      </c>
      <c r="E3716">
        <v>31.235089200000001</v>
      </c>
      <c r="F3716">
        <v>48.02</v>
      </c>
      <c r="G3716">
        <v>1.6650823642467201</v>
      </c>
      <c r="H3716">
        <v>35.673870257464202</v>
      </c>
      <c r="I3716">
        <v>10.384749391896699</v>
      </c>
      <c r="J3716">
        <v>8.9805262584535992</v>
      </c>
      <c r="M3716">
        <v>52.936933600027999</v>
      </c>
      <c r="O3716">
        <v>18.075801749271101</v>
      </c>
      <c r="P3716">
        <v>37.200000000000003</v>
      </c>
    </row>
    <row r="3717" spans="1:17" hidden="1" x14ac:dyDescent="0.3">
      <c r="A3717" t="s">
        <v>7597</v>
      </c>
      <c r="B3717" t="s">
        <v>7598</v>
      </c>
      <c r="C3717" t="str">
        <f>IFERROR(VLOOKUP(Table1[[#This Row],[Ticker]],[1]!Table1[[Symbol]:[Industry]],2,FALSE),"-")</f>
        <v>-</v>
      </c>
      <c r="D3717" t="s">
        <v>72</v>
      </c>
      <c r="E3717">
        <v>30.952200000000001</v>
      </c>
      <c r="F3717">
        <v>2.37</v>
      </c>
      <c r="G3717">
        <v>-53.017859444443502</v>
      </c>
      <c r="H3717">
        <v>-30.460988767303</v>
      </c>
      <c r="I3717">
        <v>-44.298192416793597</v>
      </c>
      <c r="J3717">
        <v>-4.5738856394626497</v>
      </c>
      <c r="M3717">
        <v>10.693761195899601</v>
      </c>
      <c r="O3717">
        <v>51.4767932489451</v>
      </c>
      <c r="P3717">
        <v>0</v>
      </c>
    </row>
    <row r="3718" spans="1:17" hidden="1" x14ac:dyDescent="0.3">
      <c r="A3718" t="s">
        <v>7599</v>
      </c>
      <c r="B3718" t="s">
        <v>7600</v>
      </c>
      <c r="C3718" t="str">
        <f>IFERROR(VLOOKUP(Table1[[#This Row],[Ticker]],[1]!Table1[[Symbol]:[Industry]],2,FALSE),"-")</f>
        <v>-</v>
      </c>
      <c r="D3718" t="s">
        <v>92</v>
      </c>
      <c r="E3718">
        <v>30.951373951999901</v>
      </c>
      <c r="F3718">
        <v>86.72</v>
      </c>
      <c r="G3718">
        <v>316.2271024085</v>
      </c>
      <c r="H3718">
        <v>6.1766527972837899</v>
      </c>
      <c r="I3718">
        <v>242.49949932842799</v>
      </c>
      <c r="J3718">
        <v>-5.3281158287740897</v>
      </c>
      <c r="K3718">
        <v>79.451720507988298</v>
      </c>
      <c r="L3718">
        <v>49.949640353771102</v>
      </c>
      <c r="M3718">
        <v>39.194231786239399</v>
      </c>
      <c r="N3718">
        <v>1.8511445536197599</v>
      </c>
      <c r="O3718">
        <v>18.657749077490699</v>
      </c>
      <c r="P3718">
        <v>410.11764705882302</v>
      </c>
      <c r="Q3718">
        <v>0.19932828866574601</v>
      </c>
    </row>
    <row r="3719" spans="1:17" hidden="1" x14ac:dyDescent="0.3">
      <c r="A3719" t="s">
        <v>7601</v>
      </c>
      <c r="B3719" t="s">
        <v>7602</v>
      </c>
      <c r="C3719" t="str">
        <f>IFERROR(VLOOKUP(Table1[[#This Row],[Ticker]],[1]!Table1[[Symbol]:[Industry]],2,FALSE),"-")</f>
        <v>-</v>
      </c>
      <c r="D3719" t="s">
        <v>72</v>
      </c>
      <c r="E3719">
        <v>30.892697824999999</v>
      </c>
      <c r="F3719">
        <v>49.25</v>
      </c>
      <c r="G3719">
        <v>-24.6014477158426</v>
      </c>
      <c r="H3719">
        <v>1.27690766949039</v>
      </c>
      <c r="I3719">
        <v>-57.8887747931009</v>
      </c>
      <c r="J3719">
        <v>-3.7006733624258499</v>
      </c>
      <c r="K3719">
        <v>47.953198227649402</v>
      </c>
      <c r="L3719">
        <v>53.439384505022801</v>
      </c>
      <c r="M3719">
        <v>56.934015653097497</v>
      </c>
      <c r="N3719">
        <v>0.610254478936891</v>
      </c>
      <c r="O3719">
        <v>163.45177664974599</v>
      </c>
      <c r="P3719">
        <v>32.4993274145816</v>
      </c>
      <c r="Q3719">
        <v>7.0752427597774004E-2</v>
      </c>
    </row>
    <row r="3720" spans="1:17" hidden="1" x14ac:dyDescent="0.3">
      <c r="A3720" t="s">
        <v>7603</v>
      </c>
      <c r="B3720" t="s">
        <v>7604</v>
      </c>
      <c r="C3720" t="str">
        <f>IFERROR(VLOOKUP(Table1[[#This Row],[Ticker]],[1]!Table1[[Symbol]:[Industry]],2,FALSE),"-")</f>
        <v>-</v>
      </c>
      <c r="E3720">
        <v>30.891039805999998</v>
      </c>
      <c r="F3720">
        <v>61.82</v>
      </c>
      <c r="G3720">
        <v>-47.418667734983202</v>
      </c>
      <c r="H3720">
        <v>-11.959182963824199</v>
      </c>
      <c r="I3720">
        <v>-38.699000707333198</v>
      </c>
      <c r="J3720">
        <v>-5.4096215570883297</v>
      </c>
      <c r="K3720">
        <v>66.819759417013501</v>
      </c>
      <c r="M3720">
        <v>41.231975942792403</v>
      </c>
      <c r="N3720">
        <v>0.235911602209944</v>
      </c>
      <c r="O3720">
        <v>43.966353930766701</v>
      </c>
      <c r="P3720">
        <v>23.987164059366201</v>
      </c>
    </row>
    <row r="3721" spans="1:17" hidden="1" x14ac:dyDescent="0.3">
      <c r="A3721" t="s">
        <v>7605</v>
      </c>
      <c r="B3721" t="s">
        <v>7606</v>
      </c>
      <c r="C3721" t="str">
        <f>IFERROR(VLOOKUP(Table1[[#This Row],[Ticker]],[1]!Table1[[Symbol]:[Industry]],2,FALSE),"-")</f>
        <v>-</v>
      </c>
      <c r="D3721" t="s">
        <v>242</v>
      </c>
      <c r="E3721">
        <v>30.859821719999999</v>
      </c>
      <c r="F3721">
        <v>5.58</v>
      </c>
      <c r="G3721">
        <v>407.452628151792</v>
      </c>
      <c r="H3721">
        <v>38.9156284992224</v>
      </c>
      <c r="I3721">
        <v>127.352419403044</v>
      </c>
      <c r="J3721">
        <v>8.2662323187655407</v>
      </c>
      <c r="K3721">
        <v>4.1943471805974299</v>
      </c>
      <c r="L3721">
        <v>2.9704220352952801</v>
      </c>
      <c r="M3721">
        <v>99.477997424042201</v>
      </c>
      <c r="N3721">
        <v>1.8450800655372499</v>
      </c>
      <c r="O3721">
        <v>0</v>
      </c>
      <c r="P3721">
        <v>431.42857142857099</v>
      </c>
      <c r="Q3721">
        <v>0.196179724388377</v>
      </c>
    </row>
    <row r="3722" spans="1:17" hidden="1" x14ac:dyDescent="0.3">
      <c r="A3722" t="s">
        <v>7607</v>
      </c>
      <c r="B3722" t="s">
        <v>7608</v>
      </c>
      <c r="C3722" t="str">
        <f>IFERROR(VLOOKUP(Table1[[#This Row],[Ticker]],[1]!Table1[[Symbol]:[Industry]],2,FALSE),"-")</f>
        <v>-</v>
      </c>
      <c r="D3722" t="s">
        <v>122</v>
      </c>
      <c r="E3722">
        <v>30.79</v>
      </c>
      <c r="F3722">
        <v>323.25</v>
      </c>
      <c r="G3722">
        <v>-14.0269636849421</v>
      </c>
      <c r="H3722">
        <v>-4.1612945777006196</v>
      </c>
      <c r="I3722">
        <v>-5.3072966572922198</v>
      </c>
      <c r="J3722">
        <v>0.54422459675781298</v>
      </c>
      <c r="K3722">
        <v>321.62356136432498</v>
      </c>
      <c r="L3722">
        <v>309.94776585992702</v>
      </c>
      <c r="M3722">
        <v>0.32897047686164199</v>
      </c>
      <c r="N3722">
        <v>0</v>
      </c>
      <c r="O3722">
        <v>0.26295436968291003</v>
      </c>
      <c r="P3722">
        <v>9.9489795918367303</v>
      </c>
    </row>
    <row r="3723" spans="1:17" hidden="1" x14ac:dyDescent="0.3">
      <c r="A3723" t="s">
        <v>7609</v>
      </c>
      <c r="B3723" t="s">
        <v>7610</v>
      </c>
      <c r="C3723" t="str">
        <f>IFERROR(VLOOKUP(Table1[[#This Row],[Ticker]],[1]!Table1[[Symbol]:[Industry]],2,FALSE),"-")</f>
        <v>-</v>
      </c>
      <c r="E3723">
        <v>30.771846199999999</v>
      </c>
      <c r="F3723">
        <v>61.54</v>
      </c>
      <c r="G3723">
        <v>81.157390056554405</v>
      </c>
      <c r="H3723">
        <v>33.715049508320803</v>
      </c>
      <c r="I3723">
        <v>43.720732275800003</v>
      </c>
      <c r="J3723">
        <v>-0.82116001862680299</v>
      </c>
      <c r="K3723">
        <v>41.347272185439898</v>
      </c>
      <c r="L3723">
        <v>38.250172577464603</v>
      </c>
      <c r="M3723">
        <v>86.441651596642799</v>
      </c>
      <c r="N3723">
        <v>3.5884822776619401</v>
      </c>
      <c r="O3723">
        <v>0</v>
      </c>
      <c r="P3723">
        <v>127.925925925925</v>
      </c>
      <c r="Q3723">
        <v>0.109033026633123</v>
      </c>
    </row>
    <row r="3724" spans="1:17" hidden="1" x14ac:dyDescent="0.3">
      <c r="A3724" t="s">
        <v>7611</v>
      </c>
      <c r="B3724" t="s">
        <v>7612</v>
      </c>
      <c r="C3724" t="str">
        <f>IFERROR(VLOOKUP(Table1[[#This Row],[Ticker]],[1]!Table1[[Symbol]:[Industry]],2,FALSE),"-")</f>
        <v>-</v>
      </c>
      <c r="E3724">
        <v>30.764189637000001</v>
      </c>
      <c r="F3724">
        <v>28.89</v>
      </c>
      <c r="G3724">
        <v>-46.853679528781001</v>
      </c>
      <c r="H3724">
        <v>-4.9170486141142202</v>
      </c>
      <c r="I3724">
        <v>-14.206958305792099</v>
      </c>
      <c r="J3724">
        <v>7.5442245967578101</v>
      </c>
      <c r="K3724">
        <v>28.8817774923582</v>
      </c>
      <c r="L3724">
        <v>31.312559266447199</v>
      </c>
      <c r="M3724">
        <v>56.387750224141698</v>
      </c>
      <c r="N3724">
        <v>0.40154230203576102</v>
      </c>
      <c r="O3724">
        <v>69.608861197646206</v>
      </c>
      <c r="P3724">
        <v>19.3308550185873</v>
      </c>
    </row>
    <row r="3725" spans="1:17" hidden="1" x14ac:dyDescent="0.3">
      <c r="A3725" t="s">
        <v>7613</v>
      </c>
      <c r="B3725" t="s">
        <v>7614</v>
      </c>
      <c r="C3725" t="str">
        <f>IFERROR(VLOOKUP(Table1[[#This Row],[Ticker]],[1]!Table1[[Symbol]:[Industry]],2,FALSE),"-")</f>
        <v>-</v>
      </c>
      <c r="D3725" t="s">
        <v>43</v>
      </c>
      <c r="E3725">
        <v>30.76</v>
      </c>
      <c r="F3725">
        <v>769</v>
      </c>
      <c r="G3725">
        <v>233.28305788466099</v>
      </c>
      <c r="H3725">
        <v>39.524140508385898</v>
      </c>
      <c r="I3725">
        <v>29.838063373512501</v>
      </c>
      <c r="J3725">
        <v>0.79747135000457303</v>
      </c>
      <c r="K3725">
        <v>612.94370125028604</v>
      </c>
      <c r="L3725">
        <v>498.41308418499</v>
      </c>
      <c r="M3725">
        <v>61.375244489098897</v>
      </c>
      <c r="N3725">
        <v>0.87606598194833396</v>
      </c>
      <c r="O3725">
        <v>13.738621586475899</v>
      </c>
      <c r="P3725">
        <v>257.25900116143998</v>
      </c>
    </row>
    <row r="3726" spans="1:17" hidden="1" x14ac:dyDescent="0.3">
      <c r="A3726" t="s">
        <v>7615</v>
      </c>
      <c r="B3726" t="s">
        <v>7616</v>
      </c>
      <c r="C3726" t="str">
        <f>IFERROR(VLOOKUP(Table1[[#This Row],[Ticker]],[1]!Table1[[Symbol]:[Industry]],2,FALSE),"-")</f>
        <v>-</v>
      </c>
      <c r="E3726">
        <v>30.67401675</v>
      </c>
      <c r="F3726">
        <v>20.5</v>
      </c>
      <c r="G3726">
        <v>28.600606387149298</v>
      </c>
      <c r="H3726">
        <v>-3.7263018275797899</v>
      </c>
      <c r="I3726">
        <v>-11.6686057084518</v>
      </c>
      <c r="J3726">
        <v>-0.40906424976267802</v>
      </c>
      <c r="K3726">
        <v>20.813634396754299</v>
      </c>
      <c r="L3726">
        <v>19.758345477150499</v>
      </c>
      <c r="M3726">
        <v>46.478820628467297</v>
      </c>
      <c r="N3726">
        <v>0.88134356848890805</v>
      </c>
      <c r="O3726">
        <v>60.975609756097498</v>
      </c>
      <c r="P3726">
        <v>78.105994787141597</v>
      </c>
      <c r="Q3726">
        <v>4.8244811043300001E-2</v>
      </c>
    </row>
    <row r="3727" spans="1:17" hidden="1" x14ac:dyDescent="0.3">
      <c r="A3727" t="s">
        <v>7617</v>
      </c>
      <c r="B3727" t="s">
        <v>7618</v>
      </c>
      <c r="C3727" t="str">
        <f>IFERROR(VLOOKUP(Table1[[#This Row],[Ticker]],[1]!Table1[[Symbol]:[Industry]],2,FALSE),"-")</f>
        <v>-</v>
      </c>
      <c r="E3727">
        <v>30.638930174999999</v>
      </c>
      <c r="F3727">
        <v>15.75</v>
      </c>
      <c r="G3727">
        <v>104.284926288438</v>
      </c>
      <c r="H3727">
        <v>-6.6320358000673298</v>
      </c>
      <c r="I3727">
        <v>-27.707638116833198</v>
      </c>
      <c r="J3727">
        <v>-7.4876576840514897</v>
      </c>
      <c r="K3727">
        <v>14.1943572921358</v>
      </c>
      <c r="L3727">
        <v>12.0524165051112</v>
      </c>
      <c r="M3727">
        <v>55.6191760146856</v>
      </c>
      <c r="N3727">
        <v>1.7882363974440501</v>
      </c>
      <c r="O3727">
        <v>43.301587301587297</v>
      </c>
      <c r="P3727">
        <v>162.5</v>
      </c>
      <c r="Q3727">
        <v>0.13821957901570101</v>
      </c>
    </row>
    <row r="3728" spans="1:17" hidden="1" x14ac:dyDescent="0.3">
      <c r="A3728" t="s">
        <v>7619</v>
      </c>
      <c r="B3728" t="s">
        <v>7620</v>
      </c>
      <c r="C3728" t="str">
        <f>IFERROR(VLOOKUP(Table1[[#This Row],[Ticker]],[1]!Table1[[Symbol]:[Industry]],2,FALSE),"-")</f>
        <v>-</v>
      </c>
      <c r="D3728" t="s">
        <v>420</v>
      </c>
      <c r="E3728">
        <v>30.6182425199998</v>
      </c>
      <c r="F3728">
        <v>244.45</v>
      </c>
      <c r="G3728">
        <v>-23.975943276778899</v>
      </c>
      <c r="H3728">
        <v>-4.1612945777006196</v>
      </c>
      <c r="I3728">
        <v>-15.2562762491289</v>
      </c>
      <c r="J3728">
        <v>0.54422459675781298</v>
      </c>
      <c r="K3728">
        <v>244.45</v>
      </c>
      <c r="L3728">
        <v>244.44999999999899</v>
      </c>
      <c r="M3728">
        <v>50</v>
      </c>
      <c r="O3728">
        <v>0</v>
      </c>
      <c r="P3728">
        <v>0</v>
      </c>
    </row>
    <row r="3729" spans="1:17" hidden="1" x14ac:dyDescent="0.3">
      <c r="A3729" t="s">
        <v>7621</v>
      </c>
      <c r="B3729" t="s">
        <v>7622</v>
      </c>
      <c r="C3729" t="str">
        <f>IFERROR(VLOOKUP(Table1[[#This Row],[Ticker]],[1]!Table1[[Symbol]:[Industry]],2,FALSE),"-")</f>
        <v>-</v>
      </c>
      <c r="E3729">
        <v>30.550413599999999</v>
      </c>
      <c r="F3729">
        <v>42.99</v>
      </c>
      <c r="G3729">
        <v>51.207430806350601</v>
      </c>
      <c r="H3729">
        <v>7.0466755343790801</v>
      </c>
      <c r="I3729">
        <v>-41.250423262384203</v>
      </c>
      <c r="J3729">
        <v>-8.3333264236503499</v>
      </c>
      <c r="K3729">
        <v>45.104871110056798</v>
      </c>
      <c r="L3729">
        <v>43.899649619202698</v>
      </c>
      <c r="M3729">
        <v>40.786015680232303</v>
      </c>
      <c r="N3729">
        <v>1.73426860154139</v>
      </c>
      <c r="O3729">
        <v>61.270062805303503</v>
      </c>
      <c r="P3729">
        <v>92.177022798390695</v>
      </c>
      <c r="Q3729">
        <v>7.8374979164699002E-2</v>
      </c>
    </row>
    <row r="3730" spans="1:17" hidden="1" x14ac:dyDescent="0.3">
      <c r="A3730" t="s">
        <v>7623</v>
      </c>
      <c r="B3730" t="s">
        <v>7624</v>
      </c>
      <c r="C3730" t="str">
        <f>IFERROR(VLOOKUP(Table1[[#This Row],[Ticker]],[1]!Table1[[Symbol]:[Industry]],2,FALSE),"-")</f>
        <v>-</v>
      </c>
      <c r="D3730" t="s">
        <v>916</v>
      </c>
      <c r="E3730">
        <v>30.48948</v>
      </c>
      <c r="F3730">
        <v>29.43</v>
      </c>
      <c r="G3730">
        <v>64.075174934083606</v>
      </c>
      <c r="H3730">
        <v>-10.851212142697401</v>
      </c>
      <c r="I3730">
        <v>18.9434501530598</v>
      </c>
      <c r="J3730">
        <v>0.54422459675781298</v>
      </c>
      <c r="K3730">
        <v>27.070886655021599</v>
      </c>
      <c r="L3730">
        <v>25.719237874805899</v>
      </c>
      <c r="M3730">
        <v>64.151768180178905</v>
      </c>
      <c r="N3730">
        <v>0.105084745762711</v>
      </c>
      <c r="O3730">
        <v>29.085966700645599</v>
      </c>
      <c r="P3730">
        <v>112.952243125904</v>
      </c>
    </row>
    <row r="3731" spans="1:17" hidden="1" x14ac:dyDescent="0.3">
      <c r="A3731" t="s">
        <v>7625</v>
      </c>
      <c r="B3731" t="s">
        <v>7626</v>
      </c>
      <c r="C3731" t="str">
        <f>IFERROR(VLOOKUP(Table1[[#This Row],[Ticker]],[1]!Table1[[Symbol]:[Industry]],2,FALSE),"-")</f>
        <v>-</v>
      </c>
      <c r="E3731">
        <v>30.463089929999999</v>
      </c>
      <c r="F3731">
        <v>81.900000000000006</v>
      </c>
      <c r="G3731">
        <v>61.738342437506702</v>
      </c>
      <c r="H3731">
        <v>32.680810685457203</v>
      </c>
      <c r="I3731">
        <v>70.458009465156707</v>
      </c>
      <c r="J3731">
        <v>-5.47987178878435</v>
      </c>
      <c r="K3731">
        <v>60.476809709492898</v>
      </c>
      <c r="M3731">
        <v>62.859248162049603</v>
      </c>
      <c r="N3731">
        <v>0.55896487985212495</v>
      </c>
      <c r="O3731">
        <v>6.7155067155067103</v>
      </c>
      <c r="P3731">
        <v>154.34782608695599</v>
      </c>
    </row>
    <row r="3732" spans="1:17" hidden="1" x14ac:dyDescent="0.3">
      <c r="A3732" t="s">
        <v>7627</v>
      </c>
      <c r="B3732" t="s">
        <v>7628</v>
      </c>
      <c r="C3732" t="str">
        <f>IFERROR(VLOOKUP(Table1[[#This Row],[Ticker]],[1]!Table1[[Symbol]:[Industry]],2,FALSE),"-")</f>
        <v>-</v>
      </c>
      <c r="E3732">
        <v>30.458400000000001</v>
      </c>
      <c r="F3732">
        <v>72.52</v>
      </c>
      <c r="G3732">
        <v>87.144871861503404</v>
      </c>
      <c r="H3732">
        <v>3.5950204297287902</v>
      </c>
      <c r="I3732">
        <v>32.442298088956498</v>
      </c>
      <c r="J3732">
        <v>-1.4557754032421899</v>
      </c>
      <c r="K3732">
        <v>72.825383749213898</v>
      </c>
      <c r="L3732">
        <v>62.018612031858503</v>
      </c>
      <c r="M3732">
        <v>34.061343770950799</v>
      </c>
      <c r="N3732">
        <v>1.2740141557128401E-2</v>
      </c>
      <c r="O3732">
        <v>29.219525648097001</v>
      </c>
      <c r="P3732">
        <v>150.068965517241</v>
      </c>
      <c r="Q3732">
        <v>0.120012278268761</v>
      </c>
    </row>
    <row r="3733" spans="1:17" hidden="1" x14ac:dyDescent="0.3">
      <c r="A3733" t="s">
        <v>7629</v>
      </c>
      <c r="B3733" t="s">
        <v>7630</v>
      </c>
      <c r="C3733" t="str">
        <f>IFERROR(VLOOKUP(Table1[[#This Row],[Ticker]],[1]!Table1[[Symbol]:[Industry]],2,FALSE),"-")</f>
        <v>-</v>
      </c>
      <c r="D3733" t="s">
        <v>539</v>
      </c>
      <c r="E3733">
        <v>30.438712500000001</v>
      </c>
      <c r="F3733">
        <v>99.75</v>
      </c>
      <c r="G3733">
        <v>50.717576863326101</v>
      </c>
      <c r="H3733">
        <v>15.443021969061901</v>
      </c>
      <c r="I3733">
        <v>12.628339135486399</v>
      </c>
      <c r="J3733">
        <v>0.54422459675781298</v>
      </c>
      <c r="K3733">
        <v>85.530983109326598</v>
      </c>
      <c r="L3733">
        <v>74.122512399432594</v>
      </c>
      <c r="M3733">
        <v>39.0145436850976</v>
      </c>
      <c r="N3733">
        <v>0.23276244564735099</v>
      </c>
      <c r="O3733">
        <v>13.363408521303199</v>
      </c>
      <c r="Q3733">
        <v>0.11339059387309799</v>
      </c>
    </row>
    <row r="3734" spans="1:17" hidden="1" x14ac:dyDescent="0.3">
      <c r="A3734" t="s">
        <v>7631</v>
      </c>
      <c r="B3734" t="s">
        <v>7632</v>
      </c>
      <c r="C3734" t="str">
        <f>IFERROR(VLOOKUP(Table1[[#This Row],[Ticker]],[1]!Table1[[Symbol]:[Industry]],2,FALSE),"-")</f>
        <v>-</v>
      </c>
      <c r="D3734" t="s">
        <v>420</v>
      </c>
      <c r="E3734">
        <v>30.337199999999999</v>
      </c>
      <c r="F3734">
        <v>56.18</v>
      </c>
      <c r="G3734">
        <v>45.598460586788804</v>
      </c>
      <c r="H3734">
        <v>3.8340926988705801</v>
      </c>
      <c r="I3734">
        <v>60.306223750870998</v>
      </c>
      <c r="J3734">
        <v>-3.0584516770455799</v>
      </c>
      <c r="K3734">
        <v>56.584101664725601</v>
      </c>
      <c r="L3734">
        <v>44.970843989538601</v>
      </c>
      <c r="M3734">
        <v>38.066754743907801</v>
      </c>
      <c r="N3734">
        <v>0.40570483474386299</v>
      </c>
      <c r="O3734">
        <v>51.334994660021302</v>
      </c>
      <c r="P3734">
        <v>173.51509250243399</v>
      </c>
      <c r="Q3734">
        <v>0.206766513019047</v>
      </c>
    </row>
    <row r="3735" spans="1:17" hidden="1" x14ac:dyDescent="0.3">
      <c r="A3735" t="s">
        <v>7633</v>
      </c>
      <c r="B3735" t="s">
        <v>7634</v>
      </c>
      <c r="C3735" t="str">
        <f>IFERROR(VLOOKUP(Table1[[#This Row],[Ticker]],[1]!Table1[[Symbol]:[Industry]],2,FALSE),"-")</f>
        <v>-</v>
      </c>
      <c r="D3735" t="s">
        <v>198</v>
      </c>
      <c r="E3735">
        <v>30.248000000000001</v>
      </c>
      <c r="F3735">
        <v>0.45</v>
      </c>
      <c r="G3735">
        <v>-5.5931859894901201</v>
      </c>
      <c r="H3735">
        <v>-1.87035303188851</v>
      </c>
      <c r="I3735">
        <v>-12.2495918825592</v>
      </c>
      <c r="J3735">
        <v>1.0670674632677399</v>
      </c>
      <c r="K3735">
        <v>0.59267168328142406</v>
      </c>
      <c r="L3735">
        <v>0.50771284078795198</v>
      </c>
      <c r="M3735">
        <v>92.112121951265095</v>
      </c>
      <c r="N3735">
        <v>1</v>
      </c>
      <c r="Q3735">
        <v>4.6288916988924997E-2</v>
      </c>
    </row>
    <row r="3736" spans="1:17" hidden="1" x14ac:dyDescent="0.3">
      <c r="A3736" t="s">
        <v>7635</v>
      </c>
      <c r="B3736" t="s">
        <v>7636</v>
      </c>
      <c r="C3736" t="str">
        <f>IFERROR(VLOOKUP(Table1[[#This Row],[Ticker]],[1]!Table1[[Symbol]:[Industry]],2,FALSE),"-")</f>
        <v>-</v>
      </c>
      <c r="D3736" t="s">
        <v>116</v>
      </c>
      <c r="E3736">
        <v>30.21248125</v>
      </c>
      <c r="F3736">
        <v>16.45</v>
      </c>
      <c r="G3736">
        <v>-27.495004860356602</v>
      </c>
      <c r="H3736">
        <v>-7.49462791103395</v>
      </c>
      <c r="I3736">
        <v>-26.957832878221801</v>
      </c>
      <c r="J3736">
        <v>1.8140658665990701</v>
      </c>
      <c r="K3736">
        <v>18.272453558122798</v>
      </c>
      <c r="L3736">
        <v>18.376368624304401</v>
      </c>
      <c r="M3736">
        <v>47.981911824435102</v>
      </c>
      <c r="N3736">
        <v>0.34642552018504502</v>
      </c>
      <c r="O3736">
        <v>117.87234042553099</v>
      </c>
      <c r="P3736">
        <v>9.1572660915726498</v>
      </c>
      <c r="Q3736">
        <v>-2.1463742799360001E-3</v>
      </c>
    </row>
    <row r="3737" spans="1:17" hidden="1" x14ac:dyDescent="0.3">
      <c r="A3737" t="s">
        <v>7637</v>
      </c>
      <c r="B3737" t="s">
        <v>7638</v>
      </c>
      <c r="C3737" t="str">
        <f>IFERROR(VLOOKUP(Table1[[#This Row],[Ticker]],[1]!Table1[[Symbol]:[Industry]],2,FALSE),"-")</f>
        <v>-</v>
      </c>
      <c r="D3737" t="s">
        <v>1435</v>
      </c>
      <c r="E3737">
        <v>30.128634983999898</v>
      </c>
      <c r="F3737">
        <v>55.87</v>
      </c>
      <c r="G3737">
        <v>73.444551422867704</v>
      </c>
      <c r="H3737">
        <v>25.398176787938102</v>
      </c>
      <c r="I3737">
        <v>3.9966586494836198</v>
      </c>
      <c r="J3737">
        <v>30.6769679595896</v>
      </c>
      <c r="K3737">
        <v>45.542900832359003</v>
      </c>
      <c r="L3737">
        <v>42.6837045163903</v>
      </c>
      <c r="M3737">
        <v>72.650698208523195</v>
      </c>
      <c r="N3737">
        <v>3.0404216559660502</v>
      </c>
      <c r="O3737">
        <v>13.477716126722701</v>
      </c>
      <c r="P3737">
        <v>108.85981308411201</v>
      </c>
      <c r="Q3737">
        <v>2.9330737664515001E-2</v>
      </c>
    </row>
    <row r="3738" spans="1:17" hidden="1" x14ac:dyDescent="0.3">
      <c r="A3738" t="s">
        <v>7639</v>
      </c>
      <c r="B3738" t="s">
        <v>7640</v>
      </c>
      <c r="C3738" t="str">
        <f>IFERROR(VLOOKUP(Table1[[#This Row],[Ticker]],[1]!Table1[[Symbol]:[Industry]],2,FALSE),"-")</f>
        <v>-</v>
      </c>
      <c r="D3738" t="s">
        <v>1508</v>
      </c>
      <c r="E3738">
        <v>30.00445616</v>
      </c>
      <c r="F3738">
        <v>2.4500000000000002</v>
      </c>
      <c r="G3738">
        <v>-1.47594327677892</v>
      </c>
      <c r="H3738">
        <v>-11.7084643890213</v>
      </c>
      <c r="I3738">
        <v>-61.995406683911497</v>
      </c>
      <c r="J3738">
        <v>-1.06220110605343</v>
      </c>
      <c r="K3738">
        <v>3.24949441452971</v>
      </c>
      <c r="L3738">
        <v>3.2144567044369099</v>
      </c>
      <c r="M3738">
        <v>35.282104200471302</v>
      </c>
      <c r="N3738">
        <v>0.88864319851073803</v>
      </c>
      <c r="O3738">
        <v>87.755102040816297</v>
      </c>
      <c r="P3738">
        <v>44.117647058823501</v>
      </c>
      <c r="Q3738">
        <v>-1.4146479792213E-2</v>
      </c>
    </row>
    <row r="3739" spans="1:17" hidden="1" x14ac:dyDescent="0.3">
      <c r="A3739" t="s">
        <v>7641</v>
      </c>
      <c r="B3739" t="s">
        <v>7642</v>
      </c>
      <c r="C3739" t="str">
        <f>IFERROR(VLOOKUP(Table1[[#This Row],[Ticker]],[1]!Table1[[Symbol]:[Industry]],2,FALSE),"-")</f>
        <v>-</v>
      </c>
      <c r="D3739" t="s">
        <v>420</v>
      </c>
      <c r="E3739">
        <v>29.950940800000001</v>
      </c>
      <c r="F3739">
        <v>8.8000000000000007</v>
      </c>
      <c r="G3739">
        <v>-29.148357069882302</v>
      </c>
      <c r="H3739">
        <v>-4.7205786940317003</v>
      </c>
      <c r="I3739">
        <v>-27.606873858690602</v>
      </c>
      <c r="J3739">
        <v>-0.347637164669165</v>
      </c>
      <c r="K3739">
        <v>8.8990101576832501</v>
      </c>
      <c r="L3739">
        <v>9.2196942560240291</v>
      </c>
      <c r="M3739">
        <v>44.210247862343302</v>
      </c>
      <c r="N3739">
        <v>0.66554622637671401</v>
      </c>
      <c r="O3739">
        <v>24.318181818181699</v>
      </c>
      <c r="P3739">
        <v>4.7619047619047601</v>
      </c>
      <c r="Q3739">
        <v>0.13017856593823399</v>
      </c>
    </row>
    <row r="3740" spans="1:17" hidden="1" x14ac:dyDescent="0.3">
      <c r="A3740" t="s">
        <v>7643</v>
      </c>
      <c r="B3740" t="s">
        <v>7644</v>
      </c>
      <c r="C3740" t="str">
        <f>IFERROR(VLOOKUP(Table1[[#This Row],[Ticker]],[1]!Table1[[Symbol]:[Industry]],2,FALSE),"-")</f>
        <v>-</v>
      </c>
      <c r="D3740" t="s">
        <v>400</v>
      </c>
      <c r="E3740">
        <v>29.901397500000002</v>
      </c>
      <c r="F3740">
        <v>88.01</v>
      </c>
      <c r="G3740">
        <v>366.33046340845698</v>
      </c>
      <c r="H3740">
        <v>41.052159497331701</v>
      </c>
      <c r="I3740">
        <v>269.06686785567399</v>
      </c>
      <c r="J3740">
        <v>-1.4850138933141901</v>
      </c>
      <c r="K3740">
        <v>63.918132445632203</v>
      </c>
      <c r="L3740">
        <v>39.009799577665497</v>
      </c>
      <c r="M3740">
        <v>63.776118638321002</v>
      </c>
      <c r="N3740">
        <v>0.90307741625260396</v>
      </c>
      <c r="O3740">
        <v>8.3399613680263496</v>
      </c>
      <c r="P3740">
        <v>476.73656618610698</v>
      </c>
      <c r="Q3740">
        <v>0.14161685454510001</v>
      </c>
    </row>
    <row r="3741" spans="1:17" hidden="1" x14ac:dyDescent="0.3">
      <c r="A3741" t="s">
        <v>7645</v>
      </c>
      <c r="B3741" t="s">
        <v>7646</v>
      </c>
      <c r="C3741" t="str">
        <f>IFERROR(VLOOKUP(Table1[[#This Row],[Ticker]],[1]!Table1[[Symbol]:[Industry]],2,FALSE),"-")</f>
        <v>-</v>
      </c>
      <c r="E3741">
        <v>29.8919</v>
      </c>
      <c r="F3741">
        <v>17.739999999999998</v>
      </c>
      <c r="G3741">
        <v>-65.677794527184901</v>
      </c>
      <c r="H3741">
        <v>-4.1612945777006196</v>
      </c>
      <c r="I3741">
        <v>-22.5223504780887</v>
      </c>
      <c r="J3741">
        <v>0.77201502955965096</v>
      </c>
      <c r="K3741">
        <v>17.866843343043701</v>
      </c>
      <c r="L3741">
        <v>21.141093787450199</v>
      </c>
      <c r="M3741">
        <v>48.304956219062298</v>
      </c>
      <c r="N3741">
        <v>0.68608540063498802</v>
      </c>
      <c r="O3741">
        <v>86.922209695603101</v>
      </c>
      <c r="P3741">
        <v>22.344827586206801</v>
      </c>
      <c r="Q3741">
        <v>-3.7218476990659999E-3</v>
      </c>
    </row>
    <row r="3742" spans="1:17" hidden="1" x14ac:dyDescent="0.3">
      <c r="A3742" t="s">
        <v>7647</v>
      </c>
      <c r="B3742" t="s">
        <v>7648</v>
      </c>
      <c r="C3742" t="str">
        <f>IFERROR(VLOOKUP(Table1[[#This Row],[Ticker]],[1]!Table1[[Symbol]:[Industry]],2,FALSE),"-")</f>
        <v>-</v>
      </c>
      <c r="D3742" t="s">
        <v>619</v>
      </c>
      <c r="E3742">
        <v>29.878617599999998</v>
      </c>
      <c r="F3742">
        <v>32</v>
      </c>
      <c r="G3742">
        <v>-18.885631289915199</v>
      </c>
      <c r="H3742">
        <v>-22.2150717864074</v>
      </c>
      <c r="I3742">
        <v>-17.6357759440648</v>
      </c>
      <c r="J3742">
        <v>-3.9333873435406899</v>
      </c>
      <c r="K3742">
        <v>33.597460218601903</v>
      </c>
      <c r="L3742">
        <v>31.545348550091902</v>
      </c>
      <c r="M3742">
        <v>33.352333335535903</v>
      </c>
      <c r="N3742">
        <v>0.46295644628696703</v>
      </c>
      <c r="O3742">
        <v>26.687499999999901</v>
      </c>
      <c r="P3742">
        <v>42.0328450954283</v>
      </c>
      <c r="Q3742">
        <v>4.4511711922473003E-2</v>
      </c>
    </row>
    <row r="3743" spans="1:17" hidden="1" x14ac:dyDescent="0.3">
      <c r="A3743" t="s">
        <v>7649</v>
      </c>
      <c r="B3743" t="s">
        <v>7650</v>
      </c>
      <c r="C3743" t="str">
        <f>IFERROR(VLOOKUP(Table1[[#This Row],[Ticker]],[1]!Table1[[Symbol]:[Industry]],2,FALSE),"-")</f>
        <v>-</v>
      </c>
      <c r="D3743" t="s">
        <v>271</v>
      </c>
      <c r="E3743">
        <v>29.811599999999999</v>
      </c>
      <c r="F3743">
        <v>70.98</v>
      </c>
      <c r="G3743">
        <v>36.976437675602</v>
      </c>
      <c r="H3743">
        <v>-0.91765821406425196</v>
      </c>
      <c r="I3743">
        <v>61.751205047629099</v>
      </c>
      <c r="J3743">
        <v>2.2347690093652699</v>
      </c>
      <c r="K3743">
        <v>76.0063124940325</v>
      </c>
      <c r="L3743">
        <v>65.784983508251202</v>
      </c>
      <c r="M3743">
        <v>32.232955891462801</v>
      </c>
      <c r="N3743">
        <v>1.2170454545454501</v>
      </c>
      <c r="O3743">
        <v>33.840518455903002</v>
      </c>
      <c r="P3743">
        <v>104.67128027681601</v>
      </c>
      <c r="Q3743">
        <v>6.4832154662280997E-2</v>
      </c>
    </row>
    <row r="3744" spans="1:17" hidden="1" x14ac:dyDescent="0.3">
      <c r="A3744" t="s">
        <v>7651</v>
      </c>
      <c r="B3744" t="s">
        <v>7652</v>
      </c>
      <c r="C3744" t="str">
        <f>IFERROR(VLOOKUP(Table1[[#This Row],[Ticker]],[1]!Table1[[Symbol]:[Industry]],2,FALSE),"-")</f>
        <v>-</v>
      </c>
      <c r="D3744" t="s">
        <v>420</v>
      </c>
      <c r="E3744">
        <v>29.7</v>
      </c>
      <c r="F3744">
        <v>2.97</v>
      </c>
      <c r="G3744">
        <v>-8.91802821886386</v>
      </c>
      <c r="H3744">
        <v>3.2187792230373899</v>
      </c>
      <c r="I3744">
        <v>-45.701241120323303</v>
      </c>
      <c r="J3744">
        <v>-10.736263208120199</v>
      </c>
      <c r="K3744">
        <v>2.92438420842283</v>
      </c>
      <c r="L3744">
        <v>2.8158889809180199</v>
      </c>
      <c r="M3744">
        <v>44.173143666164002</v>
      </c>
      <c r="N3744">
        <v>1.43233874292707</v>
      </c>
      <c r="O3744">
        <v>91.5824915824915</v>
      </c>
      <c r="P3744">
        <v>48.5</v>
      </c>
      <c r="Q3744">
        <v>6.8051772122524001E-2</v>
      </c>
    </row>
    <row r="3745" spans="1:17" hidden="1" x14ac:dyDescent="0.3">
      <c r="A3745" t="s">
        <v>7653</v>
      </c>
      <c r="B3745" t="s">
        <v>7654</v>
      </c>
      <c r="C3745" t="str">
        <f>IFERROR(VLOOKUP(Table1[[#This Row],[Ticker]],[1]!Table1[[Symbol]:[Industry]],2,FALSE),"-")</f>
        <v>-</v>
      </c>
      <c r="D3745" t="s">
        <v>1147</v>
      </c>
      <c r="E3745">
        <v>29.58032</v>
      </c>
      <c r="F3745">
        <v>26.95</v>
      </c>
      <c r="G3745">
        <v>-68.7363839634302</v>
      </c>
      <c r="H3745">
        <v>0.64236535367565695</v>
      </c>
      <c r="I3745">
        <v>-51.013129646030002</v>
      </c>
      <c r="J3745">
        <v>-7.6694648857129701</v>
      </c>
      <c r="K3745">
        <v>27.309978411378399</v>
      </c>
      <c r="L3745">
        <v>32.588482428555899</v>
      </c>
      <c r="M3745">
        <v>47.0577877615926</v>
      </c>
      <c r="N3745">
        <v>1.65133627829928</v>
      </c>
      <c r="O3745">
        <v>165.56586270871901</v>
      </c>
      <c r="P3745">
        <v>22.388737511353298</v>
      </c>
      <c r="Q3745">
        <v>7.1447520582693005E-2</v>
      </c>
    </row>
    <row r="3746" spans="1:17" hidden="1" x14ac:dyDescent="0.3">
      <c r="A3746" t="s">
        <v>7655</v>
      </c>
      <c r="B3746" t="s">
        <v>7656</v>
      </c>
      <c r="C3746" t="str">
        <f>IFERROR(VLOOKUP(Table1[[#This Row],[Ticker]],[1]!Table1[[Symbol]:[Industry]],2,FALSE),"-")</f>
        <v>-</v>
      </c>
      <c r="D3746" t="s">
        <v>703</v>
      </c>
      <c r="E3746">
        <v>29.575091889999999</v>
      </c>
      <c r="F3746">
        <v>41.74</v>
      </c>
      <c r="G3746">
        <v>12.206764716695799</v>
      </c>
      <c r="H3746">
        <v>12.610079363845401</v>
      </c>
      <c r="I3746">
        <v>-4.7160220118408001</v>
      </c>
      <c r="J3746">
        <v>5.9176532386113996</v>
      </c>
      <c r="K3746">
        <v>37.916345843052298</v>
      </c>
      <c r="L3746">
        <v>35.900677043379801</v>
      </c>
      <c r="M3746">
        <v>56.725246441840902</v>
      </c>
      <c r="N3746">
        <v>0.76918549263665503</v>
      </c>
      <c r="O3746">
        <v>2.4197412553905</v>
      </c>
      <c r="P3746">
        <v>56.740518212542199</v>
      </c>
    </row>
    <row r="3747" spans="1:17" hidden="1" x14ac:dyDescent="0.3">
      <c r="A3747" t="s">
        <v>7657</v>
      </c>
      <c r="B3747" t="s">
        <v>7658</v>
      </c>
      <c r="C3747" t="str">
        <f>IFERROR(VLOOKUP(Table1[[#This Row],[Ticker]],[1]!Table1[[Symbol]:[Industry]],2,FALSE),"-")</f>
        <v>-</v>
      </c>
      <c r="D3747" t="s">
        <v>539</v>
      </c>
      <c r="E3747">
        <v>29.534624999999998</v>
      </c>
      <c r="F3747">
        <v>11.25</v>
      </c>
      <c r="G3747">
        <v>54.879382637370497</v>
      </c>
      <c r="H3747">
        <v>7.1553539533113497</v>
      </c>
      <c r="I3747">
        <v>42.306748960954998</v>
      </c>
      <c r="J3747">
        <v>8.6837594804787397</v>
      </c>
      <c r="K3747">
        <v>8.8793389844167496</v>
      </c>
      <c r="L3747">
        <v>8.1446861703831797</v>
      </c>
      <c r="M3747">
        <v>88.308092489397495</v>
      </c>
      <c r="N3747">
        <v>2.5713192536209402</v>
      </c>
      <c r="O3747">
        <v>19.022222222222201</v>
      </c>
      <c r="P3747">
        <v>133.40248962655599</v>
      </c>
      <c r="Q3747">
        <v>7.5811104973649998E-2</v>
      </c>
    </row>
    <row r="3748" spans="1:17" hidden="1" x14ac:dyDescent="0.3">
      <c r="A3748" t="s">
        <v>7659</v>
      </c>
      <c r="B3748" t="s">
        <v>7660</v>
      </c>
      <c r="C3748" t="str">
        <f>IFERROR(VLOOKUP(Table1[[#This Row],[Ticker]],[1]!Table1[[Symbol]:[Industry]],2,FALSE),"-")</f>
        <v>-</v>
      </c>
      <c r="E3748">
        <v>29.507201999999999</v>
      </c>
      <c r="F3748">
        <v>34.14</v>
      </c>
      <c r="G3748">
        <v>52.549392814224099</v>
      </c>
      <c r="H3748">
        <v>2.0184807031982599</v>
      </c>
      <c r="I3748">
        <v>-14.518595517349601</v>
      </c>
      <c r="J3748">
        <v>-0.272101933854413</v>
      </c>
      <c r="K3748">
        <v>33.605403953470201</v>
      </c>
      <c r="L3748">
        <v>31.8983289200462</v>
      </c>
      <c r="M3748">
        <v>55.027070850979101</v>
      </c>
      <c r="N3748">
        <v>1.0880393543334601</v>
      </c>
      <c r="O3748">
        <v>25.7469244288224</v>
      </c>
      <c r="P3748">
        <v>113.241723922548</v>
      </c>
      <c r="Q3748">
        <v>3.9043143947737002E-2</v>
      </c>
    </row>
    <row r="3749" spans="1:17" hidden="1" x14ac:dyDescent="0.3">
      <c r="A3749" t="s">
        <v>7661</v>
      </c>
      <c r="B3749" t="s">
        <v>7662</v>
      </c>
      <c r="C3749" t="str">
        <f>IFERROR(VLOOKUP(Table1[[#This Row],[Ticker]],[1]!Table1[[Symbol]:[Industry]],2,FALSE),"-")</f>
        <v>-</v>
      </c>
      <c r="D3749" t="s">
        <v>148</v>
      </c>
      <c r="E3749">
        <v>29.4966784</v>
      </c>
      <c r="F3749">
        <v>22.4</v>
      </c>
      <c r="G3749">
        <v>-50.170341958821702</v>
      </c>
      <c r="H3749">
        <v>6.1835330085062603</v>
      </c>
      <c r="I3749">
        <v>-30.085173587532001</v>
      </c>
      <c r="J3749">
        <v>-2.0644710554160999</v>
      </c>
      <c r="K3749">
        <v>21.846918781959399</v>
      </c>
      <c r="M3749">
        <v>53.817337914498601</v>
      </c>
      <c r="N3749">
        <v>1.9621369294605799</v>
      </c>
      <c r="O3749">
        <v>58.035714285714199</v>
      </c>
      <c r="P3749">
        <v>23.076923076922998</v>
      </c>
    </row>
    <row r="3750" spans="1:17" hidden="1" x14ac:dyDescent="0.3">
      <c r="A3750" t="s">
        <v>7663</v>
      </c>
      <c r="B3750" t="s">
        <v>7664</v>
      </c>
      <c r="C3750" t="str">
        <f>IFERROR(VLOOKUP(Table1[[#This Row],[Ticker]],[1]!Table1[[Symbol]:[Industry]],2,FALSE),"-")</f>
        <v>-</v>
      </c>
      <c r="D3750" t="s">
        <v>489</v>
      </c>
      <c r="E3750">
        <v>29.484000000000002</v>
      </c>
      <c r="F3750">
        <v>42.12</v>
      </c>
      <c r="G3750">
        <v>-74.741577408865396</v>
      </c>
      <c r="H3750">
        <v>2.2831498667438201</v>
      </c>
      <c r="I3750">
        <v>-34.458271261597702</v>
      </c>
      <c r="J3750">
        <v>6.4005781879180201</v>
      </c>
      <c r="K3750">
        <v>36.8668131773412</v>
      </c>
      <c r="L3750">
        <v>45.531317193078202</v>
      </c>
      <c r="M3750">
        <v>86.203617409288299</v>
      </c>
      <c r="N3750">
        <v>2.05251580788376</v>
      </c>
      <c r="O3750">
        <v>199.26400759734</v>
      </c>
      <c r="P3750">
        <v>25.693822739480702</v>
      </c>
      <c r="Q3750">
        <v>-5.0589138610029998E-3</v>
      </c>
    </row>
    <row r="3751" spans="1:17" hidden="1" x14ac:dyDescent="0.3">
      <c r="A3751" t="s">
        <v>7665</v>
      </c>
      <c r="B3751" t="s">
        <v>7666</v>
      </c>
      <c r="C3751" t="str">
        <f>IFERROR(VLOOKUP(Table1[[#This Row],[Ticker]],[1]!Table1[[Symbol]:[Industry]],2,FALSE),"-")</f>
        <v>-</v>
      </c>
      <c r="D3751" t="s">
        <v>420</v>
      </c>
      <c r="E3751">
        <v>29.364999999999998</v>
      </c>
      <c r="F3751">
        <v>419.5</v>
      </c>
      <c r="G3751">
        <v>23.2170391793614</v>
      </c>
      <c r="H3751">
        <v>8.4005525910734207</v>
      </c>
      <c r="I3751">
        <v>-7.3463084034697896</v>
      </c>
      <c r="J3751">
        <v>10.7878643867699</v>
      </c>
      <c r="K3751">
        <v>395.168928460948</v>
      </c>
      <c r="L3751">
        <v>372.39358040128297</v>
      </c>
      <c r="M3751">
        <v>64.174723429754707</v>
      </c>
      <c r="N3751">
        <v>2.1476232394366099</v>
      </c>
      <c r="O3751">
        <v>26.817640047675699</v>
      </c>
      <c r="P3751">
        <v>108.810353409656</v>
      </c>
      <c r="Q3751">
        <v>0.116883460827557</v>
      </c>
    </row>
    <row r="3752" spans="1:17" hidden="1" x14ac:dyDescent="0.3">
      <c r="A3752" t="s">
        <v>7667</v>
      </c>
      <c r="B3752" t="s">
        <v>7668</v>
      </c>
      <c r="C3752" t="str">
        <f>IFERROR(VLOOKUP(Table1[[#This Row],[Ticker]],[1]!Table1[[Symbol]:[Industry]],2,FALSE),"-")</f>
        <v>-</v>
      </c>
      <c r="D3752" t="s">
        <v>921</v>
      </c>
      <c r="E3752">
        <v>29.292555006000001</v>
      </c>
      <c r="F3752">
        <v>25.74</v>
      </c>
      <c r="G3752">
        <v>682.92060844735795</v>
      </c>
      <c r="H3752">
        <v>-10.5612945777006</v>
      </c>
      <c r="I3752">
        <v>-11.045749933339399</v>
      </c>
      <c r="J3752">
        <v>6.8200297164935604</v>
      </c>
      <c r="K3752">
        <v>27.669725515406299</v>
      </c>
      <c r="L3752">
        <v>25.735036172294301</v>
      </c>
      <c r="M3752">
        <v>47.956425524258201</v>
      </c>
      <c r="N3752">
        <v>0.543774471417384</v>
      </c>
      <c r="O3752">
        <v>56.993006993006901</v>
      </c>
      <c r="P3752">
        <v>760.86956521739103</v>
      </c>
      <c r="Q3752">
        <v>9.7867022110791999E-2</v>
      </c>
    </row>
    <row r="3753" spans="1:17" hidden="1" x14ac:dyDescent="0.3">
      <c r="A3753" t="s">
        <v>7669</v>
      </c>
      <c r="B3753" t="s">
        <v>7670</v>
      </c>
      <c r="C3753" t="str">
        <f>IFERROR(VLOOKUP(Table1[[#This Row],[Ticker]],[1]!Table1[[Symbol]:[Industry]],2,FALSE),"-")</f>
        <v>-</v>
      </c>
      <c r="E3753">
        <v>29.291730000000001</v>
      </c>
      <c r="F3753">
        <v>174.2</v>
      </c>
      <c r="G3753">
        <v>-36.875943276778898</v>
      </c>
      <c r="H3753">
        <v>11.4637054222993</v>
      </c>
      <c r="I3753">
        <v>-23.475454331320702</v>
      </c>
      <c r="J3753">
        <v>1.08770285762737</v>
      </c>
      <c r="K3753">
        <v>163.92055127746599</v>
      </c>
      <c r="L3753">
        <v>173.76416539259799</v>
      </c>
      <c r="M3753">
        <v>50.102565391956098</v>
      </c>
      <c r="N3753">
        <v>0.956216216216216</v>
      </c>
      <c r="O3753">
        <v>45.809414466130796</v>
      </c>
      <c r="P3753">
        <v>42.786885245901601</v>
      </c>
    </row>
    <row r="3754" spans="1:17" hidden="1" x14ac:dyDescent="0.3">
      <c r="A3754" t="s">
        <v>7671</v>
      </c>
      <c r="B3754" t="s">
        <v>7672</v>
      </c>
      <c r="C3754" t="str">
        <f>IFERROR(VLOOKUP(Table1[[#This Row],[Ticker]],[1]!Table1[[Symbol]:[Industry]],2,FALSE),"-")</f>
        <v>-</v>
      </c>
      <c r="D3754" t="s">
        <v>703</v>
      </c>
      <c r="E3754">
        <v>29.289530723999999</v>
      </c>
      <c r="F3754">
        <v>17.41</v>
      </c>
      <c r="G3754">
        <v>30.724607638451101</v>
      </c>
      <c r="H3754">
        <v>-0.93359504718418496</v>
      </c>
      <c r="I3754">
        <v>10.230245301973801</v>
      </c>
      <c r="J3754">
        <v>-1.35203864919868</v>
      </c>
      <c r="K3754">
        <v>16.958038990820199</v>
      </c>
      <c r="L3754">
        <v>14.937433889743099</v>
      </c>
      <c r="M3754">
        <v>37.603805705755697</v>
      </c>
      <c r="N3754">
        <v>1.3182487601653301</v>
      </c>
      <c r="O3754">
        <v>10.281447443997701</v>
      </c>
      <c r="P3754">
        <v>58.2583401508953</v>
      </c>
      <c r="Q3754">
        <v>3.3034621500889999E-3</v>
      </c>
    </row>
    <row r="3755" spans="1:17" hidden="1" x14ac:dyDescent="0.3">
      <c r="A3755" t="s">
        <v>7673</v>
      </c>
      <c r="B3755" t="s">
        <v>7674</v>
      </c>
      <c r="C3755" t="str">
        <f>IFERROR(VLOOKUP(Table1[[#This Row],[Ticker]],[1]!Table1[[Symbol]:[Industry]],2,FALSE),"-")</f>
        <v>-</v>
      </c>
      <c r="D3755" t="s">
        <v>130</v>
      </c>
      <c r="E3755">
        <v>29.281224131999998</v>
      </c>
      <c r="F3755">
        <v>3.33</v>
      </c>
      <c r="G3755">
        <v>-7.1338380136210304</v>
      </c>
      <c r="H3755">
        <v>-15.8496062660123</v>
      </c>
      <c r="I3755">
        <v>-54.155358817936197</v>
      </c>
      <c r="J3755">
        <v>-7.5638835113502996</v>
      </c>
      <c r="K3755">
        <v>3.6625742618105699</v>
      </c>
      <c r="L3755">
        <v>3.8195816369107898</v>
      </c>
      <c r="M3755">
        <v>19.2754227941832</v>
      </c>
      <c r="N3755">
        <v>0.67703794369644998</v>
      </c>
      <c r="O3755">
        <v>92.192192192192195</v>
      </c>
      <c r="P3755">
        <v>23.3333333333333</v>
      </c>
      <c r="Q3755">
        <v>9.0831053699926001E-2</v>
      </c>
    </row>
    <row r="3756" spans="1:17" hidden="1" x14ac:dyDescent="0.3">
      <c r="A3756" t="s">
        <v>7675</v>
      </c>
      <c r="B3756" t="s">
        <v>7676</v>
      </c>
      <c r="C3756" t="str">
        <f>IFERROR(VLOOKUP(Table1[[#This Row],[Ticker]],[1]!Table1[[Symbol]:[Industry]],2,FALSE),"-")</f>
        <v>-</v>
      </c>
      <c r="E3756">
        <v>29.223797300000001</v>
      </c>
      <c r="F3756">
        <v>223.55</v>
      </c>
      <c r="G3756">
        <v>35.247703446867703</v>
      </c>
      <c r="H3756">
        <v>-1.6154230180675799</v>
      </c>
      <c r="I3756">
        <v>8.3886352552958208</v>
      </c>
      <c r="J3756">
        <v>-9.3146463709841107</v>
      </c>
      <c r="K3756">
        <v>215.94297306813101</v>
      </c>
      <c r="L3756">
        <v>195.023564541723</v>
      </c>
      <c r="M3756">
        <v>48.756334394893798</v>
      </c>
      <c r="N3756">
        <v>0.83574630582765996</v>
      </c>
      <c r="O3756">
        <v>11.742339521359799</v>
      </c>
      <c r="P3756">
        <v>59.678571428571402</v>
      </c>
      <c r="Q3756">
        <v>5.9404272701281999E-2</v>
      </c>
    </row>
    <row r="3757" spans="1:17" hidden="1" x14ac:dyDescent="0.3">
      <c r="A3757" t="s">
        <v>7677</v>
      </c>
      <c r="B3757" t="s">
        <v>7678</v>
      </c>
      <c r="C3757" t="str">
        <f>IFERROR(VLOOKUP(Table1[[#This Row],[Ticker]],[1]!Table1[[Symbol]:[Industry]],2,FALSE),"-")</f>
        <v>-</v>
      </c>
      <c r="D3757" t="s">
        <v>696</v>
      </c>
      <c r="E3757">
        <v>29.1</v>
      </c>
      <c r="F3757">
        <v>4.8499999999999996</v>
      </c>
      <c r="G3757">
        <v>-68.862306913142504</v>
      </c>
      <c r="H3757">
        <v>-21.098231514637501</v>
      </c>
      <c r="I3757">
        <v>-49.980367769990302</v>
      </c>
      <c r="J3757">
        <v>-6.88549427874419</v>
      </c>
      <c r="K3757">
        <v>5.3117687097244497</v>
      </c>
      <c r="L3757">
        <v>6.5723244999058696</v>
      </c>
      <c r="M3757">
        <v>42.741328569105399</v>
      </c>
      <c r="N3757">
        <v>1.7561382217600801</v>
      </c>
      <c r="O3757">
        <v>145.97938144329899</v>
      </c>
      <c r="P3757">
        <v>10.730593607305901</v>
      </c>
      <c r="Q3757">
        <v>5.0346824553239002E-2</v>
      </c>
    </row>
    <row r="3758" spans="1:17" hidden="1" x14ac:dyDescent="0.3">
      <c r="A3758" t="s">
        <v>7679</v>
      </c>
      <c r="B3758" t="s">
        <v>7680</v>
      </c>
      <c r="C3758" t="str">
        <f>IFERROR(VLOOKUP(Table1[[#This Row],[Ticker]],[1]!Table1[[Symbol]:[Industry]],2,FALSE),"-")</f>
        <v>-</v>
      </c>
      <c r="D3758" t="s">
        <v>271</v>
      </c>
      <c r="E3758">
        <v>29.046826663999902</v>
      </c>
      <c r="F3758">
        <v>5.56</v>
      </c>
      <c r="G3758">
        <v>8.4050091041734305</v>
      </c>
      <c r="H3758">
        <v>0.80324442939158203</v>
      </c>
      <c r="I3758">
        <v>-22.589609582462199</v>
      </c>
      <c r="J3758">
        <v>4.0022916085540698E-2</v>
      </c>
      <c r="K3758">
        <v>5.71103610593019</v>
      </c>
      <c r="L3758">
        <v>5.5161448106912898</v>
      </c>
      <c r="M3758">
        <v>37.981242920960597</v>
      </c>
      <c r="N3758">
        <v>1.61844972145444</v>
      </c>
      <c r="O3758">
        <v>22.302158273381199</v>
      </c>
      <c r="P3758">
        <v>45.549738219895197</v>
      </c>
      <c r="Q3758">
        <v>6.2025084439114003E-2</v>
      </c>
    </row>
    <row r="3759" spans="1:17" hidden="1" x14ac:dyDescent="0.3">
      <c r="A3759" t="s">
        <v>7681</v>
      </c>
      <c r="B3759" t="s">
        <v>7682</v>
      </c>
      <c r="C3759" t="str">
        <f>IFERROR(VLOOKUP(Table1[[#This Row],[Ticker]],[1]!Table1[[Symbol]:[Industry]],2,FALSE),"-")</f>
        <v>-</v>
      </c>
      <c r="D3759" t="s">
        <v>21</v>
      </c>
      <c r="E3759">
        <v>28.86</v>
      </c>
      <c r="F3759">
        <v>96.2</v>
      </c>
      <c r="G3759">
        <v>139.65792901699999</v>
      </c>
      <c r="H3759">
        <v>36.4580638447407</v>
      </c>
      <c r="I3759">
        <v>3.6559610809081202</v>
      </c>
      <c r="J3759">
        <v>-4.6785384133507497</v>
      </c>
      <c r="K3759">
        <v>78.6373369231097</v>
      </c>
      <c r="L3759">
        <v>66.096280005910302</v>
      </c>
      <c r="M3759">
        <v>55.326217209177898</v>
      </c>
      <c r="N3759">
        <v>2.57537407245117</v>
      </c>
      <c r="O3759">
        <v>22.4324324324324</v>
      </c>
      <c r="P3759">
        <v>173.91799544419101</v>
      </c>
      <c r="Q3759">
        <v>0.13472309719564099</v>
      </c>
    </row>
    <row r="3760" spans="1:17" hidden="1" x14ac:dyDescent="0.3">
      <c r="A3760" t="s">
        <v>7683</v>
      </c>
      <c r="B3760" t="s">
        <v>7684</v>
      </c>
      <c r="C3760" t="str">
        <f>IFERROR(VLOOKUP(Table1[[#This Row],[Ticker]],[1]!Table1[[Symbol]:[Industry]],2,FALSE),"-")</f>
        <v>-</v>
      </c>
      <c r="D3760" t="s">
        <v>138</v>
      </c>
      <c r="E3760">
        <v>28.857591500000002</v>
      </c>
      <c r="F3760">
        <v>88.85</v>
      </c>
      <c r="G3760">
        <v>28.1644676821251</v>
      </c>
      <c r="H3760">
        <v>10.99999574488</v>
      </c>
      <c r="I3760">
        <v>-15.413597296437599</v>
      </c>
      <c r="J3760">
        <v>5.5056358426233096</v>
      </c>
      <c r="K3760">
        <v>75.4958738147741</v>
      </c>
      <c r="L3760">
        <v>65.662293041174905</v>
      </c>
      <c r="M3760">
        <v>74.217319787460795</v>
      </c>
      <c r="N3760">
        <v>1.5835174598269399</v>
      </c>
      <c r="O3760">
        <v>24.862127180641501</v>
      </c>
      <c r="P3760">
        <v>115.18527488495999</v>
      </c>
      <c r="Q3760">
        <v>3.0964805343473002E-2</v>
      </c>
    </row>
    <row r="3761" spans="1:17" hidden="1" x14ac:dyDescent="0.3">
      <c r="A3761" t="s">
        <v>7685</v>
      </c>
      <c r="B3761" t="s">
        <v>7686</v>
      </c>
      <c r="C3761" t="str">
        <f>IFERROR(VLOOKUP(Table1[[#This Row],[Ticker]],[1]!Table1[[Symbol]:[Industry]],2,FALSE),"-")</f>
        <v>-</v>
      </c>
      <c r="E3761">
        <v>28.823360000000001</v>
      </c>
      <c r="F3761">
        <v>0.8</v>
      </c>
      <c r="G3761">
        <v>-2.7638220646577101</v>
      </c>
      <c r="H3761">
        <v>5.4277465181897897</v>
      </c>
      <c r="I3761">
        <v>30.198269205416501</v>
      </c>
      <c r="J3761">
        <v>0.54422459675781298</v>
      </c>
      <c r="K3761">
        <v>0.77693181128255295</v>
      </c>
      <c r="L3761">
        <v>0.749827439692484</v>
      </c>
      <c r="M3761">
        <v>44.382324261734603</v>
      </c>
      <c r="N3761">
        <v>1.20639221514821</v>
      </c>
      <c r="O3761">
        <v>38.749999999999901</v>
      </c>
      <c r="P3761">
        <v>50.943396226415103</v>
      </c>
      <c r="Q3761">
        <v>7.5490502647155996E-2</v>
      </c>
    </row>
    <row r="3762" spans="1:17" hidden="1" x14ac:dyDescent="0.3">
      <c r="A3762" t="s">
        <v>7687</v>
      </c>
      <c r="B3762" t="s">
        <v>7688</v>
      </c>
      <c r="C3762" t="str">
        <f>IFERROR(VLOOKUP(Table1[[#This Row],[Ticker]],[1]!Table1[[Symbol]:[Industry]],2,FALSE),"-")</f>
        <v>-</v>
      </c>
      <c r="E3762">
        <v>28.735492917999998</v>
      </c>
      <c r="F3762">
        <v>36.409999999999997</v>
      </c>
      <c r="G3762">
        <v>18.3061981847294</v>
      </c>
      <c r="H3762">
        <v>-11.962023617797801</v>
      </c>
      <c r="I3762">
        <v>14.9189114519793</v>
      </c>
      <c r="J3762">
        <v>0.49153755776939601</v>
      </c>
      <c r="K3762">
        <v>37.599286468111401</v>
      </c>
      <c r="L3762">
        <v>32.806677176121902</v>
      </c>
      <c r="M3762">
        <v>41.841678529157399</v>
      </c>
      <c r="N3762">
        <v>0.14816264454188899</v>
      </c>
      <c r="O3762">
        <v>40.071408953584097</v>
      </c>
      <c r="P3762">
        <v>51.645147855060301</v>
      </c>
      <c r="Q3762">
        <v>7.6479047841605002E-2</v>
      </c>
    </row>
    <row r="3763" spans="1:17" hidden="1" x14ac:dyDescent="0.3">
      <c r="A3763" t="s">
        <v>7689</v>
      </c>
      <c r="B3763" t="s">
        <v>7690</v>
      </c>
      <c r="C3763" t="str">
        <f>IFERROR(VLOOKUP(Table1[[#This Row],[Ticker]],[1]!Table1[[Symbol]:[Industry]],2,FALSE),"-")</f>
        <v>-</v>
      </c>
      <c r="E3763">
        <v>28.705767999999999</v>
      </c>
      <c r="F3763">
        <v>21.07</v>
      </c>
      <c r="G3763">
        <v>-23.975943276778899</v>
      </c>
      <c r="H3763">
        <v>-4.1612945777006196</v>
      </c>
      <c r="I3763">
        <v>25.210390417537699</v>
      </c>
      <c r="J3763">
        <v>0.54422459675781298</v>
      </c>
      <c r="K3763">
        <v>19.262963544163998</v>
      </c>
      <c r="M3763">
        <v>100</v>
      </c>
      <c r="N3763">
        <v>0</v>
      </c>
      <c r="O3763">
        <v>0</v>
      </c>
    </row>
    <row r="3764" spans="1:17" hidden="1" x14ac:dyDescent="0.3">
      <c r="A3764" t="s">
        <v>7691</v>
      </c>
      <c r="B3764" t="s">
        <v>7692</v>
      </c>
      <c r="C3764" t="str">
        <f>IFERROR(VLOOKUP(Table1[[#This Row],[Ticker]],[1]!Table1[[Symbol]:[Industry]],2,FALSE),"-")</f>
        <v>-</v>
      </c>
      <c r="D3764" t="s">
        <v>21</v>
      </c>
      <c r="E3764">
        <v>28.651241500000001</v>
      </c>
      <c r="F3764">
        <v>9.5500000000000007</v>
      </c>
      <c r="G3764">
        <v>267.41749934617098</v>
      </c>
      <c r="H3764">
        <v>93.806185097096105</v>
      </c>
      <c r="I3764">
        <v>68.045067320928595</v>
      </c>
      <c r="J3764">
        <v>-5.1672952483535104</v>
      </c>
      <c r="K3764">
        <v>7.6677681526211998</v>
      </c>
      <c r="L3764">
        <v>5.4589694359690899</v>
      </c>
      <c r="M3764">
        <v>41.549295203115001</v>
      </c>
      <c r="N3764">
        <v>0.31581210129074699</v>
      </c>
      <c r="O3764">
        <v>21.780104712041801</v>
      </c>
      <c r="P3764">
        <v>322.566371681416</v>
      </c>
      <c r="Q3764">
        <v>0.16197574553134</v>
      </c>
    </row>
    <row r="3765" spans="1:17" hidden="1" x14ac:dyDescent="0.3">
      <c r="A3765" t="s">
        <v>7693</v>
      </c>
      <c r="B3765" t="s">
        <v>7694</v>
      </c>
      <c r="C3765" t="str">
        <f>IFERROR(VLOOKUP(Table1[[#This Row],[Ticker]],[1]!Table1[[Symbol]:[Industry]],2,FALSE),"-")</f>
        <v>-</v>
      </c>
      <c r="E3765">
        <v>28.46409216</v>
      </c>
      <c r="F3765">
        <v>38.4</v>
      </c>
      <c r="G3765">
        <v>36.693512790166601</v>
      </c>
      <c r="H3765">
        <v>-13.6839262868275</v>
      </c>
      <c r="I3765">
        <v>-56.405701536485203</v>
      </c>
      <c r="J3765">
        <v>-6.0679786199896997</v>
      </c>
      <c r="K3765">
        <v>40.8972901859742</v>
      </c>
      <c r="L3765">
        <v>41.365598698319701</v>
      </c>
      <c r="M3765">
        <v>53.453519016358399</v>
      </c>
      <c r="N3765">
        <v>1.27991111994547</v>
      </c>
      <c r="O3765">
        <v>75.234375</v>
      </c>
      <c r="P3765">
        <v>99.273482096523097</v>
      </c>
      <c r="Q3765">
        <v>9.1489673474850999E-2</v>
      </c>
    </row>
    <row r="3766" spans="1:17" hidden="1" x14ac:dyDescent="0.3">
      <c r="A3766" t="s">
        <v>7695</v>
      </c>
      <c r="B3766" t="s">
        <v>7696</v>
      </c>
      <c r="C3766" t="str">
        <f>IFERROR(VLOOKUP(Table1[[#This Row],[Ticker]],[1]!Table1[[Symbol]:[Industry]],2,FALSE),"-")</f>
        <v>-</v>
      </c>
      <c r="D3766" t="s">
        <v>539</v>
      </c>
      <c r="E3766">
        <v>28.438287107999901</v>
      </c>
      <c r="F3766">
        <v>26.84</v>
      </c>
      <c r="G3766">
        <v>191.78876260557399</v>
      </c>
      <c r="H3766">
        <v>-20.200835394027099</v>
      </c>
      <c r="I3766">
        <v>69.464990096363096</v>
      </c>
      <c r="J3766">
        <v>0.24130903447079399</v>
      </c>
      <c r="K3766">
        <v>31.591649719030801</v>
      </c>
      <c r="L3766">
        <v>25.7401153083769</v>
      </c>
      <c r="M3766">
        <v>35.839902014043602</v>
      </c>
      <c r="N3766">
        <v>0.68626984966297999</v>
      </c>
      <c r="O3766">
        <v>60.2086438152011</v>
      </c>
      <c r="P3766">
        <v>239.31731984829301</v>
      </c>
      <c r="Q3766">
        <v>0.213745799001202</v>
      </c>
    </row>
    <row r="3767" spans="1:17" hidden="1" x14ac:dyDescent="0.3">
      <c r="A3767" t="s">
        <v>7697</v>
      </c>
      <c r="B3767" t="s">
        <v>7698</v>
      </c>
      <c r="C3767" t="str">
        <f>IFERROR(VLOOKUP(Table1[[#This Row],[Ticker]],[1]!Table1[[Symbol]:[Industry]],2,FALSE),"-")</f>
        <v>-</v>
      </c>
      <c r="D3767" t="s">
        <v>92</v>
      </c>
      <c r="E3767">
        <v>28.397549999999999</v>
      </c>
      <c r="F3767">
        <v>5.91</v>
      </c>
      <c r="G3767">
        <v>-20.6715954506919</v>
      </c>
      <c r="H3767">
        <v>-6.1447656520807801</v>
      </c>
      <c r="I3767">
        <v>-36.245581061963101</v>
      </c>
      <c r="J3767">
        <v>1.2233417444657899</v>
      </c>
      <c r="K3767">
        <v>6.0071752376451002</v>
      </c>
      <c r="L3767">
        <v>6.5769211459222001</v>
      </c>
      <c r="M3767">
        <v>49.899205858961601</v>
      </c>
      <c r="N3767">
        <v>0.83598493986774802</v>
      </c>
      <c r="O3767">
        <v>57.191201353637801</v>
      </c>
      <c r="P3767">
        <v>13.6538461538461</v>
      </c>
      <c r="Q3767">
        <v>0.13178743852296901</v>
      </c>
    </row>
    <row r="3768" spans="1:17" hidden="1" x14ac:dyDescent="0.3">
      <c r="A3768" t="s">
        <v>7699</v>
      </c>
      <c r="B3768" t="s">
        <v>7700</v>
      </c>
      <c r="C3768" t="str">
        <f>IFERROR(VLOOKUP(Table1[[#This Row],[Ticker]],[1]!Table1[[Symbol]:[Industry]],2,FALSE),"-")</f>
        <v>-</v>
      </c>
      <c r="D3768" t="s">
        <v>1298</v>
      </c>
      <c r="E3768">
        <v>28.388294607999999</v>
      </c>
      <c r="F3768">
        <v>234.81</v>
      </c>
      <c r="G3768">
        <v>-16.255051451840799</v>
      </c>
      <c r="H3768">
        <v>-3.3745361942096399</v>
      </c>
      <c r="I3768">
        <v>-10.200574043411001</v>
      </c>
      <c r="J3768">
        <v>1.0716688506171601</v>
      </c>
      <c r="K3768">
        <v>231.80878346021399</v>
      </c>
      <c r="L3768">
        <v>226.236023810994</v>
      </c>
      <c r="M3768">
        <v>54.0220772595234</v>
      </c>
      <c r="N3768">
        <v>0.86362124122339001</v>
      </c>
      <c r="O3768">
        <v>13.7089561773348</v>
      </c>
      <c r="P3768">
        <v>10.0740671291955</v>
      </c>
      <c r="Q3768">
        <v>-6.2435120747125997E-2</v>
      </c>
    </row>
    <row r="3769" spans="1:17" hidden="1" x14ac:dyDescent="0.3">
      <c r="A3769" t="s">
        <v>7701</v>
      </c>
      <c r="B3769" t="s">
        <v>7702</v>
      </c>
      <c r="C3769" t="str">
        <f>IFERROR(VLOOKUP(Table1[[#This Row],[Ticker]],[1]!Table1[[Symbol]:[Industry]],2,FALSE),"-")</f>
        <v>-</v>
      </c>
      <c r="E3769">
        <v>28.352</v>
      </c>
      <c r="F3769">
        <v>80</v>
      </c>
      <c r="G3769">
        <v>73.554920920751897</v>
      </c>
      <c r="H3769">
        <v>24.520875964935001</v>
      </c>
      <c r="I3769">
        <v>28.628615837201899</v>
      </c>
      <c r="J3769">
        <v>0.54422459675781298</v>
      </c>
      <c r="K3769">
        <v>72.784658156487694</v>
      </c>
      <c r="L3769">
        <v>62.579559028013797</v>
      </c>
      <c r="M3769">
        <v>56.623502579513897</v>
      </c>
      <c r="N3769">
        <v>0.77499999999999902</v>
      </c>
      <c r="O3769">
        <v>3.75</v>
      </c>
      <c r="P3769">
        <v>142.42424242424201</v>
      </c>
      <c r="Q3769">
        <v>6.0325252184293E-2</v>
      </c>
    </row>
    <row r="3770" spans="1:17" hidden="1" x14ac:dyDescent="0.3">
      <c r="A3770" t="s">
        <v>7703</v>
      </c>
      <c r="B3770" t="s">
        <v>7704</v>
      </c>
      <c r="C3770" t="str">
        <f>IFERROR(VLOOKUP(Table1[[#This Row],[Ticker]],[1]!Table1[[Symbol]:[Industry]],2,FALSE),"-")</f>
        <v>-</v>
      </c>
      <c r="D3770" t="s">
        <v>1104</v>
      </c>
      <c r="E3770">
        <v>28.275960000000001</v>
      </c>
      <c r="F3770">
        <v>69.989999999999995</v>
      </c>
      <c r="G3770">
        <v>15.1691859478731</v>
      </c>
      <c r="H3770">
        <v>3.9925515761455199</v>
      </c>
      <c r="I3770">
        <v>-7.4134411181582403</v>
      </c>
      <c r="J3770">
        <v>7.0593761119093204</v>
      </c>
      <c r="K3770">
        <v>65.547758724653406</v>
      </c>
      <c r="L3770">
        <v>60.481118873774797</v>
      </c>
      <c r="M3770">
        <v>56.501713601040102</v>
      </c>
      <c r="N3770">
        <v>1.1495603848706</v>
      </c>
      <c r="O3770">
        <v>8.1440205743677598</v>
      </c>
      <c r="P3770">
        <v>50</v>
      </c>
      <c r="Q3770">
        <v>3.3519411400930003E-2</v>
      </c>
    </row>
    <row r="3771" spans="1:17" hidden="1" x14ac:dyDescent="0.3">
      <c r="A3771" t="s">
        <v>7705</v>
      </c>
      <c r="B3771" t="s">
        <v>7706</v>
      </c>
      <c r="C3771" t="str">
        <f>IFERROR(VLOOKUP(Table1[[#This Row],[Ticker]],[1]!Table1[[Symbol]:[Industry]],2,FALSE),"-")</f>
        <v>-</v>
      </c>
      <c r="E3771">
        <v>28.269682319999902</v>
      </c>
      <c r="F3771">
        <v>39.159999999999997</v>
      </c>
      <c r="G3771">
        <v>-8.7994726885436396</v>
      </c>
      <c r="H3771">
        <v>-4.1612945777006196</v>
      </c>
      <c r="I3771">
        <v>0.22588240613498201</v>
      </c>
      <c r="J3771">
        <v>0.54422459675781298</v>
      </c>
      <c r="K3771">
        <v>38.969120615214202</v>
      </c>
      <c r="L3771">
        <v>36.439853072417797</v>
      </c>
      <c r="M3771">
        <v>99.990699005494903</v>
      </c>
      <c r="O3771">
        <v>0</v>
      </c>
      <c r="P3771">
        <v>21.2383900928792</v>
      </c>
    </row>
    <row r="3772" spans="1:17" hidden="1" x14ac:dyDescent="0.3">
      <c r="A3772" t="s">
        <v>7707</v>
      </c>
      <c r="B3772" t="s">
        <v>7708</v>
      </c>
      <c r="C3772" t="str">
        <f>IFERROR(VLOOKUP(Table1[[#This Row],[Ticker]],[1]!Table1[[Symbol]:[Industry]],2,FALSE),"-")</f>
        <v>-</v>
      </c>
      <c r="E3772">
        <v>28.255500000000001</v>
      </c>
      <c r="F3772">
        <v>7.02</v>
      </c>
      <c r="G3772">
        <v>-20.740649159131799</v>
      </c>
      <c r="H3772">
        <v>3.10614728276449</v>
      </c>
      <c r="I3772">
        <v>-30.3711492841954</v>
      </c>
      <c r="J3772">
        <v>-8.7923847398515296</v>
      </c>
      <c r="K3772">
        <v>7.0368784375857496</v>
      </c>
      <c r="L3772">
        <v>6.38381291323266</v>
      </c>
      <c r="M3772">
        <v>48.686517194313197</v>
      </c>
      <c r="N3772">
        <v>0.81653668636319698</v>
      </c>
      <c r="O3772">
        <v>37.321937321937298</v>
      </c>
      <c r="P3772">
        <v>39.5626242544731</v>
      </c>
      <c r="Q3772">
        <v>7.3150204541517994E-2</v>
      </c>
    </row>
    <row r="3773" spans="1:17" hidden="1" x14ac:dyDescent="0.3">
      <c r="A3773" t="s">
        <v>7709</v>
      </c>
      <c r="B3773" t="s">
        <v>7710</v>
      </c>
      <c r="C3773" t="str">
        <f>IFERROR(VLOOKUP(Table1[[#This Row],[Ticker]],[1]!Table1[[Symbol]:[Industry]],2,FALSE),"-")</f>
        <v>-</v>
      </c>
      <c r="D3773" t="s">
        <v>400</v>
      </c>
      <c r="E3773">
        <v>28.202719999999999</v>
      </c>
      <c r="F3773">
        <v>23.84</v>
      </c>
      <c r="G3773">
        <v>203.496584195748</v>
      </c>
      <c r="H3773">
        <v>80.173121006714894</v>
      </c>
      <c r="I3773">
        <v>25.226929407912898</v>
      </c>
      <c r="J3773">
        <v>16.293460070763899</v>
      </c>
      <c r="K3773">
        <v>15.9004806435735</v>
      </c>
      <c r="L3773">
        <v>13.285036862641499</v>
      </c>
      <c r="M3773">
        <v>97.855139181545198</v>
      </c>
      <c r="N3773">
        <v>2.8663370481253998</v>
      </c>
      <c r="O3773">
        <v>0</v>
      </c>
      <c r="P3773">
        <v>300</v>
      </c>
      <c r="Q3773">
        <v>0.15355603113831301</v>
      </c>
    </row>
    <row r="3774" spans="1:17" hidden="1" x14ac:dyDescent="0.3">
      <c r="A3774" t="s">
        <v>7711</v>
      </c>
      <c r="B3774" t="s">
        <v>7712</v>
      </c>
      <c r="C3774" t="str">
        <f>IFERROR(VLOOKUP(Table1[[#This Row],[Ticker]],[1]!Table1[[Symbol]:[Industry]],2,FALSE),"-")</f>
        <v>-</v>
      </c>
      <c r="D3774" t="s">
        <v>21</v>
      </c>
      <c r="E3774">
        <v>28.063961643786399</v>
      </c>
      <c r="F3774">
        <v>67</v>
      </c>
      <c r="G3774">
        <v>-14.1398777030084</v>
      </c>
      <c r="H3774">
        <v>-16.579595231295301</v>
      </c>
      <c r="I3774">
        <v>-19.363904701969901</v>
      </c>
      <c r="J3774">
        <v>0.54422459675781298</v>
      </c>
      <c r="K3774">
        <v>72.462138915254698</v>
      </c>
      <c r="L3774">
        <v>69.482116190236496</v>
      </c>
      <c r="M3774">
        <v>1.4649220408959999E-3</v>
      </c>
      <c r="N3774">
        <v>1.24</v>
      </c>
      <c r="O3774">
        <v>14.179104477611901</v>
      </c>
      <c r="P3774">
        <v>21.818181818181799</v>
      </c>
    </row>
    <row r="3775" spans="1:17" hidden="1" x14ac:dyDescent="0.3">
      <c r="A3775" t="s">
        <v>7713</v>
      </c>
      <c r="B3775" t="s">
        <v>7714</v>
      </c>
      <c r="C3775" t="str">
        <f>IFERROR(VLOOKUP(Table1[[#This Row],[Ticker]],[1]!Table1[[Symbol]:[Industry]],2,FALSE),"-")</f>
        <v>-</v>
      </c>
      <c r="E3775">
        <v>28.053999999999998</v>
      </c>
      <c r="F3775">
        <v>207.5</v>
      </c>
      <c r="G3775">
        <v>29.841699421516001</v>
      </c>
      <c r="H3775">
        <v>-11.6612945777006</v>
      </c>
      <c r="I3775">
        <v>38.561366449166002</v>
      </c>
      <c r="J3775">
        <v>-0.18748272031535601</v>
      </c>
      <c r="M3775">
        <v>57.650453400591402</v>
      </c>
      <c r="O3775">
        <v>12.9638554216867</v>
      </c>
      <c r="P3775">
        <v>70.3612479474548</v>
      </c>
    </row>
    <row r="3776" spans="1:17" hidden="1" x14ac:dyDescent="0.3">
      <c r="A3776" t="s">
        <v>7715</v>
      </c>
      <c r="B3776" t="s">
        <v>7716</v>
      </c>
      <c r="C3776" t="str">
        <f>IFERROR(VLOOKUP(Table1[[#This Row],[Ticker]],[1]!Table1[[Symbol]:[Industry]],2,FALSE),"-")</f>
        <v>-</v>
      </c>
      <c r="D3776" t="s">
        <v>119</v>
      </c>
      <c r="E3776">
        <v>27.971800000000002</v>
      </c>
      <c r="F3776">
        <v>0.38</v>
      </c>
      <c r="G3776">
        <v>2.6907233898877401</v>
      </c>
      <c r="H3776">
        <v>-13.685104101510101</v>
      </c>
      <c r="I3776">
        <v>-20.256276249128899</v>
      </c>
      <c r="J3776">
        <v>0.54422459675781298</v>
      </c>
      <c r="K3776">
        <v>0.41703172069077399</v>
      </c>
      <c r="L3776">
        <v>0.53926694166897304</v>
      </c>
      <c r="M3776">
        <v>5.3146314101759904</v>
      </c>
      <c r="N3776">
        <v>0.358650987413133</v>
      </c>
      <c r="O3776">
        <v>71.052631578947299</v>
      </c>
      <c r="P3776">
        <v>52</v>
      </c>
      <c r="Q3776">
        <v>-2.7519254896650001E-3</v>
      </c>
    </row>
    <row r="3777" spans="1:17" hidden="1" x14ac:dyDescent="0.3">
      <c r="A3777" t="s">
        <v>7717</v>
      </c>
      <c r="B3777" t="s">
        <v>7718</v>
      </c>
      <c r="C3777" t="str">
        <f>IFERROR(VLOOKUP(Table1[[#This Row],[Ticker]],[1]!Table1[[Symbol]:[Industry]],2,FALSE),"-")</f>
        <v>-</v>
      </c>
      <c r="E3777">
        <v>27.944279999999999</v>
      </c>
      <c r="F3777">
        <v>5.2</v>
      </c>
      <c r="G3777">
        <v>13.5901942893586</v>
      </c>
      <c r="H3777">
        <v>22.752858554549899</v>
      </c>
      <c r="I3777">
        <v>11.2644050160778</v>
      </c>
      <c r="J3777">
        <v>-6.9007838634790799</v>
      </c>
      <c r="K3777">
        <v>4.96810708649602</v>
      </c>
      <c r="L3777">
        <v>4.6551406417182104</v>
      </c>
      <c r="M3777">
        <v>41.2842901447708</v>
      </c>
      <c r="N3777">
        <v>3.0475909217992498</v>
      </c>
      <c r="O3777">
        <v>31.730769230769202</v>
      </c>
      <c r="P3777">
        <v>44.0443213296398</v>
      </c>
      <c r="Q3777">
        <v>-5.3979010571645003E-2</v>
      </c>
    </row>
    <row r="3778" spans="1:17" hidden="1" x14ac:dyDescent="0.3">
      <c r="A3778" t="s">
        <v>7719</v>
      </c>
      <c r="B3778" t="s">
        <v>7720</v>
      </c>
      <c r="C3778" t="str">
        <f>IFERROR(VLOOKUP(Table1[[#This Row],[Ticker]],[1]!Table1[[Symbol]:[Industry]],2,FALSE),"-")</f>
        <v>-</v>
      </c>
      <c r="D3778" t="s">
        <v>420</v>
      </c>
      <c r="E3778">
        <v>27.93</v>
      </c>
      <c r="F3778">
        <v>0.35</v>
      </c>
      <c r="G3778">
        <v>-49.507858170395899</v>
      </c>
      <c r="H3778">
        <v>1.5529911365850899</v>
      </c>
      <c r="I3778">
        <v>-31.922942915795598</v>
      </c>
      <c r="J3778">
        <v>3.32200237453559</v>
      </c>
      <c r="K3778">
        <v>0.36586868989640497</v>
      </c>
      <c r="L3778">
        <v>0.385753340021802</v>
      </c>
      <c r="M3778">
        <v>33.3321645816306</v>
      </c>
      <c r="N3778">
        <v>0.87970142657078498</v>
      </c>
      <c r="O3778">
        <v>62.857142857142797</v>
      </c>
      <c r="P3778">
        <v>12.9032258064516</v>
      </c>
    </row>
    <row r="3779" spans="1:17" hidden="1" x14ac:dyDescent="0.3">
      <c r="A3779" t="s">
        <v>7721</v>
      </c>
      <c r="B3779" t="s">
        <v>7722</v>
      </c>
      <c r="C3779" t="str">
        <f>IFERROR(VLOOKUP(Table1[[#This Row],[Ticker]],[1]!Table1[[Symbol]:[Industry]],2,FALSE),"-")</f>
        <v>-</v>
      </c>
      <c r="E3779">
        <v>27.8901</v>
      </c>
      <c r="F3779">
        <v>23.94</v>
      </c>
      <c r="G3779">
        <v>167.975276235416</v>
      </c>
      <c r="H3779">
        <v>51.269910162259798</v>
      </c>
      <c r="I3779">
        <v>31.165742099494899</v>
      </c>
      <c r="J3779">
        <v>-5.35453985122943</v>
      </c>
      <c r="K3779">
        <v>19.5206528607407</v>
      </c>
      <c r="L3779">
        <v>16.064971559015401</v>
      </c>
      <c r="M3779">
        <v>55.6597307388693</v>
      </c>
      <c r="N3779">
        <v>0.87953979448181097</v>
      </c>
      <c r="O3779">
        <v>19.423558897243002</v>
      </c>
      <c r="P3779">
        <v>208.90322580645099</v>
      </c>
      <c r="Q3779">
        <v>0.12053982080620999</v>
      </c>
    </row>
    <row r="3780" spans="1:17" hidden="1" x14ac:dyDescent="0.3">
      <c r="A3780" t="s">
        <v>7723</v>
      </c>
      <c r="B3780" t="s">
        <v>7724</v>
      </c>
      <c r="C3780" t="str">
        <f>IFERROR(VLOOKUP(Table1[[#This Row],[Ticker]],[1]!Table1[[Symbol]:[Industry]],2,FALSE),"-")</f>
        <v>-</v>
      </c>
      <c r="D3780" t="s">
        <v>703</v>
      </c>
      <c r="E3780">
        <v>27.800666394</v>
      </c>
      <c r="F3780">
        <v>42.46</v>
      </c>
      <c r="G3780">
        <v>11.939549680967501</v>
      </c>
      <c r="H3780">
        <v>8.2280859532728208</v>
      </c>
      <c r="I3780">
        <v>-4.7121471160906596</v>
      </c>
      <c r="J3780">
        <v>1.6296080989285699</v>
      </c>
      <c r="K3780">
        <v>38.600439547014098</v>
      </c>
      <c r="L3780">
        <v>36.512440908916503</v>
      </c>
      <c r="M3780">
        <v>53.1716620480071</v>
      </c>
      <c r="N3780">
        <v>1.85921729535712</v>
      </c>
      <c r="O3780">
        <v>2.14319359397079</v>
      </c>
      <c r="P3780">
        <v>39.671052631578902</v>
      </c>
    </row>
    <row r="3781" spans="1:17" hidden="1" x14ac:dyDescent="0.3">
      <c r="A3781" t="s">
        <v>7725</v>
      </c>
      <c r="B3781" t="s">
        <v>7726</v>
      </c>
      <c r="C3781" t="str">
        <f>IFERROR(VLOOKUP(Table1[[#This Row],[Ticker]],[1]!Table1[[Symbol]:[Industry]],2,FALSE),"-")</f>
        <v>-</v>
      </c>
      <c r="D3781" t="s">
        <v>302</v>
      </c>
      <c r="E3781">
        <v>27.800140800000001</v>
      </c>
      <c r="F3781">
        <v>17.12</v>
      </c>
      <c r="G3781">
        <v>22.474013951621401</v>
      </c>
      <c r="H3781">
        <v>-1.76575140221315</v>
      </c>
      <c r="I3781">
        <v>-22.364252375010601</v>
      </c>
      <c r="J3781">
        <v>1.3670441250079399</v>
      </c>
      <c r="K3781">
        <v>17.804862260209902</v>
      </c>
      <c r="L3781">
        <v>16.5322581875519</v>
      </c>
      <c r="M3781">
        <v>42.009238811843503</v>
      </c>
      <c r="N3781">
        <v>0.82924733722056798</v>
      </c>
      <c r="O3781">
        <v>21.7289719626168</v>
      </c>
      <c r="P3781">
        <v>69.337289812067198</v>
      </c>
      <c r="Q3781">
        <v>8.1275573673263005E-2</v>
      </c>
    </row>
    <row r="3782" spans="1:17" hidden="1" x14ac:dyDescent="0.3">
      <c r="A3782" t="s">
        <v>7727</v>
      </c>
      <c r="B3782" t="s">
        <v>7728</v>
      </c>
      <c r="C3782" t="str">
        <f>IFERROR(VLOOKUP(Table1[[#This Row],[Ticker]],[1]!Table1[[Symbol]:[Industry]],2,FALSE),"-")</f>
        <v>-</v>
      </c>
      <c r="D3782" t="s">
        <v>619</v>
      </c>
      <c r="E3782">
        <v>27.767499999999998</v>
      </c>
      <c r="F3782">
        <v>145</v>
      </c>
      <c r="G3782">
        <v>57.274056723221001</v>
      </c>
      <c r="H3782">
        <v>-4.1612945777006196</v>
      </c>
      <c r="I3782">
        <v>-13.215459922598299</v>
      </c>
      <c r="J3782">
        <v>4.1156531681863804</v>
      </c>
      <c r="K3782">
        <v>147.370167775287</v>
      </c>
      <c r="L3782">
        <v>132.33213006253399</v>
      </c>
      <c r="M3782">
        <v>49.6731839054411</v>
      </c>
      <c r="N3782">
        <v>1.6615201113246301</v>
      </c>
      <c r="O3782">
        <v>30.3103448275861</v>
      </c>
      <c r="P3782">
        <v>100.83102493074701</v>
      </c>
      <c r="Q3782">
        <v>0.14045222470032101</v>
      </c>
    </row>
    <row r="3783" spans="1:17" hidden="1" x14ac:dyDescent="0.3">
      <c r="A3783" t="s">
        <v>7729</v>
      </c>
      <c r="B3783" t="s">
        <v>7730</v>
      </c>
      <c r="C3783" t="str">
        <f>IFERROR(VLOOKUP(Table1[[#This Row],[Ticker]],[1]!Table1[[Symbol]:[Industry]],2,FALSE),"-")</f>
        <v>-</v>
      </c>
      <c r="E3783">
        <v>27.748225808999901</v>
      </c>
      <c r="F3783">
        <v>13.77</v>
      </c>
      <c r="G3783">
        <v>41.927671181052297</v>
      </c>
      <c r="H3783">
        <v>10.4931600434484</v>
      </c>
      <c r="I3783">
        <v>20.0089496840734</v>
      </c>
      <c r="J3783">
        <v>4.0002726809050602</v>
      </c>
      <c r="K3783">
        <v>12.4371271525705</v>
      </c>
      <c r="L3783">
        <v>10.540512859656999</v>
      </c>
      <c r="M3783">
        <v>57.779769673527298</v>
      </c>
      <c r="N3783">
        <v>1.0043917202923001</v>
      </c>
      <c r="O3783">
        <v>12.055192447349301</v>
      </c>
      <c r="P3783">
        <v>79.063719115734699</v>
      </c>
      <c r="Q3783">
        <v>6.3678726692997997E-2</v>
      </c>
    </row>
    <row r="3784" spans="1:17" hidden="1" x14ac:dyDescent="0.3">
      <c r="A3784" t="s">
        <v>7731</v>
      </c>
      <c r="B3784" t="s">
        <v>7732</v>
      </c>
      <c r="C3784" t="str">
        <f>IFERROR(VLOOKUP(Table1[[#This Row],[Ticker]],[1]!Table1[[Symbol]:[Industry]],2,FALSE),"-")</f>
        <v>-</v>
      </c>
      <c r="D3784" t="s">
        <v>539</v>
      </c>
      <c r="E3784">
        <v>27.690429999999999</v>
      </c>
      <c r="F3784">
        <v>49.58</v>
      </c>
      <c r="G3784">
        <v>3.0545460903745298</v>
      </c>
      <c r="H3784">
        <v>-18.046212376128</v>
      </c>
      <c r="I3784">
        <v>-14.9325206845801</v>
      </c>
      <c r="J3784">
        <v>-4.19979596066461</v>
      </c>
      <c r="K3784">
        <v>54.657361736581301</v>
      </c>
      <c r="L3784">
        <v>54.6165402944454</v>
      </c>
      <c r="M3784">
        <v>39.246858283058401</v>
      </c>
      <c r="N3784">
        <v>2.7633440909317599</v>
      </c>
      <c r="O3784">
        <v>75.433642597821702</v>
      </c>
      <c r="P3784">
        <v>32.037283621837503</v>
      </c>
      <c r="Q3784">
        <v>3.1609871048093E-2</v>
      </c>
    </row>
    <row r="3785" spans="1:17" hidden="1" x14ac:dyDescent="0.3">
      <c r="A3785" t="s">
        <v>7733</v>
      </c>
      <c r="B3785" t="s">
        <v>7734</v>
      </c>
      <c r="C3785" t="str">
        <f>IFERROR(VLOOKUP(Table1[[#This Row],[Ticker]],[1]!Table1[[Symbol]:[Industry]],2,FALSE),"-")</f>
        <v>-</v>
      </c>
      <c r="D3785" t="s">
        <v>51</v>
      </c>
      <c r="E3785">
        <v>27.550914179999999</v>
      </c>
      <c r="F3785">
        <v>42.01</v>
      </c>
      <c r="G3785">
        <v>3.59769778000818</v>
      </c>
      <c r="H3785">
        <v>-14.9850693430812</v>
      </c>
      <c r="I3785">
        <v>-33.9675765587264</v>
      </c>
      <c r="J3785">
        <v>-6.49925366411175</v>
      </c>
      <c r="K3785">
        <v>45.0262730454264</v>
      </c>
      <c r="L3785">
        <v>43.915061743252501</v>
      </c>
      <c r="M3785">
        <v>29.9189512198434</v>
      </c>
      <c r="N3785">
        <v>1.17215994476968</v>
      </c>
      <c r="O3785">
        <v>72.482742204236999</v>
      </c>
      <c r="P3785">
        <v>33.365079365079303</v>
      </c>
      <c r="Q3785">
        <v>3.0437524048687999E-2</v>
      </c>
    </row>
    <row r="3786" spans="1:17" hidden="1" x14ac:dyDescent="0.3">
      <c r="A3786" t="s">
        <v>7735</v>
      </c>
      <c r="B3786" t="s">
        <v>7736</v>
      </c>
      <c r="C3786" t="str">
        <f>IFERROR(VLOOKUP(Table1[[#This Row],[Ticker]],[1]!Table1[[Symbol]:[Industry]],2,FALSE),"-")</f>
        <v>-</v>
      </c>
      <c r="D3786" t="s">
        <v>916</v>
      </c>
      <c r="E3786">
        <v>27.530986848000001</v>
      </c>
      <c r="F3786">
        <v>20.32</v>
      </c>
      <c r="G3786">
        <v>-18.9630233801381</v>
      </c>
      <c r="H3786">
        <v>-5.0876719545899496</v>
      </c>
      <c r="I3786">
        <v>-30.235355747036898</v>
      </c>
      <c r="J3786">
        <v>-7.3433547323446202</v>
      </c>
      <c r="K3786">
        <v>21.975368509169201</v>
      </c>
      <c r="L3786">
        <v>22.105134395789801</v>
      </c>
      <c r="M3786">
        <v>21.624520995697601</v>
      </c>
      <c r="N3786">
        <v>0.43705658101032202</v>
      </c>
      <c r="O3786">
        <v>71.998031496063007</v>
      </c>
      <c r="P3786">
        <v>14.157303370786501</v>
      </c>
      <c r="Q3786">
        <v>3.2056011899724998E-2</v>
      </c>
    </row>
    <row r="3787" spans="1:17" hidden="1" x14ac:dyDescent="0.3">
      <c r="A3787" t="s">
        <v>7737</v>
      </c>
      <c r="B3787" t="s">
        <v>7738</v>
      </c>
      <c r="C3787" t="str">
        <f>IFERROR(VLOOKUP(Table1[[#This Row],[Ticker]],[1]!Table1[[Symbol]:[Industry]],2,FALSE),"-")</f>
        <v>-</v>
      </c>
      <c r="D3787" t="s">
        <v>1147</v>
      </c>
      <c r="E3787">
        <v>27.522018200000002</v>
      </c>
      <c r="F3787">
        <v>16.18</v>
      </c>
      <c r="G3787">
        <v>-76.527262924872701</v>
      </c>
      <c r="H3787">
        <v>260.50679964071401</v>
      </c>
      <c r="I3787">
        <v>-62.380459255664903</v>
      </c>
      <c r="J3787">
        <v>265.21231881517298</v>
      </c>
      <c r="K3787">
        <v>20.5021271597907</v>
      </c>
      <c r="L3787">
        <v>25.5267867325007</v>
      </c>
      <c r="M3787">
        <v>1.2627088179483901</v>
      </c>
      <c r="N3787">
        <v>2.6168219505446602</v>
      </c>
      <c r="O3787">
        <v>161.12484548825699</v>
      </c>
      <c r="P3787">
        <v>0</v>
      </c>
      <c r="Q3787">
        <v>-1.2213071978873001E-2</v>
      </c>
    </row>
    <row r="3788" spans="1:17" hidden="1" x14ac:dyDescent="0.3">
      <c r="A3788" t="s">
        <v>7739</v>
      </c>
      <c r="B3788" t="s">
        <v>7740</v>
      </c>
      <c r="C3788" t="str">
        <f>IFERROR(VLOOKUP(Table1[[#This Row],[Ticker]],[1]!Table1[[Symbol]:[Industry]],2,FALSE),"-")</f>
        <v>-</v>
      </c>
      <c r="D3788" t="s">
        <v>539</v>
      </c>
      <c r="E3788">
        <v>27.509188000000002</v>
      </c>
      <c r="F3788">
        <v>0.83</v>
      </c>
      <c r="G3788">
        <v>-70.079839380674997</v>
      </c>
      <c r="H3788">
        <v>6.6495162331101803</v>
      </c>
      <c r="I3788">
        <v>-79.169319727389805</v>
      </c>
      <c r="J3788">
        <v>4.3416929511881799</v>
      </c>
      <c r="K3788">
        <v>0.81806670470252396</v>
      </c>
      <c r="L3788">
        <v>1.1857922319576999</v>
      </c>
      <c r="M3788">
        <v>67.057107115230593</v>
      </c>
      <c r="N3788">
        <v>1.2631489307328001</v>
      </c>
      <c r="O3788">
        <v>256.62650602409599</v>
      </c>
      <c r="P3788">
        <v>27.692307692307601</v>
      </c>
      <c r="Q3788">
        <v>5.3110286862437003E-2</v>
      </c>
    </row>
    <row r="3789" spans="1:17" hidden="1" x14ac:dyDescent="0.3">
      <c r="A3789" t="s">
        <v>7741</v>
      </c>
      <c r="B3789" t="s">
        <v>7742</v>
      </c>
      <c r="C3789" t="str">
        <f>IFERROR(VLOOKUP(Table1[[#This Row],[Ticker]],[1]!Table1[[Symbol]:[Industry]],2,FALSE),"-")</f>
        <v>-</v>
      </c>
      <c r="D3789" t="s">
        <v>130</v>
      </c>
      <c r="E3789">
        <v>27.478290000000001</v>
      </c>
      <c r="F3789">
        <v>9.0299999999999994</v>
      </c>
      <c r="G3789">
        <v>12.8422385414028</v>
      </c>
      <c r="H3789">
        <v>-9.1086629987532604</v>
      </c>
      <c r="I3789">
        <v>-0.95247878077453496</v>
      </c>
      <c r="J3789">
        <v>0.54422459675781298</v>
      </c>
      <c r="K3789">
        <v>7.9859518249569499</v>
      </c>
      <c r="L3789">
        <v>5.7582015086463203</v>
      </c>
      <c r="M3789">
        <v>58.283255962507198</v>
      </c>
      <c r="N3789">
        <v>2.4432638435807399</v>
      </c>
      <c r="O3789">
        <v>5.2048726467331203</v>
      </c>
      <c r="P3789">
        <v>36.818181818181799</v>
      </c>
      <c r="Q3789">
        <v>6.8287877178261E-2</v>
      </c>
    </row>
    <row r="3790" spans="1:17" hidden="1" x14ac:dyDescent="0.3">
      <c r="A3790" t="s">
        <v>7743</v>
      </c>
      <c r="B3790" t="s">
        <v>7744</v>
      </c>
      <c r="C3790" t="str">
        <f>IFERROR(VLOOKUP(Table1[[#This Row],[Ticker]],[1]!Table1[[Symbol]:[Industry]],2,FALSE),"-")</f>
        <v>-</v>
      </c>
      <c r="E3790">
        <v>27.376694959999998</v>
      </c>
      <c r="F3790">
        <v>39.85</v>
      </c>
      <c r="G3790">
        <v>-39.6373189381545</v>
      </c>
      <c r="H3790">
        <v>-37.025398530055703</v>
      </c>
      <c r="I3790">
        <v>-30.917651910504599</v>
      </c>
      <c r="J3790">
        <v>-4.0711600186267898</v>
      </c>
      <c r="M3790">
        <v>45.766722432759302</v>
      </c>
      <c r="O3790">
        <v>51.292346298619798</v>
      </c>
      <c r="P3790">
        <v>8.1411126187245593</v>
      </c>
    </row>
    <row r="3791" spans="1:17" hidden="1" x14ac:dyDescent="0.3">
      <c r="A3791" t="s">
        <v>7745</v>
      </c>
      <c r="B3791" t="s">
        <v>7746</v>
      </c>
      <c r="C3791" t="str">
        <f>IFERROR(VLOOKUP(Table1[[#This Row],[Ticker]],[1]!Table1[[Symbol]:[Industry]],2,FALSE),"-")</f>
        <v>-</v>
      </c>
      <c r="D3791" t="s">
        <v>271</v>
      </c>
      <c r="E3791">
        <v>27.273605010000001</v>
      </c>
      <c r="F3791">
        <v>9.3000000000000007</v>
      </c>
      <c r="G3791">
        <v>11.5925698427546</v>
      </c>
      <c r="H3791">
        <v>-7.4876979041039302</v>
      </c>
      <c r="I3791">
        <v>-32.955391293376699</v>
      </c>
      <c r="J3791">
        <v>-0.41424185691630599</v>
      </c>
      <c r="K3791">
        <v>9.4575254262126407</v>
      </c>
      <c r="L3791">
        <v>9.4743833823968995</v>
      </c>
      <c r="M3791">
        <v>49.225893229303601</v>
      </c>
      <c r="N3791">
        <v>0.65272424504169302</v>
      </c>
      <c r="O3791">
        <v>47.8494623655913</v>
      </c>
      <c r="P3791">
        <v>67.266187050359704</v>
      </c>
      <c r="Q3791">
        <v>2.5459007665718E-2</v>
      </c>
    </row>
    <row r="3792" spans="1:17" hidden="1" x14ac:dyDescent="0.3">
      <c r="A3792" t="s">
        <v>7747</v>
      </c>
      <c r="B3792" t="s">
        <v>7748</v>
      </c>
      <c r="C3792" t="str">
        <f>IFERROR(VLOOKUP(Table1[[#This Row],[Ticker]],[1]!Table1[[Symbol]:[Industry]],2,FALSE),"-")</f>
        <v>-</v>
      </c>
      <c r="D3792" t="s">
        <v>539</v>
      </c>
      <c r="E3792">
        <v>27.2332863</v>
      </c>
      <c r="F3792">
        <v>15.45</v>
      </c>
      <c r="G3792">
        <v>23.026911147578801</v>
      </c>
      <c r="H3792">
        <v>-4.1612945777006196</v>
      </c>
      <c r="I3792">
        <v>-4.9779036581225302</v>
      </c>
      <c r="J3792">
        <v>0.54422459675781298</v>
      </c>
      <c r="K3792">
        <v>15.4165623506531</v>
      </c>
      <c r="L3792">
        <v>14.1583931505658</v>
      </c>
      <c r="M3792">
        <v>99.999999954906997</v>
      </c>
      <c r="N3792">
        <v>0</v>
      </c>
      <c r="O3792">
        <v>4.9190938511326898</v>
      </c>
      <c r="P3792">
        <v>54.6546546546546</v>
      </c>
    </row>
    <row r="3793" spans="1:17" hidden="1" x14ac:dyDescent="0.3">
      <c r="A3793" t="s">
        <v>7749</v>
      </c>
      <c r="B3793" t="s">
        <v>7750</v>
      </c>
      <c r="C3793" t="str">
        <f>IFERROR(VLOOKUP(Table1[[#This Row],[Ticker]],[1]!Table1[[Symbol]:[Industry]],2,FALSE),"-")</f>
        <v>-</v>
      </c>
      <c r="D3793" t="s">
        <v>619</v>
      </c>
      <c r="E3793">
        <v>27.222000000000001</v>
      </c>
      <c r="F3793">
        <v>17.45</v>
      </c>
      <c r="G3793">
        <v>149.96440209213699</v>
      </c>
      <c r="H3793">
        <v>31.848244373014701</v>
      </c>
      <c r="I3793">
        <v>32.125480507627799</v>
      </c>
      <c r="J3793">
        <v>11.360286772923599</v>
      </c>
      <c r="K3793">
        <v>13.319273007387199</v>
      </c>
      <c r="L3793">
        <v>11.9208139037619</v>
      </c>
      <c r="M3793">
        <v>93.141142120907304</v>
      </c>
      <c r="N3793">
        <v>2.6111708535806399</v>
      </c>
      <c r="O3793">
        <v>24.699140401146099</v>
      </c>
      <c r="P3793">
        <v>173.94034536891601</v>
      </c>
      <c r="Q3793">
        <v>0.227514358252046</v>
      </c>
    </row>
    <row r="3794" spans="1:17" hidden="1" x14ac:dyDescent="0.3">
      <c r="A3794" t="s">
        <v>7751</v>
      </c>
      <c r="B3794" t="s">
        <v>7752</v>
      </c>
      <c r="C3794" t="str">
        <f>IFERROR(VLOOKUP(Table1[[#This Row],[Ticker]],[1]!Table1[[Symbol]:[Industry]],2,FALSE),"-")</f>
        <v>-</v>
      </c>
      <c r="D3794" t="s">
        <v>619</v>
      </c>
      <c r="E3794">
        <v>27.151575936</v>
      </c>
      <c r="F3794">
        <v>3.84</v>
      </c>
      <c r="G3794">
        <v>-78.127990060404599</v>
      </c>
      <c r="H3794">
        <v>5.6426269909268303</v>
      </c>
      <c r="I3794">
        <v>-16.7947377875904</v>
      </c>
      <c r="J3794">
        <v>2.0986287418355301</v>
      </c>
      <c r="K3794">
        <v>3.6517302376868401</v>
      </c>
      <c r="L3794">
        <v>4.0747499999999999</v>
      </c>
      <c r="M3794">
        <v>56.637228130343701</v>
      </c>
      <c r="N3794">
        <v>1.3990571049554801</v>
      </c>
      <c r="O3794">
        <v>134.375</v>
      </c>
      <c r="P3794">
        <v>30.169491525423702</v>
      </c>
    </row>
    <row r="3795" spans="1:17" hidden="1" x14ac:dyDescent="0.3">
      <c r="A3795" t="s">
        <v>7753</v>
      </c>
      <c r="B3795" t="s">
        <v>7754</v>
      </c>
      <c r="C3795" t="str">
        <f>IFERROR(VLOOKUP(Table1[[#This Row],[Ticker]],[1]!Table1[[Symbol]:[Industry]],2,FALSE),"-")</f>
        <v>-</v>
      </c>
      <c r="E3795">
        <v>27.145008000000001</v>
      </c>
      <c r="F3795">
        <v>3.96</v>
      </c>
      <c r="G3795">
        <v>-69.654955622457905</v>
      </c>
      <c r="H3795">
        <v>-16.4419963320865</v>
      </c>
      <c r="I3795">
        <v>-55.073905428460201</v>
      </c>
      <c r="J3795">
        <v>-1.6562644007971901</v>
      </c>
      <c r="K3795">
        <v>4.3201564098848904</v>
      </c>
      <c r="L3795">
        <v>4.8080757185928702</v>
      </c>
      <c r="M3795">
        <v>40.528079756566903</v>
      </c>
      <c r="N3795">
        <v>0.86477693209594397</v>
      </c>
      <c r="O3795">
        <v>89.393939393939405</v>
      </c>
      <c r="P3795">
        <v>20.731707317073099</v>
      </c>
      <c r="Q3795">
        <v>-1.3877201738703999E-2</v>
      </c>
    </row>
    <row r="3796" spans="1:17" hidden="1" x14ac:dyDescent="0.3">
      <c r="A3796" t="s">
        <v>7755</v>
      </c>
      <c r="B3796" t="s">
        <v>7756</v>
      </c>
      <c r="C3796" t="str">
        <f>IFERROR(VLOOKUP(Table1[[#This Row],[Ticker]],[1]!Table1[[Symbol]:[Industry]],2,FALSE),"-")</f>
        <v>-</v>
      </c>
      <c r="D3796" t="s">
        <v>138</v>
      </c>
      <c r="E3796">
        <v>27.062913608999999</v>
      </c>
      <c r="F3796">
        <v>52.51</v>
      </c>
      <c r="G3796">
        <v>30.465233193809301</v>
      </c>
      <c r="H3796">
        <v>-1.29869915785329</v>
      </c>
      <c r="I3796">
        <v>-28.189454826479299</v>
      </c>
      <c r="J3796">
        <v>-15.2238641671115</v>
      </c>
      <c r="K3796">
        <v>57.561865072994699</v>
      </c>
      <c r="L3796">
        <v>51.523414361592998</v>
      </c>
      <c r="M3796">
        <v>21.540475551650001</v>
      </c>
      <c r="N3796">
        <v>0.53760591850968997</v>
      </c>
      <c r="O3796">
        <v>46.257855646543497</v>
      </c>
      <c r="P3796">
        <v>68.301282051282001</v>
      </c>
      <c r="Q3796">
        <v>3.4289548517877001E-2</v>
      </c>
    </row>
    <row r="3797" spans="1:17" hidden="1" x14ac:dyDescent="0.3">
      <c r="A3797" t="s">
        <v>7757</v>
      </c>
      <c r="B3797" t="s">
        <v>7758</v>
      </c>
      <c r="C3797" t="str">
        <f>IFERROR(VLOOKUP(Table1[[#This Row],[Ticker]],[1]!Table1[[Symbol]:[Industry]],2,FALSE),"-")</f>
        <v>-</v>
      </c>
      <c r="D3797" t="s">
        <v>626</v>
      </c>
      <c r="E3797">
        <v>27.044250000000002</v>
      </c>
      <c r="F3797">
        <v>5.35</v>
      </c>
      <c r="G3797">
        <v>-28.4402289910646</v>
      </c>
      <c r="H3797">
        <v>-5.0872205036265603</v>
      </c>
      <c r="I3797">
        <v>-43.922942915795602</v>
      </c>
      <c r="J3797">
        <v>-3.05937900684579</v>
      </c>
      <c r="K3797">
        <v>5.5849864711257897</v>
      </c>
      <c r="L3797">
        <v>5.8372650749344599</v>
      </c>
      <c r="M3797">
        <v>39.029295159628603</v>
      </c>
      <c r="N3797">
        <v>1.15357142857142</v>
      </c>
      <c r="O3797">
        <v>64.485981308411198</v>
      </c>
      <c r="P3797">
        <v>11.4583333333333</v>
      </c>
      <c r="Q3797">
        <v>-4.5431995652946998E-2</v>
      </c>
    </row>
    <row r="3798" spans="1:17" hidden="1" x14ac:dyDescent="0.3">
      <c r="A3798" t="s">
        <v>7759</v>
      </c>
      <c r="B3798" t="s">
        <v>7760</v>
      </c>
      <c r="C3798" t="str">
        <f>IFERROR(VLOOKUP(Table1[[#This Row],[Ticker]],[1]!Table1[[Symbol]:[Industry]],2,FALSE),"-")</f>
        <v>-</v>
      </c>
      <c r="E3798">
        <v>27</v>
      </c>
      <c r="F3798">
        <v>18</v>
      </c>
      <c r="G3798">
        <v>41.6174329881704</v>
      </c>
      <c r="H3798">
        <v>11.469711187834299</v>
      </c>
      <c r="I3798">
        <v>-17.1636331973578</v>
      </c>
      <c r="J3798">
        <v>-6.89167283913961</v>
      </c>
      <c r="K3798">
        <v>17.072180131371599</v>
      </c>
      <c r="L3798">
        <v>16.500094747632001</v>
      </c>
      <c r="M3798">
        <v>49.069412634392599</v>
      </c>
      <c r="N3798">
        <v>1.1459626509469201</v>
      </c>
      <c r="O3798">
        <v>59.1111111111111</v>
      </c>
      <c r="P3798">
        <v>85.758513931888501</v>
      </c>
      <c r="Q3798">
        <v>7.7198452102689996E-2</v>
      </c>
    </row>
    <row r="3799" spans="1:17" hidden="1" x14ac:dyDescent="0.3">
      <c r="A3799" t="s">
        <v>7761</v>
      </c>
      <c r="B3799" t="s">
        <v>7762</v>
      </c>
      <c r="C3799" t="str">
        <f>IFERROR(VLOOKUP(Table1[[#This Row],[Ticker]],[1]!Table1[[Symbol]:[Industry]],2,FALSE),"-")</f>
        <v>-</v>
      </c>
      <c r="D3799" t="s">
        <v>51</v>
      </c>
      <c r="E3799">
        <v>26.995099679999999</v>
      </c>
      <c r="F3799">
        <v>45.6</v>
      </c>
      <c r="G3799">
        <v>-23.975943276778899</v>
      </c>
      <c r="H3799">
        <v>-4.1612945777006196</v>
      </c>
      <c r="I3799">
        <v>-15.2562762491289</v>
      </c>
      <c r="J3799">
        <v>0.54422459675781298</v>
      </c>
      <c r="K3799">
        <v>45.600000088672601</v>
      </c>
      <c r="L3799">
        <v>45.6019835569045</v>
      </c>
      <c r="M3799">
        <v>0</v>
      </c>
      <c r="O3799">
        <v>5.26315789473683</v>
      </c>
      <c r="P3799">
        <v>0</v>
      </c>
    </row>
    <row r="3800" spans="1:17" hidden="1" x14ac:dyDescent="0.3">
      <c r="A3800" t="s">
        <v>7763</v>
      </c>
      <c r="B3800" t="s">
        <v>7764</v>
      </c>
      <c r="C3800" t="str">
        <f>IFERROR(VLOOKUP(Table1[[#This Row],[Ticker]],[1]!Table1[[Symbol]:[Industry]],2,FALSE),"-")</f>
        <v>-</v>
      </c>
      <c r="D3800" t="s">
        <v>2951</v>
      </c>
      <c r="E3800">
        <v>26.980349892</v>
      </c>
      <c r="F3800">
        <v>21.38</v>
      </c>
      <c r="G3800">
        <v>-9.2032160040516509</v>
      </c>
      <c r="H3800">
        <v>-6.7510265177278797</v>
      </c>
      <c r="I3800">
        <v>-49.187054988313101</v>
      </c>
      <c r="J3800">
        <v>0.40449474114534201</v>
      </c>
      <c r="K3800">
        <v>22.050061794100898</v>
      </c>
      <c r="L3800">
        <v>22.494983731040801</v>
      </c>
      <c r="M3800">
        <v>49.700569722584497</v>
      </c>
      <c r="N3800">
        <v>0.85058589468404999</v>
      </c>
      <c r="O3800">
        <v>80.074836295603305</v>
      </c>
      <c r="P3800">
        <v>36.091661362189598</v>
      </c>
      <c r="Q3800">
        <v>9.1754312995321996E-2</v>
      </c>
    </row>
    <row r="3801" spans="1:17" hidden="1" x14ac:dyDescent="0.3">
      <c r="A3801" t="s">
        <v>7765</v>
      </c>
      <c r="B3801" t="s">
        <v>7766</v>
      </c>
      <c r="C3801" t="str">
        <f>IFERROR(VLOOKUP(Table1[[#This Row],[Ticker]],[1]!Table1[[Symbol]:[Industry]],2,FALSE),"-")</f>
        <v>-</v>
      </c>
      <c r="D3801" t="s">
        <v>703</v>
      </c>
      <c r="E3801">
        <v>26.973934176</v>
      </c>
      <c r="F3801">
        <v>133.33000000000001</v>
      </c>
      <c r="G3801">
        <v>18.546771848822299</v>
      </c>
      <c r="H3801">
        <v>1.3424887755451</v>
      </c>
      <c r="I3801">
        <v>3.23821361933889</v>
      </c>
      <c r="J3801">
        <v>-0.678743337619506</v>
      </c>
      <c r="K3801">
        <v>127.11450454813399</v>
      </c>
      <c r="L3801">
        <v>115.76894296573199</v>
      </c>
      <c r="M3801">
        <v>49.068310851650402</v>
      </c>
      <c r="N3801">
        <v>1.58641010502765</v>
      </c>
      <c r="O3801">
        <v>2.0025500637515798</v>
      </c>
      <c r="P3801">
        <v>55.577596266044303</v>
      </c>
    </row>
    <row r="3802" spans="1:17" hidden="1" x14ac:dyDescent="0.3">
      <c r="A3802" t="s">
        <v>7767</v>
      </c>
      <c r="B3802" t="s">
        <v>7768</v>
      </c>
      <c r="C3802" t="str">
        <f>IFERROR(VLOOKUP(Table1[[#This Row],[Ticker]],[1]!Table1[[Symbol]:[Industry]],2,FALSE),"-")</f>
        <v>-</v>
      </c>
      <c r="D3802" t="s">
        <v>703</v>
      </c>
      <c r="E3802">
        <v>26.947385721</v>
      </c>
      <c r="F3802">
        <v>41.21</v>
      </c>
      <c r="G3802">
        <v>12.544297894625</v>
      </c>
      <c r="H3802">
        <v>12.0758902380378</v>
      </c>
      <c r="I3802">
        <v>-4.7233255745587499</v>
      </c>
      <c r="J3802">
        <v>5.4192245967578199</v>
      </c>
      <c r="K3802">
        <v>37.294879918210299</v>
      </c>
      <c r="L3802">
        <v>35.258701077788999</v>
      </c>
      <c r="N3802">
        <v>0.43793364687495401</v>
      </c>
      <c r="O3802">
        <v>7.7893715117689899</v>
      </c>
      <c r="P3802">
        <v>39.152456525409399</v>
      </c>
    </row>
    <row r="3803" spans="1:17" hidden="1" x14ac:dyDescent="0.3">
      <c r="A3803" t="s">
        <v>7769</v>
      </c>
      <c r="B3803" t="s">
        <v>7770</v>
      </c>
      <c r="C3803" t="str">
        <f>IFERROR(VLOOKUP(Table1[[#This Row],[Ticker]],[1]!Table1[[Symbol]:[Industry]],2,FALSE),"-")</f>
        <v>-</v>
      </c>
      <c r="E3803">
        <v>26.921970000000002</v>
      </c>
      <c r="F3803">
        <v>21.87</v>
      </c>
      <c r="G3803">
        <v>154.62278283787001</v>
      </c>
      <c r="H3803">
        <v>40.283149866743798</v>
      </c>
      <c r="I3803">
        <v>72.469045639282996</v>
      </c>
      <c r="J3803">
        <v>-8.6531723663658298</v>
      </c>
      <c r="K3803">
        <v>18.033703189006001</v>
      </c>
      <c r="L3803">
        <v>13.886419213737</v>
      </c>
      <c r="M3803">
        <v>59.129324822456901</v>
      </c>
      <c r="N3803">
        <v>1.67488151658767</v>
      </c>
      <c r="O3803">
        <v>10.882487425697301</v>
      </c>
      <c r="P3803">
        <v>247.142857142857</v>
      </c>
    </row>
    <row r="3804" spans="1:17" hidden="1" x14ac:dyDescent="0.3">
      <c r="A3804" t="s">
        <v>7771</v>
      </c>
      <c r="B3804" t="s">
        <v>7772</v>
      </c>
      <c r="C3804" t="str">
        <f>IFERROR(VLOOKUP(Table1[[#This Row],[Ticker]],[1]!Table1[[Symbol]:[Industry]],2,FALSE),"-")</f>
        <v>-</v>
      </c>
      <c r="D3804" t="s">
        <v>539</v>
      </c>
      <c r="E3804">
        <v>26.875499999999999</v>
      </c>
      <c r="F3804">
        <v>87.4</v>
      </c>
      <c r="G3804">
        <v>12.586556723220999</v>
      </c>
      <c r="H3804">
        <v>37.471157384854799</v>
      </c>
      <c r="I3804">
        <v>-3.2049941978468901</v>
      </c>
      <c r="J3804">
        <v>0.82329436419966795</v>
      </c>
      <c r="K3804">
        <v>67.624879964167604</v>
      </c>
      <c r="L3804">
        <v>65.0840859661363</v>
      </c>
      <c r="M3804">
        <v>84.421013107234501</v>
      </c>
      <c r="N3804">
        <v>4.2597162688608199</v>
      </c>
      <c r="O3804">
        <v>8.1235697940503293</v>
      </c>
      <c r="P3804">
        <v>69.379844961240295</v>
      </c>
    </row>
    <row r="3805" spans="1:17" hidden="1" x14ac:dyDescent="0.3">
      <c r="A3805" t="s">
        <v>7773</v>
      </c>
      <c r="B3805" t="s">
        <v>7774</v>
      </c>
      <c r="C3805" t="str">
        <f>IFERROR(VLOOKUP(Table1[[#This Row],[Ticker]],[1]!Table1[[Symbol]:[Industry]],2,FALSE),"-")</f>
        <v>-</v>
      </c>
      <c r="D3805" t="s">
        <v>619</v>
      </c>
      <c r="E3805">
        <v>26.789619999999999</v>
      </c>
      <c r="F3805">
        <v>22.1</v>
      </c>
      <c r="G3805">
        <v>-16.328597928508099</v>
      </c>
      <c r="H3805">
        <v>-1.69617829863084</v>
      </c>
      <c r="I3805">
        <v>-26.643605840147298</v>
      </c>
      <c r="J3805">
        <v>-0.577857988520462</v>
      </c>
      <c r="K3805">
        <v>22.028187341994801</v>
      </c>
      <c r="L3805">
        <v>23.858995187752399</v>
      </c>
      <c r="M3805">
        <v>43.5320075485335</v>
      </c>
      <c r="N3805">
        <v>1.0251825106340799</v>
      </c>
      <c r="O3805">
        <v>93.031674208144693</v>
      </c>
      <c r="P3805">
        <v>33.858267716535401</v>
      </c>
      <c r="Q3805">
        <v>-6.7917565764619006E-2</v>
      </c>
    </row>
    <row r="3806" spans="1:17" hidden="1" x14ac:dyDescent="0.3">
      <c r="A3806" t="s">
        <v>7775</v>
      </c>
      <c r="B3806" t="s">
        <v>7776</v>
      </c>
      <c r="C3806" t="str">
        <f>IFERROR(VLOOKUP(Table1[[#This Row],[Ticker]],[1]!Table1[[Symbol]:[Industry]],2,FALSE),"-")</f>
        <v>-</v>
      </c>
      <c r="E3806">
        <v>26.763100000000001</v>
      </c>
      <c r="F3806">
        <v>0.52</v>
      </c>
      <c r="G3806">
        <v>-42.725943276778899</v>
      </c>
      <c r="H3806">
        <v>-6.0131464295524699</v>
      </c>
      <c r="I3806">
        <v>-24.028206073690299</v>
      </c>
      <c r="J3806">
        <v>-3.0921390396058199</v>
      </c>
      <c r="K3806">
        <v>0.53314360431546204</v>
      </c>
      <c r="L3806">
        <v>0.602245136156488</v>
      </c>
      <c r="M3806">
        <v>37.993720731060698</v>
      </c>
      <c r="N3806">
        <v>1.22178167828574</v>
      </c>
      <c r="O3806">
        <v>50</v>
      </c>
      <c r="P3806">
        <v>20.930232558139501</v>
      </c>
      <c r="Q3806">
        <v>-0.111736464245349</v>
      </c>
    </row>
    <row r="3807" spans="1:17" hidden="1" x14ac:dyDescent="0.3">
      <c r="A3807" t="s">
        <v>7777</v>
      </c>
      <c r="B3807" t="s">
        <v>7778</v>
      </c>
      <c r="C3807" t="str">
        <f>IFERROR(VLOOKUP(Table1[[#This Row],[Ticker]],[1]!Table1[[Symbol]:[Industry]],2,FALSE),"-")</f>
        <v>-</v>
      </c>
      <c r="E3807">
        <v>26.7592</v>
      </c>
      <c r="F3807">
        <v>21.58</v>
      </c>
      <c r="G3807">
        <v>31.499561045987601</v>
      </c>
      <c r="H3807">
        <v>-0.74125604205516205</v>
      </c>
      <c r="I3807">
        <v>-26.7047785060021</v>
      </c>
      <c r="J3807">
        <v>-6.0267066478026798</v>
      </c>
      <c r="K3807">
        <v>21.4472154475609</v>
      </c>
      <c r="L3807">
        <v>21.321105152734699</v>
      </c>
      <c r="M3807">
        <v>52.126800149894599</v>
      </c>
      <c r="N3807">
        <v>1.8390797935688701</v>
      </c>
      <c r="O3807">
        <v>49.490268767377202</v>
      </c>
      <c r="P3807">
        <v>78.199834847233603</v>
      </c>
      <c r="Q3807">
        <v>8.4106936596440002E-2</v>
      </c>
    </row>
    <row r="3808" spans="1:17" hidden="1" x14ac:dyDescent="0.3">
      <c r="A3808" t="s">
        <v>7779</v>
      </c>
      <c r="B3808" t="s">
        <v>7780</v>
      </c>
      <c r="C3808" t="str">
        <f>IFERROR(VLOOKUP(Table1[[#This Row],[Ticker]],[1]!Table1[[Symbol]:[Industry]],2,FALSE),"-")</f>
        <v>-</v>
      </c>
      <c r="D3808" t="s">
        <v>21</v>
      </c>
      <c r="E3808">
        <v>26.740046795000001</v>
      </c>
      <c r="F3808">
        <v>360.85</v>
      </c>
      <c r="G3808">
        <v>2.0851920944001101</v>
      </c>
      <c r="H3808">
        <v>4.7202843696678096</v>
      </c>
      <c r="I3808">
        <v>-1.2616466487498601</v>
      </c>
      <c r="J3808">
        <v>-3.3871738201287198</v>
      </c>
      <c r="K3808">
        <v>350.147065039756</v>
      </c>
      <c r="L3808">
        <v>318.862796481278</v>
      </c>
      <c r="M3808">
        <v>74.284915173060398</v>
      </c>
      <c r="N3808">
        <v>1.2473626147806001</v>
      </c>
      <c r="O3808">
        <v>10.572259941804001</v>
      </c>
      <c r="P3808">
        <v>71.792430373720507</v>
      </c>
      <c r="Q3808">
        <v>2.0518194718030999E-2</v>
      </c>
    </row>
    <row r="3809" spans="1:17" hidden="1" x14ac:dyDescent="0.3">
      <c r="A3809" t="s">
        <v>7781</v>
      </c>
      <c r="B3809" t="s">
        <v>7782</v>
      </c>
      <c r="C3809" t="str">
        <f>IFERROR(VLOOKUP(Table1[[#This Row],[Ticker]],[1]!Table1[[Symbol]:[Industry]],2,FALSE),"-")</f>
        <v>-</v>
      </c>
      <c r="E3809">
        <v>26.708373369</v>
      </c>
      <c r="F3809">
        <v>12.51</v>
      </c>
      <c r="G3809">
        <v>30.088096132088001</v>
      </c>
      <c r="H3809">
        <v>30.4418800254739</v>
      </c>
      <c r="I3809">
        <v>6.9116925008710304</v>
      </c>
      <c r="J3809">
        <v>17.241472303179801</v>
      </c>
      <c r="K3809">
        <v>9.99219668279461</v>
      </c>
      <c r="L3809">
        <v>9.0447732236969909</v>
      </c>
      <c r="M3809">
        <v>78.754709902326894</v>
      </c>
      <c r="N3809">
        <v>2.5302915082382702</v>
      </c>
      <c r="O3809">
        <v>9.3525179856115201</v>
      </c>
      <c r="P3809">
        <v>82.627737226277304</v>
      </c>
    </row>
    <row r="3810" spans="1:17" hidden="1" x14ac:dyDescent="0.3">
      <c r="A3810" t="s">
        <v>7783</v>
      </c>
      <c r="B3810" t="s">
        <v>7784</v>
      </c>
      <c r="C3810" t="str">
        <f>IFERROR(VLOOKUP(Table1[[#This Row],[Ticker]],[1]!Table1[[Symbol]:[Industry]],2,FALSE),"-")</f>
        <v>-</v>
      </c>
      <c r="E3810">
        <v>26.699791999999999</v>
      </c>
      <c r="F3810">
        <v>68</v>
      </c>
      <c r="G3810">
        <v>57.164173931532197</v>
      </c>
      <c r="H3810">
        <v>-4.1159087985780696</v>
      </c>
      <c r="I3810">
        <v>14.7131427111156</v>
      </c>
      <c r="J3810">
        <v>0.74119429372750401</v>
      </c>
      <c r="K3810">
        <v>66.035475344814103</v>
      </c>
      <c r="L3810">
        <v>55.9052411361533</v>
      </c>
      <c r="M3810">
        <v>49.184775823175201</v>
      </c>
      <c r="N3810">
        <v>0.58844397828232897</v>
      </c>
      <c r="O3810">
        <v>17.352941176470502</v>
      </c>
      <c r="P3810">
        <v>106.06060606060601</v>
      </c>
      <c r="Q3810">
        <v>0.100948339236104</v>
      </c>
    </row>
    <row r="3811" spans="1:17" hidden="1" x14ac:dyDescent="0.3">
      <c r="A3811" t="s">
        <v>7785</v>
      </c>
      <c r="B3811" t="s">
        <v>7786</v>
      </c>
      <c r="C3811" t="str">
        <f>IFERROR(VLOOKUP(Table1[[#This Row],[Ticker]],[1]!Table1[[Symbol]:[Industry]],2,FALSE),"-")</f>
        <v>-</v>
      </c>
      <c r="D3811" t="s">
        <v>921</v>
      </c>
      <c r="E3811">
        <v>26.673867903999898</v>
      </c>
      <c r="F3811">
        <v>3.11</v>
      </c>
      <c r="G3811">
        <v>-98.484139998090399</v>
      </c>
      <c r="H3811">
        <v>-23.382073798479801</v>
      </c>
      <c r="I3811">
        <v>-79.7134191062718</v>
      </c>
      <c r="J3811">
        <v>0.54422459675781298</v>
      </c>
      <c r="K3811">
        <v>4.8089156557412798</v>
      </c>
      <c r="L3811">
        <v>8.7341361162779805</v>
      </c>
      <c r="M3811">
        <v>7.7776286571445601</v>
      </c>
      <c r="N3811">
        <v>0.32546788098580198</v>
      </c>
      <c r="O3811">
        <v>359.80707395498399</v>
      </c>
      <c r="P3811">
        <v>4.0133779264214002</v>
      </c>
      <c r="Q3811">
        <v>-0.168137548697329</v>
      </c>
    </row>
    <row r="3812" spans="1:17" hidden="1" x14ac:dyDescent="0.3">
      <c r="A3812" t="s">
        <v>7787</v>
      </c>
      <c r="B3812" t="s">
        <v>7788</v>
      </c>
      <c r="C3812" t="str">
        <f>IFERROR(VLOOKUP(Table1[[#This Row],[Ticker]],[1]!Table1[[Symbol]:[Industry]],2,FALSE),"-")</f>
        <v>-</v>
      </c>
      <c r="D3812" t="s">
        <v>130</v>
      </c>
      <c r="E3812">
        <v>26.588877587999999</v>
      </c>
      <c r="F3812">
        <v>19.32</v>
      </c>
      <c r="G3812">
        <v>6.03751567342296</v>
      </c>
      <c r="H3812">
        <v>-10.7854358927153</v>
      </c>
      <c r="I3812">
        <v>-43.300968986559099</v>
      </c>
      <c r="J3812">
        <v>-2.21510090145373</v>
      </c>
      <c r="K3812">
        <v>20.398391572032299</v>
      </c>
      <c r="L3812">
        <v>21.134443897961699</v>
      </c>
      <c r="M3812">
        <v>41.607998707242103</v>
      </c>
      <c r="N3812">
        <v>0.881892387471225</v>
      </c>
      <c r="O3812">
        <v>93.426501035196594</v>
      </c>
      <c r="P3812">
        <v>38</v>
      </c>
      <c r="Q3812">
        <v>0.11219498043406501</v>
      </c>
    </row>
    <row r="3813" spans="1:17" hidden="1" x14ac:dyDescent="0.3">
      <c r="A3813" t="s">
        <v>7789</v>
      </c>
      <c r="B3813" t="s">
        <v>7790</v>
      </c>
      <c r="C3813" t="str">
        <f>IFERROR(VLOOKUP(Table1[[#This Row],[Ticker]],[1]!Table1[[Symbol]:[Industry]],2,FALSE),"-")</f>
        <v>-</v>
      </c>
      <c r="D3813" t="s">
        <v>51</v>
      </c>
      <c r="E3813">
        <v>26.5625</v>
      </c>
      <c r="F3813">
        <v>62.5</v>
      </c>
      <c r="G3813">
        <v>36.9406375677112</v>
      </c>
      <c r="H3813">
        <v>8.8347010538974793</v>
      </c>
      <c r="I3813">
        <v>-1.1010251075764399</v>
      </c>
      <c r="J3813">
        <v>6.8455944597715099</v>
      </c>
      <c r="K3813">
        <v>54.798044166983097</v>
      </c>
      <c r="L3813">
        <v>49.781827879851399</v>
      </c>
      <c r="M3813">
        <v>69.1693266773662</v>
      </c>
      <c r="N3813">
        <v>5.3445038614344798</v>
      </c>
      <c r="O3813">
        <v>29.215999999999902</v>
      </c>
      <c r="P3813">
        <v>115.51724137930999</v>
      </c>
      <c r="Q3813">
        <v>0.120295736491214</v>
      </c>
    </row>
    <row r="3814" spans="1:17" hidden="1" x14ac:dyDescent="0.3">
      <c r="A3814" t="s">
        <v>7791</v>
      </c>
      <c r="B3814" t="s">
        <v>7792</v>
      </c>
      <c r="C3814" t="str">
        <f>IFERROR(VLOOKUP(Table1[[#This Row],[Ticker]],[1]!Table1[[Symbol]:[Industry]],2,FALSE),"-")</f>
        <v>-</v>
      </c>
      <c r="D3814" t="s">
        <v>1508</v>
      </c>
      <c r="E3814">
        <v>26.547890055</v>
      </c>
      <c r="F3814">
        <v>10.050000000000001</v>
      </c>
      <c r="G3814">
        <v>169.166913866078</v>
      </c>
      <c r="H3814">
        <v>85.819801830616896</v>
      </c>
      <c r="I3814">
        <v>52.243723750870998</v>
      </c>
      <c r="J3814">
        <v>13.719900272433399</v>
      </c>
      <c r="K3814">
        <v>6.7525915066290896</v>
      </c>
      <c r="L3814">
        <v>5.75137281274435</v>
      </c>
      <c r="M3814">
        <v>81.3201032410078</v>
      </c>
      <c r="N3814">
        <v>2.29439180060155</v>
      </c>
      <c r="O3814">
        <v>2.08955223880595</v>
      </c>
      <c r="Q3814">
        <v>8.4997075237820005E-2</v>
      </c>
    </row>
    <row r="3815" spans="1:17" hidden="1" x14ac:dyDescent="0.3">
      <c r="A3815" t="s">
        <v>7793</v>
      </c>
      <c r="B3815" t="s">
        <v>7794</v>
      </c>
      <c r="C3815" t="str">
        <f>IFERROR(VLOOKUP(Table1[[#This Row],[Ticker]],[1]!Table1[[Symbol]:[Industry]],2,FALSE),"-")</f>
        <v>-</v>
      </c>
      <c r="D3815" t="s">
        <v>62</v>
      </c>
      <c r="E3815">
        <v>26.455248000000001</v>
      </c>
      <c r="F3815">
        <v>61.65</v>
      </c>
      <c r="G3815">
        <v>-46.7203041790345</v>
      </c>
      <c r="H3815">
        <v>-9.3151407315467694</v>
      </c>
      <c r="I3815">
        <v>-25.387471584405901</v>
      </c>
      <c r="J3815">
        <v>-0.34001977623254598</v>
      </c>
      <c r="K3815">
        <v>66.535755418561806</v>
      </c>
      <c r="M3815">
        <v>39.557177966397902</v>
      </c>
      <c r="N3815">
        <v>0.458614347026364</v>
      </c>
      <c r="O3815">
        <v>36.253041362530404</v>
      </c>
      <c r="P3815">
        <v>7.4041811846689898</v>
      </c>
    </row>
    <row r="3816" spans="1:17" hidden="1" x14ac:dyDescent="0.3">
      <c r="A3816" t="s">
        <v>7795</v>
      </c>
      <c r="B3816" t="s">
        <v>7796</v>
      </c>
      <c r="C3816" t="str">
        <f>IFERROR(VLOOKUP(Table1[[#This Row],[Ticker]],[1]!Table1[[Symbol]:[Industry]],2,FALSE),"-")</f>
        <v>-</v>
      </c>
      <c r="D3816" t="s">
        <v>72</v>
      </c>
      <c r="E3816">
        <v>26.428746</v>
      </c>
      <c r="F3816">
        <v>12.9</v>
      </c>
      <c r="G3816">
        <v>-56.962956263791902</v>
      </c>
      <c r="H3816">
        <v>-11.377789423061399</v>
      </c>
      <c r="I3816">
        <v>-15.872609068851601</v>
      </c>
      <c r="J3816">
        <v>-8.6690229740609401E-2</v>
      </c>
      <c r="K3816">
        <v>12.800747497411001</v>
      </c>
      <c r="L3816">
        <v>15.9540173497921</v>
      </c>
      <c r="M3816">
        <v>58.878849587441302</v>
      </c>
      <c r="N3816">
        <v>0.70637523683757197</v>
      </c>
      <c r="O3816">
        <v>68.992248062015506</v>
      </c>
      <c r="P3816">
        <v>20.3358208955223</v>
      </c>
      <c r="Q3816">
        <v>6.3745375979871996E-2</v>
      </c>
    </row>
    <row r="3817" spans="1:17" hidden="1" x14ac:dyDescent="0.3">
      <c r="A3817" t="s">
        <v>7797</v>
      </c>
      <c r="B3817" t="s">
        <v>7798</v>
      </c>
      <c r="C3817" t="str">
        <f>IFERROR(VLOOKUP(Table1[[#This Row],[Ticker]],[1]!Table1[[Symbol]:[Industry]],2,FALSE),"-")</f>
        <v>-</v>
      </c>
      <c r="D3817" t="s">
        <v>119</v>
      </c>
      <c r="E3817">
        <v>26.425000000000001</v>
      </c>
      <c r="F3817">
        <v>7.55</v>
      </c>
      <c r="G3817">
        <v>-14.077835562077301</v>
      </c>
      <c r="H3817">
        <v>-6.1993380559614897</v>
      </c>
      <c r="I3817">
        <v>-42.026402340302504</v>
      </c>
      <c r="J3817">
        <v>0.54422459675781298</v>
      </c>
      <c r="K3817">
        <v>7.6416195765991697</v>
      </c>
      <c r="L3817">
        <v>8.5926048684441891</v>
      </c>
      <c r="M3817">
        <v>66.397970847968097</v>
      </c>
      <c r="N3817">
        <v>0.71340912559812797</v>
      </c>
      <c r="O3817">
        <v>64.768211920529794</v>
      </c>
      <c r="P3817">
        <v>16.1538461538461</v>
      </c>
      <c r="Q3817">
        <v>1.1713638437819E-2</v>
      </c>
    </row>
    <row r="3818" spans="1:17" hidden="1" x14ac:dyDescent="0.3">
      <c r="A3818" t="s">
        <v>7799</v>
      </c>
      <c r="B3818" t="s">
        <v>7800</v>
      </c>
      <c r="C3818" t="str">
        <f>IFERROR(VLOOKUP(Table1[[#This Row],[Ticker]],[1]!Table1[[Symbol]:[Industry]],2,FALSE),"-")</f>
        <v>-</v>
      </c>
      <c r="D3818" t="s">
        <v>72</v>
      </c>
      <c r="E3818">
        <v>26.412754724999999</v>
      </c>
      <c r="F3818">
        <v>52.83</v>
      </c>
      <c r="G3818">
        <v>95.874243989138606</v>
      </c>
      <c r="H3818">
        <v>-20.530573088173799</v>
      </c>
      <c r="I3818">
        <v>15.2203846547979</v>
      </c>
      <c r="J3818">
        <v>0.470068126605794</v>
      </c>
      <c r="K3818">
        <v>50.351965996306397</v>
      </c>
      <c r="L3818">
        <v>43.337312671391999</v>
      </c>
      <c r="M3818">
        <v>45.619181895136002</v>
      </c>
      <c r="N3818">
        <v>0.340851820742131</v>
      </c>
      <c r="O3818">
        <v>28.714745409805001</v>
      </c>
      <c r="P3818">
        <v>129.695652173913</v>
      </c>
      <c r="Q3818">
        <v>8.7716200132467004E-2</v>
      </c>
    </row>
    <row r="3819" spans="1:17" hidden="1" x14ac:dyDescent="0.3">
      <c r="A3819" t="s">
        <v>7801</v>
      </c>
      <c r="B3819" t="s">
        <v>7802</v>
      </c>
      <c r="C3819" t="str">
        <f>IFERROR(VLOOKUP(Table1[[#This Row],[Ticker]],[1]!Table1[[Symbol]:[Industry]],2,FALSE),"-")</f>
        <v>-</v>
      </c>
      <c r="E3819">
        <v>26.410601</v>
      </c>
      <c r="F3819">
        <v>14</v>
      </c>
      <c r="G3819">
        <v>-7.3092766101122599</v>
      </c>
      <c r="H3819">
        <v>-14.352377380248299</v>
      </c>
      <c r="I3819">
        <v>-15.4701037616022</v>
      </c>
      <c r="J3819">
        <v>-7.8973338448006301</v>
      </c>
      <c r="K3819">
        <v>15.1405627690307</v>
      </c>
      <c r="L3819">
        <v>14.736769599789</v>
      </c>
      <c r="M3819">
        <v>35.629002924281401</v>
      </c>
      <c r="N3819">
        <v>0.14465004022526101</v>
      </c>
      <c r="O3819">
        <v>40.785714285714199</v>
      </c>
      <c r="P3819">
        <v>29.629629629629601</v>
      </c>
    </row>
    <row r="3820" spans="1:17" hidden="1" x14ac:dyDescent="0.3">
      <c r="A3820" t="s">
        <v>7803</v>
      </c>
      <c r="B3820" t="s">
        <v>7804</v>
      </c>
      <c r="C3820" t="str">
        <f>IFERROR(VLOOKUP(Table1[[#This Row],[Ticker]],[1]!Table1[[Symbol]:[Industry]],2,FALSE),"-")</f>
        <v>-</v>
      </c>
      <c r="E3820">
        <v>26.271949599999999</v>
      </c>
      <c r="F3820">
        <v>87.41</v>
      </c>
      <c r="G3820">
        <v>304.92493994206302</v>
      </c>
      <c r="H3820">
        <v>63.160036573417699</v>
      </c>
      <c r="I3820">
        <v>16.1478127466617</v>
      </c>
      <c r="J3820">
        <v>-15.8103208577876</v>
      </c>
      <c r="K3820">
        <v>77.531689875295896</v>
      </c>
      <c r="L3820">
        <v>65.075136816780699</v>
      </c>
      <c r="M3820">
        <v>39.872299619087499</v>
      </c>
      <c r="N3820">
        <v>2.8759635630553202</v>
      </c>
      <c r="O3820">
        <v>36.666285322045503</v>
      </c>
      <c r="P3820">
        <v>351.73126614987001</v>
      </c>
      <c r="Q3820">
        <v>0.13122059386865401</v>
      </c>
    </row>
    <row r="3821" spans="1:17" hidden="1" x14ac:dyDescent="0.3">
      <c r="A3821" t="s">
        <v>7805</v>
      </c>
      <c r="B3821" t="s">
        <v>7806</v>
      </c>
      <c r="C3821" t="str">
        <f>IFERROR(VLOOKUP(Table1[[#This Row],[Ticker]],[1]!Table1[[Symbol]:[Industry]],2,FALSE),"-")</f>
        <v>-</v>
      </c>
      <c r="E3821">
        <v>26.219778947999998</v>
      </c>
      <c r="F3821">
        <v>64.44</v>
      </c>
      <c r="G3821">
        <v>-21.6902289910646</v>
      </c>
      <c r="H3821">
        <v>-0.413971237229524</v>
      </c>
      <c r="I3821">
        <v>-26.982303646389202</v>
      </c>
      <c r="J3821">
        <v>4.7377729838545903</v>
      </c>
      <c r="K3821">
        <v>68.335212857722794</v>
      </c>
      <c r="L3821">
        <v>72.111512489697802</v>
      </c>
      <c r="M3821">
        <v>44.105451216026701</v>
      </c>
      <c r="N3821">
        <v>1.1822033898305</v>
      </c>
      <c r="O3821">
        <v>83.9075108628181</v>
      </c>
      <c r="P3821">
        <v>9.22033898305083</v>
      </c>
    </row>
    <row r="3822" spans="1:17" hidden="1" x14ac:dyDescent="0.3">
      <c r="A3822" t="s">
        <v>7807</v>
      </c>
      <c r="B3822" t="s">
        <v>7808</v>
      </c>
      <c r="C3822" t="str">
        <f>IFERROR(VLOOKUP(Table1[[#This Row],[Ticker]],[1]!Table1[[Symbol]:[Industry]],2,FALSE),"-")</f>
        <v>-</v>
      </c>
      <c r="E3822">
        <v>26.2</v>
      </c>
      <c r="F3822">
        <v>131</v>
      </c>
      <c r="G3822">
        <v>-52.683426269976202</v>
      </c>
      <c r="H3822">
        <v>-3.4308063039597601</v>
      </c>
      <c r="I3822">
        <v>-43.963759242326198</v>
      </c>
      <c r="J3822">
        <v>0.50607122018397799</v>
      </c>
      <c r="K3822">
        <v>136.61827848093</v>
      </c>
      <c r="M3822">
        <v>35.682838091373398</v>
      </c>
      <c r="N3822">
        <v>0.374339622641509</v>
      </c>
      <c r="O3822">
        <v>46.412213740458</v>
      </c>
      <c r="P3822">
        <v>10.269360269360201</v>
      </c>
    </row>
    <row r="3823" spans="1:17" hidden="1" x14ac:dyDescent="0.3">
      <c r="A3823" t="s">
        <v>7809</v>
      </c>
      <c r="B3823" t="s">
        <v>7810</v>
      </c>
      <c r="C3823" t="str">
        <f>IFERROR(VLOOKUP(Table1[[#This Row],[Ticker]],[1]!Table1[[Symbol]:[Industry]],2,FALSE),"-")</f>
        <v>-</v>
      </c>
      <c r="E3823">
        <v>26.149008144</v>
      </c>
      <c r="F3823">
        <v>43.96</v>
      </c>
      <c r="G3823">
        <v>181.93915762788299</v>
      </c>
      <c r="H3823">
        <v>-5.7286926968228604</v>
      </c>
      <c r="I3823">
        <v>36.225460484158397</v>
      </c>
      <c r="J3823">
        <v>-11.7987464899819</v>
      </c>
      <c r="K3823">
        <v>47.523818696337301</v>
      </c>
      <c r="L3823">
        <v>43.676887597001503</v>
      </c>
      <c r="M3823">
        <v>48.226324057065497</v>
      </c>
      <c r="N3823">
        <v>1.34877751395751</v>
      </c>
      <c r="O3823">
        <v>103.116469517743</v>
      </c>
      <c r="P3823">
        <v>241.304347826086</v>
      </c>
      <c r="Q3823">
        <v>0.13820288093015901</v>
      </c>
    </row>
    <row r="3824" spans="1:17" hidden="1" x14ac:dyDescent="0.3">
      <c r="A3824" t="s">
        <v>7811</v>
      </c>
      <c r="B3824" t="s">
        <v>7812</v>
      </c>
      <c r="C3824" t="str">
        <f>IFERROR(VLOOKUP(Table1[[#This Row],[Ticker]],[1]!Table1[[Symbol]:[Industry]],2,FALSE),"-")</f>
        <v>-</v>
      </c>
      <c r="D3824" t="s">
        <v>619</v>
      </c>
      <c r="E3824">
        <v>26.141924249999999</v>
      </c>
      <c r="F3824">
        <v>41.99</v>
      </c>
      <c r="G3824">
        <v>31.255110327657299</v>
      </c>
      <c r="H3824">
        <v>-8.4390101432101297</v>
      </c>
      <c r="I3824">
        <v>-21.945165138017799</v>
      </c>
      <c r="J3824">
        <v>-7.2443406675356004</v>
      </c>
      <c r="K3824">
        <v>44.089655575430299</v>
      </c>
      <c r="L3824">
        <v>43.3421683897691</v>
      </c>
      <c r="M3824">
        <v>37.566219595133099</v>
      </c>
      <c r="N3824">
        <v>0.56366764722206797</v>
      </c>
      <c r="O3824">
        <v>54.3224577280304</v>
      </c>
      <c r="P3824">
        <v>58.393059222934703</v>
      </c>
      <c r="Q3824">
        <v>5.6220927186431E-2</v>
      </c>
    </row>
    <row r="3825" spans="1:17" hidden="1" x14ac:dyDescent="0.3">
      <c r="A3825" t="s">
        <v>7813</v>
      </c>
      <c r="B3825" t="s">
        <v>7814</v>
      </c>
      <c r="C3825" t="str">
        <f>IFERROR(VLOOKUP(Table1[[#This Row],[Ticker]],[1]!Table1[[Symbol]:[Industry]],2,FALSE),"-")</f>
        <v>-</v>
      </c>
      <c r="E3825">
        <v>26.108254124999998</v>
      </c>
      <c r="F3825">
        <v>41.55</v>
      </c>
      <c r="G3825">
        <v>233.59720646504499</v>
      </c>
      <c r="H3825">
        <v>-1.02450212487043</v>
      </c>
      <c r="I3825">
        <v>97.820646827793993</v>
      </c>
      <c r="J3825">
        <v>6.0702863728195799</v>
      </c>
      <c r="K3825">
        <v>42.599816891326498</v>
      </c>
      <c r="L3825">
        <v>34.3707231918494</v>
      </c>
      <c r="M3825">
        <v>34.634558908740402</v>
      </c>
      <c r="N3825">
        <v>0.77896866276751198</v>
      </c>
      <c r="O3825">
        <v>36.149217809867601</v>
      </c>
      <c r="P3825">
        <v>277.72727272727201</v>
      </c>
      <c r="Q3825">
        <v>9.0424572016345003E-2</v>
      </c>
    </row>
    <row r="3826" spans="1:17" hidden="1" x14ac:dyDescent="0.3">
      <c r="A3826" t="s">
        <v>7815</v>
      </c>
      <c r="B3826" t="s">
        <v>7816</v>
      </c>
      <c r="C3826" t="str">
        <f>IFERROR(VLOOKUP(Table1[[#This Row],[Ticker]],[1]!Table1[[Symbol]:[Industry]],2,FALSE),"-")</f>
        <v>-</v>
      </c>
      <c r="D3826" t="s">
        <v>420</v>
      </c>
      <c r="E3826">
        <v>25.9204556</v>
      </c>
      <c r="F3826">
        <v>42.38</v>
      </c>
      <c r="G3826">
        <v>20.173716587166599</v>
      </c>
      <c r="H3826">
        <v>20.877107880056698</v>
      </c>
      <c r="I3826">
        <v>-13.674301177220901</v>
      </c>
      <c r="J3826">
        <v>-10.7847514381005</v>
      </c>
      <c r="K3826">
        <v>36.793471831222</v>
      </c>
      <c r="L3826">
        <v>35.320511968995902</v>
      </c>
      <c r="M3826">
        <v>63.626861705995502</v>
      </c>
      <c r="N3826">
        <v>3.6724336205380599</v>
      </c>
      <c r="O3826">
        <v>21.283624351108902</v>
      </c>
      <c r="P3826">
        <v>67.841584158415799</v>
      </c>
      <c r="Q3826">
        <v>-8.7477204560399997E-4</v>
      </c>
    </row>
    <row r="3827" spans="1:17" hidden="1" x14ac:dyDescent="0.3">
      <c r="A3827" t="s">
        <v>7817</v>
      </c>
      <c r="B3827" t="s">
        <v>7818</v>
      </c>
      <c r="C3827" t="str">
        <f>IFERROR(VLOOKUP(Table1[[#This Row],[Ticker]],[1]!Table1[[Symbol]:[Industry]],2,FALSE),"-")</f>
        <v>-</v>
      </c>
      <c r="D3827" t="s">
        <v>281</v>
      </c>
      <c r="E3827">
        <v>25.764869999999998</v>
      </c>
      <c r="F3827">
        <v>30.05</v>
      </c>
      <c r="G3827">
        <v>-67.544018394149802</v>
      </c>
      <c r="H3827">
        <v>-18.304151720557702</v>
      </c>
      <c r="I3827">
        <v>-40.411942500685598</v>
      </c>
      <c r="J3827">
        <v>-4.0589500064167803</v>
      </c>
      <c r="K3827">
        <v>31.361547617137902</v>
      </c>
      <c r="M3827">
        <v>36.653862606281102</v>
      </c>
      <c r="N3827">
        <v>0.56497175141242895</v>
      </c>
      <c r="O3827">
        <v>94.841930116472497</v>
      </c>
      <c r="P3827">
        <v>22.6530612244898</v>
      </c>
    </row>
    <row r="3828" spans="1:17" hidden="1" x14ac:dyDescent="0.3">
      <c r="A3828" t="s">
        <v>7819</v>
      </c>
      <c r="B3828" t="s">
        <v>7820</v>
      </c>
      <c r="C3828" t="str">
        <f>IFERROR(VLOOKUP(Table1[[#This Row],[Ticker]],[1]!Table1[[Symbol]:[Industry]],2,FALSE),"-")</f>
        <v>-</v>
      </c>
      <c r="D3828" t="s">
        <v>291</v>
      </c>
      <c r="E3828">
        <v>25.74536724</v>
      </c>
      <c r="F3828">
        <v>34.47</v>
      </c>
      <c r="G3828">
        <v>14.5690728003914</v>
      </c>
      <c r="H3828">
        <v>-3.0598453023382901</v>
      </c>
      <c r="I3828">
        <v>-24.210317453566301</v>
      </c>
      <c r="J3828">
        <v>-3.65791767184969</v>
      </c>
      <c r="K3828">
        <v>35.708086342549102</v>
      </c>
      <c r="L3828">
        <v>34.4943399736065</v>
      </c>
      <c r="M3828">
        <v>36.7787799783232</v>
      </c>
      <c r="N3828">
        <v>1.3971403477164199</v>
      </c>
      <c r="O3828">
        <v>58.543661154627202</v>
      </c>
      <c r="P3828">
        <v>64.142857142857096</v>
      </c>
      <c r="Q3828">
        <v>6.9642288852612005E-2</v>
      </c>
    </row>
    <row r="3829" spans="1:17" hidden="1" x14ac:dyDescent="0.3">
      <c r="A3829" t="s">
        <v>7821</v>
      </c>
      <c r="B3829" t="s">
        <v>7822</v>
      </c>
      <c r="C3829" t="str">
        <f>IFERROR(VLOOKUP(Table1[[#This Row],[Ticker]],[1]!Table1[[Symbol]:[Industry]],2,FALSE),"-")</f>
        <v>-</v>
      </c>
      <c r="E3829">
        <v>25.599599999999999</v>
      </c>
      <c r="F3829">
        <v>65.64</v>
      </c>
      <c r="G3829">
        <v>21.7288291982488</v>
      </c>
      <c r="H3829">
        <v>-2.0306127595187999</v>
      </c>
      <c r="I3829">
        <v>-29.035338379694998</v>
      </c>
      <c r="J3829">
        <v>0.26683208635561001</v>
      </c>
      <c r="K3829">
        <v>68.390525291664005</v>
      </c>
      <c r="L3829">
        <v>63.273567302598103</v>
      </c>
      <c r="M3829">
        <v>39.090559018289603</v>
      </c>
      <c r="N3829">
        <v>1.42548035017243</v>
      </c>
      <c r="O3829">
        <v>40.158439975624603</v>
      </c>
      <c r="P3829">
        <v>49.181818181818102</v>
      </c>
      <c r="Q3829">
        <v>6.3506783757244001E-2</v>
      </c>
    </row>
    <row r="3830" spans="1:17" hidden="1" x14ac:dyDescent="0.3">
      <c r="A3830" t="s">
        <v>7823</v>
      </c>
      <c r="B3830" t="s">
        <v>7824</v>
      </c>
      <c r="C3830" t="str">
        <f>IFERROR(VLOOKUP(Table1[[#This Row],[Ticker]],[1]!Table1[[Symbol]:[Industry]],2,FALSE),"-")</f>
        <v>-</v>
      </c>
      <c r="E3830">
        <v>25.5</v>
      </c>
      <c r="F3830">
        <v>42.5</v>
      </c>
      <c r="G3830">
        <v>-16.3265005209531</v>
      </c>
      <c r="H3830">
        <v>-2.47900666614089</v>
      </c>
      <c r="I3830">
        <v>-24.9268394797346</v>
      </c>
      <c r="J3830">
        <v>-3.2966844941512701</v>
      </c>
      <c r="K3830">
        <v>43.144939279826197</v>
      </c>
      <c r="L3830">
        <v>44.274877250745199</v>
      </c>
      <c r="M3830">
        <v>45.731681292173597</v>
      </c>
      <c r="N3830">
        <v>0.82761173048957803</v>
      </c>
      <c r="O3830">
        <v>51.5058823529411</v>
      </c>
      <c r="P3830">
        <v>26.262626262626199</v>
      </c>
      <c r="Q3830">
        <v>5.6923363632261997E-2</v>
      </c>
    </row>
    <row r="3831" spans="1:17" hidden="1" x14ac:dyDescent="0.3">
      <c r="A3831" t="s">
        <v>7825</v>
      </c>
      <c r="B3831" t="s">
        <v>7826</v>
      </c>
      <c r="C3831" t="str">
        <f>IFERROR(VLOOKUP(Table1[[#This Row],[Ticker]],[1]!Table1[[Symbol]:[Industry]],2,FALSE),"-")</f>
        <v>-</v>
      </c>
      <c r="D3831" t="s">
        <v>21</v>
      </c>
      <c r="E3831">
        <v>25.457853581999998</v>
      </c>
      <c r="F3831">
        <v>16.47</v>
      </c>
      <c r="G3831">
        <v>-15.2630719896502</v>
      </c>
      <c r="H3831">
        <v>-11.9440493369391</v>
      </c>
      <c r="I3831">
        <v>-28.3433474892344</v>
      </c>
      <c r="J3831">
        <v>-7.1351476005516101</v>
      </c>
      <c r="K3831">
        <v>16.850065901987598</v>
      </c>
      <c r="L3831">
        <v>16.671415906188201</v>
      </c>
      <c r="M3831">
        <v>35.318928130991303</v>
      </c>
      <c r="N3831">
        <v>0.92177118653152601</v>
      </c>
      <c r="O3831">
        <v>41.165755919854298</v>
      </c>
      <c r="P3831">
        <v>37.249999999999901</v>
      </c>
      <c r="Q3831">
        <v>2.4733040588183999E-2</v>
      </c>
    </row>
    <row r="3832" spans="1:17" hidden="1" x14ac:dyDescent="0.3">
      <c r="A3832" t="s">
        <v>7827</v>
      </c>
      <c r="B3832" t="s">
        <v>7828</v>
      </c>
      <c r="C3832" t="str">
        <f>IFERROR(VLOOKUP(Table1[[#This Row],[Ticker]],[1]!Table1[[Symbol]:[Industry]],2,FALSE),"-")</f>
        <v>-</v>
      </c>
      <c r="D3832" t="s">
        <v>116</v>
      </c>
      <c r="E3832">
        <v>25.446439999999999</v>
      </c>
      <c r="F3832">
        <v>23.26</v>
      </c>
      <c r="G3832">
        <v>-23.326873609968001</v>
      </c>
      <c r="H3832">
        <v>-15.720229938917299</v>
      </c>
      <c r="I3832">
        <v>0.69586732016318398</v>
      </c>
      <c r="J3832">
        <v>0.54422459675781298</v>
      </c>
      <c r="K3832">
        <v>23.7849659042604</v>
      </c>
      <c r="L3832">
        <v>20.917598291249199</v>
      </c>
      <c r="M3832">
        <v>44.943379387585502</v>
      </c>
      <c r="N3832">
        <v>0.19824065664210899</v>
      </c>
      <c r="O3832">
        <v>27.257093723129799</v>
      </c>
      <c r="P3832">
        <v>67.097701149425305</v>
      </c>
      <c r="Q3832">
        <v>7.4761331799670996E-2</v>
      </c>
    </row>
    <row r="3833" spans="1:17" hidden="1" x14ac:dyDescent="0.3">
      <c r="A3833" t="s">
        <v>7829</v>
      </c>
      <c r="B3833" t="s">
        <v>7830</v>
      </c>
      <c r="C3833" t="str">
        <f>IFERROR(VLOOKUP(Table1[[#This Row],[Ticker]],[1]!Table1[[Symbol]:[Industry]],2,FALSE),"-")</f>
        <v>-</v>
      </c>
      <c r="E3833">
        <v>25.367313377999999</v>
      </c>
      <c r="F3833">
        <v>17.13</v>
      </c>
      <c r="G3833">
        <v>-21.768306045275299</v>
      </c>
      <c r="H3833">
        <v>-7.7136161859036698E-2</v>
      </c>
      <c r="I3833">
        <v>-15.663252993315</v>
      </c>
      <c r="J3833">
        <v>-6.0113309587977399</v>
      </c>
      <c r="K3833">
        <v>16.5650896156206</v>
      </c>
      <c r="L3833">
        <v>16.969356165562601</v>
      </c>
      <c r="M3833">
        <v>57.114867218987499</v>
      </c>
      <c r="N3833">
        <v>1.0550854484609</v>
      </c>
      <c r="O3833">
        <v>26.619964973730301</v>
      </c>
      <c r="P3833">
        <v>31.769230769230699</v>
      </c>
      <c r="Q3833">
        <v>-6.4969940214016003E-2</v>
      </c>
    </row>
    <row r="3834" spans="1:17" hidden="1" x14ac:dyDescent="0.3">
      <c r="A3834" t="s">
        <v>7831</v>
      </c>
      <c r="B3834" t="s">
        <v>7832</v>
      </c>
      <c r="C3834" t="str">
        <f>IFERROR(VLOOKUP(Table1[[#This Row],[Ticker]],[1]!Table1[[Symbol]:[Industry]],2,FALSE),"-")</f>
        <v>-</v>
      </c>
      <c r="D3834" t="s">
        <v>619</v>
      </c>
      <c r="E3834">
        <v>25.364707200000002</v>
      </c>
      <c r="F3834">
        <v>9.52</v>
      </c>
      <c r="G3834">
        <v>-38.594777357496397</v>
      </c>
      <c r="H3834">
        <v>-4.9776211083128601</v>
      </c>
      <c r="I3834">
        <v>-23.452997560604299</v>
      </c>
      <c r="J3834">
        <v>3.2453870043392799E-2</v>
      </c>
      <c r="K3834">
        <v>9.8620113588504807</v>
      </c>
      <c r="L3834">
        <v>9.3981249300621794</v>
      </c>
      <c r="M3834">
        <v>41.247197463149398</v>
      </c>
      <c r="N3834">
        <v>1.5619743475682</v>
      </c>
      <c r="O3834">
        <v>47.058823529411697</v>
      </c>
      <c r="P3834">
        <v>35.999999999999901</v>
      </c>
      <c r="Q3834">
        <v>1.8570476269189E-2</v>
      </c>
    </row>
    <row r="3835" spans="1:17" hidden="1" x14ac:dyDescent="0.3">
      <c r="A3835" t="s">
        <v>7833</v>
      </c>
      <c r="B3835" t="s">
        <v>7834</v>
      </c>
      <c r="C3835" t="str">
        <f>IFERROR(VLOOKUP(Table1[[#This Row],[Ticker]],[1]!Table1[[Symbol]:[Industry]],2,FALSE),"-")</f>
        <v>-</v>
      </c>
      <c r="E3835">
        <v>25.332395999999999</v>
      </c>
      <c r="F3835">
        <v>40.549999999999997</v>
      </c>
      <c r="G3835">
        <v>83.547086405923196</v>
      </c>
      <c r="H3835">
        <v>29.3016143954124</v>
      </c>
      <c r="I3835">
        <v>60.360874032378099</v>
      </c>
      <c r="J3835">
        <v>28.9331307980666</v>
      </c>
      <c r="K3835">
        <v>32.104067423712202</v>
      </c>
      <c r="L3835">
        <v>26.341939371729801</v>
      </c>
      <c r="M3835">
        <v>81.798961773160102</v>
      </c>
      <c r="N3835">
        <v>1.8334833506860799</v>
      </c>
      <c r="O3835">
        <v>8.4833538840937095</v>
      </c>
      <c r="P3835">
        <v>152.647975077881</v>
      </c>
      <c r="Q3835">
        <v>5.4846468497165998E-2</v>
      </c>
    </row>
    <row r="3836" spans="1:17" hidden="1" x14ac:dyDescent="0.3">
      <c r="A3836" t="s">
        <v>7835</v>
      </c>
      <c r="B3836" t="s">
        <v>7836</v>
      </c>
      <c r="C3836" t="str">
        <f>IFERROR(VLOOKUP(Table1[[#This Row],[Ticker]],[1]!Table1[[Symbol]:[Industry]],2,FALSE),"-")</f>
        <v>-</v>
      </c>
      <c r="D3836" t="s">
        <v>62</v>
      </c>
      <c r="E3836">
        <v>25.11</v>
      </c>
      <c r="F3836">
        <v>18</v>
      </c>
      <c r="G3836">
        <v>-42.711834924634402</v>
      </c>
      <c r="H3836">
        <v>-9.4244524724374603</v>
      </c>
      <c r="I3836">
        <v>-38.823155230020603</v>
      </c>
      <c r="J3836">
        <v>0.54422459675781298</v>
      </c>
      <c r="K3836">
        <v>19.597776148386</v>
      </c>
      <c r="L3836">
        <v>21.843453178689099</v>
      </c>
      <c r="M3836">
        <v>28.024934951866999</v>
      </c>
      <c r="N3836">
        <v>0.89015151515151503</v>
      </c>
      <c r="O3836">
        <v>69.1666666666666</v>
      </c>
      <c r="P3836">
        <v>14.285714285714199</v>
      </c>
    </row>
    <row r="3837" spans="1:17" hidden="1" x14ac:dyDescent="0.3">
      <c r="A3837" t="s">
        <v>7837</v>
      </c>
      <c r="B3837" t="s">
        <v>7838</v>
      </c>
      <c r="C3837" t="str">
        <f>IFERROR(VLOOKUP(Table1[[#This Row],[Ticker]],[1]!Table1[[Symbol]:[Industry]],2,FALSE),"-")</f>
        <v>-</v>
      </c>
      <c r="E3837">
        <v>25.10424441</v>
      </c>
      <c r="F3837">
        <v>338.85</v>
      </c>
      <c r="G3837">
        <v>837.84636725401799</v>
      </c>
      <c r="H3837">
        <v>-0.53744136669144005</v>
      </c>
      <c r="I3837">
        <v>150.50842963322401</v>
      </c>
      <c r="J3837">
        <v>6.63376748968206</v>
      </c>
      <c r="K3837">
        <v>326.75343273222899</v>
      </c>
      <c r="L3837">
        <v>209.70749467767999</v>
      </c>
      <c r="M3837">
        <v>55.579750013278101</v>
      </c>
      <c r="N3837">
        <v>0.181244664504012</v>
      </c>
      <c r="O3837">
        <v>23.476464512321002</v>
      </c>
      <c r="P3837">
        <v>861.82231053079704</v>
      </c>
    </row>
    <row r="3838" spans="1:17" hidden="1" x14ac:dyDescent="0.3">
      <c r="A3838" t="s">
        <v>7839</v>
      </c>
      <c r="B3838" t="s">
        <v>7840</v>
      </c>
      <c r="C3838" t="str">
        <f>IFERROR(VLOOKUP(Table1[[#This Row],[Ticker]],[1]!Table1[[Symbol]:[Industry]],2,FALSE),"-")</f>
        <v>-</v>
      </c>
      <c r="E3838">
        <v>25.035789000000001</v>
      </c>
      <c r="F3838">
        <v>26.7</v>
      </c>
      <c r="G3838">
        <v>-19.679068276778899</v>
      </c>
      <c r="H3838">
        <v>0.95681565851985295</v>
      </c>
      <c r="I3838">
        <v>-12.5639685568212</v>
      </c>
      <c r="J3838">
        <v>0.54422459675781298</v>
      </c>
      <c r="K3838">
        <v>26.327568267272099</v>
      </c>
      <c r="L3838">
        <v>26.069042539048699</v>
      </c>
      <c r="M3838">
        <v>51.607257851214698</v>
      </c>
      <c r="N3838">
        <v>2.8837209302325499</v>
      </c>
      <c r="O3838">
        <v>13.483146067415699</v>
      </c>
      <c r="P3838">
        <v>23.3256351039261</v>
      </c>
    </row>
    <row r="3839" spans="1:17" hidden="1" x14ac:dyDescent="0.3">
      <c r="A3839" t="s">
        <v>7841</v>
      </c>
      <c r="B3839" t="s">
        <v>7842</v>
      </c>
      <c r="C3839" t="str">
        <f>IFERROR(VLOOKUP(Table1[[#This Row],[Ticker]],[1]!Table1[[Symbol]:[Industry]],2,FALSE),"-")</f>
        <v>-</v>
      </c>
      <c r="D3839" t="s">
        <v>92</v>
      </c>
      <c r="E3839">
        <v>25.010718434000001</v>
      </c>
      <c r="F3839">
        <v>16.63</v>
      </c>
      <c r="G3839">
        <v>17.888463502882001</v>
      </c>
      <c r="H3839">
        <v>-3.9179855752675299</v>
      </c>
      <c r="I3839">
        <v>-42.794402610784701</v>
      </c>
      <c r="J3839">
        <v>6.1132809318210503E-2</v>
      </c>
      <c r="K3839">
        <v>17.171463033915</v>
      </c>
      <c r="L3839">
        <v>16.658212384639601</v>
      </c>
      <c r="M3839">
        <v>40.126865298988299</v>
      </c>
      <c r="N3839">
        <v>1.00396837995929</v>
      </c>
      <c r="O3839">
        <v>51.834034876728801</v>
      </c>
      <c r="P3839">
        <v>51.181818181818102</v>
      </c>
      <c r="Q3839">
        <v>1.1141560701111001E-2</v>
      </c>
    </row>
    <row r="3840" spans="1:17" hidden="1" x14ac:dyDescent="0.3">
      <c r="A3840" t="s">
        <v>7843</v>
      </c>
      <c r="B3840" t="s">
        <v>7844</v>
      </c>
      <c r="C3840" t="str">
        <f>IFERROR(VLOOKUP(Table1[[#This Row],[Ticker]],[1]!Table1[[Symbol]:[Industry]],2,FALSE),"-")</f>
        <v>-</v>
      </c>
      <c r="D3840" t="s">
        <v>21</v>
      </c>
      <c r="E3840">
        <v>24.970943399999999</v>
      </c>
      <c r="F3840">
        <v>2.2599999999999998</v>
      </c>
      <c r="G3840">
        <v>65.940023109775694</v>
      </c>
      <c r="H3840">
        <v>20.838705422299299</v>
      </c>
      <c r="I3840">
        <v>25.993723750870998</v>
      </c>
      <c r="J3840">
        <v>-4.4144530891925999</v>
      </c>
      <c r="K3840">
        <v>2.4820418689133401</v>
      </c>
      <c r="L3840">
        <v>2.0489953199299999</v>
      </c>
      <c r="M3840">
        <v>27.285805614968101</v>
      </c>
      <c r="N3840">
        <v>0.47361378921235697</v>
      </c>
      <c r="O3840">
        <v>62.389380530973398</v>
      </c>
      <c r="P3840">
        <v>119.417475728155</v>
      </c>
      <c r="Q3840">
        <v>6.3819524044896006E-2</v>
      </c>
    </row>
    <row r="3841" spans="1:17" hidden="1" x14ac:dyDescent="0.3">
      <c r="A3841" t="s">
        <v>7845</v>
      </c>
      <c r="B3841" t="s">
        <v>7846</v>
      </c>
      <c r="C3841" t="str">
        <f>IFERROR(VLOOKUP(Table1[[#This Row],[Ticker]],[1]!Table1[[Symbol]:[Industry]],2,FALSE),"-")</f>
        <v>-</v>
      </c>
      <c r="E3841">
        <v>24.888000000000002</v>
      </c>
      <c r="F3841">
        <v>61</v>
      </c>
      <c r="G3841">
        <v>-50.481967373164402</v>
      </c>
      <c r="H3841">
        <v>2.6834466576917002</v>
      </c>
      <c r="I3841">
        <v>-37.201253856294599</v>
      </c>
      <c r="J3841">
        <v>3.77003104837071</v>
      </c>
      <c r="K3841">
        <v>62.1873717367626</v>
      </c>
      <c r="L3841">
        <v>69.900020187025305</v>
      </c>
      <c r="M3841">
        <v>41.708700385363798</v>
      </c>
      <c r="N3841">
        <v>0.99878048780487805</v>
      </c>
      <c r="O3841">
        <v>58.950819672131097</v>
      </c>
      <c r="P3841">
        <v>20.197044334975299</v>
      </c>
    </row>
    <row r="3842" spans="1:17" hidden="1" x14ac:dyDescent="0.3">
      <c r="A3842" t="s">
        <v>7847</v>
      </c>
      <c r="B3842" t="s">
        <v>7848</v>
      </c>
      <c r="C3842" t="str">
        <f>IFERROR(VLOOKUP(Table1[[#This Row],[Ticker]],[1]!Table1[[Symbol]:[Industry]],2,FALSE),"-")</f>
        <v>-</v>
      </c>
      <c r="D3842" t="s">
        <v>703</v>
      </c>
      <c r="E3842">
        <v>24.859794348000001</v>
      </c>
      <c r="F3842">
        <v>756.91</v>
      </c>
      <c r="G3842">
        <v>39.496476921052697</v>
      </c>
      <c r="H3842">
        <v>-1.83527819805627</v>
      </c>
      <c r="I3842">
        <v>19.425218412792699</v>
      </c>
      <c r="J3842">
        <v>-2.2603439311609699</v>
      </c>
      <c r="K3842">
        <v>740.03864444815599</v>
      </c>
      <c r="L3842">
        <v>636.17741981987695</v>
      </c>
      <c r="M3842">
        <v>42.579740679890797</v>
      </c>
      <c r="N3842">
        <v>0.92605083488673101</v>
      </c>
      <c r="O3842">
        <v>4.1074896619148902</v>
      </c>
      <c r="P3842">
        <v>69.844048019746396</v>
      </c>
      <c r="Q3842">
        <v>-2.2826330923839998E-3</v>
      </c>
    </row>
    <row r="3843" spans="1:17" hidden="1" x14ac:dyDescent="0.3">
      <c r="A3843" t="s">
        <v>7849</v>
      </c>
      <c r="B3843" t="s">
        <v>7850</v>
      </c>
      <c r="C3843" t="str">
        <f>IFERROR(VLOOKUP(Table1[[#This Row],[Ticker]],[1]!Table1[[Symbol]:[Industry]],2,FALSE),"-")</f>
        <v>-</v>
      </c>
      <c r="E3843">
        <v>24.849060000000001</v>
      </c>
      <c r="F3843">
        <v>60.46</v>
      </c>
      <c r="G3843">
        <v>-23.975943276778899</v>
      </c>
      <c r="H3843">
        <v>1.9247674829885599</v>
      </c>
      <c r="I3843">
        <v>-19.561436109844301</v>
      </c>
      <c r="J3843">
        <v>-4.3289498844105099</v>
      </c>
      <c r="K3843">
        <v>61.034709928942</v>
      </c>
      <c r="L3843">
        <v>61.0602642093613</v>
      </c>
      <c r="M3843">
        <v>38.902800350966402</v>
      </c>
      <c r="N3843">
        <v>1.5441866738602601</v>
      </c>
      <c r="O3843">
        <v>20.575587165067802</v>
      </c>
      <c r="P3843">
        <v>24.275436793422401</v>
      </c>
      <c r="Q3843">
        <v>2.4222341997985002E-2</v>
      </c>
    </row>
    <row r="3844" spans="1:17" hidden="1" x14ac:dyDescent="0.3">
      <c r="A3844" t="s">
        <v>7851</v>
      </c>
      <c r="B3844" t="s">
        <v>7852</v>
      </c>
      <c r="C3844" t="str">
        <f>IFERROR(VLOOKUP(Table1[[#This Row],[Ticker]],[1]!Table1[[Symbol]:[Industry]],2,FALSE),"-")</f>
        <v>-</v>
      </c>
      <c r="D3844" t="s">
        <v>619</v>
      </c>
      <c r="E3844">
        <v>24.842935125</v>
      </c>
      <c r="F3844">
        <v>11.25</v>
      </c>
      <c r="G3844">
        <v>-31.000736665208599</v>
      </c>
      <c r="H3844">
        <v>-8.5494802317090492</v>
      </c>
      <c r="I3844">
        <v>-44.053744603559302</v>
      </c>
      <c r="J3844">
        <v>1.74467214285733E-2</v>
      </c>
      <c r="K3844">
        <v>12.174394959515899</v>
      </c>
      <c r="L3844">
        <v>13.4763492137192</v>
      </c>
      <c r="M3844">
        <v>34.246146858032397</v>
      </c>
      <c r="N3844">
        <v>0.65106606238204801</v>
      </c>
      <c r="O3844">
        <v>100</v>
      </c>
      <c r="P3844">
        <v>12.5</v>
      </c>
      <c r="Q3844">
        <v>-5.5829732367536002E-2</v>
      </c>
    </row>
    <row r="3845" spans="1:17" hidden="1" x14ac:dyDescent="0.3">
      <c r="A3845" t="s">
        <v>7853</v>
      </c>
      <c r="B3845" t="s">
        <v>7854</v>
      </c>
      <c r="C3845" t="str">
        <f>IFERROR(VLOOKUP(Table1[[#This Row],[Ticker]],[1]!Table1[[Symbol]:[Industry]],2,FALSE),"-")</f>
        <v>-</v>
      </c>
      <c r="D3845" t="s">
        <v>62</v>
      </c>
      <c r="E3845">
        <v>24.84221724</v>
      </c>
      <c r="F3845">
        <v>38.159999999999997</v>
      </c>
      <c r="G3845">
        <v>-16.845117897778302</v>
      </c>
      <c r="H3845">
        <v>-8.7688031101238302</v>
      </c>
      <c r="I3845">
        <v>-49.700529813808501</v>
      </c>
      <c r="J3845">
        <v>-8.3498382670372902</v>
      </c>
      <c r="K3845">
        <v>41.753970534874199</v>
      </c>
      <c r="L3845">
        <v>43.440481121537601</v>
      </c>
      <c r="M3845">
        <v>28.917610971859801</v>
      </c>
      <c r="N3845">
        <v>1.1698403219331801</v>
      </c>
      <c r="O3845">
        <v>83.438155136268307</v>
      </c>
      <c r="P3845">
        <v>21.916932907348201</v>
      </c>
      <c r="Q3845">
        <v>-1.3096348392242999E-2</v>
      </c>
    </row>
    <row r="3846" spans="1:17" hidden="1" x14ac:dyDescent="0.3">
      <c r="A3846" t="s">
        <v>7855</v>
      </c>
      <c r="B3846" t="s">
        <v>7856</v>
      </c>
      <c r="C3846" t="str">
        <f>IFERROR(VLOOKUP(Table1[[#This Row],[Ticker]],[1]!Table1[[Symbol]:[Industry]],2,FALSE),"-")</f>
        <v>-</v>
      </c>
      <c r="D3846" t="s">
        <v>72</v>
      </c>
      <c r="E3846">
        <v>24.84</v>
      </c>
      <c r="F3846">
        <v>108</v>
      </c>
      <c r="G3846">
        <v>144.680773141131</v>
      </c>
      <c r="H3846">
        <v>43.510291609432102</v>
      </c>
      <c r="I3846">
        <v>153.40044016878099</v>
      </c>
      <c r="J3846">
        <v>0.54422459675781298</v>
      </c>
      <c r="M3846">
        <v>100</v>
      </c>
      <c r="O3846">
        <v>0</v>
      </c>
      <c r="P3846">
        <v>168.65671641790999</v>
      </c>
    </row>
    <row r="3847" spans="1:17" hidden="1" x14ac:dyDescent="0.3">
      <c r="A3847" t="s">
        <v>7857</v>
      </c>
      <c r="B3847" t="s">
        <v>7858</v>
      </c>
      <c r="C3847" t="str">
        <f>IFERROR(VLOOKUP(Table1[[#This Row],[Ticker]],[1]!Table1[[Symbol]:[Industry]],2,FALSE),"-")</f>
        <v>-</v>
      </c>
      <c r="D3847" t="s">
        <v>46</v>
      </c>
      <c r="E3847">
        <v>24.819839999999999</v>
      </c>
      <c r="F3847">
        <v>27.9</v>
      </c>
      <c r="G3847">
        <v>104.15161191537101</v>
      </c>
      <c r="H3847">
        <v>14.209515774441901</v>
      </c>
      <c r="I3847">
        <v>165.71049112247201</v>
      </c>
      <c r="J3847">
        <v>-1.00835126774466</v>
      </c>
      <c r="K3847">
        <v>25.0860515204342</v>
      </c>
      <c r="L3847">
        <v>18.274135238929698</v>
      </c>
      <c r="M3847">
        <v>61.754134718066702</v>
      </c>
      <c r="N3847">
        <v>0.104273504273504</v>
      </c>
      <c r="O3847">
        <v>1.57706093189964</v>
      </c>
      <c r="P3847">
        <v>243.17343173431701</v>
      </c>
    </row>
    <row r="3848" spans="1:17" hidden="1" x14ac:dyDescent="0.3">
      <c r="A3848" t="s">
        <v>7859</v>
      </c>
      <c r="B3848" t="s">
        <v>7860</v>
      </c>
      <c r="C3848" t="str">
        <f>IFERROR(VLOOKUP(Table1[[#This Row],[Ticker]],[1]!Table1[[Symbol]:[Industry]],2,FALSE),"-")</f>
        <v>-</v>
      </c>
      <c r="D3848" t="s">
        <v>420</v>
      </c>
      <c r="E3848">
        <v>24.788778000000001</v>
      </c>
      <c r="F3848">
        <v>48.98</v>
      </c>
      <c r="G3848">
        <v>175.96281973608001</v>
      </c>
      <c r="H3848">
        <v>-10.9185761310986</v>
      </c>
      <c r="I3848">
        <v>-26.055766323796501</v>
      </c>
      <c r="J3848">
        <v>-3.3773440306931501</v>
      </c>
      <c r="K3848">
        <v>51.652078801179499</v>
      </c>
      <c r="L3848">
        <v>51.054399200661699</v>
      </c>
      <c r="M3848">
        <v>37.951230555057499</v>
      </c>
      <c r="N3848">
        <v>0.163339357708883</v>
      </c>
      <c r="O3848">
        <v>123.907717435688</v>
      </c>
      <c r="P3848">
        <v>199.938763012859</v>
      </c>
    </row>
    <row r="3849" spans="1:17" hidden="1" x14ac:dyDescent="0.3">
      <c r="A3849" t="s">
        <v>7861</v>
      </c>
      <c r="B3849" t="s">
        <v>7862</v>
      </c>
      <c r="C3849" t="str">
        <f>IFERROR(VLOOKUP(Table1[[#This Row],[Ticker]],[1]!Table1[[Symbol]:[Industry]],2,FALSE),"-")</f>
        <v>-</v>
      </c>
      <c r="E3849">
        <v>24.77</v>
      </c>
      <c r="F3849">
        <v>49.54</v>
      </c>
      <c r="G3849">
        <v>63.960323794541203</v>
      </c>
      <c r="H3849">
        <v>-0.18494873757010899</v>
      </c>
      <c r="I3849">
        <v>-10.520546862236699</v>
      </c>
      <c r="J3849">
        <v>-2.3319658794326501</v>
      </c>
      <c r="K3849">
        <v>51.090461420404701</v>
      </c>
      <c r="L3849">
        <v>45.978917352899302</v>
      </c>
      <c r="M3849">
        <v>38.326469326472903</v>
      </c>
      <c r="N3849">
        <v>0.44271103243272297</v>
      </c>
      <c r="O3849">
        <v>27.9773920064594</v>
      </c>
      <c r="P3849">
        <v>105.38971807628501</v>
      </c>
      <c r="Q3849">
        <v>5.7695092937682997E-2</v>
      </c>
    </row>
    <row r="3850" spans="1:17" hidden="1" x14ac:dyDescent="0.3">
      <c r="A3850" t="s">
        <v>7863</v>
      </c>
      <c r="B3850" t="s">
        <v>7864</v>
      </c>
      <c r="C3850" t="str">
        <f>IFERROR(VLOOKUP(Table1[[#This Row],[Ticker]],[1]!Table1[[Symbol]:[Industry]],2,FALSE),"-")</f>
        <v>-</v>
      </c>
      <c r="E3850">
        <v>24.768928737</v>
      </c>
      <c r="F3850">
        <v>1.89</v>
      </c>
      <c r="G3850">
        <v>-38.840808141643798</v>
      </c>
      <c r="H3850">
        <v>8.3387054222993697</v>
      </c>
      <c r="I3850">
        <v>-12.538884944781101</v>
      </c>
      <c r="J3850">
        <v>4.2091460627263997</v>
      </c>
      <c r="K3850">
        <v>1.6810045715828801</v>
      </c>
      <c r="L3850">
        <v>1.9319117231441301</v>
      </c>
      <c r="M3850">
        <v>52.357148885509403</v>
      </c>
      <c r="N3850">
        <v>2.5743217132368099</v>
      </c>
      <c r="O3850">
        <v>53.968253968253897</v>
      </c>
      <c r="P3850">
        <v>57.499999999999901</v>
      </c>
    </row>
    <row r="3851" spans="1:17" hidden="1" x14ac:dyDescent="0.3">
      <c r="A3851" t="s">
        <v>7865</v>
      </c>
      <c r="B3851" t="s">
        <v>7866</v>
      </c>
      <c r="C3851" t="str">
        <f>IFERROR(VLOOKUP(Table1[[#This Row],[Ticker]],[1]!Table1[[Symbol]:[Industry]],2,FALSE),"-")</f>
        <v>-</v>
      </c>
      <c r="D3851" t="s">
        <v>703</v>
      </c>
      <c r="E3851">
        <v>24.652576575000001</v>
      </c>
      <c r="F3851">
        <v>13.44</v>
      </c>
      <c r="G3851">
        <v>19.767372231242401</v>
      </c>
      <c r="H3851">
        <v>1.3592101541605801</v>
      </c>
      <c r="I3851">
        <v>3.8926599210838102</v>
      </c>
      <c r="J3851">
        <v>-0.34466429213106903</v>
      </c>
      <c r="K3851">
        <v>12.8092485363743</v>
      </c>
      <c r="L3851">
        <v>11.649735676582599</v>
      </c>
      <c r="M3851">
        <v>43.246163025678499</v>
      </c>
      <c r="N3851">
        <v>0.59841734447030903</v>
      </c>
      <c r="O3851">
        <v>7.6636904761904798</v>
      </c>
      <c r="P3851">
        <v>62.515114873035003</v>
      </c>
    </row>
    <row r="3852" spans="1:17" hidden="1" x14ac:dyDescent="0.3">
      <c r="A3852" t="s">
        <v>7867</v>
      </c>
      <c r="B3852" t="s">
        <v>7868</v>
      </c>
      <c r="C3852" t="str">
        <f>IFERROR(VLOOKUP(Table1[[#This Row],[Ticker]],[1]!Table1[[Symbol]:[Industry]],2,FALSE),"-")</f>
        <v>-</v>
      </c>
      <c r="E3852">
        <v>24.61792608</v>
      </c>
      <c r="F3852">
        <v>2.2799999999999998</v>
      </c>
      <c r="G3852">
        <v>-9.4030789551708907</v>
      </c>
      <c r="H3852">
        <v>-4.1612945777006196</v>
      </c>
      <c r="I3852">
        <v>-22.948583941436599</v>
      </c>
      <c r="J3852">
        <v>-1.9874209728624399</v>
      </c>
      <c r="K3852">
        <v>2.41081645074539</v>
      </c>
      <c r="L3852">
        <v>2.3922476594252098</v>
      </c>
      <c r="M3852">
        <v>32.570465705703903</v>
      </c>
      <c r="N3852">
        <v>0.70949077849353703</v>
      </c>
      <c r="O3852">
        <v>35.5263157894736</v>
      </c>
      <c r="P3852">
        <v>18.134715025906701</v>
      </c>
      <c r="Q3852">
        <v>9.3571757046899996E-3</v>
      </c>
    </row>
    <row r="3853" spans="1:17" hidden="1" x14ac:dyDescent="0.3">
      <c r="A3853" t="s">
        <v>7869</v>
      </c>
      <c r="B3853" t="s">
        <v>7870</v>
      </c>
      <c r="C3853" t="str">
        <f>IFERROR(VLOOKUP(Table1[[#This Row],[Ticker]],[1]!Table1[[Symbol]:[Industry]],2,FALSE),"-")</f>
        <v>-</v>
      </c>
      <c r="D3853" t="s">
        <v>46</v>
      </c>
      <c r="E3853">
        <v>24.567299999999999</v>
      </c>
      <c r="F3853">
        <v>33.700000000000003</v>
      </c>
      <c r="G3853">
        <v>-74.706937428825697</v>
      </c>
      <c r="H3853">
        <v>1.2603921692873199</v>
      </c>
      <c r="I3853">
        <v>-50.572974905558802</v>
      </c>
      <c r="J3853">
        <v>-2.23355318101996</v>
      </c>
      <c r="K3853">
        <v>36.456955902944202</v>
      </c>
      <c r="M3853">
        <v>31.390196775265402</v>
      </c>
      <c r="N3853">
        <v>1.94585858585858</v>
      </c>
      <c r="O3853">
        <v>122.25519287833799</v>
      </c>
      <c r="P3853">
        <v>6.9841269841270002</v>
      </c>
    </row>
    <row r="3854" spans="1:17" hidden="1" x14ac:dyDescent="0.3">
      <c r="A3854" t="s">
        <v>7871</v>
      </c>
      <c r="B3854" t="s">
        <v>7872</v>
      </c>
      <c r="C3854" t="str">
        <f>IFERROR(VLOOKUP(Table1[[#This Row],[Ticker]],[1]!Table1[[Symbol]:[Industry]],2,FALSE),"-")</f>
        <v>-</v>
      </c>
      <c r="D3854" t="s">
        <v>619</v>
      </c>
      <c r="E3854">
        <v>24.558627999999999</v>
      </c>
      <c r="F3854">
        <v>1.88</v>
      </c>
      <c r="G3854">
        <v>-8.0250230313801492</v>
      </c>
      <c r="H3854">
        <v>3.7483099420733801</v>
      </c>
      <c r="I3854">
        <v>-11.3888729342118</v>
      </c>
      <c r="J3854">
        <v>-4.4308997813516298</v>
      </c>
      <c r="K3854">
        <v>1.87892877130169</v>
      </c>
      <c r="L3854">
        <v>1.8442803879526799</v>
      </c>
      <c r="M3854">
        <v>42.6282962255301</v>
      </c>
      <c r="N3854">
        <v>1.4256092809183001</v>
      </c>
      <c r="O3854">
        <v>43.6170212765957</v>
      </c>
      <c r="P3854">
        <v>40.298507462686501</v>
      </c>
      <c r="Q3854">
        <v>-4.8799116914659997E-3</v>
      </c>
    </row>
    <row r="3855" spans="1:17" hidden="1" x14ac:dyDescent="0.3">
      <c r="A3855" t="s">
        <v>7873</v>
      </c>
      <c r="B3855" t="s">
        <v>7874</v>
      </c>
      <c r="C3855" t="str">
        <f>IFERROR(VLOOKUP(Table1[[#This Row],[Ticker]],[1]!Table1[[Symbol]:[Industry]],2,FALSE),"-")</f>
        <v>-</v>
      </c>
      <c r="E3855">
        <v>24.5427</v>
      </c>
      <c r="F3855">
        <v>79.17</v>
      </c>
      <c r="G3855">
        <v>216.540185755479</v>
      </c>
      <c r="H3855">
        <v>-10.881848850217899</v>
      </c>
      <c r="I3855">
        <v>149.08429136355801</v>
      </c>
      <c r="J3855">
        <v>-5.2956168766073803</v>
      </c>
      <c r="K3855">
        <v>85.445441960451305</v>
      </c>
      <c r="L3855">
        <v>58.883873157507097</v>
      </c>
      <c r="M3855">
        <v>18.9742761617048</v>
      </c>
      <c r="N3855">
        <v>0.276142593965371</v>
      </c>
      <c r="O3855">
        <v>28.419856006062801</v>
      </c>
      <c r="P3855">
        <v>251.86666666666599</v>
      </c>
      <c r="Q3855">
        <v>0.1130600028276</v>
      </c>
    </row>
    <row r="3856" spans="1:17" hidden="1" x14ac:dyDescent="0.3">
      <c r="A3856" t="s">
        <v>7875</v>
      </c>
      <c r="B3856" t="s">
        <v>7876</v>
      </c>
      <c r="C3856" t="str">
        <f>IFERROR(VLOOKUP(Table1[[#This Row],[Ticker]],[1]!Table1[[Symbol]:[Industry]],2,FALSE),"-")</f>
        <v>-</v>
      </c>
      <c r="D3856" t="s">
        <v>619</v>
      </c>
      <c r="E3856">
        <v>24.533478402</v>
      </c>
      <c r="F3856">
        <v>28.29</v>
      </c>
      <c r="G3856">
        <v>1.7573900565543901</v>
      </c>
      <c r="H3856">
        <v>-10.874029029822999</v>
      </c>
      <c r="I3856">
        <v>-35.0009571001927</v>
      </c>
      <c r="J3856">
        <v>-2.99439398098971</v>
      </c>
      <c r="K3856">
        <v>29.7589199463686</v>
      </c>
      <c r="L3856">
        <v>29.5161854762197</v>
      </c>
      <c r="M3856">
        <v>52.622249493859599</v>
      </c>
      <c r="N3856">
        <v>0.52419914655631605</v>
      </c>
      <c r="O3856">
        <v>46.871686108165399</v>
      </c>
      <c r="P3856">
        <v>97.142857142857096</v>
      </c>
      <c r="Q3856">
        <v>8.8966887521159999E-2</v>
      </c>
    </row>
    <row r="3857" spans="1:17" hidden="1" x14ac:dyDescent="0.3">
      <c r="A3857" t="s">
        <v>7877</v>
      </c>
      <c r="B3857" t="s">
        <v>7878</v>
      </c>
      <c r="C3857" t="str">
        <f>IFERROR(VLOOKUP(Table1[[#This Row],[Ticker]],[1]!Table1[[Symbol]:[Industry]],2,FALSE),"-")</f>
        <v>-</v>
      </c>
      <c r="D3857" t="s">
        <v>130</v>
      </c>
      <c r="E3857">
        <v>24.423317879999999</v>
      </c>
      <c r="F3857">
        <v>16.399999999999999</v>
      </c>
      <c r="G3857">
        <v>-5.5931859894901201</v>
      </c>
      <c r="H3857">
        <v>-1.87035303188851</v>
      </c>
      <c r="I3857">
        <v>-12.2495918825592</v>
      </c>
      <c r="J3857">
        <v>1.0670674632677399</v>
      </c>
      <c r="K3857">
        <v>20.078539679257499</v>
      </c>
      <c r="L3857">
        <v>20.567302919445201</v>
      </c>
      <c r="M3857">
        <v>33.686981725690302</v>
      </c>
      <c r="N3857">
        <v>1</v>
      </c>
      <c r="Q3857">
        <v>-3.2586267451102997E-2</v>
      </c>
    </row>
    <row r="3858" spans="1:17" hidden="1" x14ac:dyDescent="0.3">
      <c r="A3858" t="s">
        <v>7879</v>
      </c>
      <c r="B3858" t="s">
        <v>7880</v>
      </c>
      <c r="C3858" t="str">
        <f>IFERROR(VLOOKUP(Table1[[#This Row],[Ticker]],[1]!Table1[[Symbol]:[Industry]],2,FALSE),"-")</f>
        <v>-</v>
      </c>
      <c r="D3858" t="s">
        <v>808</v>
      </c>
      <c r="E3858">
        <v>24.31</v>
      </c>
      <c r="F3858">
        <v>22.1</v>
      </c>
      <c r="G3858">
        <v>-50.675777439299601</v>
      </c>
      <c r="H3858">
        <v>-4.1612945777006196</v>
      </c>
      <c r="I3858">
        <v>13.606697511804001</v>
      </c>
      <c r="J3858">
        <v>0.54422459675781298</v>
      </c>
      <c r="K3858">
        <v>21.324836080642498</v>
      </c>
      <c r="L3858">
        <v>21.176778737062602</v>
      </c>
      <c r="M3858">
        <v>99.991342128637498</v>
      </c>
      <c r="N3858">
        <v>0</v>
      </c>
      <c r="O3858">
        <v>43.891402714932099</v>
      </c>
      <c r="P3858">
        <v>35.582822085889497</v>
      </c>
    </row>
    <row r="3859" spans="1:17" hidden="1" x14ac:dyDescent="0.3">
      <c r="A3859" t="s">
        <v>7881</v>
      </c>
      <c r="B3859" t="s">
        <v>7882</v>
      </c>
      <c r="C3859" t="str">
        <f>IFERROR(VLOOKUP(Table1[[#This Row],[Ticker]],[1]!Table1[[Symbol]:[Industry]],2,FALSE),"-")</f>
        <v>-</v>
      </c>
      <c r="D3859" t="s">
        <v>173</v>
      </c>
      <c r="E3859">
        <v>24.274999999999999</v>
      </c>
      <c r="F3859">
        <v>50</v>
      </c>
      <c r="G3859">
        <v>18.514794825244401</v>
      </c>
      <c r="H3859">
        <v>26.1801688369335</v>
      </c>
      <c r="I3859">
        <v>-6.7964064009727698</v>
      </c>
      <c r="J3859">
        <v>27.782319834852998</v>
      </c>
      <c r="K3859">
        <v>42.231273287018404</v>
      </c>
      <c r="L3859">
        <v>41.181327857939799</v>
      </c>
      <c r="M3859">
        <v>63.949264039616601</v>
      </c>
      <c r="N3859">
        <v>3.7961449078319101</v>
      </c>
      <c r="O3859">
        <v>22.72</v>
      </c>
      <c r="P3859">
        <v>47.492625368731503</v>
      </c>
      <c r="Q3859">
        <v>4.1148065115463997E-2</v>
      </c>
    </row>
    <row r="3860" spans="1:17" hidden="1" x14ac:dyDescent="0.3">
      <c r="A3860" t="s">
        <v>7883</v>
      </c>
      <c r="B3860" t="s">
        <v>7884</v>
      </c>
      <c r="C3860" t="str">
        <f>IFERROR(VLOOKUP(Table1[[#This Row],[Ticker]],[1]!Table1[[Symbol]:[Industry]],2,FALSE),"-")</f>
        <v>-</v>
      </c>
      <c r="D3860" t="s">
        <v>420</v>
      </c>
      <c r="E3860">
        <v>24.240840299999999</v>
      </c>
      <c r="F3860">
        <v>33.630000000000003</v>
      </c>
      <c r="G3860">
        <v>15.7996178204779</v>
      </c>
      <c r="H3860">
        <v>-5.6975264617585903</v>
      </c>
      <c r="I3860">
        <v>-32.606976666922002</v>
      </c>
      <c r="J3860">
        <v>-9.9238404119632306E-2</v>
      </c>
      <c r="K3860">
        <v>35.079031115748002</v>
      </c>
      <c r="L3860">
        <v>34.419784777935</v>
      </c>
      <c r="M3860">
        <v>35.650971817554797</v>
      </c>
      <c r="N3860">
        <v>0.88689737665550805</v>
      </c>
      <c r="O3860">
        <v>42.670234909307098</v>
      </c>
      <c r="P3860">
        <v>60.066634935744801</v>
      </c>
      <c r="Q3860">
        <v>6.0763842591891999E-2</v>
      </c>
    </row>
    <row r="3861" spans="1:17" hidden="1" x14ac:dyDescent="0.3">
      <c r="A3861" t="s">
        <v>7885</v>
      </c>
      <c r="B3861" t="s">
        <v>7886</v>
      </c>
      <c r="C3861" t="str">
        <f>IFERROR(VLOOKUP(Table1[[#This Row],[Ticker]],[1]!Table1[[Symbol]:[Industry]],2,FALSE),"-")</f>
        <v>-</v>
      </c>
      <c r="D3861" t="s">
        <v>387</v>
      </c>
      <c r="E3861">
        <v>24.227527500000001</v>
      </c>
      <c r="F3861">
        <v>33</v>
      </c>
      <c r="G3861">
        <v>-65.099939708536198</v>
      </c>
      <c r="H3861">
        <v>-2.9305253469313901</v>
      </c>
      <c r="I3861">
        <v>-16.157177150029799</v>
      </c>
      <c r="J3861">
        <v>-9.3187891018723192</v>
      </c>
      <c r="K3861">
        <v>34.081284955980998</v>
      </c>
      <c r="L3861">
        <v>38.033313644684299</v>
      </c>
      <c r="M3861">
        <v>38.639295356293097</v>
      </c>
      <c r="N3861">
        <v>1.82935420743639</v>
      </c>
      <c r="O3861">
        <v>74.242424242424207</v>
      </c>
      <c r="P3861">
        <v>15.183246073298401</v>
      </c>
    </row>
    <row r="3862" spans="1:17" hidden="1" x14ac:dyDescent="0.3">
      <c r="A3862" t="s">
        <v>7887</v>
      </c>
      <c r="B3862" t="s">
        <v>7888</v>
      </c>
      <c r="C3862" t="str">
        <f>IFERROR(VLOOKUP(Table1[[#This Row],[Ticker]],[1]!Table1[[Symbol]:[Industry]],2,FALSE),"-")</f>
        <v>-</v>
      </c>
      <c r="D3862" t="s">
        <v>138</v>
      </c>
      <c r="E3862">
        <v>24.216485250000002</v>
      </c>
      <c r="F3862">
        <v>18.73</v>
      </c>
      <c r="G3862">
        <v>9.8097710089353605</v>
      </c>
      <c r="H3862">
        <v>-1.33674270371909</v>
      </c>
      <c r="I3862">
        <v>-32.380170054438601</v>
      </c>
      <c r="J3862">
        <v>-8.8816127238163407</v>
      </c>
      <c r="K3862">
        <v>19.456913363954001</v>
      </c>
      <c r="L3862">
        <v>18.831242180896002</v>
      </c>
      <c r="M3862">
        <v>36.674542950505803</v>
      </c>
      <c r="N3862">
        <v>2.5029722600230202</v>
      </c>
      <c r="O3862">
        <v>67.912439935931602</v>
      </c>
      <c r="P3862">
        <v>44.076923076923002</v>
      </c>
      <c r="Q3862">
        <v>3.7867607495257999E-2</v>
      </c>
    </row>
    <row r="3863" spans="1:17" hidden="1" x14ac:dyDescent="0.3">
      <c r="A3863" t="s">
        <v>7889</v>
      </c>
      <c r="B3863" t="s">
        <v>7890</v>
      </c>
      <c r="C3863" t="str">
        <f>IFERROR(VLOOKUP(Table1[[#This Row],[Ticker]],[1]!Table1[[Symbol]:[Industry]],2,FALSE),"-")</f>
        <v>-</v>
      </c>
      <c r="E3863">
        <v>24.127936800000001</v>
      </c>
      <c r="F3863">
        <v>69.19</v>
      </c>
      <c r="G3863">
        <v>445.95815886490101</v>
      </c>
      <c r="H3863">
        <v>2.24413119471836</v>
      </c>
      <c r="I3863">
        <v>116.14840602511801</v>
      </c>
      <c r="J3863">
        <v>-5.44778605570556</v>
      </c>
      <c r="K3863">
        <v>65.852337997618704</v>
      </c>
      <c r="L3863">
        <v>47.631005270232698</v>
      </c>
      <c r="M3863">
        <v>42.366083293180097</v>
      </c>
      <c r="N3863">
        <v>1.1398814048958399</v>
      </c>
      <c r="O3863">
        <v>27.099291805174101</v>
      </c>
      <c r="P3863">
        <v>469.93410214168</v>
      </c>
    </row>
    <row r="3864" spans="1:17" hidden="1" x14ac:dyDescent="0.3">
      <c r="A3864" t="s">
        <v>7891</v>
      </c>
      <c r="B3864" t="s">
        <v>7892</v>
      </c>
      <c r="C3864" t="str">
        <f>IFERROR(VLOOKUP(Table1[[#This Row],[Ticker]],[1]!Table1[[Symbol]:[Industry]],2,FALSE),"-")</f>
        <v>-</v>
      </c>
      <c r="E3864">
        <v>24.108599999999999</v>
      </c>
      <c r="F3864">
        <v>52.41</v>
      </c>
      <c r="G3864">
        <v>-34.994618998340897</v>
      </c>
      <c r="H3864">
        <v>-13.990849434559699</v>
      </c>
      <c r="I3864">
        <v>-27.3642755783256</v>
      </c>
      <c r="J3864">
        <v>2.3185988963469102</v>
      </c>
      <c r="K3864">
        <v>55.563943218847697</v>
      </c>
      <c r="L3864">
        <v>56.574303527469503</v>
      </c>
      <c r="M3864">
        <v>36.469472236994498</v>
      </c>
      <c r="N3864">
        <v>0.927489041953663</v>
      </c>
      <c r="O3864">
        <v>39.763403930547597</v>
      </c>
      <c r="P3864">
        <v>18.628338614757801</v>
      </c>
      <c r="Q3864">
        <v>-5.7101958002500003E-3</v>
      </c>
    </row>
    <row r="3865" spans="1:17" hidden="1" x14ac:dyDescent="0.3">
      <c r="A3865" t="s">
        <v>7893</v>
      </c>
      <c r="B3865" t="s">
        <v>7894</v>
      </c>
      <c r="C3865" t="str">
        <f>IFERROR(VLOOKUP(Table1[[#This Row],[Ticker]],[1]!Table1[[Symbol]:[Industry]],2,FALSE),"-")</f>
        <v>-</v>
      </c>
      <c r="D3865" t="s">
        <v>619</v>
      </c>
      <c r="E3865">
        <v>24.1083344</v>
      </c>
      <c r="F3865">
        <v>47.66</v>
      </c>
      <c r="G3865">
        <v>196.96681766598101</v>
      </c>
      <c r="H3865">
        <v>5.0290774135466298</v>
      </c>
      <c r="I3865">
        <v>77.699189337915499</v>
      </c>
      <c r="J3865">
        <v>2.38095929063536</v>
      </c>
      <c r="K3865">
        <v>42.735072933539598</v>
      </c>
      <c r="L3865">
        <v>31.718200714699801</v>
      </c>
      <c r="M3865">
        <v>43.964573373110902</v>
      </c>
      <c r="N3865">
        <v>0.30301056071497501</v>
      </c>
      <c r="O3865">
        <v>10.994544691565199</v>
      </c>
      <c r="P3865">
        <v>293.88429752066099</v>
      </c>
      <c r="Q3865">
        <v>0.10003649736244299</v>
      </c>
    </row>
    <row r="3866" spans="1:17" hidden="1" x14ac:dyDescent="0.3">
      <c r="A3866" t="s">
        <v>7895</v>
      </c>
      <c r="B3866" t="s">
        <v>7896</v>
      </c>
      <c r="C3866" t="str">
        <f>IFERROR(VLOOKUP(Table1[[#This Row],[Ticker]],[1]!Table1[[Symbol]:[Industry]],2,FALSE),"-")</f>
        <v>-</v>
      </c>
      <c r="E3866">
        <v>24.068304000000001</v>
      </c>
      <c r="F3866">
        <v>152.1</v>
      </c>
      <c r="G3866">
        <v>-58.4155984491927</v>
      </c>
      <c r="H3866">
        <v>-7.2580687712490102</v>
      </c>
      <c r="I3866">
        <v>-22.512373810104499</v>
      </c>
      <c r="J3866">
        <v>0.54422459675781298</v>
      </c>
      <c r="K3866">
        <v>163.454782444958</v>
      </c>
      <c r="L3866">
        <v>180.97851757424701</v>
      </c>
      <c r="M3866">
        <v>33.285617681977001</v>
      </c>
      <c r="N3866">
        <v>0.71538461538461495</v>
      </c>
      <c r="O3866">
        <v>52.531229454306299</v>
      </c>
      <c r="P3866">
        <v>3.2236172378690102</v>
      </c>
      <c r="Q3866">
        <v>7.1433278034516004E-2</v>
      </c>
    </row>
    <row r="3867" spans="1:17" hidden="1" x14ac:dyDescent="0.3">
      <c r="A3867" t="s">
        <v>7897</v>
      </c>
      <c r="B3867" t="s">
        <v>7898</v>
      </c>
      <c r="C3867" t="str">
        <f>IFERROR(VLOOKUP(Table1[[#This Row],[Ticker]],[1]!Table1[[Symbol]:[Industry]],2,FALSE),"-")</f>
        <v>-</v>
      </c>
      <c r="D3867" t="s">
        <v>1147</v>
      </c>
      <c r="E3867">
        <v>24.011009057999999</v>
      </c>
      <c r="F3867">
        <v>65.77</v>
      </c>
      <c r="G3867">
        <v>33.708065354244702</v>
      </c>
      <c r="H3867">
        <v>-17.5896418580353</v>
      </c>
      <c r="I3867">
        <v>-31.269556800782599</v>
      </c>
      <c r="J3867">
        <v>-2.10244501065287</v>
      </c>
      <c r="K3867">
        <v>71.365946975826702</v>
      </c>
      <c r="L3867">
        <v>73.981726585068401</v>
      </c>
      <c r="M3867">
        <v>29.048374411906298</v>
      </c>
      <c r="N3867">
        <v>0.78782866205284696</v>
      </c>
      <c r="O3867">
        <v>80.751102326288503</v>
      </c>
      <c r="P3867">
        <v>71.678412947011196</v>
      </c>
      <c r="Q3867">
        <v>0.111718564490211</v>
      </c>
    </row>
    <row r="3868" spans="1:17" hidden="1" x14ac:dyDescent="0.3">
      <c r="A3868" t="s">
        <v>7899</v>
      </c>
      <c r="B3868" t="s">
        <v>7900</v>
      </c>
      <c r="C3868" t="str">
        <f>IFERROR(VLOOKUP(Table1[[#This Row],[Ticker]],[1]!Table1[[Symbol]:[Industry]],2,FALSE),"-")</f>
        <v>-</v>
      </c>
      <c r="D3868" t="s">
        <v>46</v>
      </c>
      <c r="E3868">
        <v>23.985484545999999</v>
      </c>
      <c r="F3868">
        <v>1.42</v>
      </c>
      <c r="G3868">
        <v>-45.953965254800899</v>
      </c>
      <c r="H3868">
        <v>-3.4470088634148999</v>
      </c>
      <c r="I3868">
        <v>-66.121328152243095</v>
      </c>
      <c r="J3868">
        <v>-1.5391087365755201</v>
      </c>
      <c r="K3868">
        <v>1.54955598018754</v>
      </c>
      <c r="L3868">
        <v>1.9088661641820599</v>
      </c>
      <c r="M3868">
        <v>45.950346661955699</v>
      </c>
      <c r="N3868">
        <v>0.45438585503741902</v>
      </c>
      <c r="O3868">
        <v>153.52112676056299</v>
      </c>
      <c r="P3868">
        <v>10.077519379844899</v>
      </c>
      <c r="Q3868">
        <v>1.3200825390296E-2</v>
      </c>
    </row>
    <row r="3869" spans="1:17" hidden="1" x14ac:dyDescent="0.3">
      <c r="A3869" t="s">
        <v>7901</v>
      </c>
      <c r="B3869" t="s">
        <v>7902</v>
      </c>
      <c r="C3869" t="str">
        <f>IFERROR(VLOOKUP(Table1[[#This Row],[Ticker]],[1]!Table1[[Symbol]:[Industry]],2,FALSE),"-")</f>
        <v>-</v>
      </c>
      <c r="D3869" t="s">
        <v>72</v>
      </c>
      <c r="E3869">
        <v>23.98</v>
      </c>
      <c r="F3869">
        <v>23.98</v>
      </c>
      <c r="G3869">
        <v>-31.389070689906301</v>
      </c>
      <c r="H3869">
        <v>-30.003991206914101</v>
      </c>
      <c r="I3869">
        <v>-12.6460922525521</v>
      </c>
      <c r="J3869">
        <v>5.5764826612739498</v>
      </c>
      <c r="K3869">
        <v>27.119400876348202</v>
      </c>
      <c r="L3869">
        <v>26.1698943697054</v>
      </c>
      <c r="M3869">
        <v>36.901435519377202</v>
      </c>
      <c r="N3869">
        <v>0.96319375062358403</v>
      </c>
      <c r="O3869">
        <v>90.950792326939094</v>
      </c>
      <c r="P3869">
        <v>14.190476190476099</v>
      </c>
    </row>
    <row r="3870" spans="1:17" hidden="1" x14ac:dyDescent="0.3">
      <c r="A3870" t="s">
        <v>7903</v>
      </c>
      <c r="B3870" t="s">
        <v>7904</v>
      </c>
      <c r="C3870" t="str">
        <f>IFERROR(VLOOKUP(Table1[[#This Row],[Ticker]],[1]!Table1[[Symbol]:[Industry]],2,FALSE),"-")</f>
        <v>-</v>
      </c>
      <c r="E3870">
        <v>23.8967487</v>
      </c>
      <c r="F3870">
        <v>105.93</v>
      </c>
      <c r="G3870">
        <v>70.035045734210001</v>
      </c>
      <c r="H3870">
        <v>0.51261846577763603</v>
      </c>
      <c r="I3870">
        <v>0.41308387316850098</v>
      </c>
      <c r="J3870">
        <v>8.7586307098042209</v>
      </c>
      <c r="K3870">
        <v>93.658968869140907</v>
      </c>
      <c r="L3870">
        <v>85.550728453864195</v>
      </c>
      <c r="M3870">
        <v>76.817889465216794</v>
      </c>
      <c r="N3870">
        <v>2.33803706312389</v>
      </c>
      <c r="O3870">
        <v>2.9831020485226101</v>
      </c>
      <c r="P3870">
        <v>108.523622047244</v>
      </c>
      <c r="Q3870">
        <v>6.2274428600232003E-2</v>
      </c>
    </row>
    <row r="3871" spans="1:17" hidden="1" x14ac:dyDescent="0.3">
      <c r="A3871" t="s">
        <v>7905</v>
      </c>
      <c r="B3871" t="s">
        <v>7906</v>
      </c>
      <c r="C3871" t="str">
        <f>IFERROR(VLOOKUP(Table1[[#This Row],[Ticker]],[1]!Table1[[Symbol]:[Industry]],2,FALSE),"-")</f>
        <v>-</v>
      </c>
      <c r="E3871">
        <v>23.863700000000001</v>
      </c>
      <c r="F3871">
        <v>51.1</v>
      </c>
      <c r="G3871">
        <v>8.7513294504938006</v>
      </c>
      <c r="H3871">
        <v>-0.71999903114191</v>
      </c>
      <c r="I3871">
        <v>-29.947428168995302</v>
      </c>
      <c r="J3871">
        <v>1.4326747448328401</v>
      </c>
      <c r="K3871">
        <v>50.073133714981601</v>
      </c>
      <c r="L3871">
        <v>49.906655840622797</v>
      </c>
      <c r="M3871">
        <v>63.762438028672101</v>
      </c>
      <c r="N3871">
        <v>0.56000000000000005</v>
      </c>
      <c r="O3871">
        <v>24.559686888453999</v>
      </c>
      <c r="P3871">
        <v>44.964539007092199</v>
      </c>
    </row>
    <row r="3872" spans="1:17" hidden="1" x14ac:dyDescent="0.3">
      <c r="A3872" t="s">
        <v>7907</v>
      </c>
      <c r="B3872" t="s">
        <v>7908</v>
      </c>
      <c r="C3872" t="str">
        <f>IFERROR(VLOOKUP(Table1[[#This Row],[Ticker]],[1]!Table1[[Symbol]:[Industry]],2,FALSE),"-")</f>
        <v>-</v>
      </c>
      <c r="D3872" t="s">
        <v>138</v>
      </c>
      <c r="E3872">
        <v>23.836787999999999</v>
      </c>
      <c r="F3872">
        <v>91.8</v>
      </c>
      <c r="G3872">
        <v>-52.647271948107502</v>
      </c>
      <c r="H3872">
        <v>-13.8514077110011</v>
      </c>
      <c r="I3872">
        <v>-46.9527048205575</v>
      </c>
      <c r="J3872">
        <v>0.54422459675781298</v>
      </c>
      <c r="K3872">
        <v>102.811567934729</v>
      </c>
      <c r="L3872">
        <v>116.998356597298</v>
      </c>
      <c r="M3872">
        <v>2.8531620086240999</v>
      </c>
      <c r="N3872">
        <v>0.37575757575757501</v>
      </c>
      <c r="O3872">
        <v>46.405228758169898</v>
      </c>
      <c r="P3872">
        <v>0</v>
      </c>
    </row>
    <row r="3873" spans="1:17" hidden="1" x14ac:dyDescent="0.3">
      <c r="A3873" t="s">
        <v>7909</v>
      </c>
      <c r="B3873" t="s">
        <v>7910</v>
      </c>
      <c r="C3873" t="str">
        <f>IFERROR(VLOOKUP(Table1[[#This Row],[Ticker]],[1]!Table1[[Symbol]:[Industry]],2,FALSE),"-")</f>
        <v>-</v>
      </c>
      <c r="D3873" t="s">
        <v>119</v>
      </c>
      <c r="E3873">
        <v>23.822263499999998</v>
      </c>
      <c r="F3873">
        <v>68.05</v>
      </c>
      <c r="G3873">
        <v>94.623478502854795</v>
      </c>
      <c r="H3873">
        <v>25.430938432008102</v>
      </c>
      <c r="I3873">
        <v>38.2515062909116</v>
      </c>
      <c r="J3873">
        <v>-13.704779643252399</v>
      </c>
      <c r="K3873">
        <v>58.082391131228398</v>
      </c>
      <c r="L3873">
        <v>45.150702670550402</v>
      </c>
      <c r="M3873">
        <v>49.033042677714803</v>
      </c>
      <c r="N3873">
        <v>2.1921790922343698</v>
      </c>
      <c r="O3873">
        <v>35.694342395297497</v>
      </c>
      <c r="P3873">
        <v>161.730769230769</v>
      </c>
      <c r="Q3873">
        <v>9.0625716434224998E-2</v>
      </c>
    </row>
    <row r="3874" spans="1:17" hidden="1" x14ac:dyDescent="0.3">
      <c r="A3874" t="s">
        <v>7911</v>
      </c>
      <c r="B3874" t="s">
        <v>7912</v>
      </c>
      <c r="C3874" t="str">
        <f>IFERROR(VLOOKUP(Table1[[#This Row],[Ticker]],[1]!Table1[[Symbol]:[Industry]],2,FALSE),"-")</f>
        <v>-</v>
      </c>
      <c r="D3874" t="s">
        <v>420</v>
      </c>
      <c r="E3874">
        <v>23.802510000000002</v>
      </c>
      <c r="F3874">
        <v>47.51</v>
      </c>
      <c r="G3874">
        <v>238.14295916224501</v>
      </c>
      <c r="H3874">
        <v>-4.1612945777006196</v>
      </c>
      <c r="I3874">
        <v>-15.2562762491289</v>
      </c>
      <c r="J3874">
        <v>0.54422459675781298</v>
      </c>
      <c r="K3874">
        <v>47.473937835081699</v>
      </c>
      <c r="L3874">
        <v>43.4550375632043</v>
      </c>
      <c r="M3874">
        <v>100</v>
      </c>
      <c r="O3874">
        <v>0</v>
      </c>
      <c r="P3874">
        <v>262.118902439024</v>
      </c>
    </row>
    <row r="3875" spans="1:17" hidden="1" x14ac:dyDescent="0.3">
      <c r="A3875" t="s">
        <v>7913</v>
      </c>
      <c r="B3875" t="s">
        <v>7914</v>
      </c>
      <c r="C3875" t="str">
        <f>IFERROR(VLOOKUP(Table1[[#This Row],[Ticker]],[1]!Table1[[Symbol]:[Industry]],2,FALSE),"-")</f>
        <v>-</v>
      </c>
      <c r="D3875" t="s">
        <v>268</v>
      </c>
      <c r="E3875">
        <v>23.770810900000001</v>
      </c>
      <c r="F3875">
        <v>82.73</v>
      </c>
      <c r="G3875">
        <v>1029.85948210676</v>
      </c>
      <c r="H3875">
        <v>21.9555439102718</v>
      </c>
      <c r="I3875">
        <v>99.181256151078401</v>
      </c>
      <c r="J3875">
        <v>-8.9938742136590797</v>
      </c>
      <c r="K3875">
        <v>68.948581711342797</v>
      </c>
      <c r="L3875">
        <v>44.181671433647601</v>
      </c>
      <c r="M3875">
        <v>45.996004031800403</v>
      </c>
      <c r="N3875">
        <v>2.0264743033078001</v>
      </c>
      <c r="O3875">
        <v>12.788589387163</v>
      </c>
      <c r="P3875">
        <v>1053.83542538354</v>
      </c>
    </row>
    <row r="3876" spans="1:17" hidden="1" x14ac:dyDescent="0.3">
      <c r="A3876" t="s">
        <v>7915</v>
      </c>
      <c r="B3876" t="s">
        <v>7916</v>
      </c>
      <c r="C3876" t="str">
        <f>IFERROR(VLOOKUP(Table1[[#This Row],[Ticker]],[1]!Table1[[Symbol]:[Industry]],2,FALSE),"-")</f>
        <v>-</v>
      </c>
      <c r="D3876" t="s">
        <v>420</v>
      </c>
      <c r="E3876">
        <v>23.769342999999999</v>
      </c>
      <c r="F3876">
        <v>40.299999999999997</v>
      </c>
      <c r="G3876">
        <v>3.9605646597290001</v>
      </c>
      <c r="H3876">
        <v>-2.57670169617941</v>
      </c>
      <c r="I3876">
        <v>5.0422312135576002</v>
      </c>
      <c r="J3876">
        <v>0.95386315097468499</v>
      </c>
      <c r="K3876">
        <v>41.249885927052702</v>
      </c>
      <c r="L3876">
        <v>37.715642555803598</v>
      </c>
      <c r="M3876">
        <v>40.818615230375599</v>
      </c>
      <c r="N3876">
        <v>1.5320410436266201</v>
      </c>
      <c r="O3876">
        <v>19.081885856079399</v>
      </c>
      <c r="P3876">
        <v>39.688041594453999</v>
      </c>
      <c r="Q3876">
        <v>6.7969948213055006E-2</v>
      </c>
    </row>
    <row r="3877" spans="1:17" hidden="1" x14ac:dyDescent="0.3">
      <c r="A3877" t="s">
        <v>7917</v>
      </c>
      <c r="B3877" t="s">
        <v>7918</v>
      </c>
      <c r="C3877" t="str">
        <f>IFERROR(VLOOKUP(Table1[[#This Row],[Ticker]],[1]!Table1[[Symbol]:[Industry]],2,FALSE),"-")</f>
        <v>-</v>
      </c>
      <c r="D3877" t="s">
        <v>235</v>
      </c>
      <c r="E3877">
        <v>23.768000000000001</v>
      </c>
      <c r="F3877">
        <v>59.42</v>
      </c>
      <c r="G3877">
        <v>95.043592292701305</v>
      </c>
      <c r="H3877">
        <v>-21.884779961121001</v>
      </c>
      <c r="I3877">
        <v>89.569645846699999</v>
      </c>
      <c r="J3877">
        <v>-1.4739388744833599</v>
      </c>
      <c r="K3877">
        <v>60.795835333007901</v>
      </c>
      <c r="L3877">
        <v>48.671900801802401</v>
      </c>
      <c r="M3877">
        <v>42.114277023488199</v>
      </c>
      <c r="N3877">
        <v>0.36069790118128398</v>
      </c>
      <c r="O3877">
        <v>44.900706832716203</v>
      </c>
      <c r="P3877">
        <v>128.53846153846101</v>
      </c>
      <c r="Q3877">
        <v>3.5126978218924E-2</v>
      </c>
    </row>
    <row r="3878" spans="1:17" hidden="1" x14ac:dyDescent="0.3">
      <c r="A3878" t="s">
        <v>7919</v>
      </c>
      <c r="B3878" t="s">
        <v>7920</v>
      </c>
      <c r="C3878" t="str">
        <f>IFERROR(VLOOKUP(Table1[[#This Row],[Ticker]],[1]!Table1[[Symbol]:[Industry]],2,FALSE),"-")</f>
        <v>-</v>
      </c>
      <c r="E3878">
        <v>23.760292079999999</v>
      </c>
      <c r="F3878">
        <v>4.71</v>
      </c>
      <c r="G3878">
        <v>-59.099910218927597</v>
      </c>
      <c r="H3878">
        <v>-10.957411082555</v>
      </c>
      <c r="I3878">
        <v>-31.448447067634199</v>
      </c>
      <c r="J3878">
        <v>0.75299286398119103</v>
      </c>
      <c r="K3878">
        <v>4.5586918138421799</v>
      </c>
      <c r="L3878">
        <v>4.4938350271101299</v>
      </c>
      <c r="M3878">
        <v>42.702238040868302</v>
      </c>
      <c r="N3878">
        <v>1.0258778957089101</v>
      </c>
      <c r="O3878">
        <v>58.598726114649601</v>
      </c>
      <c r="P3878">
        <v>51.446945337620498</v>
      </c>
      <c r="Q3878">
        <v>5.8783355378751997E-2</v>
      </c>
    </row>
    <row r="3879" spans="1:17" hidden="1" x14ac:dyDescent="0.3">
      <c r="A3879" t="s">
        <v>7921</v>
      </c>
      <c r="B3879" t="s">
        <v>7922</v>
      </c>
      <c r="C3879" t="str">
        <f>IFERROR(VLOOKUP(Table1[[#This Row],[Ticker]],[1]!Table1[[Symbol]:[Industry]],2,FALSE),"-")</f>
        <v>-</v>
      </c>
      <c r="E3879">
        <v>23.714040000000001</v>
      </c>
      <c r="F3879">
        <v>604.95000000000005</v>
      </c>
      <c r="G3879">
        <v>9.2729554016351798</v>
      </c>
      <c r="H3879">
        <v>-9.9249833385075306</v>
      </c>
      <c r="I3879">
        <v>-1.1147668151666801</v>
      </c>
      <c r="J3879">
        <v>-4.6434566194477904</v>
      </c>
      <c r="K3879">
        <v>633.83143031085604</v>
      </c>
      <c r="L3879">
        <v>590.33304258429803</v>
      </c>
      <c r="M3879">
        <v>32.6325579595593</v>
      </c>
      <c r="N3879">
        <v>0.63298264071541299</v>
      </c>
      <c r="O3879">
        <v>57.376642697743499</v>
      </c>
      <c r="P3879">
        <v>51.237499999999997</v>
      </c>
      <c r="Q3879">
        <v>-5.3531481688826002E-2</v>
      </c>
    </row>
    <row r="3880" spans="1:17" hidden="1" x14ac:dyDescent="0.3">
      <c r="A3880" t="s">
        <v>7923</v>
      </c>
      <c r="B3880" t="s">
        <v>7924</v>
      </c>
      <c r="C3880" t="str">
        <f>IFERROR(VLOOKUP(Table1[[#This Row],[Ticker]],[1]!Table1[[Symbol]:[Industry]],2,FALSE),"-")</f>
        <v>-</v>
      </c>
      <c r="E3880">
        <v>23.679414143999999</v>
      </c>
      <c r="F3880">
        <v>11.52</v>
      </c>
      <c r="G3880">
        <v>4.0240567232210598</v>
      </c>
      <c r="H3880">
        <v>13.7375381071242</v>
      </c>
      <c r="I3880">
        <v>15.801744228686699</v>
      </c>
      <c r="J3880">
        <v>6.9533554132635</v>
      </c>
      <c r="K3880">
        <v>10.862759020684599</v>
      </c>
      <c r="L3880">
        <v>8.9470892425760393</v>
      </c>
      <c r="M3880">
        <v>43.457531804578103</v>
      </c>
      <c r="N3880">
        <v>0.70915257707638302</v>
      </c>
      <c r="O3880">
        <v>23.1770833333333</v>
      </c>
      <c r="P3880">
        <v>94.594594594594497</v>
      </c>
      <c r="Q3880">
        <v>0.108845482345588</v>
      </c>
    </row>
    <row r="3881" spans="1:17" hidden="1" x14ac:dyDescent="0.3">
      <c r="A3881" t="s">
        <v>7925</v>
      </c>
      <c r="B3881" t="s">
        <v>7926</v>
      </c>
      <c r="C3881" t="str">
        <f>IFERROR(VLOOKUP(Table1[[#This Row],[Ticker]],[1]!Table1[[Symbol]:[Industry]],2,FALSE),"-")</f>
        <v>-</v>
      </c>
      <c r="E3881">
        <v>23.671748436000001</v>
      </c>
      <c r="F3881">
        <v>22.89</v>
      </c>
      <c r="G3881">
        <v>-10.602986367417801</v>
      </c>
      <c r="H3881">
        <v>7.0684037981694399</v>
      </c>
      <c r="I3881">
        <v>-9.3330925378841503</v>
      </c>
      <c r="J3881">
        <v>-2.0959053788717599</v>
      </c>
      <c r="K3881">
        <v>22.035901964008399</v>
      </c>
      <c r="L3881">
        <v>21.851159390141401</v>
      </c>
      <c r="M3881">
        <v>46.7659919123764</v>
      </c>
      <c r="N3881">
        <v>1.38698920946811</v>
      </c>
      <c r="O3881">
        <v>26.6928789864569</v>
      </c>
      <c r="P3881">
        <v>25.424657534246499</v>
      </c>
      <c r="Q3881">
        <v>5.1445734171382998E-2</v>
      </c>
    </row>
    <row r="3882" spans="1:17" hidden="1" x14ac:dyDescent="0.3">
      <c r="A3882" t="s">
        <v>7927</v>
      </c>
      <c r="B3882" t="s">
        <v>7928</v>
      </c>
      <c r="C3882" t="str">
        <f>IFERROR(VLOOKUP(Table1[[#This Row],[Ticker]],[1]!Table1[[Symbol]:[Industry]],2,FALSE),"-")</f>
        <v>-</v>
      </c>
      <c r="E3882">
        <v>23.671364799999999</v>
      </c>
      <c r="F3882">
        <v>91.48</v>
      </c>
      <c r="G3882">
        <v>-59.779452048708698</v>
      </c>
      <c r="H3882">
        <v>-5.7957031798511496</v>
      </c>
      <c r="I3882">
        <v>-51.059785021058701</v>
      </c>
      <c r="J3882">
        <v>3.27302863943047</v>
      </c>
      <c r="M3882">
        <v>37.159540418678603</v>
      </c>
      <c r="O3882">
        <v>71.403585483165699</v>
      </c>
      <c r="P3882">
        <v>17.886597938144298</v>
      </c>
    </row>
    <row r="3883" spans="1:17" hidden="1" x14ac:dyDescent="0.3">
      <c r="A3883" t="s">
        <v>7929</v>
      </c>
      <c r="B3883" t="s">
        <v>7930</v>
      </c>
      <c r="C3883" t="str">
        <f>IFERROR(VLOOKUP(Table1[[#This Row],[Ticker]],[1]!Table1[[Symbol]:[Industry]],2,FALSE),"-")</f>
        <v>-</v>
      </c>
      <c r="D3883" t="s">
        <v>72</v>
      </c>
      <c r="E3883">
        <v>23.657219999999999</v>
      </c>
      <c r="F3883">
        <v>23.61</v>
      </c>
      <c r="G3883">
        <v>11.1700212338106</v>
      </c>
      <c r="H3883">
        <v>-10.351770768176801</v>
      </c>
      <c r="I3883">
        <v>-2.9880879467038501</v>
      </c>
      <c r="J3883">
        <v>-3.7085093036067001</v>
      </c>
      <c r="K3883">
        <v>23.8140265540248</v>
      </c>
      <c r="L3883">
        <v>22.492785798805102</v>
      </c>
      <c r="M3883">
        <v>42.444661827471997</v>
      </c>
      <c r="N3883">
        <v>0.74690165626052596</v>
      </c>
      <c r="O3883">
        <v>21.5586615840745</v>
      </c>
      <c r="P3883">
        <v>47.654784240150001</v>
      </c>
      <c r="Q3883">
        <v>7.1635208506907994E-2</v>
      </c>
    </row>
    <row r="3884" spans="1:17" hidden="1" x14ac:dyDescent="0.3">
      <c r="A3884" t="s">
        <v>7931</v>
      </c>
      <c r="B3884" t="s">
        <v>7932</v>
      </c>
      <c r="C3884" t="str">
        <f>IFERROR(VLOOKUP(Table1[[#This Row],[Ticker]],[1]!Table1[[Symbol]:[Industry]],2,FALSE),"-")</f>
        <v>-</v>
      </c>
      <c r="D3884" t="s">
        <v>539</v>
      </c>
      <c r="E3884">
        <v>23.590710000000001</v>
      </c>
      <c r="F3884">
        <v>76.05</v>
      </c>
      <c r="G3884">
        <v>48.864965814130102</v>
      </c>
      <c r="H3884">
        <v>-2.20752197273021E-4</v>
      </c>
      <c r="I3884">
        <v>39.852840618095101</v>
      </c>
      <c r="J3884">
        <v>0.28715518801744999</v>
      </c>
      <c r="K3884">
        <v>74.412597745752194</v>
      </c>
      <c r="L3884">
        <v>57.634422394216401</v>
      </c>
      <c r="M3884">
        <v>31.1043517749575</v>
      </c>
      <c r="N3884">
        <v>7.8311088295687795E-2</v>
      </c>
      <c r="O3884">
        <v>18.343195266272101</v>
      </c>
      <c r="P3884">
        <v>150.41159038524799</v>
      </c>
    </row>
    <row r="3885" spans="1:17" hidden="1" x14ac:dyDescent="0.3">
      <c r="A3885" t="s">
        <v>7933</v>
      </c>
      <c r="B3885" t="s">
        <v>7934</v>
      </c>
      <c r="C3885" t="str">
        <f>IFERROR(VLOOKUP(Table1[[#This Row],[Ticker]],[1]!Table1[[Symbol]:[Industry]],2,FALSE),"-")</f>
        <v>-</v>
      </c>
      <c r="E3885">
        <v>23.505600000000001</v>
      </c>
      <c r="F3885">
        <v>9.44</v>
      </c>
      <c r="G3885">
        <v>-56.595500735736799</v>
      </c>
      <c r="H3885">
        <v>-5.32040943544561</v>
      </c>
      <c r="I3885">
        <v>-45.844511543246597</v>
      </c>
      <c r="J3885">
        <v>-5.5618815093482796</v>
      </c>
      <c r="K3885">
        <v>10.253467115245201</v>
      </c>
      <c r="L3885">
        <v>11.6288130110783</v>
      </c>
      <c r="M3885">
        <v>27.1997876733403</v>
      </c>
      <c r="N3885">
        <v>0.57105263157894703</v>
      </c>
      <c r="O3885">
        <v>105.93220338982999</v>
      </c>
      <c r="P3885">
        <v>11.058823529411701</v>
      </c>
      <c r="Q3885">
        <v>-4.6540128479888997E-2</v>
      </c>
    </row>
    <row r="3886" spans="1:17" hidden="1" x14ac:dyDescent="0.3">
      <c r="A3886" t="s">
        <v>7935</v>
      </c>
      <c r="B3886" t="s">
        <v>7936</v>
      </c>
      <c r="C3886" t="str">
        <f>IFERROR(VLOOKUP(Table1[[#This Row],[Ticker]],[1]!Table1[[Symbol]:[Industry]],2,FALSE),"-")</f>
        <v>-</v>
      </c>
      <c r="E3886">
        <v>23.467937500000001</v>
      </c>
      <c r="F3886">
        <v>24.25</v>
      </c>
      <c r="G3886">
        <v>-13.998619013740299</v>
      </c>
      <c r="H3886">
        <v>-12.4181753116455</v>
      </c>
      <c r="I3886">
        <v>-24.939702692331899</v>
      </c>
      <c r="J3886">
        <v>4.9374390378191499</v>
      </c>
      <c r="K3886">
        <v>24.9906924737362</v>
      </c>
      <c r="L3886">
        <v>24.797664961507898</v>
      </c>
      <c r="M3886">
        <v>50.260881338447199</v>
      </c>
      <c r="N3886">
        <v>2.37446808510638</v>
      </c>
      <c r="O3886">
        <v>34.020618556701002</v>
      </c>
      <c r="P3886">
        <v>39.930755914598898</v>
      </c>
      <c r="Q3886">
        <v>9.6017652901053005E-2</v>
      </c>
    </row>
    <row r="3887" spans="1:17" hidden="1" x14ac:dyDescent="0.3">
      <c r="A3887" t="s">
        <v>7937</v>
      </c>
      <c r="B3887" t="s">
        <v>7938</v>
      </c>
      <c r="C3887" t="str">
        <f>IFERROR(VLOOKUP(Table1[[#This Row],[Ticker]],[1]!Table1[[Symbol]:[Industry]],2,FALSE),"-")</f>
        <v>-</v>
      </c>
      <c r="E3887">
        <v>23.461590600000001</v>
      </c>
      <c r="F3887">
        <v>21.74</v>
      </c>
      <c r="G3887">
        <v>15.3830310821954</v>
      </c>
      <c r="H3887">
        <v>-7.4091578255638604</v>
      </c>
      <c r="I3887">
        <v>-22.191207755978201</v>
      </c>
      <c r="J3887">
        <v>-6.4783626722360204</v>
      </c>
      <c r="K3887">
        <v>22.7560528261148</v>
      </c>
      <c r="L3887">
        <v>21.6919872838453</v>
      </c>
      <c r="M3887">
        <v>41.842948411309003</v>
      </c>
      <c r="N3887">
        <v>1.93544797969939</v>
      </c>
      <c r="O3887">
        <v>42.5022999080036</v>
      </c>
      <c r="P3887">
        <v>55.842293906809999</v>
      </c>
      <c r="Q3887">
        <v>-5.8049916619369998E-3</v>
      </c>
    </row>
    <row r="3888" spans="1:17" hidden="1" x14ac:dyDescent="0.3">
      <c r="A3888" t="s">
        <v>7939</v>
      </c>
      <c r="B3888" t="s">
        <v>7940</v>
      </c>
      <c r="C3888" t="str">
        <f>IFERROR(VLOOKUP(Table1[[#This Row],[Ticker]],[1]!Table1[[Symbol]:[Industry]],2,FALSE),"-")</f>
        <v>-</v>
      </c>
      <c r="E3888">
        <v>23.456134800000001</v>
      </c>
      <c r="F3888">
        <v>38.43</v>
      </c>
      <c r="G3888">
        <v>176.49317322048401</v>
      </c>
      <c r="H3888">
        <v>37.8130837192097</v>
      </c>
      <c r="I3888">
        <v>222.14495289924599</v>
      </c>
      <c r="J3888">
        <v>6.6253056778388801</v>
      </c>
      <c r="K3888">
        <v>25.695281439968799</v>
      </c>
      <c r="L3888">
        <v>16.446033017765</v>
      </c>
      <c r="M3888">
        <v>97.406972617041404</v>
      </c>
      <c r="N3888">
        <v>1.80085381590423</v>
      </c>
      <c r="O3888">
        <v>0</v>
      </c>
      <c r="P3888">
        <v>348.94859813084099</v>
      </c>
      <c r="Q3888">
        <v>0.125199526095186</v>
      </c>
    </row>
    <row r="3889" spans="1:17" hidden="1" x14ac:dyDescent="0.3">
      <c r="A3889" t="s">
        <v>7941</v>
      </c>
      <c r="B3889" t="s">
        <v>7942</v>
      </c>
      <c r="C3889" t="str">
        <f>IFERROR(VLOOKUP(Table1[[#This Row],[Ticker]],[1]!Table1[[Symbol]:[Industry]],2,FALSE),"-")</f>
        <v>-</v>
      </c>
      <c r="D3889" t="s">
        <v>302</v>
      </c>
      <c r="E3889">
        <v>23.435451199999999</v>
      </c>
      <c r="F3889">
        <v>21.28</v>
      </c>
      <c r="G3889">
        <v>75.274993052809094</v>
      </c>
      <c r="H3889">
        <v>-14.7545149166836</v>
      </c>
      <c r="I3889">
        <v>9.5531079150939195</v>
      </c>
      <c r="J3889">
        <v>-3.5466844941512701</v>
      </c>
      <c r="K3889">
        <v>22.443712093354598</v>
      </c>
      <c r="L3889">
        <v>20.320713893164701</v>
      </c>
      <c r="M3889">
        <v>47.045730093377003</v>
      </c>
      <c r="N3889">
        <v>0.70080837232321902</v>
      </c>
      <c r="O3889">
        <v>52.396616541353303</v>
      </c>
      <c r="P3889">
        <v>126.38297872340399</v>
      </c>
      <c r="Q3889">
        <v>3.1370884965011003E-2</v>
      </c>
    </row>
    <row r="3890" spans="1:17" hidden="1" x14ac:dyDescent="0.3">
      <c r="A3890" t="s">
        <v>7943</v>
      </c>
      <c r="B3890" t="s">
        <v>7944</v>
      </c>
      <c r="C3890" t="str">
        <f>IFERROR(VLOOKUP(Table1[[#This Row],[Ticker]],[1]!Table1[[Symbol]:[Industry]],2,FALSE),"-")</f>
        <v>-</v>
      </c>
      <c r="E3890">
        <v>23.418133999999998</v>
      </c>
      <c r="F3890">
        <v>55.4</v>
      </c>
      <c r="G3890">
        <v>-27.628117189822401</v>
      </c>
      <c r="H3890">
        <v>-13.8328274244159</v>
      </c>
      <c r="I3890">
        <v>-19.722563540041101</v>
      </c>
      <c r="J3890">
        <v>-0.45577540324218602</v>
      </c>
      <c r="K3890">
        <v>51.725057402547399</v>
      </c>
      <c r="L3890">
        <v>53.331834148939599</v>
      </c>
      <c r="M3890">
        <v>59.747580178350503</v>
      </c>
      <c r="N3890">
        <v>0.93894230769230702</v>
      </c>
      <c r="O3890">
        <v>20.4873646209386</v>
      </c>
      <c r="P3890">
        <v>50.135501355013503</v>
      </c>
    </row>
    <row r="3891" spans="1:17" hidden="1" x14ac:dyDescent="0.3">
      <c r="A3891" t="s">
        <v>7945</v>
      </c>
      <c r="B3891" t="s">
        <v>7946</v>
      </c>
      <c r="C3891" t="str">
        <f>IFERROR(VLOOKUP(Table1[[#This Row],[Ticker]],[1]!Table1[[Symbol]:[Industry]],2,FALSE),"-")</f>
        <v>-</v>
      </c>
      <c r="E3891">
        <v>23.33539111</v>
      </c>
      <c r="F3891">
        <v>155.94999999999999</v>
      </c>
      <c r="G3891">
        <v>-34.091217051995002</v>
      </c>
      <c r="H3891">
        <v>-0.19462791103396199</v>
      </c>
      <c r="I3891">
        <v>-16.019877903599198</v>
      </c>
      <c r="J3891">
        <v>0.83361366428192196</v>
      </c>
      <c r="K3891">
        <v>154.46128061509199</v>
      </c>
      <c r="L3891">
        <v>153.00180452307501</v>
      </c>
      <c r="M3891">
        <v>48.822743813777301</v>
      </c>
      <c r="N3891">
        <v>0.56527087225175998</v>
      </c>
      <c r="O3891">
        <v>16.704071817890298</v>
      </c>
      <c r="P3891">
        <v>19.593558282208502</v>
      </c>
      <c r="Q3891">
        <v>9.8582636848215E-2</v>
      </c>
    </row>
    <row r="3892" spans="1:17" hidden="1" x14ac:dyDescent="0.3">
      <c r="A3892" t="s">
        <v>7947</v>
      </c>
      <c r="B3892" t="s">
        <v>7948</v>
      </c>
      <c r="C3892" t="str">
        <f>IFERROR(VLOOKUP(Table1[[#This Row],[Ticker]],[1]!Table1[[Symbol]:[Industry]],2,FALSE),"-")</f>
        <v>-</v>
      </c>
      <c r="D3892" t="s">
        <v>703</v>
      </c>
      <c r="E3892">
        <v>23.31605892</v>
      </c>
      <c r="F3892">
        <v>84.23</v>
      </c>
      <c r="G3892">
        <v>-8.4974678174973093</v>
      </c>
      <c r="H3892">
        <v>-5.0199093458746296</v>
      </c>
      <c r="I3892">
        <v>6.1300906625297902</v>
      </c>
      <c r="J3892">
        <v>-3.1158043274829299</v>
      </c>
      <c r="K3892">
        <v>86.443890355433993</v>
      </c>
      <c r="L3892">
        <v>78.432164259459398</v>
      </c>
      <c r="M3892">
        <v>58.062255720738897</v>
      </c>
      <c r="N3892">
        <v>1.00759660449921</v>
      </c>
      <c r="O3892">
        <v>10.4713285052831</v>
      </c>
      <c r="P3892">
        <v>27.505298213745</v>
      </c>
    </row>
    <row r="3893" spans="1:17" hidden="1" x14ac:dyDescent="0.3">
      <c r="A3893" t="s">
        <v>7949</v>
      </c>
      <c r="B3893" t="s">
        <v>7950</v>
      </c>
      <c r="C3893" t="str">
        <f>IFERROR(VLOOKUP(Table1[[#This Row],[Ticker]],[1]!Table1[[Symbol]:[Industry]],2,FALSE),"-")</f>
        <v>-</v>
      </c>
      <c r="D3893" t="s">
        <v>271</v>
      </c>
      <c r="E3893">
        <v>23.314992772</v>
      </c>
      <c r="F3893">
        <v>27.26</v>
      </c>
      <c r="G3893">
        <v>-54.006744098134099</v>
      </c>
      <c r="H3893">
        <v>-2.0312497346513001</v>
      </c>
      <c r="I3893">
        <v>-28.3579657614018</v>
      </c>
      <c r="J3893">
        <v>-0.79151547544435497</v>
      </c>
      <c r="K3893">
        <v>27.263355020559501</v>
      </c>
      <c r="L3893">
        <v>30.457959446461601</v>
      </c>
      <c r="M3893">
        <v>48.299730164297799</v>
      </c>
      <c r="N3893">
        <v>1.3685465649730399</v>
      </c>
      <c r="O3893">
        <v>48.129126925898703</v>
      </c>
      <c r="P3893">
        <v>17.6013805004314</v>
      </c>
      <c r="Q3893">
        <v>-1.7777563653252001E-2</v>
      </c>
    </row>
    <row r="3894" spans="1:17" hidden="1" x14ac:dyDescent="0.3">
      <c r="A3894" t="s">
        <v>7951</v>
      </c>
      <c r="B3894" t="s">
        <v>7952</v>
      </c>
      <c r="C3894" t="str">
        <f>IFERROR(VLOOKUP(Table1[[#This Row],[Ticker]],[1]!Table1[[Symbol]:[Industry]],2,FALSE),"-")</f>
        <v>-</v>
      </c>
      <c r="E3894">
        <v>23.309604700000001</v>
      </c>
      <c r="F3894">
        <v>29.8</v>
      </c>
      <c r="G3894">
        <v>18.812748625473098</v>
      </c>
      <c r="H3894">
        <v>57.072638584253099</v>
      </c>
      <c r="I3894">
        <v>82.094717128354404</v>
      </c>
      <c r="J3894">
        <v>5.2520710074422796</v>
      </c>
      <c r="K3894">
        <v>22.7602064129245</v>
      </c>
      <c r="L3894">
        <v>20.011060398064899</v>
      </c>
      <c r="M3894">
        <v>66.515082229786103</v>
      </c>
      <c r="N3894">
        <v>4.4790130778289603</v>
      </c>
      <c r="O3894">
        <v>10.7718120805369</v>
      </c>
      <c r="P3894">
        <v>98.6666666666666</v>
      </c>
      <c r="Q3894">
        <v>-1.1293674687938999E-2</v>
      </c>
    </row>
    <row r="3895" spans="1:17" hidden="1" x14ac:dyDescent="0.3">
      <c r="A3895" t="s">
        <v>7953</v>
      </c>
      <c r="B3895" t="s">
        <v>7954</v>
      </c>
      <c r="C3895" t="str">
        <f>IFERROR(VLOOKUP(Table1[[#This Row],[Ticker]],[1]!Table1[[Symbol]:[Industry]],2,FALSE),"-")</f>
        <v>-</v>
      </c>
      <c r="D3895" t="s">
        <v>1508</v>
      </c>
      <c r="E3895">
        <v>23.257433387999999</v>
      </c>
      <c r="F3895">
        <v>3.22</v>
      </c>
      <c r="G3895">
        <v>-39.239101171515699</v>
      </c>
      <c r="H3895">
        <v>-3.85641652892012</v>
      </c>
      <c r="I3895">
        <v>-39.491570366776003</v>
      </c>
      <c r="J3895">
        <v>0.54422459675781298</v>
      </c>
      <c r="K3895">
        <v>3.2771626195353201</v>
      </c>
      <c r="L3895">
        <v>3.7276395243467202</v>
      </c>
      <c r="M3895">
        <v>42.042443235872099</v>
      </c>
      <c r="N3895">
        <v>1.1433087347500199</v>
      </c>
      <c r="O3895">
        <v>83.229813664596193</v>
      </c>
      <c r="P3895">
        <v>15</v>
      </c>
      <c r="Q3895">
        <v>-0.10042158377482301</v>
      </c>
    </row>
    <row r="3896" spans="1:17" hidden="1" x14ac:dyDescent="0.3">
      <c r="A3896" t="s">
        <v>7955</v>
      </c>
      <c r="B3896" t="s">
        <v>6189</v>
      </c>
      <c r="C3896" t="str">
        <f>IFERROR(VLOOKUP(Table1[[#This Row],[Ticker]],[1]!Table1[[Symbol]:[Industry]],2,FALSE),"-")</f>
        <v>-</v>
      </c>
      <c r="D3896" t="s">
        <v>138</v>
      </c>
      <c r="E3896">
        <v>23.193449999999999</v>
      </c>
      <c r="F3896">
        <v>73.63</v>
      </c>
      <c r="G3896">
        <v>197.55244100269701</v>
      </c>
      <c r="H3896">
        <v>16.548859663944601</v>
      </c>
      <c r="I3896">
        <v>133.91462053598099</v>
      </c>
      <c r="J3896">
        <v>-5.3197022294544398</v>
      </c>
      <c r="K3896">
        <v>69.255676632001297</v>
      </c>
      <c r="L3896">
        <v>43.8050024366906</v>
      </c>
      <c r="M3896">
        <v>34.424848169398203</v>
      </c>
      <c r="N3896">
        <v>0.47915724985524499</v>
      </c>
      <c r="O3896">
        <v>18.905337498302298</v>
      </c>
      <c r="P3896">
        <v>360.1875</v>
      </c>
      <c r="Q3896">
        <v>8.6606186298170004E-2</v>
      </c>
    </row>
    <row r="3897" spans="1:17" hidden="1" x14ac:dyDescent="0.3">
      <c r="A3897" t="s">
        <v>7956</v>
      </c>
      <c r="B3897" t="s">
        <v>7957</v>
      </c>
      <c r="C3897" t="str">
        <f>IFERROR(VLOOKUP(Table1[[#This Row],[Ticker]],[1]!Table1[[Symbol]:[Industry]],2,FALSE),"-")</f>
        <v>-</v>
      </c>
      <c r="D3897" t="s">
        <v>51</v>
      </c>
      <c r="E3897">
        <v>23.114999999999998</v>
      </c>
      <c r="F3897">
        <v>2.2999999999999998</v>
      </c>
      <c r="G3897">
        <v>-80.082813505786504</v>
      </c>
      <c r="H3897">
        <v>-8.3106721710616203</v>
      </c>
      <c r="I3897">
        <v>-17.798649130484801</v>
      </c>
      <c r="J3897">
        <v>-4.3940470081804603</v>
      </c>
      <c r="K3897">
        <v>2.3347373628575898</v>
      </c>
      <c r="L3897">
        <v>2.8834867804088602</v>
      </c>
      <c r="M3897">
        <v>37.432331506031701</v>
      </c>
      <c r="N3897">
        <v>0.83988264912817101</v>
      </c>
      <c r="O3897">
        <v>127.826086956521</v>
      </c>
      <c r="P3897">
        <v>21.052631578947299</v>
      </c>
      <c r="Q3897">
        <v>4.5750320984540002E-2</v>
      </c>
    </row>
    <row r="3898" spans="1:17" hidden="1" x14ac:dyDescent="0.3">
      <c r="A3898" t="s">
        <v>7958</v>
      </c>
      <c r="B3898" t="s">
        <v>7959</v>
      </c>
      <c r="C3898" t="str">
        <f>IFERROR(VLOOKUP(Table1[[#This Row],[Ticker]],[1]!Table1[[Symbol]:[Industry]],2,FALSE),"-")</f>
        <v>-</v>
      </c>
      <c r="E3898">
        <v>23.091247410000001</v>
      </c>
      <c r="F3898">
        <v>2.6</v>
      </c>
      <c r="K3898">
        <v>2.9214051989229399</v>
      </c>
      <c r="L3898">
        <v>4.2861502767889696</v>
      </c>
      <c r="M3898">
        <v>64.437260219561196</v>
      </c>
      <c r="N3898">
        <v>1</v>
      </c>
      <c r="Q3898">
        <v>-8.2544193203107005E-2</v>
      </c>
    </row>
    <row r="3899" spans="1:17" hidden="1" x14ac:dyDescent="0.3">
      <c r="A3899" t="s">
        <v>7960</v>
      </c>
      <c r="B3899" t="s">
        <v>7961</v>
      </c>
      <c r="C3899" t="str">
        <f>IFERROR(VLOOKUP(Table1[[#This Row],[Ticker]],[1]!Table1[[Symbol]:[Industry]],2,FALSE),"-")</f>
        <v>-</v>
      </c>
      <c r="D3899" t="s">
        <v>51</v>
      </c>
      <c r="E3899">
        <v>23.081967599999999</v>
      </c>
      <c r="F3899">
        <v>42.94</v>
      </c>
      <c r="G3899">
        <v>119.586166762926</v>
      </c>
      <c r="H3899">
        <v>92.4733208069147</v>
      </c>
      <c r="I3899">
        <v>27.877057084204299</v>
      </c>
      <c r="J3899">
        <v>16.244366039473501</v>
      </c>
      <c r="K3899">
        <v>30.149229926131699</v>
      </c>
      <c r="L3899">
        <v>26.870249209333199</v>
      </c>
      <c r="M3899">
        <v>83.013367294654699</v>
      </c>
      <c r="N3899">
        <v>1.51836734693877</v>
      </c>
      <c r="O3899">
        <v>0</v>
      </c>
      <c r="P3899">
        <v>270.17241379310298</v>
      </c>
    </row>
    <row r="3900" spans="1:17" hidden="1" x14ac:dyDescent="0.3">
      <c r="A3900" t="s">
        <v>7962</v>
      </c>
      <c r="B3900" t="s">
        <v>7963</v>
      </c>
      <c r="C3900" t="str">
        <f>IFERROR(VLOOKUP(Table1[[#This Row],[Ticker]],[1]!Table1[[Symbol]:[Industry]],2,FALSE),"-")</f>
        <v>-</v>
      </c>
      <c r="D3900" t="s">
        <v>51</v>
      </c>
      <c r="E3900">
        <v>23.003050000000002</v>
      </c>
      <c r="F3900">
        <v>938.9</v>
      </c>
      <c r="G3900">
        <v>-3.0382218882299501</v>
      </c>
      <c r="H3900">
        <v>-4.1612945777006196</v>
      </c>
      <c r="I3900">
        <v>-15.2562762491289</v>
      </c>
      <c r="J3900">
        <v>0.54422459675781298</v>
      </c>
      <c r="K3900">
        <v>938.87216944729403</v>
      </c>
      <c r="L3900">
        <v>899.35340509829496</v>
      </c>
      <c r="M3900">
        <v>100</v>
      </c>
      <c r="O3900">
        <v>0</v>
      </c>
      <c r="P3900">
        <v>20.937721388548901</v>
      </c>
    </row>
    <row r="3901" spans="1:17" hidden="1" x14ac:dyDescent="0.3">
      <c r="A3901" t="s">
        <v>7964</v>
      </c>
      <c r="B3901" t="s">
        <v>7965</v>
      </c>
      <c r="C3901" t="str">
        <f>IFERROR(VLOOKUP(Table1[[#This Row],[Ticker]],[1]!Table1[[Symbol]:[Industry]],2,FALSE),"-")</f>
        <v>-</v>
      </c>
      <c r="D3901" t="s">
        <v>173</v>
      </c>
      <c r="E3901">
        <v>22.962307500000001</v>
      </c>
      <c r="F3901">
        <v>47.5</v>
      </c>
      <c r="G3901">
        <v>62.298566527142597</v>
      </c>
      <c r="H3901">
        <v>4.4101339937279498</v>
      </c>
      <c r="I3901">
        <v>-8.7779081702228705</v>
      </c>
      <c r="J3901">
        <v>1.60805438399185</v>
      </c>
      <c r="K3901">
        <v>45.962963966482803</v>
      </c>
      <c r="L3901">
        <v>39.9869348840556</v>
      </c>
      <c r="M3901">
        <v>85.983051991449599</v>
      </c>
      <c r="N3901">
        <v>0.38153846153846099</v>
      </c>
      <c r="O3901">
        <v>7.1578947368420902</v>
      </c>
      <c r="P3901">
        <v>103.862660944206</v>
      </c>
    </row>
    <row r="3902" spans="1:17" hidden="1" x14ac:dyDescent="0.3">
      <c r="A3902" t="s">
        <v>7966</v>
      </c>
      <c r="B3902" t="s">
        <v>7967</v>
      </c>
      <c r="C3902" t="str">
        <f>IFERROR(VLOOKUP(Table1[[#This Row],[Ticker]],[1]!Table1[[Symbol]:[Industry]],2,FALSE),"-")</f>
        <v>-</v>
      </c>
      <c r="D3902" t="s">
        <v>51</v>
      </c>
      <c r="E3902">
        <v>22.896225000000001</v>
      </c>
      <c r="F3902">
        <v>1.98</v>
      </c>
      <c r="G3902">
        <v>1.34051241942359</v>
      </c>
      <c r="H3902">
        <v>-8.0447897233316894</v>
      </c>
      <c r="I3902">
        <v>-44.033254666395102</v>
      </c>
      <c r="J3902">
        <v>-2.3969518738304201</v>
      </c>
      <c r="K3902">
        <v>2.0633371972822299</v>
      </c>
      <c r="L3902">
        <v>2.1089151075610002</v>
      </c>
      <c r="M3902">
        <v>33.851027347549703</v>
      </c>
      <c r="N3902">
        <v>1.2199530103314999</v>
      </c>
      <c r="O3902">
        <v>61.616161616161598</v>
      </c>
      <c r="P3902">
        <v>36.551724137930997</v>
      </c>
      <c r="Q3902">
        <v>2.605484751523E-2</v>
      </c>
    </row>
    <row r="3903" spans="1:17" hidden="1" x14ac:dyDescent="0.3">
      <c r="A3903" t="s">
        <v>7968</v>
      </c>
      <c r="B3903" t="s">
        <v>7969</v>
      </c>
      <c r="C3903" t="str">
        <f>IFERROR(VLOOKUP(Table1[[#This Row],[Ticker]],[1]!Table1[[Symbol]:[Industry]],2,FALSE),"-")</f>
        <v>-</v>
      </c>
      <c r="D3903" t="s">
        <v>281</v>
      </c>
      <c r="E3903">
        <v>22.861112893000001</v>
      </c>
      <c r="F3903">
        <v>11.17</v>
      </c>
      <c r="G3903">
        <v>33.126729015766699</v>
      </c>
      <c r="H3903">
        <v>2.3452119288058801</v>
      </c>
      <c r="I3903">
        <v>-6.28066649303139</v>
      </c>
      <c r="J3903">
        <v>-0.93725688472366797</v>
      </c>
      <c r="K3903">
        <v>10.8711816864867</v>
      </c>
      <c r="L3903">
        <v>10.1265066207845</v>
      </c>
      <c r="M3903">
        <v>44.801707004737104</v>
      </c>
      <c r="N3903">
        <v>0.44872077214350697</v>
      </c>
      <c r="O3903">
        <v>37.779767233661602</v>
      </c>
      <c r="P3903">
        <v>63.3040935672514</v>
      </c>
    </row>
    <row r="3904" spans="1:17" hidden="1" x14ac:dyDescent="0.3">
      <c r="A3904" t="s">
        <v>7970</v>
      </c>
      <c r="B3904" t="s">
        <v>7971</v>
      </c>
      <c r="C3904" t="str">
        <f>IFERROR(VLOOKUP(Table1[[#This Row],[Ticker]],[1]!Table1[[Symbol]:[Industry]],2,FALSE),"-")</f>
        <v>-</v>
      </c>
      <c r="D3904" t="s">
        <v>619</v>
      </c>
      <c r="E3904">
        <v>22.819887999999999</v>
      </c>
      <c r="F3904">
        <v>44.78</v>
      </c>
      <c r="G3904">
        <v>74.6930895537445</v>
      </c>
      <c r="H3904">
        <v>8.0830817004179796</v>
      </c>
      <c r="I3904">
        <v>118.581843855309</v>
      </c>
      <c r="J3904">
        <v>6.6326517530757503</v>
      </c>
      <c r="K3904">
        <v>33.163966042694597</v>
      </c>
      <c r="L3904">
        <v>23.561901315215799</v>
      </c>
      <c r="M3904">
        <v>90.711673551854204</v>
      </c>
      <c r="N3904">
        <v>0.24334534141584399</v>
      </c>
      <c r="O3904">
        <v>0</v>
      </c>
      <c r="P3904">
        <v>205.45702592087301</v>
      </c>
    </row>
    <row r="3905" spans="1:17" hidden="1" x14ac:dyDescent="0.3">
      <c r="A3905" t="s">
        <v>7972</v>
      </c>
      <c r="B3905" t="s">
        <v>7973</v>
      </c>
      <c r="C3905" t="str">
        <f>IFERROR(VLOOKUP(Table1[[#This Row],[Ticker]],[1]!Table1[[Symbol]:[Industry]],2,FALSE),"-")</f>
        <v>-</v>
      </c>
      <c r="D3905" t="s">
        <v>51</v>
      </c>
      <c r="E3905">
        <v>22.78564428</v>
      </c>
      <c r="F3905">
        <v>8.4</v>
      </c>
      <c r="G3905">
        <v>176.02405672322101</v>
      </c>
      <c r="H3905">
        <v>15.8387054222993</v>
      </c>
      <c r="I3905">
        <v>-19.256276249128899</v>
      </c>
      <c r="J3905">
        <v>-7.4513942422345201</v>
      </c>
      <c r="K3905">
        <v>8.4747496863384502</v>
      </c>
      <c r="L3905">
        <v>7.3652712901140998</v>
      </c>
      <c r="M3905">
        <v>34.844336822034101</v>
      </c>
      <c r="N3905">
        <v>0.91725995305464403</v>
      </c>
      <c r="O3905">
        <v>39.285714285714199</v>
      </c>
      <c r="Q3905">
        <v>0.118777420758214</v>
      </c>
    </row>
    <row r="3906" spans="1:17" hidden="1" x14ac:dyDescent="0.3">
      <c r="A3906" t="s">
        <v>7974</v>
      </c>
      <c r="B3906" t="s">
        <v>7975</v>
      </c>
      <c r="C3906" t="str">
        <f>IFERROR(VLOOKUP(Table1[[#This Row],[Ticker]],[1]!Table1[[Symbol]:[Industry]],2,FALSE),"-")</f>
        <v>-</v>
      </c>
      <c r="D3906" t="s">
        <v>993</v>
      </c>
      <c r="E3906">
        <v>22.736499999999999</v>
      </c>
      <c r="F3906">
        <v>12.29</v>
      </c>
      <c r="G3906">
        <v>109.674246837289</v>
      </c>
      <c r="H3906">
        <v>-9.5911588310942903</v>
      </c>
      <c r="I3906">
        <v>70.393270578665494</v>
      </c>
      <c r="J3906">
        <v>-5.2408993701843398</v>
      </c>
      <c r="K3906">
        <v>11.3927340064897</v>
      </c>
      <c r="L3906">
        <v>8.2495435205342993</v>
      </c>
      <c r="M3906">
        <v>22.043681394631299</v>
      </c>
      <c r="N3906">
        <v>4.1910898875430001E-2</v>
      </c>
      <c r="O3906">
        <v>37.510170870626503</v>
      </c>
      <c r="P3906">
        <v>144.333996023856</v>
      </c>
      <c r="Q3906">
        <v>0.13542984339744399</v>
      </c>
    </row>
    <row r="3907" spans="1:17" hidden="1" x14ac:dyDescent="0.3">
      <c r="A3907" t="s">
        <v>7976</v>
      </c>
      <c r="B3907" t="s">
        <v>7977</v>
      </c>
      <c r="C3907" t="str">
        <f>IFERROR(VLOOKUP(Table1[[#This Row],[Ticker]],[1]!Table1[[Symbol]:[Industry]],2,FALSE),"-")</f>
        <v>-</v>
      </c>
      <c r="D3907" t="s">
        <v>375</v>
      </c>
      <c r="E3907">
        <v>22.68530496</v>
      </c>
      <c r="F3907">
        <v>37.19</v>
      </c>
      <c r="G3907">
        <v>-40.308901656981398</v>
      </c>
      <c r="H3907">
        <v>-6.2047503459365201</v>
      </c>
      <c r="I3907">
        <v>-19.033766546671</v>
      </c>
      <c r="J3907">
        <v>-0.65587976014278804</v>
      </c>
      <c r="K3907">
        <v>37.984945944973198</v>
      </c>
      <c r="L3907">
        <v>38.324588266034503</v>
      </c>
      <c r="M3907">
        <v>46.283020745246397</v>
      </c>
      <c r="N3907">
        <v>0.93741622871460795</v>
      </c>
      <c r="O3907">
        <v>54.772788383974103</v>
      </c>
      <c r="P3907">
        <v>14.713140037014099</v>
      </c>
      <c r="Q3907">
        <v>8.6348371504725005E-2</v>
      </c>
    </row>
    <row r="3908" spans="1:17" hidden="1" x14ac:dyDescent="0.3">
      <c r="A3908" t="s">
        <v>7978</v>
      </c>
      <c r="B3908" t="s">
        <v>7979</v>
      </c>
      <c r="C3908" t="str">
        <f>IFERROR(VLOOKUP(Table1[[#This Row],[Ticker]],[1]!Table1[[Symbol]:[Industry]],2,FALSE),"-")</f>
        <v>-</v>
      </c>
      <c r="E3908">
        <v>22.569266043999999</v>
      </c>
      <c r="F3908">
        <v>43.16</v>
      </c>
      <c r="G3908">
        <v>-34.0592766101122</v>
      </c>
      <c r="H3908">
        <v>-10.781805179171799</v>
      </c>
      <c r="I3908">
        <v>-23.328693714517598</v>
      </c>
      <c r="J3908">
        <v>-3.5446642921310798</v>
      </c>
      <c r="K3908">
        <v>47.241596562482798</v>
      </c>
      <c r="L3908">
        <v>47.527309147387598</v>
      </c>
      <c r="M3908">
        <v>6.2140394972507202</v>
      </c>
      <c r="N3908">
        <v>1.06412431571999</v>
      </c>
      <c r="O3908">
        <v>31.371640407784898</v>
      </c>
      <c r="P3908">
        <v>1.8404907975460001</v>
      </c>
    </row>
    <row r="3909" spans="1:17" hidden="1" x14ac:dyDescent="0.3">
      <c r="A3909" t="s">
        <v>7980</v>
      </c>
      <c r="B3909" t="s">
        <v>7981</v>
      </c>
      <c r="C3909" t="str">
        <f>IFERROR(VLOOKUP(Table1[[#This Row],[Ticker]],[1]!Table1[[Symbol]:[Industry]],2,FALSE),"-")</f>
        <v>-</v>
      </c>
      <c r="D3909" t="s">
        <v>619</v>
      </c>
      <c r="E3909">
        <v>22.53803688</v>
      </c>
      <c r="F3909">
        <v>3.03</v>
      </c>
      <c r="G3909">
        <v>16.954289281360602</v>
      </c>
      <c r="H3909">
        <v>-9.8755802919863207</v>
      </c>
      <c r="I3909">
        <v>-40.809101801954498</v>
      </c>
      <c r="J3909">
        <v>-1.7584069821895401</v>
      </c>
      <c r="K3909">
        <v>3.1241415757776099</v>
      </c>
      <c r="L3909">
        <v>3.12233127722395</v>
      </c>
      <c r="M3909">
        <v>42.401986549948397</v>
      </c>
      <c r="N3909">
        <v>1.3935010298559301</v>
      </c>
      <c r="O3909">
        <v>49.504950495049499</v>
      </c>
      <c r="P3909">
        <v>50.746268656716403</v>
      </c>
      <c r="Q3909">
        <v>2.1982294954768999E-2</v>
      </c>
    </row>
    <row r="3910" spans="1:17" hidden="1" x14ac:dyDescent="0.3">
      <c r="A3910" t="s">
        <v>7982</v>
      </c>
      <c r="B3910" t="s">
        <v>7983</v>
      </c>
      <c r="C3910" t="str">
        <f>IFERROR(VLOOKUP(Table1[[#This Row],[Ticker]],[1]!Table1[[Symbol]:[Industry]],2,FALSE),"-")</f>
        <v>-</v>
      </c>
      <c r="D3910" t="s">
        <v>268</v>
      </c>
      <c r="E3910">
        <v>22.509403840000001</v>
      </c>
      <c r="F3910">
        <v>30.91</v>
      </c>
      <c r="G3910">
        <v>23.0744848868747</v>
      </c>
      <c r="H3910">
        <v>-12.7327231491291</v>
      </c>
      <c r="I3910">
        <v>-23.0426724305132</v>
      </c>
      <c r="J3910">
        <v>-15.1342997774187</v>
      </c>
      <c r="K3910">
        <v>32.426346206496703</v>
      </c>
      <c r="L3910">
        <v>29.274671562598002</v>
      </c>
      <c r="M3910">
        <v>29.6844698602075</v>
      </c>
      <c r="N3910">
        <v>0.85698252124984997</v>
      </c>
      <c r="O3910">
        <v>25.202199935296001</v>
      </c>
      <c r="P3910">
        <v>59.494324045407602</v>
      </c>
      <c r="Q3910">
        <v>7.1740590854319997E-2</v>
      </c>
    </row>
    <row r="3911" spans="1:17" hidden="1" x14ac:dyDescent="0.3">
      <c r="A3911" t="s">
        <v>7984</v>
      </c>
      <c r="B3911" t="s">
        <v>7985</v>
      </c>
      <c r="C3911" t="str">
        <f>IFERROR(VLOOKUP(Table1[[#This Row],[Ticker]],[1]!Table1[[Symbol]:[Industry]],2,FALSE),"-")</f>
        <v>-</v>
      </c>
      <c r="D3911" t="s">
        <v>703</v>
      </c>
      <c r="E3911">
        <v>22.46870916</v>
      </c>
      <c r="F3911">
        <v>118.38</v>
      </c>
      <c r="G3911">
        <v>15.738443599179901</v>
      </c>
      <c r="H3911">
        <v>-1.35017008909565E-2</v>
      </c>
      <c r="I3911">
        <v>7.9792015772295599</v>
      </c>
      <c r="J3911">
        <v>0.65521238810077398</v>
      </c>
      <c r="K3911">
        <v>112.320174642087</v>
      </c>
      <c r="L3911">
        <v>101.65271290734201</v>
      </c>
      <c r="M3911">
        <v>31.967359018905899</v>
      </c>
      <c r="N3911">
        <v>1.86713050392605</v>
      </c>
      <c r="O3911">
        <v>1.11505321844906</v>
      </c>
      <c r="P3911">
        <v>43.456131846825002</v>
      </c>
    </row>
    <row r="3912" spans="1:17" hidden="1" x14ac:dyDescent="0.3">
      <c r="A3912" t="s">
        <v>7986</v>
      </c>
      <c r="B3912" t="s">
        <v>7987</v>
      </c>
      <c r="C3912" t="str">
        <f>IFERROR(VLOOKUP(Table1[[#This Row],[Ticker]],[1]!Table1[[Symbol]:[Industry]],2,FALSE),"-")</f>
        <v>-</v>
      </c>
      <c r="E3912">
        <v>22.45078488</v>
      </c>
      <c r="F3912">
        <v>42.1</v>
      </c>
      <c r="G3912">
        <v>-82.559317600438504</v>
      </c>
      <c r="H3912">
        <v>2.8287196876345999</v>
      </c>
      <c r="I3912">
        <v>-40.0777048205575</v>
      </c>
      <c r="J3912">
        <v>-5.7057754032421801</v>
      </c>
      <c r="K3912">
        <v>45.520319616126201</v>
      </c>
      <c r="M3912">
        <v>26.247456546618601</v>
      </c>
      <c r="N3912">
        <v>1.07466666666666</v>
      </c>
      <c r="O3912">
        <v>154.15676959619901</v>
      </c>
      <c r="P3912">
        <v>31.5625</v>
      </c>
    </row>
    <row r="3913" spans="1:17" hidden="1" x14ac:dyDescent="0.3">
      <c r="A3913" t="s">
        <v>7988</v>
      </c>
      <c r="B3913" t="s">
        <v>7989</v>
      </c>
      <c r="C3913" t="str">
        <f>IFERROR(VLOOKUP(Table1[[#This Row],[Ticker]],[1]!Table1[[Symbol]:[Industry]],2,FALSE),"-")</f>
        <v>-</v>
      </c>
      <c r="D3913" t="s">
        <v>420</v>
      </c>
      <c r="E3913">
        <v>22.332096</v>
      </c>
      <c r="F3913">
        <v>14.15</v>
      </c>
      <c r="G3913">
        <v>18.953349652514</v>
      </c>
      <c r="H3913">
        <v>-11.6776344469816</v>
      </c>
      <c r="I3913">
        <v>-19.324072859298401</v>
      </c>
      <c r="J3913">
        <v>-4.4255537779903404</v>
      </c>
      <c r="K3913">
        <v>14.102151427504401</v>
      </c>
      <c r="L3913">
        <v>12.935010149122199</v>
      </c>
      <c r="M3913">
        <v>19.642027233118199</v>
      </c>
      <c r="N3913">
        <v>0.71764705882352897</v>
      </c>
      <c r="O3913">
        <v>21.2014134275618</v>
      </c>
      <c r="P3913">
        <v>94.903581267217604</v>
      </c>
    </row>
    <row r="3914" spans="1:17" hidden="1" x14ac:dyDescent="0.3">
      <c r="A3914" t="s">
        <v>7990</v>
      </c>
      <c r="B3914" t="s">
        <v>7991</v>
      </c>
      <c r="C3914" t="str">
        <f>IFERROR(VLOOKUP(Table1[[#This Row],[Ticker]],[1]!Table1[[Symbol]:[Industry]],2,FALSE),"-")</f>
        <v>-</v>
      </c>
      <c r="E3914">
        <v>22.274000000000001</v>
      </c>
      <c r="F3914">
        <v>37</v>
      </c>
      <c r="G3914">
        <v>-42.045030964998503</v>
      </c>
      <c r="H3914">
        <v>-29.499132415538401</v>
      </c>
      <c r="I3914">
        <v>-33.325363937348598</v>
      </c>
      <c r="J3914">
        <v>6.5244784754602003</v>
      </c>
      <c r="M3914">
        <v>35.646693531980198</v>
      </c>
      <c r="O3914">
        <v>41.243243243243199</v>
      </c>
      <c r="P3914">
        <v>6.0171919770773696</v>
      </c>
    </row>
    <row r="3915" spans="1:17" hidden="1" x14ac:dyDescent="0.3">
      <c r="A3915" t="s">
        <v>7992</v>
      </c>
      <c r="B3915" t="s">
        <v>7993</v>
      </c>
      <c r="C3915" t="str">
        <f>IFERROR(VLOOKUP(Table1[[#This Row],[Ticker]],[1]!Table1[[Symbol]:[Industry]],2,FALSE),"-")</f>
        <v>-</v>
      </c>
      <c r="E3915">
        <v>22.268249999999998</v>
      </c>
      <c r="F3915">
        <v>494.85</v>
      </c>
      <c r="G3915">
        <v>73.964056723221006</v>
      </c>
      <c r="H3915">
        <v>-14.1498354485944</v>
      </c>
      <c r="I3915">
        <v>-1.27493339527658</v>
      </c>
      <c r="J3915">
        <v>0.29025634278956203</v>
      </c>
      <c r="K3915">
        <v>492.92272465841199</v>
      </c>
      <c r="L3915">
        <v>449.64867116372898</v>
      </c>
      <c r="M3915">
        <v>67.146128734888904</v>
      </c>
      <c r="N3915">
        <v>1.24</v>
      </c>
      <c r="O3915">
        <v>17.237546731332699</v>
      </c>
      <c r="P3915">
        <v>97.94</v>
      </c>
    </row>
    <row r="3916" spans="1:17" hidden="1" x14ac:dyDescent="0.3">
      <c r="A3916" t="s">
        <v>7994</v>
      </c>
      <c r="B3916" t="s">
        <v>7995</v>
      </c>
      <c r="C3916" t="str">
        <f>IFERROR(VLOOKUP(Table1[[#This Row],[Ticker]],[1]!Table1[[Symbol]:[Industry]],2,FALSE),"-")</f>
        <v>-</v>
      </c>
      <c r="E3916">
        <v>22.263999999999999</v>
      </c>
      <c r="F3916">
        <v>25.3</v>
      </c>
      <c r="G3916">
        <v>215.16614787603601</v>
      </c>
      <c r="H3916">
        <v>111.01650247347</v>
      </c>
      <c r="I3916">
        <v>177.90710729664099</v>
      </c>
      <c r="J3916">
        <v>9.6951264885307893</v>
      </c>
      <c r="K3916">
        <v>13.7652669040096</v>
      </c>
      <c r="L3916">
        <v>7.5853497807952399</v>
      </c>
      <c r="M3916">
        <v>100</v>
      </c>
      <c r="N3916">
        <v>1.8860884283721</v>
      </c>
      <c r="O3916">
        <v>0</v>
      </c>
      <c r="P3916">
        <v>239.142091152815</v>
      </c>
      <c r="Q3916">
        <v>0.16901545474426</v>
      </c>
    </row>
    <row r="3917" spans="1:17" hidden="1" x14ac:dyDescent="0.3">
      <c r="A3917" t="s">
        <v>7996</v>
      </c>
      <c r="B3917" t="s">
        <v>7997</v>
      </c>
      <c r="C3917" t="str">
        <f>IFERROR(VLOOKUP(Table1[[#This Row],[Ticker]],[1]!Table1[[Symbol]:[Industry]],2,FALSE),"-")</f>
        <v>-</v>
      </c>
      <c r="E3917">
        <v>22.253</v>
      </c>
      <c r="F3917">
        <v>13.09</v>
      </c>
      <c r="G3917">
        <v>-30.4091098243128</v>
      </c>
      <c r="H3917">
        <v>-12.1528080147586</v>
      </c>
      <c r="I3917">
        <v>-23.461044832579098</v>
      </c>
      <c r="J3917">
        <v>-5.7912685637893402</v>
      </c>
      <c r="K3917">
        <v>13.8800326536506</v>
      </c>
      <c r="L3917">
        <v>13.770421902622299</v>
      </c>
      <c r="M3917">
        <v>28.207576956074501</v>
      </c>
      <c r="N3917">
        <v>0.215922779480998</v>
      </c>
      <c r="O3917">
        <v>37.5095492742551</v>
      </c>
      <c r="P3917">
        <v>20.867959372114498</v>
      </c>
      <c r="Q3917">
        <v>2.0664877878123E-2</v>
      </c>
    </row>
    <row r="3918" spans="1:17" hidden="1" x14ac:dyDescent="0.3">
      <c r="A3918" t="s">
        <v>7998</v>
      </c>
      <c r="B3918" t="s">
        <v>7999</v>
      </c>
      <c r="C3918" t="str">
        <f>IFERROR(VLOOKUP(Table1[[#This Row],[Ticker]],[1]!Table1[[Symbol]:[Industry]],2,FALSE),"-")</f>
        <v>-</v>
      </c>
      <c r="E3918">
        <v>22.232938000000001</v>
      </c>
      <c r="F3918">
        <v>52.85</v>
      </c>
      <c r="G3918">
        <v>94.864636433366002</v>
      </c>
      <c r="H3918">
        <v>37.329220327448397</v>
      </c>
      <c r="I3918">
        <v>46.117769552397696</v>
      </c>
      <c r="J3918">
        <v>10.6686709160997</v>
      </c>
      <c r="K3918">
        <v>42.022114669135902</v>
      </c>
      <c r="L3918">
        <v>34.003238764052597</v>
      </c>
      <c r="M3918">
        <v>67.557365411288401</v>
      </c>
      <c r="N3918">
        <v>0.79997911027165303</v>
      </c>
      <c r="O3918">
        <v>6.3197729422894904</v>
      </c>
      <c r="P3918">
        <v>147.19363891487299</v>
      </c>
      <c r="Q3918">
        <v>0.103017424791933</v>
      </c>
    </row>
    <row r="3919" spans="1:17" hidden="1" x14ac:dyDescent="0.3">
      <c r="A3919" t="s">
        <v>8000</v>
      </c>
      <c r="B3919" t="s">
        <v>8001</v>
      </c>
      <c r="C3919" t="str">
        <f>IFERROR(VLOOKUP(Table1[[#This Row],[Ticker]],[1]!Table1[[Symbol]:[Industry]],2,FALSE),"-")</f>
        <v>-</v>
      </c>
      <c r="D3919" t="s">
        <v>1435</v>
      </c>
      <c r="E3919">
        <v>22.166372800000001</v>
      </c>
      <c r="F3919">
        <v>1.43</v>
      </c>
      <c r="G3919">
        <v>96.024056723220994</v>
      </c>
      <c r="H3919">
        <v>-8.1612945777006196</v>
      </c>
      <c r="I3919">
        <v>-5.2562762491289599</v>
      </c>
      <c r="J3919">
        <v>-0.145430575655979</v>
      </c>
      <c r="K3919">
        <v>1.49127184242747</v>
      </c>
      <c r="L3919">
        <v>1.3656919896937201</v>
      </c>
      <c r="M3919">
        <v>35.529217494814901</v>
      </c>
      <c r="N3919">
        <v>0.96510296229841896</v>
      </c>
      <c r="O3919">
        <v>36.363636363636303</v>
      </c>
      <c r="P3919">
        <v>138.333333333333</v>
      </c>
      <c r="Q3919">
        <v>6.4835828008956001E-2</v>
      </c>
    </row>
    <row r="3920" spans="1:17" hidden="1" x14ac:dyDescent="0.3">
      <c r="A3920" t="s">
        <v>8002</v>
      </c>
      <c r="B3920" t="s">
        <v>8003</v>
      </c>
      <c r="C3920" t="str">
        <f>IFERROR(VLOOKUP(Table1[[#This Row],[Ticker]],[1]!Table1[[Symbol]:[Industry]],2,FALSE),"-")</f>
        <v>-</v>
      </c>
      <c r="D3920" t="s">
        <v>539</v>
      </c>
      <c r="E3920">
        <v>22.093811800000001</v>
      </c>
      <c r="F3920">
        <v>0.76</v>
      </c>
      <c r="G3920">
        <v>138.09302224046201</v>
      </c>
      <c r="H3920">
        <v>-10.571550987957</v>
      </c>
      <c r="I3920">
        <v>-29.8630178221626</v>
      </c>
      <c r="J3920">
        <v>14.6067245967578</v>
      </c>
      <c r="K3920">
        <v>0.79013103524103301</v>
      </c>
      <c r="L3920">
        <v>0.75538305525046601</v>
      </c>
      <c r="M3920">
        <v>52.6691650887443</v>
      </c>
      <c r="N3920">
        <v>1.7066571000633799</v>
      </c>
      <c r="O3920">
        <v>49.999999999999901</v>
      </c>
      <c r="P3920">
        <v>171.42857142857099</v>
      </c>
    </row>
    <row r="3921" spans="1:17" hidden="1" x14ac:dyDescent="0.3">
      <c r="A3921" t="s">
        <v>8004</v>
      </c>
      <c r="B3921" t="s">
        <v>8005</v>
      </c>
      <c r="C3921" t="str">
        <f>IFERROR(VLOOKUP(Table1[[#This Row],[Ticker]],[1]!Table1[[Symbol]:[Industry]],2,FALSE),"-")</f>
        <v>-</v>
      </c>
      <c r="D3921" t="s">
        <v>539</v>
      </c>
      <c r="E3921">
        <v>22.048728000000001</v>
      </c>
      <c r="F3921">
        <v>1.04</v>
      </c>
      <c r="G3921">
        <v>-14.600943276778899</v>
      </c>
      <c r="H3921">
        <v>-13.7265119690049</v>
      </c>
      <c r="I3921">
        <v>-54.791159970059098</v>
      </c>
      <c r="J3921">
        <v>-2.2595137209991898</v>
      </c>
      <c r="K3921">
        <v>1.0932419467834</v>
      </c>
      <c r="L3921">
        <v>1.24271025133149</v>
      </c>
      <c r="M3921">
        <v>39.004453300193298</v>
      </c>
      <c r="N3921">
        <v>2.0917449901687699</v>
      </c>
      <c r="O3921">
        <v>145.192307692307</v>
      </c>
      <c r="P3921">
        <v>22.352941176470502</v>
      </c>
      <c r="Q3921">
        <v>2.3958120320961E-2</v>
      </c>
    </row>
    <row r="3922" spans="1:17" hidden="1" x14ac:dyDescent="0.3">
      <c r="A3922" t="s">
        <v>8006</v>
      </c>
      <c r="B3922" t="s">
        <v>8007</v>
      </c>
      <c r="C3922" t="str">
        <f>IFERROR(VLOOKUP(Table1[[#This Row],[Ticker]],[1]!Table1[[Symbol]:[Industry]],2,FALSE),"-")</f>
        <v>-</v>
      </c>
      <c r="E3922">
        <v>22.034801600000002</v>
      </c>
      <c r="F3922">
        <v>11.9</v>
      </c>
      <c r="G3922">
        <v>77.037570236734496</v>
      </c>
      <c r="H3922">
        <v>-5.9764760958524201</v>
      </c>
      <c r="I3922">
        <v>12.1527173268881</v>
      </c>
      <c r="J3922">
        <v>0.54422459675781298</v>
      </c>
      <c r="K3922">
        <v>11.6253651918177</v>
      </c>
      <c r="L3922">
        <v>10.3542440093824</v>
      </c>
      <c r="M3922">
        <v>59.252543516278898</v>
      </c>
      <c r="N3922">
        <v>0.19375000000000001</v>
      </c>
      <c r="O3922">
        <v>49.579831932773097</v>
      </c>
      <c r="P3922">
        <v>114.028776978417</v>
      </c>
    </row>
    <row r="3923" spans="1:17" hidden="1" x14ac:dyDescent="0.3">
      <c r="A3923" t="s">
        <v>8008</v>
      </c>
      <c r="B3923" t="s">
        <v>8009</v>
      </c>
      <c r="C3923" t="str">
        <f>IFERROR(VLOOKUP(Table1[[#This Row],[Ticker]],[1]!Table1[[Symbol]:[Industry]],2,FALSE),"-")</f>
        <v>-</v>
      </c>
      <c r="D3923" t="s">
        <v>619</v>
      </c>
      <c r="E3923">
        <v>22.024799999999999</v>
      </c>
      <c r="F3923">
        <v>28.75</v>
      </c>
      <c r="G3923">
        <v>3.7450696063840998</v>
      </c>
      <c r="H3923">
        <v>-4.1275107939168398</v>
      </c>
      <c r="I3923">
        <v>-18.3570514429274</v>
      </c>
      <c r="J3923">
        <v>-0.75577540324218795</v>
      </c>
      <c r="K3923">
        <v>29.0960734113077</v>
      </c>
      <c r="L3923">
        <v>28.50402695399</v>
      </c>
      <c r="M3923">
        <v>41.5993287444308</v>
      </c>
      <c r="N3923">
        <v>1.2468103361070599</v>
      </c>
      <c r="O3923">
        <v>59.478260869565197</v>
      </c>
      <c r="P3923">
        <v>36.904761904761898</v>
      </c>
      <c r="Q3923">
        <v>2.892079543188E-2</v>
      </c>
    </row>
    <row r="3924" spans="1:17" hidden="1" x14ac:dyDescent="0.3">
      <c r="A3924" t="s">
        <v>8010</v>
      </c>
      <c r="B3924" t="s">
        <v>8011</v>
      </c>
      <c r="C3924" t="str">
        <f>IFERROR(VLOOKUP(Table1[[#This Row],[Ticker]],[1]!Table1[[Symbol]:[Industry]],2,FALSE),"-")</f>
        <v>-</v>
      </c>
      <c r="E3924">
        <v>22.011700000000001</v>
      </c>
      <c r="F3924">
        <v>51.19</v>
      </c>
      <c r="G3924">
        <v>136.135845341107</v>
      </c>
      <c r="H3924">
        <v>7.47565100986224</v>
      </c>
      <c r="I3924">
        <v>30.959090788860099</v>
      </c>
      <c r="J3924">
        <v>6.6963985098012797</v>
      </c>
      <c r="K3924">
        <v>41.652213601477897</v>
      </c>
      <c r="L3924">
        <v>32.350745249893798</v>
      </c>
      <c r="M3924">
        <v>81.835354208258096</v>
      </c>
      <c r="N3924">
        <v>2.3437322760749901</v>
      </c>
      <c r="O3924">
        <v>0.156280523539753</v>
      </c>
      <c r="P3924">
        <v>229.83247422680401</v>
      </c>
      <c r="Q3924">
        <v>0.14646164492918101</v>
      </c>
    </row>
    <row r="3925" spans="1:17" hidden="1" x14ac:dyDescent="0.3">
      <c r="A3925" t="s">
        <v>8012</v>
      </c>
      <c r="B3925" t="s">
        <v>8013</v>
      </c>
      <c r="C3925" t="str">
        <f>IFERROR(VLOOKUP(Table1[[#This Row],[Ticker]],[1]!Table1[[Symbol]:[Industry]],2,FALSE),"-")</f>
        <v>-</v>
      </c>
      <c r="D3925" t="s">
        <v>1298</v>
      </c>
      <c r="E3925">
        <v>21.997200029999998</v>
      </c>
      <c r="F3925">
        <v>56.7</v>
      </c>
      <c r="G3925">
        <v>-17.457062946138301</v>
      </c>
      <c r="H3925">
        <v>-2.4470088634148999</v>
      </c>
      <c r="I3925">
        <v>-12.146619947983201</v>
      </c>
      <c r="J3925">
        <v>1.00277838864493</v>
      </c>
      <c r="K3925">
        <v>56.453176797438601</v>
      </c>
      <c r="L3925">
        <v>55.212942293219598</v>
      </c>
      <c r="M3925">
        <v>48.752273491280398</v>
      </c>
      <c r="N3925">
        <v>1.2959122869206601</v>
      </c>
      <c r="O3925">
        <v>3.3509700176366799</v>
      </c>
      <c r="P3925">
        <v>7.9794324890497004</v>
      </c>
    </row>
    <row r="3926" spans="1:17" hidden="1" x14ac:dyDescent="0.3">
      <c r="A3926" t="s">
        <v>8014</v>
      </c>
      <c r="B3926" t="s">
        <v>8015</v>
      </c>
      <c r="C3926" t="str">
        <f>IFERROR(VLOOKUP(Table1[[#This Row],[Ticker]],[1]!Table1[[Symbol]:[Industry]],2,FALSE),"-")</f>
        <v>-</v>
      </c>
      <c r="D3926" t="s">
        <v>168</v>
      </c>
      <c r="E3926">
        <v>21.976512397</v>
      </c>
      <c r="F3926">
        <v>11.27</v>
      </c>
      <c r="G3926">
        <v>82.813047548909097</v>
      </c>
      <c r="H3926">
        <v>-23.769137714955502</v>
      </c>
      <c r="I3926">
        <v>40.191999612940002</v>
      </c>
      <c r="J3926">
        <v>-3.4691533296635901</v>
      </c>
      <c r="K3926">
        <v>12.164270382504</v>
      </c>
      <c r="L3926">
        <v>9.1158210470071204</v>
      </c>
      <c r="M3926">
        <v>15.885698346028301</v>
      </c>
      <c r="N3926">
        <v>0.52695054266826302</v>
      </c>
      <c r="O3926">
        <v>32.031943212067397</v>
      </c>
      <c r="P3926">
        <v>159.080459770114</v>
      </c>
      <c r="Q3926">
        <v>6.5318429846015005E-2</v>
      </c>
    </row>
    <row r="3927" spans="1:17" hidden="1" x14ac:dyDescent="0.3">
      <c r="A3927" t="s">
        <v>8016</v>
      </c>
      <c r="B3927" t="s">
        <v>8017</v>
      </c>
      <c r="C3927" t="str">
        <f>IFERROR(VLOOKUP(Table1[[#This Row],[Ticker]],[1]!Table1[[Symbol]:[Industry]],2,FALSE),"-")</f>
        <v>-</v>
      </c>
      <c r="D3927" t="s">
        <v>46</v>
      </c>
      <c r="E3927">
        <v>21.9115</v>
      </c>
      <c r="F3927">
        <v>67.42</v>
      </c>
      <c r="G3927">
        <v>344.21850116766501</v>
      </c>
      <c r="H3927">
        <v>9.2956226897212701</v>
      </c>
      <c r="I3927">
        <v>118.678491273424</v>
      </c>
      <c r="J3927">
        <v>6.5756650844061699</v>
      </c>
      <c r="K3927">
        <v>52.1485310233695</v>
      </c>
      <c r="L3927">
        <v>33.1723845236315</v>
      </c>
      <c r="M3927">
        <v>73.830671896209793</v>
      </c>
      <c r="N3927">
        <v>1.06240333981687</v>
      </c>
      <c r="O3927">
        <v>3.0851379412637199</v>
      </c>
      <c r="P3927">
        <v>373.12280701754298</v>
      </c>
    </row>
    <row r="3928" spans="1:17" hidden="1" x14ac:dyDescent="0.3">
      <c r="A3928" t="s">
        <v>8018</v>
      </c>
      <c r="B3928" t="s">
        <v>8019</v>
      </c>
      <c r="C3928" t="str">
        <f>IFERROR(VLOOKUP(Table1[[#This Row],[Ticker]],[1]!Table1[[Symbol]:[Industry]],2,FALSE),"-")</f>
        <v>-</v>
      </c>
      <c r="D3928" t="s">
        <v>138</v>
      </c>
      <c r="E3928">
        <v>21.850160200000001</v>
      </c>
      <c r="F3928">
        <v>43.78</v>
      </c>
      <c r="G3928">
        <v>132.64773784866</v>
      </c>
      <c r="H3928">
        <v>-12.190942508522101</v>
      </c>
      <c r="I3928">
        <v>139.278607471801</v>
      </c>
      <c r="J3928">
        <v>-5.3145741387532501</v>
      </c>
      <c r="K3928">
        <v>46.806044308041201</v>
      </c>
      <c r="L3928">
        <v>36.6077835876347</v>
      </c>
      <c r="M3928">
        <v>21.6785875417496</v>
      </c>
      <c r="N3928">
        <v>0.175455200727067</v>
      </c>
      <c r="O3928">
        <v>53.540429419826303</v>
      </c>
      <c r="P3928">
        <v>199.657768651608</v>
      </c>
      <c r="Q3928">
        <v>7.1224911932970994E-2</v>
      </c>
    </row>
    <row r="3929" spans="1:17" hidden="1" x14ac:dyDescent="0.3">
      <c r="A3929" t="s">
        <v>8020</v>
      </c>
      <c r="B3929" t="s">
        <v>8021</v>
      </c>
      <c r="C3929" t="str">
        <f>IFERROR(VLOOKUP(Table1[[#This Row],[Ticker]],[1]!Table1[[Symbol]:[Industry]],2,FALSE),"-")</f>
        <v>-</v>
      </c>
      <c r="D3929" t="s">
        <v>551</v>
      </c>
      <c r="E3929">
        <v>21.811257000000001</v>
      </c>
      <c r="F3929">
        <v>72.02</v>
      </c>
      <c r="G3929">
        <v>-5.7165015690613599</v>
      </c>
      <c r="H3929">
        <v>-6.5640723554784</v>
      </c>
      <c r="I3929">
        <v>-21.954035026172601</v>
      </c>
      <c r="J3929">
        <v>-0.63704386056183604</v>
      </c>
      <c r="K3929">
        <v>71.250749023698503</v>
      </c>
      <c r="L3929">
        <v>69.872547640661594</v>
      </c>
      <c r="M3929">
        <v>53.5664685759969</v>
      </c>
      <c r="N3929">
        <v>1.4400254801113499</v>
      </c>
      <c r="O3929">
        <v>16.634268258816999</v>
      </c>
      <c r="P3929">
        <v>24.8180242634315</v>
      </c>
      <c r="Q3929">
        <v>-0.102211458101528</v>
      </c>
    </row>
    <row r="3930" spans="1:17" hidden="1" x14ac:dyDescent="0.3">
      <c r="A3930" t="s">
        <v>8022</v>
      </c>
      <c r="B3930" t="s">
        <v>8023</v>
      </c>
      <c r="C3930" t="str">
        <f>IFERROR(VLOOKUP(Table1[[#This Row],[Ticker]],[1]!Table1[[Symbol]:[Industry]],2,FALSE),"-")</f>
        <v>-</v>
      </c>
      <c r="E3930">
        <v>21.78</v>
      </c>
      <c r="F3930">
        <v>72.599999999999994</v>
      </c>
      <c r="G3930">
        <v>27.8751339037272</v>
      </c>
      <c r="H3930">
        <v>-7.8385722944953402</v>
      </c>
      <c r="I3930">
        <v>32.906989056993403</v>
      </c>
      <c r="J3930">
        <v>-7.0873543506105996</v>
      </c>
      <c r="K3930">
        <v>77.697718396878201</v>
      </c>
      <c r="L3930">
        <v>66.289264990609098</v>
      </c>
      <c r="M3930">
        <v>38.371012993799901</v>
      </c>
      <c r="N3930">
        <v>1.8327919299331701</v>
      </c>
      <c r="O3930">
        <v>36.280991735537199</v>
      </c>
      <c r="P3930">
        <v>101.666666666666</v>
      </c>
      <c r="Q3930">
        <v>5.2330088496908997E-2</v>
      </c>
    </row>
    <row r="3931" spans="1:17" hidden="1" x14ac:dyDescent="0.3">
      <c r="A3931" t="s">
        <v>8024</v>
      </c>
      <c r="B3931" t="s">
        <v>8025</v>
      </c>
      <c r="C3931" t="str">
        <f>IFERROR(VLOOKUP(Table1[[#This Row],[Ticker]],[1]!Table1[[Symbol]:[Industry]],2,FALSE),"-")</f>
        <v>-</v>
      </c>
      <c r="D3931" t="s">
        <v>539</v>
      </c>
      <c r="E3931">
        <v>21.71</v>
      </c>
      <c r="F3931">
        <v>16.25</v>
      </c>
      <c r="G3931">
        <v>10.3215773843781</v>
      </c>
      <c r="H3931">
        <v>-5.5873195331373298</v>
      </c>
      <c r="I3931">
        <v>-15.8678970442359</v>
      </c>
      <c r="J3931">
        <v>1.8881464049435099</v>
      </c>
      <c r="K3931">
        <v>17.460910607781202</v>
      </c>
      <c r="L3931">
        <v>17.509591086994799</v>
      </c>
      <c r="M3931">
        <v>40.130518506058799</v>
      </c>
      <c r="N3931">
        <v>0.35665781136793001</v>
      </c>
      <c r="O3931">
        <v>104.615384615384</v>
      </c>
      <c r="P3931">
        <v>49.082568807339399</v>
      </c>
      <c r="Q3931">
        <v>3.9237471609219997E-2</v>
      </c>
    </row>
    <row r="3932" spans="1:17" hidden="1" x14ac:dyDescent="0.3">
      <c r="A3932" t="s">
        <v>8026</v>
      </c>
      <c r="B3932" t="s">
        <v>8027</v>
      </c>
      <c r="C3932" t="str">
        <f>IFERROR(VLOOKUP(Table1[[#This Row],[Ticker]],[1]!Table1[[Symbol]:[Industry]],2,FALSE),"-")</f>
        <v>-</v>
      </c>
      <c r="D3932" t="s">
        <v>420</v>
      </c>
      <c r="E3932">
        <v>21.704899999999999</v>
      </c>
      <c r="F3932">
        <v>21.49</v>
      </c>
      <c r="G3932">
        <v>56.612292017338604</v>
      </c>
      <c r="H3932">
        <v>-18.582187840380399</v>
      </c>
      <c r="I3932">
        <v>21.535576074231901</v>
      </c>
      <c r="J3932">
        <v>3.3169518694850799</v>
      </c>
      <c r="K3932">
        <v>21.537715949290899</v>
      </c>
      <c r="L3932">
        <v>18.0363739805744</v>
      </c>
      <c r="M3932">
        <v>36.669952920899902</v>
      </c>
      <c r="N3932">
        <v>0.33660980457105</v>
      </c>
      <c r="O3932">
        <v>29.269427640763102</v>
      </c>
      <c r="P3932">
        <v>84.305317324185197</v>
      </c>
      <c r="Q3932">
        <v>8.9101174880692996E-2</v>
      </c>
    </row>
    <row r="3933" spans="1:17" hidden="1" x14ac:dyDescent="0.3">
      <c r="A3933" t="s">
        <v>8028</v>
      </c>
      <c r="B3933" t="s">
        <v>8029</v>
      </c>
      <c r="C3933" t="str">
        <f>IFERROR(VLOOKUP(Table1[[#This Row],[Ticker]],[1]!Table1[[Symbol]:[Industry]],2,FALSE),"-")</f>
        <v>-</v>
      </c>
      <c r="D3933" t="s">
        <v>62</v>
      </c>
      <c r="E3933">
        <v>21.700607099999999</v>
      </c>
      <c r="F3933">
        <v>72.569999999999993</v>
      </c>
      <c r="G3933">
        <v>-29.729190030025599</v>
      </c>
      <c r="H3933">
        <v>2.68739364682652</v>
      </c>
      <c r="I3933">
        <v>-16.588703169591199</v>
      </c>
      <c r="J3933">
        <v>6.5200188478924597</v>
      </c>
      <c r="K3933">
        <v>67.879829678937199</v>
      </c>
      <c r="L3933">
        <v>68.4978599498356</v>
      </c>
      <c r="M3933">
        <v>56.837503394822001</v>
      </c>
      <c r="N3933">
        <v>4.6454150321669498</v>
      </c>
      <c r="O3933">
        <v>35.551880942538197</v>
      </c>
      <c r="P3933">
        <v>29.589285714285602</v>
      </c>
      <c r="Q3933">
        <v>4.1945931120312002E-2</v>
      </c>
    </row>
    <row r="3934" spans="1:17" hidden="1" x14ac:dyDescent="0.3">
      <c r="A3934" t="s">
        <v>8030</v>
      </c>
      <c r="B3934" t="s">
        <v>8031</v>
      </c>
      <c r="C3934" t="str">
        <f>IFERROR(VLOOKUP(Table1[[#This Row],[Ticker]],[1]!Table1[[Symbol]:[Industry]],2,FALSE),"-")</f>
        <v>-</v>
      </c>
      <c r="D3934" t="s">
        <v>696</v>
      </c>
      <c r="E3934">
        <v>21.573407499999998</v>
      </c>
      <c r="F3934">
        <v>24.89</v>
      </c>
      <c r="G3934">
        <v>-71.309840864590996</v>
      </c>
      <c r="H3934">
        <v>63.252277765449101</v>
      </c>
      <c r="I3934">
        <v>6.75352767243968</v>
      </c>
      <c r="J3934">
        <v>13.6987031774588</v>
      </c>
      <c r="K3934">
        <v>17.454855580994199</v>
      </c>
      <c r="L3934">
        <v>17.732424063719801</v>
      </c>
      <c r="M3934">
        <v>78.974612249636195</v>
      </c>
      <c r="N3934">
        <v>4.6417719826453396</v>
      </c>
      <c r="O3934">
        <v>89.875451988750399</v>
      </c>
      <c r="P3934">
        <v>107.416666666666</v>
      </c>
      <c r="Q3934">
        <v>9.9432937624411993E-2</v>
      </c>
    </row>
    <row r="3935" spans="1:17" hidden="1" x14ac:dyDescent="0.3">
      <c r="A3935" t="s">
        <v>8032</v>
      </c>
      <c r="B3935" t="s">
        <v>8033</v>
      </c>
      <c r="C3935" t="str">
        <f>IFERROR(VLOOKUP(Table1[[#This Row],[Ticker]],[1]!Table1[[Symbol]:[Industry]],2,FALSE),"-")</f>
        <v>-</v>
      </c>
      <c r="D3935" t="s">
        <v>72</v>
      </c>
      <c r="E3935">
        <v>21.556975999999999</v>
      </c>
      <c r="F3935">
        <v>23.2</v>
      </c>
      <c r="G3935">
        <v>-44.956869707296597</v>
      </c>
      <c r="H3935">
        <v>-12.151893872647699</v>
      </c>
      <c r="I3935">
        <v>-25.888017389344601</v>
      </c>
      <c r="J3935">
        <v>-5.3074788100558097</v>
      </c>
      <c r="K3935">
        <v>24.571465463874699</v>
      </c>
      <c r="L3935">
        <v>27.427127812098099</v>
      </c>
      <c r="M3935">
        <v>37.823769837992003</v>
      </c>
      <c r="N3935">
        <v>0.858859311816219</v>
      </c>
      <c r="O3935">
        <v>31.465517241379299</v>
      </c>
      <c r="P3935">
        <v>5.26315789473683</v>
      </c>
      <c r="Q3935">
        <v>-5.5712668242360999E-2</v>
      </c>
    </row>
    <row r="3936" spans="1:17" hidden="1" x14ac:dyDescent="0.3">
      <c r="A3936" t="s">
        <v>8034</v>
      </c>
      <c r="B3936" t="s">
        <v>8035</v>
      </c>
      <c r="C3936" t="str">
        <f>IFERROR(VLOOKUP(Table1[[#This Row],[Ticker]],[1]!Table1[[Symbol]:[Industry]],2,FALSE),"-")</f>
        <v>-</v>
      </c>
      <c r="E3936">
        <v>21.52375</v>
      </c>
      <c r="F3936">
        <v>12.85</v>
      </c>
      <c r="G3936">
        <v>-16.8926099434455</v>
      </c>
      <c r="H3936">
        <v>-18.2081173201755</v>
      </c>
      <c r="I3936">
        <v>16.538595545742801</v>
      </c>
      <c r="J3936">
        <v>0.54422459675781298</v>
      </c>
      <c r="K3936">
        <v>12.349525993809801</v>
      </c>
      <c r="L3936">
        <v>11.388899946113501</v>
      </c>
      <c r="M3936">
        <v>42.611815817941697</v>
      </c>
      <c r="N3936">
        <v>1.63611111111111</v>
      </c>
      <c r="O3936">
        <v>22.957198443579699</v>
      </c>
      <c r="P3936">
        <v>51.176470588235198</v>
      </c>
      <c r="Q3936">
        <v>7.3470229102287996E-2</v>
      </c>
    </row>
    <row r="3937" spans="1:17" hidden="1" x14ac:dyDescent="0.3">
      <c r="A3937" t="s">
        <v>8036</v>
      </c>
      <c r="B3937" t="s">
        <v>8037</v>
      </c>
      <c r="C3937" t="str">
        <f>IFERROR(VLOOKUP(Table1[[#This Row],[Ticker]],[1]!Table1[[Symbol]:[Industry]],2,FALSE),"-")</f>
        <v>-</v>
      </c>
      <c r="D3937" t="s">
        <v>696</v>
      </c>
      <c r="E3937">
        <v>21.472000000000001</v>
      </c>
      <c r="F3937">
        <v>19.52</v>
      </c>
      <c r="G3937">
        <v>12.527553226717499</v>
      </c>
      <c r="H3937">
        <v>1.03351061710457</v>
      </c>
      <c r="I3937">
        <v>-10.5352462062105</v>
      </c>
      <c r="J3937">
        <v>-5.4009681575385198</v>
      </c>
      <c r="K3937">
        <v>19.903721005696099</v>
      </c>
      <c r="L3937">
        <v>18.597743394404201</v>
      </c>
      <c r="M3937">
        <v>40.086925358066203</v>
      </c>
      <c r="N3937">
        <v>1.4580080247429501</v>
      </c>
      <c r="O3937">
        <v>17.7766393442622</v>
      </c>
      <c r="P3937">
        <v>49.808135072908598</v>
      </c>
      <c r="Q3937">
        <v>3.5674889428737998E-2</v>
      </c>
    </row>
    <row r="3938" spans="1:17" hidden="1" x14ac:dyDescent="0.3">
      <c r="A3938" t="s">
        <v>8038</v>
      </c>
      <c r="B3938" t="s">
        <v>8039</v>
      </c>
      <c r="C3938" t="str">
        <f>IFERROR(VLOOKUP(Table1[[#This Row],[Ticker]],[1]!Table1[[Symbol]:[Industry]],2,FALSE),"-")</f>
        <v>-</v>
      </c>
      <c r="E3938">
        <v>21.4632456</v>
      </c>
      <c r="F3938">
        <v>42.96</v>
      </c>
      <c r="G3938">
        <v>45.5583897934657</v>
      </c>
      <c r="H3938">
        <v>1.6191932271774201</v>
      </c>
      <c r="I3938">
        <v>48.2140433855742</v>
      </c>
      <c r="J3938">
        <v>-9.3456569739880901</v>
      </c>
      <c r="K3938">
        <v>41.700991133924198</v>
      </c>
      <c r="L3938">
        <v>34.9508114423706</v>
      </c>
      <c r="M3938">
        <v>43.0722896740522</v>
      </c>
      <c r="N3938">
        <v>2.3971460873524899</v>
      </c>
      <c r="O3938">
        <v>25.698324022346299</v>
      </c>
      <c r="P3938">
        <v>103.60189573459699</v>
      </c>
      <c r="Q3938">
        <v>-1.2071040282298001E-2</v>
      </c>
    </row>
    <row r="3939" spans="1:17" hidden="1" x14ac:dyDescent="0.3">
      <c r="A3939" t="s">
        <v>8040</v>
      </c>
      <c r="B3939" t="s">
        <v>8041</v>
      </c>
      <c r="C3939" t="str">
        <f>IFERROR(VLOOKUP(Table1[[#This Row],[Ticker]],[1]!Table1[[Symbol]:[Industry]],2,FALSE),"-")</f>
        <v>-</v>
      </c>
      <c r="D3939" t="s">
        <v>92</v>
      </c>
      <c r="E3939">
        <v>21.462584714999998</v>
      </c>
      <c r="F3939">
        <v>4.29</v>
      </c>
      <c r="G3939">
        <v>20.3193587366438</v>
      </c>
      <c r="H3939">
        <v>-15.248251099439701</v>
      </c>
      <c r="I3939">
        <v>-0.85627624912895295</v>
      </c>
      <c r="J3939">
        <v>-11.1188423578858</v>
      </c>
      <c r="K3939">
        <v>4.29315222733916</v>
      </c>
      <c r="L3939">
        <v>4.0177291037700904</v>
      </c>
      <c r="M3939">
        <v>43.893724137626201</v>
      </c>
      <c r="N3939">
        <v>0.52555592109453797</v>
      </c>
      <c r="O3939">
        <v>51.048951048950997</v>
      </c>
      <c r="P3939">
        <v>67.578125</v>
      </c>
      <c r="Q3939">
        <v>-2.8579249647065999E-2</v>
      </c>
    </row>
    <row r="3940" spans="1:17" hidden="1" x14ac:dyDescent="0.3">
      <c r="A3940" t="s">
        <v>8042</v>
      </c>
      <c r="B3940" t="s">
        <v>8043</v>
      </c>
      <c r="C3940" t="str">
        <f>IFERROR(VLOOKUP(Table1[[#This Row],[Ticker]],[1]!Table1[[Symbol]:[Industry]],2,FALSE),"-")</f>
        <v>-</v>
      </c>
      <c r="D3940" t="s">
        <v>619</v>
      </c>
      <c r="E3940">
        <v>21.462</v>
      </c>
      <c r="F3940">
        <v>35.770000000000003</v>
      </c>
      <c r="G3940">
        <v>256.55597161683801</v>
      </c>
      <c r="H3940">
        <v>78.876283710399505</v>
      </c>
      <c r="I3940">
        <v>242.44372375087099</v>
      </c>
      <c r="J3940">
        <v>6.6240794061951904</v>
      </c>
      <c r="K3940">
        <v>22.105898655293299</v>
      </c>
      <c r="L3940">
        <v>13.892024977463601</v>
      </c>
      <c r="M3940">
        <v>99.996327310999007</v>
      </c>
      <c r="N3940">
        <v>1.43507271171941</v>
      </c>
      <c r="O3940">
        <v>0</v>
      </c>
      <c r="P3940">
        <v>297.444444444444</v>
      </c>
    </row>
    <row r="3941" spans="1:17" hidden="1" x14ac:dyDescent="0.3">
      <c r="A3941" t="s">
        <v>8044</v>
      </c>
      <c r="B3941" t="s">
        <v>8045</v>
      </c>
      <c r="C3941" t="str">
        <f>IFERROR(VLOOKUP(Table1[[#This Row],[Ticker]],[1]!Table1[[Symbol]:[Industry]],2,FALSE),"-")</f>
        <v>-</v>
      </c>
      <c r="D3941" t="s">
        <v>281</v>
      </c>
      <c r="E3941">
        <v>21.453655749999999</v>
      </c>
      <c r="F3941">
        <v>59.75</v>
      </c>
      <c r="G3941">
        <v>24.7298805161528</v>
      </c>
      <c r="H3941">
        <v>35.439149373464701</v>
      </c>
      <c r="I3941">
        <v>16.062405069552302</v>
      </c>
      <c r="J3941">
        <v>0.54422459675781298</v>
      </c>
      <c r="K3941">
        <v>54.0043599053799</v>
      </c>
      <c r="L3941">
        <v>47.846329740563199</v>
      </c>
      <c r="M3941">
        <v>50.705816369674899</v>
      </c>
      <c r="N3941">
        <v>1.2916666666666601</v>
      </c>
      <c r="O3941">
        <v>10.510460251046</v>
      </c>
      <c r="P3941">
        <v>140.442655935613</v>
      </c>
    </row>
    <row r="3942" spans="1:17" hidden="1" x14ac:dyDescent="0.3">
      <c r="A3942" t="s">
        <v>8046</v>
      </c>
      <c r="B3942" t="s">
        <v>8047</v>
      </c>
      <c r="C3942" t="str">
        <f>IFERROR(VLOOKUP(Table1[[#This Row],[Ticker]],[1]!Table1[[Symbol]:[Industry]],2,FALSE),"-")</f>
        <v>-</v>
      </c>
      <c r="D3942" t="s">
        <v>703</v>
      </c>
      <c r="E3942">
        <v>21.450464595</v>
      </c>
      <c r="F3942">
        <v>42.91</v>
      </c>
      <c r="G3942">
        <v>12.636600499088599</v>
      </c>
      <c r="H3942">
        <v>9.4107064909608695</v>
      </c>
      <c r="I3942">
        <v>-4.2342840110953199</v>
      </c>
      <c r="J3942">
        <v>2.4866706399232701</v>
      </c>
      <c r="K3942">
        <v>38.827654732410799</v>
      </c>
      <c r="L3942">
        <v>36.708292206423401</v>
      </c>
      <c r="M3942">
        <v>53.954400247966703</v>
      </c>
      <c r="N3942">
        <v>1.23335812538901</v>
      </c>
      <c r="O3942">
        <v>1.3516662782568201</v>
      </c>
      <c r="P3942">
        <v>38.957253886010299</v>
      </c>
      <c r="Q3942">
        <v>5.7901449305412002E-2</v>
      </c>
    </row>
    <row r="3943" spans="1:17" hidden="1" x14ac:dyDescent="0.3">
      <c r="A3943" t="s">
        <v>8048</v>
      </c>
      <c r="B3943" t="s">
        <v>8049</v>
      </c>
      <c r="C3943" t="str">
        <f>IFERROR(VLOOKUP(Table1[[#This Row],[Ticker]],[1]!Table1[[Symbol]:[Industry]],2,FALSE),"-")</f>
        <v>-</v>
      </c>
      <c r="E3943">
        <v>21.29665</v>
      </c>
      <c r="F3943">
        <v>32.64</v>
      </c>
      <c r="G3943">
        <v>26.786181434537401</v>
      </c>
      <c r="H3943">
        <v>-4.1612945777006196</v>
      </c>
      <c r="I3943">
        <v>-10.270750356558899</v>
      </c>
      <c r="J3943">
        <v>0.54422459675781298</v>
      </c>
      <c r="K3943">
        <v>32.466327990752497</v>
      </c>
      <c r="L3943">
        <v>29.849385889518</v>
      </c>
      <c r="M3943">
        <v>1.5738798927461899</v>
      </c>
      <c r="N3943">
        <v>0</v>
      </c>
      <c r="O3943">
        <v>0.24509803921568499</v>
      </c>
      <c r="P3943">
        <v>94.285714285714207</v>
      </c>
    </row>
    <row r="3944" spans="1:17" hidden="1" x14ac:dyDescent="0.3">
      <c r="A3944" t="s">
        <v>8050</v>
      </c>
      <c r="B3944" t="s">
        <v>8051</v>
      </c>
      <c r="C3944" t="str">
        <f>IFERROR(VLOOKUP(Table1[[#This Row],[Ticker]],[1]!Table1[[Symbol]:[Industry]],2,FALSE),"-")</f>
        <v>-</v>
      </c>
      <c r="D3944" t="s">
        <v>696</v>
      </c>
      <c r="E3944">
        <v>21.258900000000001</v>
      </c>
      <c r="F3944">
        <v>69</v>
      </c>
      <c r="G3944">
        <v>-25.404514705350302</v>
      </c>
      <c r="H3944">
        <v>1.24658809874301</v>
      </c>
      <c r="I3944">
        <v>-21.2508266578483</v>
      </c>
      <c r="J3944">
        <v>-3.8349328311800899</v>
      </c>
      <c r="K3944">
        <v>67.543604913668503</v>
      </c>
      <c r="L3944">
        <v>67.836853139737002</v>
      </c>
      <c r="M3944">
        <v>44.417042030600904</v>
      </c>
      <c r="N3944">
        <v>2.48</v>
      </c>
      <c r="O3944">
        <v>11.5942028985507</v>
      </c>
      <c r="P3944">
        <v>8.5588420390182396</v>
      </c>
    </row>
    <row r="3945" spans="1:17" hidden="1" x14ac:dyDescent="0.3">
      <c r="A3945" t="s">
        <v>8052</v>
      </c>
      <c r="B3945" t="s">
        <v>8053</v>
      </c>
      <c r="C3945" t="str">
        <f>IFERROR(VLOOKUP(Table1[[#This Row],[Ticker]],[1]!Table1[[Symbol]:[Industry]],2,FALSE),"-")</f>
        <v>-</v>
      </c>
      <c r="D3945" t="s">
        <v>198</v>
      </c>
      <c r="E3945">
        <v>21.152128000000001</v>
      </c>
      <c r="F3945">
        <v>12.8</v>
      </c>
      <c r="G3945">
        <v>26.2587985072586</v>
      </c>
      <c r="H3945">
        <v>13.7776367200092</v>
      </c>
      <c r="I3945">
        <v>10.357070168927899</v>
      </c>
      <c r="J3945">
        <v>-12.901153554502599</v>
      </c>
      <c r="K3945">
        <v>12.698450482948999</v>
      </c>
      <c r="L3945">
        <v>10.9023404587186</v>
      </c>
      <c r="M3945">
        <v>34.688837181569099</v>
      </c>
      <c r="N3945">
        <v>1.02824432563139</v>
      </c>
      <c r="O3945">
        <v>40.625</v>
      </c>
      <c r="P3945">
        <v>76.551724137931004</v>
      </c>
      <c r="Q3945">
        <v>4.4360118808014E-2</v>
      </c>
    </row>
    <row r="3946" spans="1:17" hidden="1" x14ac:dyDescent="0.3">
      <c r="A3946" t="s">
        <v>8054</v>
      </c>
      <c r="B3946" t="s">
        <v>8055</v>
      </c>
      <c r="C3946" t="str">
        <f>IFERROR(VLOOKUP(Table1[[#This Row],[Ticker]],[1]!Table1[[Symbol]:[Industry]],2,FALSE),"-")</f>
        <v>-</v>
      </c>
      <c r="D3946" t="s">
        <v>619</v>
      </c>
      <c r="E3946">
        <v>21.137499999999999</v>
      </c>
      <c r="F3946">
        <v>22.25</v>
      </c>
      <c r="G3946">
        <v>-1.38641159633814</v>
      </c>
      <c r="H3946">
        <v>-5.2724056888117303</v>
      </c>
      <c r="I3946">
        <v>-17.022280664139899</v>
      </c>
      <c r="J3946">
        <v>-0.12541826038503701</v>
      </c>
      <c r="K3946">
        <v>22.043973355855201</v>
      </c>
      <c r="L3946">
        <v>21.466106201085999</v>
      </c>
      <c r="M3946">
        <v>51.792709777168099</v>
      </c>
      <c r="N3946">
        <v>0.68690827785707897</v>
      </c>
      <c r="O3946">
        <v>49.393258426966199</v>
      </c>
      <c r="P3946">
        <v>37.260950030845102</v>
      </c>
      <c r="Q3946">
        <v>4.6607822955933E-2</v>
      </c>
    </row>
    <row r="3947" spans="1:17" hidden="1" x14ac:dyDescent="0.3">
      <c r="A3947" t="s">
        <v>8056</v>
      </c>
      <c r="B3947" t="s">
        <v>8057</v>
      </c>
      <c r="C3947" t="str">
        <f>IFERROR(VLOOKUP(Table1[[#This Row],[Ticker]],[1]!Table1[[Symbol]:[Industry]],2,FALSE),"-")</f>
        <v>-</v>
      </c>
      <c r="D3947" t="s">
        <v>619</v>
      </c>
      <c r="E3947">
        <v>21.1356</v>
      </c>
      <c r="F3947">
        <v>39.14</v>
      </c>
      <c r="G3947">
        <v>-38.367894282903102</v>
      </c>
      <c r="H3947">
        <v>-8.7168776428157493</v>
      </c>
      <c r="I3947">
        <v>14.6906029009374</v>
      </c>
      <c r="J3947">
        <v>3.6190909069182302</v>
      </c>
      <c r="K3947">
        <v>39.048432244089199</v>
      </c>
      <c r="L3947">
        <v>38.274672939588001</v>
      </c>
      <c r="M3947">
        <v>61.3371841870418</v>
      </c>
      <c r="N3947">
        <v>0.84482830703220202</v>
      </c>
      <c r="O3947">
        <v>22.636688809402099</v>
      </c>
      <c r="P3947">
        <v>60.607304062371703</v>
      </c>
      <c r="Q3947">
        <v>-2.1147783074499001E-2</v>
      </c>
    </row>
    <row r="3948" spans="1:17" hidden="1" x14ac:dyDescent="0.3">
      <c r="A3948" t="s">
        <v>8058</v>
      </c>
      <c r="B3948" t="s">
        <v>8059</v>
      </c>
      <c r="C3948" t="str">
        <f>IFERROR(VLOOKUP(Table1[[#This Row],[Ticker]],[1]!Table1[[Symbol]:[Industry]],2,FALSE),"-")</f>
        <v>-</v>
      </c>
      <c r="D3948" t="s">
        <v>18</v>
      </c>
      <c r="E3948">
        <v>21.118500000000001</v>
      </c>
      <c r="F3948">
        <v>234.65</v>
      </c>
      <c r="G3948">
        <v>-58.348758267689199</v>
      </c>
      <c r="H3948">
        <v>-18.397405688811698</v>
      </c>
      <c r="I3948">
        <v>9.1604787879866301</v>
      </c>
      <c r="J3948">
        <v>-9.1779976254644104</v>
      </c>
      <c r="K3948">
        <v>238.48014816359401</v>
      </c>
      <c r="L3948">
        <v>210.56558597822999</v>
      </c>
      <c r="M3948">
        <v>1.73303096573312</v>
      </c>
      <c r="N3948">
        <v>0.53597852894240505</v>
      </c>
      <c r="O3948">
        <v>52.375878968676702</v>
      </c>
      <c r="P3948">
        <v>116.666666666666</v>
      </c>
    </row>
    <row r="3949" spans="1:17" hidden="1" x14ac:dyDescent="0.3">
      <c r="A3949" t="s">
        <v>8060</v>
      </c>
      <c r="B3949" t="s">
        <v>8061</v>
      </c>
      <c r="C3949" t="str">
        <f>IFERROR(VLOOKUP(Table1[[#This Row],[Ticker]],[1]!Table1[[Symbol]:[Industry]],2,FALSE),"-")</f>
        <v>-</v>
      </c>
      <c r="D3949" t="s">
        <v>916</v>
      </c>
      <c r="E3949">
        <v>21.104189999999999</v>
      </c>
      <c r="F3949">
        <v>10.33</v>
      </c>
      <c r="G3949">
        <v>-35.000921743617802</v>
      </c>
      <c r="H3949">
        <v>-7.9744499637826003</v>
      </c>
      <c r="I3949">
        <v>-49.9591839608862</v>
      </c>
      <c r="J3949">
        <v>-1.4946103546984999</v>
      </c>
      <c r="K3949">
        <v>10.6840266609865</v>
      </c>
      <c r="L3949">
        <v>12.293497257876799</v>
      </c>
      <c r="M3949">
        <v>44.999217706805197</v>
      </c>
      <c r="N3949">
        <v>1.2077655912256799</v>
      </c>
      <c r="O3949">
        <v>70.377541142303897</v>
      </c>
      <c r="P3949">
        <v>25.8221680876979</v>
      </c>
      <c r="Q3949">
        <v>-9.7970410680271E-2</v>
      </c>
    </row>
    <row r="3950" spans="1:17" hidden="1" x14ac:dyDescent="0.3">
      <c r="A3950" t="s">
        <v>8062</v>
      </c>
      <c r="B3950" t="s">
        <v>8063</v>
      </c>
      <c r="C3950" t="str">
        <f>IFERROR(VLOOKUP(Table1[[#This Row],[Ticker]],[1]!Table1[[Symbol]:[Industry]],2,FALSE),"-")</f>
        <v>-</v>
      </c>
      <c r="E3950">
        <v>21.091057500000002</v>
      </c>
      <c r="F3950">
        <v>34.5</v>
      </c>
      <c r="G3950">
        <v>-25.573205113629999</v>
      </c>
      <c r="H3950">
        <v>-5.2876682040742304</v>
      </c>
      <c r="I3950">
        <v>-30.676722436919999</v>
      </c>
      <c r="J3950">
        <v>4.8933112885525301</v>
      </c>
      <c r="K3950">
        <v>36.200912680670498</v>
      </c>
      <c r="L3950">
        <v>35.680620434077603</v>
      </c>
      <c r="M3950">
        <v>46.699366296593297</v>
      </c>
      <c r="N3950">
        <v>1.3077323460953301</v>
      </c>
      <c r="O3950">
        <v>74.434782608695599</v>
      </c>
      <c r="P3950">
        <v>18.353344768439101</v>
      </c>
      <c r="Q3950">
        <v>0.19619815528036699</v>
      </c>
    </row>
    <row r="3951" spans="1:17" hidden="1" x14ac:dyDescent="0.3">
      <c r="A3951" t="s">
        <v>8064</v>
      </c>
      <c r="B3951" t="s">
        <v>8065</v>
      </c>
      <c r="C3951" t="str">
        <f>IFERROR(VLOOKUP(Table1[[#This Row],[Ticker]],[1]!Table1[[Symbol]:[Industry]],2,FALSE),"-")</f>
        <v>-</v>
      </c>
      <c r="E3951">
        <v>21.089244000000001</v>
      </c>
      <c r="F3951">
        <v>65.010000000000005</v>
      </c>
      <c r="G3951">
        <v>-44.6954554719008</v>
      </c>
      <c r="H3951">
        <v>-4.1766744608134898</v>
      </c>
      <c r="I3951">
        <v>-28.402568834299199</v>
      </c>
      <c r="J3951">
        <v>-7.8923951215520303</v>
      </c>
      <c r="K3951">
        <v>67.129349692532998</v>
      </c>
      <c r="L3951">
        <v>68.849373362949905</v>
      </c>
      <c r="M3951">
        <v>41.2174442720504</v>
      </c>
      <c r="N3951">
        <v>0.87127659574467997</v>
      </c>
      <c r="O3951">
        <v>35.3637901861252</v>
      </c>
      <c r="P3951">
        <v>16.089285714285701</v>
      </c>
    </row>
    <row r="3952" spans="1:17" hidden="1" x14ac:dyDescent="0.3">
      <c r="A3952" t="s">
        <v>8066</v>
      </c>
      <c r="B3952" t="s">
        <v>8067</v>
      </c>
      <c r="C3952" t="str">
        <f>IFERROR(VLOOKUP(Table1[[#This Row],[Ticker]],[1]!Table1[[Symbol]:[Industry]],2,FALSE),"-")</f>
        <v>-</v>
      </c>
      <c r="E3952">
        <v>21.005600000000001</v>
      </c>
      <c r="F3952">
        <v>37.51</v>
      </c>
      <c r="G3952">
        <v>46.214619336651197</v>
      </c>
      <c r="H3952">
        <v>-7.5937270101330601</v>
      </c>
      <c r="I3952">
        <v>39.551812896558197</v>
      </c>
      <c r="J3952">
        <v>16.287664829993901</v>
      </c>
      <c r="K3952">
        <v>31.9507506958108</v>
      </c>
      <c r="L3952">
        <v>28.001801085367301</v>
      </c>
      <c r="M3952">
        <v>80.662005577855695</v>
      </c>
      <c r="N3952">
        <v>7.9965126640297896E-2</v>
      </c>
      <c r="O3952">
        <v>12.663289789389401</v>
      </c>
      <c r="P3952">
        <v>85.509396636993003</v>
      </c>
      <c r="Q3952">
        <v>0.118686903843644</v>
      </c>
    </row>
    <row r="3953" spans="1:17" hidden="1" x14ac:dyDescent="0.3">
      <c r="A3953" t="s">
        <v>8068</v>
      </c>
      <c r="B3953" t="s">
        <v>8069</v>
      </c>
      <c r="C3953" t="str">
        <f>IFERROR(VLOOKUP(Table1[[#This Row],[Ticker]],[1]!Table1[[Symbol]:[Industry]],2,FALSE),"-")</f>
        <v>-</v>
      </c>
      <c r="D3953" t="s">
        <v>539</v>
      </c>
      <c r="E3953">
        <v>21</v>
      </c>
      <c r="F3953">
        <v>42</v>
      </c>
      <c r="G3953">
        <v>72.561258407825605</v>
      </c>
      <c r="H3953">
        <v>-6.7200291671400203</v>
      </c>
      <c r="I3953">
        <v>47.156716790314199</v>
      </c>
      <c r="J3953">
        <v>-8.37075692096343</v>
      </c>
      <c r="K3953">
        <v>42.930767869140503</v>
      </c>
      <c r="L3953">
        <v>35.224130478273402</v>
      </c>
      <c r="M3953">
        <v>32.1087248699762</v>
      </c>
      <c r="N3953">
        <v>0.28852629351333697</v>
      </c>
      <c r="O3953">
        <v>57.190476190476097</v>
      </c>
      <c r="P3953">
        <v>125.806451612903</v>
      </c>
      <c r="Q3953">
        <v>0.10230753994314699</v>
      </c>
    </row>
    <row r="3954" spans="1:17" hidden="1" x14ac:dyDescent="0.3">
      <c r="A3954" t="s">
        <v>8070</v>
      </c>
      <c r="B3954" t="s">
        <v>8071</v>
      </c>
      <c r="C3954" t="str">
        <f>IFERROR(VLOOKUP(Table1[[#This Row],[Ticker]],[1]!Table1[[Symbol]:[Industry]],2,FALSE),"-")</f>
        <v>-</v>
      </c>
      <c r="D3954" t="s">
        <v>703</v>
      </c>
      <c r="E3954">
        <v>20.996392725</v>
      </c>
      <c r="F3954">
        <v>127.43</v>
      </c>
      <c r="G3954">
        <v>14.4897744239708</v>
      </c>
      <c r="H3954">
        <v>-0.70171103941565705</v>
      </c>
      <c r="I3954">
        <v>7.0961001310918803</v>
      </c>
      <c r="J3954">
        <v>0.70295475548797404</v>
      </c>
      <c r="K3954">
        <v>121.42660701301</v>
      </c>
      <c r="L3954">
        <v>109.888555445205</v>
      </c>
      <c r="M3954">
        <v>31.0272649847048</v>
      </c>
      <c r="N3954">
        <v>1.15829384896903</v>
      </c>
      <c r="O3954">
        <v>2.2129796751157298</v>
      </c>
      <c r="P3954">
        <v>42.491334004249097</v>
      </c>
      <c r="Q3954">
        <v>7.1200898966220002E-3</v>
      </c>
    </row>
    <row r="3955" spans="1:17" hidden="1" x14ac:dyDescent="0.3">
      <c r="A3955" t="s">
        <v>8072</v>
      </c>
      <c r="B3955" t="s">
        <v>8073</v>
      </c>
      <c r="C3955" t="str">
        <f>IFERROR(VLOOKUP(Table1[[#This Row],[Ticker]],[1]!Table1[[Symbol]:[Industry]],2,FALSE),"-")</f>
        <v>-</v>
      </c>
      <c r="D3955" t="s">
        <v>1435</v>
      </c>
      <c r="E3955">
        <v>20.942888063999899</v>
      </c>
      <c r="F3955">
        <v>9.52</v>
      </c>
      <c r="G3955">
        <v>-41.106378059387602</v>
      </c>
      <c r="H3955">
        <v>-5.6856848216030604</v>
      </c>
      <c r="I3955">
        <v>-40.2956463278691</v>
      </c>
      <c r="J3955">
        <v>-0.98016564714462795</v>
      </c>
      <c r="K3955">
        <v>9.92981788678334</v>
      </c>
      <c r="L3955">
        <v>12.078881285979101</v>
      </c>
      <c r="M3955">
        <v>33.090257471010297</v>
      </c>
      <c r="N3955">
        <v>0.73900300397824104</v>
      </c>
      <c r="O3955">
        <v>74.369747899159606</v>
      </c>
      <c r="P3955">
        <v>5.7777777777777697</v>
      </c>
      <c r="Q3955">
        <v>-3.8349576180919998E-2</v>
      </c>
    </row>
    <row r="3956" spans="1:17" hidden="1" x14ac:dyDescent="0.3">
      <c r="A3956" t="s">
        <v>8074</v>
      </c>
      <c r="B3956" t="s">
        <v>8075</v>
      </c>
      <c r="C3956" t="str">
        <f>IFERROR(VLOOKUP(Table1[[#This Row],[Ticker]],[1]!Table1[[Symbol]:[Industry]],2,FALSE),"-")</f>
        <v>-</v>
      </c>
      <c r="D3956" t="s">
        <v>619</v>
      </c>
      <c r="E3956">
        <v>20.866476599999999</v>
      </c>
      <c r="F3956">
        <v>3.4</v>
      </c>
      <c r="G3956">
        <v>-65.656903825664003</v>
      </c>
      <c r="H3956">
        <v>-7.5703854867915297</v>
      </c>
      <c r="I3956">
        <v>-40.035037311075797</v>
      </c>
      <c r="J3956">
        <v>0.54422459675781298</v>
      </c>
      <c r="K3956">
        <v>3.4765318327689401</v>
      </c>
      <c r="L3956">
        <v>4.2081029892326001</v>
      </c>
      <c r="M3956">
        <v>6.8476147238816498</v>
      </c>
      <c r="N3956">
        <v>0.41891891891891803</v>
      </c>
      <c r="O3956">
        <v>116.17647058823501</v>
      </c>
      <c r="P3956">
        <v>4.2944785276073496</v>
      </c>
    </row>
    <row r="3957" spans="1:17" hidden="1" x14ac:dyDescent="0.3">
      <c r="A3957" t="s">
        <v>8076</v>
      </c>
      <c r="B3957" t="s">
        <v>8077</v>
      </c>
      <c r="C3957" t="str">
        <f>IFERROR(VLOOKUP(Table1[[#This Row],[Ticker]],[1]!Table1[[Symbol]:[Industry]],2,FALSE),"-")</f>
        <v>-</v>
      </c>
      <c r="D3957" t="s">
        <v>445</v>
      </c>
      <c r="E3957">
        <v>20.831759999999999</v>
      </c>
      <c r="F3957">
        <v>20</v>
      </c>
      <c r="G3957">
        <v>0.24765920769311101</v>
      </c>
      <c r="H3957">
        <v>-8.9231993396053806</v>
      </c>
      <c r="I3957">
        <v>-30.0047843480206</v>
      </c>
      <c r="J3957">
        <v>-1.7995254032421799</v>
      </c>
      <c r="K3957">
        <v>21.4133613061699</v>
      </c>
      <c r="L3957">
        <v>21.757174497360399</v>
      </c>
      <c r="M3957">
        <v>38.129119856746499</v>
      </c>
      <c r="N3957">
        <v>1.38418604651162</v>
      </c>
      <c r="O3957">
        <v>39.399999999999899</v>
      </c>
      <c r="P3957">
        <v>27.7955271565495</v>
      </c>
      <c r="Q3957">
        <v>0.11479944016858799</v>
      </c>
    </row>
    <row r="3958" spans="1:17" hidden="1" x14ac:dyDescent="0.3">
      <c r="A3958" t="s">
        <v>8078</v>
      </c>
      <c r="B3958" t="s">
        <v>8079</v>
      </c>
      <c r="C3958" t="str">
        <f>IFERROR(VLOOKUP(Table1[[#This Row],[Ticker]],[1]!Table1[[Symbol]:[Industry]],2,FALSE),"-")</f>
        <v>-</v>
      </c>
      <c r="D3958" t="s">
        <v>138</v>
      </c>
      <c r="E3958">
        <v>20.820269280000002</v>
      </c>
      <c r="F3958">
        <v>20.079999999999998</v>
      </c>
      <c r="G3958">
        <v>-42.713296575038697</v>
      </c>
      <c r="H3958">
        <v>-21.671334738343099</v>
      </c>
      <c r="I3958">
        <v>-14.0465988297741</v>
      </c>
      <c r="J3958">
        <v>-2.1559175159849602</v>
      </c>
      <c r="K3958">
        <v>23.534495013244499</v>
      </c>
      <c r="L3958">
        <v>23.522573387258099</v>
      </c>
      <c r="M3958">
        <v>15.793049537194401</v>
      </c>
      <c r="N3958">
        <v>0.172001908853331</v>
      </c>
      <c r="O3958">
        <v>93.326693227091596</v>
      </c>
      <c r="P3958">
        <v>18.117647058823501</v>
      </c>
      <c r="Q3958">
        <v>-1.4866805347577E-2</v>
      </c>
    </row>
    <row r="3959" spans="1:17" hidden="1" x14ac:dyDescent="0.3">
      <c r="A3959" t="s">
        <v>8080</v>
      </c>
      <c r="B3959" t="s">
        <v>8081</v>
      </c>
      <c r="C3959" t="str">
        <f>IFERROR(VLOOKUP(Table1[[#This Row],[Ticker]],[1]!Table1[[Symbol]:[Industry]],2,FALSE),"-")</f>
        <v>-</v>
      </c>
      <c r="D3959" t="s">
        <v>420</v>
      </c>
      <c r="E3959">
        <v>20.820059741999899</v>
      </c>
      <c r="F3959">
        <v>18.82</v>
      </c>
      <c r="G3959">
        <v>341.86564088163601</v>
      </c>
      <c r="H3959">
        <v>-38.411386253534801</v>
      </c>
      <c r="I3959">
        <v>85.812099819247095</v>
      </c>
      <c r="J3959">
        <v>-13.666301719031599</v>
      </c>
      <c r="K3959">
        <v>23.541382125954001</v>
      </c>
      <c r="L3959">
        <v>17.3616008172209</v>
      </c>
      <c r="M3959">
        <v>22.6066646858567</v>
      </c>
      <c r="N3959">
        <v>0.96596768703132696</v>
      </c>
      <c r="O3959">
        <v>59.139213602550399</v>
      </c>
      <c r="P3959">
        <v>388.83116883116799</v>
      </c>
      <c r="Q3959">
        <v>0.122238039498014</v>
      </c>
    </row>
    <row r="3960" spans="1:17" hidden="1" x14ac:dyDescent="0.3">
      <c r="A3960" t="s">
        <v>8082</v>
      </c>
      <c r="B3960" t="s">
        <v>8083</v>
      </c>
      <c r="C3960" t="str">
        <f>IFERROR(VLOOKUP(Table1[[#This Row],[Ticker]],[1]!Table1[[Symbol]:[Industry]],2,FALSE),"-")</f>
        <v>-</v>
      </c>
      <c r="E3960">
        <v>20.815597319999998</v>
      </c>
      <c r="F3960">
        <v>14.77</v>
      </c>
      <c r="G3960">
        <v>40.684034426677002</v>
      </c>
      <c r="H3960">
        <v>-15.749529871818201</v>
      </c>
      <c r="I3960">
        <v>-33.155108933953798</v>
      </c>
      <c r="J3960">
        <v>-2.48803346775831</v>
      </c>
      <c r="K3960">
        <v>16.262835669602101</v>
      </c>
      <c r="L3960">
        <v>15.5056412636399</v>
      </c>
      <c r="M3960">
        <v>27.102379581158299</v>
      </c>
      <c r="N3960">
        <v>1.05275843323578</v>
      </c>
      <c r="O3960">
        <v>60.054163845632999</v>
      </c>
      <c r="P3960">
        <v>87.913486005088998</v>
      </c>
      <c r="Q3960">
        <v>5.0639821231564998E-2</v>
      </c>
    </row>
    <row r="3961" spans="1:17" hidden="1" x14ac:dyDescent="0.3">
      <c r="A3961" t="s">
        <v>8084</v>
      </c>
      <c r="B3961" t="s">
        <v>8085</v>
      </c>
      <c r="C3961" t="str">
        <f>IFERROR(VLOOKUP(Table1[[#This Row],[Ticker]],[1]!Table1[[Symbol]:[Industry]],2,FALSE),"-")</f>
        <v>-</v>
      </c>
      <c r="D3961" t="s">
        <v>703</v>
      </c>
      <c r="E3961">
        <v>20.802747875000001</v>
      </c>
      <c r="F3961">
        <v>84.4</v>
      </c>
      <c r="G3961">
        <v>-9.0208901577377798</v>
      </c>
      <c r="H3961">
        <v>-6.4229152164095602</v>
      </c>
      <c r="I3961">
        <v>6.2175291625002904</v>
      </c>
      <c r="J3961">
        <v>-3.9002198476866301</v>
      </c>
      <c r="K3961">
        <v>86.604291882643196</v>
      </c>
      <c r="L3961">
        <v>78.651529105909106</v>
      </c>
      <c r="M3961">
        <v>59.256974662123497</v>
      </c>
      <c r="N3961">
        <v>1.4549712766175</v>
      </c>
      <c r="O3961">
        <v>11.8483412322274</v>
      </c>
      <c r="P3961">
        <v>27.492447129909301</v>
      </c>
    </row>
    <row r="3962" spans="1:17" hidden="1" x14ac:dyDescent="0.3">
      <c r="A3962" t="s">
        <v>8086</v>
      </c>
      <c r="B3962" t="s">
        <v>8087</v>
      </c>
      <c r="C3962" t="str">
        <f>IFERROR(VLOOKUP(Table1[[#This Row],[Ticker]],[1]!Table1[[Symbol]:[Industry]],2,FALSE),"-")</f>
        <v>-</v>
      </c>
      <c r="D3962" t="s">
        <v>420</v>
      </c>
      <c r="E3962">
        <v>20.798069999999999</v>
      </c>
      <c r="F3962">
        <v>45.51</v>
      </c>
      <c r="G3962">
        <v>22.3114241291998</v>
      </c>
      <c r="H3962">
        <v>-22.748056652834698</v>
      </c>
      <c r="I3962">
        <v>-12.362312875852799</v>
      </c>
      <c r="J3962">
        <v>1.6775579300911401</v>
      </c>
      <c r="K3962">
        <v>47.442255871089799</v>
      </c>
      <c r="L3962">
        <v>42.911028228108599</v>
      </c>
      <c r="M3962">
        <v>41.548432134732202</v>
      </c>
      <c r="N3962">
        <v>0.17652100498270001</v>
      </c>
      <c r="O3962">
        <v>36.936936936936902</v>
      </c>
      <c r="P3962">
        <v>77.496099843993704</v>
      </c>
      <c r="Q3962">
        <v>5.0227929249362001E-2</v>
      </c>
    </row>
    <row r="3963" spans="1:17" hidden="1" x14ac:dyDescent="0.3">
      <c r="A3963" t="s">
        <v>8088</v>
      </c>
      <c r="B3963" t="s">
        <v>8089</v>
      </c>
      <c r="C3963" t="str">
        <f>IFERROR(VLOOKUP(Table1[[#This Row],[Ticker]],[1]!Table1[[Symbol]:[Industry]],2,FALSE),"-")</f>
        <v>-</v>
      </c>
      <c r="E3963">
        <v>20.771999999999998</v>
      </c>
      <c r="F3963">
        <v>57.7</v>
      </c>
      <c r="G3963">
        <v>7.9685011676655098</v>
      </c>
      <c r="H3963">
        <v>15.700091560913201</v>
      </c>
      <c r="I3963">
        <v>-20.1986156230993</v>
      </c>
      <c r="J3963">
        <v>3.9259496181070901</v>
      </c>
      <c r="K3963">
        <v>53.744711909792102</v>
      </c>
      <c r="L3963">
        <v>55.010301740411897</v>
      </c>
      <c r="M3963">
        <v>53.480111465834398</v>
      </c>
      <c r="N3963">
        <v>4.4742603177271496</v>
      </c>
      <c r="O3963">
        <v>43.674176776429803</v>
      </c>
      <c r="P3963">
        <v>48.903225806451601</v>
      </c>
      <c r="Q3963">
        <v>0.13317876078767299</v>
      </c>
    </row>
    <row r="3964" spans="1:17" hidden="1" x14ac:dyDescent="0.3">
      <c r="A3964" t="s">
        <v>8090</v>
      </c>
      <c r="B3964" t="s">
        <v>8091</v>
      </c>
      <c r="C3964" t="str">
        <f>IFERROR(VLOOKUP(Table1[[#This Row],[Ticker]],[1]!Table1[[Symbol]:[Industry]],2,FALSE),"-")</f>
        <v>-</v>
      </c>
      <c r="D3964" t="s">
        <v>400</v>
      </c>
      <c r="E3964">
        <v>20.75957</v>
      </c>
      <c r="F3964">
        <v>30.13</v>
      </c>
      <c r="G3964">
        <v>9.6975261109761703</v>
      </c>
      <c r="H3964">
        <v>0.78376036735431498</v>
      </c>
      <c r="I3964">
        <v>-39.1704176632703</v>
      </c>
      <c r="J3964">
        <v>-12.400169204518299</v>
      </c>
      <c r="K3964">
        <v>28.735850126589799</v>
      </c>
      <c r="L3964">
        <v>28.321316482127902</v>
      </c>
      <c r="M3964">
        <v>58.250140582300503</v>
      </c>
      <c r="N3964">
        <v>1.6095940186256199</v>
      </c>
      <c r="O3964">
        <v>37.570527713242598</v>
      </c>
      <c r="P3964">
        <v>43.476190476190403</v>
      </c>
      <c r="Q3964">
        <v>1.8560804483041E-2</v>
      </c>
    </row>
    <row r="3965" spans="1:17" hidden="1" x14ac:dyDescent="0.3">
      <c r="A3965" t="s">
        <v>8092</v>
      </c>
      <c r="B3965" t="s">
        <v>8093</v>
      </c>
      <c r="C3965" t="str">
        <f>IFERROR(VLOOKUP(Table1[[#This Row],[Ticker]],[1]!Table1[[Symbol]:[Industry]],2,FALSE),"-")</f>
        <v>-</v>
      </c>
      <c r="D3965" t="s">
        <v>420</v>
      </c>
      <c r="E3965">
        <v>20.747065500000001</v>
      </c>
      <c r="F3965">
        <v>36.26</v>
      </c>
      <c r="G3965">
        <v>84.414861320922199</v>
      </c>
      <c r="H3965">
        <v>-7.5691158067508901</v>
      </c>
      <c r="I3965">
        <v>8.1190214711840696</v>
      </c>
      <c r="J3965">
        <v>-3.6663017190316598</v>
      </c>
      <c r="K3965">
        <v>35.391396961989301</v>
      </c>
      <c r="L3965">
        <v>31.627773551868898</v>
      </c>
      <c r="M3965">
        <v>57.2666660517175</v>
      </c>
      <c r="N3965">
        <v>0.79247367265962698</v>
      </c>
      <c r="O3965">
        <v>19.194704908990602</v>
      </c>
      <c r="P3965">
        <v>133.935483870967</v>
      </c>
      <c r="Q3965">
        <v>7.0951994987435998E-2</v>
      </c>
    </row>
    <row r="3966" spans="1:17" hidden="1" x14ac:dyDescent="0.3">
      <c r="A3966" t="s">
        <v>8094</v>
      </c>
      <c r="B3966" t="s">
        <v>8095</v>
      </c>
      <c r="C3966" t="str">
        <f>IFERROR(VLOOKUP(Table1[[#This Row],[Ticker]],[1]!Table1[[Symbol]:[Industry]],2,FALSE),"-")</f>
        <v>-</v>
      </c>
      <c r="E3966">
        <v>20.744713230999999</v>
      </c>
      <c r="F3966">
        <v>6.49</v>
      </c>
      <c r="G3966">
        <v>-8.0830861339217694</v>
      </c>
      <c r="H3966">
        <v>-12.687306138394201</v>
      </c>
      <c r="I3966">
        <v>-26.9569565212377</v>
      </c>
      <c r="J3966">
        <v>-1.46815930417097</v>
      </c>
      <c r="K3966">
        <v>6.5843985410914003</v>
      </c>
      <c r="L3966">
        <v>6.45881389818621</v>
      </c>
      <c r="M3966">
        <v>46.977046157528001</v>
      </c>
      <c r="N3966">
        <v>0.62276962272814795</v>
      </c>
      <c r="O3966">
        <v>30.816640986132501</v>
      </c>
      <c r="P3966">
        <v>34.927234927234899</v>
      </c>
      <c r="Q3966">
        <v>3.7672054300311002E-2</v>
      </c>
    </row>
    <row r="3967" spans="1:17" hidden="1" x14ac:dyDescent="0.3">
      <c r="A3967" t="s">
        <v>8096</v>
      </c>
      <c r="B3967" t="s">
        <v>8097</v>
      </c>
      <c r="C3967" t="str">
        <f>IFERROR(VLOOKUP(Table1[[#This Row],[Ticker]],[1]!Table1[[Symbol]:[Industry]],2,FALSE),"-")</f>
        <v>-</v>
      </c>
      <c r="D3967" t="s">
        <v>539</v>
      </c>
      <c r="E3967">
        <v>20.68264692</v>
      </c>
      <c r="F3967">
        <v>2.4300000000000002</v>
      </c>
      <c r="G3967">
        <v>-86.300168355081098</v>
      </c>
      <c r="H3967">
        <v>9.2868648279055499</v>
      </c>
      <c r="I3967">
        <v>-58.598813198942103</v>
      </c>
      <c r="J3967">
        <v>5.9496300021632003</v>
      </c>
      <c r="K3967">
        <v>2.14173768783367</v>
      </c>
      <c r="L3967">
        <v>3.7839764008135002</v>
      </c>
      <c r="M3967">
        <v>64.754587480939804</v>
      </c>
      <c r="N3967">
        <v>1.1576562990883601</v>
      </c>
      <c r="O3967">
        <v>234.135993578718</v>
      </c>
      <c r="P3967">
        <v>29.305359922900099</v>
      </c>
      <c r="Q3967">
        <v>0.20595045173530299</v>
      </c>
    </row>
    <row r="3968" spans="1:17" hidden="1" x14ac:dyDescent="0.3">
      <c r="A3968" t="s">
        <v>8098</v>
      </c>
      <c r="B3968" t="s">
        <v>8099</v>
      </c>
      <c r="C3968" t="str">
        <f>IFERROR(VLOOKUP(Table1[[#This Row],[Ticker]],[1]!Table1[[Symbol]:[Industry]],2,FALSE),"-")</f>
        <v>-</v>
      </c>
      <c r="D3968" t="s">
        <v>138</v>
      </c>
      <c r="E3968">
        <v>20.678015909999999</v>
      </c>
      <c r="F3968">
        <v>17.23</v>
      </c>
      <c r="G3968">
        <v>-22.742100738588501</v>
      </c>
      <c r="H3968">
        <v>-7.0814047705380698</v>
      </c>
      <c r="I3968">
        <v>-14.7898039459219</v>
      </c>
      <c r="J3968">
        <v>-2.8019081514594002</v>
      </c>
      <c r="K3968">
        <v>18.141059080621599</v>
      </c>
      <c r="L3968">
        <v>18.457150708013199</v>
      </c>
      <c r="M3968">
        <v>31.042958701227999</v>
      </c>
      <c r="N3968">
        <v>0.97546392104245805</v>
      </c>
      <c r="O3968">
        <v>71.213000580382996</v>
      </c>
      <c r="P3968">
        <v>11.1612903225806</v>
      </c>
      <c r="Q3968">
        <v>7.3734936697424994E-2</v>
      </c>
    </row>
    <row r="3969" spans="1:17" hidden="1" x14ac:dyDescent="0.3">
      <c r="A3969" t="s">
        <v>8100</v>
      </c>
      <c r="B3969" t="s">
        <v>8101</v>
      </c>
      <c r="C3969" t="str">
        <f>IFERROR(VLOOKUP(Table1[[#This Row],[Ticker]],[1]!Table1[[Symbol]:[Industry]],2,FALSE),"-")</f>
        <v>-</v>
      </c>
      <c r="D3969" t="s">
        <v>619</v>
      </c>
      <c r="E3969">
        <v>20.673444</v>
      </c>
      <c r="F3969">
        <v>41.8</v>
      </c>
      <c r="G3969">
        <v>473.166913866078</v>
      </c>
      <c r="H3969">
        <v>22.4170854654161</v>
      </c>
      <c r="I3969">
        <v>262.00004144040099</v>
      </c>
      <c r="J3969">
        <v>6.63611927925652</v>
      </c>
      <c r="K3969">
        <v>29.800600715746299</v>
      </c>
      <c r="L3969">
        <v>17.539777200104801</v>
      </c>
      <c r="M3969">
        <v>96.114552282273493</v>
      </c>
      <c r="N3969">
        <v>0.65326676935272099</v>
      </c>
      <c r="O3969">
        <v>0.28708133971293498</v>
      </c>
      <c r="P3969">
        <v>602.52100840336095</v>
      </c>
      <c r="Q3969">
        <v>0.1788015228207</v>
      </c>
    </row>
    <row r="3970" spans="1:17" hidden="1" x14ac:dyDescent="0.3">
      <c r="A3970" t="s">
        <v>8102</v>
      </c>
      <c r="B3970" t="s">
        <v>8103</v>
      </c>
      <c r="C3970" t="str">
        <f>IFERROR(VLOOKUP(Table1[[#This Row],[Ticker]],[1]!Table1[[Symbol]:[Industry]],2,FALSE),"-")</f>
        <v>-</v>
      </c>
      <c r="D3970" t="s">
        <v>46</v>
      </c>
      <c r="E3970">
        <v>20.652950799999999</v>
      </c>
      <c r="F3970">
        <v>12.26</v>
      </c>
      <c r="G3970">
        <v>247.539208238372</v>
      </c>
      <c r="H3970">
        <v>14.770744257250801</v>
      </c>
      <c r="I3970">
        <v>169.86000282063799</v>
      </c>
      <c r="J3970">
        <v>-1.3773126330260099</v>
      </c>
      <c r="K3970">
        <v>10.0855141399649</v>
      </c>
      <c r="L3970">
        <v>6.61779137436395</v>
      </c>
      <c r="M3970">
        <v>46.463390271729097</v>
      </c>
      <c r="N3970">
        <v>1.6123012020363801</v>
      </c>
      <c r="O3970">
        <v>14.763458401305</v>
      </c>
      <c r="P3970">
        <v>290.44585987261098</v>
      </c>
      <c r="Q3970">
        <v>9.5115693720803002E-2</v>
      </c>
    </row>
    <row r="3971" spans="1:17" hidden="1" x14ac:dyDescent="0.3">
      <c r="A3971" t="s">
        <v>8104</v>
      </c>
      <c r="B3971" t="s">
        <v>8105</v>
      </c>
      <c r="C3971" t="str">
        <f>IFERROR(VLOOKUP(Table1[[#This Row],[Ticker]],[1]!Table1[[Symbol]:[Industry]],2,FALSE),"-")</f>
        <v>-</v>
      </c>
      <c r="D3971" t="s">
        <v>1833</v>
      </c>
      <c r="E3971">
        <v>20.522690399999998</v>
      </c>
      <c r="F3971">
        <v>20.82</v>
      </c>
      <c r="G3971">
        <v>133.06109376025799</v>
      </c>
      <c r="H3971">
        <v>17.210133993727901</v>
      </c>
      <c r="I3971">
        <v>66.736730743877999</v>
      </c>
      <c r="J3971">
        <v>-5.3068392330294198</v>
      </c>
      <c r="K3971">
        <v>18.395905680762699</v>
      </c>
      <c r="L3971">
        <v>14.1409428801428</v>
      </c>
      <c r="M3971">
        <v>39.960638314033297</v>
      </c>
      <c r="N3971">
        <v>1.8768437744020099</v>
      </c>
      <c r="O3971">
        <v>12.7761767531219</v>
      </c>
      <c r="P3971">
        <v>192.00561009817599</v>
      </c>
      <c r="Q3971">
        <v>4.0132032852641997E-2</v>
      </c>
    </row>
    <row r="3972" spans="1:17" hidden="1" x14ac:dyDescent="0.3">
      <c r="A3972" t="s">
        <v>8106</v>
      </c>
      <c r="B3972" t="s">
        <v>8107</v>
      </c>
      <c r="C3972" t="str">
        <f>IFERROR(VLOOKUP(Table1[[#This Row],[Ticker]],[1]!Table1[[Symbol]:[Industry]],2,FALSE),"-")</f>
        <v>-</v>
      </c>
      <c r="E3972">
        <v>20.51368128</v>
      </c>
      <c r="F3972">
        <v>20.43</v>
      </c>
      <c r="G3972">
        <v>37.016964524639498</v>
      </c>
      <c r="H3972">
        <v>-10.0279612443672</v>
      </c>
      <c r="I3972">
        <v>-2.1333526610890701</v>
      </c>
      <c r="J3972">
        <v>2.6165137533843099</v>
      </c>
      <c r="K3972">
        <v>20.655440151567799</v>
      </c>
      <c r="L3972">
        <v>18.536979266107402</v>
      </c>
      <c r="M3972">
        <v>34.842017783931503</v>
      </c>
      <c r="N3972">
        <v>0.57066160948411004</v>
      </c>
      <c r="O3972">
        <v>20.900636319138499</v>
      </c>
      <c r="P3972">
        <v>72.842639593908601</v>
      </c>
      <c r="Q3972">
        <v>-1.7998240102804999E-2</v>
      </c>
    </row>
    <row r="3973" spans="1:17" hidden="1" x14ac:dyDescent="0.3">
      <c r="A3973" t="s">
        <v>8108</v>
      </c>
      <c r="B3973" t="s">
        <v>8109</v>
      </c>
      <c r="C3973" t="str">
        <f>IFERROR(VLOOKUP(Table1[[#This Row],[Ticker]],[1]!Table1[[Symbol]:[Industry]],2,FALSE),"-")</f>
        <v>-</v>
      </c>
      <c r="D3973" t="s">
        <v>5283</v>
      </c>
      <c r="E3973">
        <v>20.499569999999999</v>
      </c>
      <c r="F3973">
        <v>39</v>
      </c>
      <c r="G3973">
        <v>8.2274465537295498</v>
      </c>
      <c r="H3973">
        <v>-1.6141998576157099</v>
      </c>
      <c r="I3973">
        <v>-0.55039389618777701</v>
      </c>
      <c r="J3973">
        <v>5.00368405621726</v>
      </c>
      <c r="K3973">
        <v>36.817680591318997</v>
      </c>
      <c r="L3973">
        <v>34.703992750721</v>
      </c>
      <c r="M3973">
        <v>57.250900009566699</v>
      </c>
      <c r="N3973">
        <v>0.71926455792495803</v>
      </c>
      <c r="O3973">
        <v>18.615384615384599</v>
      </c>
      <c r="P3973">
        <v>47.058823529411697</v>
      </c>
      <c r="Q3973">
        <v>3.1123620614227E-2</v>
      </c>
    </row>
    <row r="3974" spans="1:17" hidden="1" x14ac:dyDescent="0.3">
      <c r="A3974" t="s">
        <v>8110</v>
      </c>
      <c r="B3974" t="s">
        <v>8111</v>
      </c>
      <c r="C3974" t="str">
        <f>IFERROR(VLOOKUP(Table1[[#This Row],[Ticker]],[1]!Table1[[Symbol]:[Industry]],2,FALSE),"-")</f>
        <v>-</v>
      </c>
      <c r="E3974">
        <v>20.480981849999999</v>
      </c>
      <c r="F3974">
        <v>25.9</v>
      </c>
      <c r="G3974">
        <v>-22.367469365441099</v>
      </c>
      <c r="H3974">
        <v>2.38535026681655</v>
      </c>
      <c r="I3974">
        <v>-13.126938709696701</v>
      </c>
      <c r="J3974">
        <v>0.73660628202137901</v>
      </c>
      <c r="K3974">
        <v>24.707856099642601</v>
      </c>
      <c r="L3974">
        <v>24.759615568247</v>
      </c>
      <c r="M3974">
        <v>56.8151821611754</v>
      </c>
      <c r="N3974">
        <v>0.64006368751641696</v>
      </c>
      <c r="O3974">
        <v>36.949806949806899</v>
      </c>
      <c r="P3974">
        <v>28.855721393034798</v>
      </c>
      <c r="Q3974">
        <v>-4.3741091575241003E-2</v>
      </c>
    </row>
    <row r="3975" spans="1:17" hidden="1" x14ac:dyDescent="0.3">
      <c r="A3975" t="s">
        <v>8112</v>
      </c>
      <c r="B3975" t="s">
        <v>8113</v>
      </c>
      <c r="C3975" t="str">
        <f>IFERROR(VLOOKUP(Table1[[#This Row],[Ticker]],[1]!Table1[[Symbol]:[Industry]],2,FALSE),"-")</f>
        <v>-</v>
      </c>
      <c r="D3975" t="s">
        <v>72</v>
      </c>
      <c r="E3975">
        <v>20.459690290000001</v>
      </c>
      <c r="F3975">
        <v>6.13</v>
      </c>
      <c r="G3975">
        <v>-80.604134952189895</v>
      </c>
      <c r="H3975">
        <v>-7.4996860799767902</v>
      </c>
      <c r="I3975">
        <v>-54.382393428870699</v>
      </c>
      <c r="J3975">
        <v>7.5474596757809903E-2</v>
      </c>
      <c r="K3975">
        <v>6.7073076382821899</v>
      </c>
      <c r="L3975">
        <v>8.6893397295156003</v>
      </c>
      <c r="M3975">
        <v>38.663582429849498</v>
      </c>
      <c r="N3975">
        <v>0.86732042958364897</v>
      </c>
      <c r="O3975">
        <v>203.26264274061899</v>
      </c>
      <c r="P3975">
        <v>311.68569509738001</v>
      </c>
      <c r="Q3975">
        <v>6.0056379436997001E-2</v>
      </c>
    </row>
    <row r="3976" spans="1:17" hidden="1" x14ac:dyDescent="0.3">
      <c r="A3976" t="s">
        <v>8114</v>
      </c>
      <c r="B3976" t="s">
        <v>8115</v>
      </c>
      <c r="C3976" t="str">
        <f>IFERROR(VLOOKUP(Table1[[#This Row],[Ticker]],[1]!Table1[[Symbol]:[Industry]],2,FALSE),"-")</f>
        <v>-</v>
      </c>
      <c r="E3976">
        <v>20.320371999999999</v>
      </c>
      <c r="F3976">
        <v>51.34</v>
      </c>
      <c r="G3976">
        <v>-19.114832165667799</v>
      </c>
      <c r="H3976">
        <v>41.932244216568002</v>
      </c>
      <c r="I3976">
        <v>0.114510267724986</v>
      </c>
      <c r="J3976">
        <v>-0.26341123290444302</v>
      </c>
      <c r="K3976">
        <v>45.746808425025797</v>
      </c>
      <c r="L3976">
        <v>39.168611733287797</v>
      </c>
      <c r="M3976">
        <v>39.035760613426397</v>
      </c>
      <c r="N3976">
        <v>1.1076923076923</v>
      </c>
      <c r="O3976">
        <v>34.105960264900602</v>
      </c>
      <c r="P3976">
        <v>93.735849056603797</v>
      </c>
    </row>
    <row r="3977" spans="1:17" hidden="1" x14ac:dyDescent="0.3">
      <c r="A3977" t="s">
        <v>8116</v>
      </c>
      <c r="B3977" t="s">
        <v>8117</v>
      </c>
      <c r="C3977" t="str">
        <f>IFERROR(VLOOKUP(Table1[[#This Row],[Ticker]],[1]!Table1[[Symbol]:[Industry]],2,FALSE),"-")</f>
        <v>-</v>
      </c>
      <c r="E3977">
        <v>20.306294999999999</v>
      </c>
      <c r="F3977">
        <v>36.450000000000003</v>
      </c>
      <c r="G3977">
        <v>-65.308632798748903</v>
      </c>
      <c r="H3977">
        <v>33.343655917348798</v>
      </c>
      <c r="I3977">
        <v>-38.584000271005202</v>
      </c>
      <c r="J3977">
        <v>16.664625934550401</v>
      </c>
      <c r="K3977">
        <v>29.808709650545101</v>
      </c>
      <c r="L3977">
        <v>39.171586254648602</v>
      </c>
      <c r="M3977">
        <v>82.6010791851851</v>
      </c>
      <c r="N3977">
        <v>2.1580645161290302</v>
      </c>
      <c r="O3977">
        <v>172.78463648834</v>
      </c>
      <c r="P3977">
        <v>57.315494173500198</v>
      </c>
    </row>
    <row r="3978" spans="1:17" hidden="1" x14ac:dyDescent="0.3">
      <c r="A3978" t="s">
        <v>8118</v>
      </c>
      <c r="B3978" t="s">
        <v>8119</v>
      </c>
      <c r="C3978" t="str">
        <f>IFERROR(VLOOKUP(Table1[[#This Row],[Ticker]],[1]!Table1[[Symbol]:[Industry]],2,FALSE),"-")</f>
        <v>-</v>
      </c>
      <c r="D3978" t="s">
        <v>387</v>
      </c>
      <c r="E3978">
        <v>20.300160000000002</v>
      </c>
      <c r="F3978">
        <v>38.799999999999997</v>
      </c>
      <c r="G3978">
        <v>-6.4001857010213596</v>
      </c>
      <c r="H3978">
        <v>-7.9631955281758398</v>
      </c>
      <c r="I3978">
        <v>-24.304565044253099</v>
      </c>
      <c r="J3978">
        <v>-0.81509830655072901</v>
      </c>
      <c r="K3978">
        <v>38.579458799555603</v>
      </c>
      <c r="L3978">
        <v>38.438757134596599</v>
      </c>
      <c r="M3978">
        <v>55.790841563536397</v>
      </c>
      <c r="N3978">
        <v>0.63905308042934805</v>
      </c>
      <c r="O3978">
        <v>23.711340206185501</v>
      </c>
      <c r="P3978">
        <v>25.161290322580601</v>
      </c>
      <c r="Q3978">
        <v>-5.6768569706193997E-2</v>
      </c>
    </row>
    <row r="3979" spans="1:17" hidden="1" x14ac:dyDescent="0.3">
      <c r="A3979" t="s">
        <v>8120</v>
      </c>
      <c r="B3979" t="s">
        <v>8121</v>
      </c>
      <c r="C3979" t="str">
        <f>IFERROR(VLOOKUP(Table1[[#This Row],[Ticker]],[1]!Table1[[Symbol]:[Industry]],2,FALSE),"-")</f>
        <v>-</v>
      </c>
      <c r="D3979" t="s">
        <v>539</v>
      </c>
      <c r="E3979">
        <v>20.28</v>
      </c>
      <c r="F3979">
        <v>27.04</v>
      </c>
      <c r="G3979">
        <v>-33.328943612011898</v>
      </c>
      <c r="H3979">
        <v>-17.816555210895299</v>
      </c>
      <c r="I3979">
        <v>-49.4174644643712</v>
      </c>
      <c r="J3979">
        <v>-2.5426382891000401</v>
      </c>
      <c r="K3979">
        <v>29.5120976751165</v>
      </c>
      <c r="L3979">
        <v>34.616692324116002</v>
      </c>
      <c r="M3979">
        <v>43.834533968688802</v>
      </c>
      <c r="N3979">
        <v>0.66193162212402101</v>
      </c>
      <c r="O3979">
        <v>118.195266272189</v>
      </c>
      <c r="P3979">
        <v>13.1854332356634</v>
      </c>
    </row>
    <row r="3980" spans="1:17" hidden="1" x14ac:dyDescent="0.3">
      <c r="A3980" t="s">
        <v>8122</v>
      </c>
      <c r="B3980" t="s">
        <v>8123</v>
      </c>
      <c r="C3980" t="str">
        <f>IFERROR(VLOOKUP(Table1[[#This Row],[Ticker]],[1]!Table1[[Symbol]:[Industry]],2,FALSE),"-")</f>
        <v>-</v>
      </c>
      <c r="D3980" t="s">
        <v>319</v>
      </c>
      <c r="E3980">
        <v>20.276046336</v>
      </c>
      <c r="F3980">
        <v>14.56</v>
      </c>
      <c r="G3980">
        <v>3.2571721916306502</v>
      </c>
      <c r="H3980">
        <v>8.3203500625343292</v>
      </c>
      <c r="I3980">
        <v>-54.131171295308597</v>
      </c>
      <c r="J3980">
        <v>-8.5898204803477505</v>
      </c>
      <c r="K3980">
        <v>16.1423850152519</v>
      </c>
      <c r="L3980">
        <v>16.3758385493406</v>
      </c>
      <c r="M3980">
        <v>31.674924189429099</v>
      </c>
      <c r="N3980">
        <v>0.80716208535714595</v>
      </c>
      <c r="O3980">
        <v>70.804794520547901</v>
      </c>
      <c r="P3980">
        <v>32.878270762229803</v>
      </c>
      <c r="Q3980">
        <v>4.7778600395776999E-2</v>
      </c>
    </row>
    <row r="3981" spans="1:17" hidden="1" x14ac:dyDescent="0.3">
      <c r="A3981" t="s">
        <v>8124</v>
      </c>
      <c r="B3981" t="s">
        <v>8125</v>
      </c>
      <c r="C3981" t="str">
        <f>IFERROR(VLOOKUP(Table1[[#This Row],[Ticker]],[1]!Table1[[Symbol]:[Industry]],2,FALSE),"-")</f>
        <v>-</v>
      </c>
      <c r="E3981">
        <v>20.263999999999999</v>
      </c>
      <c r="F3981">
        <v>74.5</v>
      </c>
      <c r="G3981">
        <v>-77.296745281791402</v>
      </c>
      <c r="H3981">
        <v>12.505372088966</v>
      </c>
      <c r="I3981">
        <v>-38.452152537788699</v>
      </c>
      <c r="J3981">
        <v>-4.3940470081804497</v>
      </c>
      <c r="K3981">
        <v>70.426604166470597</v>
      </c>
      <c r="L3981">
        <v>87.890203687827594</v>
      </c>
      <c r="M3981">
        <v>62.895253417342701</v>
      </c>
      <c r="N3981">
        <v>1.4090909090909001</v>
      </c>
      <c r="O3981">
        <v>136.174496644295</v>
      </c>
      <c r="P3981">
        <v>16.862745098039198</v>
      </c>
    </row>
    <row r="3982" spans="1:17" hidden="1" x14ac:dyDescent="0.3">
      <c r="A3982" t="s">
        <v>8126</v>
      </c>
      <c r="B3982" t="s">
        <v>8127</v>
      </c>
      <c r="C3982" t="str">
        <f>IFERROR(VLOOKUP(Table1[[#This Row],[Ticker]],[1]!Table1[[Symbol]:[Industry]],2,FALSE),"-")</f>
        <v>-</v>
      </c>
      <c r="E3982">
        <v>20.253912499999998</v>
      </c>
      <c r="F3982">
        <v>55.7</v>
      </c>
      <c r="G3982">
        <v>-82.206164499126103</v>
      </c>
      <c r="H3982">
        <v>-7.1126834665895098</v>
      </c>
      <c r="I3982">
        <v>-73.486497471476099</v>
      </c>
      <c r="J3982">
        <v>-2.2383840988943602</v>
      </c>
      <c r="M3982">
        <v>35.8628706053779</v>
      </c>
      <c r="O3982">
        <v>190.93357271095101</v>
      </c>
      <c r="P3982">
        <v>6.1558986087288003</v>
      </c>
    </row>
    <row r="3983" spans="1:17" hidden="1" x14ac:dyDescent="0.3">
      <c r="A3983" t="s">
        <v>8128</v>
      </c>
      <c r="B3983" t="s">
        <v>8129</v>
      </c>
      <c r="C3983" t="str">
        <f>IFERROR(VLOOKUP(Table1[[#This Row],[Ticker]],[1]!Table1[[Symbol]:[Industry]],2,FALSE),"-")</f>
        <v>-</v>
      </c>
      <c r="E3983">
        <v>20.238643799999998</v>
      </c>
      <c r="F3983">
        <v>21.86</v>
      </c>
      <c r="G3983">
        <v>7.6315221055208902</v>
      </c>
      <c r="H3983">
        <v>2.5797560964044401</v>
      </c>
      <c r="I3983">
        <v>10.1596732632061</v>
      </c>
      <c r="J3983">
        <v>-5.7414896889564604</v>
      </c>
      <c r="K3983">
        <v>22.647487234490001</v>
      </c>
      <c r="L3983">
        <v>20.0908411182319</v>
      </c>
      <c r="M3983">
        <v>27.083859453605701</v>
      </c>
      <c r="N3983">
        <v>0.56992578432474905</v>
      </c>
      <c r="O3983">
        <v>38.060384263494903</v>
      </c>
      <c r="P3983">
        <v>56.142857142857103</v>
      </c>
      <c r="Q3983">
        <v>0.123064596769971</v>
      </c>
    </row>
    <row r="3984" spans="1:17" hidden="1" x14ac:dyDescent="0.3">
      <c r="A3984" t="s">
        <v>8130</v>
      </c>
      <c r="B3984" t="s">
        <v>8131</v>
      </c>
      <c r="C3984" t="str">
        <f>IFERROR(VLOOKUP(Table1[[#This Row],[Ticker]],[1]!Table1[[Symbol]:[Industry]],2,FALSE),"-")</f>
        <v>-</v>
      </c>
      <c r="D3984" t="s">
        <v>703</v>
      </c>
      <c r="E3984">
        <v>20.204048429</v>
      </c>
      <c r="F3984">
        <v>202.26</v>
      </c>
      <c r="G3984">
        <v>-20.6397147987735</v>
      </c>
      <c r="K3984">
        <v>199.64482088527899</v>
      </c>
      <c r="L3984">
        <v>192.56798235863999</v>
      </c>
      <c r="M3984">
        <v>61.144137814655998</v>
      </c>
      <c r="N3984">
        <v>1</v>
      </c>
      <c r="O3984">
        <v>3.8267576386828899</v>
      </c>
      <c r="P3984">
        <v>6.6434672571970799</v>
      </c>
      <c r="Q3984">
        <v>-1.293132028575E-3</v>
      </c>
    </row>
    <row r="3985" spans="1:17" hidden="1" x14ac:dyDescent="0.3">
      <c r="A3985" t="s">
        <v>8132</v>
      </c>
      <c r="B3985" t="s">
        <v>8133</v>
      </c>
      <c r="C3985" t="str">
        <f>IFERROR(VLOOKUP(Table1[[#This Row],[Ticker]],[1]!Table1[[Symbol]:[Industry]],2,FALSE),"-")</f>
        <v>-</v>
      </c>
      <c r="E3985">
        <v>20.164207999999999</v>
      </c>
      <c r="F3985">
        <v>27.4</v>
      </c>
      <c r="G3985">
        <v>32.1494128485771</v>
      </c>
      <c r="H3985">
        <v>-12.6946279110339</v>
      </c>
      <c r="I3985">
        <v>15.2199142270615</v>
      </c>
      <c r="J3985">
        <v>-4.5076785174290199</v>
      </c>
      <c r="K3985">
        <v>28.114278508959199</v>
      </c>
      <c r="L3985">
        <v>24.3973863856144</v>
      </c>
      <c r="M3985">
        <v>29.496550864982201</v>
      </c>
      <c r="N3985">
        <v>0.35992509363295799</v>
      </c>
      <c r="O3985">
        <v>22.8102189781021</v>
      </c>
      <c r="P3985">
        <v>85.762711864406697</v>
      </c>
      <c r="Q3985">
        <v>9.9355894844544004E-2</v>
      </c>
    </row>
    <row r="3986" spans="1:17" hidden="1" x14ac:dyDescent="0.3">
      <c r="A3986" t="s">
        <v>8134</v>
      </c>
      <c r="B3986" t="s">
        <v>8135</v>
      </c>
      <c r="C3986" t="str">
        <f>IFERROR(VLOOKUP(Table1[[#This Row],[Ticker]],[1]!Table1[[Symbol]:[Industry]],2,FALSE),"-")</f>
        <v>-</v>
      </c>
      <c r="D3986" t="s">
        <v>1638</v>
      </c>
      <c r="E3986">
        <v>20.130915000000002</v>
      </c>
      <c r="F3986">
        <v>45.75</v>
      </c>
      <c r="G3986">
        <v>63.677871325353898</v>
      </c>
      <c r="H3986">
        <v>-1.15005862264443</v>
      </c>
      <c r="I3986">
        <v>-6.86963801174445</v>
      </c>
      <c r="J3986">
        <v>0.218066736353381</v>
      </c>
      <c r="K3986">
        <v>45.951589117537701</v>
      </c>
      <c r="L3986">
        <v>46.012013949742098</v>
      </c>
      <c r="M3986">
        <v>59.771102341516297</v>
      </c>
      <c r="N3986">
        <v>1.39086555385459</v>
      </c>
      <c r="O3986">
        <v>38.448087431693899</v>
      </c>
      <c r="P3986">
        <v>97.028423772609798</v>
      </c>
    </row>
    <row r="3987" spans="1:17" hidden="1" x14ac:dyDescent="0.3">
      <c r="A3987" t="s">
        <v>8136</v>
      </c>
      <c r="B3987" t="s">
        <v>8137</v>
      </c>
      <c r="C3987" t="str">
        <f>IFERROR(VLOOKUP(Table1[[#This Row],[Ticker]],[1]!Table1[[Symbol]:[Industry]],2,FALSE),"-")</f>
        <v>-</v>
      </c>
      <c r="D3987" t="s">
        <v>420</v>
      </c>
      <c r="E3987">
        <v>20.09395</v>
      </c>
      <c r="F3987">
        <v>20.2</v>
      </c>
      <c r="G3987">
        <v>37.108586228803198</v>
      </c>
      <c r="H3987">
        <v>-2.44498968118371</v>
      </c>
      <c r="I3987">
        <v>-10.8095337465436</v>
      </c>
      <c r="J3987">
        <v>6.7645725145227003</v>
      </c>
      <c r="K3987">
        <v>19.197319887470002</v>
      </c>
      <c r="L3987">
        <v>17.948983273206</v>
      </c>
      <c r="M3987">
        <v>70.128761967909895</v>
      </c>
      <c r="N3987">
        <v>0.454503717750386</v>
      </c>
      <c r="O3987">
        <v>11.7821782178217</v>
      </c>
      <c r="P3987">
        <v>71.186440677966004</v>
      </c>
      <c r="Q3987">
        <v>4.0655006235073003E-2</v>
      </c>
    </row>
    <row r="3988" spans="1:17" hidden="1" x14ac:dyDescent="0.3">
      <c r="A3988" t="s">
        <v>8138</v>
      </c>
      <c r="B3988" t="s">
        <v>8139</v>
      </c>
      <c r="C3988" t="str">
        <f>IFERROR(VLOOKUP(Table1[[#This Row],[Ticker]],[1]!Table1[[Symbol]:[Industry]],2,FALSE),"-")</f>
        <v>-</v>
      </c>
      <c r="E3988">
        <v>20.080871200000001</v>
      </c>
      <c r="F3988">
        <v>69.2</v>
      </c>
      <c r="G3988">
        <v>-85.851322043788997</v>
      </c>
      <c r="H3988">
        <v>-1.4164874560389</v>
      </c>
      <c r="I3988">
        <v>-77.131655016139007</v>
      </c>
      <c r="J3988">
        <v>0.18451236654198599</v>
      </c>
      <c r="K3988">
        <v>69.432129288982793</v>
      </c>
      <c r="M3988">
        <v>52.727823683542198</v>
      </c>
      <c r="N3988">
        <v>0.50270270270270201</v>
      </c>
      <c r="O3988">
        <v>188.29479768786101</v>
      </c>
      <c r="P3988">
        <v>25.818181818181799</v>
      </c>
    </row>
    <row r="3989" spans="1:17" hidden="1" x14ac:dyDescent="0.3">
      <c r="A3989" t="s">
        <v>8140</v>
      </c>
      <c r="B3989" t="s">
        <v>8141</v>
      </c>
      <c r="C3989" t="str">
        <f>IFERROR(VLOOKUP(Table1[[#This Row],[Ticker]],[1]!Table1[[Symbol]:[Industry]],2,FALSE),"-")</f>
        <v>-</v>
      </c>
      <c r="D3989" t="s">
        <v>539</v>
      </c>
      <c r="E3989">
        <v>20.013135847999902</v>
      </c>
      <c r="F3989">
        <v>14.18</v>
      </c>
      <c r="G3989">
        <v>59.702813199905002</v>
      </c>
      <c r="H3989">
        <v>29.3319875720114</v>
      </c>
      <c r="I3989">
        <v>146.85093262332899</v>
      </c>
      <c r="J3989">
        <v>6.5655660601724497</v>
      </c>
      <c r="K3989">
        <v>10.052050599807</v>
      </c>
      <c r="L3989">
        <v>8.9322934945714891</v>
      </c>
      <c r="M3989">
        <v>89.818115023793098</v>
      </c>
      <c r="N3989">
        <v>1.28591946969094</v>
      </c>
      <c r="O3989">
        <v>0</v>
      </c>
      <c r="P3989">
        <v>229.767441860465</v>
      </c>
      <c r="Q3989">
        <v>1.0881518374919E-2</v>
      </c>
    </row>
    <row r="3990" spans="1:17" hidden="1" x14ac:dyDescent="0.3">
      <c r="A3990" t="s">
        <v>8142</v>
      </c>
      <c r="B3990" t="s">
        <v>8143</v>
      </c>
      <c r="C3990" t="str">
        <f>IFERROR(VLOOKUP(Table1[[#This Row],[Ticker]],[1]!Table1[[Symbol]:[Industry]],2,FALSE),"-")</f>
        <v>-</v>
      </c>
      <c r="E3990">
        <v>20.012587199999999</v>
      </c>
      <c r="F3990">
        <v>21.96</v>
      </c>
      <c r="G3990">
        <v>1.36652247664573</v>
      </c>
      <c r="H3990">
        <v>-19.684230357517102</v>
      </c>
      <c r="I3990">
        <v>-14.2907590077496</v>
      </c>
      <c r="J3990">
        <v>-2.3249737154784702</v>
      </c>
      <c r="K3990">
        <v>23.767563127914698</v>
      </c>
      <c r="L3990">
        <v>21.462797518127701</v>
      </c>
      <c r="M3990">
        <v>33.137501750164702</v>
      </c>
      <c r="N3990">
        <v>1.2555315427474201</v>
      </c>
      <c r="O3990">
        <v>45.673952641165698</v>
      </c>
      <c r="P3990">
        <v>65.112781954887197</v>
      </c>
      <c r="Q3990">
        <v>0.107195641788645</v>
      </c>
    </row>
    <row r="3991" spans="1:17" hidden="1" x14ac:dyDescent="0.3">
      <c r="A3991" t="s">
        <v>8144</v>
      </c>
      <c r="B3991" t="s">
        <v>8145</v>
      </c>
      <c r="C3991" t="str">
        <f>IFERROR(VLOOKUP(Table1[[#This Row],[Ticker]],[1]!Table1[[Symbol]:[Industry]],2,FALSE),"-")</f>
        <v>-</v>
      </c>
      <c r="D3991" t="s">
        <v>703</v>
      </c>
      <c r="E3991">
        <v>20.010432867999999</v>
      </c>
      <c r="F3991">
        <v>85.28</v>
      </c>
      <c r="G3991">
        <v>28.691439465791699</v>
      </c>
      <c r="H3991">
        <v>-1.9036113625705799</v>
      </c>
      <c r="I3991">
        <v>10.972261347081799</v>
      </c>
      <c r="J3991">
        <v>-1.04831322601546</v>
      </c>
      <c r="K3991">
        <v>83.459064557346096</v>
      </c>
      <c r="L3991">
        <v>73.390042298357699</v>
      </c>
      <c r="M3991">
        <v>57.664030131014698</v>
      </c>
      <c r="N3991">
        <v>1.2088025842228101</v>
      </c>
      <c r="O3991">
        <v>5.5347091932457602</v>
      </c>
      <c r="P3991">
        <v>63.0592734225621</v>
      </c>
      <c r="Q3991">
        <v>6.2739406014718002E-2</v>
      </c>
    </row>
    <row r="3992" spans="1:17" hidden="1" x14ac:dyDescent="0.3">
      <c r="A3992" t="s">
        <v>8146</v>
      </c>
      <c r="B3992" t="s">
        <v>8147</v>
      </c>
      <c r="C3992" t="str">
        <f>IFERROR(VLOOKUP(Table1[[#This Row],[Ticker]],[1]!Table1[[Symbol]:[Industry]],2,FALSE),"-")</f>
        <v>-</v>
      </c>
      <c r="E3992">
        <v>19.90926</v>
      </c>
      <c r="F3992">
        <v>18</v>
      </c>
      <c r="G3992">
        <v>82.683069352382901</v>
      </c>
      <c r="H3992">
        <v>-4.9507682619111399</v>
      </c>
      <c r="I3992">
        <v>4.4245748147008399</v>
      </c>
      <c r="J3992">
        <v>-1.0223550377069199</v>
      </c>
      <c r="K3992">
        <v>19.459774855214501</v>
      </c>
      <c r="L3992">
        <v>16.979987674012602</v>
      </c>
      <c r="M3992">
        <v>25.978227244411801</v>
      </c>
      <c r="N3992">
        <v>0.13824026366171099</v>
      </c>
      <c r="O3992">
        <v>72.2222222222222</v>
      </c>
      <c r="P3992">
        <v>125</v>
      </c>
    </row>
    <row r="3993" spans="1:17" hidden="1" x14ac:dyDescent="0.3">
      <c r="A3993" t="s">
        <v>8148</v>
      </c>
      <c r="B3993" t="s">
        <v>8149</v>
      </c>
      <c r="C3993" t="str">
        <f>IFERROR(VLOOKUP(Table1[[#This Row],[Ticker]],[1]!Table1[[Symbol]:[Industry]],2,FALSE),"-")</f>
        <v>-</v>
      </c>
      <c r="D3993" t="s">
        <v>420</v>
      </c>
      <c r="E3993">
        <v>19.861477699999998</v>
      </c>
      <c r="F3993">
        <v>28.3</v>
      </c>
      <c r="G3993">
        <v>50.823315524950502</v>
      </c>
      <c r="H3993">
        <v>-19.867475527237801</v>
      </c>
      <c r="I3993">
        <v>-40.704116080530397</v>
      </c>
      <c r="J3993">
        <v>5.6447458179045</v>
      </c>
      <c r="K3993">
        <v>28.325771612484999</v>
      </c>
      <c r="L3993">
        <v>25.811908544058401</v>
      </c>
      <c r="M3993">
        <v>41.580523542992502</v>
      </c>
      <c r="N3993">
        <v>0.51943630679695596</v>
      </c>
      <c r="O3993">
        <v>47.844522968197801</v>
      </c>
      <c r="P3993">
        <v>84.967320261437806</v>
      </c>
      <c r="Q3993">
        <v>0.116168712063831</v>
      </c>
    </row>
    <row r="3994" spans="1:17" hidden="1" x14ac:dyDescent="0.3">
      <c r="A3994" t="s">
        <v>8150</v>
      </c>
      <c r="B3994" t="s">
        <v>8151</v>
      </c>
      <c r="C3994" t="str">
        <f>IFERROR(VLOOKUP(Table1[[#This Row],[Ticker]],[1]!Table1[[Symbol]:[Industry]],2,FALSE),"-")</f>
        <v>-</v>
      </c>
      <c r="E3994">
        <v>19.806941999999999</v>
      </c>
      <c r="F3994">
        <v>19.43</v>
      </c>
      <c r="G3994">
        <v>-79.237283364275996</v>
      </c>
      <c r="H3994">
        <v>-12.264249773124799</v>
      </c>
      <c r="I3994">
        <v>-63.663073912432097</v>
      </c>
      <c r="J3994">
        <v>-2.08203802950481</v>
      </c>
      <c r="K3994">
        <v>22.197422745904301</v>
      </c>
      <c r="L3994">
        <v>32.9654550862791</v>
      </c>
      <c r="M3994">
        <v>43.9743561316794</v>
      </c>
      <c r="N3994">
        <v>1.30148395221401</v>
      </c>
      <c r="O3994">
        <v>272.259392691713</v>
      </c>
      <c r="P3994">
        <v>5.5978260869565304</v>
      </c>
    </row>
    <row r="3995" spans="1:17" hidden="1" x14ac:dyDescent="0.3">
      <c r="A3995" t="s">
        <v>8152</v>
      </c>
      <c r="B3995" t="s">
        <v>8153</v>
      </c>
      <c r="C3995" t="str">
        <f>IFERROR(VLOOKUP(Table1[[#This Row],[Ticker]],[1]!Table1[[Symbol]:[Industry]],2,FALSE),"-")</f>
        <v>-</v>
      </c>
      <c r="E3995">
        <v>19.778288432</v>
      </c>
      <c r="F3995">
        <v>8.51</v>
      </c>
      <c r="G3995">
        <v>-83.663295242671794</v>
      </c>
      <c r="H3995">
        <v>-9.6669125552287092</v>
      </c>
      <c r="I3995">
        <v>-91.728490791567395</v>
      </c>
      <c r="J3995">
        <v>-4.9613933807702697</v>
      </c>
      <c r="K3995">
        <v>9.5509240758276093</v>
      </c>
      <c r="L3995">
        <v>17.1527485125163</v>
      </c>
      <c r="M3995">
        <v>41.157675376936901</v>
      </c>
      <c r="N3995">
        <v>0.37786504819707201</v>
      </c>
      <c r="O3995">
        <v>433.49001175088102</v>
      </c>
      <c r="P3995">
        <v>13.9223560910307</v>
      </c>
      <c r="Q3995">
        <v>-6.7069121878905E-2</v>
      </c>
    </row>
    <row r="3996" spans="1:17" hidden="1" x14ac:dyDescent="0.3">
      <c r="A3996" t="s">
        <v>8154</v>
      </c>
      <c r="B3996" t="s">
        <v>8155</v>
      </c>
      <c r="C3996" t="str">
        <f>IFERROR(VLOOKUP(Table1[[#This Row],[Ticker]],[1]!Table1[[Symbol]:[Industry]],2,FALSE),"-")</f>
        <v>-</v>
      </c>
      <c r="E3996">
        <v>19.777902000000001</v>
      </c>
      <c r="F3996">
        <v>27.31</v>
      </c>
      <c r="G3996">
        <v>98.418193531038597</v>
      </c>
      <c r="H3996">
        <v>-31.037934997648101</v>
      </c>
      <c r="I3996">
        <v>-2.5912597474787802</v>
      </c>
      <c r="J3996">
        <v>-5.2705150922212196</v>
      </c>
      <c r="K3996">
        <v>27.859374989157999</v>
      </c>
      <c r="L3996">
        <v>22.989534093767599</v>
      </c>
      <c r="M3996">
        <v>24.150870419049699</v>
      </c>
      <c r="N3996">
        <v>0.44053190005228898</v>
      </c>
      <c r="O3996">
        <v>46.466495789088199</v>
      </c>
      <c r="P3996">
        <v>125.702479338842</v>
      </c>
      <c r="Q3996">
        <v>0.10210179827888299</v>
      </c>
    </row>
    <row r="3997" spans="1:17" hidden="1" x14ac:dyDescent="0.3">
      <c r="A3997" t="s">
        <v>8156</v>
      </c>
      <c r="B3997" t="s">
        <v>8157</v>
      </c>
      <c r="C3997" t="str">
        <f>IFERROR(VLOOKUP(Table1[[#This Row],[Ticker]],[1]!Table1[[Symbol]:[Industry]],2,FALSE),"-")</f>
        <v>-</v>
      </c>
      <c r="D3997" t="s">
        <v>372</v>
      </c>
      <c r="E3997">
        <v>19.730069759999999</v>
      </c>
      <c r="F3997">
        <v>13.8</v>
      </c>
      <c r="G3997">
        <v>-97.437481738317302</v>
      </c>
      <c r="H3997">
        <v>-22.984823989465301</v>
      </c>
      <c r="I3997">
        <v>-60.6028109025943</v>
      </c>
      <c r="J3997">
        <v>2.2391398509950999</v>
      </c>
      <c r="K3997">
        <v>18.983450429273901</v>
      </c>
      <c r="L3997">
        <v>37.132574074140102</v>
      </c>
      <c r="M3997">
        <v>2.2970369925746201</v>
      </c>
      <c r="N3997">
        <v>0.66296427913684697</v>
      </c>
      <c r="O3997">
        <v>376.44927536231802</v>
      </c>
      <c r="P3997">
        <v>1.6949152542372801</v>
      </c>
      <c r="Q3997">
        <v>-7.8000034196041998E-2</v>
      </c>
    </row>
    <row r="3998" spans="1:17" hidden="1" x14ac:dyDescent="0.3">
      <c r="A3998" t="s">
        <v>8158</v>
      </c>
      <c r="B3998" t="s">
        <v>8159</v>
      </c>
      <c r="C3998" t="str">
        <f>IFERROR(VLOOKUP(Table1[[#This Row],[Ticker]],[1]!Table1[[Symbol]:[Industry]],2,FALSE),"-")</f>
        <v>-</v>
      </c>
      <c r="D3998" t="s">
        <v>62</v>
      </c>
      <c r="E3998">
        <v>19.72</v>
      </c>
      <c r="F3998">
        <v>4.93</v>
      </c>
      <c r="G3998">
        <v>-91.196687957629905</v>
      </c>
      <c r="H3998">
        <v>-19.0659739537838</v>
      </c>
      <c r="I3998">
        <v>-56.284984383100202</v>
      </c>
      <c r="J3998">
        <v>4.7905090978193803</v>
      </c>
      <c r="K3998">
        <v>5.7849570122096798</v>
      </c>
      <c r="L3998">
        <v>8.0434974164968303</v>
      </c>
      <c r="M3998">
        <v>40.974490745812297</v>
      </c>
      <c r="N3998">
        <v>0.72986253326810901</v>
      </c>
      <c r="O3998">
        <v>205.07099391480699</v>
      </c>
      <c r="P3998">
        <v>5.3418803418803398</v>
      </c>
      <c r="Q3998">
        <v>-4.1693643408692999E-2</v>
      </c>
    </row>
    <row r="3999" spans="1:17" hidden="1" x14ac:dyDescent="0.3">
      <c r="A3999" t="s">
        <v>8160</v>
      </c>
      <c r="B3999" t="s">
        <v>8161</v>
      </c>
      <c r="C3999" t="str">
        <f>IFERROR(VLOOKUP(Table1[[#This Row],[Ticker]],[1]!Table1[[Symbol]:[Industry]],2,FALSE),"-")</f>
        <v>-</v>
      </c>
      <c r="D3999" t="s">
        <v>703</v>
      </c>
      <c r="E3999">
        <v>19.692535094</v>
      </c>
      <c r="F3999">
        <v>65.459999999999994</v>
      </c>
      <c r="G3999">
        <v>-3.9231244380598</v>
      </c>
      <c r="H3999">
        <v>4.6537588211805296</v>
      </c>
      <c r="I3999">
        <v>-0.22446940977985799</v>
      </c>
      <c r="J3999">
        <v>2.3200292582450399</v>
      </c>
      <c r="K3999">
        <v>60.187985147968398</v>
      </c>
      <c r="L3999">
        <v>56.857729154380699</v>
      </c>
      <c r="M3999">
        <v>43.249617568739502</v>
      </c>
      <c r="N3999">
        <v>1.28619842363543</v>
      </c>
      <c r="O3999">
        <v>3.8038496791933998</v>
      </c>
      <c r="P3999">
        <v>25.971826649218599</v>
      </c>
    </row>
    <row r="4000" spans="1:17" hidden="1" x14ac:dyDescent="0.3">
      <c r="A4000" t="s">
        <v>8162</v>
      </c>
      <c r="B4000" t="s">
        <v>8163</v>
      </c>
      <c r="C4000" t="str">
        <f>IFERROR(VLOOKUP(Table1[[#This Row],[Ticker]],[1]!Table1[[Symbol]:[Industry]],2,FALSE),"-")</f>
        <v>-</v>
      </c>
      <c r="D4000" t="s">
        <v>420</v>
      </c>
      <c r="E4000">
        <v>19.671638399999999</v>
      </c>
      <c r="F4000">
        <v>30.09</v>
      </c>
      <c r="G4000">
        <v>15.6528270248451</v>
      </c>
      <c r="H4000">
        <v>12.9659923043546</v>
      </c>
      <c r="I4000">
        <v>30.6700089109098</v>
      </c>
      <c r="J4000">
        <v>2.5442245967578101</v>
      </c>
      <c r="K4000">
        <v>25.984096079897999</v>
      </c>
      <c r="L4000">
        <v>17.959112193949402</v>
      </c>
      <c r="M4000">
        <v>52.080542443563402</v>
      </c>
      <c r="N4000">
        <v>0.59705593386861799</v>
      </c>
      <c r="O4000">
        <v>9.6709870388833608</v>
      </c>
      <c r="P4000">
        <v>138.05379746835399</v>
      </c>
      <c r="Q4000">
        <v>0.15579657515995199</v>
      </c>
    </row>
    <row r="4001" spans="1:17" hidden="1" x14ac:dyDescent="0.3">
      <c r="A4001" t="s">
        <v>8164</v>
      </c>
      <c r="B4001" t="s">
        <v>8165</v>
      </c>
      <c r="C4001" t="str">
        <f>IFERROR(VLOOKUP(Table1[[#This Row],[Ticker]],[1]!Table1[[Symbol]:[Industry]],2,FALSE),"-")</f>
        <v>-</v>
      </c>
      <c r="D4001" t="s">
        <v>6565</v>
      </c>
      <c r="E4001">
        <v>19.646550000000001</v>
      </c>
      <c r="F4001">
        <v>80.849999999999994</v>
      </c>
      <c r="G4001">
        <v>-41.433829953654801</v>
      </c>
      <c r="H4001">
        <v>22.166830422299299</v>
      </c>
      <c r="I4001">
        <v>-23.276754064828602</v>
      </c>
      <c r="J4001">
        <v>21.125880077742099</v>
      </c>
      <c r="K4001">
        <v>71.284384797232093</v>
      </c>
      <c r="L4001">
        <v>81.460111425781704</v>
      </c>
      <c r="M4001">
        <v>87.150411547865005</v>
      </c>
      <c r="N4001">
        <v>1.5453384418901599</v>
      </c>
      <c r="O4001">
        <v>42.238713667285097</v>
      </c>
      <c r="P4001">
        <v>61.7</v>
      </c>
      <c r="Q4001">
        <v>2.3382034272696001E-2</v>
      </c>
    </row>
    <row r="4002" spans="1:17" hidden="1" x14ac:dyDescent="0.3">
      <c r="A4002" t="s">
        <v>8166</v>
      </c>
      <c r="B4002" t="s">
        <v>8167</v>
      </c>
      <c r="C4002" t="str">
        <f>IFERROR(VLOOKUP(Table1[[#This Row],[Ticker]],[1]!Table1[[Symbol]:[Industry]],2,FALSE),"-")</f>
        <v>-</v>
      </c>
      <c r="D4002" t="s">
        <v>539</v>
      </c>
      <c r="E4002">
        <v>19.64</v>
      </c>
      <c r="F4002">
        <v>49.1</v>
      </c>
      <c r="G4002">
        <v>40.018712701844898</v>
      </c>
      <c r="H4002">
        <v>-24.647124537214701</v>
      </c>
      <c r="I4002">
        <v>-32.429015790289498</v>
      </c>
      <c r="J4002">
        <v>-4.63151893356277</v>
      </c>
      <c r="K4002">
        <v>59.918539694807002</v>
      </c>
      <c r="L4002">
        <v>54.6846490908435</v>
      </c>
      <c r="M4002">
        <v>22.0439763471148</v>
      </c>
      <c r="N4002">
        <v>2.64633670838312</v>
      </c>
      <c r="O4002">
        <v>42.851323828920499</v>
      </c>
      <c r="P4002">
        <v>82.595760505764204</v>
      </c>
      <c r="Q4002">
        <v>0.13985026189918101</v>
      </c>
    </row>
    <row r="4003" spans="1:17" hidden="1" x14ac:dyDescent="0.3">
      <c r="A4003" t="s">
        <v>8168</v>
      </c>
      <c r="B4003" t="s">
        <v>8169</v>
      </c>
      <c r="C4003" t="str">
        <f>IFERROR(VLOOKUP(Table1[[#This Row],[Ticker]],[1]!Table1[[Symbol]:[Industry]],2,FALSE),"-")</f>
        <v>-</v>
      </c>
      <c r="D4003" t="s">
        <v>343</v>
      </c>
      <c r="E4003">
        <v>19.614123200000002</v>
      </c>
      <c r="F4003">
        <v>41.02</v>
      </c>
      <c r="G4003">
        <v>5.9575378762144204</v>
      </c>
      <c r="H4003">
        <v>-7.0789416365241502</v>
      </c>
      <c r="I4003">
        <v>-4.3614398068472502</v>
      </c>
      <c r="J4003">
        <v>-0.51093127854195697</v>
      </c>
      <c r="K4003">
        <v>41.663828631277497</v>
      </c>
      <c r="L4003">
        <v>39.520159881996001</v>
      </c>
      <c r="M4003">
        <v>40.293344065878202</v>
      </c>
      <c r="N4003">
        <v>0.58400576368876</v>
      </c>
      <c r="O4003">
        <v>12.1404193076547</v>
      </c>
      <c r="P4003">
        <v>35.648148148148103</v>
      </c>
      <c r="Q4003">
        <v>8.8790914356954007E-2</v>
      </c>
    </row>
    <row r="4004" spans="1:17" hidden="1" x14ac:dyDescent="0.3">
      <c r="A4004" t="s">
        <v>8170</v>
      </c>
      <c r="B4004" t="s">
        <v>8171</v>
      </c>
      <c r="C4004" t="str">
        <f>IFERROR(VLOOKUP(Table1[[#This Row],[Ticker]],[1]!Table1[[Symbol]:[Industry]],2,FALSE),"-")</f>
        <v>-</v>
      </c>
      <c r="D4004" t="s">
        <v>119</v>
      </c>
      <c r="E4004">
        <v>19.494405</v>
      </c>
      <c r="F4004">
        <v>36.75</v>
      </c>
      <c r="G4004">
        <v>-33.503269716956098</v>
      </c>
      <c r="H4004">
        <v>1.6748106536268601</v>
      </c>
      <c r="I4004">
        <v>-19.801730794583499</v>
      </c>
      <c r="J4004">
        <v>1.3506762096610401</v>
      </c>
      <c r="K4004">
        <v>33.633415684185998</v>
      </c>
      <c r="L4004">
        <v>34.605307987813099</v>
      </c>
      <c r="M4004">
        <v>99.582325498012807</v>
      </c>
      <c r="N4004">
        <v>0.98823529411764699</v>
      </c>
      <c r="O4004">
        <v>10.530612244897901</v>
      </c>
      <c r="P4004">
        <v>29.766949152542299</v>
      </c>
    </row>
    <row r="4005" spans="1:17" hidden="1" x14ac:dyDescent="0.3">
      <c r="A4005" t="s">
        <v>8172</v>
      </c>
      <c r="B4005" t="s">
        <v>8173</v>
      </c>
      <c r="C4005" t="str">
        <f>IFERROR(VLOOKUP(Table1[[#This Row],[Ticker]],[1]!Table1[[Symbol]:[Industry]],2,FALSE),"-")</f>
        <v>-</v>
      </c>
      <c r="D4005" t="s">
        <v>407</v>
      </c>
      <c r="E4005">
        <v>19.465215839999999</v>
      </c>
      <c r="F4005">
        <v>12.6</v>
      </c>
      <c r="G4005">
        <v>26.024056723221001</v>
      </c>
      <c r="H4005">
        <v>-16.815840032246001</v>
      </c>
      <c r="I4005">
        <v>-6.1653671582198699</v>
      </c>
      <c r="J4005">
        <v>-1.4149590767115701</v>
      </c>
      <c r="K4005">
        <v>13.357208173295501</v>
      </c>
      <c r="L4005">
        <v>12.4611850196147</v>
      </c>
      <c r="M4005">
        <v>48.157951879956798</v>
      </c>
      <c r="N4005">
        <v>1.40227463399071</v>
      </c>
      <c r="O4005">
        <v>33.015873015872998</v>
      </c>
      <c r="P4005">
        <v>55.5555555555555</v>
      </c>
      <c r="Q4005">
        <v>1.6437702549457998E-2</v>
      </c>
    </row>
    <row r="4006" spans="1:17" hidden="1" x14ac:dyDescent="0.3">
      <c r="A4006" t="s">
        <v>8174</v>
      </c>
      <c r="B4006" t="s">
        <v>8175</v>
      </c>
      <c r="C4006" t="str">
        <f>IFERROR(VLOOKUP(Table1[[#This Row],[Ticker]],[1]!Table1[[Symbol]:[Industry]],2,FALSE),"-")</f>
        <v>-</v>
      </c>
      <c r="D4006" t="s">
        <v>1203</v>
      </c>
      <c r="E4006">
        <v>19.424843750000001</v>
      </c>
      <c r="F4006">
        <v>85.15</v>
      </c>
      <c r="G4006">
        <v>-5.5931859894901201</v>
      </c>
      <c r="H4006">
        <v>-1.87035303188851</v>
      </c>
      <c r="I4006">
        <v>-12.2495918825592</v>
      </c>
      <c r="J4006">
        <v>1.0670674632677399</v>
      </c>
      <c r="K4006">
        <v>87.130260937810405</v>
      </c>
      <c r="M4006">
        <v>46.234414810174101</v>
      </c>
      <c r="N4006">
        <v>1</v>
      </c>
    </row>
    <row r="4007" spans="1:17" hidden="1" x14ac:dyDescent="0.3">
      <c r="A4007" t="s">
        <v>8176</v>
      </c>
      <c r="B4007" t="s">
        <v>8177</v>
      </c>
      <c r="C4007" t="str">
        <f>IFERROR(VLOOKUP(Table1[[#This Row],[Ticker]],[1]!Table1[[Symbol]:[Industry]],2,FALSE),"-")</f>
        <v>-</v>
      </c>
      <c r="E4007">
        <v>19.3553</v>
      </c>
      <c r="F4007">
        <v>8.35</v>
      </c>
      <c r="G4007">
        <v>-42.512528642632503</v>
      </c>
      <c r="H4007">
        <v>-3.57305928358296</v>
      </c>
      <c r="I4007">
        <v>-34.579947746713401</v>
      </c>
      <c r="J4007">
        <v>0.77869118526896597</v>
      </c>
      <c r="K4007">
        <v>8.7072957261408099</v>
      </c>
      <c r="L4007">
        <v>9.21677283302005</v>
      </c>
      <c r="M4007">
        <v>34.538021497635903</v>
      </c>
      <c r="N4007">
        <v>0.73226452905811601</v>
      </c>
      <c r="O4007">
        <v>67.065868263473007</v>
      </c>
      <c r="P4007">
        <v>12.231182795698899</v>
      </c>
    </row>
    <row r="4008" spans="1:17" hidden="1" x14ac:dyDescent="0.3">
      <c r="A4008" t="s">
        <v>8178</v>
      </c>
      <c r="B4008" t="s">
        <v>8179</v>
      </c>
      <c r="C4008" t="str">
        <f>IFERROR(VLOOKUP(Table1[[#This Row],[Ticker]],[1]!Table1[[Symbol]:[Industry]],2,FALSE),"-")</f>
        <v>-</v>
      </c>
      <c r="D4008" t="s">
        <v>138</v>
      </c>
      <c r="E4008">
        <v>19.351620822999902</v>
      </c>
      <c r="F4008">
        <v>61.79</v>
      </c>
      <c r="G4008">
        <v>9.4509623591528307</v>
      </c>
      <c r="H4008">
        <v>6.3753780519952601</v>
      </c>
      <c r="I4008">
        <v>-0.21252275815893401</v>
      </c>
      <c r="J4008">
        <v>-3.9977188606807799</v>
      </c>
      <c r="K4008">
        <v>57.528175739180497</v>
      </c>
      <c r="L4008">
        <v>52.015956972888603</v>
      </c>
      <c r="M4008">
        <v>53.559694974924497</v>
      </c>
      <c r="N4008">
        <v>1.1417609821599799</v>
      </c>
      <c r="O4008">
        <v>37.562712413011802</v>
      </c>
      <c r="P4008">
        <v>103.256578947368</v>
      </c>
    </row>
    <row r="4009" spans="1:17" hidden="1" x14ac:dyDescent="0.3">
      <c r="A4009" t="s">
        <v>8180</v>
      </c>
      <c r="B4009" t="s">
        <v>8181</v>
      </c>
      <c r="C4009" t="str">
        <f>IFERROR(VLOOKUP(Table1[[#This Row],[Ticker]],[1]!Table1[[Symbol]:[Industry]],2,FALSE),"-")</f>
        <v>-</v>
      </c>
      <c r="E4009">
        <v>19.334233072</v>
      </c>
      <c r="F4009">
        <v>43.54</v>
      </c>
      <c r="G4009">
        <v>-31.080701117615199</v>
      </c>
      <c r="H4009">
        <v>-3.0724056888117199</v>
      </c>
      <c r="I4009">
        <v>-18.715256293474798</v>
      </c>
      <c r="J4009">
        <v>-0.45686354252401501</v>
      </c>
      <c r="K4009">
        <v>44.326048693318199</v>
      </c>
      <c r="L4009">
        <v>44.6706891996877</v>
      </c>
      <c r="M4009">
        <v>40.982212965633103</v>
      </c>
      <c r="N4009">
        <v>0.89807121925228595</v>
      </c>
      <c r="O4009">
        <v>27.951309141019699</v>
      </c>
      <c r="P4009">
        <v>11.355498721227599</v>
      </c>
      <c r="Q4009">
        <v>1.7353601596047999E-2</v>
      </c>
    </row>
    <row r="4010" spans="1:17" hidden="1" x14ac:dyDescent="0.3">
      <c r="A4010" t="s">
        <v>8182</v>
      </c>
      <c r="B4010" t="s">
        <v>8183</v>
      </c>
      <c r="C4010" t="str">
        <f>IFERROR(VLOOKUP(Table1[[#This Row],[Ticker]],[1]!Table1[[Symbol]:[Industry]],2,FALSE),"-")</f>
        <v>-</v>
      </c>
      <c r="E4010">
        <v>19.320209999999999</v>
      </c>
      <c r="F4010">
        <v>10.11</v>
      </c>
      <c r="G4010">
        <v>22.9717311418257</v>
      </c>
      <c r="H4010">
        <v>-5.3830990889788204</v>
      </c>
      <c r="I4010">
        <v>-38.781238427646301</v>
      </c>
      <c r="J4010">
        <v>4.8100976126308197</v>
      </c>
      <c r="K4010">
        <v>10.772226104580801</v>
      </c>
      <c r="L4010">
        <v>10.557451357383499</v>
      </c>
      <c r="M4010">
        <v>34.498498365851702</v>
      </c>
      <c r="N4010">
        <v>0.65897186368913396</v>
      </c>
      <c r="O4010">
        <v>58.061325420375802</v>
      </c>
      <c r="P4010">
        <v>58.962264150943298</v>
      </c>
      <c r="Q4010">
        <v>3.7854750462193998E-2</v>
      </c>
    </row>
    <row r="4011" spans="1:17" hidden="1" x14ac:dyDescent="0.3">
      <c r="A4011" t="s">
        <v>8184</v>
      </c>
      <c r="B4011" t="s">
        <v>8185</v>
      </c>
      <c r="C4011" t="str">
        <f>IFERROR(VLOOKUP(Table1[[#This Row],[Ticker]],[1]!Table1[[Symbol]:[Industry]],2,FALSE),"-")</f>
        <v>-</v>
      </c>
      <c r="E4011">
        <v>19.316102741999899</v>
      </c>
      <c r="F4011">
        <v>42.09</v>
      </c>
      <c r="G4011">
        <v>83.363958201053606</v>
      </c>
      <c r="H4011">
        <v>6.0508028299977399</v>
      </c>
      <c r="I4011">
        <v>47.378963318104397</v>
      </c>
      <c r="J4011">
        <v>5.5329998524325399</v>
      </c>
      <c r="K4011">
        <v>35.400294399191701</v>
      </c>
      <c r="L4011">
        <v>26.971346182218401</v>
      </c>
      <c r="M4011">
        <v>100</v>
      </c>
      <c r="N4011">
        <v>1.0012957945576601E-4</v>
      </c>
      <c r="O4011">
        <v>0</v>
      </c>
      <c r="P4011">
        <v>107.339901477832</v>
      </c>
    </row>
    <row r="4012" spans="1:17" hidden="1" x14ac:dyDescent="0.3">
      <c r="A4012" t="s">
        <v>8186</v>
      </c>
      <c r="B4012" t="s">
        <v>8187</v>
      </c>
      <c r="C4012" t="str">
        <f>IFERROR(VLOOKUP(Table1[[#This Row],[Ticker]],[1]!Table1[[Symbol]:[Industry]],2,FALSE),"-")</f>
        <v>-</v>
      </c>
      <c r="D4012" t="s">
        <v>472</v>
      </c>
      <c r="E4012">
        <v>19.295500000000001</v>
      </c>
      <c r="F4012">
        <v>2.59</v>
      </c>
      <c r="G4012">
        <v>5.5240567232210598</v>
      </c>
      <c r="H4012">
        <v>-12.0749636424488</v>
      </c>
      <c r="I4012">
        <v>-21.754471194977299</v>
      </c>
      <c r="J4012">
        <v>-3.5756255905080998</v>
      </c>
      <c r="K4012">
        <v>2.5437877544096499</v>
      </c>
      <c r="L4012">
        <v>2.4290952820846701</v>
      </c>
      <c r="M4012">
        <v>44.8470059424981</v>
      </c>
      <c r="N4012">
        <v>1.2160745557653001</v>
      </c>
      <c r="O4012">
        <v>22.007722007721998</v>
      </c>
      <c r="P4012">
        <v>40.760869565217298</v>
      </c>
      <c r="Q4012">
        <v>6.2512147930397999E-2</v>
      </c>
    </row>
    <row r="4013" spans="1:17" hidden="1" x14ac:dyDescent="0.3">
      <c r="A4013" t="s">
        <v>8188</v>
      </c>
      <c r="B4013" t="s">
        <v>8189</v>
      </c>
      <c r="C4013" t="str">
        <f>IFERROR(VLOOKUP(Table1[[#This Row],[Ticker]],[1]!Table1[[Symbol]:[Industry]],2,FALSE),"-")</f>
        <v>-</v>
      </c>
      <c r="D4013" t="s">
        <v>703</v>
      </c>
      <c r="E4013">
        <v>19.229981756999901</v>
      </c>
      <c r="F4013">
        <v>28.02</v>
      </c>
      <c r="G4013">
        <v>6.92805111705428</v>
      </c>
      <c r="H4013">
        <v>1.40463743574727</v>
      </c>
      <c r="I4013">
        <v>3.16143992025654</v>
      </c>
      <c r="J4013">
        <v>0.22676427929749601</v>
      </c>
      <c r="K4013">
        <v>27.150522574421</v>
      </c>
      <c r="L4013">
        <v>24.881996021014601</v>
      </c>
      <c r="M4013">
        <v>53.416699079583402</v>
      </c>
      <c r="N4013">
        <v>0.64378779566908395</v>
      </c>
      <c r="O4013">
        <v>8.7437544610992006</v>
      </c>
      <c r="P4013">
        <v>38.233843117908201</v>
      </c>
      <c r="Q4013">
        <v>2.8878510423630001E-3</v>
      </c>
    </row>
    <row r="4014" spans="1:17" hidden="1" x14ac:dyDescent="0.3">
      <c r="A4014" t="s">
        <v>8190</v>
      </c>
      <c r="B4014" t="s">
        <v>8191</v>
      </c>
      <c r="C4014" t="str">
        <f>IFERROR(VLOOKUP(Table1[[#This Row],[Ticker]],[1]!Table1[[Symbol]:[Industry]],2,FALSE),"-")</f>
        <v>-</v>
      </c>
      <c r="D4014" t="s">
        <v>619</v>
      </c>
      <c r="E4014">
        <v>19.221699000000001</v>
      </c>
      <c r="F4014">
        <v>49.63</v>
      </c>
      <c r="G4014">
        <v>188.75247512271699</v>
      </c>
      <c r="H4014">
        <v>31.000867584461499</v>
      </c>
      <c r="I4014">
        <v>-8.70840162482666</v>
      </c>
      <c r="J4014">
        <v>9.0493233166536502</v>
      </c>
      <c r="K4014">
        <v>40.473759278273803</v>
      </c>
      <c r="L4014">
        <v>38.024770814866898</v>
      </c>
      <c r="M4014">
        <v>87.729608571145903</v>
      </c>
      <c r="N4014">
        <v>3.64989036590379</v>
      </c>
      <c r="O4014">
        <v>14.8297400765665</v>
      </c>
      <c r="P4014">
        <v>264.12325752017603</v>
      </c>
      <c r="Q4014">
        <v>0.15079214120683801</v>
      </c>
    </row>
    <row r="4015" spans="1:17" hidden="1" x14ac:dyDescent="0.3">
      <c r="A4015" t="s">
        <v>8192</v>
      </c>
      <c r="B4015" t="s">
        <v>8193</v>
      </c>
      <c r="C4015" t="str">
        <f>IFERROR(VLOOKUP(Table1[[#This Row],[Ticker]],[1]!Table1[[Symbol]:[Industry]],2,FALSE),"-")</f>
        <v>-</v>
      </c>
      <c r="D4015" t="s">
        <v>472</v>
      </c>
      <c r="E4015">
        <v>19.212664799999999</v>
      </c>
      <c r="F4015">
        <v>6.86</v>
      </c>
      <c r="G4015">
        <v>-23.6682509690866</v>
      </c>
      <c r="H4015">
        <v>37.418747002340901</v>
      </c>
      <c r="I4015">
        <v>-32.705133048166203</v>
      </c>
      <c r="J4015">
        <v>15.7726509926968</v>
      </c>
      <c r="K4015">
        <v>5.6964752318311698</v>
      </c>
      <c r="L4015">
        <v>6.0141535642578701</v>
      </c>
      <c r="M4015">
        <v>88.379076487645193</v>
      </c>
      <c r="N4015">
        <v>2.6916613889876002</v>
      </c>
      <c r="O4015">
        <v>55.9766763848396</v>
      </c>
      <c r="P4015">
        <v>55.909090909090899</v>
      </c>
      <c r="Q4015">
        <v>4.8482091764565999E-2</v>
      </c>
    </row>
    <row r="4016" spans="1:17" hidden="1" x14ac:dyDescent="0.3">
      <c r="A4016" t="s">
        <v>8194</v>
      </c>
      <c r="B4016" t="s">
        <v>8195</v>
      </c>
      <c r="C4016" t="str">
        <f>IFERROR(VLOOKUP(Table1[[#This Row],[Ticker]],[1]!Table1[[Symbol]:[Industry]],2,FALSE),"-")</f>
        <v>-</v>
      </c>
      <c r="D4016" t="s">
        <v>271</v>
      </c>
      <c r="E4016">
        <v>19.188947599999999</v>
      </c>
      <c r="F4016">
        <v>29.5</v>
      </c>
      <c r="G4016">
        <v>10.175943944685301</v>
      </c>
      <c r="H4016">
        <v>2.4811736618637998</v>
      </c>
      <c r="I4016">
        <v>-8.1004462454965491</v>
      </c>
      <c r="J4016">
        <v>1.88951607657844</v>
      </c>
      <c r="K4016">
        <v>27.890559383673398</v>
      </c>
      <c r="L4016">
        <v>27.417283227124098</v>
      </c>
      <c r="M4016">
        <v>60.526902774390599</v>
      </c>
      <c r="N4016">
        <v>1.7029611130931099</v>
      </c>
      <c r="O4016">
        <v>35.593220338983002</v>
      </c>
      <c r="P4016">
        <v>46.401985111662498</v>
      </c>
      <c r="Q4016">
        <v>8.1292913151670004E-3</v>
      </c>
    </row>
    <row r="4017" spans="1:17" hidden="1" x14ac:dyDescent="0.3">
      <c r="A4017" t="s">
        <v>8196</v>
      </c>
      <c r="B4017" t="s">
        <v>8197</v>
      </c>
      <c r="C4017" t="str">
        <f>IFERROR(VLOOKUP(Table1[[#This Row],[Ticker]],[1]!Table1[[Symbol]:[Industry]],2,FALSE),"-")</f>
        <v>-</v>
      </c>
      <c r="D4017" t="s">
        <v>138</v>
      </c>
      <c r="E4017">
        <v>19.14</v>
      </c>
      <c r="F4017">
        <v>6.38</v>
      </c>
      <c r="G4017">
        <v>37.135167834332101</v>
      </c>
      <c r="H4017">
        <v>-14.365376210353601</v>
      </c>
      <c r="I4017">
        <v>-36.877897870750502</v>
      </c>
      <c r="J4017">
        <v>-8.1965161439829206</v>
      </c>
      <c r="K4017">
        <v>6.5782618847143404</v>
      </c>
      <c r="L4017">
        <v>6.3786264819571397</v>
      </c>
      <c r="M4017">
        <v>40.550328679783803</v>
      </c>
      <c r="N4017">
        <v>0.85860096432595701</v>
      </c>
      <c r="O4017">
        <v>78.056426332288396</v>
      </c>
      <c r="P4017">
        <v>86.549707602339097</v>
      </c>
      <c r="Q4017">
        <v>1.1993881126533001E-2</v>
      </c>
    </row>
    <row r="4018" spans="1:17" hidden="1" x14ac:dyDescent="0.3">
      <c r="A4018" t="s">
        <v>8198</v>
      </c>
      <c r="B4018" t="s">
        <v>8199</v>
      </c>
      <c r="C4018" t="str">
        <f>IFERROR(VLOOKUP(Table1[[#This Row],[Ticker]],[1]!Table1[[Symbol]:[Industry]],2,FALSE),"-")</f>
        <v>-</v>
      </c>
      <c r="D4018" t="s">
        <v>626</v>
      </c>
      <c r="E4018">
        <v>19.073942200000001</v>
      </c>
      <c r="F4018">
        <v>28.9</v>
      </c>
      <c r="G4018">
        <v>-27.962654240233999</v>
      </c>
      <c r="H4018">
        <v>-37.789201554444801</v>
      </c>
      <c r="I4018">
        <v>-55.2853279196</v>
      </c>
      <c r="J4018">
        <v>-2.4799004457158502</v>
      </c>
      <c r="K4018">
        <v>41.539765503785702</v>
      </c>
      <c r="L4018">
        <v>43.564828223561697</v>
      </c>
      <c r="M4018">
        <v>26.194007050485801</v>
      </c>
      <c r="N4018">
        <v>3.2406250000000001</v>
      </c>
      <c r="O4018">
        <v>157.266435986159</v>
      </c>
      <c r="P4018">
        <v>30.769230769230699</v>
      </c>
    </row>
    <row r="4019" spans="1:17" hidden="1" x14ac:dyDescent="0.3">
      <c r="A4019" t="s">
        <v>8200</v>
      </c>
      <c r="B4019" t="s">
        <v>8201</v>
      </c>
      <c r="C4019" t="str">
        <f>IFERROR(VLOOKUP(Table1[[#This Row],[Ticker]],[1]!Table1[[Symbol]:[Industry]],2,FALSE),"-")</f>
        <v>-</v>
      </c>
      <c r="E4019">
        <v>19.064430000000002</v>
      </c>
      <c r="F4019">
        <v>34.65</v>
      </c>
      <c r="G4019">
        <v>124.41115349741401</v>
      </c>
      <c r="H4019">
        <v>42.505372088965999</v>
      </c>
      <c r="I4019">
        <v>83.538904473762599</v>
      </c>
      <c r="J4019">
        <v>1.92671307602049</v>
      </c>
      <c r="K4019">
        <v>26.174096104735401</v>
      </c>
      <c r="L4019">
        <v>21.1378264856607</v>
      </c>
      <c r="M4019">
        <v>79.920107983206194</v>
      </c>
      <c r="N4019">
        <v>2.5081274593009799</v>
      </c>
      <c r="O4019">
        <v>3.5209235209235201</v>
      </c>
      <c r="P4019">
        <v>218.18181818181799</v>
      </c>
      <c r="Q4019">
        <v>8.2380268192292994E-2</v>
      </c>
    </row>
    <row r="4020" spans="1:17" hidden="1" x14ac:dyDescent="0.3">
      <c r="A4020" t="s">
        <v>8202</v>
      </c>
      <c r="B4020" t="s">
        <v>8203</v>
      </c>
      <c r="C4020" t="str">
        <f>IFERROR(VLOOKUP(Table1[[#This Row],[Ticker]],[1]!Table1[[Symbol]:[Industry]],2,FALSE),"-")</f>
        <v>-</v>
      </c>
      <c r="E4020">
        <v>18.931274049999999</v>
      </c>
      <c r="F4020">
        <v>13.25</v>
      </c>
      <c r="G4020">
        <v>27.279764485778099</v>
      </c>
      <c r="H4020">
        <v>6.5321055893837503</v>
      </c>
      <c r="I4020">
        <v>16.5845197707715</v>
      </c>
      <c r="J4020">
        <v>0.31832098229998701</v>
      </c>
      <c r="K4020">
        <v>12.5545967014273</v>
      </c>
      <c r="L4020">
        <v>11.3889216619834</v>
      </c>
      <c r="M4020">
        <v>53.3515310088601</v>
      </c>
      <c r="N4020">
        <v>1.34017816646234</v>
      </c>
      <c r="O4020">
        <v>30.641509433962199</v>
      </c>
      <c r="P4020">
        <v>120.46589018302799</v>
      </c>
      <c r="Q4020">
        <v>9.6221424027936001E-2</v>
      </c>
    </row>
    <row r="4021" spans="1:17" hidden="1" x14ac:dyDescent="0.3">
      <c r="A4021" t="s">
        <v>8204</v>
      </c>
      <c r="B4021" t="s">
        <v>8205</v>
      </c>
      <c r="C4021" t="str">
        <f>IFERROR(VLOOKUP(Table1[[#This Row],[Ticker]],[1]!Table1[[Symbol]:[Industry]],2,FALSE),"-")</f>
        <v>-</v>
      </c>
      <c r="D4021" t="s">
        <v>619</v>
      </c>
      <c r="E4021">
        <v>18.921500000000002</v>
      </c>
      <c r="F4021">
        <v>29.11</v>
      </c>
      <c r="G4021">
        <v>-17.618617737867702</v>
      </c>
      <c r="H4021">
        <v>-10.823669859322701</v>
      </c>
      <c r="I4021">
        <v>4.5379624339986098</v>
      </c>
      <c r="J4021">
        <v>-5.5742603498268402</v>
      </c>
      <c r="K4021">
        <v>29.306212152978599</v>
      </c>
      <c r="L4021">
        <v>27.774332526481199</v>
      </c>
      <c r="M4021">
        <v>45.1428265581809</v>
      </c>
      <c r="N4021">
        <v>0.19803618782145299</v>
      </c>
      <c r="O4021">
        <v>23.668842322225998</v>
      </c>
      <c r="P4021">
        <v>30.479605558045701</v>
      </c>
      <c r="Q4021">
        <v>0.158815652221798</v>
      </c>
    </row>
    <row r="4022" spans="1:17" hidden="1" x14ac:dyDescent="0.3">
      <c r="A4022" t="s">
        <v>8206</v>
      </c>
      <c r="B4022" t="s">
        <v>8207</v>
      </c>
      <c r="C4022" t="str">
        <f>IFERROR(VLOOKUP(Table1[[#This Row],[Ticker]],[1]!Table1[[Symbol]:[Industry]],2,FALSE),"-")</f>
        <v>-</v>
      </c>
      <c r="D4022" t="s">
        <v>619</v>
      </c>
      <c r="E4022">
        <v>18.903006900000001</v>
      </c>
      <c r="F4022">
        <v>27.74</v>
      </c>
      <c r="G4022">
        <v>-11.0280605406225</v>
      </c>
      <c r="H4022">
        <v>6.0685904797706298</v>
      </c>
      <c r="I4022">
        <v>-14.456857644477701</v>
      </c>
      <c r="J4022">
        <v>-1.59863254609932</v>
      </c>
      <c r="K4022">
        <v>28.061039562507201</v>
      </c>
      <c r="L4022">
        <v>27.921808016332999</v>
      </c>
      <c r="M4022">
        <v>36.994033524776903</v>
      </c>
      <c r="N4022">
        <v>1.14134553542716</v>
      </c>
      <c r="O4022">
        <v>28.1182408074982</v>
      </c>
      <c r="P4022">
        <v>19.517449375269202</v>
      </c>
      <c r="Q4022">
        <v>6.5814293948771002E-2</v>
      </c>
    </row>
    <row r="4023" spans="1:17" hidden="1" x14ac:dyDescent="0.3">
      <c r="A4023" t="s">
        <v>8208</v>
      </c>
      <c r="B4023" t="s">
        <v>8209</v>
      </c>
      <c r="C4023" t="str">
        <f>IFERROR(VLOOKUP(Table1[[#This Row],[Ticker]],[1]!Table1[[Symbol]:[Industry]],2,FALSE),"-")</f>
        <v>-</v>
      </c>
      <c r="D4023" t="s">
        <v>1462</v>
      </c>
      <c r="E4023">
        <v>18.899999999999999</v>
      </c>
      <c r="F4023">
        <v>1.89</v>
      </c>
      <c r="G4023">
        <v>2.8696943071136798</v>
      </c>
      <c r="H4023">
        <v>3.7932508768448199</v>
      </c>
      <c r="I4023">
        <v>-20.756276249128899</v>
      </c>
      <c r="J4023">
        <v>-4.4557754032421899</v>
      </c>
      <c r="K4023">
        <v>1.85511019142872</v>
      </c>
      <c r="L4023">
        <v>1.78188162890819</v>
      </c>
      <c r="M4023">
        <v>45.869007342048903</v>
      </c>
      <c r="N4023">
        <v>1.4373688008247301</v>
      </c>
      <c r="O4023">
        <v>38.624338624338598</v>
      </c>
      <c r="P4023">
        <v>39.999999999999901</v>
      </c>
      <c r="Q4023">
        <v>0.15154335677137501</v>
      </c>
    </row>
    <row r="4024" spans="1:17" hidden="1" x14ac:dyDescent="0.3">
      <c r="A4024" t="s">
        <v>8210</v>
      </c>
      <c r="B4024" t="s">
        <v>8211</v>
      </c>
      <c r="C4024" t="str">
        <f>IFERROR(VLOOKUP(Table1[[#This Row],[Ticker]],[1]!Table1[[Symbol]:[Industry]],2,FALSE),"-")</f>
        <v>-</v>
      </c>
      <c r="D4024" t="s">
        <v>626</v>
      </c>
      <c r="E4024">
        <v>18.723712468999999</v>
      </c>
      <c r="F4024">
        <v>3.43</v>
      </c>
      <c r="G4024">
        <v>-83.336132850238599</v>
      </c>
      <c r="H4024">
        <v>-10.255477403185299</v>
      </c>
      <c r="I4024">
        <v>-28.6401146329673</v>
      </c>
      <c r="J4024">
        <v>-2.8745788220455899</v>
      </c>
      <c r="K4024">
        <v>3.63511300454409</v>
      </c>
      <c r="L4024">
        <v>4.9724758354504397</v>
      </c>
      <c r="M4024">
        <v>32.264106896497303</v>
      </c>
      <c r="N4024">
        <v>0.86678576186785505</v>
      </c>
      <c r="O4024">
        <v>146.06413994169</v>
      </c>
      <c r="P4024">
        <v>22.5</v>
      </c>
      <c r="Q4024">
        <v>-0.14968126215378699</v>
      </c>
    </row>
    <row r="4025" spans="1:17" hidden="1" x14ac:dyDescent="0.3">
      <c r="A4025" t="s">
        <v>8212</v>
      </c>
      <c r="B4025" t="s">
        <v>8213</v>
      </c>
      <c r="C4025" t="str">
        <f>IFERROR(VLOOKUP(Table1[[#This Row],[Ticker]],[1]!Table1[[Symbol]:[Industry]],2,FALSE),"-")</f>
        <v>-</v>
      </c>
      <c r="D4025" t="s">
        <v>130</v>
      </c>
      <c r="E4025">
        <v>18.653759999999998</v>
      </c>
      <c r="F4025">
        <v>34</v>
      </c>
      <c r="G4025">
        <v>75.203904409219803</v>
      </c>
      <c r="H4025">
        <v>3.9896727549983901</v>
      </c>
      <c r="I4025">
        <v>13.5316025387498</v>
      </c>
      <c r="J4025">
        <v>-1.91572963665179</v>
      </c>
      <c r="K4025">
        <v>32.312446660576803</v>
      </c>
      <c r="L4025">
        <v>29.3266144318162</v>
      </c>
      <c r="M4025">
        <v>46.092366155191101</v>
      </c>
      <c r="N4025">
        <v>0.65561269774969899</v>
      </c>
      <c r="O4025">
        <v>56.8823529411764</v>
      </c>
      <c r="P4025">
        <v>122.804718217562</v>
      </c>
      <c r="Q4025">
        <v>7.6509289525000003E-3</v>
      </c>
    </row>
    <row r="4026" spans="1:17" hidden="1" x14ac:dyDescent="0.3">
      <c r="A4026" t="s">
        <v>8214</v>
      </c>
      <c r="B4026" t="s">
        <v>8215</v>
      </c>
      <c r="C4026" t="str">
        <f>IFERROR(VLOOKUP(Table1[[#This Row],[Ticker]],[1]!Table1[[Symbol]:[Industry]],2,FALSE),"-")</f>
        <v>-</v>
      </c>
      <c r="D4026" t="s">
        <v>420</v>
      </c>
      <c r="E4026">
        <v>18.629859799999998</v>
      </c>
      <c r="F4026">
        <v>28.66</v>
      </c>
      <c r="G4026">
        <v>34.805220158124101</v>
      </c>
      <c r="H4026">
        <v>-13.8651383080093</v>
      </c>
      <c r="I4026">
        <v>-48.682524797328703</v>
      </c>
      <c r="J4026">
        <v>0.54422459675781298</v>
      </c>
      <c r="K4026">
        <v>33.398588202756997</v>
      </c>
      <c r="L4026">
        <v>35.101295772076199</v>
      </c>
      <c r="M4026">
        <v>1.4773565718E-4</v>
      </c>
      <c r="N4026">
        <v>0.172222222222222</v>
      </c>
      <c r="O4026">
        <v>52.930914166085103</v>
      </c>
      <c r="P4026">
        <v>67.113702623906704</v>
      </c>
    </row>
    <row r="4027" spans="1:17" hidden="1" x14ac:dyDescent="0.3">
      <c r="A4027" t="s">
        <v>8216</v>
      </c>
      <c r="B4027" t="s">
        <v>8217</v>
      </c>
      <c r="C4027" t="str">
        <f>IFERROR(VLOOKUP(Table1[[#This Row],[Ticker]],[1]!Table1[[Symbol]:[Industry]],2,FALSE),"-")</f>
        <v>-</v>
      </c>
      <c r="E4027">
        <v>18.594999999999999</v>
      </c>
      <c r="F4027">
        <v>37.19</v>
      </c>
      <c r="G4027">
        <v>11.063998625908001</v>
      </c>
      <c r="H4027">
        <v>-5.35507581034914</v>
      </c>
      <c r="I4027">
        <v>-17.644727692698499</v>
      </c>
      <c r="J4027">
        <v>-4.4477668607969001</v>
      </c>
      <c r="K4027">
        <v>37.204637319616502</v>
      </c>
      <c r="L4027">
        <v>35.367741932167597</v>
      </c>
      <c r="M4027">
        <v>55.340630443904097</v>
      </c>
      <c r="N4027">
        <v>0.25772549019607799</v>
      </c>
      <c r="O4027">
        <v>16.832481849959599</v>
      </c>
      <c r="P4027">
        <v>109.52112676056301</v>
      </c>
    </row>
    <row r="4028" spans="1:17" hidden="1" x14ac:dyDescent="0.3">
      <c r="A4028" t="s">
        <v>8218</v>
      </c>
      <c r="B4028" t="s">
        <v>5893</v>
      </c>
      <c r="C4028" t="str">
        <f>IFERROR(VLOOKUP(Table1[[#This Row],[Ticker]],[1]!Table1[[Symbol]:[Industry]],2,FALSE),"-")</f>
        <v>-</v>
      </c>
      <c r="D4028" t="s">
        <v>472</v>
      </c>
      <c r="E4028">
        <v>18.594991799999999</v>
      </c>
      <c r="F4028">
        <v>2.31</v>
      </c>
      <c r="G4028">
        <v>14.3474100166342</v>
      </c>
      <c r="H4028">
        <v>3.68184267720134</v>
      </c>
      <c r="I4028">
        <v>6.3226711192921004</v>
      </c>
      <c r="J4028">
        <v>12.7891225559415</v>
      </c>
      <c r="K4028">
        <v>2.02554383918979</v>
      </c>
      <c r="L4028">
        <v>1.82291206961013</v>
      </c>
      <c r="M4028">
        <v>84.501853818978105</v>
      </c>
      <c r="N4028">
        <v>0.86178016105023403</v>
      </c>
      <c r="O4028">
        <v>15.151515151515101</v>
      </c>
      <c r="P4028">
        <v>63.829787234042499</v>
      </c>
      <c r="Q4028">
        <v>6.8234788959609993E-2</v>
      </c>
    </row>
    <row r="4029" spans="1:17" hidden="1" x14ac:dyDescent="0.3">
      <c r="A4029" t="s">
        <v>8219</v>
      </c>
      <c r="B4029" t="s">
        <v>8220</v>
      </c>
      <c r="C4029" t="str">
        <f>IFERROR(VLOOKUP(Table1[[#This Row],[Ticker]],[1]!Table1[[Symbol]:[Industry]],2,FALSE),"-")</f>
        <v>-</v>
      </c>
      <c r="D4029" t="s">
        <v>138</v>
      </c>
      <c r="E4029">
        <v>18.576096</v>
      </c>
      <c r="F4029">
        <v>24</v>
      </c>
      <c r="G4029">
        <v>126.02405672322099</v>
      </c>
      <c r="H4029">
        <v>-4.1612945777006196</v>
      </c>
      <c r="I4029">
        <v>43.159565335029399</v>
      </c>
      <c r="J4029">
        <v>0.54422459675781298</v>
      </c>
      <c r="K4029">
        <v>20.290316905765</v>
      </c>
      <c r="L4029">
        <v>15.016789800779801</v>
      </c>
      <c r="M4029">
        <v>2.4811376447672999E-2</v>
      </c>
      <c r="N4029">
        <v>0.8</v>
      </c>
      <c r="O4029">
        <v>20.625</v>
      </c>
      <c r="P4029">
        <v>177.45664739884299</v>
      </c>
    </row>
    <row r="4030" spans="1:17" hidden="1" x14ac:dyDescent="0.3">
      <c r="A4030" t="s">
        <v>8221</v>
      </c>
      <c r="B4030" t="s">
        <v>8222</v>
      </c>
      <c r="C4030" t="str">
        <f>IFERROR(VLOOKUP(Table1[[#This Row],[Ticker]],[1]!Table1[[Symbol]:[Industry]],2,FALSE),"-")</f>
        <v>-</v>
      </c>
      <c r="D4030" t="s">
        <v>274</v>
      </c>
      <c r="E4030">
        <v>18.575770200000001</v>
      </c>
      <c r="F4030">
        <v>49.01</v>
      </c>
      <c r="G4030">
        <v>-7.6455373902372799</v>
      </c>
      <c r="H4030">
        <v>-38.353602270008302</v>
      </c>
      <c r="I4030">
        <v>-39.330637209624697</v>
      </c>
      <c r="J4030">
        <v>-9.3715353190020991</v>
      </c>
      <c r="K4030">
        <v>63.614995806750599</v>
      </c>
      <c r="L4030">
        <v>58.271484510748799</v>
      </c>
      <c r="M4030">
        <v>2.1636376079683699</v>
      </c>
      <c r="N4030">
        <v>0.69243956467302303</v>
      </c>
      <c r="O4030">
        <v>74.882677004692894</v>
      </c>
      <c r="P4030">
        <v>25.6666666666666</v>
      </c>
      <c r="Q4030">
        <v>4.1388567526053001E-2</v>
      </c>
    </row>
    <row r="4031" spans="1:17" hidden="1" x14ac:dyDescent="0.3">
      <c r="A4031" t="s">
        <v>8223</v>
      </c>
      <c r="B4031" t="s">
        <v>8224</v>
      </c>
      <c r="C4031" t="str">
        <f>IFERROR(VLOOKUP(Table1[[#This Row],[Ticker]],[1]!Table1[[Symbol]:[Industry]],2,FALSE),"-")</f>
        <v>-</v>
      </c>
      <c r="E4031">
        <v>18.5148425</v>
      </c>
      <c r="F4031">
        <v>7.7</v>
      </c>
      <c r="G4031">
        <v>-78.921512277251296</v>
      </c>
      <c r="H4031">
        <v>-8.7011718783141205</v>
      </c>
      <c r="I4031">
        <v>-37.291869860595298</v>
      </c>
      <c r="J4031">
        <v>-0.97476274501433902</v>
      </c>
      <c r="K4031">
        <v>8.3616794340235892</v>
      </c>
      <c r="L4031">
        <v>10.4783394735366</v>
      </c>
      <c r="M4031">
        <v>31.101655349331001</v>
      </c>
      <c r="N4031">
        <v>0.52123076923076905</v>
      </c>
      <c r="O4031">
        <v>213.189548953018</v>
      </c>
      <c r="P4031">
        <v>3.2171581769437001</v>
      </c>
    </row>
    <row r="4032" spans="1:17" hidden="1" x14ac:dyDescent="0.3">
      <c r="A4032" t="s">
        <v>8225</v>
      </c>
      <c r="B4032" t="s">
        <v>8226</v>
      </c>
      <c r="C4032" t="str">
        <f>IFERROR(VLOOKUP(Table1[[#This Row],[Ticker]],[1]!Table1[[Symbol]:[Industry]],2,FALSE),"-")</f>
        <v>-</v>
      </c>
      <c r="D4032" t="s">
        <v>51</v>
      </c>
      <c r="E4032">
        <v>18.475821</v>
      </c>
      <c r="F4032">
        <v>15.75</v>
      </c>
      <c r="G4032">
        <v>-61.5997056530165</v>
      </c>
      <c r="H4032">
        <v>-14.9514853133954</v>
      </c>
      <c r="I4032">
        <v>-68.878184376337401</v>
      </c>
      <c r="J4032">
        <v>-5.7522837031849301</v>
      </c>
      <c r="K4032">
        <v>18.0243829779319</v>
      </c>
      <c r="L4032">
        <v>23.483147976246201</v>
      </c>
      <c r="M4032">
        <v>30.0950886604336</v>
      </c>
      <c r="N4032">
        <v>0.395248521252693</v>
      </c>
      <c r="O4032">
        <v>134.85714285714201</v>
      </c>
      <c r="P4032">
        <v>3.6184210526315899</v>
      </c>
      <c r="Q4032">
        <v>-5.4034517696154999E-2</v>
      </c>
    </row>
    <row r="4033" spans="1:17" hidden="1" x14ac:dyDescent="0.3">
      <c r="A4033" t="s">
        <v>8227</v>
      </c>
      <c r="B4033" t="s">
        <v>8228</v>
      </c>
      <c r="C4033" t="str">
        <f>IFERROR(VLOOKUP(Table1[[#This Row],[Ticker]],[1]!Table1[[Symbol]:[Industry]],2,FALSE),"-")</f>
        <v>-</v>
      </c>
      <c r="D4033" t="s">
        <v>808</v>
      </c>
      <c r="E4033">
        <v>18.451819100000002</v>
      </c>
      <c r="F4033">
        <v>18.07</v>
      </c>
      <c r="G4033">
        <v>-20.422934680790299</v>
      </c>
      <c r="H4033">
        <v>-6.0033998408585196</v>
      </c>
      <c r="I4033">
        <v>-18.105738614720298</v>
      </c>
      <c r="J4033">
        <v>0.81304180105887303</v>
      </c>
      <c r="K4033">
        <v>18.2617508753119</v>
      </c>
      <c r="L4033">
        <v>17.969904324101101</v>
      </c>
      <c r="M4033">
        <v>42.754864084295903</v>
      </c>
      <c r="N4033">
        <v>1.2740420915278401</v>
      </c>
      <c r="O4033">
        <v>27.2827891532927</v>
      </c>
      <c r="P4033">
        <v>36.377358490566003</v>
      </c>
      <c r="Q4033">
        <v>-5.6543379338720003E-3</v>
      </c>
    </row>
    <row r="4034" spans="1:17" hidden="1" x14ac:dyDescent="0.3">
      <c r="A4034" t="s">
        <v>8229</v>
      </c>
      <c r="B4034" t="s">
        <v>8230</v>
      </c>
      <c r="C4034" t="str">
        <f>IFERROR(VLOOKUP(Table1[[#This Row],[Ticker]],[1]!Table1[[Symbol]:[Industry]],2,FALSE),"-")</f>
        <v>-</v>
      </c>
      <c r="D4034" t="s">
        <v>551</v>
      </c>
      <c r="E4034">
        <v>18.417310000000001</v>
      </c>
      <c r="F4034">
        <v>8.9499999999999993</v>
      </c>
      <c r="G4034">
        <v>-45.1213177261181</v>
      </c>
      <c r="H4034">
        <v>27.456352481122899</v>
      </c>
      <c r="I4034">
        <v>-10.5779136760295</v>
      </c>
      <c r="J4034">
        <v>16.028095564499701</v>
      </c>
      <c r="K4034">
        <v>7.1662854620552796</v>
      </c>
      <c r="L4034">
        <v>8.2107996207967808</v>
      </c>
      <c r="M4034">
        <v>89.273463130564096</v>
      </c>
      <c r="N4034">
        <v>0.99396033977863396</v>
      </c>
      <c r="O4034">
        <v>32.960893854748598</v>
      </c>
      <c r="P4034">
        <v>58.4070796460176</v>
      </c>
      <c r="Q4034">
        <v>-1.2464622316293E-2</v>
      </c>
    </row>
    <row r="4035" spans="1:17" hidden="1" x14ac:dyDescent="0.3">
      <c r="A4035" t="s">
        <v>8231</v>
      </c>
      <c r="B4035" t="s">
        <v>8232</v>
      </c>
      <c r="C4035" t="str">
        <f>IFERROR(VLOOKUP(Table1[[#This Row],[Ticker]],[1]!Table1[[Symbol]:[Industry]],2,FALSE),"-")</f>
        <v>-</v>
      </c>
      <c r="D4035" t="s">
        <v>343</v>
      </c>
      <c r="E4035">
        <v>18.374763297000001</v>
      </c>
      <c r="F4035">
        <v>34.909999999999997</v>
      </c>
      <c r="G4035">
        <v>-13.7802362060718</v>
      </c>
      <c r="H4035">
        <v>-0.26248505389111199</v>
      </c>
      <c r="I4035">
        <v>-14.593069790074701</v>
      </c>
      <c r="J4035">
        <v>0.54422459675781298</v>
      </c>
      <c r="K4035">
        <v>37.549067997424899</v>
      </c>
      <c r="L4035">
        <v>38.174035478302898</v>
      </c>
      <c r="M4035">
        <v>27.887347341887601</v>
      </c>
      <c r="N4035">
        <v>0.146283662477558</v>
      </c>
      <c r="O4035">
        <v>51.160126038384398</v>
      </c>
      <c r="P4035">
        <v>39.639999999999901</v>
      </c>
    </row>
    <row r="4036" spans="1:17" hidden="1" x14ac:dyDescent="0.3">
      <c r="A4036" t="s">
        <v>8233</v>
      </c>
      <c r="B4036" t="s">
        <v>8234</v>
      </c>
      <c r="C4036" t="str">
        <f>IFERROR(VLOOKUP(Table1[[#This Row],[Ticker]],[1]!Table1[[Symbol]:[Industry]],2,FALSE),"-")</f>
        <v>-</v>
      </c>
      <c r="E4036">
        <v>18.367794</v>
      </c>
      <c r="F4036">
        <v>49.02</v>
      </c>
      <c r="G4036">
        <v>-23.996338952895499</v>
      </c>
      <c r="H4036">
        <v>-5.4707224584419496</v>
      </c>
      <c r="I4036">
        <v>-6.7569402597531099</v>
      </c>
      <c r="J4036">
        <v>-3.4910349527034801</v>
      </c>
      <c r="K4036">
        <v>49.2604269405197</v>
      </c>
      <c r="L4036">
        <v>48.608689417928296</v>
      </c>
      <c r="M4036">
        <v>44.549275523151898</v>
      </c>
      <c r="N4036">
        <v>0.30086816596078803</v>
      </c>
      <c r="O4036">
        <v>40.371277029783698</v>
      </c>
      <c r="P4036">
        <v>27.324675324675301</v>
      </c>
      <c r="Q4036">
        <v>-1.3514204097877E-2</v>
      </c>
    </row>
    <row r="4037" spans="1:17" hidden="1" x14ac:dyDescent="0.3">
      <c r="A4037" t="s">
        <v>8235</v>
      </c>
      <c r="B4037" t="s">
        <v>8236</v>
      </c>
      <c r="C4037" t="str">
        <f>IFERROR(VLOOKUP(Table1[[#This Row],[Ticker]],[1]!Table1[[Symbol]:[Industry]],2,FALSE),"-")</f>
        <v>-</v>
      </c>
      <c r="D4037" t="s">
        <v>619</v>
      </c>
      <c r="E4037">
        <v>18.335181575</v>
      </c>
      <c r="F4037">
        <v>27.25</v>
      </c>
      <c r="G4037">
        <v>-55.850943276778899</v>
      </c>
      <c r="H4037">
        <v>-12.0560314198058</v>
      </c>
      <c r="I4037">
        <v>-51.884183225873102</v>
      </c>
      <c r="J4037">
        <v>-8.1514275771552196</v>
      </c>
      <c r="K4037">
        <v>33.762849111414802</v>
      </c>
      <c r="L4037">
        <v>37.170116078160298</v>
      </c>
      <c r="M4037">
        <v>30.2831283153294</v>
      </c>
      <c r="N4037">
        <v>0.93648648648648602</v>
      </c>
      <c r="O4037">
        <v>90.825688073394502</v>
      </c>
      <c r="P4037">
        <v>7.8780680918448098</v>
      </c>
    </row>
    <row r="4038" spans="1:17" hidden="1" x14ac:dyDescent="0.3">
      <c r="A4038" t="s">
        <v>8237</v>
      </c>
      <c r="B4038" t="s">
        <v>8238</v>
      </c>
      <c r="C4038" t="str">
        <f>IFERROR(VLOOKUP(Table1[[#This Row],[Ticker]],[1]!Table1[[Symbol]:[Industry]],2,FALSE),"-")</f>
        <v>-</v>
      </c>
      <c r="D4038" t="s">
        <v>1369</v>
      </c>
      <c r="E4038">
        <v>18.30284425</v>
      </c>
      <c r="F4038">
        <v>13.85</v>
      </c>
      <c r="G4038">
        <v>29.5717285635758</v>
      </c>
      <c r="H4038">
        <v>-10.4323667287457</v>
      </c>
      <c r="I4038">
        <v>14.668676846555799</v>
      </c>
      <c r="J4038">
        <v>-1.5684514595801999</v>
      </c>
      <c r="K4038">
        <v>14.132605895969901</v>
      </c>
      <c r="L4038">
        <v>11.825744967555</v>
      </c>
      <c r="M4038">
        <v>29.981340697326999</v>
      </c>
      <c r="N4038">
        <v>2.5083969465648801</v>
      </c>
      <c r="O4038">
        <v>15.5234657039711</v>
      </c>
      <c r="P4038">
        <v>179.23387096774101</v>
      </c>
    </row>
    <row r="4039" spans="1:17" hidden="1" x14ac:dyDescent="0.3">
      <c r="A4039" t="s">
        <v>8239</v>
      </c>
      <c r="B4039" t="s">
        <v>8240</v>
      </c>
      <c r="C4039" t="str">
        <f>IFERROR(VLOOKUP(Table1[[#This Row],[Ticker]],[1]!Table1[[Symbol]:[Industry]],2,FALSE),"-")</f>
        <v>-</v>
      </c>
      <c r="D4039" t="s">
        <v>116</v>
      </c>
      <c r="E4039">
        <v>18.239999999999998</v>
      </c>
      <c r="F4039">
        <v>1.92</v>
      </c>
      <c r="G4039">
        <v>-12.3480363000347</v>
      </c>
      <c r="H4039">
        <v>-10.1018886371065</v>
      </c>
      <c r="I4039">
        <v>-37.523482726861701</v>
      </c>
      <c r="J4039">
        <v>-7.2227656945043197</v>
      </c>
      <c r="K4039">
        <v>2.00082649975172</v>
      </c>
      <c r="L4039">
        <v>2.12514346553876</v>
      </c>
      <c r="M4039">
        <v>32.787233125492499</v>
      </c>
      <c r="N4039">
        <v>0.93562111918911195</v>
      </c>
      <c r="O4039">
        <v>56.25</v>
      </c>
      <c r="P4039">
        <v>21.5189873417721</v>
      </c>
      <c r="Q4039">
        <v>-5.3202848637809996E-3</v>
      </c>
    </row>
    <row r="4040" spans="1:17" hidden="1" x14ac:dyDescent="0.3">
      <c r="A4040" t="s">
        <v>8241</v>
      </c>
      <c r="B4040" t="s">
        <v>8242</v>
      </c>
      <c r="C4040" t="str">
        <f>IFERROR(VLOOKUP(Table1[[#This Row],[Ticker]],[1]!Table1[[Symbol]:[Industry]],2,FALSE),"-")</f>
        <v>-</v>
      </c>
      <c r="E4040">
        <v>18.239999999999998</v>
      </c>
      <c r="F4040">
        <v>18.239999999999998</v>
      </c>
      <c r="G4040">
        <v>-53.278268858174201</v>
      </c>
      <c r="H4040">
        <v>-14.4689868853929</v>
      </c>
      <c r="I4040">
        <v>-27.858097044529</v>
      </c>
      <c r="J4040">
        <v>0.43000415129805802</v>
      </c>
      <c r="K4040">
        <v>18.6356923569267</v>
      </c>
      <c r="L4040">
        <v>20.9803140796454</v>
      </c>
      <c r="M4040">
        <v>65.179032849963406</v>
      </c>
      <c r="N4040">
        <v>1.6093071605010201</v>
      </c>
      <c r="O4040">
        <v>55.701754385964897</v>
      </c>
      <c r="P4040">
        <v>15.736040609137</v>
      </c>
      <c r="Q4040">
        <v>6.4908716575088996E-2</v>
      </c>
    </row>
    <row r="4041" spans="1:17" hidden="1" x14ac:dyDescent="0.3">
      <c r="A4041" t="s">
        <v>8243</v>
      </c>
      <c r="B4041" t="s">
        <v>8244</v>
      </c>
      <c r="C4041" t="str">
        <f>IFERROR(VLOOKUP(Table1[[#This Row],[Ticker]],[1]!Table1[[Symbol]:[Industry]],2,FALSE),"-")</f>
        <v>-</v>
      </c>
      <c r="E4041">
        <v>18.201200100000001</v>
      </c>
      <c r="F4041">
        <v>51.49</v>
      </c>
      <c r="G4041">
        <v>-5.7440259403839597</v>
      </c>
      <c r="H4041">
        <v>-0.31594018152518699</v>
      </c>
      <c r="I4041">
        <v>5.1881681953154901</v>
      </c>
      <c r="J4041">
        <v>-6.9372568847236602</v>
      </c>
      <c r="K4041">
        <v>51.244958702020597</v>
      </c>
      <c r="L4041">
        <v>48.945886368526502</v>
      </c>
      <c r="M4041">
        <v>59.362629553656397</v>
      </c>
      <c r="N4041">
        <v>1.55008602150537</v>
      </c>
      <c r="O4041">
        <v>32.064478539522199</v>
      </c>
      <c r="P4041">
        <v>47.959770114942501</v>
      </c>
      <c r="Q4041">
        <v>5.6032337235584997E-2</v>
      </c>
    </row>
    <row r="4042" spans="1:17" hidden="1" x14ac:dyDescent="0.3">
      <c r="A4042" t="s">
        <v>8245</v>
      </c>
      <c r="B4042" t="s">
        <v>8246</v>
      </c>
      <c r="C4042" t="str">
        <f>IFERROR(VLOOKUP(Table1[[#This Row],[Ticker]],[1]!Table1[[Symbol]:[Industry]],2,FALSE),"-")</f>
        <v>-</v>
      </c>
      <c r="D4042" t="s">
        <v>420</v>
      </c>
      <c r="E4042">
        <v>18.155000000000001</v>
      </c>
      <c r="F4042">
        <v>36.31</v>
      </c>
      <c r="G4042">
        <v>56.4016026745375</v>
      </c>
      <c r="H4042">
        <v>10.014459110561001</v>
      </c>
      <c r="I4042">
        <v>43.0261997752825</v>
      </c>
      <c r="J4042">
        <v>0.48807636542711103</v>
      </c>
      <c r="K4042">
        <v>33.134965300926503</v>
      </c>
      <c r="L4042">
        <v>28.535344853186</v>
      </c>
      <c r="M4042">
        <v>81.323857976840898</v>
      </c>
      <c r="N4042">
        <v>1.37370317492691</v>
      </c>
      <c r="O4042">
        <v>4.4340402093087299</v>
      </c>
      <c r="P4042">
        <v>101.163434903047</v>
      </c>
      <c r="Q4042">
        <v>0.119120685534707</v>
      </c>
    </row>
    <row r="4043" spans="1:17" hidden="1" x14ac:dyDescent="0.3">
      <c r="A4043" t="s">
        <v>8247</v>
      </c>
      <c r="B4043" t="s">
        <v>8248</v>
      </c>
      <c r="C4043" t="str">
        <f>IFERROR(VLOOKUP(Table1[[#This Row],[Ticker]],[1]!Table1[[Symbol]:[Industry]],2,FALSE),"-")</f>
        <v>-</v>
      </c>
      <c r="D4043" t="s">
        <v>703</v>
      </c>
      <c r="E4043">
        <v>18.095091273000001</v>
      </c>
      <c r="F4043">
        <v>940.69</v>
      </c>
      <c r="G4043">
        <v>29.048961966173199</v>
      </c>
      <c r="H4043">
        <v>-1.22542501248323</v>
      </c>
      <c r="I4043">
        <v>5.2121816050318399</v>
      </c>
      <c r="J4043">
        <v>-1.5229936038626599</v>
      </c>
      <c r="K4043">
        <v>925.27636531786595</v>
      </c>
      <c r="L4043">
        <v>823.84554161771996</v>
      </c>
      <c r="M4043">
        <v>55.6599041266266</v>
      </c>
      <c r="N4043">
        <v>0.839132997548653</v>
      </c>
      <c r="O4043">
        <v>11.0727232138111</v>
      </c>
      <c r="P4043">
        <v>54.115469052065897</v>
      </c>
      <c r="Q4043">
        <v>1.8114824755041999E-2</v>
      </c>
    </row>
    <row r="4044" spans="1:17" hidden="1" x14ac:dyDescent="0.3">
      <c r="A4044" t="s">
        <v>8249</v>
      </c>
      <c r="B4044" t="s">
        <v>8250</v>
      </c>
      <c r="C4044" t="str">
        <f>IFERROR(VLOOKUP(Table1[[#This Row],[Ticker]],[1]!Table1[[Symbol]:[Industry]],2,FALSE),"-")</f>
        <v>-</v>
      </c>
      <c r="D4044" t="s">
        <v>420</v>
      </c>
      <c r="E4044">
        <v>18.047235186000002</v>
      </c>
      <c r="F4044">
        <v>14.02</v>
      </c>
      <c r="G4044">
        <v>343.35739005655398</v>
      </c>
      <c r="H4044">
        <v>-8.7871449178366703</v>
      </c>
      <c r="I4044">
        <v>183.04159609129599</v>
      </c>
      <c r="J4044">
        <v>-7.3401380839254999</v>
      </c>
      <c r="K4044">
        <v>12.1110334460981</v>
      </c>
      <c r="L4044">
        <v>7.5116004871280504</v>
      </c>
      <c r="M4044">
        <v>23.570255792239401</v>
      </c>
      <c r="N4044">
        <v>0.31474936540847398</v>
      </c>
      <c r="O4044">
        <v>25.392296718972801</v>
      </c>
      <c r="P4044">
        <v>400.71428571428498</v>
      </c>
      <c r="Q4044">
        <v>6.9810993646748004E-2</v>
      </c>
    </row>
    <row r="4045" spans="1:17" hidden="1" x14ac:dyDescent="0.3">
      <c r="A4045" t="s">
        <v>8251</v>
      </c>
      <c r="B4045" t="s">
        <v>8252</v>
      </c>
      <c r="C4045" t="str">
        <f>IFERROR(VLOOKUP(Table1[[#This Row],[Ticker]],[1]!Table1[[Symbol]:[Industry]],2,FALSE),"-")</f>
        <v>-</v>
      </c>
      <c r="D4045" t="s">
        <v>539</v>
      </c>
      <c r="E4045">
        <v>18.046199999999999</v>
      </c>
      <c r="F4045">
        <v>0.95</v>
      </c>
      <c r="G4045">
        <v>-71.489755431475004</v>
      </c>
      <c r="H4045">
        <v>-12.082086656908499</v>
      </c>
      <c r="I4045">
        <v>-15.2562762491289</v>
      </c>
      <c r="J4045">
        <v>-3.5794867434483599</v>
      </c>
      <c r="K4045">
        <v>0.97577378255717995</v>
      </c>
      <c r="L4045">
        <v>1.1406327650421699</v>
      </c>
      <c r="M4045">
        <v>38.026131796277802</v>
      </c>
      <c r="N4045">
        <v>0.78000451237122403</v>
      </c>
      <c r="O4045">
        <v>215.78947368421001</v>
      </c>
      <c r="P4045">
        <v>26.6666666666666</v>
      </c>
      <c r="Q4045">
        <v>-1.3086896049362E-2</v>
      </c>
    </row>
    <row r="4046" spans="1:17" hidden="1" x14ac:dyDescent="0.3">
      <c r="A4046" t="s">
        <v>8253</v>
      </c>
      <c r="B4046" t="s">
        <v>8254</v>
      </c>
      <c r="C4046" t="str">
        <f>IFERROR(VLOOKUP(Table1[[#This Row],[Ticker]],[1]!Table1[[Symbol]:[Industry]],2,FALSE),"-")</f>
        <v>-</v>
      </c>
      <c r="E4046">
        <v>18.041900999999999</v>
      </c>
      <c r="F4046">
        <v>41.39</v>
      </c>
      <c r="G4046">
        <v>6.3041952186570196</v>
      </c>
      <c r="H4046">
        <v>29.8694746530686</v>
      </c>
      <c r="I4046">
        <v>-11.2351654172616</v>
      </c>
      <c r="J4046">
        <v>-9.1946896179127098</v>
      </c>
      <c r="K4046">
        <v>40.201200645039897</v>
      </c>
      <c r="L4046">
        <v>38.0421394662064</v>
      </c>
      <c r="M4046">
        <v>33.107757726107003</v>
      </c>
      <c r="N4046">
        <v>0.26775326611578598</v>
      </c>
      <c r="O4046">
        <v>38.076830152210597</v>
      </c>
      <c r="P4046">
        <v>46.5651558073654</v>
      </c>
      <c r="Q4046">
        <v>0.205354027364651</v>
      </c>
    </row>
    <row r="4047" spans="1:17" hidden="1" x14ac:dyDescent="0.3">
      <c r="A4047" t="s">
        <v>8255</v>
      </c>
      <c r="B4047" t="s">
        <v>8256</v>
      </c>
      <c r="C4047" t="str">
        <f>IFERROR(VLOOKUP(Table1[[#This Row],[Ticker]],[1]!Table1[[Symbol]:[Industry]],2,FALSE),"-")</f>
        <v>-</v>
      </c>
      <c r="E4047">
        <v>17.930094</v>
      </c>
      <c r="F4047">
        <v>140</v>
      </c>
      <c r="G4047">
        <v>-13.609368582257799</v>
      </c>
      <c r="H4047">
        <v>-11.4460627896211</v>
      </c>
      <c r="I4047">
        <v>-4.4967825782428799</v>
      </c>
      <c r="J4047">
        <v>1.95675628817395</v>
      </c>
      <c r="K4047">
        <v>139.52611777327999</v>
      </c>
      <c r="L4047">
        <v>125.761389359589</v>
      </c>
      <c r="M4047">
        <v>43.004393390654201</v>
      </c>
      <c r="N4047">
        <v>0.45675153643546901</v>
      </c>
      <c r="O4047">
        <v>19.928571428571399</v>
      </c>
      <c r="P4047">
        <v>61.849710982658898</v>
      </c>
      <c r="Q4047">
        <v>0.21016521561266899</v>
      </c>
    </row>
    <row r="4048" spans="1:17" hidden="1" x14ac:dyDescent="0.3">
      <c r="A4048" t="s">
        <v>8257</v>
      </c>
      <c r="B4048" t="s">
        <v>8258</v>
      </c>
      <c r="C4048" t="str">
        <f>IFERROR(VLOOKUP(Table1[[#This Row],[Ticker]],[1]!Table1[[Symbol]:[Industry]],2,FALSE),"-")</f>
        <v>-</v>
      </c>
      <c r="E4048">
        <v>17.920780000000001</v>
      </c>
      <c r="F4048">
        <v>33.31</v>
      </c>
      <c r="G4048">
        <v>-1.7374111666871701</v>
      </c>
      <c r="H4048">
        <v>-5.0184374348434702</v>
      </c>
      <c r="I4048">
        <v>-14.7433009926413</v>
      </c>
      <c r="J4048">
        <v>3.5421468288741802</v>
      </c>
      <c r="K4048">
        <v>34.661752278643903</v>
      </c>
      <c r="L4048">
        <v>33.949207792910997</v>
      </c>
      <c r="M4048">
        <v>42.919234148869798</v>
      </c>
      <c r="N4048">
        <v>0.87773756468160202</v>
      </c>
      <c r="O4048">
        <v>40.738516961873302</v>
      </c>
      <c r="P4048">
        <v>36.909165639128602</v>
      </c>
      <c r="Q4048">
        <v>2.6191831823347E-2</v>
      </c>
    </row>
    <row r="4049" spans="1:17" hidden="1" x14ac:dyDescent="0.3">
      <c r="A4049" t="s">
        <v>8259</v>
      </c>
      <c r="B4049" t="s">
        <v>8260</v>
      </c>
      <c r="C4049" t="str">
        <f>IFERROR(VLOOKUP(Table1[[#This Row],[Ticker]],[1]!Table1[[Symbol]:[Industry]],2,FALSE),"-")</f>
        <v>-</v>
      </c>
      <c r="D4049" t="s">
        <v>472</v>
      </c>
      <c r="E4049">
        <v>17.846020800000002</v>
      </c>
      <c r="F4049">
        <v>14.4</v>
      </c>
      <c r="G4049">
        <v>6.9331476323119796</v>
      </c>
      <c r="H4049">
        <v>16.039039312115701</v>
      </c>
      <c r="I4049">
        <v>-8.5896095824622805</v>
      </c>
      <c r="J4049">
        <v>4.8164910703276798</v>
      </c>
      <c r="K4049">
        <v>12.6750988166183</v>
      </c>
      <c r="L4049">
        <v>12.469904239563499</v>
      </c>
      <c r="M4049">
        <v>76.457477008873695</v>
      </c>
      <c r="N4049">
        <v>2.6399999999999899</v>
      </c>
      <c r="O4049">
        <v>4.8611111111111098</v>
      </c>
      <c r="P4049">
        <v>63.636363636363598</v>
      </c>
    </row>
    <row r="4050" spans="1:17" hidden="1" x14ac:dyDescent="0.3">
      <c r="A4050" t="s">
        <v>8261</v>
      </c>
      <c r="B4050" t="s">
        <v>8262</v>
      </c>
      <c r="C4050" t="str">
        <f>IFERROR(VLOOKUP(Table1[[#This Row],[Ticker]],[1]!Table1[[Symbol]:[Industry]],2,FALSE),"-")</f>
        <v>-</v>
      </c>
      <c r="D4050" t="s">
        <v>54</v>
      </c>
      <c r="E4050">
        <v>17.795752419134399</v>
      </c>
      <c r="F4050">
        <v>64.599999999999994</v>
      </c>
      <c r="G4050">
        <v>148.82811077727499</v>
      </c>
      <c r="H4050">
        <v>-4.1612945777006196</v>
      </c>
      <c r="I4050">
        <v>132.25330229493201</v>
      </c>
      <c r="J4050">
        <v>0.54422459675781298</v>
      </c>
      <c r="K4050">
        <v>62.371267198402499</v>
      </c>
      <c r="L4050">
        <v>44.781455596755002</v>
      </c>
      <c r="M4050">
        <v>100</v>
      </c>
      <c r="N4050">
        <v>0</v>
      </c>
      <c r="O4050">
        <v>0</v>
      </c>
      <c r="P4050">
        <v>172.80405405405401</v>
      </c>
    </row>
    <row r="4051" spans="1:17" hidden="1" x14ac:dyDescent="0.3">
      <c r="A4051" t="s">
        <v>8263</v>
      </c>
      <c r="B4051" t="s">
        <v>8264</v>
      </c>
      <c r="C4051" t="str">
        <f>IFERROR(VLOOKUP(Table1[[#This Row],[Ticker]],[1]!Table1[[Symbol]:[Industry]],2,FALSE),"-")</f>
        <v>-</v>
      </c>
      <c r="D4051" t="s">
        <v>539</v>
      </c>
      <c r="E4051">
        <v>17.7872734</v>
      </c>
      <c r="F4051">
        <v>18.190000000000001</v>
      </c>
      <c r="G4051">
        <v>14.7731032525879</v>
      </c>
      <c r="H4051">
        <v>-4.1612945777006196</v>
      </c>
      <c r="I4051">
        <v>-10.2937834620544</v>
      </c>
      <c r="J4051">
        <v>0.54422459675781298</v>
      </c>
      <c r="K4051">
        <v>18.148069990393999</v>
      </c>
      <c r="L4051">
        <v>16.907307954391499</v>
      </c>
      <c r="M4051">
        <v>100</v>
      </c>
      <c r="O4051">
        <v>0</v>
      </c>
      <c r="P4051">
        <v>38.7490465293669</v>
      </c>
    </row>
    <row r="4052" spans="1:17" hidden="1" x14ac:dyDescent="0.3">
      <c r="A4052" t="s">
        <v>8265</v>
      </c>
      <c r="B4052" t="s">
        <v>8266</v>
      </c>
      <c r="C4052" t="str">
        <f>IFERROR(VLOOKUP(Table1[[#This Row],[Ticker]],[1]!Table1[[Symbol]:[Industry]],2,FALSE),"-")</f>
        <v>-</v>
      </c>
      <c r="D4052" t="s">
        <v>407</v>
      </c>
      <c r="E4052">
        <v>17.71039188</v>
      </c>
      <c r="F4052">
        <v>9.99</v>
      </c>
      <c r="G4052">
        <v>75.824056723221005</v>
      </c>
      <c r="H4052">
        <v>-7.0767464727443397</v>
      </c>
      <c r="I4052">
        <v>-55.9332358690814</v>
      </c>
      <c r="J4052">
        <v>-2.9340362728073899</v>
      </c>
      <c r="K4052">
        <v>10.005180826996501</v>
      </c>
      <c r="L4052">
        <v>9.6316807602250094</v>
      </c>
      <c r="M4052">
        <v>45.377500381363198</v>
      </c>
      <c r="N4052">
        <v>0.77032488912780495</v>
      </c>
      <c r="O4052">
        <v>85.885885885885799</v>
      </c>
      <c r="P4052">
        <v>128.60411899313499</v>
      </c>
      <c r="Q4052">
        <v>5.2607602798429E-2</v>
      </c>
    </row>
    <row r="4053" spans="1:17" hidden="1" x14ac:dyDescent="0.3">
      <c r="A4053" t="s">
        <v>8267</v>
      </c>
      <c r="B4053" t="s">
        <v>8268</v>
      </c>
      <c r="C4053" t="str">
        <f>IFERROR(VLOOKUP(Table1[[#This Row],[Ticker]],[1]!Table1[[Symbol]:[Industry]],2,FALSE),"-")</f>
        <v>-</v>
      </c>
      <c r="D4053" t="s">
        <v>916</v>
      </c>
      <c r="E4053">
        <v>17.707598999999998</v>
      </c>
      <c r="F4053">
        <v>18.899999999999999</v>
      </c>
      <c r="G4053">
        <v>125.69380573246799</v>
      </c>
      <c r="H4053">
        <v>-16.189596464493</v>
      </c>
      <c r="I4053">
        <v>4.9727313844588101</v>
      </c>
      <c r="J4053">
        <v>2.2899965552957302</v>
      </c>
      <c r="K4053">
        <v>17.232319240500601</v>
      </c>
      <c r="L4053">
        <v>13.4201765258513</v>
      </c>
      <c r="M4053">
        <v>61.842962399651697</v>
      </c>
      <c r="N4053">
        <v>0.540802546963155</v>
      </c>
      <c r="O4053">
        <v>12.1693121693121</v>
      </c>
      <c r="P4053">
        <v>239.31777378814999</v>
      </c>
      <c r="Q4053">
        <v>0.17028488525788399</v>
      </c>
    </row>
    <row r="4054" spans="1:17" hidden="1" x14ac:dyDescent="0.3">
      <c r="A4054" t="s">
        <v>8269</v>
      </c>
      <c r="B4054" t="s">
        <v>8270</v>
      </c>
      <c r="C4054" t="str">
        <f>IFERROR(VLOOKUP(Table1[[#This Row],[Ticker]],[1]!Table1[[Symbol]:[Industry]],2,FALSE),"-")</f>
        <v>-</v>
      </c>
      <c r="D4054" t="s">
        <v>380</v>
      </c>
      <c r="E4054">
        <v>17.672742</v>
      </c>
      <c r="F4054">
        <v>35.4</v>
      </c>
      <c r="G4054">
        <v>16.611824793117801</v>
      </c>
      <c r="H4054">
        <v>-13.990036200932099</v>
      </c>
      <c r="I4054">
        <v>-44.962392214180497</v>
      </c>
      <c r="J4054">
        <v>-5.6767356510480802</v>
      </c>
      <c r="K4054">
        <v>38.884895226582302</v>
      </c>
      <c r="L4054">
        <v>39.002202006336098</v>
      </c>
      <c r="M4054">
        <v>32.465210424116897</v>
      </c>
      <c r="N4054">
        <v>1.3381758151052401</v>
      </c>
      <c r="O4054">
        <v>64.971751412429299</v>
      </c>
      <c r="P4054">
        <v>47.193347193347101</v>
      </c>
      <c r="Q4054">
        <v>6.2763929994534007E-2</v>
      </c>
    </row>
    <row r="4055" spans="1:17" hidden="1" x14ac:dyDescent="0.3">
      <c r="A4055" t="s">
        <v>8271</v>
      </c>
      <c r="B4055" t="s">
        <v>8272</v>
      </c>
      <c r="C4055" t="str">
        <f>IFERROR(VLOOKUP(Table1[[#This Row],[Ticker]],[1]!Table1[[Symbol]:[Industry]],2,FALSE),"-")</f>
        <v>-</v>
      </c>
      <c r="E4055">
        <v>17.641442810000001</v>
      </c>
      <c r="F4055">
        <v>32.299999999999997</v>
      </c>
      <c r="G4055">
        <v>124.676866576954</v>
      </c>
      <c r="H4055">
        <v>12.682677053505</v>
      </c>
      <c r="I4055">
        <v>119.311624985438</v>
      </c>
      <c r="J4055">
        <v>-3.3916354615511999</v>
      </c>
      <c r="K4055">
        <v>28.419503504523401</v>
      </c>
      <c r="L4055">
        <v>20.187848064262099</v>
      </c>
      <c r="M4055">
        <v>35.417808127397102</v>
      </c>
      <c r="N4055">
        <v>0.231544349590805</v>
      </c>
      <c r="O4055">
        <v>12.4767801857585</v>
      </c>
      <c r="P4055">
        <v>267.04545454545399</v>
      </c>
      <c r="Q4055">
        <v>7.5165582462433003E-2</v>
      </c>
    </row>
    <row r="4056" spans="1:17" hidden="1" x14ac:dyDescent="0.3">
      <c r="A4056" t="s">
        <v>8273</v>
      </c>
      <c r="B4056" t="s">
        <v>8274</v>
      </c>
      <c r="C4056" t="str">
        <f>IFERROR(VLOOKUP(Table1[[#This Row],[Ticker]],[1]!Table1[[Symbol]:[Industry]],2,FALSE),"-")</f>
        <v>-</v>
      </c>
      <c r="D4056" t="s">
        <v>619</v>
      </c>
      <c r="E4056">
        <v>17.640213119999999</v>
      </c>
      <c r="F4056">
        <v>0.96</v>
      </c>
      <c r="G4056">
        <v>-82.236812841996297</v>
      </c>
      <c r="H4056">
        <v>-2.0336350032325301</v>
      </c>
      <c r="I4056">
        <v>-46.684847677700297</v>
      </c>
      <c r="J4056">
        <v>0.54422459675781298</v>
      </c>
      <c r="K4056">
        <v>1.0472017985555</v>
      </c>
      <c r="L4056">
        <v>1.6330891805927701</v>
      </c>
      <c r="M4056">
        <v>18.666932307816101</v>
      </c>
      <c r="N4056">
        <v>0.13181941499969699</v>
      </c>
      <c r="O4056">
        <v>150</v>
      </c>
      <c r="P4056">
        <v>47.692307692307601</v>
      </c>
      <c r="Q4056">
        <v>-5.7865601360275999E-2</v>
      </c>
    </row>
    <row r="4057" spans="1:17" hidden="1" x14ac:dyDescent="0.3">
      <c r="A4057" t="s">
        <v>8275</v>
      </c>
      <c r="B4057" t="s">
        <v>8276</v>
      </c>
      <c r="C4057" t="str">
        <f>IFERROR(VLOOKUP(Table1[[#This Row],[Ticker]],[1]!Table1[[Symbol]:[Industry]],2,FALSE),"-")</f>
        <v>-</v>
      </c>
      <c r="D4057" t="s">
        <v>235</v>
      </c>
      <c r="E4057">
        <v>17.64</v>
      </c>
      <c r="F4057">
        <v>72</v>
      </c>
      <c r="G4057">
        <v>52.278646686501297</v>
      </c>
      <c r="H4057">
        <v>-12.099182776458299</v>
      </c>
      <c r="I4057">
        <v>-18.6767993879619</v>
      </c>
      <c r="J4057">
        <v>-7.2103185946785802</v>
      </c>
      <c r="K4057">
        <v>80.111940321796496</v>
      </c>
      <c r="L4057">
        <v>72.616932215978494</v>
      </c>
      <c r="M4057">
        <v>22.879423062644602</v>
      </c>
      <c r="N4057">
        <v>0.72672434132913799</v>
      </c>
      <c r="O4057">
        <v>36.1111111111111</v>
      </c>
      <c r="P4057">
        <v>84.852374839537802</v>
      </c>
      <c r="Q4057">
        <v>5.8953319608100997E-2</v>
      </c>
    </row>
    <row r="4058" spans="1:17" hidden="1" x14ac:dyDescent="0.3">
      <c r="A4058" t="s">
        <v>8277</v>
      </c>
      <c r="B4058" t="s">
        <v>8278</v>
      </c>
      <c r="C4058" t="str">
        <f>IFERROR(VLOOKUP(Table1[[#This Row],[Ticker]],[1]!Table1[[Symbol]:[Industry]],2,FALSE),"-")</f>
        <v>-</v>
      </c>
      <c r="D4058" t="s">
        <v>198</v>
      </c>
      <c r="E4058">
        <v>17.63775</v>
      </c>
      <c r="F4058">
        <v>4.05</v>
      </c>
      <c r="G4058">
        <v>15.679229137014101</v>
      </c>
      <c r="I4058">
        <v>-27.2127979882593</v>
      </c>
      <c r="K4058">
        <v>4.4249445457001002</v>
      </c>
      <c r="L4058">
        <v>4.0278917604158799</v>
      </c>
      <c r="M4058">
        <v>29.723467083117001</v>
      </c>
      <c r="N4058">
        <v>2.66301418898091</v>
      </c>
      <c r="O4058">
        <v>33.3333333333333</v>
      </c>
      <c r="P4058">
        <v>49.999999999999901</v>
      </c>
      <c r="Q4058">
        <v>-2.0192540060606001E-2</v>
      </c>
    </row>
    <row r="4059" spans="1:17" hidden="1" x14ac:dyDescent="0.3">
      <c r="A4059" t="s">
        <v>8279</v>
      </c>
      <c r="B4059" t="s">
        <v>8280</v>
      </c>
      <c r="C4059" t="str">
        <f>IFERROR(VLOOKUP(Table1[[#This Row],[Ticker]],[1]!Table1[[Symbol]:[Industry]],2,FALSE),"-")</f>
        <v>-</v>
      </c>
      <c r="D4059" t="s">
        <v>302</v>
      </c>
      <c r="E4059">
        <v>17.578022003999902</v>
      </c>
      <c r="F4059">
        <v>44.28</v>
      </c>
      <c r="G4059">
        <v>-9.9991092999449496</v>
      </c>
      <c r="H4059">
        <v>-9.2541907525639999</v>
      </c>
      <c r="I4059">
        <v>-20.681308286719698</v>
      </c>
      <c r="J4059">
        <v>6.6277818896969798</v>
      </c>
      <c r="K4059">
        <v>42.634616068311502</v>
      </c>
      <c r="L4059">
        <v>43.512078467844098</v>
      </c>
      <c r="M4059">
        <v>76.334066539264697</v>
      </c>
      <c r="N4059">
        <v>0.31172702511853101</v>
      </c>
      <c r="O4059">
        <v>62.624209575428999</v>
      </c>
      <c r="P4059">
        <v>49.241658240647098</v>
      </c>
      <c r="Q4059">
        <v>3.6196202452289002E-2</v>
      </c>
    </row>
    <row r="4060" spans="1:17" hidden="1" x14ac:dyDescent="0.3">
      <c r="A4060" t="s">
        <v>8281</v>
      </c>
      <c r="B4060" t="s">
        <v>8282</v>
      </c>
      <c r="C4060" t="str">
        <f>IFERROR(VLOOKUP(Table1[[#This Row],[Ticker]],[1]!Table1[[Symbol]:[Industry]],2,FALSE),"-")</f>
        <v>-</v>
      </c>
      <c r="E4060">
        <v>17.541180000000001</v>
      </c>
      <c r="F4060">
        <v>34.96</v>
      </c>
      <c r="G4060">
        <v>123.967319134568</v>
      </c>
      <c r="H4060">
        <v>27.231562565156501</v>
      </c>
      <c r="I4060">
        <v>30.410390417537698</v>
      </c>
      <c r="J4060">
        <v>-8.5489308270128799</v>
      </c>
      <c r="K4060">
        <v>33.2167559679486</v>
      </c>
      <c r="L4060">
        <v>26.548073139918198</v>
      </c>
      <c r="M4060">
        <v>34.051946851373799</v>
      </c>
      <c r="N4060">
        <v>1.3183000815547099</v>
      </c>
      <c r="O4060">
        <v>32.093821510297403</v>
      </c>
      <c r="P4060">
        <v>154.99635302698701</v>
      </c>
      <c r="Q4060">
        <v>9.1923664007652006E-2</v>
      </c>
    </row>
    <row r="4061" spans="1:17" hidden="1" x14ac:dyDescent="0.3">
      <c r="A4061" t="s">
        <v>8283</v>
      </c>
      <c r="B4061" t="s">
        <v>8284</v>
      </c>
      <c r="C4061" t="str">
        <f>IFERROR(VLOOKUP(Table1[[#This Row],[Ticker]],[1]!Table1[[Symbol]:[Industry]],2,FALSE),"-")</f>
        <v>-</v>
      </c>
      <c r="D4061" t="s">
        <v>619</v>
      </c>
      <c r="E4061">
        <v>17.522500000000001</v>
      </c>
      <c r="F4061">
        <v>10.75</v>
      </c>
      <c r="G4061">
        <v>2.4946449585151802</v>
      </c>
      <c r="H4061">
        <v>10.078875454180301</v>
      </c>
      <c r="I4061">
        <v>13.486238720930899</v>
      </c>
      <c r="J4061">
        <v>-2.6089285563953299</v>
      </c>
      <c r="K4061">
        <v>10.6515611245361</v>
      </c>
      <c r="L4061">
        <v>9.6870774613408095</v>
      </c>
      <c r="M4061">
        <v>46.296533864078299</v>
      </c>
      <c r="N4061">
        <v>0.25901750844705701</v>
      </c>
      <c r="O4061">
        <v>33.674418604651102</v>
      </c>
      <c r="P4061">
        <v>73.948220064724893</v>
      </c>
      <c r="Q4061">
        <v>7.8727186712944E-2</v>
      </c>
    </row>
    <row r="4062" spans="1:17" hidden="1" x14ac:dyDescent="0.3">
      <c r="A4062" t="s">
        <v>8285</v>
      </c>
      <c r="B4062" t="s">
        <v>8286</v>
      </c>
      <c r="C4062" t="str">
        <f>IFERROR(VLOOKUP(Table1[[#This Row],[Ticker]],[1]!Table1[[Symbol]:[Industry]],2,FALSE),"-")</f>
        <v>-</v>
      </c>
      <c r="D4062" t="s">
        <v>271</v>
      </c>
      <c r="E4062">
        <v>17.458448700000002</v>
      </c>
      <c r="F4062">
        <v>13.97</v>
      </c>
      <c r="G4062">
        <v>-28.238696596135998</v>
      </c>
      <c r="H4062">
        <v>-17.954398025976399</v>
      </c>
      <c r="I4062">
        <v>-45.649898571002304</v>
      </c>
      <c r="J4062">
        <v>9.1570294748066008</v>
      </c>
      <c r="K4062">
        <v>15.5638719985701</v>
      </c>
      <c r="L4062">
        <v>16.364104009422501</v>
      </c>
      <c r="M4062">
        <v>39.625686987048098</v>
      </c>
      <c r="N4062">
        <v>3.1584572906741002</v>
      </c>
      <c r="O4062">
        <v>74.302075876879002</v>
      </c>
      <c r="P4062">
        <v>13.762214983713299</v>
      </c>
      <c r="Q4062">
        <v>6.9048015063007007E-2</v>
      </c>
    </row>
    <row r="4063" spans="1:17" hidden="1" x14ac:dyDescent="0.3">
      <c r="A4063" t="s">
        <v>8287</v>
      </c>
      <c r="B4063" t="s">
        <v>8288</v>
      </c>
      <c r="C4063" t="str">
        <f>IFERROR(VLOOKUP(Table1[[#This Row],[Ticker]],[1]!Table1[[Symbol]:[Industry]],2,FALSE),"-")</f>
        <v>-</v>
      </c>
      <c r="E4063">
        <v>17.364312000000002</v>
      </c>
      <c r="F4063">
        <v>21</v>
      </c>
      <c r="G4063">
        <v>38.814754397639597</v>
      </c>
      <c r="H4063">
        <v>-21.387857077700598</v>
      </c>
      <c r="I4063">
        <v>-8.3860472414953495</v>
      </c>
      <c r="J4063">
        <v>-6.0254403062404096</v>
      </c>
      <c r="K4063">
        <v>23.401239183446101</v>
      </c>
      <c r="L4063">
        <v>21.4176302010729</v>
      </c>
      <c r="M4063">
        <v>10.670410911991199</v>
      </c>
      <c r="N4063">
        <v>0.50061867841209595</v>
      </c>
      <c r="O4063">
        <v>75.238095238095198</v>
      </c>
      <c r="P4063">
        <v>71.428571428571402</v>
      </c>
      <c r="Q4063">
        <v>4.4510335939583E-2</v>
      </c>
    </row>
    <row r="4064" spans="1:17" hidden="1" x14ac:dyDescent="0.3">
      <c r="A4064" t="s">
        <v>8289</v>
      </c>
      <c r="B4064" t="s">
        <v>8290</v>
      </c>
      <c r="C4064" t="str">
        <f>IFERROR(VLOOKUP(Table1[[#This Row],[Ticker]],[1]!Table1[[Symbol]:[Industry]],2,FALSE),"-")</f>
        <v>-</v>
      </c>
      <c r="E4064">
        <v>17.363844612000001</v>
      </c>
      <c r="F4064">
        <v>5.19</v>
      </c>
      <c r="G4064">
        <v>37.706299713875197</v>
      </c>
      <c r="H4064">
        <v>15.652225235819101</v>
      </c>
      <c r="I4064">
        <v>-8.2459669707784204</v>
      </c>
      <c r="J4064">
        <v>-7.3410800627404003</v>
      </c>
      <c r="K4064">
        <v>4.5666849516422499</v>
      </c>
      <c r="L4064">
        <v>4.1357748806652204</v>
      </c>
      <c r="M4064">
        <v>55.999636787159901</v>
      </c>
      <c r="N4064">
        <v>2.2839920666348701</v>
      </c>
      <c r="O4064">
        <v>35.067437379575999</v>
      </c>
      <c r="P4064">
        <v>98.850574712643706</v>
      </c>
      <c r="Q4064">
        <v>8.9896952901304006E-2</v>
      </c>
    </row>
    <row r="4065" spans="1:17" hidden="1" x14ac:dyDescent="0.3">
      <c r="A4065" t="s">
        <v>8291</v>
      </c>
      <c r="B4065" t="s">
        <v>8292</v>
      </c>
      <c r="C4065" t="str">
        <f>IFERROR(VLOOKUP(Table1[[#This Row],[Ticker]],[1]!Table1[[Symbol]:[Industry]],2,FALSE),"-")</f>
        <v>-</v>
      </c>
      <c r="E4065">
        <v>17.340046075</v>
      </c>
      <c r="F4065">
        <v>7.75</v>
      </c>
      <c r="G4065">
        <v>-47.920987437721003</v>
      </c>
      <c r="H4065">
        <v>-14.1612945777006</v>
      </c>
      <c r="I4065">
        <v>-38.523602981802199</v>
      </c>
      <c r="J4065">
        <v>-2.98805311335181</v>
      </c>
      <c r="K4065">
        <v>8.6412458438638708</v>
      </c>
      <c r="L4065">
        <v>9.80922706466915</v>
      </c>
      <c r="M4065">
        <v>34.313891628440203</v>
      </c>
      <c r="N4065">
        <v>0.15236871622512799</v>
      </c>
      <c r="O4065">
        <v>83.225806451612897</v>
      </c>
      <c r="P4065">
        <v>6.45604395604395</v>
      </c>
      <c r="Q4065">
        <v>2.8524629718268999E-2</v>
      </c>
    </row>
    <row r="4066" spans="1:17" hidden="1" x14ac:dyDescent="0.3">
      <c r="A4066" t="s">
        <v>8293</v>
      </c>
      <c r="B4066" t="s">
        <v>8294</v>
      </c>
      <c r="C4066" t="str">
        <f>IFERROR(VLOOKUP(Table1[[#This Row],[Ticker]],[1]!Table1[[Symbol]:[Industry]],2,FALSE),"-")</f>
        <v>-</v>
      </c>
      <c r="D4066" t="s">
        <v>92</v>
      </c>
      <c r="E4066">
        <v>17.33506599</v>
      </c>
      <c r="F4066">
        <v>29.95</v>
      </c>
      <c r="G4066">
        <v>4.8412610242963297</v>
      </c>
      <c r="H4066">
        <v>-5.2003486801728496</v>
      </c>
      <c r="I4066">
        <v>-16.444003071959699</v>
      </c>
      <c r="J4066">
        <v>0.87114068829431801</v>
      </c>
      <c r="K4066">
        <v>28.339752306111698</v>
      </c>
      <c r="L4066">
        <v>27.2282064480626</v>
      </c>
      <c r="M4066">
        <v>76.695483745530098</v>
      </c>
      <c r="N4066">
        <v>1.6887172473895</v>
      </c>
      <c r="O4066">
        <v>26.176961602671099</v>
      </c>
      <c r="P4066">
        <v>36.136363636363598</v>
      </c>
      <c r="Q4066">
        <v>9.5683746751662996E-2</v>
      </c>
    </row>
    <row r="4067" spans="1:17" hidden="1" x14ac:dyDescent="0.3">
      <c r="A4067" t="s">
        <v>8295</v>
      </c>
      <c r="B4067" t="s">
        <v>8296</v>
      </c>
      <c r="C4067" t="str">
        <f>IFERROR(VLOOKUP(Table1[[#This Row],[Ticker]],[1]!Table1[[Symbol]:[Industry]],2,FALSE),"-")</f>
        <v>-</v>
      </c>
      <c r="D4067" t="s">
        <v>916</v>
      </c>
      <c r="E4067">
        <v>17.288014400000002</v>
      </c>
      <c r="F4067">
        <v>47.38</v>
      </c>
      <c r="G4067">
        <v>4.4251407340611904</v>
      </c>
      <c r="H4067">
        <v>21.9641480120818</v>
      </c>
      <c r="I4067">
        <v>-6.5366801041082896</v>
      </c>
      <c r="J4067">
        <v>28.350477800243102</v>
      </c>
      <c r="K4067">
        <v>44.650262529398297</v>
      </c>
      <c r="L4067">
        <v>43.788161987777698</v>
      </c>
      <c r="M4067">
        <v>61.171159251513501</v>
      </c>
      <c r="N4067">
        <v>4.0847143136219204</v>
      </c>
      <c r="O4067">
        <v>26.614605318699802</v>
      </c>
      <c r="P4067">
        <v>43.445352709657797</v>
      </c>
      <c r="Q4067">
        <v>3.9717385992519998E-2</v>
      </c>
    </row>
    <row r="4068" spans="1:17" hidden="1" x14ac:dyDescent="0.3">
      <c r="A4068" t="s">
        <v>8297</v>
      </c>
      <c r="B4068" t="s">
        <v>8298</v>
      </c>
      <c r="C4068" t="str">
        <f>IFERROR(VLOOKUP(Table1[[#This Row],[Ticker]],[1]!Table1[[Symbol]:[Industry]],2,FALSE),"-")</f>
        <v>-</v>
      </c>
      <c r="D4068" t="s">
        <v>407</v>
      </c>
      <c r="E4068">
        <v>17.269829999999999</v>
      </c>
      <c r="F4068">
        <v>15.55</v>
      </c>
      <c r="G4068">
        <v>-25.868687756274099</v>
      </c>
      <c r="H4068">
        <v>-6.3310456944842803</v>
      </c>
      <c r="I4068">
        <v>-35.919541555251399</v>
      </c>
      <c r="J4068">
        <v>-2.4304589475459801</v>
      </c>
      <c r="K4068">
        <v>15.814820154348601</v>
      </c>
      <c r="L4068">
        <v>17.351128633554101</v>
      </c>
      <c r="M4068">
        <v>46.574248937537099</v>
      </c>
      <c r="N4068">
        <v>0.65523865345150201</v>
      </c>
      <c r="O4068">
        <v>121.221864951768</v>
      </c>
      <c r="P4068">
        <v>15.1851851851851</v>
      </c>
      <c r="Q4068">
        <v>-6.0983114883899996E-4</v>
      </c>
    </row>
    <row r="4069" spans="1:17" hidden="1" x14ac:dyDescent="0.3">
      <c r="A4069" t="s">
        <v>8299</v>
      </c>
      <c r="B4069" t="s">
        <v>8300</v>
      </c>
      <c r="C4069" t="str">
        <f>IFERROR(VLOOKUP(Table1[[#This Row],[Ticker]],[1]!Table1[[Symbol]:[Industry]],2,FALSE),"-")</f>
        <v>-</v>
      </c>
      <c r="D4069" t="s">
        <v>130</v>
      </c>
      <c r="E4069">
        <v>17.263999999999999</v>
      </c>
      <c r="F4069">
        <v>26</v>
      </c>
      <c r="G4069">
        <v>-16.936009147507601</v>
      </c>
      <c r="H4069">
        <v>-8.5590001226336891</v>
      </c>
      <c r="I4069">
        <v>-44.023399536800099</v>
      </c>
      <c r="J4069">
        <v>-1.7995254032421899</v>
      </c>
      <c r="K4069">
        <v>25.3455254365816</v>
      </c>
      <c r="L4069">
        <v>26.528914622605999</v>
      </c>
      <c r="M4069">
        <v>57.017177634021202</v>
      </c>
      <c r="N4069">
        <v>2.4335404607876501</v>
      </c>
      <c r="O4069">
        <v>57.692307692307601</v>
      </c>
      <c r="P4069">
        <v>27.326150832517101</v>
      </c>
      <c r="Q4069">
        <v>7.8475755983966E-2</v>
      </c>
    </row>
    <row r="4070" spans="1:17" hidden="1" x14ac:dyDescent="0.3">
      <c r="A4070" t="s">
        <v>8301</v>
      </c>
      <c r="B4070" t="s">
        <v>8302</v>
      </c>
      <c r="C4070" t="str">
        <f>IFERROR(VLOOKUP(Table1[[#This Row],[Ticker]],[1]!Table1[[Symbol]:[Industry]],2,FALSE),"-")</f>
        <v>-</v>
      </c>
      <c r="D4070" t="s">
        <v>703</v>
      </c>
      <c r="E4070">
        <v>17.228399594999999</v>
      </c>
      <c r="F4070">
        <v>87.47</v>
      </c>
      <c r="G4070">
        <v>-8.48875024799624</v>
      </c>
      <c r="H4070">
        <v>-4.9348607176055701</v>
      </c>
      <c r="I4070">
        <v>6.36496957956959</v>
      </c>
      <c r="J4070">
        <v>-3.1765560165812299</v>
      </c>
      <c r="K4070">
        <v>89.555150288213795</v>
      </c>
      <c r="L4070">
        <v>81.438144713235602</v>
      </c>
      <c r="M4070">
        <v>59.689646094536798</v>
      </c>
      <c r="N4070">
        <v>0.773041148693277</v>
      </c>
      <c r="O4070">
        <v>10.757974162569999</v>
      </c>
      <c r="P4070">
        <v>27.321688500727799</v>
      </c>
    </row>
    <row r="4071" spans="1:17" hidden="1" x14ac:dyDescent="0.3">
      <c r="A4071" t="s">
        <v>8303</v>
      </c>
      <c r="B4071" t="s">
        <v>8304</v>
      </c>
      <c r="C4071" t="str">
        <f>IFERROR(VLOOKUP(Table1[[#This Row],[Ticker]],[1]!Table1[[Symbol]:[Industry]],2,FALSE),"-")</f>
        <v>-</v>
      </c>
      <c r="D4071" t="s">
        <v>1541</v>
      </c>
      <c r="E4071">
        <v>17.198519999999998</v>
      </c>
      <c r="F4071">
        <v>37.65</v>
      </c>
      <c r="G4071">
        <v>-32.146674984096002</v>
      </c>
      <c r="H4071">
        <v>-7.0000042551199799</v>
      </c>
      <c r="I4071">
        <v>-8.9003440457391196</v>
      </c>
      <c r="J4071">
        <v>-4.3800178274846102</v>
      </c>
      <c r="K4071">
        <v>36.6433086966993</v>
      </c>
      <c r="L4071">
        <v>37.212528540586703</v>
      </c>
      <c r="M4071">
        <v>50.073921262058803</v>
      </c>
      <c r="N4071">
        <v>1.06038291605301</v>
      </c>
      <c r="O4071">
        <v>34.130146082337298</v>
      </c>
      <c r="P4071">
        <v>25.2911813643926</v>
      </c>
    </row>
    <row r="4072" spans="1:17" hidden="1" x14ac:dyDescent="0.3">
      <c r="A4072" t="s">
        <v>8305</v>
      </c>
      <c r="B4072" t="s">
        <v>8306</v>
      </c>
      <c r="C4072" t="str">
        <f>IFERROR(VLOOKUP(Table1[[#This Row],[Ticker]],[1]!Table1[[Symbol]:[Industry]],2,FALSE),"-")</f>
        <v>-</v>
      </c>
      <c r="D4072" t="s">
        <v>703</v>
      </c>
      <c r="E4072">
        <v>17.1837348</v>
      </c>
      <c r="F4072">
        <v>134.38999999999999</v>
      </c>
      <c r="G4072">
        <v>19.664501357680201</v>
      </c>
      <c r="H4072">
        <v>1.91376903553093</v>
      </c>
      <c r="I4072">
        <v>3.7466459150435201</v>
      </c>
      <c r="J4072">
        <v>5.1907723715894902E-2</v>
      </c>
      <c r="K4072">
        <v>127.659884344894</v>
      </c>
      <c r="L4072">
        <v>116.18928112239701</v>
      </c>
      <c r="M4072">
        <v>42.376869448986099</v>
      </c>
      <c r="N4072">
        <v>0.90017101939113198</v>
      </c>
      <c r="O4072">
        <v>2.91688369670364</v>
      </c>
      <c r="P4072">
        <v>45.854135011938297</v>
      </c>
    </row>
    <row r="4073" spans="1:17" hidden="1" x14ac:dyDescent="0.3">
      <c r="A4073" t="s">
        <v>8307</v>
      </c>
      <c r="B4073" t="s">
        <v>8308</v>
      </c>
      <c r="C4073" t="str">
        <f>IFERROR(VLOOKUP(Table1[[#This Row],[Ticker]],[1]!Table1[[Symbol]:[Industry]],2,FALSE),"-")</f>
        <v>-</v>
      </c>
      <c r="E4073">
        <v>17.180099999999999</v>
      </c>
      <c r="F4073">
        <v>17.010000000000002</v>
      </c>
      <c r="G4073">
        <v>-20.256431081656899</v>
      </c>
      <c r="H4073">
        <v>-14.008582624040701</v>
      </c>
      <c r="I4073">
        <v>-29.2603207385121</v>
      </c>
      <c r="J4073">
        <v>-4.23886772804752</v>
      </c>
      <c r="K4073">
        <v>17.383257824058301</v>
      </c>
      <c r="L4073">
        <v>17.904321948911601</v>
      </c>
      <c r="M4073">
        <v>38.405733661555502</v>
      </c>
      <c r="N4073">
        <v>0.44507335805234099</v>
      </c>
      <c r="O4073">
        <v>51.381540270429099</v>
      </c>
      <c r="P4073">
        <v>17.797783933518001</v>
      </c>
      <c r="Q4073">
        <v>-2.7713574851036E-2</v>
      </c>
    </row>
    <row r="4074" spans="1:17" hidden="1" x14ac:dyDescent="0.3">
      <c r="A4074" t="s">
        <v>8309</v>
      </c>
      <c r="B4074" t="s">
        <v>8310</v>
      </c>
      <c r="C4074" t="str">
        <f>IFERROR(VLOOKUP(Table1[[#This Row],[Ticker]],[1]!Table1[[Symbol]:[Industry]],2,FALSE),"-")</f>
        <v>-</v>
      </c>
      <c r="D4074" t="s">
        <v>619</v>
      </c>
      <c r="E4074">
        <v>17.177264999999998</v>
      </c>
      <c r="F4074">
        <v>45.99</v>
      </c>
      <c r="G4074">
        <v>-28.5213978222334</v>
      </c>
      <c r="H4074">
        <v>-16.209487348784901</v>
      </c>
      <c r="I4074">
        <v>-15.7108217036744</v>
      </c>
      <c r="J4074">
        <v>-2.3280034919433401</v>
      </c>
      <c r="K4074">
        <v>49.799959492649002</v>
      </c>
      <c r="L4074">
        <v>48.9521283655235</v>
      </c>
      <c r="M4074">
        <v>22.417787030356301</v>
      </c>
      <c r="N4074">
        <v>1.51654676258992</v>
      </c>
      <c r="O4074">
        <v>32.0287018917155</v>
      </c>
      <c r="P4074">
        <v>25.655737704918</v>
      </c>
      <c r="Q4074">
        <v>0.15173788501746699</v>
      </c>
    </row>
    <row r="4075" spans="1:17" hidden="1" x14ac:dyDescent="0.3">
      <c r="A4075" t="s">
        <v>8311</v>
      </c>
      <c r="B4075" t="s">
        <v>8312</v>
      </c>
      <c r="C4075" t="str">
        <f>IFERROR(VLOOKUP(Table1[[#This Row],[Ticker]],[1]!Table1[[Symbol]:[Industry]],2,FALSE),"-")</f>
        <v>-</v>
      </c>
      <c r="D4075" t="s">
        <v>173</v>
      </c>
      <c r="E4075">
        <v>17.138212210999999</v>
      </c>
      <c r="F4075">
        <v>36.67</v>
      </c>
      <c r="G4075">
        <v>-42.487054387889998</v>
      </c>
      <c r="H4075">
        <v>-3.14117556381566</v>
      </c>
      <c r="I4075">
        <v>-23.466539077664599</v>
      </c>
      <c r="J4075">
        <v>8.5745276270608404</v>
      </c>
      <c r="K4075">
        <v>34.560869605180002</v>
      </c>
      <c r="L4075">
        <v>37.6603648250642</v>
      </c>
      <c r="M4075">
        <v>69.614003644114305</v>
      </c>
      <c r="N4075">
        <v>1.11473831495485</v>
      </c>
      <c r="O4075">
        <v>25.443141532587902</v>
      </c>
      <c r="P4075">
        <v>26.100412654745501</v>
      </c>
      <c r="Q4075">
        <v>-8.8475439502900002E-2</v>
      </c>
    </row>
    <row r="4076" spans="1:17" hidden="1" x14ac:dyDescent="0.3">
      <c r="A4076" t="s">
        <v>8313</v>
      </c>
      <c r="B4076" t="s">
        <v>8314</v>
      </c>
      <c r="C4076" t="str">
        <f>IFERROR(VLOOKUP(Table1[[#This Row],[Ticker]],[1]!Table1[[Symbol]:[Industry]],2,FALSE),"-")</f>
        <v>-</v>
      </c>
      <c r="E4076">
        <v>17.136868400000001</v>
      </c>
      <c r="F4076">
        <v>41</v>
      </c>
      <c r="G4076">
        <v>-15.8030104951035</v>
      </c>
      <c r="H4076">
        <v>1.78185787707973</v>
      </c>
      <c r="I4076">
        <v>-30.9715327900735</v>
      </c>
      <c r="J4076">
        <v>-6.2739572214240003</v>
      </c>
      <c r="K4076">
        <v>45.4604862277669</v>
      </c>
      <c r="L4076">
        <v>44.266175722066997</v>
      </c>
      <c r="M4076">
        <v>30.165567153921799</v>
      </c>
      <c r="N4076">
        <v>0.26810810810810798</v>
      </c>
      <c r="O4076">
        <v>71.048780487804805</v>
      </c>
      <c r="P4076">
        <v>34.855589534488601</v>
      </c>
    </row>
    <row r="4077" spans="1:17" hidden="1" x14ac:dyDescent="0.3">
      <c r="A4077" t="s">
        <v>8315</v>
      </c>
      <c r="B4077" t="s">
        <v>3433</v>
      </c>
      <c r="C4077" t="str">
        <f>IFERROR(VLOOKUP(Table1[[#This Row],[Ticker]],[1]!Table1[[Symbol]:[Industry]],2,FALSE),"-")</f>
        <v>-</v>
      </c>
      <c r="D4077" t="s">
        <v>268</v>
      </c>
      <c r="E4077">
        <v>17.124314999999999</v>
      </c>
      <c r="F4077">
        <v>6.85</v>
      </c>
      <c r="G4077">
        <v>13.024056723220999</v>
      </c>
      <c r="H4077">
        <v>-25.4256623937925</v>
      </c>
      <c r="I4077">
        <v>-23.922942915795598</v>
      </c>
      <c r="J4077">
        <v>-0.89462432410550297</v>
      </c>
      <c r="K4077">
        <v>7.9095142193998802</v>
      </c>
      <c r="L4077">
        <v>7.8200699205548903</v>
      </c>
      <c r="M4077">
        <v>34.363686684572798</v>
      </c>
      <c r="N4077">
        <v>0.72202572347266802</v>
      </c>
      <c r="O4077">
        <v>82.481751824817493</v>
      </c>
      <c r="P4077">
        <v>47.311827956989198</v>
      </c>
      <c r="Q4077">
        <v>3.8027166301805998E-2</v>
      </c>
    </row>
    <row r="4078" spans="1:17" hidden="1" x14ac:dyDescent="0.3">
      <c r="A4078" t="s">
        <v>8316</v>
      </c>
      <c r="B4078" t="s">
        <v>8317</v>
      </c>
      <c r="C4078" t="str">
        <f>IFERROR(VLOOKUP(Table1[[#This Row],[Ticker]],[1]!Table1[[Symbol]:[Industry]],2,FALSE),"-")</f>
        <v>-</v>
      </c>
      <c r="D4078" t="s">
        <v>420</v>
      </c>
      <c r="E4078">
        <v>17.095680000000002</v>
      </c>
      <c r="F4078">
        <v>12.72</v>
      </c>
      <c r="G4078">
        <v>-19.025448227273898</v>
      </c>
      <c r="H4078">
        <v>-4.1612945777006196</v>
      </c>
      <c r="I4078">
        <v>-15.2562762491289</v>
      </c>
      <c r="J4078">
        <v>0.54422459675781298</v>
      </c>
      <c r="K4078">
        <v>12.716822886963399</v>
      </c>
      <c r="L4078">
        <v>12.5946597907233</v>
      </c>
      <c r="M4078">
        <v>100</v>
      </c>
      <c r="O4078">
        <v>0</v>
      </c>
      <c r="P4078">
        <v>4.9504950495049496</v>
      </c>
    </row>
    <row r="4079" spans="1:17" hidden="1" x14ac:dyDescent="0.3">
      <c r="A4079" t="s">
        <v>8318</v>
      </c>
      <c r="B4079" t="s">
        <v>8319</v>
      </c>
      <c r="C4079" t="str">
        <f>IFERROR(VLOOKUP(Table1[[#This Row],[Ticker]],[1]!Table1[[Symbol]:[Industry]],2,FALSE),"-")</f>
        <v>-</v>
      </c>
      <c r="D4079" t="s">
        <v>92</v>
      </c>
      <c r="E4079">
        <v>17.093882936</v>
      </c>
      <c r="F4079">
        <v>17.03</v>
      </c>
      <c r="G4079">
        <v>-5.54757053686237</v>
      </c>
      <c r="H4079">
        <v>-6.96931750033671</v>
      </c>
      <c r="I4079">
        <v>-32.425536949517998</v>
      </c>
      <c r="J4079">
        <v>-2.5414896889564602</v>
      </c>
      <c r="K4079">
        <v>17.637580871405898</v>
      </c>
      <c r="L4079">
        <v>18.988226039388799</v>
      </c>
      <c r="M4079">
        <v>41.3103894145436</v>
      </c>
      <c r="N4079">
        <v>1.2781576097729801</v>
      </c>
      <c r="O4079">
        <v>40.223135642982903</v>
      </c>
      <c r="P4079">
        <v>26.523031203566099</v>
      </c>
      <c r="Q4079">
        <v>-0.101447160805489</v>
      </c>
    </row>
    <row r="4080" spans="1:17" hidden="1" x14ac:dyDescent="0.3">
      <c r="A4080" t="s">
        <v>8320</v>
      </c>
      <c r="B4080" t="s">
        <v>8321</v>
      </c>
      <c r="C4080" t="str">
        <f>IFERROR(VLOOKUP(Table1[[#This Row],[Ticker]],[1]!Table1[[Symbol]:[Industry]],2,FALSE),"-")</f>
        <v>-</v>
      </c>
      <c r="D4080" t="s">
        <v>539</v>
      </c>
      <c r="E4080">
        <v>17.041791</v>
      </c>
      <c r="F4080">
        <v>5.07</v>
      </c>
      <c r="G4080">
        <v>650.06985824993797</v>
      </c>
      <c r="H4080">
        <v>110.183647379181</v>
      </c>
      <c r="I4080">
        <v>130.86022860524</v>
      </c>
      <c r="J4080">
        <v>1.5207870967578101</v>
      </c>
      <c r="K4080">
        <v>3.3541778271164402</v>
      </c>
      <c r="L4080">
        <v>2.2910397092799801</v>
      </c>
      <c r="M4080">
        <v>77.201043735251503</v>
      </c>
      <c r="N4080">
        <v>2.5832475988344901</v>
      </c>
      <c r="O4080">
        <v>5.9171597633135899</v>
      </c>
      <c r="P4080">
        <v>847.66355140186897</v>
      </c>
      <c r="Q4080">
        <v>6.8341226530400007E-2</v>
      </c>
    </row>
    <row r="4081" spans="1:17" hidden="1" x14ac:dyDescent="0.3">
      <c r="A4081" t="s">
        <v>8322</v>
      </c>
      <c r="B4081" t="s">
        <v>8323</v>
      </c>
      <c r="C4081" t="str">
        <f>IFERROR(VLOOKUP(Table1[[#This Row],[Ticker]],[1]!Table1[[Symbol]:[Industry]],2,FALSE),"-")</f>
        <v>-</v>
      </c>
      <c r="D4081" t="s">
        <v>703</v>
      </c>
      <c r="E4081">
        <v>17.035611191999902</v>
      </c>
      <c r="F4081">
        <v>25.8</v>
      </c>
      <c r="G4081">
        <v>39.460012633521302</v>
      </c>
      <c r="H4081">
        <v>-2.4385067938321701</v>
      </c>
      <c r="I4081">
        <v>23.483237624822401</v>
      </c>
      <c r="J4081">
        <v>0.58273056518292499</v>
      </c>
      <c r="K4081">
        <v>24.945653748090599</v>
      </c>
      <c r="L4081">
        <v>21.382878285329799</v>
      </c>
      <c r="M4081">
        <v>32.576819102165203</v>
      </c>
      <c r="N4081">
        <v>1.3625182763899799</v>
      </c>
      <c r="O4081">
        <v>4.26356589147285</v>
      </c>
      <c r="P4081">
        <v>69.014084507042199</v>
      </c>
    </row>
    <row r="4082" spans="1:17" hidden="1" x14ac:dyDescent="0.3">
      <c r="A4082" t="s">
        <v>8324</v>
      </c>
      <c r="B4082" t="s">
        <v>8325</v>
      </c>
      <c r="C4082" t="str">
        <f>IFERROR(VLOOKUP(Table1[[#This Row],[Ticker]],[1]!Table1[[Symbol]:[Industry]],2,FALSE),"-")</f>
        <v>-</v>
      </c>
      <c r="D4082" t="s">
        <v>626</v>
      </c>
      <c r="E4082">
        <v>17.010962280000001</v>
      </c>
      <c r="F4082">
        <v>4.59</v>
      </c>
      <c r="G4082">
        <v>-0.919643008682417</v>
      </c>
      <c r="H4082">
        <v>-13.072185666809499</v>
      </c>
      <c r="I4082">
        <v>-30.413392700145501</v>
      </c>
      <c r="J4082">
        <v>-6.52648247394926</v>
      </c>
      <c r="K4082">
        <v>4.8247293846797401</v>
      </c>
      <c r="L4082">
        <v>4.7583301443876902</v>
      </c>
      <c r="M4082">
        <v>37.247613198746798</v>
      </c>
      <c r="N4082">
        <v>1.00172892805205</v>
      </c>
      <c r="O4082">
        <v>49.237472766884501</v>
      </c>
      <c r="P4082">
        <v>49.025974025974001</v>
      </c>
      <c r="Q4082">
        <v>-2.4043904064209001E-2</v>
      </c>
    </row>
    <row r="4083" spans="1:17" hidden="1" x14ac:dyDescent="0.3">
      <c r="A4083" t="s">
        <v>8326</v>
      </c>
      <c r="B4083" t="s">
        <v>8327</v>
      </c>
      <c r="C4083" t="str">
        <f>IFERROR(VLOOKUP(Table1[[#This Row],[Ticker]],[1]!Table1[[Symbol]:[Industry]],2,FALSE),"-")</f>
        <v>-</v>
      </c>
      <c r="E4083">
        <v>16.969116254999999</v>
      </c>
      <c r="F4083">
        <v>31.85</v>
      </c>
      <c r="G4083">
        <v>122.160069087981</v>
      </c>
      <c r="H4083">
        <v>-6.9819596608360204</v>
      </c>
      <c r="I4083">
        <v>21.4390027208281</v>
      </c>
      <c r="J4083">
        <v>3.66331722435705</v>
      </c>
      <c r="K4083">
        <v>28.801246752815999</v>
      </c>
      <c r="L4083">
        <v>23.206207535558899</v>
      </c>
      <c r="M4083">
        <v>50.532516105982701</v>
      </c>
      <c r="N4083">
        <v>0.154171951277878</v>
      </c>
      <c r="O4083">
        <v>23.076923076922998</v>
      </c>
      <c r="P4083">
        <v>168.776371308016</v>
      </c>
      <c r="Q4083">
        <v>6.2013895781828997E-2</v>
      </c>
    </row>
    <row r="4084" spans="1:17" hidden="1" x14ac:dyDescent="0.3">
      <c r="A4084" t="s">
        <v>8328</v>
      </c>
      <c r="B4084" t="s">
        <v>8329</v>
      </c>
      <c r="C4084" t="str">
        <f>IFERROR(VLOOKUP(Table1[[#This Row],[Ticker]],[1]!Table1[[Symbol]:[Industry]],2,FALSE),"-")</f>
        <v>-</v>
      </c>
      <c r="D4084" t="s">
        <v>122</v>
      </c>
      <c r="E4084">
        <v>16.957599999999999</v>
      </c>
      <c r="F4084">
        <v>19.27</v>
      </c>
      <c r="G4084">
        <v>4.2343028975391004</v>
      </c>
      <c r="H4084">
        <v>-15.570385486791499</v>
      </c>
      <c r="I4084">
        <v>-56.684847677700297</v>
      </c>
      <c r="J4084">
        <v>1.05995435436481</v>
      </c>
      <c r="K4084">
        <v>21.002895247969999</v>
      </c>
      <c r="L4084">
        <v>22.288120220679399</v>
      </c>
      <c r="M4084">
        <v>42.630199390587698</v>
      </c>
      <c r="N4084">
        <v>0.12197198206705601</v>
      </c>
      <c r="O4084">
        <v>91.385573430202399</v>
      </c>
      <c r="P4084">
        <v>30.202702702702599</v>
      </c>
      <c r="Q4084">
        <v>1.2031220926650999E-2</v>
      </c>
    </row>
    <row r="4085" spans="1:17" hidden="1" x14ac:dyDescent="0.3">
      <c r="A4085" t="s">
        <v>8330</v>
      </c>
      <c r="B4085" t="s">
        <v>8331</v>
      </c>
      <c r="C4085" t="str">
        <f>IFERROR(VLOOKUP(Table1[[#This Row],[Ticker]],[1]!Table1[[Symbol]:[Industry]],2,FALSE),"-")</f>
        <v>-</v>
      </c>
      <c r="D4085" t="s">
        <v>539</v>
      </c>
      <c r="E4085">
        <v>16.943768977000001</v>
      </c>
      <c r="F4085">
        <v>27.11</v>
      </c>
      <c r="G4085">
        <v>49.917578211354403</v>
      </c>
      <c r="H4085">
        <v>-6.53228481479964</v>
      </c>
      <c r="I4085">
        <v>-26.019936551959699</v>
      </c>
      <c r="J4085">
        <v>-2.5699622544532499</v>
      </c>
      <c r="K4085">
        <v>29.073742791403902</v>
      </c>
      <c r="L4085">
        <v>26.5548097737902</v>
      </c>
      <c r="M4085">
        <v>28.8953395949084</v>
      </c>
      <c r="N4085">
        <v>0.90453594627325695</v>
      </c>
      <c r="O4085">
        <v>35.890815197344097</v>
      </c>
      <c r="P4085">
        <v>97.450837581937293</v>
      </c>
      <c r="Q4085">
        <v>8.5741069046379001E-2</v>
      </c>
    </row>
    <row r="4086" spans="1:17" hidden="1" x14ac:dyDescent="0.3">
      <c r="A4086" t="s">
        <v>8332</v>
      </c>
      <c r="B4086" t="s">
        <v>8333</v>
      </c>
      <c r="C4086" t="str">
        <f>IFERROR(VLOOKUP(Table1[[#This Row],[Ticker]],[1]!Table1[[Symbol]:[Industry]],2,FALSE),"-")</f>
        <v>-</v>
      </c>
      <c r="E4086">
        <v>16.895965374999999</v>
      </c>
      <c r="F4086">
        <v>9.0500000000000007</v>
      </c>
      <c r="G4086">
        <v>-25.926105790321699</v>
      </c>
      <c r="H4086">
        <v>8.5333162007424992</v>
      </c>
      <c r="I4086">
        <v>4.4527184598657703</v>
      </c>
      <c r="J4086">
        <v>0.120944173477399</v>
      </c>
      <c r="K4086">
        <v>8.4124873541795306</v>
      </c>
      <c r="L4086">
        <v>7.7058937944063199</v>
      </c>
      <c r="M4086">
        <v>41.527793973327299</v>
      </c>
      <c r="N4086">
        <v>1.3859092427014501</v>
      </c>
      <c r="O4086">
        <v>18.7845303867403</v>
      </c>
      <c r="P4086">
        <v>66.055045871559599</v>
      </c>
      <c r="Q4086">
        <v>5.5133393287807003E-2</v>
      </c>
    </row>
    <row r="4087" spans="1:17" hidden="1" x14ac:dyDescent="0.3">
      <c r="A4087" t="s">
        <v>8334</v>
      </c>
      <c r="B4087" t="s">
        <v>8335</v>
      </c>
      <c r="C4087" t="str">
        <f>IFERROR(VLOOKUP(Table1[[#This Row],[Ticker]],[1]!Table1[[Symbol]:[Industry]],2,FALSE),"-")</f>
        <v>-</v>
      </c>
      <c r="D4087" t="s">
        <v>92</v>
      </c>
      <c r="E4087">
        <v>16.835363999999998</v>
      </c>
      <c r="F4087">
        <v>5.71</v>
      </c>
      <c r="G4087">
        <v>2.9129456121099602</v>
      </c>
      <c r="H4087">
        <v>-5.5241565879220804</v>
      </c>
      <c r="I4087">
        <v>-31.2856880138348</v>
      </c>
      <c r="J4087">
        <v>-1.9810279284947101</v>
      </c>
      <c r="K4087">
        <v>5.91053661006453</v>
      </c>
      <c r="L4087">
        <v>6.0111543769772497</v>
      </c>
      <c r="M4087">
        <v>42.868808024016097</v>
      </c>
      <c r="N4087">
        <v>0.84576570886008295</v>
      </c>
      <c r="O4087">
        <v>54.115586690017501</v>
      </c>
      <c r="P4087">
        <v>29.772727272727199</v>
      </c>
      <c r="Q4087">
        <v>2.0001436281592001E-2</v>
      </c>
    </row>
    <row r="4088" spans="1:17" hidden="1" x14ac:dyDescent="0.3">
      <c r="A4088" t="s">
        <v>8336</v>
      </c>
      <c r="B4088" t="s">
        <v>8337</v>
      </c>
      <c r="C4088" t="str">
        <f>IFERROR(VLOOKUP(Table1[[#This Row],[Ticker]],[1]!Table1[[Symbol]:[Industry]],2,FALSE),"-")</f>
        <v>-</v>
      </c>
      <c r="D4088" t="s">
        <v>116</v>
      </c>
      <c r="E4088">
        <v>16.830628324999999</v>
      </c>
      <c r="F4088">
        <v>11.75</v>
      </c>
      <c r="G4088">
        <v>-46.0581713934898</v>
      </c>
      <c r="H4088">
        <v>-11.1774236099586</v>
      </c>
      <c r="I4088">
        <v>-68.666268318914803</v>
      </c>
      <c r="J4088">
        <v>-3.7711281003376298</v>
      </c>
      <c r="K4088">
        <v>12.257481675217299</v>
      </c>
      <c r="L4088">
        <v>14.609324117597</v>
      </c>
      <c r="M4088">
        <v>44.926541644388003</v>
      </c>
      <c r="N4088">
        <v>0.892148438740063</v>
      </c>
      <c r="O4088">
        <v>157.02127659574401</v>
      </c>
      <c r="P4088">
        <v>18.6868686868686</v>
      </c>
      <c r="Q4088">
        <v>2.0087011226650998E-2</v>
      </c>
    </row>
    <row r="4089" spans="1:17" hidden="1" x14ac:dyDescent="0.3">
      <c r="A4089" t="s">
        <v>8338</v>
      </c>
      <c r="B4089" t="s">
        <v>8339</v>
      </c>
      <c r="C4089" t="str">
        <f>IFERROR(VLOOKUP(Table1[[#This Row],[Ticker]],[1]!Table1[[Symbol]:[Industry]],2,FALSE),"-")</f>
        <v>-</v>
      </c>
      <c r="E4089">
        <v>16.812799999999999</v>
      </c>
      <c r="F4089">
        <v>0.74</v>
      </c>
      <c r="G4089">
        <v>44.205874905039202</v>
      </c>
      <c r="H4089">
        <v>9.4750690586629993</v>
      </c>
      <c r="I4089">
        <v>-1.41012240297511</v>
      </c>
      <c r="J4089">
        <v>-13.248878851518</v>
      </c>
      <c r="K4089">
        <v>0.71090645270395803</v>
      </c>
      <c r="L4089">
        <v>0.63030658584626698</v>
      </c>
      <c r="M4089">
        <v>36.696520793939399</v>
      </c>
      <c r="N4089">
        <v>2.2642442341101199</v>
      </c>
      <c r="O4089">
        <v>28.378378378378301</v>
      </c>
      <c r="P4089">
        <v>84.999999999999901</v>
      </c>
      <c r="Q4089">
        <v>2.8914794305641998E-2</v>
      </c>
    </row>
    <row r="4090" spans="1:17" hidden="1" x14ac:dyDescent="0.3">
      <c r="A4090" t="s">
        <v>8340</v>
      </c>
      <c r="B4090" t="s">
        <v>8341</v>
      </c>
      <c r="C4090" t="str">
        <f>IFERROR(VLOOKUP(Table1[[#This Row],[Ticker]],[1]!Table1[[Symbol]:[Industry]],2,FALSE),"-")</f>
        <v>-</v>
      </c>
      <c r="D4090" t="s">
        <v>1147</v>
      </c>
      <c r="E4090">
        <v>16.775469699999999</v>
      </c>
      <c r="F4090">
        <v>6.71</v>
      </c>
      <c r="G4090">
        <v>-81.985955792423397</v>
      </c>
      <c r="H4090">
        <v>33.7419312287509</v>
      </c>
      <c r="I4090">
        <v>-64.422942915795602</v>
      </c>
      <c r="J4090">
        <v>0.107543374050386</v>
      </c>
      <c r="K4090">
        <v>6.8186890674893297</v>
      </c>
      <c r="L4090">
        <v>11.416680121864699</v>
      </c>
      <c r="M4090">
        <v>60.315797761725399</v>
      </c>
      <c r="N4090">
        <v>0.20971523620003099</v>
      </c>
      <c r="O4090">
        <v>201.78837555886699</v>
      </c>
      <c r="P4090">
        <v>42.7659574468085</v>
      </c>
      <c r="Q4090">
        <v>-7.290852273984E-3</v>
      </c>
    </row>
    <row r="4091" spans="1:17" hidden="1" x14ac:dyDescent="0.3">
      <c r="A4091" t="s">
        <v>8342</v>
      </c>
      <c r="B4091" t="s">
        <v>8343</v>
      </c>
      <c r="C4091" t="str">
        <f>IFERROR(VLOOKUP(Table1[[#This Row],[Ticker]],[1]!Table1[[Symbol]:[Industry]],2,FALSE),"-")</f>
        <v>-</v>
      </c>
      <c r="D4091" t="s">
        <v>138</v>
      </c>
      <c r="E4091">
        <v>16.753601199999999</v>
      </c>
      <c r="F4091">
        <v>8.5399999999999991</v>
      </c>
      <c r="G4091">
        <v>-40.003475233514401</v>
      </c>
      <c r="H4091">
        <v>4.8374379951764297</v>
      </c>
      <c r="I4091">
        <v>-55.991876526713902</v>
      </c>
      <c r="J4091">
        <v>-4.95028089774768</v>
      </c>
      <c r="K4091">
        <v>8.1851092319430094</v>
      </c>
      <c r="L4091">
        <v>8.2691134872661607</v>
      </c>
      <c r="M4091">
        <v>53.8094773212948</v>
      </c>
      <c r="N4091">
        <v>2.06100745019141</v>
      </c>
      <c r="O4091">
        <v>86.182669789227106</v>
      </c>
      <c r="P4091">
        <v>36.639999999999901</v>
      </c>
      <c r="Q4091">
        <v>8.1187043094135006E-2</v>
      </c>
    </row>
    <row r="4092" spans="1:17" hidden="1" x14ac:dyDescent="0.3">
      <c r="A4092" t="s">
        <v>8344</v>
      </c>
      <c r="B4092" t="s">
        <v>8345</v>
      </c>
      <c r="C4092" t="str">
        <f>IFERROR(VLOOKUP(Table1[[#This Row],[Ticker]],[1]!Table1[[Symbol]:[Industry]],2,FALSE),"-")</f>
        <v>-</v>
      </c>
      <c r="D4092" t="s">
        <v>539</v>
      </c>
      <c r="E4092">
        <v>16.699996800000001</v>
      </c>
      <c r="F4092">
        <v>54.72</v>
      </c>
      <c r="G4092">
        <v>197.33938261869901</v>
      </c>
      <c r="H4092">
        <v>15.1843978977628</v>
      </c>
      <c r="I4092">
        <v>285.62284462999099</v>
      </c>
      <c r="J4092">
        <v>-6.3153498713272898</v>
      </c>
      <c r="K4092">
        <v>45.977824378058202</v>
      </c>
      <c r="L4092">
        <v>29.824215990511298</v>
      </c>
      <c r="M4092">
        <v>60.685238174278702</v>
      </c>
      <c r="N4092">
        <v>0.15557841829334801</v>
      </c>
      <c r="O4092">
        <v>10.581140350877099</v>
      </c>
      <c r="P4092">
        <v>588.30188679245202</v>
      </c>
      <c r="Q4092">
        <v>0.13456348658377601</v>
      </c>
    </row>
    <row r="4093" spans="1:17" hidden="1" x14ac:dyDescent="0.3">
      <c r="A4093" t="s">
        <v>8346</v>
      </c>
      <c r="B4093" t="s">
        <v>8347</v>
      </c>
      <c r="C4093" t="str">
        <f>IFERROR(VLOOKUP(Table1[[#This Row],[Ticker]],[1]!Table1[[Symbol]:[Industry]],2,FALSE),"-")</f>
        <v>-</v>
      </c>
      <c r="D4093" t="s">
        <v>619</v>
      </c>
      <c r="E4093">
        <v>16.67098</v>
      </c>
      <c r="F4093">
        <v>38</v>
      </c>
      <c r="G4093">
        <v>167.88273567867401</v>
      </c>
      <c r="H4093">
        <v>59.985573672839301</v>
      </c>
      <c r="I4093">
        <v>52.588246719068898</v>
      </c>
      <c r="J4093">
        <v>-4.43201946425744</v>
      </c>
      <c r="K4093">
        <v>28.669008926083801</v>
      </c>
      <c r="L4093">
        <v>22.5582375668669</v>
      </c>
      <c r="M4093">
        <v>74.606825942665196</v>
      </c>
      <c r="N4093">
        <v>1.6145833333333299</v>
      </c>
      <c r="O4093">
        <v>9.1578947368420902</v>
      </c>
      <c r="P4093">
        <v>191.858678955453</v>
      </c>
    </row>
    <row r="4094" spans="1:17" hidden="1" x14ac:dyDescent="0.3">
      <c r="A4094" t="s">
        <v>8348</v>
      </c>
      <c r="B4094" t="s">
        <v>8349</v>
      </c>
      <c r="C4094" t="str">
        <f>IFERROR(VLOOKUP(Table1[[#This Row],[Ticker]],[1]!Table1[[Symbol]:[Industry]],2,FALSE),"-")</f>
        <v>-</v>
      </c>
      <c r="D4094" t="s">
        <v>539</v>
      </c>
      <c r="E4094">
        <v>16.6355</v>
      </c>
      <c r="F4094">
        <v>97</v>
      </c>
      <c r="G4094">
        <v>9.3390649695102308</v>
      </c>
      <c r="H4094">
        <v>10.873670457264399</v>
      </c>
      <c r="I4094">
        <v>-12.9356011436437</v>
      </c>
      <c r="J4094">
        <v>0.54422459675781298</v>
      </c>
      <c r="K4094">
        <v>94.322656904312097</v>
      </c>
      <c r="L4094">
        <v>93.473986680509398</v>
      </c>
      <c r="M4094">
        <v>55.2400654279731</v>
      </c>
      <c r="N4094">
        <v>0.172415949208792</v>
      </c>
      <c r="O4094">
        <v>15.9690721649484</v>
      </c>
      <c r="P4094">
        <v>33.315008246289104</v>
      </c>
      <c r="Q4094">
        <v>9.8051589697431996E-2</v>
      </c>
    </row>
    <row r="4095" spans="1:17" hidden="1" x14ac:dyDescent="0.3">
      <c r="A4095" t="s">
        <v>8350</v>
      </c>
      <c r="B4095" t="s">
        <v>8351</v>
      </c>
      <c r="C4095" t="str">
        <f>IFERROR(VLOOKUP(Table1[[#This Row],[Ticker]],[1]!Table1[[Symbol]:[Industry]],2,FALSE),"-")</f>
        <v>-</v>
      </c>
      <c r="D4095" t="s">
        <v>173</v>
      </c>
      <c r="E4095">
        <v>16.625</v>
      </c>
      <c r="F4095">
        <v>266</v>
      </c>
      <c r="G4095">
        <v>21.379247980051598</v>
      </c>
      <c r="H4095">
        <v>-17.143928197663499</v>
      </c>
      <c r="I4095">
        <v>23.285390417537698</v>
      </c>
      <c r="J4095">
        <v>-5.60234750726109</v>
      </c>
      <c r="K4095">
        <v>274.142534255974</v>
      </c>
      <c r="L4095">
        <v>233.03035282996399</v>
      </c>
      <c r="M4095">
        <v>37.652509413215</v>
      </c>
      <c r="N4095">
        <v>0.53701549334058096</v>
      </c>
      <c r="O4095">
        <v>28.571428571428498</v>
      </c>
      <c r="P4095">
        <v>60</v>
      </c>
      <c r="Q4095">
        <v>4.9414048113006002E-2</v>
      </c>
    </row>
    <row r="4096" spans="1:17" hidden="1" x14ac:dyDescent="0.3">
      <c r="A4096" t="s">
        <v>8352</v>
      </c>
      <c r="B4096" t="s">
        <v>8353</v>
      </c>
      <c r="C4096" t="str">
        <f>IFERROR(VLOOKUP(Table1[[#This Row],[Ticker]],[1]!Table1[[Symbol]:[Industry]],2,FALSE),"-")</f>
        <v>-</v>
      </c>
      <c r="E4096">
        <v>16.60569126</v>
      </c>
      <c r="F4096">
        <v>12.3</v>
      </c>
      <c r="G4096">
        <v>27.5018892355363</v>
      </c>
      <c r="H4096">
        <v>7.0999666835606297</v>
      </c>
      <c r="I4096">
        <v>-13.7711277342774</v>
      </c>
      <c r="J4096">
        <v>-7.9064796285943002</v>
      </c>
      <c r="K4096">
        <v>11.703874558765399</v>
      </c>
      <c r="L4096">
        <v>11.5409230150774</v>
      </c>
      <c r="M4096">
        <v>55.0930951771956</v>
      </c>
      <c r="N4096">
        <v>1.8271125416282401</v>
      </c>
      <c r="O4096">
        <v>30.081300813008099</v>
      </c>
      <c r="P4096">
        <v>64</v>
      </c>
      <c r="Q4096">
        <v>1.3688767730319999E-3</v>
      </c>
    </row>
    <row r="4097" spans="1:17" hidden="1" x14ac:dyDescent="0.3">
      <c r="A4097" t="s">
        <v>8354</v>
      </c>
      <c r="B4097" t="s">
        <v>8355</v>
      </c>
      <c r="C4097" t="str">
        <f>IFERROR(VLOOKUP(Table1[[#This Row],[Ticker]],[1]!Table1[[Symbol]:[Industry]],2,FALSE),"-")</f>
        <v>-</v>
      </c>
      <c r="D4097" t="s">
        <v>1800</v>
      </c>
      <c r="E4097">
        <v>16.605</v>
      </c>
      <c r="F4097">
        <v>20.5</v>
      </c>
      <c r="G4097">
        <v>3.9891004186018502</v>
      </c>
      <c r="H4097">
        <v>-2.68854052762698</v>
      </c>
      <c r="I4097">
        <v>-15.934570822772301</v>
      </c>
      <c r="J4097">
        <v>3.32890883345598</v>
      </c>
      <c r="K4097">
        <v>19.785667059746999</v>
      </c>
      <c r="L4097">
        <v>19.2558120815706</v>
      </c>
      <c r="M4097">
        <v>58.441768253299998</v>
      </c>
      <c r="N4097">
        <v>1.41043883433206</v>
      </c>
      <c r="O4097">
        <v>12.5853658536585</v>
      </c>
      <c r="P4097">
        <v>33.376707872478804</v>
      </c>
      <c r="Q4097">
        <v>-4.2538645939790001E-3</v>
      </c>
    </row>
    <row r="4098" spans="1:17" hidden="1" x14ac:dyDescent="0.3">
      <c r="A4098" t="s">
        <v>8356</v>
      </c>
      <c r="B4098" t="s">
        <v>8357</v>
      </c>
      <c r="C4098" t="str">
        <f>IFERROR(VLOOKUP(Table1[[#This Row],[Ticker]],[1]!Table1[[Symbol]:[Industry]],2,FALSE),"-")</f>
        <v>-</v>
      </c>
      <c r="D4098" t="s">
        <v>631</v>
      </c>
      <c r="E4098">
        <v>16.5669</v>
      </c>
      <c r="F4098">
        <v>14.7</v>
      </c>
      <c r="G4098">
        <v>89.067534984090599</v>
      </c>
      <c r="H4098">
        <v>-17.611586975361401</v>
      </c>
      <c r="I4098">
        <v>38.670425321551598</v>
      </c>
      <c r="J4098">
        <v>3.6801130984999801</v>
      </c>
      <c r="K4098">
        <v>14.923036815761501</v>
      </c>
      <c r="L4098">
        <v>12.389083782699901</v>
      </c>
      <c r="M4098">
        <v>47.155093853427097</v>
      </c>
      <c r="N4098">
        <v>0.92391026381349906</v>
      </c>
      <c r="O4098">
        <v>35.034013605442098</v>
      </c>
      <c r="Q4098">
        <v>4.2847232981192002E-2</v>
      </c>
    </row>
    <row r="4099" spans="1:17" hidden="1" x14ac:dyDescent="0.3">
      <c r="A4099" t="s">
        <v>8358</v>
      </c>
      <c r="B4099" t="s">
        <v>8359</v>
      </c>
      <c r="C4099" t="str">
        <f>IFERROR(VLOOKUP(Table1[[#This Row],[Ticker]],[1]!Table1[[Symbol]:[Industry]],2,FALSE),"-")</f>
        <v>-</v>
      </c>
      <c r="D4099" t="s">
        <v>46</v>
      </c>
      <c r="E4099">
        <v>16.498052999999999</v>
      </c>
      <c r="F4099">
        <v>39</v>
      </c>
      <c r="G4099">
        <v>-69.771634729176398</v>
      </c>
      <c r="H4099">
        <v>-12.933224402262001</v>
      </c>
      <c r="I4099">
        <v>-53.400606146036097</v>
      </c>
      <c r="J4099">
        <v>-1.9557754032421799</v>
      </c>
      <c r="K4099">
        <v>44.151165200219801</v>
      </c>
      <c r="L4099">
        <v>55.536162706228097</v>
      </c>
      <c r="M4099">
        <v>20.139136003280399</v>
      </c>
      <c r="N4099">
        <v>0.69020866773675704</v>
      </c>
      <c r="O4099">
        <v>97.179487179487097</v>
      </c>
      <c r="P4099">
        <v>2.3622047244094402</v>
      </c>
    </row>
    <row r="4100" spans="1:17" hidden="1" x14ac:dyDescent="0.3">
      <c r="A4100" t="s">
        <v>8360</v>
      </c>
      <c r="B4100" t="s">
        <v>8361</v>
      </c>
      <c r="C4100" t="str">
        <f>IFERROR(VLOOKUP(Table1[[#This Row],[Ticker]],[1]!Table1[[Symbol]:[Industry]],2,FALSE),"-")</f>
        <v>-</v>
      </c>
      <c r="D4100" t="s">
        <v>62</v>
      </c>
      <c r="E4100">
        <v>16.483992600000001</v>
      </c>
      <c r="F4100">
        <v>41</v>
      </c>
      <c r="G4100">
        <v>-63.902683203518798</v>
      </c>
      <c r="H4100">
        <v>-7.1845503916541</v>
      </c>
      <c r="I4100">
        <v>-32.594985926548297</v>
      </c>
      <c r="J4100">
        <v>-1.79769577794944</v>
      </c>
      <c r="K4100">
        <v>43.262206573564903</v>
      </c>
      <c r="M4100">
        <v>29.605728892356002</v>
      </c>
      <c r="N4100">
        <v>0.952380952380952</v>
      </c>
      <c r="O4100">
        <v>102.19512195121899</v>
      </c>
      <c r="P4100">
        <v>23.867069486404802</v>
      </c>
    </row>
    <row r="4101" spans="1:17" hidden="1" x14ac:dyDescent="0.3">
      <c r="A4101" t="s">
        <v>8362</v>
      </c>
      <c r="B4101" t="s">
        <v>8363</v>
      </c>
      <c r="C4101" t="str">
        <f>IFERROR(VLOOKUP(Table1[[#This Row],[Ticker]],[1]!Table1[[Symbol]:[Industry]],2,FALSE),"-")</f>
        <v>-</v>
      </c>
      <c r="D4101" t="s">
        <v>916</v>
      </c>
      <c r="E4101">
        <v>16.474333875999999</v>
      </c>
      <c r="F4101">
        <v>27.17</v>
      </c>
      <c r="G4101">
        <v>-13.0779840931054</v>
      </c>
      <c r="H4101">
        <v>7.7741892932671197</v>
      </c>
      <c r="I4101">
        <v>-30.9559349522006</v>
      </c>
      <c r="J4101">
        <v>2.3410709480596101</v>
      </c>
      <c r="K4101">
        <v>24.4206424938859</v>
      </c>
      <c r="L4101">
        <v>25.738290413584298</v>
      </c>
      <c r="M4101">
        <v>64.528179770386998</v>
      </c>
      <c r="N4101">
        <v>4.2155307184640298</v>
      </c>
      <c r="O4101">
        <v>44.276775855723201</v>
      </c>
      <c r="P4101">
        <v>42.549842602308502</v>
      </c>
      <c r="Q4101">
        <v>0.122656183765517</v>
      </c>
    </row>
    <row r="4102" spans="1:17" hidden="1" x14ac:dyDescent="0.3">
      <c r="A4102" t="s">
        <v>8364</v>
      </c>
      <c r="B4102" t="s">
        <v>8365</v>
      </c>
      <c r="C4102" t="str">
        <f>IFERROR(VLOOKUP(Table1[[#This Row],[Ticker]],[1]!Table1[[Symbol]:[Industry]],2,FALSE),"-")</f>
        <v>-</v>
      </c>
      <c r="E4102">
        <v>16.4485542</v>
      </c>
      <c r="F4102">
        <v>50.09</v>
      </c>
      <c r="G4102">
        <v>88.090102447183796</v>
      </c>
      <c r="H4102">
        <v>98.238705422299304</v>
      </c>
      <c r="I4102">
        <v>96.8097694748338</v>
      </c>
      <c r="J4102">
        <v>51.6892627646967</v>
      </c>
      <c r="O4102">
        <v>0</v>
      </c>
      <c r="P4102">
        <v>122.62222222222201</v>
      </c>
    </row>
    <row r="4103" spans="1:17" hidden="1" x14ac:dyDescent="0.3">
      <c r="A4103" t="s">
        <v>8366</v>
      </c>
      <c r="B4103" t="s">
        <v>8367</v>
      </c>
      <c r="C4103" t="str">
        <f>IFERROR(VLOOKUP(Table1[[#This Row],[Ticker]],[1]!Table1[[Symbol]:[Industry]],2,FALSE),"-")</f>
        <v>-</v>
      </c>
      <c r="D4103" t="s">
        <v>420</v>
      </c>
      <c r="E4103">
        <v>16.4479601</v>
      </c>
      <c r="F4103">
        <v>32.89</v>
      </c>
      <c r="G4103">
        <v>49.129319881115798</v>
      </c>
      <c r="H4103">
        <v>40.655219183767201</v>
      </c>
      <c r="I4103">
        <v>52.378790009790499</v>
      </c>
      <c r="J4103">
        <v>10.851701885367101</v>
      </c>
      <c r="K4103">
        <v>23.408353913679701</v>
      </c>
      <c r="L4103">
        <v>20.484202865039599</v>
      </c>
      <c r="M4103">
        <v>91.499692192688201</v>
      </c>
      <c r="N4103">
        <v>1.87001933277152</v>
      </c>
      <c r="O4103">
        <v>0.334448160535116</v>
      </c>
      <c r="P4103">
        <v>118.68351063829699</v>
      </c>
      <c r="Q4103">
        <v>0.15134921935095599</v>
      </c>
    </row>
    <row r="4104" spans="1:17" hidden="1" x14ac:dyDescent="0.3">
      <c r="A4104" t="s">
        <v>8368</v>
      </c>
      <c r="B4104" t="s">
        <v>8369</v>
      </c>
      <c r="C4104" t="str">
        <f>IFERROR(VLOOKUP(Table1[[#This Row],[Ticker]],[1]!Table1[[Symbol]:[Industry]],2,FALSE),"-")</f>
        <v>-</v>
      </c>
      <c r="D4104" t="s">
        <v>539</v>
      </c>
      <c r="E4104">
        <v>16.440438400000001</v>
      </c>
      <c r="F4104">
        <v>43.84</v>
      </c>
      <c r="G4104">
        <v>311.80934499359802</v>
      </c>
      <c r="H4104">
        <v>-30.512429851125599</v>
      </c>
      <c r="I4104">
        <v>149.95848479140301</v>
      </c>
      <c r="J4104">
        <v>-11.235128017683801</v>
      </c>
      <c r="K4104">
        <v>57.5321771863903</v>
      </c>
      <c r="L4104">
        <v>40.506638637116701</v>
      </c>
      <c r="M4104">
        <v>19.811650376196098</v>
      </c>
      <c r="N4104">
        <v>0.39369200356602901</v>
      </c>
      <c r="O4104">
        <v>77.645985401459797</v>
      </c>
      <c r="P4104">
        <v>335.78528827037701</v>
      </c>
    </row>
    <row r="4105" spans="1:17" hidden="1" x14ac:dyDescent="0.3">
      <c r="A4105" t="s">
        <v>8370</v>
      </c>
      <c r="B4105" t="s">
        <v>8371</v>
      </c>
      <c r="C4105" t="str">
        <f>IFERROR(VLOOKUP(Table1[[#This Row],[Ticker]],[1]!Table1[[Symbol]:[Industry]],2,FALSE),"-")</f>
        <v>-</v>
      </c>
      <c r="D4105" t="s">
        <v>51</v>
      </c>
      <c r="E4105">
        <v>16.434823999999999</v>
      </c>
      <c r="F4105">
        <v>53.8</v>
      </c>
      <c r="G4105">
        <v>96.515860001909601</v>
      </c>
      <c r="H4105">
        <v>46.126889860339702</v>
      </c>
      <c r="I4105">
        <v>108.910390417537</v>
      </c>
      <c r="J4105">
        <v>18.131597764739698</v>
      </c>
      <c r="K4105">
        <v>39.333192521705399</v>
      </c>
      <c r="L4105">
        <v>32.194096006846998</v>
      </c>
      <c r="M4105">
        <v>86.074628378699401</v>
      </c>
      <c r="N4105">
        <v>3.2624461066619399</v>
      </c>
      <c r="O4105">
        <v>1.76579925650557</v>
      </c>
      <c r="P4105">
        <v>150.23255813953401</v>
      </c>
      <c r="Q4105">
        <v>0.116646406628616</v>
      </c>
    </row>
    <row r="4106" spans="1:17" hidden="1" x14ac:dyDescent="0.3">
      <c r="A4106" t="s">
        <v>8372</v>
      </c>
      <c r="B4106" t="s">
        <v>8373</v>
      </c>
      <c r="C4106" t="str">
        <f>IFERROR(VLOOKUP(Table1[[#This Row],[Ticker]],[1]!Table1[[Symbol]:[Industry]],2,FALSE),"-")</f>
        <v>-</v>
      </c>
      <c r="D4106" t="s">
        <v>62</v>
      </c>
      <c r="E4106">
        <v>16.399341</v>
      </c>
      <c r="F4106">
        <v>65.099999999999994</v>
      </c>
      <c r="G4106">
        <v>61.758721487842998</v>
      </c>
      <c r="H4106">
        <v>34.973040475001703</v>
      </c>
      <c r="I4106">
        <v>53.440277262143297</v>
      </c>
      <c r="J4106">
        <v>-13.2891087365755</v>
      </c>
      <c r="K4106">
        <v>54.390067605855798</v>
      </c>
      <c r="L4106">
        <v>44.912510314505397</v>
      </c>
      <c r="M4106">
        <v>50.438315538185698</v>
      </c>
      <c r="N4106">
        <v>1.09559755638582</v>
      </c>
      <c r="O4106">
        <v>29.646697388632901</v>
      </c>
      <c r="P4106">
        <v>95.202398800599596</v>
      </c>
      <c r="Q4106">
        <v>8.0356301274773001E-2</v>
      </c>
    </row>
    <row r="4107" spans="1:17" hidden="1" x14ac:dyDescent="0.3">
      <c r="A4107" t="s">
        <v>8374</v>
      </c>
      <c r="B4107" t="s">
        <v>8375</v>
      </c>
      <c r="C4107" t="str">
        <f>IFERROR(VLOOKUP(Table1[[#This Row],[Ticker]],[1]!Table1[[Symbol]:[Industry]],2,FALSE),"-")</f>
        <v>-</v>
      </c>
      <c r="D4107" t="s">
        <v>703</v>
      </c>
      <c r="E4107">
        <v>16.390346701999999</v>
      </c>
      <c r="F4107">
        <v>117.92</v>
      </c>
      <c r="G4107">
        <v>14.574168343477201</v>
      </c>
      <c r="H4107">
        <v>-0.31514073154677602</v>
      </c>
      <c r="I4107">
        <v>7.3089456612753798</v>
      </c>
      <c r="J4107">
        <v>0.76711358089839699</v>
      </c>
      <c r="K4107">
        <v>112.32629027760299</v>
      </c>
      <c r="L4107">
        <v>101.665548627208</v>
      </c>
      <c r="M4107">
        <v>36.790095614213499</v>
      </c>
      <c r="N4107">
        <v>1.00714429383299</v>
      </c>
      <c r="O4107">
        <v>12.788331071913101</v>
      </c>
      <c r="P4107">
        <v>44.244648318042799</v>
      </c>
    </row>
    <row r="4108" spans="1:17" hidden="1" x14ac:dyDescent="0.3">
      <c r="A4108" t="s">
        <v>8376</v>
      </c>
      <c r="B4108" t="s">
        <v>8377</v>
      </c>
      <c r="C4108" t="str">
        <f>IFERROR(VLOOKUP(Table1[[#This Row],[Ticker]],[1]!Table1[[Symbol]:[Industry]],2,FALSE),"-")</f>
        <v>-</v>
      </c>
      <c r="D4108" t="s">
        <v>619</v>
      </c>
      <c r="E4108">
        <v>16.383934</v>
      </c>
      <c r="F4108">
        <v>30.38</v>
      </c>
      <c r="G4108">
        <v>67.938143899468699</v>
      </c>
      <c r="H4108">
        <v>-31.408419665708099</v>
      </c>
      <c r="I4108">
        <v>57.849136856284098</v>
      </c>
      <c r="J4108">
        <v>-2.5807754032421801</v>
      </c>
      <c r="K4108">
        <v>40.362390012091097</v>
      </c>
      <c r="L4108">
        <v>32.164851961177902</v>
      </c>
      <c r="M4108">
        <v>21.605000024081299</v>
      </c>
      <c r="N4108">
        <v>0.15904649174168101</v>
      </c>
      <c r="O4108">
        <v>119.058591178406</v>
      </c>
      <c r="P4108">
        <v>144.40868865647599</v>
      </c>
      <c r="Q4108">
        <v>0.13139455294576</v>
      </c>
    </row>
    <row r="4109" spans="1:17" hidden="1" x14ac:dyDescent="0.3">
      <c r="A4109" t="s">
        <v>8378</v>
      </c>
      <c r="B4109" t="s">
        <v>8379</v>
      </c>
      <c r="C4109" t="str">
        <f>IFERROR(VLOOKUP(Table1[[#This Row],[Ticker]],[1]!Table1[[Symbol]:[Industry]],2,FALSE),"-")</f>
        <v>-</v>
      </c>
      <c r="D4109" t="s">
        <v>916</v>
      </c>
      <c r="E4109">
        <v>16.361999999999998</v>
      </c>
      <c r="F4109">
        <v>5</v>
      </c>
      <c r="G4109">
        <v>-55.669932347817102</v>
      </c>
      <c r="H4109">
        <v>-14.697008863414901</v>
      </c>
      <c r="I4109">
        <v>-49.639478348866398</v>
      </c>
      <c r="J4109">
        <v>1.75634580887901</v>
      </c>
      <c r="K4109">
        <v>5.6994343099740199</v>
      </c>
      <c r="L4109">
        <v>11.3585615429174</v>
      </c>
      <c r="M4109">
        <v>33.388102469837499</v>
      </c>
      <c r="N4109">
        <v>1.2961179675005301</v>
      </c>
      <c r="O4109">
        <v>81.8</v>
      </c>
      <c r="P4109">
        <v>1.0101010101010099</v>
      </c>
      <c r="Q4109">
        <v>-0.13497103479870201</v>
      </c>
    </row>
    <row r="4110" spans="1:17" hidden="1" x14ac:dyDescent="0.3">
      <c r="A4110" t="s">
        <v>8380</v>
      </c>
      <c r="B4110" t="s">
        <v>8381</v>
      </c>
      <c r="C4110" t="str">
        <f>IFERROR(VLOOKUP(Table1[[#This Row],[Ticker]],[1]!Table1[[Symbol]:[Industry]],2,FALSE),"-")</f>
        <v>-</v>
      </c>
      <c r="D4110" t="s">
        <v>51</v>
      </c>
      <c r="E4110">
        <v>16.343872831999999</v>
      </c>
      <c r="F4110">
        <v>11.36</v>
      </c>
      <c r="G4110">
        <v>48.145268844433197</v>
      </c>
      <c r="H4110">
        <v>-8.7182566030170694</v>
      </c>
      <c r="I4110">
        <v>-27.6019552614746</v>
      </c>
      <c r="J4110">
        <v>-5.1271682305983104</v>
      </c>
      <c r="K4110">
        <v>11.3903831998879</v>
      </c>
      <c r="L4110">
        <v>10.3332780893156</v>
      </c>
      <c r="M4110">
        <v>35.422623690369498</v>
      </c>
      <c r="N4110">
        <v>0.63922730731601196</v>
      </c>
      <c r="O4110">
        <v>51.3204225352112</v>
      </c>
      <c r="P4110">
        <v>105.424954792043</v>
      </c>
      <c r="Q4110">
        <v>7.7027559305471005E-2</v>
      </c>
    </row>
    <row r="4111" spans="1:17" hidden="1" x14ac:dyDescent="0.3">
      <c r="A4111" t="s">
        <v>8382</v>
      </c>
      <c r="B4111" t="s">
        <v>8383</v>
      </c>
      <c r="C4111" t="str">
        <f>IFERROR(VLOOKUP(Table1[[#This Row],[Ticker]],[1]!Table1[[Symbol]:[Industry]],2,FALSE),"-")</f>
        <v>-</v>
      </c>
      <c r="D4111" t="s">
        <v>380</v>
      </c>
      <c r="E4111">
        <v>16.324698456</v>
      </c>
      <c r="F4111">
        <v>3.72</v>
      </c>
      <c r="G4111">
        <v>-85.625427812861403</v>
      </c>
      <c r="H4111">
        <v>-9.5048060280822995</v>
      </c>
      <c r="I4111">
        <v>-81.127835882156404</v>
      </c>
      <c r="J4111">
        <v>-6.22269269647526</v>
      </c>
      <c r="K4111">
        <v>4.3101305989104901</v>
      </c>
      <c r="L4111">
        <v>8.71562428770015</v>
      </c>
      <c r="M4111">
        <v>55.641741844348999</v>
      </c>
      <c r="N4111">
        <v>0.65831637944631205</v>
      </c>
      <c r="O4111">
        <v>276.34408602150501</v>
      </c>
      <c r="P4111">
        <v>27.397260273972599</v>
      </c>
      <c r="Q4111">
        <v>-0.20127765770186301</v>
      </c>
    </row>
    <row r="4112" spans="1:17" hidden="1" x14ac:dyDescent="0.3">
      <c r="A4112" t="s">
        <v>8384</v>
      </c>
      <c r="B4112" t="s">
        <v>8385</v>
      </c>
      <c r="C4112" t="str">
        <f>IFERROR(VLOOKUP(Table1[[#This Row],[Ticker]],[1]!Table1[[Symbol]:[Industry]],2,FALSE),"-")</f>
        <v>-</v>
      </c>
      <c r="D4112" t="s">
        <v>27</v>
      </c>
      <c r="E4112">
        <v>16.3215</v>
      </c>
      <c r="F4112">
        <v>81</v>
      </c>
      <c r="G4112">
        <v>-52.039886438412999</v>
      </c>
      <c r="H4112">
        <v>7.94943206589799</v>
      </c>
      <c r="I4112">
        <v>-28.3464050044937</v>
      </c>
      <c r="J4112">
        <v>0.66783399107177399</v>
      </c>
      <c r="K4112">
        <v>82.560459045205107</v>
      </c>
      <c r="L4112">
        <v>104.771526443269</v>
      </c>
      <c r="M4112">
        <v>67.434125705679605</v>
      </c>
      <c r="N4112">
        <v>1.24444444444444</v>
      </c>
      <c r="O4112">
        <v>47.160493827160501</v>
      </c>
      <c r="P4112">
        <v>16.379310344827601</v>
      </c>
      <c r="Q4112">
        <v>-0.12529513478646701</v>
      </c>
    </row>
    <row r="4113" spans="1:17" hidden="1" x14ac:dyDescent="0.3">
      <c r="A4113" t="s">
        <v>8386</v>
      </c>
      <c r="B4113" t="s">
        <v>8387</v>
      </c>
      <c r="C4113" t="str">
        <f>IFERROR(VLOOKUP(Table1[[#This Row],[Ticker]],[1]!Table1[[Symbol]:[Industry]],2,FALSE),"-")</f>
        <v>-</v>
      </c>
      <c r="E4113">
        <v>16.307003856000001</v>
      </c>
      <c r="F4113">
        <v>1.04</v>
      </c>
      <c r="G4113">
        <v>72.250471817560594</v>
      </c>
      <c r="H4113">
        <v>-20.6902201975353</v>
      </c>
      <c r="I4113">
        <v>-2.2127979882593798</v>
      </c>
      <c r="J4113">
        <v>11.5332355857688</v>
      </c>
      <c r="K4113">
        <v>0.98041221858049299</v>
      </c>
      <c r="L4113">
        <v>0.86634607955051701</v>
      </c>
      <c r="M4113">
        <v>61.171484395300602</v>
      </c>
      <c r="N4113">
        <v>0.481091501745181</v>
      </c>
      <c r="O4113">
        <v>39.423076923076898</v>
      </c>
      <c r="P4113">
        <v>141.86046511627899</v>
      </c>
      <c r="Q4113">
        <v>4.8197994808608001E-2</v>
      </c>
    </row>
    <row r="4114" spans="1:17" hidden="1" x14ac:dyDescent="0.3">
      <c r="A4114" t="s">
        <v>8388</v>
      </c>
      <c r="B4114" t="s">
        <v>8389</v>
      </c>
      <c r="C4114" t="str">
        <f>IFERROR(VLOOKUP(Table1[[#This Row],[Ticker]],[1]!Table1[[Symbol]:[Industry]],2,FALSE),"-")</f>
        <v>-</v>
      </c>
      <c r="E4114">
        <v>16.274445</v>
      </c>
      <c r="F4114">
        <v>53</v>
      </c>
      <c r="G4114">
        <v>-58.672838298957302</v>
      </c>
      <c r="H4114">
        <v>5.8387054222993697</v>
      </c>
      <c r="I4114">
        <v>-42.970406090918303</v>
      </c>
      <c r="J4114">
        <v>-7.7891087365755203</v>
      </c>
      <c r="K4114">
        <v>52.081741022034599</v>
      </c>
      <c r="M4114">
        <v>48.832904007798803</v>
      </c>
      <c r="N4114">
        <v>3.55833333333333</v>
      </c>
      <c r="O4114">
        <v>69.811320754716903</v>
      </c>
      <c r="P4114">
        <v>12.7659574468085</v>
      </c>
    </row>
    <row r="4115" spans="1:17" hidden="1" x14ac:dyDescent="0.3">
      <c r="A4115" t="s">
        <v>8390</v>
      </c>
      <c r="B4115" t="s">
        <v>8391</v>
      </c>
      <c r="C4115" t="str">
        <f>IFERROR(VLOOKUP(Table1[[#This Row],[Ticker]],[1]!Table1[[Symbol]:[Industry]],2,FALSE),"-")</f>
        <v>-</v>
      </c>
      <c r="E4115">
        <v>16.2004752</v>
      </c>
      <c r="F4115">
        <v>36.4</v>
      </c>
      <c r="G4115">
        <v>1386.3975007066199</v>
      </c>
      <c r="H4115">
        <v>-0.41629743647705802</v>
      </c>
      <c r="I4115">
        <v>7.6336629811208603</v>
      </c>
      <c r="J4115">
        <v>-3.7037965114215998</v>
      </c>
      <c r="K4115">
        <v>36.690189942977099</v>
      </c>
      <c r="L4115">
        <v>29.776660334686699</v>
      </c>
      <c r="M4115">
        <v>49.990428017268698</v>
      </c>
      <c r="N4115">
        <v>0.76475160058696101</v>
      </c>
      <c r="O4115">
        <v>89.807692307692307</v>
      </c>
      <c r="P4115">
        <v>1410.3734439834</v>
      </c>
    </row>
    <row r="4116" spans="1:17" hidden="1" x14ac:dyDescent="0.3">
      <c r="A4116" t="s">
        <v>8392</v>
      </c>
      <c r="B4116" t="s">
        <v>8393</v>
      </c>
      <c r="C4116" t="str">
        <f>IFERROR(VLOOKUP(Table1[[#This Row],[Ticker]],[1]!Table1[[Symbol]:[Industry]],2,FALSE),"-")</f>
        <v>-</v>
      </c>
      <c r="D4116" t="s">
        <v>703</v>
      </c>
      <c r="E4116">
        <v>16.197496464</v>
      </c>
      <c r="F4116">
        <v>251.38</v>
      </c>
      <c r="G4116">
        <v>15.3622308820814</v>
      </c>
      <c r="H4116">
        <v>-2.4437758870560402</v>
      </c>
      <c r="I4116">
        <v>5.7507517666599997</v>
      </c>
      <c r="J4116">
        <v>-1.2926772401440301</v>
      </c>
      <c r="K4116">
        <v>242.68846969593</v>
      </c>
      <c r="L4116">
        <v>217.353771263585</v>
      </c>
      <c r="M4116">
        <v>41.917729329093497</v>
      </c>
      <c r="N4116">
        <v>0.96951060110551701</v>
      </c>
      <c r="O4116">
        <v>4.2246797676823897</v>
      </c>
      <c r="P4116">
        <v>41.582652773866499</v>
      </c>
    </row>
    <row r="4117" spans="1:17" hidden="1" x14ac:dyDescent="0.3">
      <c r="A4117" t="s">
        <v>8394</v>
      </c>
      <c r="B4117" t="s">
        <v>8395</v>
      </c>
      <c r="C4117" t="str">
        <f>IFERROR(VLOOKUP(Table1[[#This Row],[Ticker]],[1]!Table1[[Symbol]:[Industry]],2,FALSE),"-")</f>
        <v>-</v>
      </c>
      <c r="D4117" t="s">
        <v>21</v>
      </c>
      <c r="E4117">
        <v>16.167729999999999</v>
      </c>
      <c r="F4117">
        <v>88.3</v>
      </c>
      <c r="G4117">
        <v>62.271683806114901</v>
      </c>
      <c r="H4117">
        <v>-22.382004349212501</v>
      </c>
      <c r="I4117">
        <v>20.904093835682101</v>
      </c>
      <c r="J4117">
        <v>1.2747635189135</v>
      </c>
      <c r="K4117">
        <v>88.911622415145999</v>
      </c>
      <c r="L4117">
        <v>71.723530438371</v>
      </c>
      <c r="M4117">
        <v>59.512301060496704</v>
      </c>
      <c r="N4117">
        <v>1.0891392123588199</v>
      </c>
      <c r="O4117">
        <v>40.985277463193597</v>
      </c>
      <c r="P4117">
        <v>94.879717501655193</v>
      </c>
      <c r="Q4117">
        <v>6.8678361261113999E-2</v>
      </c>
    </row>
    <row r="4118" spans="1:17" hidden="1" x14ac:dyDescent="0.3">
      <c r="A4118" t="s">
        <v>8396</v>
      </c>
      <c r="B4118" t="s">
        <v>8397</v>
      </c>
      <c r="C4118" t="str">
        <f>IFERROR(VLOOKUP(Table1[[#This Row],[Ticker]],[1]!Table1[[Symbol]:[Industry]],2,FALSE),"-")</f>
        <v>-</v>
      </c>
      <c r="D4118" t="s">
        <v>138</v>
      </c>
      <c r="E4118">
        <v>16.1572</v>
      </c>
      <c r="F4118">
        <v>130.30000000000001</v>
      </c>
      <c r="G4118">
        <v>260.843903149683</v>
      </c>
      <c r="H4118">
        <v>-7.1691070777006098</v>
      </c>
      <c r="I4118">
        <v>-5.3911835003936899</v>
      </c>
      <c r="J4118">
        <v>22.200275552171799</v>
      </c>
      <c r="K4118">
        <v>122.82356629207101</v>
      </c>
      <c r="L4118">
        <v>101.49960155316499</v>
      </c>
      <c r="M4118">
        <v>79.714014267967698</v>
      </c>
      <c r="N4118">
        <v>1.41593664934422</v>
      </c>
      <c r="O4118">
        <v>9.8618572524942394</v>
      </c>
      <c r="P4118">
        <v>284.81984642646103</v>
      </c>
    </row>
    <row r="4119" spans="1:17" hidden="1" x14ac:dyDescent="0.3">
      <c r="A4119" t="s">
        <v>8398</v>
      </c>
      <c r="B4119" t="s">
        <v>8399</v>
      </c>
      <c r="C4119" t="str">
        <f>IFERROR(VLOOKUP(Table1[[#This Row],[Ticker]],[1]!Table1[[Symbol]:[Industry]],2,FALSE),"-")</f>
        <v>-</v>
      </c>
      <c r="E4119">
        <v>16.143750000000001</v>
      </c>
      <c r="F4119">
        <v>41</v>
      </c>
      <c r="G4119">
        <v>-27.596065514672599</v>
      </c>
      <c r="H4119">
        <v>1.10186331703622</v>
      </c>
      <c r="I4119">
        <v>21.410390417537698</v>
      </c>
      <c r="J4119">
        <v>5.8073824914946499</v>
      </c>
      <c r="K4119">
        <v>37.096761309183002</v>
      </c>
      <c r="M4119">
        <v>61.714901296131202</v>
      </c>
      <c r="N4119">
        <v>0.85749999999999904</v>
      </c>
      <c r="O4119">
        <v>7.2926829268292703</v>
      </c>
      <c r="P4119">
        <v>81.818181818181799</v>
      </c>
    </row>
    <row r="4120" spans="1:17" hidden="1" x14ac:dyDescent="0.3">
      <c r="A4120" t="s">
        <v>8400</v>
      </c>
      <c r="B4120" t="s">
        <v>8401</v>
      </c>
      <c r="C4120" t="str">
        <f>IFERROR(VLOOKUP(Table1[[#This Row],[Ticker]],[1]!Table1[[Symbol]:[Industry]],2,FALSE),"-")</f>
        <v>-</v>
      </c>
      <c r="D4120" t="s">
        <v>539</v>
      </c>
      <c r="E4120">
        <v>16.1350756</v>
      </c>
      <c r="F4120">
        <v>53.78</v>
      </c>
      <c r="G4120">
        <v>71.516604887524906</v>
      </c>
      <c r="H4120">
        <v>3.0140178039729801</v>
      </c>
      <c r="I4120">
        <v>-7.6962762491289496</v>
      </c>
      <c r="J4120">
        <v>-1.5315408417476399</v>
      </c>
      <c r="K4120">
        <v>56.824619905521601</v>
      </c>
      <c r="L4120">
        <v>52.118680891352</v>
      </c>
      <c r="M4120">
        <v>24.598424177386701</v>
      </c>
      <c r="N4120">
        <v>0.34486216943074799</v>
      </c>
      <c r="O4120">
        <v>17.1439196727408</v>
      </c>
      <c r="P4120">
        <v>98.450184501845001</v>
      </c>
    </row>
    <row r="4121" spans="1:17" hidden="1" x14ac:dyDescent="0.3">
      <c r="A4121" t="s">
        <v>8402</v>
      </c>
      <c r="B4121" t="s">
        <v>8403</v>
      </c>
      <c r="C4121" t="str">
        <f>IFERROR(VLOOKUP(Table1[[#This Row],[Ticker]],[1]!Table1[[Symbol]:[Industry]],2,FALSE),"-")</f>
        <v>-</v>
      </c>
      <c r="D4121" t="s">
        <v>539</v>
      </c>
      <c r="E4121">
        <v>16.131733499999999</v>
      </c>
      <c r="F4121">
        <v>15.81</v>
      </c>
      <c r="G4121">
        <v>6.8492994416676902</v>
      </c>
      <c r="H4121">
        <v>-9.3171698774608096</v>
      </c>
      <c r="I4121">
        <v>-26.932253902760198</v>
      </c>
      <c r="J4121">
        <v>-3.28556263728473</v>
      </c>
      <c r="K4121">
        <v>16.858225515477599</v>
      </c>
      <c r="L4121">
        <v>18.062323116430601</v>
      </c>
      <c r="M4121">
        <v>39.000382577622602</v>
      </c>
      <c r="N4121">
        <v>0.368598712332533</v>
      </c>
      <c r="O4121">
        <v>67.615433270082207</v>
      </c>
      <c r="P4121">
        <v>31.75</v>
      </c>
      <c r="Q4121">
        <v>-7.0882554734924996E-2</v>
      </c>
    </row>
    <row r="4122" spans="1:17" hidden="1" x14ac:dyDescent="0.3">
      <c r="A4122" t="s">
        <v>8404</v>
      </c>
      <c r="B4122" t="s">
        <v>8405</v>
      </c>
      <c r="C4122" t="str">
        <f>IFERROR(VLOOKUP(Table1[[#This Row],[Ticker]],[1]!Table1[[Symbol]:[Industry]],2,FALSE),"-")</f>
        <v>-</v>
      </c>
      <c r="D4122" t="s">
        <v>268</v>
      </c>
      <c r="E4122">
        <v>16.102872000000001</v>
      </c>
      <c r="F4122">
        <v>48.27</v>
      </c>
      <c r="G4122">
        <v>-11.6417566349357</v>
      </c>
      <c r="H4122">
        <v>-5.5185800068423303</v>
      </c>
      <c r="I4122">
        <v>-32.898316856533803</v>
      </c>
      <c r="J4122">
        <v>-14.248878851518</v>
      </c>
      <c r="K4122">
        <v>50.444918302374099</v>
      </c>
      <c r="L4122">
        <v>50.330096879350798</v>
      </c>
      <c r="M4122">
        <v>37.9648340787179</v>
      </c>
      <c r="N4122">
        <v>1.4179434057604801</v>
      </c>
      <c r="O4122">
        <v>40.149160969546301</v>
      </c>
      <c r="P4122">
        <v>17.445255474452502</v>
      </c>
      <c r="Q4122">
        <v>6.4646373912830004E-3</v>
      </c>
    </row>
    <row r="4123" spans="1:17" hidden="1" x14ac:dyDescent="0.3">
      <c r="A4123" t="s">
        <v>8406</v>
      </c>
      <c r="B4123" t="s">
        <v>8407</v>
      </c>
      <c r="C4123" t="str">
        <f>IFERROR(VLOOKUP(Table1[[#This Row],[Ticker]],[1]!Table1[[Symbol]:[Industry]],2,FALSE),"-")</f>
        <v>-</v>
      </c>
      <c r="D4123" t="s">
        <v>281</v>
      </c>
      <c r="E4123">
        <v>16.080349999999999</v>
      </c>
      <c r="F4123">
        <v>71.5</v>
      </c>
      <c r="G4123">
        <v>-9.5759432767789203</v>
      </c>
      <c r="H4123">
        <v>-8.9609772433095003</v>
      </c>
      <c r="I4123">
        <v>-16.088453780335598</v>
      </c>
      <c r="J4123">
        <v>0.54422459675781298</v>
      </c>
      <c r="K4123">
        <v>73.113409482697406</v>
      </c>
      <c r="L4123">
        <v>73.222075896293703</v>
      </c>
      <c r="M4123">
        <v>47.522803413187603</v>
      </c>
      <c r="N4123">
        <v>0.64868784530386703</v>
      </c>
      <c r="O4123">
        <v>21.846153846153801</v>
      </c>
      <c r="P4123">
        <v>27.224199288256202</v>
      </c>
      <c r="Q4123">
        <v>5.2764677787574002E-2</v>
      </c>
    </row>
    <row r="4124" spans="1:17" hidden="1" x14ac:dyDescent="0.3">
      <c r="A4124" t="s">
        <v>8408</v>
      </c>
      <c r="B4124" t="s">
        <v>8409</v>
      </c>
      <c r="C4124" t="str">
        <f>IFERROR(VLOOKUP(Table1[[#This Row],[Ticker]],[1]!Table1[[Symbol]:[Industry]],2,FALSE),"-")</f>
        <v>-</v>
      </c>
      <c r="E4124">
        <v>16.026675000000001</v>
      </c>
      <c r="F4124">
        <v>44.5</v>
      </c>
      <c r="G4124">
        <v>-67.381768025602497</v>
      </c>
      <c r="H4124">
        <v>-12.0994389075975</v>
      </c>
      <c r="I4124">
        <v>-58.6621009979525</v>
      </c>
      <c r="J4124">
        <v>-0.45355810834197002</v>
      </c>
      <c r="K4124">
        <v>47.8957378838534</v>
      </c>
      <c r="M4124">
        <v>50.830955061867101</v>
      </c>
      <c r="N4124">
        <v>0.251351351351351</v>
      </c>
      <c r="O4124">
        <v>76.966292134831406</v>
      </c>
      <c r="P4124">
        <v>8.0097087378640595</v>
      </c>
    </row>
    <row r="4125" spans="1:17" hidden="1" x14ac:dyDescent="0.3">
      <c r="A4125" t="s">
        <v>8410</v>
      </c>
      <c r="B4125" t="s">
        <v>8411</v>
      </c>
      <c r="C4125" t="str">
        <f>IFERROR(VLOOKUP(Table1[[#This Row],[Ticker]],[1]!Table1[[Symbol]:[Industry]],2,FALSE),"-")</f>
        <v>-</v>
      </c>
      <c r="D4125" t="s">
        <v>703</v>
      </c>
      <c r="E4125">
        <v>15.966448</v>
      </c>
      <c r="F4125">
        <v>142.54</v>
      </c>
      <c r="G4125">
        <v>17.9820290367356</v>
      </c>
      <c r="H4125">
        <v>3.1639080584633099</v>
      </c>
      <c r="I4125">
        <v>3.9143616574005899</v>
      </c>
      <c r="J4125">
        <v>0.71390785467637197</v>
      </c>
      <c r="K4125">
        <v>134.081205216337</v>
      </c>
      <c r="L4125">
        <v>122.635448394701</v>
      </c>
      <c r="M4125">
        <v>48.680230268627398</v>
      </c>
      <c r="N4125">
        <v>1.2334542518476601</v>
      </c>
      <c r="O4125">
        <v>3.1289462606987501</v>
      </c>
      <c r="P4125">
        <v>43.617128463476</v>
      </c>
    </row>
    <row r="4126" spans="1:17" hidden="1" x14ac:dyDescent="0.3">
      <c r="A4126" t="s">
        <v>8412</v>
      </c>
      <c r="B4126" t="s">
        <v>8413</v>
      </c>
      <c r="C4126" t="str">
        <f>IFERROR(VLOOKUP(Table1[[#This Row],[Ticker]],[1]!Table1[[Symbol]:[Industry]],2,FALSE),"-")</f>
        <v>-</v>
      </c>
      <c r="D4126" t="s">
        <v>72</v>
      </c>
      <c r="E4126">
        <v>15.953201319</v>
      </c>
      <c r="F4126">
        <v>49.43</v>
      </c>
      <c r="G4126">
        <v>341.46661792849397</v>
      </c>
      <c r="H4126">
        <v>-8.0675445777006107</v>
      </c>
      <c r="I4126">
        <v>39.357424094943603</v>
      </c>
      <c r="J4126">
        <v>-3.3986325460993201</v>
      </c>
      <c r="K4126">
        <v>51.738039829997</v>
      </c>
      <c r="L4126">
        <v>40.519053462234098</v>
      </c>
      <c r="M4126">
        <v>26.84242483209</v>
      </c>
      <c r="N4126">
        <v>0.128952560153935</v>
      </c>
      <c r="O4126">
        <v>34.108840784948399</v>
      </c>
      <c r="P4126">
        <v>384.60784313725497</v>
      </c>
      <c r="Q4126">
        <v>0.12023865465497099</v>
      </c>
    </row>
    <row r="4127" spans="1:17" hidden="1" x14ac:dyDescent="0.3">
      <c r="A4127" t="s">
        <v>8414</v>
      </c>
      <c r="B4127" t="s">
        <v>8415</v>
      </c>
      <c r="C4127" t="str">
        <f>IFERROR(VLOOKUP(Table1[[#This Row],[Ticker]],[1]!Table1[[Symbol]:[Industry]],2,FALSE),"-")</f>
        <v>-</v>
      </c>
      <c r="D4127" t="s">
        <v>268</v>
      </c>
      <c r="E4127">
        <v>15.884854109999999</v>
      </c>
      <c r="F4127">
        <v>5.23</v>
      </c>
      <c r="G4127">
        <v>93.940723389887694</v>
      </c>
      <c r="H4127">
        <v>39.126376655176102</v>
      </c>
      <c r="I4127">
        <v>18.846287853435101</v>
      </c>
      <c r="J4127">
        <v>0.54422459675781298</v>
      </c>
      <c r="K4127">
        <v>4.09039340895756</v>
      </c>
      <c r="L4127">
        <v>3.4395808916998001</v>
      </c>
      <c r="M4127">
        <v>53.781516792630001</v>
      </c>
      <c r="N4127">
        <v>1.1742149212000399</v>
      </c>
      <c r="O4127">
        <v>10.8986615678776</v>
      </c>
      <c r="P4127">
        <v>182.702702702702</v>
      </c>
      <c r="Q4127">
        <v>5.5251469617726999E-2</v>
      </c>
    </row>
    <row r="4128" spans="1:17" hidden="1" x14ac:dyDescent="0.3">
      <c r="A4128" t="s">
        <v>8416</v>
      </c>
      <c r="B4128" t="s">
        <v>8417</v>
      </c>
      <c r="C4128" t="str">
        <f>IFERROR(VLOOKUP(Table1[[#This Row],[Ticker]],[1]!Table1[[Symbol]:[Industry]],2,FALSE),"-")</f>
        <v>-</v>
      </c>
      <c r="D4128" t="s">
        <v>510</v>
      </c>
      <c r="E4128">
        <v>15.8834</v>
      </c>
      <c r="F4128">
        <v>52</v>
      </c>
      <c r="G4128">
        <v>127.23178619182001</v>
      </c>
      <c r="H4128">
        <v>-4.3317814123283798</v>
      </c>
      <c r="I4128">
        <v>15.0695382872119</v>
      </c>
      <c r="J4128">
        <v>1.4054686158965699</v>
      </c>
      <c r="K4128">
        <v>45.627000134871103</v>
      </c>
      <c r="L4128">
        <v>36.304735173465197</v>
      </c>
      <c r="M4128">
        <v>55.440692809414301</v>
      </c>
      <c r="N4128">
        <v>0.58478535122378195</v>
      </c>
      <c r="O4128">
        <v>23.4615384615384</v>
      </c>
      <c r="P4128">
        <v>151.81598062953901</v>
      </c>
    </row>
    <row r="4129" spans="1:17" hidden="1" x14ac:dyDescent="0.3">
      <c r="A4129" t="s">
        <v>8418</v>
      </c>
      <c r="B4129" t="s">
        <v>8419</v>
      </c>
      <c r="C4129" t="str">
        <f>IFERROR(VLOOKUP(Table1[[#This Row],[Ticker]],[1]!Table1[[Symbol]:[Industry]],2,FALSE),"-")</f>
        <v>-</v>
      </c>
      <c r="D4129" t="s">
        <v>343</v>
      </c>
      <c r="E4129">
        <v>15.656811119999899</v>
      </c>
      <c r="F4129">
        <v>28.32</v>
      </c>
      <c r="G4129">
        <v>76.590628961181395</v>
      </c>
      <c r="H4129">
        <v>-7.4080478244538597</v>
      </c>
      <c r="I4129">
        <v>75.066304396032294</v>
      </c>
      <c r="J4129">
        <v>5.1056281055297399</v>
      </c>
      <c r="K4129">
        <v>29.6162592351901</v>
      </c>
      <c r="L4129">
        <v>23.5618023057282</v>
      </c>
      <c r="M4129">
        <v>34.365270892169299</v>
      </c>
      <c r="N4129">
        <v>1.17352051313082</v>
      </c>
      <c r="O4129">
        <v>16.207627118644002</v>
      </c>
      <c r="P4129">
        <v>126.56</v>
      </c>
      <c r="Q4129">
        <v>0.110713583807309</v>
      </c>
    </row>
    <row r="4130" spans="1:17" hidden="1" x14ac:dyDescent="0.3">
      <c r="A4130" t="s">
        <v>8420</v>
      </c>
      <c r="B4130" t="s">
        <v>8421</v>
      </c>
      <c r="C4130" t="str">
        <f>IFERROR(VLOOKUP(Table1[[#This Row],[Ticker]],[1]!Table1[[Symbol]:[Industry]],2,FALSE),"-")</f>
        <v>-</v>
      </c>
      <c r="E4130">
        <v>15.603524094999999</v>
      </c>
      <c r="F4130">
        <v>37.630000000000003</v>
      </c>
      <c r="G4130">
        <v>-31.835884510863099</v>
      </c>
      <c r="H4130">
        <v>42.965142203908499</v>
      </c>
      <c r="I4130">
        <v>-18.769096761949399</v>
      </c>
      <c r="J4130">
        <v>16.531279612938999</v>
      </c>
      <c r="K4130">
        <v>31.309448984423899</v>
      </c>
      <c r="L4130">
        <v>33.766195899509903</v>
      </c>
      <c r="M4130">
        <v>87.339931229055594</v>
      </c>
      <c r="N4130">
        <v>4.2113207547169802</v>
      </c>
      <c r="O4130">
        <v>47.302684028700497</v>
      </c>
      <c r="P4130">
        <v>79.190476190476204</v>
      </c>
      <c r="Q4130">
        <v>8.1833524913986003E-2</v>
      </c>
    </row>
    <row r="4131" spans="1:17" hidden="1" x14ac:dyDescent="0.3">
      <c r="A4131" t="s">
        <v>8422</v>
      </c>
      <c r="B4131" t="s">
        <v>8423</v>
      </c>
      <c r="C4131" t="str">
        <f>IFERROR(VLOOKUP(Table1[[#This Row],[Ticker]],[1]!Table1[[Symbol]:[Industry]],2,FALSE),"-")</f>
        <v>-</v>
      </c>
      <c r="D4131" t="s">
        <v>92</v>
      </c>
      <c r="E4131">
        <v>15.576131999999999</v>
      </c>
      <c r="F4131">
        <v>3.77</v>
      </c>
      <c r="G4131">
        <v>-58.863680755189897</v>
      </c>
      <c r="H4131">
        <v>-3.8865693029753499</v>
      </c>
      <c r="I4131">
        <v>-38.7856880138348</v>
      </c>
      <c r="J4131">
        <v>-10.213721613511099</v>
      </c>
      <c r="K4131">
        <v>3.9135110328968401</v>
      </c>
      <c r="L4131">
        <v>4.1894602034322697</v>
      </c>
      <c r="M4131">
        <v>42.665752815817598</v>
      </c>
      <c r="N4131">
        <v>2.4961041710134699</v>
      </c>
      <c r="O4131">
        <v>64.190981432360701</v>
      </c>
      <c r="P4131">
        <v>17.812499999999901</v>
      </c>
      <c r="Q4131">
        <v>1.5045867349137E-2</v>
      </c>
    </row>
    <row r="4132" spans="1:17" hidden="1" x14ac:dyDescent="0.3">
      <c r="A4132" t="s">
        <v>8424</v>
      </c>
      <c r="B4132" t="s">
        <v>8425</v>
      </c>
      <c r="C4132" t="str">
        <f>IFERROR(VLOOKUP(Table1[[#This Row],[Ticker]],[1]!Table1[[Symbol]:[Industry]],2,FALSE),"-")</f>
        <v>-</v>
      </c>
      <c r="D4132" t="s">
        <v>72</v>
      </c>
      <c r="E4132">
        <v>15.568</v>
      </c>
      <c r="F4132">
        <v>11.12</v>
      </c>
      <c r="G4132">
        <v>37.873767705879999</v>
      </c>
      <c r="H4132">
        <v>-12.4181753116455</v>
      </c>
      <c r="I4132">
        <v>16.030618674129499</v>
      </c>
      <c r="J4132">
        <v>-2.11064265987936</v>
      </c>
      <c r="K4132">
        <v>11.539486161677299</v>
      </c>
      <c r="L4132">
        <v>9.8609053043378498</v>
      </c>
      <c r="M4132">
        <v>32.334096173709597</v>
      </c>
      <c r="N4132">
        <v>0.37574423065224</v>
      </c>
      <c r="O4132">
        <v>65.377697841726601</v>
      </c>
      <c r="P4132">
        <v>77.635782747603798</v>
      </c>
      <c r="Q4132">
        <v>-1.7941184295600001E-4</v>
      </c>
    </row>
    <row r="4133" spans="1:17" hidden="1" x14ac:dyDescent="0.3">
      <c r="A4133" t="s">
        <v>8426</v>
      </c>
      <c r="B4133" t="s">
        <v>8427</v>
      </c>
      <c r="C4133" t="str">
        <f>IFERROR(VLOOKUP(Table1[[#This Row],[Ticker]],[1]!Table1[[Symbol]:[Industry]],2,FALSE),"-")</f>
        <v>-</v>
      </c>
      <c r="D4133" t="s">
        <v>62</v>
      </c>
      <c r="E4133">
        <v>15.558400000000001</v>
      </c>
      <c r="F4133">
        <v>35.36</v>
      </c>
      <c r="G4133">
        <v>18.0320888517351</v>
      </c>
      <c r="H4133">
        <v>25.155384334863601</v>
      </c>
      <c r="I4133">
        <v>-29.9898185688781</v>
      </c>
      <c r="J4133">
        <v>-1.6779976254644</v>
      </c>
      <c r="K4133">
        <v>31.663045466697302</v>
      </c>
      <c r="L4133">
        <v>30.0413840547665</v>
      </c>
      <c r="M4133">
        <v>61.148891472562497</v>
      </c>
      <c r="N4133">
        <v>1.69208096373754</v>
      </c>
      <c r="O4133">
        <v>17.279411764705799</v>
      </c>
      <c r="P4133">
        <v>75.920398009950205</v>
      </c>
      <c r="Q4133">
        <v>0.116372461051252</v>
      </c>
    </row>
    <row r="4134" spans="1:17" hidden="1" x14ac:dyDescent="0.3">
      <c r="A4134" t="s">
        <v>8428</v>
      </c>
      <c r="B4134" t="s">
        <v>8429</v>
      </c>
      <c r="C4134" t="str">
        <f>IFERROR(VLOOKUP(Table1[[#This Row],[Ticker]],[1]!Table1[[Symbol]:[Industry]],2,FALSE),"-")</f>
        <v>-</v>
      </c>
      <c r="E4134">
        <v>15.524699999999999</v>
      </c>
      <c r="F4134">
        <v>30</v>
      </c>
      <c r="G4134">
        <v>-30.225943276778899</v>
      </c>
      <c r="H4134">
        <v>-7.38710102931352</v>
      </c>
      <c r="I4134">
        <v>-34.109400403848902</v>
      </c>
      <c r="J4134">
        <v>0.54422459675781298</v>
      </c>
      <c r="K4134">
        <v>30.6218620821348</v>
      </c>
      <c r="L4134">
        <v>31.659458144135101</v>
      </c>
      <c r="M4134">
        <v>39.898294647261302</v>
      </c>
      <c r="N4134">
        <v>0.46115702479338799</v>
      </c>
      <c r="O4134">
        <v>43.1</v>
      </c>
      <c r="P4134">
        <v>19.047619047619001</v>
      </c>
    </row>
    <row r="4135" spans="1:17" hidden="1" x14ac:dyDescent="0.3">
      <c r="A4135" t="s">
        <v>8430</v>
      </c>
      <c r="B4135" t="s">
        <v>8431</v>
      </c>
      <c r="C4135" t="str">
        <f>IFERROR(VLOOKUP(Table1[[#This Row],[Ticker]],[1]!Table1[[Symbol]:[Industry]],2,FALSE),"-")</f>
        <v>-</v>
      </c>
      <c r="D4135" t="s">
        <v>703</v>
      </c>
      <c r="E4135">
        <v>15.501888424000001</v>
      </c>
      <c r="F4135">
        <v>89.83</v>
      </c>
      <c r="G4135">
        <v>21.757346794603201</v>
      </c>
      <c r="H4135">
        <v>2.83834523500198</v>
      </c>
      <c r="I4135">
        <v>1.30010107019115</v>
      </c>
      <c r="J4135">
        <v>-0.78438479208185397</v>
      </c>
      <c r="K4135">
        <v>84.484138133942395</v>
      </c>
      <c r="L4135">
        <v>76.965353459763804</v>
      </c>
      <c r="M4135">
        <v>40.888200527429397</v>
      </c>
      <c r="N4135">
        <v>1.20941101038052</v>
      </c>
      <c r="O4135">
        <v>2.4156740509851899</v>
      </c>
      <c r="P4135">
        <v>48.454800859362003</v>
      </c>
    </row>
    <row r="4136" spans="1:17" hidden="1" x14ac:dyDescent="0.3">
      <c r="A4136" t="s">
        <v>8432</v>
      </c>
      <c r="B4136" t="s">
        <v>8433</v>
      </c>
      <c r="C4136" t="str">
        <f>IFERROR(VLOOKUP(Table1[[#This Row],[Ticker]],[1]!Table1[[Symbol]:[Industry]],2,FALSE),"-")</f>
        <v>-</v>
      </c>
      <c r="D4136" t="s">
        <v>420</v>
      </c>
      <c r="E4136">
        <v>15.4825</v>
      </c>
      <c r="F4136">
        <v>28.15</v>
      </c>
      <c r="G4136">
        <v>46.630117329281603</v>
      </c>
      <c r="H4136">
        <v>-6.2619948111117498</v>
      </c>
      <c r="I4136">
        <v>15.6130868378073</v>
      </c>
      <c r="J4136">
        <v>6.9648325571371295E-2</v>
      </c>
      <c r="K4136">
        <v>27.025400084909599</v>
      </c>
      <c r="L4136">
        <v>22.150687235026101</v>
      </c>
      <c r="M4136">
        <v>40.696433307670603</v>
      </c>
      <c r="N4136">
        <v>0.74404339879144199</v>
      </c>
      <c r="O4136">
        <v>39.289520426287702</v>
      </c>
      <c r="P4136">
        <v>134.38800999167299</v>
      </c>
      <c r="Q4136">
        <v>8.5296295942999006E-2</v>
      </c>
    </row>
    <row r="4137" spans="1:17" hidden="1" x14ac:dyDescent="0.3">
      <c r="A4137" t="s">
        <v>8434</v>
      </c>
      <c r="B4137" t="s">
        <v>8435</v>
      </c>
      <c r="C4137" t="str">
        <f>IFERROR(VLOOKUP(Table1[[#This Row],[Ticker]],[1]!Table1[[Symbol]:[Industry]],2,FALSE),"-")</f>
        <v>-</v>
      </c>
      <c r="D4137" t="s">
        <v>46</v>
      </c>
      <c r="E4137">
        <v>15.434910500000001</v>
      </c>
      <c r="F4137">
        <v>551.04999999999995</v>
      </c>
      <c r="G4137">
        <v>11.867764352951101</v>
      </c>
      <c r="H4137">
        <v>2.3217972097389801</v>
      </c>
      <c r="I4137">
        <v>62.387179585816199</v>
      </c>
      <c r="J4137">
        <v>-2.62744997713079</v>
      </c>
      <c r="K4137">
        <v>526.69503331349802</v>
      </c>
      <c r="L4137">
        <v>455.15122159581199</v>
      </c>
      <c r="M4137">
        <v>41.651206501782802</v>
      </c>
      <c r="N4137">
        <v>0.63265306122448906</v>
      </c>
      <c r="O4137">
        <v>14.1366482170402</v>
      </c>
      <c r="P4137">
        <v>86.986766202918204</v>
      </c>
    </row>
    <row r="4138" spans="1:17" hidden="1" x14ac:dyDescent="0.3">
      <c r="A4138" t="s">
        <v>8436</v>
      </c>
      <c r="B4138" t="s">
        <v>8437</v>
      </c>
      <c r="C4138" t="str">
        <f>IFERROR(VLOOKUP(Table1[[#This Row],[Ticker]],[1]!Table1[[Symbol]:[Industry]],2,FALSE),"-")</f>
        <v>-</v>
      </c>
      <c r="D4138" t="s">
        <v>539</v>
      </c>
      <c r="E4138">
        <v>15.426</v>
      </c>
      <c r="F4138">
        <v>51.42</v>
      </c>
      <c r="G4138">
        <v>-50.329423654894001</v>
      </c>
      <c r="H4138">
        <v>-8.1030095039102203</v>
      </c>
      <c r="I4138">
        <v>-21.201035715015099</v>
      </c>
      <c r="J4138">
        <v>0.54422459675781298</v>
      </c>
      <c r="K4138">
        <v>53.292050073472502</v>
      </c>
      <c r="L4138">
        <v>54.620063902498899</v>
      </c>
      <c r="M4138">
        <v>24.3771581860283</v>
      </c>
      <c r="N4138">
        <v>0.37089963280293697</v>
      </c>
      <c r="O4138">
        <v>99.338778685336393</v>
      </c>
      <c r="P4138">
        <v>54.368057640348198</v>
      </c>
    </row>
    <row r="4139" spans="1:17" hidden="1" x14ac:dyDescent="0.3">
      <c r="A4139" t="s">
        <v>8438</v>
      </c>
      <c r="B4139" t="s">
        <v>8439</v>
      </c>
      <c r="C4139" t="str">
        <f>IFERROR(VLOOKUP(Table1[[#This Row],[Ticker]],[1]!Table1[[Symbol]:[Industry]],2,FALSE),"-")</f>
        <v>-</v>
      </c>
      <c r="D4139" t="s">
        <v>619</v>
      </c>
      <c r="E4139">
        <v>15.3725</v>
      </c>
      <c r="F4139">
        <v>35.75</v>
      </c>
      <c r="G4139">
        <v>-20.021305300622998</v>
      </c>
      <c r="H4139">
        <v>-11.5294294336005</v>
      </c>
      <c r="I4139">
        <v>-16.362776940691798</v>
      </c>
      <c r="J4139">
        <v>-1.27133736289637</v>
      </c>
      <c r="K4139">
        <v>36.754984063611602</v>
      </c>
      <c r="L4139">
        <v>36.036692929417796</v>
      </c>
      <c r="M4139">
        <v>52.088307163255998</v>
      </c>
      <c r="N4139">
        <v>0.137319521343097</v>
      </c>
      <c r="O4139">
        <v>53.846153846153797</v>
      </c>
      <c r="P4139">
        <v>27.815516624955301</v>
      </c>
      <c r="Q4139">
        <v>-5.2793468095480002E-2</v>
      </c>
    </row>
    <row r="4140" spans="1:17" hidden="1" x14ac:dyDescent="0.3">
      <c r="A4140" t="s">
        <v>8440</v>
      </c>
      <c r="B4140" t="s">
        <v>8441</v>
      </c>
      <c r="C4140" t="str">
        <f>IFERROR(VLOOKUP(Table1[[#This Row],[Ticker]],[1]!Table1[[Symbol]:[Industry]],2,FALSE),"-")</f>
        <v>-</v>
      </c>
      <c r="D4140" t="s">
        <v>539</v>
      </c>
      <c r="E4140">
        <v>15.353989500000001</v>
      </c>
      <c r="F4140">
        <v>36.15</v>
      </c>
      <c r="G4140">
        <v>113.85300409164201</v>
      </c>
      <c r="H4140">
        <v>-5.1383060719534797</v>
      </c>
      <c r="I4140">
        <v>-40.796955960766397</v>
      </c>
      <c r="J4140">
        <v>5.5731791837739602</v>
      </c>
      <c r="K4140">
        <v>35.516959092182802</v>
      </c>
      <c r="L4140">
        <v>33.294927609273998</v>
      </c>
      <c r="M4140">
        <v>71.845301525289301</v>
      </c>
      <c r="N4140">
        <v>2.3596532156368202</v>
      </c>
      <c r="O4140">
        <v>43.789764868603001</v>
      </c>
      <c r="P4140">
        <v>150.86745315752901</v>
      </c>
      <c r="Q4140">
        <v>0.13973265704006699</v>
      </c>
    </row>
    <row r="4141" spans="1:17" hidden="1" x14ac:dyDescent="0.3">
      <c r="A4141" t="s">
        <v>8442</v>
      </c>
      <c r="B4141" t="s">
        <v>8443</v>
      </c>
      <c r="C4141" t="str">
        <f>IFERROR(VLOOKUP(Table1[[#This Row],[Ticker]],[1]!Table1[[Symbol]:[Industry]],2,FALSE),"-")</f>
        <v>-</v>
      </c>
      <c r="E4141">
        <v>15.2784592</v>
      </c>
      <c r="F4141">
        <v>21.92</v>
      </c>
      <c r="G4141">
        <v>38.394427093591403</v>
      </c>
      <c r="H4141">
        <v>2.3352251438770901</v>
      </c>
      <c r="I4141">
        <v>-17.4864278994411</v>
      </c>
      <c r="J4141">
        <v>-2.2100126913777798</v>
      </c>
      <c r="K4141">
        <v>22.611596433802799</v>
      </c>
      <c r="L4141">
        <v>19.8686860401742</v>
      </c>
      <c r="M4141">
        <v>38.421966679632</v>
      </c>
      <c r="N4141">
        <v>1.3999466947269299</v>
      </c>
      <c r="O4141">
        <v>33.622262773722603</v>
      </c>
      <c r="P4141">
        <v>87.993138936535104</v>
      </c>
      <c r="Q4141">
        <v>6.4604667121809997E-2</v>
      </c>
    </row>
    <row r="4142" spans="1:17" hidden="1" x14ac:dyDescent="0.3">
      <c r="A4142" t="s">
        <v>8444</v>
      </c>
      <c r="B4142" t="s">
        <v>8445</v>
      </c>
      <c r="C4142" t="str">
        <f>IFERROR(VLOOKUP(Table1[[#This Row],[Ticker]],[1]!Table1[[Symbol]:[Industry]],2,FALSE),"-")</f>
        <v>-</v>
      </c>
      <c r="D4142" t="s">
        <v>619</v>
      </c>
      <c r="E4142">
        <v>15.2766</v>
      </c>
      <c r="F4142">
        <v>11.07</v>
      </c>
      <c r="G4142">
        <v>38.579122802516203</v>
      </c>
      <c r="H4142">
        <v>18.012141207151199</v>
      </c>
      <c r="I4142">
        <v>42.886580893728102</v>
      </c>
      <c r="J4142">
        <v>8.0315672672086596E-3</v>
      </c>
      <c r="K4142">
        <v>9.5246376804106099</v>
      </c>
      <c r="L4142">
        <v>8.0801027235107092</v>
      </c>
      <c r="M4142">
        <v>62.232382471520999</v>
      </c>
      <c r="N4142">
        <v>2.92287850743908</v>
      </c>
      <c r="O4142">
        <v>13.730803974706401</v>
      </c>
      <c r="P4142">
        <v>84.193011647254593</v>
      </c>
      <c r="Q4142">
        <v>7.9135225068678997E-2</v>
      </c>
    </row>
    <row r="4143" spans="1:17" hidden="1" x14ac:dyDescent="0.3">
      <c r="A4143" t="s">
        <v>8446</v>
      </c>
      <c r="B4143" t="s">
        <v>8447</v>
      </c>
      <c r="C4143" t="str">
        <f>IFERROR(VLOOKUP(Table1[[#This Row],[Ticker]],[1]!Table1[[Symbol]:[Industry]],2,FALSE),"-")</f>
        <v>-</v>
      </c>
      <c r="E4143">
        <v>15.2435682</v>
      </c>
      <c r="F4143">
        <v>22.68</v>
      </c>
      <c r="G4143">
        <v>-54.126851807730503</v>
      </c>
      <c r="H4143">
        <v>-14.6959480430471</v>
      </c>
      <c r="I4143">
        <v>-44.092172075925298</v>
      </c>
      <c r="J4143">
        <v>0.279323934506163</v>
      </c>
      <c r="K4143">
        <v>24.415162270018701</v>
      </c>
      <c r="L4143">
        <v>28.994245407518001</v>
      </c>
      <c r="M4143">
        <v>45.526014511584997</v>
      </c>
      <c r="N4143">
        <v>1.3579792779934901</v>
      </c>
      <c r="O4143">
        <v>138.05114638447901</v>
      </c>
      <c r="P4143">
        <v>15.714285714285699</v>
      </c>
      <c r="Q4143">
        <v>0.10756684996374601</v>
      </c>
    </row>
    <row r="4144" spans="1:17" hidden="1" x14ac:dyDescent="0.3">
      <c r="A4144" t="s">
        <v>8448</v>
      </c>
      <c r="B4144" t="s">
        <v>8449</v>
      </c>
      <c r="C4144" t="str">
        <f>IFERROR(VLOOKUP(Table1[[#This Row],[Ticker]],[1]!Table1[[Symbol]:[Industry]],2,FALSE),"-")</f>
        <v>-</v>
      </c>
      <c r="D4144" t="s">
        <v>235</v>
      </c>
      <c r="E4144">
        <v>15.230688000000001</v>
      </c>
      <c r="F4144">
        <v>21.12</v>
      </c>
      <c r="G4144">
        <v>179.90894880955199</v>
      </c>
      <c r="H4144">
        <v>43.6616890054542</v>
      </c>
      <c r="I4144">
        <v>45.842121920207397</v>
      </c>
      <c r="J4144">
        <v>6.5862112839057803</v>
      </c>
      <c r="K4144">
        <v>14.694859771577701</v>
      </c>
      <c r="L4144">
        <v>10.552549446028801</v>
      </c>
      <c r="M4144">
        <v>99.977218287987597</v>
      </c>
      <c r="N4144">
        <v>3.7167563505914201</v>
      </c>
      <c r="O4144">
        <v>0</v>
      </c>
      <c r="P4144">
        <v>267.304347826087</v>
      </c>
      <c r="Q4144">
        <v>0.112636069937269</v>
      </c>
    </row>
    <row r="4145" spans="1:17" hidden="1" x14ac:dyDescent="0.3">
      <c r="A4145" t="s">
        <v>8450</v>
      </c>
      <c r="B4145" t="s">
        <v>8451</v>
      </c>
      <c r="C4145" t="str">
        <f>IFERROR(VLOOKUP(Table1[[#This Row],[Ticker]],[1]!Table1[[Symbol]:[Industry]],2,FALSE),"-")</f>
        <v>-</v>
      </c>
      <c r="D4145" t="s">
        <v>138</v>
      </c>
      <c r="E4145">
        <v>15.22582566</v>
      </c>
      <c r="F4145">
        <v>57.73</v>
      </c>
      <c r="G4145">
        <v>65.925372512694693</v>
      </c>
      <c r="H4145">
        <v>7.2187054222993696</v>
      </c>
      <c r="I4145">
        <v>59.154599883801502</v>
      </c>
      <c r="J4145">
        <v>1.7068040699639899</v>
      </c>
      <c r="K4145">
        <v>51.484750091867703</v>
      </c>
      <c r="L4145">
        <v>44.180207328182199</v>
      </c>
      <c r="M4145">
        <v>72.454335699186601</v>
      </c>
      <c r="N4145">
        <v>1.27974210427957</v>
      </c>
      <c r="O4145">
        <v>2.1998960679023098</v>
      </c>
      <c r="P4145">
        <v>106.547406082289</v>
      </c>
      <c r="Q4145">
        <v>4.9219278741553997E-2</v>
      </c>
    </row>
    <row r="4146" spans="1:17" hidden="1" x14ac:dyDescent="0.3">
      <c r="A4146" t="s">
        <v>8452</v>
      </c>
      <c r="B4146" t="s">
        <v>8453</v>
      </c>
      <c r="C4146" t="str">
        <f>IFERROR(VLOOKUP(Table1[[#This Row],[Ticker]],[1]!Table1[[Symbol]:[Industry]],2,FALSE),"-")</f>
        <v>-</v>
      </c>
      <c r="D4146" t="s">
        <v>703</v>
      </c>
      <c r="E4146">
        <v>15.224317124999899</v>
      </c>
      <c r="F4146">
        <v>25.87</v>
      </c>
      <c r="G4146">
        <v>7.3357393350195901</v>
      </c>
      <c r="H4146">
        <v>-1.6276445381123501</v>
      </c>
      <c r="I4146">
        <v>3.5769805262500101</v>
      </c>
      <c r="J4146">
        <v>-0.33598971629232099</v>
      </c>
      <c r="K4146">
        <v>25.057109681146901</v>
      </c>
      <c r="L4146">
        <v>22.9668847759059</v>
      </c>
      <c r="M4146">
        <v>59.890528015670299</v>
      </c>
      <c r="N4146">
        <v>0.66020453079659502</v>
      </c>
      <c r="O4146">
        <v>2.4352531890220201</v>
      </c>
      <c r="P4146">
        <v>36.805922792173398</v>
      </c>
    </row>
    <row r="4147" spans="1:17" hidden="1" x14ac:dyDescent="0.3">
      <c r="A4147" t="s">
        <v>8454</v>
      </c>
      <c r="B4147" t="s">
        <v>8455</v>
      </c>
      <c r="C4147" t="str">
        <f>IFERROR(VLOOKUP(Table1[[#This Row],[Ticker]],[1]!Table1[[Symbol]:[Industry]],2,FALSE),"-")</f>
        <v>-</v>
      </c>
      <c r="D4147" t="s">
        <v>703</v>
      </c>
      <c r="E4147">
        <v>15.1879762019999</v>
      </c>
      <c r="F4147">
        <v>161.4</v>
      </c>
      <c r="G4147">
        <v>28.3169421733059</v>
      </c>
      <c r="H4147">
        <v>0.48913449852351099</v>
      </c>
      <c r="I4147">
        <v>6.4815424263877004</v>
      </c>
      <c r="J4147">
        <v>1.67227337724561</v>
      </c>
      <c r="K4147">
        <v>155.48445652135399</v>
      </c>
      <c r="L4147">
        <v>138.374514361823</v>
      </c>
      <c r="M4147">
        <v>55.3773054855941</v>
      </c>
      <c r="N4147">
        <v>1.1655010917567299</v>
      </c>
      <c r="O4147">
        <v>2.7571251548946498</v>
      </c>
      <c r="P4147">
        <v>55.117731859682799</v>
      </c>
    </row>
    <row r="4148" spans="1:17" hidden="1" x14ac:dyDescent="0.3">
      <c r="A4148" t="s">
        <v>8456</v>
      </c>
      <c r="B4148" t="s">
        <v>8457</v>
      </c>
      <c r="C4148" t="str">
        <f>IFERROR(VLOOKUP(Table1[[#This Row],[Ticker]],[1]!Table1[[Symbol]:[Industry]],2,FALSE),"-")</f>
        <v>-</v>
      </c>
      <c r="D4148" t="s">
        <v>21</v>
      </c>
      <c r="E4148">
        <v>15.1581598</v>
      </c>
      <c r="F4148">
        <v>14.42</v>
      </c>
      <c r="G4148">
        <v>-38.9021969640945</v>
      </c>
      <c r="H4148">
        <v>-1.4781908793684799</v>
      </c>
      <c r="I4148">
        <v>-46.589609582462202</v>
      </c>
      <c r="J4148">
        <v>-1.80060298944908</v>
      </c>
      <c r="K4148">
        <v>14.992698874357901</v>
      </c>
      <c r="L4148">
        <v>16.632213977606298</v>
      </c>
      <c r="M4148">
        <v>50.207136938219399</v>
      </c>
      <c r="N4148">
        <v>0.560886840936488</v>
      </c>
      <c r="O4148">
        <v>88.973647711511703</v>
      </c>
      <c r="P4148">
        <v>17.6182707993474</v>
      </c>
      <c r="Q4148">
        <v>8.6852993966708994E-2</v>
      </c>
    </row>
    <row r="4149" spans="1:17" hidden="1" x14ac:dyDescent="0.3">
      <c r="A4149" t="s">
        <v>8458</v>
      </c>
      <c r="B4149" t="s">
        <v>8459</v>
      </c>
      <c r="C4149" t="str">
        <f>IFERROR(VLOOKUP(Table1[[#This Row],[Ticker]],[1]!Table1[[Symbol]:[Industry]],2,FALSE),"-")</f>
        <v>-</v>
      </c>
      <c r="D4149" t="s">
        <v>72</v>
      </c>
      <c r="E4149">
        <v>15.111359999999999</v>
      </c>
      <c r="F4149">
        <v>2.64</v>
      </c>
      <c r="G4149">
        <v>-19.214038514874101</v>
      </c>
      <c r="H4149">
        <v>27.058217617421299</v>
      </c>
      <c r="I4149">
        <v>-42.927509125841198</v>
      </c>
      <c r="J4149">
        <v>-4.7374655440872502</v>
      </c>
      <c r="K4149">
        <v>2.48672207521679</v>
      </c>
      <c r="L4149">
        <v>2.4586375459424401</v>
      </c>
      <c r="M4149">
        <v>38.603668004446902</v>
      </c>
      <c r="N4149">
        <v>1.0092316594264901</v>
      </c>
      <c r="O4149">
        <v>78.030303030303003</v>
      </c>
      <c r="P4149">
        <v>106.25</v>
      </c>
      <c r="Q4149">
        <v>-6.6612474826570997E-2</v>
      </c>
    </row>
    <row r="4150" spans="1:17" hidden="1" x14ac:dyDescent="0.3">
      <c r="A4150" t="s">
        <v>8460</v>
      </c>
      <c r="B4150" t="s">
        <v>8461</v>
      </c>
      <c r="C4150" t="str">
        <f>IFERROR(VLOOKUP(Table1[[#This Row],[Ticker]],[1]!Table1[[Symbol]:[Industry]],2,FALSE),"-")</f>
        <v>-</v>
      </c>
      <c r="D4150" t="s">
        <v>106</v>
      </c>
      <c r="E4150">
        <v>15.0651578</v>
      </c>
      <c r="F4150">
        <v>28.42</v>
      </c>
      <c r="G4150">
        <v>-1.73938413699397</v>
      </c>
      <c r="H4150">
        <v>-15.166383636224699</v>
      </c>
      <c r="I4150">
        <v>-15.501976494829099</v>
      </c>
      <c r="J4150">
        <v>-7.6578751407749897</v>
      </c>
      <c r="K4150">
        <v>30.837188041880601</v>
      </c>
      <c r="L4150">
        <v>30.4118087589131</v>
      </c>
      <c r="M4150">
        <v>43.535169394334098</v>
      </c>
      <c r="N4150">
        <v>0.94776654605636701</v>
      </c>
      <c r="O4150">
        <v>56.755805770583997</v>
      </c>
      <c r="P4150">
        <v>50.689289501590601</v>
      </c>
      <c r="Q4150">
        <v>0.100797803388035</v>
      </c>
    </row>
    <row r="4151" spans="1:17" hidden="1" x14ac:dyDescent="0.3">
      <c r="A4151" t="s">
        <v>8462</v>
      </c>
      <c r="B4151" t="s">
        <v>8463</v>
      </c>
      <c r="C4151" t="str">
        <f>IFERROR(VLOOKUP(Table1[[#This Row],[Ticker]],[1]!Table1[[Symbol]:[Industry]],2,FALSE),"-")</f>
        <v>-</v>
      </c>
      <c r="D4151" t="s">
        <v>420</v>
      </c>
      <c r="E4151">
        <v>15.06</v>
      </c>
      <c r="F4151">
        <v>50.2</v>
      </c>
      <c r="G4151">
        <v>43.636744536242702</v>
      </c>
      <c r="H4151">
        <v>11.7852533064864</v>
      </c>
      <c r="I4151">
        <v>4.7819829569925201</v>
      </c>
      <c r="J4151">
        <v>-7.1016863487805804</v>
      </c>
      <c r="K4151">
        <v>48.376609025777199</v>
      </c>
      <c r="L4151">
        <v>39.318708322115903</v>
      </c>
      <c r="M4151">
        <v>37.763913706527703</v>
      </c>
      <c r="N4151">
        <v>0.45574569274638199</v>
      </c>
      <c r="O4151">
        <v>25</v>
      </c>
      <c r="P4151">
        <v>125.719424460431</v>
      </c>
      <c r="Q4151">
        <v>0.121828848062616</v>
      </c>
    </row>
    <row r="4152" spans="1:17" hidden="1" x14ac:dyDescent="0.3">
      <c r="A4152" t="s">
        <v>8464</v>
      </c>
      <c r="B4152" t="s">
        <v>8465</v>
      </c>
      <c r="C4152" t="str">
        <f>IFERROR(VLOOKUP(Table1[[#This Row],[Ticker]],[1]!Table1[[Symbol]:[Industry]],2,FALSE),"-")</f>
        <v>-</v>
      </c>
      <c r="D4152" t="s">
        <v>62</v>
      </c>
      <c r="E4152">
        <v>15.034943808</v>
      </c>
      <c r="F4152">
        <v>18.489999999999998</v>
      </c>
      <c r="G4152">
        <v>-32.667301301470197</v>
      </c>
      <c r="H4152">
        <v>-12.396588695347599</v>
      </c>
      <c r="I4152">
        <v>-24.840628327368499</v>
      </c>
      <c r="J4152">
        <v>2.5850409232884202</v>
      </c>
      <c r="K4152">
        <v>19.309819902209</v>
      </c>
      <c r="L4152">
        <v>19.789334990998501</v>
      </c>
      <c r="M4152">
        <v>32.342674277641201</v>
      </c>
      <c r="N4152">
        <v>0.78961451323387999</v>
      </c>
      <c r="O4152">
        <v>42.509464575446202</v>
      </c>
      <c r="P4152">
        <v>14.135802469135699</v>
      </c>
      <c r="Q4152">
        <v>-8.1620461537637995E-2</v>
      </c>
    </row>
    <row r="4153" spans="1:17" hidden="1" x14ac:dyDescent="0.3">
      <c r="A4153" t="s">
        <v>8466</v>
      </c>
      <c r="B4153" t="s">
        <v>8467</v>
      </c>
      <c r="C4153" t="str">
        <f>IFERROR(VLOOKUP(Table1[[#This Row],[Ticker]],[1]!Table1[[Symbol]:[Industry]],2,FALSE),"-")</f>
        <v>-</v>
      </c>
      <c r="D4153" t="s">
        <v>539</v>
      </c>
      <c r="E4153">
        <v>14.969255374999999</v>
      </c>
      <c r="F4153">
        <v>51.07</v>
      </c>
      <c r="G4153">
        <v>141.875175931966</v>
      </c>
      <c r="H4153">
        <v>0.52996444395133502</v>
      </c>
      <c r="I4153">
        <v>67.201744472557294</v>
      </c>
      <c r="J4153">
        <v>-0.74121963764672205</v>
      </c>
      <c r="K4153">
        <v>49.312484974177998</v>
      </c>
      <c r="L4153">
        <v>38.086448517728897</v>
      </c>
      <c r="M4153">
        <v>43.4097163738547</v>
      </c>
      <c r="N4153">
        <v>0.45559978145201602</v>
      </c>
      <c r="O4153">
        <v>35.794008224006198</v>
      </c>
      <c r="P4153">
        <v>200.41176470588201</v>
      </c>
      <c r="Q4153">
        <v>0.12631715926857601</v>
      </c>
    </row>
    <row r="4154" spans="1:17" hidden="1" x14ac:dyDescent="0.3">
      <c r="A4154" t="s">
        <v>8468</v>
      </c>
      <c r="B4154" t="s">
        <v>8469</v>
      </c>
      <c r="C4154" t="str">
        <f>IFERROR(VLOOKUP(Table1[[#This Row],[Ticker]],[1]!Table1[[Symbol]:[Industry]],2,FALSE),"-")</f>
        <v>-</v>
      </c>
      <c r="D4154" t="s">
        <v>138</v>
      </c>
      <c r="E4154">
        <v>14.954338359999999</v>
      </c>
      <c r="F4154">
        <v>37.700000000000003</v>
      </c>
      <c r="G4154">
        <v>320.59952842133401</v>
      </c>
      <c r="H4154">
        <v>164.82746946724299</v>
      </c>
      <c r="I4154">
        <v>329.31919544898398</v>
      </c>
      <c r="J4154">
        <v>16.270940677969499</v>
      </c>
      <c r="M4154">
        <v>100</v>
      </c>
      <c r="O4154">
        <v>0</v>
      </c>
      <c r="P4154">
        <v>344.57547169811301</v>
      </c>
    </row>
    <row r="4155" spans="1:17" hidden="1" x14ac:dyDescent="0.3">
      <c r="A4155" t="s">
        <v>8470</v>
      </c>
      <c r="B4155" t="s">
        <v>8471</v>
      </c>
      <c r="C4155" t="str">
        <f>IFERROR(VLOOKUP(Table1[[#This Row],[Ticker]],[1]!Table1[[Symbol]:[Industry]],2,FALSE),"-")</f>
        <v>-</v>
      </c>
      <c r="D4155" t="s">
        <v>232</v>
      </c>
      <c r="E4155">
        <v>14.927761728</v>
      </c>
      <c r="F4155">
        <v>2.64</v>
      </c>
      <c r="G4155">
        <v>-48.547371848207398</v>
      </c>
      <c r="H4155">
        <v>-8.1612945777006107</v>
      </c>
      <c r="I4155">
        <v>-39.8277048205575</v>
      </c>
      <c r="J4155">
        <v>0.54422459675781298</v>
      </c>
      <c r="K4155">
        <v>2.8974015570193901</v>
      </c>
      <c r="L4155">
        <v>2.3302224888508798</v>
      </c>
      <c r="M4155">
        <v>18.132774028353701</v>
      </c>
      <c r="N4155">
        <v>0.108162846782852</v>
      </c>
      <c r="O4155">
        <v>70.454545454545396</v>
      </c>
      <c r="P4155">
        <v>23.943661971830998</v>
      </c>
    </row>
    <row r="4156" spans="1:17" hidden="1" x14ac:dyDescent="0.3">
      <c r="A4156" t="s">
        <v>8472</v>
      </c>
      <c r="B4156" t="s">
        <v>8473</v>
      </c>
      <c r="C4156" t="str">
        <f>IFERROR(VLOOKUP(Table1[[#This Row],[Ticker]],[1]!Table1[[Symbol]:[Industry]],2,FALSE),"-")</f>
        <v>-</v>
      </c>
      <c r="D4156" t="s">
        <v>619</v>
      </c>
      <c r="E4156">
        <v>14.911452318</v>
      </c>
      <c r="F4156">
        <v>12.81</v>
      </c>
      <c r="G4156">
        <v>-14.8618035834228</v>
      </c>
      <c r="H4156">
        <v>-8.9409809107850098</v>
      </c>
      <c r="I4156">
        <v>-18.137246681274501</v>
      </c>
      <c r="J4156">
        <v>-1.6046625866650499</v>
      </c>
      <c r="K4156">
        <v>12.9435350025663</v>
      </c>
      <c r="L4156">
        <v>12.473259527612401</v>
      </c>
      <c r="M4156">
        <v>41.683798943044501</v>
      </c>
      <c r="N4156">
        <v>0.90961467889908199</v>
      </c>
      <c r="O4156">
        <v>23.263075722092001</v>
      </c>
      <c r="P4156">
        <v>27.972027972027899</v>
      </c>
      <c r="Q4156">
        <v>1.5625347284258E-2</v>
      </c>
    </row>
    <row r="4157" spans="1:17" hidden="1" x14ac:dyDescent="0.3">
      <c r="A4157" t="s">
        <v>8474</v>
      </c>
      <c r="B4157" t="s">
        <v>8475</v>
      </c>
      <c r="C4157" t="str">
        <f>IFERROR(VLOOKUP(Table1[[#This Row],[Ticker]],[1]!Table1[[Symbol]:[Industry]],2,FALSE),"-")</f>
        <v>-</v>
      </c>
      <c r="D4157" t="s">
        <v>235</v>
      </c>
      <c r="E4157">
        <v>14.884880831999901</v>
      </c>
      <c r="F4157">
        <v>53.61</v>
      </c>
      <c r="G4157">
        <v>22.060559038666401</v>
      </c>
      <c r="H4157">
        <v>-6.7594050428168897</v>
      </c>
      <c r="I4157">
        <v>8.5543473074530407</v>
      </c>
      <c r="J4157">
        <v>-3.3977212910759098</v>
      </c>
      <c r="K4157">
        <v>58.8136481553965</v>
      </c>
      <c r="L4157">
        <v>55.957092862850402</v>
      </c>
      <c r="M4157">
        <v>34.999892126832798</v>
      </c>
      <c r="N4157">
        <v>8.3581330281063196E-2</v>
      </c>
      <c r="O4157">
        <v>107.461294534601</v>
      </c>
      <c r="P4157">
        <v>90.647226173541895</v>
      </c>
      <c r="Q4157">
        <v>0.102458127991353</v>
      </c>
    </row>
    <row r="4158" spans="1:17" hidden="1" x14ac:dyDescent="0.3">
      <c r="A4158" t="s">
        <v>8476</v>
      </c>
      <c r="B4158" t="s">
        <v>8477</v>
      </c>
      <c r="C4158" t="str">
        <f>IFERROR(VLOOKUP(Table1[[#This Row],[Ticker]],[1]!Table1[[Symbol]:[Industry]],2,FALSE),"-")</f>
        <v>-</v>
      </c>
      <c r="D4158" t="s">
        <v>106</v>
      </c>
      <c r="E4158">
        <v>14.851457399999999</v>
      </c>
      <c r="F4158">
        <v>47.78</v>
      </c>
      <c r="G4158">
        <v>24.409149890922901</v>
      </c>
      <c r="H4158">
        <v>5.3303098999113097</v>
      </c>
      <c r="I4158">
        <v>-22.027007956445999</v>
      </c>
      <c r="J4158">
        <v>2.60944198806216</v>
      </c>
      <c r="K4158">
        <v>45.088448749216703</v>
      </c>
      <c r="L4158">
        <v>42.941137964317498</v>
      </c>
      <c r="M4158">
        <v>64.777094621017397</v>
      </c>
      <c r="N4158">
        <v>0.66195802916927005</v>
      </c>
      <c r="O4158">
        <v>34.784428631226397</v>
      </c>
      <c r="P4158">
        <v>57.429983525535398</v>
      </c>
      <c r="Q4158">
        <v>7.9228960171497997E-2</v>
      </c>
    </row>
    <row r="4159" spans="1:17" hidden="1" x14ac:dyDescent="0.3">
      <c r="A4159" t="s">
        <v>8478</v>
      </c>
      <c r="B4159" t="s">
        <v>8479</v>
      </c>
      <c r="C4159" t="str">
        <f>IFERROR(VLOOKUP(Table1[[#This Row],[Ticker]],[1]!Table1[[Symbol]:[Industry]],2,FALSE),"-")</f>
        <v>-</v>
      </c>
      <c r="D4159" t="s">
        <v>62</v>
      </c>
      <c r="E4159">
        <v>14.7637187</v>
      </c>
      <c r="F4159">
        <v>29.11</v>
      </c>
      <c r="G4159">
        <v>65.418981902140999</v>
      </c>
      <c r="H4159">
        <v>-17.600143498563899</v>
      </c>
      <c r="I4159">
        <v>9.6257486328959292</v>
      </c>
      <c r="J4159">
        <v>-2.5797689620183601</v>
      </c>
      <c r="K4159">
        <v>33.076496804106299</v>
      </c>
      <c r="L4159">
        <v>29.713009632694799</v>
      </c>
      <c r="M4159">
        <v>16.2214738631363</v>
      </c>
      <c r="N4159">
        <v>0.41906363704160099</v>
      </c>
      <c r="O4159">
        <v>54.517347990381303</v>
      </c>
      <c r="P4159">
        <v>104.28070175438501</v>
      </c>
      <c r="Q4159">
        <v>9.2291324036710004E-2</v>
      </c>
    </row>
    <row r="4160" spans="1:17" hidden="1" x14ac:dyDescent="0.3">
      <c r="A4160" t="s">
        <v>8480</v>
      </c>
      <c r="B4160" t="s">
        <v>8481</v>
      </c>
      <c r="C4160" t="str">
        <f>IFERROR(VLOOKUP(Table1[[#This Row],[Ticker]],[1]!Table1[[Symbol]:[Industry]],2,FALSE),"-")</f>
        <v>-</v>
      </c>
      <c r="D4160" t="s">
        <v>21</v>
      </c>
      <c r="E4160">
        <v>14.746095</v>
      </c>
      <c r="F4160">
        <v>35.49</v>
      </c>
      <c r="G4160">
        <v>-64.388972155220799</v>
      </c>
      <c r="H4160">
        <v>14.7549615799348</v>
      </c>
      <c r="I4160">
        <v>-41.838816588392497</v>
      </c>
      <c r="J4160">
        <v>-1.5909105383773099</v>
      </c>
      <c r="K4160">
        <v>36.549405542813901</v>
      </c>
      <c r="L4160">
        <v>45.247927110455599</v>
      </c>
      <c r="M4160">
        <v>40.199787540039701</v>
      </c>
      <c r="N4160">
        <v>0.48989775570599298</v>
      </c>
      <c r="O4160">
        <v>96.956889264581505</v>
      </c>
      <c r="P4160">
        <v>25.4063604240282</v>
      </c>
      <c r="Q4160">
        <v>6.1894909354849002E-2</v>
      </c>
    </row>
    <row r="4161" spans="1:17" hidden="1" x14ac:dyDescent="0.3">
      <c r="A4161" t="s">
        <v>8482</v>
      </c>
      <c r="B4161" t="s">
        <v>8483</v>
      </c>
      <c r="C4161" t="str">
        <f>IFERROR(VLOOKUP(Table1[[#This Row],[Ticker]],[1]!Table1[[Symbol]:[Industry]],2,FALSE),"-")</f>
        <v>-</v>
      </c>
      <c r="E4161">
        <v>14.7</v>
      </c>
      <c r="F4161">
        <v>105</v>
      </c>
      <c r="G4161">
        <v>1.02405672322107</v>
      </c>
      <c r="H4161">
        <v>19.295495545756101</v>
      </c>
      <c r="I4161">
        <v>-28.479416744996701</v>
      </c>
      <c r="J4161">
        <v>-1.6448764745044</v>
      </c>
      <c r="K4161">
        <v>106.12416868101801</v>
      </c>
      <c r="L4161">
        <v>109.38820624520901</v>
      </c>
      <c r="M4161">
        <v>38.968128222354402</v>
      </c>
      <c r="N4161">
        <v>0.579439252336448</v>
      </c>
      <c r="O4161">
        <v>60.876190476190402</v>
      </c>
      <c r="P4161">
        <v>31.25</v>
      </c>
      <c r="Q4161">
        <v>-1.875289756814E-3</v>
      </c>
    </row>
    <row r="4162" spans="1:17" hidden="1" x14ac:dyDescent="0.3">
      <c r="A4162" t="s">
        <v>8484</v>
      </c>
      <c r="B4162" t="s">
        <v>8485</v>
      </c>
      <c r="C4162" t="str">
        <f>IFERROR(VLOOKUP(Table1[[#This Row],[Ticker]],[1]!Table1[[Symbol]:[Industry]],2,FALSE),"-")</f>
        <v>-</v>
      </c>
      <c r="D4162" t="s">
        <v>261</v>
      </c>
      <c r="E4162">
        <v>14.686470647999901</v>
      </c>
      <c r="F4162">
        <v>25.47</v>
      </c>
      <c r="G4162">
        <v>217.90325135409299</v>
      </c>
      <c r="H4162">
        <v>137.71308229169099</v>
      </c>
      <c r="I4162">
        <v>152.848986908765</v>
      </c>
      <c r="J4162">
        <v>16.2333042343353</v>
      </c>
      <c r="K4162">
        <v>15.074095929464301</v>
      </c>
      <c r="L4162">
        <v>12.007195238594599</v>
      </c>
      <c r="M4162">
        <v>98.528539718184106</v>
      </c>
      <c r="N4162">
        <v>2.9331719643174998</v>
      </c>
      <c r="O4162">
        <v>0</v>
      </c>
      <c r="P4162">
        <v>274.55882352941097</v>
      </c>
      <c r="Q4162">
        <v>8.3589281193020004E-2</v>
      </c>
    </row>
    <row r="4163" spans="1:17" hidden="1" x14ac:dyDescent="0.3">
      <c r="A4163" t="s">
        <v>8486</v>
      </c>
      <c r="B4163" t="s">
        <v>8487</v>
      </c>
      <c r="C4163" t="str">
        <f>IFERROR(VLOOKUP(Table1[[#This Row],[Ticker]],[1]!Table1[[Symbol]:[Industry]],2,FALSE),"-")</f>
        <v>-</v>
      </c>
      <c r="E4163">
        <v>14.680729426999999</v>
      </c>
      <c r="F4163">
        <v>15.19</v>
      </c>
      <c r="G4163">
        <v>-70.186991435419102</v>
      </c>
      <c r="H4163">
        <v>-8.6774236099586801</v>
      </c>
      <c r="I4163">
        <v>-44.539330252853297</v>
      </c>
      <c r="J4163">
        <v>-6.1980564366385202</v>
      </c>
      <c r="K4163">
        <v>16.564462040929602</v>
      </c>
      <c r="L4163">
        <v>19.627079717222902</v>
      </c>
      <c r="M4163">
        <v>46.374372176896799</v>
      </c>
      <c r="N4163">
        <v>1.2594397385446501</v>
      </c>
      <c r="O4163">
        <v>85.911784068466005</v>
      </c>
      <c r="P4163">
        <v>7.9601990049751103</v>
      </c>
      <c r="Q4163">
        <v>-5.0750559345273998E-2</v>
      </c>
    </row>
    <row r="4164" spans="1:17" hidden="1" x14ac:dyDescent="0.3">
      <c r="A4164" t="s">
        <v>8488</v>
      </c>
      <c r="B4164" t="s">
        <v>8489</v>
      </c>
      <c r="C4164" t="str">
        <f>IFERROR(VLOOKUP(Table1[[#This Row],[Ticker]],[1]!Table1[[Symbol]:[Industry]],2,FALSE),"-")</f>
        <v>-</v>
      </c>
      <c r="D4164" t="s">
        <v>898</v>
      </c>
      <c r="E4164">
        <v>14.5998915</v>
      </c>
      <c r="F4164">
        <v>8.35</v>
      </c>
      <c r="G4164">
        <v>-99.043127510878605</v>
      </c>
      <c r="H4164">
        <v>-24.293619719477501</v>
      </c>
      <c r="I4164">
        <v>-90.323460483228601</v>
      </c>
      <c r="J4164">
        <v>-4.4051567305762802</v>
      </c>
      <c r="K4164">
        <v>11.965047802523401</v>
      </c>
      <c r="M4164">
        <v>33.156605898543702</v>
      </c>
      <c r="N4164">
        <v>1.5622983870967699</v>
      </c>
      <c r="O4164">
        <v>322.15568862275398</v>
      </c>
      <c r="P4164">
        <v>8.8657105606258106</v>
      </c>
    </row>
    <row r="4165" spans="1:17" hidden="1" x14ac:dyDescent="0.3">
      <c r="A4165" t="s">
        <v>8490</v>
      </c>
      <c r="B4165" t="s">
        <v>8491</v>
      </c>
      <c r="C4165" t="str">
        <f>IFERROR(VLOOKUP(Table1[[#This Row],[Ticker]],[1]!Table1[[Symbol]:[Industry]],2,FALSE),"-")</f>
        <v>-</v>
      </c>
      <c r="E4165">
        <v>14.583225965999899</v>
      </c>
      <c r="F4165">
        <v>37.409999999999997</v>
      </c>
      <c r="G4165">
        <v>44.613511432549501</v>
      </c>
      <c r="H4165">
        <v>-4.1612945777006196</v>
      </c>
      <c r="I4165">
        <v>-16.782993806380802</v>
      </c>
      <c r="J4165">
        <v>0.54422459675781298</v>
      </c>
      <c r="K4165">
        <v>36.3575049832519</v>
      </c>
      <c r="L4165">
        <v>30.083120757167599</v>
      </c>
      <c r="M4165">
        <v>29.299329386395598</v>
      </c>
      <c r="N4165">
        <v>0</v>
      </c>
      <c r="O4165">
        <v>22.7211975407644</v>
      </c>
      <c r="P4165">
        <v>87.049999999999898</v>
      </c>
      <c r="Q4165">
        <v>4.3444217239633001E-2</v>
      </c>
    </row>
    <row r="4166" spans="1:17" hidden="1" x14ac:dyDescent="0.3">
      <c r="A4166" t="s">
        <v>8492</v>
      </c>
      <c r="B4166" t="s">
        <v>8493</v>
      </c>
      <c r="C4166" t="str">
        <f>IFERROR(VLOOKUP(Table1[[#This Row],[Ticker]],[1]!Table1[[Symbol]:[Industry]],2,FALSE),"-")</f>
        <v>-</v>
      </c>
      <c r="D4166" t="s">
        <v>539</v>
      </c>
      <c r="E4166">
        <v>14.5721027</v>
      </c>
      <c r="F4166">
        <v>48.43</v>
      </c>
      <c r="G4166">
        <v>19.690624507261401</v>
      </c>
      <c r="H4166">
        <v>-16.266557735595299</v>
      </c>
      <c r="I4166">
        <v>20.554155607292799</v>
      </c>
      <c r="J4166">
        <v>-0.247854611162975</v>
      </c>
      <c r="K4166">
        <v>49.880880888614598</v>
      </c>
      <c r="L4166">
        <v>42.517783087144103</v>
      </c>
      <c r="M4166">
        <v>33.623057523644199</v>
      </c>
      <c r="N4166">
        <v>0.12645615120009199</v>
      </c>
      <c r="O4166">
        <v>30.0846582696675</v>
      </c>
      <c r="P4166">
        <v>72.840827980014197</v>
      </c>
      <c r="Q4166">
        <v>0.129424522735679</v>
      </c>
    </row>
    <row r="4167" spans="1:17" hidden="1" x14ac:dyDescent="0.3">
      <c r="A4167" t="s">
        <v>8494</v>
      </c>
      <c r="B4167" t="s">
        <v>8495</v>
      </c>
      <c r="C4167" t="str">
        <f>IFERROR(VLOOKUP(Table1[[#This Row],[Ticker]],[1]!Table1[[Symbol]:[Industry]],2,FALSE),"-")</f>
        <v>-</v>
      </c>
      <c r="D4167" t="s">
        <v>46</v>
      </c>
      <c r="E4167">
        <v>14.548575</v>
      </c>
      <c r="F4167">
        <v>21.75</v>
      </c>
      <c r="G4167">
        <v>117.690723389887</v>
      </c>
      <c r="H4167">
        <v>-8.3007281288988697</v>
      </c>
      <c r="I4167">
        <v>-25.933894318944098</v>
      </c>
      <c r="J4167">
        <v>1.2307234525930399</v>
      </c>
      <c r="K4167">
        <v>24.0488565297203</v>
      </c>
      <c r="L4167">
        <v>19.293769696504501</v>
      </c>
      <c r="M4167">
        <v>31.764188143149699</v>
      </c>
      <c r="N4167">
        <v>0.92727272727272703</v>
      </c>
      <c r="O4167">
        <v>83.448275862068897</v>
      </c>
      <c r="P4167">
        <v>166.87116564417099</v>
      </c>
      <c r="Q4167">
        <v>0.190975978734304</v>
      </c>
    </row>
    <row r="4168" spans="1:17" hidden="1" x14ac:dyDescent="0.3">
      <c r="A4168" t="s">
        <v>8496</v>
      </c>
      <c r="B4168" t="s">
        <v>8497</v>
      </c>
      <c r="C4168" t="str">
        <f>IFERROR(VLOOKUP(Table1[[#This Row],[Ticker]],[1]!Table1[[Symbol]:[Industry]],2,FALSE),"-")</f>
        <v>-</v>
      </c>
      <c r="D4168" t="s">
        <v>72</v>
      </c>
      <c r="E4168">
        <v>14.52875</v>
      </c>
      <c r="F4168">
        <v>9.85</v>
      </c>
      <c r="G4168">
        <v>49.1347772856112</v>
      </c>
      <c r="H4168">
        <v>-17.176876612531</v>
      </c>
      <c r="I4168">
        <v>-20.544737787590499</v>
      </c>
      <c r="J4168">
        <v>-9.9274735164497194</v>
      </c>
      <c r="K4168">
        <v>10.7907123749604</v>
      </c>
      <c r="L4168">
        <v>10.3448929432189</v>
      </c>
      <c r="M4168">
        <v>36.284122275672097</v>
      </c>
      <c r="N4168">
        <v>0.85429142091341503</v>
      </c>
      <c r="O4168">
        <v>112.690355329949</v>
      </c>
      <c r="P4168">
        <v>96.215139442231006</v>
      </c>
      <c r="Q4168">
        <v>1.9136965104823E-2</v>
      </c>
    </row>
    <row r="4169" spans="1:17" hidden="1" x14ac:dyDescent="0.3">
      <c r="A4169" t="s">
        <v>8498</v>
      </c>
      <c r="B4169" t="s">
        <v>8499</v>
      </c>
      <c r="C4169" t="str">
        <f>IFERROR(VLOOKUP(Table1[[#This Row],[Ticker]],[1]!Table1[[Symbol]:[Industry]],2,FALSE),"-")</f>
        <v>-</v>
      </c>
      <c r="D4169" t="s">
        <v>420</v>
      </c>
      <c r="E4169">
        <v>14.507999999999999</v>
      </c>
      <c r="F4169">
        <v>13.95</v>
      </c>
      <c r="G4169">
        <v>82.690723389887694</v>
      </c>
      <c r="H4169">
        <v>6.8205236041175503</v>
      </c>
      <c r="I4169">
        <v>21.777122572089102</v>
      </c>
      <c r="J4169">
        <v>5.7856039071026304</v>
      </c>
      <c r="K4169">
        <v>14.1777870986373</v>
      </c>
      <c r="L4169">
        <v>11.9623363790494</v>
      </c>
      <c r="M4169">
        <v>39.528334428195102</v>
      </c>
      <c r="N4169">
        <v>1.19990604338243</v>
      </c>
      <c r="O4169">
        <v>27.240143369175598</v>
      </c>
      <c r="P4169">
        <v>126.829268292682</v>
      </c>
      <c r="Q4169">
        <v>8.1699930197368001E-2</v>
      </c>
    </row>
    <row r="4170" spans="1:17" hidden="1" x14ac:dyDescent="0.3">
      <c r="A4170" t="s">
        <v>8500</v>
      </c>
      <c r="B4170" t="s">
        <v>8501</v>
      </c>
      <c r="C4170" t="str">
        <f>IFERROR(VLOOKUP(Table1[[#This Row],[Ticker]],[1]!Table1[[Symbol]:[Industry]],2,FALSE),"-")</f>
        <v>-</v>
      </c>
      <c r="D4170" t="s">
        <v>343</v>
      </c>
      <c r="E4170">
        <v>14.5022307</v>
      </c>
      <c r="F4170">
        <v>26.79</v>
      </c>
      <c r="G4170">
        <v>-22.8816036541374</v>
      </c>
      <c r="H4170">
        <v>10.178806945142</v>
      </c>
      <c r="I4170">
        <v>-14.1619366264874</v>
      </c>
      <c r="J4170">
        <v>-12.9320878232165</v>
      </c>
      <c r="K4170">
        <v>26.482122795180501</v>
      </c>
      <c r="L4170">
        <v>27.0298908057751</v>
      </c>
      <c r="M4170">
        <v>39.461198125978299</v>
      </c>
      <c r="N4170">
        <v>0.293588695870522</v>
      </c>
      <c r="O4170">
        <v>39.231056364315002</v>
      </c>
      <c r="P4170">
        <v>40.261780104712003</v>
      </c>
    </row>
    <row r="4171" spans="1:17" hidden="1" x14ac:dyDescent="0.3">
      <c r="A4171" t="s">
        <v>8502</v>
      </c>
      <c r="B4171" t="s">
        <v>8503</v>
      </c>
      <c r="C4171" t="str">
        <f>IFERROR(VLOOKUP(Table1[[#This Row],[Ticker]],[1]!Table1[[Symbol]:[Industry]],2,FALSE),"-")</f>
        <v>-</v>
      </c>
      <c r="D4171" t="s">
        <v>539</v>
      </c>
      <c r="E4171">
        <v>14.493404</v>
      </c>
      <c r="F4171">
        <v>460</v>
      </c>
      <c r="G4171">
        <v>34.126823521639999</v>
      </c>
      <c r="H4171">
        <v>-5.0447248728956202</v>
      </c>
      <c r="I4171">
        <v>-27.612187461856401</v>
      </c>
      <c r="J4171">
        <v>6.04881175272111</v>
      </c>
      <c r="K4171">
        <v>461.52470695639698</v>
      </c>
      <c r="L4171">
        <v>428.041908820814</v>
      </c>
      <c r="M4171">
        <v>61.577118964277098</v>
      </c>
      <c r="N4171">
        <v>0.63872483221476495</v>
      </c>
      <c r="O4171">
        <v>33.641304347826001</v>
      </c>
      <c r="P4171">
        <v>77.606177606177596</v>
      </c>
      <c r="Q4171">
        <v>3.7078308874485003E-2</v>
      </c>
    </row>
    <row r="4172" spans="1:17" hidden="1" x14ac:dyDescent="0.3">
      <c r="A4172" t="s">
        <v>8504</v>
      </c>
      <c r="B4172" t="s">
        <v>8505</v>
      </c>
      <c r="C4172" t="str">
        <f>IFERROR(VLOOKUP(Table1[[#This Row],[Ticker]],[1]!Table1[[Symbol]:[Industry]],2,FALSE),"-")</f>
        <v>-</v>
      </c>
      <c r="E4172">
        <v>14.486753</v>
      </c>
      <c r="F4172">
        <v>72.47</v>
      </c>
      <c r="G4172">
        <v>-26.1096367271502</v>
      </c>
      <c r="H4172">
        <v>23.653520237114101</v>
      </c>
      <c r="I4172">
        <v>80.608588615735897</v>
      </c>
      <c r="J4172">
        <v>7.9683491103764803</v>
      </c>
      <c r="K4172">
        <v>60.366218999983197</v>
      </c>
      <c r="L4172">
        <v>55.731671400922401</v>
      </c>
      <c r="M4172">
        <v>70.253871463857394</v>
      </c>
      <c r="N4172">
        <v>1.09565217391304</v>
      </c>
      <c r="O4172">
        <v>7.1891817303711898</v>
      </c>
      <c r="P4172">
        <v>144.66576637407101</v>
      </c>
    </row>
    <row r="4173" spans="1:17" hidden="1" x14ac:dyDescent="0.3">
      <c r="A4173" t="s">
        <v>8506</v>
      </c>
      <c r="B4173" t="s">
        <v>8507</v>
      </c>
      <c r="C4173" t="str">
        <f>IFERROR(VLOOKUP(Table1[[#This Row],[Ticker]],[1]!Table1[[Symbol]:[Industry]],2,FALSE),"-")</f>
        <v>-</v>
      </c>
      <c r="D4173" t="s">
        <v>539</v>
      </c>
      <c r="E4173">
        <v>14.467499999999999</v>
      </c>
      <c r="F4173">
        <v>96.45</v>
      </c>
      <c r="G4173">
        <v>156.81008292409399</v>
      </c>
      <c r="H4173">
        <v>-31.006882266348299</v>
      </c>
      <c r="I4173">
        <v>52.482854185653601</v>
      </c>
      <c r="J4173">
        <v>-3.3620254032421801</v>
      </c>
      <c r="K4173">
        <v>99.327917542712001</v>
      </c>
      <c r="L4173">
        <v>70.301961525526195</v>
      </c>
      <c r="M4173">
        <v>13.1702859385803</v>
      </c>
      <c r="N4173">
        <v>0.272584263361561</v>
      </c>
      <c r="O4173">
        <v>46.428201140487197</v>
      </c>
      <c r="P4173">
        <v>193.42865835108</v>
      </c>
      <c r="Q4173">
        <v>7.3158233651060001E-2</v>
      </c>
    </row>
    <row r="4174" spans="1:17" hidden="1" x14ac:dyDescent="0.3">
      <c r="A4174" t="s">
        <v>8508</v>
      </c>
      <c r="B4174" t="s">
        <v>8509</v>
      </c>
      <c r="C4174" t="str">
        <f>IFERROR(VLOOKUP(Table1[[#This Row],[Ticker]],[1]!Table1[[Symbol]:[Industry]],2,FALSE),"-")</f>
        <v>-</v>
      </c>
      <c r="D4174" t="s">
        <v>92</v>
      </c>
      <c r="E4174">
        <v>14.463745866673699</v>
      </c>
      <c r="F4174">
        <v>43</v>
      </c>
      <c r="M4174" s="1">
        <v>9.8126000000000006E-11</v>
      </c>
      <c r="N4174">
        <v>1</v>
      </c>
    </row>
    <row r="4175" spans="1:17" hidden="1" x14ac:dyDescent="0.3">
      <c r="A4175" t="s">
        <v>8510</v>
      </c>
      <c r="B4175" t="s">
        <v>8511</v>
      </c>
      <c r="C4175" t="str">
        <f>IFERROR(VLOOKUP(Table1[[#This Row],[Ticker]],[1]!Table1[[Symbol]:[Industry]],2,FALSE),"-")</f>
        <v>-</v>
      </c>
      <c r="D4175" t="s">
        <v>138</v>
      </c>
      <c r="E4175">
        <v>14.437855000000001</v>
      </c>
      <c r="F4175">
        <v>24.55</v>
      </c>
      <c r="G4175">
        <v>-39.115936363540001</v>
      </c>
      <c r="H4175">
        <v>-11.2450773896387</v>
      </c>
      <c r="I4175">
        <v>40.715769494200103</v>
      </c>
      <c r="J4175">
        <v>-7.1700611175278999</v>
      </c>
      <c r="K4175">
        <v>23.7039510829219</v>
      </c>
      <c r="L4175">
        <v>20.8402320969317</v>
      </c>
      <c r="M4175">
        <v>36.310343400712497</v>
      </c>
      <c r="N4175">
        <v>6.9313843132976893E-2</v>
      </c>
      <c r="O4175">
        <v>19.226069246435799</v>
      </c>
      <c r="P4175">
        <v>88.556067588325604</v>
      </c>
      <c r="Q4175">
        <v>6.4515531692519001E-2</v>
      </c>
    </row>
    <row r="4176" spans="1:17" hidden="1" x14ac:dyDescent="0.3">
      <c r="A4176" t="s">
        <v>8512</v>
      </c>
      <c r="B4176" t="s">
        <v>8513</v>
      </c>
      <c r="C4176" t="str">
        <f>IFERROR(VLOOKUP(Table1[[#This Row],[Ticker]],[1]!Table1[[Symbol]:[Industry]],2,FALSE),"-")</f>
        <v>-</v>
      </c>
      <c r="D4176" t="s">
        <v>696</v>
      </c>
      <c r="E4176">
        <v>14.421262</v>
      </c>
      <c r="F4176">
        <v>50.53</v>
      </c>
      <c r="G4176">
        <v>155.96865506117101</v>
      </c>
      <c r="H4176">
        <v>-15.221202411802</v>
      </c>
      <c r="I4176">
        <v>187.86309987564599</v>
      </c>
      <c r="J4176">
        <v>1.3372613472413599</v>
      </c>
      <c r="K4176">
        <v>53.383185085755798</v>
      </c>
      <c r="L4176">
        <v>38.532377239384402</v>
      </c>
      <c r="M4176">
        <v>32.894224801460602</v>
      </c>
      <c r="N4176">
        <v>0.65156956303365099</v>
      </c>
      <c r="O4176">
        <v>23.055610528398901</v>
      </c>
      <c r="P4176">
        <v>203.30132052821099</v>
      </c>
    </row>
    <row r="4177" spans="1:17" hidden="1" x14ac:dyDescent="0.3">
      <c r="A4177" t="s">
        <v>8514</v>
      </c>
      <c r="B4177" t="s">
        <v>8515</v>
      </c>
      <c r="C4177" t="str">
        <f>IFERROR(VLOOKUP(Table1[[#This Row],[Ticker]],[1]!Table1[[Symbol]:[Industry]],2,FALSE),"-")</f>
        <v>-</v>
      </c>
      <c r="D4177" t="s">
        <v>420</v>
      </c>
      <c r="E4177">
        <v>14.40476</v>
      </c>
      <c r="F4177">
        <v>109.96</v>
      </c>
      <c r="G4177">
        <v>-9.8622031356415292</v>
      </c>
      <c r="H4177">
        <v>-4.1612945777006196</v>
      </c>
      <c r="I4177">
        <v>-10.5324667253194</v>
      </c>
      <c r="J4177">
        <v>0.54422459675781298</v>
      </c>
      <c r="K4177">
        <v>107.695286937343</v>
      </c>
      <c r="L4177">
        <v>97.434238226385503</v>
      </c>
      <c r="M4177">
        <v>97.628116521938296</v>
      </c>
      <c r="O4177">
        <v>3.6376864314302503E-2</v>
      </c>
      <c r="P4177">
        <v>14.1374299356445</v>
      </c>
    </row>
    <row r="4178" spans="1:17" hidden="1" x14ac:dyDescent="0.3">
      <c r="A4178" t="s">
        <v>8516</v>
      </c>
      <c r="B4178" t="s">
        <v>8517</v>
      </c>
      <c r="C4178" t="str">
        <f>IFERROR(VLOOKUP(Table1[[#This Row],[Ticker]],[1]!Table1[[Symbol]:[Industry]],2,FALSE),"-")</f>
        <v>-</v>
      </c>
      <c r="D4178" t="s">
        <v>268</v>
      </c>
      <c r="E4178">
        <v>14.388171059999999</v>
      </c>
      <c r="F4178">
        <v>65.900000000000006</v>
      </c>
      <c r="G4178">
        <v>2.7548259539903102</v>
      </c>
      <c r="H4178">
        <v>3.8714923075452798</v>
      </c>
      <c r="I4178">
        <v>36.937719131933399</v>
      </c>
      <c r="J4178">
        <v>-3.9208377401514301</v>
      </c>
      <c r="K4178">
        <v>62.247036654850902</v>
      </c>
      <c r="L4178">
        <v>52.178961066902602</v>
      </c>
      <c r="M4178">
        <v>54.532804397110098</v>
      </c>
      <c r="N4178">
        <v>1.2030633802816899</v>
      </c>
      <c r="O4178">
        <v>10.895295902883101</v>
      </c>
      <c r="P4178">
        <v>98.195488721804495</v>
      </c>
      <c r="Q4178">
        <v>0.241399654465733</v>
      </c>
    </row>
    <row r="4179" spans="1:17" hidden="1" x14ac:dyDescent="0.3">
      <c r="A4179" t="s">
        <v>8518</v>
      </c>
      <c r="B4179" t="s">
        <v>8519</v>
      </c>
      <c r="C4179" t="str">
        <f>IFERROR(VLOOKUP(Table1[[#This Row],[Ticker]],[1]!Table1[[Symbol]:[Industry]],2,FALSE),"-")</f>
        <v>-</v>
      </c>
      <c r="D4179" t="s">
        <v>1435</v>
      </c>
      <c r="E4179">
        <v>14.367421975999999</v>
      </c>
      <c r="F4179">
        <v>15.83</v>
      </c>
      <c r="G4179">
        <v>30.463081113464899</v>
      </c>
      <c r="H4179">
        <v>33.297451296886798</v>
      </c>
      <c r="I4179">
        <v>-4.2464585773196903</v>
      </c>
      <c r="J4179">
        <v>4.6692245967578101</v>
      </c>
      <c r="K4179">
        <v>13.7075462476417</v>
      </c>
      <c r="L4179">
        <v>12.300716768997599</v>
      </c>
      <c r="M4179">
        <v>53.849671887095397</v>
      </c>
      <c r="N4179">
        <v>2.5779268227554999</v>
      </c>
      <c r="O4179">
        <v>10.739102969046099</v>
      </c>
      <c r="P4179">
        <v>113.918918918918</v>
      </c>
      <c r="Q4179">
        <v>4.9542278676571003E-2</v>
      </c>
    </row>
    <row r="4180" spans="1:17" hidden="1" x14ac:dyDescent="0.3">
      <c r="A4180" t="s">
        <v>8520</v>
      </c>
      <c r="B4180" t="s">
        <v>8521</v>
      </c>
      <c r="C4180" t="str">
        <f>IFERROR(VLOOKUP(Table1[[#This Row],[Ticker]],[1]!Table1[[Symbol]:[Industry]],2,FALSE),"-")</f>
        <v>-</v>
      </c>
      <c r="D4180" t="s">
        <v>703</v>
      </c>
      <c r="E4180">
        <v>14.354740187999999</v>
      </c>
      <c r="F4180">
        <v>13.67</v>
      </c>
      <c r="G4180">
        <v>-28.247651960252298</v>
      </c>
      <c r="H4180">
        <v>-6.5150748915379904</v>
      </c>
      <c r="I4180">
        <v>-7.8721442774086103</v>
      </c>
      <c r="J4180">
        <v>-0.68232662979341197</v>
      </c>
      <c r="K4180">
        <v>13.8407391916945</v>
      </c>
      <c r="L4180">
        <v>13.6373913860089</v>
      </c>
      <c r="M4180">
        <v>58.520367008885003</v>
      </c>
      <c r="N4180">
        <v>0.63296461067329401</v>
      </c>
      <c r="O4180">
        <v>19.824433065106</v>
      </c>
      <c r="P4180">
        <v>17.339055793991399</v>
      </c>
    </row>
    <row r="4181" spans="1:17" hidden="1" x14ac:dyDescent="0.3">
      <c r="A4181" t="s">
        <v>8522</v>
      </c>
      <c r="B4181" t="s">
        <v>5353</v>
      </c>
      <c r="C4181" t="str">
        <f>IFERROR(VLOOKUP(Table1[[#This Row],[Ticker]],[1]!Table1[[Symbol]:[Industry]],2,FALSE),"-")</f>
        <v>-</v>
      </c>
      <c r="D4181" t="s">
        <v>268</v>
      </c>
      <c r="E4181">
        <v>14.300758500000001</v>
      </c>
      <c r="F4181">
        <v>20.37</v>
      </c>
      <c r="G4181">
        <v>32.235713164938801</v>
      </c>
      <c r="H4181">
        <v>-6.6014859652604203</v>
      </c>
      <c r="I4181">
        <v>18.756881645607901</v>
      </c>
      <c r="J4181">
        <v>0.397309807335673</v>
      </c>
      <c r="K4181">
        <v>19.694089130305901</v>
      </c>
      <c r="L4181">
        <v>16.855102443088398</v>
      </c>
      <c r="M4181">
        <v>56.769307129749897</v>
      </c>
      <c r="N4181">
        <v>9.8458541543152298E-2</v>
      </c>
      <c r="O4181">
        <v>15.1202749140893</v>
      </c>
      <c r="P4181">
        <v>92.169811320754704</v>
      </c>
    </row>
    <row r="4182" spans="1:17" hidden="1" x14ac:dyDescent="0.3">
      <c r="A4182" t="s">
        <v>8523</v>
      </c>
      <c r="B4182" t="s">
        <v>8524</v>
      </c>
      <c r="C4182" t="str">
        <f>IFERROR(VLOOKUP(Table1[[#This Row],[Ticker]],[1]!Table1[[Symbol]:[Industry]],2,FALSE),"-")</f>
        <v>-</v>
      </c>
      <c r="D4182" t="s">
        <v>216</v>
      </c>
      <c r="E4182">
        <v>14.217499999999999</v>
      </c>
      <c r="F4182">
        <v>12.1</v>
      </c>
      <c r="G4182">
        <v>20.071675770840098</v>
      </c>
      <c r="H4182">
        <v>-8.6539359409848906</v>
      </c>
      <c r="I4182">
        <v>-18.456276249128901</v>
      </c>
      <c r="J4182">
        <v>-6.3288871857195197</v>
      </c>
      <c r="K4182">
        <v>12.5777228591881</v>
      </c>
      <c r="L4182">
        <v>11.888368728081399</v>
      </c>
      <c r="M4182">
        <v>29.812845790518299</v>
      </c>
      <c r="N4182">
        <v>1.4113115554455999</v>
      </c>
      <c r="O4182">
        <v>31.818181818181799</v>
      </c>
      <c r="Q4182">
        <v>5.2091147996681998E-2</v>
      </c>
    </row>
    <row r="4183" spans="1:17" hidden="1" x14ac:dyDescent="0.3">
      <c r="A4183" t="s">
        <v>8525</v>
      </c>
      <c r="B4183" t="s">
        <v>8526</v>
      </c>
      <c r="C4183" t="str">
        <f>IFERROR(VLOOKUP(Table1[[#This Row],[Ticker]],[1]!Table1[[Symbol]:[Industry]],2,FALSE),"-")</f>
        <v>-</v>
      </c>
      <c r="D4183" t="s">
        <v>619</v>
      </c>
      <c r="E4183">
        <v>14.194182250000001</v>
      </c>
      <c r="F4183">
        <v>42.59</v>
      </c>
      <c r="G4183">
        <v>-4.3411118161047604</v>
      </c>
      <c r="H4183">
        <v>-4.2541882144864998</v>
      </c>
      <c r="I4183">
        <v>-17.774014862083799</v>
      </c>
      <c r="J4183">
        <v>-2.7816180998713902</v>
      </c>
      <c r="K4183">
        <v>44.157983079878903</v>
      </c>
      <c r="L4183">
        <v>42.449951503394097</v>
      </c>
      <c r="M4183">
        <v>42.796544999825002</v>
      </c>
      <c r="N4183">
        <v>1.1136019197976701</v>
      </c>
      <c r="O4183">
        <v>36.182202394928296</v>
      </c>
      <c r="P4183">
        <v>35.163440177721299</v>
      </c>
      <c r="Q4183">
        <v>0.13305906575498699</v>
      </c>
    </row>
    <row r="4184" spans="1:17" hidden="1" x14ac:dyDescent="0.3">
      <c r="A4184" t="s">
        <v>8527</v>
      </c>
      <c r="B4184" t="s">
        <v>8528</v>
      </c>
      <c r="C4184" t="str">
        <f>IFERROR(VLOOKUP(Table1[[#This Row],[Ticker]],[1]!Table1[[Symbol]:[Industry]],2,FALSE),"-")</f>
        <v>-</v>
      </c>
      <c r="E4184">
        <v>14.171251</v>
      </c>
      <c r="F4184">
        <v>17.899999999999999</v>
      </c>
      <c r="G4184">
        <v>-34.251632499836496</v>
      </c>
      <c r="H4184">
        <v>-25.124597329994099</v>
      </c>
      <c r="I4184">
        <v>-36.6785765125179</v>
      </c>
      <c r="J4184">
        <v>-0.43278689749504901</v>
      </c>
      <c r="K4184">
        <v>19.210227109166301</v>
      </c>
      <c r="L4184">
        <v>19.373808702774099</v>
      </c>
      <c r="M4184">
        <v>55.539210547122501</v>
      </c>
      <c r="N4184">
        <v>1.4395214511746</v>
      </c>
      <c r="O4184">
        <v>43.519553072625698</v>
      </c>
      <c r="P4184">
        <v>35.606060606060502</v>
      </c>
      <c r="Q4184">
        <v>5.3394411477623999E-2</v>
      </c>
    </row>
    <row r="4185" spans="1:17" hidden="1" x14ac:dyDescent="0.3">
      <c r="A4185" t="s">
        <v>8529</v>
      </c>
      <c r="B4185" t="s">
        <v>8530</v>
      </c>
      <c r="C4185" t="str">
        <f>IFERROR(VLOOKUP(Table1[[#This Row],[Ticker]],[1]!Table1[[Symbol]:[Industry]],2,FALSE),"-")</f>
        <v>-</v>
      </c>
      <c r="E4185">
        <v>14.1608205</v>
      </c>
      <c r="F4185">
        <v>37.85</v>
      </c>
      <c r="G4185">
        <v>2.23279296863622</v>
      </c>
      <c r="H4185">
        <v>27.933300016893899</v>
      </c>
      <c r="I4185">
        <v>4.9024539096012001</v>
      </c>
      <c r="J4185">
        <v>-3.5048551578434002</v>
      </c>
      <c r="K4185">
        <v>33.030763956259698</v>
      </c>
      <c r="L4185">
        <v>31.6646998664379</v>
      </c>
      <c r="M4185">
        <v>55.081154113833001</v>
      </c>
      <c r="N4185">
        <v>3.0149133765919198</v>
      </c>
      <c r="O4185">
        <v>26.2087186261558</v>
      </c>
      <c r="P4185">
        <v>56.534325889164599</v>
      </c>
      <c r="Q4185">
        <v>-3.1133420925597E-2</v>
      </c>
    </row>
    <row r="4186" spans="1:17" hidden="1" x14ac:dyDescent="0.3">
      <c r="A4186" t="s">
        <v>8531</v>
      </c>
      <c r="B4186" t="s">
        <v>8532</v>
      </c>
      <c r="C4186" t="str">
        <f>IFERROR(VLOOKUP(Table1[[#This Row],[Ticker]],[1]!Table1[[Symbol]:[Industry]],2,FALSE),"-")</f>
        <v>-</v>
      </c>
      <c r="D4186" t="s">
        <v>626</v>
      </c>
      <c r="E4186">
        <v>14.091264000000001</v>
      </c>
      <c r="F4186">
        <v>3.96</v>
      </c>
      <c r="G4186">
        <v>-17.809723437636801</v>
      </c>
      <c r="H4186">
        <v>-16.071406937251101</v>
      </c>
      <c r="I4186">
        <v>-38.063293792988603</v>
      </c>
      <c r="J4186">
        <v>-1.7001644306735999</v>
      </c>
      <c r="K4186">
        <v>4.1476760425171904</v>
      </c>
      <c r="L4186">
        <v>4.1724887910294797</v>
      </c>
      <c r="M4186">
        <v>41.397665673265401</v>
      </c>
      <c r="N4186">
        <v>0.55155575399906798</v>
      </c>
      <c r="O4186">
        <v>65.909090909090907</v>
      </c>
      <c r="P4186">
        <v>19.999999999999901</v>
      </c>
      <c r="Q4186">
        <v>3.010781992633E-2</v>
      </c>
    </row>
    <row r="4187" spans="1:17" hidden="1" x14ac:dyDescent="0.3">
      <c r="A4187" t="s">
        <v>8533</v>
      </c>
      <c r="B4187" t="s">
        <v>8534</v>
      </c>
      <c r="C4187" t="str">
        <f>IFERROR(VLOOKUP(Table1[[#This Row],[Ticker]],[1]!Table1[[Symbol]:[Industry]],2,FALSE),"-")</f>
        <v>-</v>
      </c>
      <c r="D4187" t="s">
        <v>127</v>
      </c>
      <c r="E4187">
        <v>14.0778768</v>
      </c>
      <c r="F4187">
        <v>23.46</v>
      </c>
      <c r="G4187">
        <v>-28.220841235962599</v>
      </c>
      <c r="H4187">
        <v>-12.855172128721</v>
      </c>
      <c r="I4187">
        <v>-29.729480769726798</v>
      </c>
      <c r="J4187">
        <v>-6.24744206990884</v>
      </c>
      <c r="K4187">
        <v>24.373476845904101</v>
      </c>
      <c r="L4187">
        <v>24.014128917603902</v>
      </c>
      <c r="M4187">
        <v>50.505094489866501</v>
      </c>
      <c r="N4187">
        <v>0.88775184368585103</v>
      </c>
      <c r="O4187">
        <v>54.3052003410059</v>
      </c>
      <c r="P4187">
        <v>37.918871252204497</v>
      </c>
      <c r="Q4187">
        <v>7.5026410966908E-2</v>
      </c>
    </row>
    <row r="4188" spans="1:17" hidden="1" x14ac:dyDescent="0.3">
      <c r="A4188" t="s">
        <v>8535</v>
      </c>
      <c r="B4188" t="s">
        <v>8536</v>
      </c>
      <c r="C4188" t="str">
        <f>IFERROR(VLOOKUP(Table1[[#This Row],[Ticker]],[1]!Table1[[Symbol]:[Industry]],2,FALSE),"-")</f>
        <v>-</v>
      </c>
      <c r="D4188" t="s">
        <v>268</v>
      </c>
      <c r="E4188">
        <v>14.067843</v>
      </c>
      <c r="F4188">
        <v>51.5</v>
      </c>
      <c r="G4188">
        <v>91.505228271338197</v>
      </c>
      <c r="H4188">
        <v>24.4101339937279</v>
      </c>
      <c r="I4188">
        <v>11.904217578031499</v>
      </c>
      <c r="J4188">
        <v>-9.2904723476402395</v>
      </c>
      <c r="K4188">
        <v>46.736750714024602</v>
      </c>
      <c r="L4188">
        <v>41.159045008395502</v>
      </c>
      <c r="M4188">
        <v>54.089682962330201</v>
      </c>
      <c r="N4188">
        <v>2.7400795621135199</v>
      </c>
      <c r="O4188">
        <v>16.291262135922299</v>
      </c>
      <c r="P4188">
        <v>149.394673123486</v>
      </c>
      <c r="Q4188">
        <v>0.13179293376519499</v>
      </c>
    </row>
    <row r="4189" spans="1:17" hidden="1" x14ac:dyDescent="0.3">
      <c r="A4189" t="s">
        <v>8537</v>
      </c>
      <c r="B4189" t="s">
        <v>8538</v>
      </c>
      <c r="C4189" t="str">
        <f>IFERROR(VLOOKUP(Table1[[#This Row],[Ticker]],[1]!Table1[[Symbol]:[Industry]],2,FALSE),"-")</f>
        <v>-</v>
      </c>
      <c r="D4189" t="s">
        <v>420</v>
      </c>
      <c r="E4189">
        <v>14.020482700000001</v>
      </c>
      <c r="F4189">
        <v>28.91</v>
      </c>
      <c r="G4189">
        <v>-29.406103564642802</v>
      </c>
      <c r="H4189">
        <v>-0.55091473565473603</v>
      </c>
      <c r="I4189">
        <v>-7.5037604086518597</v>
      </c>
      <c r="J4189">
        <v>-11.8006688171779</v>
      </c>
      <c r="K4189">
        <v>27.615475914667201</v>
      </c>
      <c r="L4189">
        <v>25.4675460864839</v>
      </c>
      <c r="M4189">
        <v>50.1455446889155</v>
      </c>
      <c r="N4189">
        <v>0.187660720523771</v>
      </c>
      <c r="O4189">
        <v>32.134209616049802</v>
      </c>
      <c r="P4189">
        <v>105.76512455516</v>
      </c>
      <c r="Q4189">
        <v>8.6962650219907997E-2</v>
      </c>
    </row>
    <row r="4190" spans="1:17" hidden="1" x14ac:dyDescent="0.3">
      <c r="A4190" t="s">
        <v>8539</v>
      </c>
      <c r="B4190" t="s">
        <v>8540</v>
      </c>
      <c r="C4190" t="str">
        <f>IFERROR(VLOOKUP(Table1[[#This Row],[Ticker]],[1]!Table1[[Symbol]:[Industry]],2,FALSE),"-")</f>
        <v>-</v>
      </c>
      <c r="D4190" t="s">
        <v>420</v>
      </c>
      <c r="E4190">
        <v>13.994856</v>
      </c>
      <c r="F4190">
        <v>41.4</v>
      </c>
      <c r="G4190">
        <v>45.403423759801399</v>
      </c>
      <c r="H4190">
        <v>6.15870542229937</v>
      </c>
      <c r="I4190">
        <v>7.4467468688319096</v>
      </c>
      <c r="J4190">
        <v>-3.7583430645884701</v>
      </c>
      <c r="K4190">
        <v>38.041171044681398</v>
      </c>
      <c r="L4190">
        <v>34.654059227351397</v>
      </c>
      <c r="M4190">
        <v>57.976267555575497</v>
      </c>
      <c r="N4190">
        <v>1.5694019471488101</v>
      </c>
      <c r="O4190">
        <v>28.5024154589372</v>
      </c>
      <c r="P4190">
        <v>75.945601359965906</v>
      </c>
      <c r="Q4190">
        <v>3.6611166062344998E-2</v>
      </c>
    </row>
    <row r="4191" spans="1:17" hidden="1" x14ac:dyDescent="0.3">
      <c r="A4191" t="s">
        <v>8541</v>
      </c>
      <c r="B4191" t="s">
        <v>8542</v>
      </c>
      <c r="C4191" t="str">
        <f>IFERROR(VLOOKUP(Table1[[#This Row],[Ticker]],[1]!Table1[[Symbol]:[Industry]],2,FALSE),"-")</f>
        <v>-</v>
      </c>
      <c r="D4191" t="s">
        <v>619</v>
      </c>
      <c r="E4191">
        <v>13.953295744999901</v>
      </c>
      <c r="F4191">
        <v>26</v>
      </c>
      <c r="M4191">
        <v>50</v>
      </c>
      <c r="N4191">
        <v>1</v>
      </c>
    </row>
    <row r="4192" spans="1:17" hidden="1" x14ac:dyDescent="0.3">
      <c r="A4192" t="s">
        <v>8543</v>
      </c>
      <c r="B4192" t="s">
        <v>8544</v>
      </c>
      <c r="C4192" t="str">
        <f>IFERROR(VLOOKUP(Table1[[#This Row],[Ticker]],[1]!Table1[[Symbol]:[Industry]],2,FALSE),"-")</f>
        <v>-</v>
      </c>
      <c r="D4192" t="s">
        <v>72</v>
      </c>
      <c r="E4192">
        <v>13.92464</v>
      </c>
      <c r="F4192">
        <v>23.2</v>
      </c>
      <c r="G4192">
        <v>-52.919281714757403</v>
      </c>
      <c r="H4192">
        <v>9.6511179281323294</v>
      </c>
      <c r="I4192">
        <v>-26.025507018359701</v>
      </c>
      <c r="J4192">
        <v>5.0429392497141103</v>
      </c>
      <c r="K4192">
        <v>24.046779979241499</v>
      </c>
      <c r="L4192">
        <v>25.370148843350201</v>
      </c>
      <c r="M4192">
        <v>54.918358856780102</v>
      </c>
      <c r="N4192">
        <v>2.9027192448522898</v>
      </c>
      <c r="O4192">
        <v>40.732758620689602</v>
      </c>
      <c r="P4192">
        <v>16.582914572864301</v>
      </c>
      <c r="Q4192">
        <v>8.1889690245402005E-2</v>
      </c>
    </row>
    <row r="4193" spans="1:17" hidden="1" x14ac:dyDescent="0.3">
      <c r="A4193" t="s">
        <v>8545</v>
      </c>
      <c r="B4193" t="s">
        <v>8546</v>
      </c>
      <c r="C4193" t="str">
        <f>IFERROR(VLOOKUP(Table1[[#This Row],[Ticker]],[1]!Table1[[Symbol]:[Industry]],2,FALSE),"-")</f>
        <v>-</v>
      </c>
      <c r="D4193" t="s">
        <v>106</v>
      </c>
      <c r="E4193">
        <v>13.897500000000001</v>
      </c>
      <c r="F4193">
        <v>42.5</v>
      </c>
      <c r="G4193">
        <v>4.8900361046643797</v>
      </c>
      <c r="H4193">
        <v>68.252498525747598</v>
      </c>
      <c r="I4193">
        <v>77.9255419326892</v>
      </c>
      <c r="J4193">
        <v>0.54422459675781298</v>
      </c>
      <c r="K4193">
        <v>29.597078331728</v>
      </c>
      <c r="L4193">
        <v>24.163146532089701</v>
      </c>
      <c r="M4193">
        <v>92.692308866026096</v>
      </c>
      <c r="N4193">
        <v>1.3670689302515799</v>
      </c>
      <c r="O4193">
        <v>0.65882352941177802</v>
      </c>
      <c r="P4193">
        <v>179.605263157894</v>
      </c>
    </row>
    <row r="4194" spans="1:17" hidden="1" x14ac:dyDescent="0.3">
      <c r="A4194" t="s">
        <v>8547</v>
      </c>
      <c r="B4194" t="s">
        <v>8548</v>
      </c>
      <c r="C4194" t="str">
        <f>IFERROR(VLOOKUP(Table1[[#This Row],[Ticker]],[1]!Table1[[Symbol]:[Industry]],2,FALSE),"-")</f>
        <v>-</v>
      </c>
      <c r="E4194">
        <v>13.881209999999999</v>
      </c>
      <c r="F4194">
        <v>2.13</v>
      </c>
      <c r="G4194">
        <v>24.299918792186499</v>
      </c>
      <c r="H4194">
        <v>1.77929948170532</v>
      </c>
      <c r="I4194">
        <v>-3.1510130912342098</v>
      </c>
      <c r="J4194">
        <v>-3.05937900684579</v>
      </c>
      <c r="K4194">
        <v>2.0797974861908899</v>
      </c>
      <c r="L4194">
        <v>1.8020029051716699</v>
      </c>
      <c r="M4194">
        <v>41.0807296781228</v>
      </c>
      <c r="N4194">
        <v>0.85036507000288497</v>
      </c>
      <c r="O4194">
        <v>33.802816901408399</v>
      </c>
      <c r="P4194">
        <v>78.991596638655395</v>
      </c>
      <c r="Q4194">
        <v>5.0555982237159999E-2</v>
      </c>
    </row>
    <row r="4195" spans="1:17" hidden="1" x14ac:dyDescent="0.3">
      <c r="A4195" t="s">
        <v>8549</v>
      </c>
      <c r="B4195" t="s">
        <v>8550</v>
      </c>
      <c r="C4195" t="str">
        <f>IFERROR(VLOOKUP(Table1[[#This Row],[Ticker]],[1]!Table1[[Symbol]:[Industry]],2,FALSE),"-")</f>
        <v>-</v>
      </c>
      <c r="D4195" t="s">
        <v>46</v>
      </c>
      <c r="E4195">
        <v>13.877079999999999</v>
      </c>
      <c r="F4195">
        <v>20.3</v>
      </c>
      <c r="G4195">
        <v>-18.794596126519799</v>
      </c>
      <c r="H4195">
        <v>-4.1612945777006196</v>
      </c>
      <c r="I4195">
        <v>9.2836010514845402</v>
      </c>
      <c r="J4195">
        <v>0.54422459675781298</v>
      </c>
      <c r="K4195">
        <v>18.6937985357009</v>
      </c>
      <c r="L4195">
        <v>11.4478124197352</v>
      </c>
      <c r="M4195">
        <v>96.313514182769097</v>
      </c>
      <c r="N4195">
        <v>1.375</v>
      </c>
      <c r="O4195">
        <v>15.7635467980295</v>
      </c>
      <c r="P4195">
        <v>62.4</v>
      </c>
    </row>
    <row r="4196" spans="1:17" hidden="1" x14ac:dyDescent="0.3">
      <c r="A4196" t="s">
        <v>8551</v>
      </c>
      <c r="B4196" t="s">
        <v>8552</v>
      </c>
      <c r="C4196" t="str">
        <f>IFERROR(VLOOKUP(Table1[[#This Row],[Ticker]],[1]!Table1[[Symbol]:[Industry]],2,FALSE),"-")</f>
        <v>-</v>
      </c>
      <c r="D4196" t="s">
        <v>51</v>
      </c>
      <c r="E4196">
        <v>13.857675</v>
      </c>
      <c r="F4196">
        <v>32.5</v>
      </c>
      <c r="G4196">
        <v>-2.48061617397518</v>
      </c>
      <c r="H4196">
        <v>-9.84700886341491</v>
      </c>
      <c r="I4196">
        <v>-11.7860438390684</v>
      </c>
      <c r="J4196">
        <v>-4.5994535641617196</v>
      </c>
      <c r="K4196">
        <v>36.221417338613897</v>
      </c>
      <c r="L4196">
        <v>32.808274370481698</v>
      </c>
      <c r="M4196">
        <v>28.996397946574099</v>
      </c>
      <c r="N4196">
        <v>3.76764244641923</v>
      </c>
      <c r="O4196">
        <v>34.5230769230769</v>
      </c>
      <c r="P4196">
        <v>59.313725490195999</v>
      </c>
      <c r="Q4196">
        <v>0.11187718136376899</v>
      </c>
    </row>
    <row r="4197" spans="1:17" hidden="1" x14ac:dyDescent="0.3">
      <c r="A4197" t="s">
        <v>8553</v>
      </c>
      <c r="B4197" t="s">
        <v>8554</v>
      </c>
      <c r="C4197" t="str">
        <f>IFERROR(VLOOKUP(Table1[[#This Row],[Ticker]],[1]!Table1[[Symbol]:[Industry]],2,FALSE),"-")</f>
        <v>-</v>
      </c>
      <c r="D4197" t="s">
        <v>539</v>
      </c>
      <c r="E4197">
        <v>13.8525112</v>
      </c>
      <c r="F4197">
        <v>9.86</v>
      </c>
      <c r="G4197">
        <v>-27.686880776778899</v>
      </c>
      <c r="H4197">
        <v>-4.1612945777006196</v>
      </c>
      <c r="I4197">
        <v>-39.351734293778598</v>
      </c>
      <c r="J4197">
        <v>-4.2176801651469402</v>
      </c>
      <c r="K4197">
        <v>10.1099043500611</v>
      </c>
      <c r="L4197">
        <v>11.286346262375201</v>
      </c>
      <c r="M4197">
        <v>41.024241717614998</v>
      </c>
      <c r="N4197">
        <v>1.10817382539915</v>
      </c>
      <c r="O4197">
        <v>70.486815415821496</v>
      </c>
      <c r="P4197">
        <v>14.518002322880299</v>
      </c>
      <c r="Q4197">
        <v>1.8513741633897001E-2</v>
      </c>
    </row>
    <row r="4198" spans="1:17" hidden="1" x14ac:dyDescent="0.3">
      <c r="A4198" t="s">
        <v>8555</v>
      </c>
      <c r="B4198" t="s">
        <v>8556</v>
      </c>
      <c r="C4198" t="str">
        <f>IFERROR(VLOOKUP(Table1[[#This Row],[Ticker]],[1]!Table1[[Symbol]:[Industry]],2,FALSE),"-")</f>
        <v>-</v>
      </c>
      <c r="D4198" t="s">
        <v>130</v>
      </c>
      <c r="E4198">
        <v>13.841940419999901</v>
      </c>
      <c r="F4198">
        <v>25</v>
      </c>
      <c r="G4198">
        <v>-41.0572036416213</v>
      </c>
      <c r="H4198">
        <v>-4.1612945777006196</v>
      </c>
      <c r="I4198">
        <v>6.2208860443598804</v>
      </c>
      <c r="J4198">
        <v>0.54422459675781298</v>
      </c>
      <c r="K4198">
        <v>25.510510728583</v>
      </c>
      <c r="L4198">
        <v>27.545569956522701</v>
      </c>
      <c r="M4198">
        <v>5.7435922009098999</v>
      </c>
      <c r="N4198">
        <v>0</v>
      </c>
      <c r="O4198">
        <v>40.559999999999903</v>
      </c>
      <c r="P4198">
        <v>40.924464487034903</v>
      </c>
    </row>
    <row r="4199" spans="1:17" hidden="1" x14ac:dyDescent="0.3">
      <c r="A4199" t="s">
        <v>8557</v>
      </c>
      <c r="B4199" t="s">
        <v>8558</v>
      </c>
      <c r="C4199" t="str">
        <f>IFERROR(VLOOKUP(Table1[[#This Row],[Ticker]],[1]!Table1[[Symbol]:[Industry]],2,FALSE),"-")</f>
        <v>-</v>
      </c>
      <c r="D4199" t="s">
        <v>619</v>
      </c>
      <c r="E4199">
        <v>13.817022</v>
      </c>
      <c r="F4199">
        <v>34</v>
      </c>
      <c r="G4199">
        <v>-18.056940161514099</v>
      </c>
      <c r="I4199">
        <v>-15.2562762491289</v>
      </c>
      <c r="K4199">
        <v>71.000791228306696</v>
      </c>
      <c r="M4199">
        <v>99.985344065864695</v>
      </c>
      <c r="N4199">
        <v>1</v>
      </c>
      <c r="O4199">
        <v>9.1176470588235397</v>
      </c>
      <c r="P4199">
        <v>5.91900311526478</v>
      </c>
    </row>
    <row r="4200" spans="1:17" hidden="1" x14ac:dyDescent="0.3">
      <c r="A4200" t="s">
        <v>8559</v>
      </c>
      <c r="B4200" t="s">
        <v>8560</v>
      </c>
      <c r="C4200" t="str">
        <f>IFERROR(VLOOKUP(Table1[[#This Row],[Ticker]],[1]!Table1[[Symbol]:[Industry]],2,FALSE),"-")</f>
        <v>-</v>
      </c>
      <c r="D4200" t="s">
        <v>703</v>
      </c>
      <c r="E4200">
        <v>13.801773789</v>
      </c>
      <c r="F4200">
        <v>15.53</v>
      </c>
      <c r="G4200">
        <v>17.4372783586244</v>
      </c>
      <c r="H4200">
        <v>4.82116156265025</v>
      </c>
      <c r="I4200">
        <v>4.7035569039685097</v>
      </c>
      <c r="J4200">
        <v>1.4539062081937999</v>
      </c>
      <c r="K4200">
        <v>14.5302714864981</v>
      </c>
      <c r="L4200">
        <v>13.296153859551399</v>
      </c>
      <c r="M4200">
        <v>59.192142314001003</v>
      </c>
      <c r="N4200">
        <v>1.2590394451325899</v>
      </c>
      <c r="O4200">
        <v>4.9581455247907398</v>
      </c>
      <c r="P4200">
        <v>44.734389561975703</v>
      </c>
      <c r="Q4200">
        <v>3.6626942849021002E-2</v>
      </c>
    </row>
    <row r="4201" spans="1:17" hidden="1" x14ac:dyDescent="0.3">
      <c r="A4201" t="s">
        <v>8561</v>
      </c>
      <c r="B4201" t="s">
        <v>8562</v>
      </c>
      <c r="C4201" t="str">
        <f>IFERROR(VLOOKUP(Table1[[#This Row],[Ticker]],[1]!Table1[[Symbol]:[Industry]],2,FALSE),"-")</f>
        <v>-</v>
      </c>
      <c r="D4201" t="s">
        <v>372</v>
      </c>
      <c r="E4201">
        <v>13.78220904</v>
      </c>
      <c r="F4201">
        <v>11.04</v>
      </c>
      <c r="G4201">
        <v>460.15104085020499</v>
      </c>
      <c r="H4201">
        <v>40.046428458251398</v>
      </c>
      <c r="I4201">
        <v>468.87070787785501</v>
      </c>
      <c r="J4201">
        <v>6.5129134421589798</v>
      </c>
      <c r="K4201">
        <v>7.4880942932448198</v>
      </c>
      <c r="M4201">
        <v>100</v>
      </c>
      <c r="N4201">
        <v>1.83554452989332</v>
      </c>
      <c r="O4201">
        <v>0</v>
      </c>
      <c r="P4201">
        <v>513.33333333333303</v>
      </c>
    </row>
    <row r="4202" spans="1:17" hidden="1" x14ac:dyDescent="0.3">
      <c r="A4202" t="s">
        <v>8563</v>
      </c>
      <c r="B4202" t="s">
        <v>8564</v>
      </c>
      <c r="C4202" t="str">
        <f>IFERROR(VLOOKUP(Table1[[#This Row],[Ticker]],[1]!Table1[[Symbol]:[Industry]],2,FALSE),"-")</f>
        <v>-</v>
      </c>
      <c r="D4202" t="s">
        <v>138</v>
      </c>
      <c r="E4202">
        <v>13.768091999999999</v>
      </c>
      <c r="F4202">
        <v>11.16</v>
      </c>
      <c r="G4202">
        <v>107.07995734433899</v>
      </c>
      <c r="H4202">
        <v>-12.461052837168699</v>
      </c>
      <c r="I4202">
        <v>-4.10089776307316</v>
      </c>
      <c r="J4202">
        <v>4.4711652360272298</v>
      </c>
      <c r="K4202">
        <v>11.637497383220699</v>
      </c>
      <c r="L4202">
        <v>10.162753786213299</v>
      </c>
      <c r="M4202">
        <v>33.329337941783599</v>
      </c>
      <c r="N4202">
        <v>1.8092158713298301</v>
      </c>
      <c r="O4202">
        <v>21.057347670250799</v>
      </c>
      <c r="P4202">
        <v>134.947368421052</v>
      </c>
      <c r="Q4202">
        <v>7.2632701271108005E-2</v>
      </c>
    </row>
    <row r="4203" spans="1:17" hidden="1" x14ac:dyDescent="0.3">
      <c r="A4203" t="s">
        <v>8565</v>
      </c>
      <c r="B4203" t="s">
        <v>8566</v>
      </c>
      <c r="C4203" t="str">
        <f>IFERROR(VLOOKUP(Table1[[#This Row],[Ticker]],[1]!Table1[[Symbol]:[Industry]],2,FALSE),"-")</f>
        <v>-</v>
      </c>
      <c r="D4203" t="s">
        <v>916</v>
      </c>
      <c r="E4203">
        <v>13.7509003</v>
      </c>
      <c r="F4203">
        <v>26.47</v>
      </c>
      <c r="G4203">
        <v>-5.9117149092499401</v>
      </c>
      <c r="H4203">
        <v>-1.2655416819477201</v>
      </c>
      <c r="I4203">
        <v>-20.889074823104</v>
      </c>
      <c r="J4203">
        <v>0.84531605328772796</v>
      </c>
      <c r="K4203">
        <v>27.0050258737541</v>
      </c>
      <c r="L4203">
        <v>27.051697018046799</v>
      </c>
      <c r="M4203">
        <v>42.942833060278602</v>
      </c>
      <c r="N4203">
        <v>3.8433731055538098</v>
      </c>
      <c r="O4203">
        <v>26.936154136758599</v>
      </c>
      <c r="P4203">
        <v>19.990933816862999</v>
      </c>
      <c r="Q4203">
        <v>-0.11701360396414</v>
      </c>
    </row>
    <row r="4204" spans="1:17" hidden="1" x14ac:dyDescent="0.3">
      <c r="A4204" t="s">
        <v>8567</v>
      </c>
      <c r="B4204" t="s">
        <v>8568</v>
      </c>
      <c r="C4204" t="str">
        <f>IFERROR(VLOOKUP(Table1[[#This Row],[Ticker]],[1]!Table1[[Symbol]:[Industry]],2,FALSE),"-")</f>
        <v>-</v>
      </c>
      <c r="D4204" t="s">
        <v>216</v>
      </c>
      <c r="E4204">
        <v>13.7389525</v>
      </c>
      <c r="F4204">
        <v>45.85</v>
      </c>
      <c r="G4204">
        <v>60.086682174846899</v>
      </c>
      <c r="H4204">
        <v>3.2144279656519701</v>
      </c>
      <c r="I4204">
        <v>5.75190532912388</v>
      </c>
      <c r="J4204">
        <v>4.0201604256348</v>
      </c>
      <c r="K4204">
        <v>43.8351801187886</v>
      </c>
      <c r="L4204">
        <v>38.629652935764199</v>
      </c>
      <c r="M4204">
        <v>63.523925052667998</v>
      </c>
      <c r="N4204">
        <v>1.7793419689119101</v>
      </c>
      <c r="O4204">
        <v>41.6357688113413</v>
      </c>
      <c r="P4204">
        <v>99.088145896656499</v>
      </c>
      <c r="Q4204">
        <v>7.2606246679340999E-2</v>
      </c>
    </row>
    <row r="4205" spans="1:17" hidden="1" x14ac:dyDescent="0.3">
      <c r="A4205" t="s">
        <v>8569</v>
      </c>
      <c r="B4205" t="s">
        <v>8570</v>
      </c>
      <c r="C4205" t="str">
        <f>IFERROR(VLOOKUP(Table1[[#This Row],[Ticker]],[1]!Table1[[Symbol]:[Industry]],2,FALSE),"-")</f>
        <v>-</v>
      </c>
      <c r="D4205" t="s">
        <v>1147</v>
      </c>
      <c r="E4205">
        <v>13.70286962</v>
      </c>
      <c r="F4205">
        <v>2.5299999999999998</v>
      </c>
      <c r="G4205">
        <v>29.357390056554401</v>
      </c>
      <c r="H4205">
        <v>31.1328230693581</v>
      </c>
      <c r="I4205">
        <v>38.077057084204299</v>
      </c>
      <c r="J4205">
        <v>0.54422459675781298</v>
      </c>
      <c r="K4205">
        <v>2.1520869497177202</v>
      </c>
      <c r="L4205">
        <v>1.89938348901842</v>
      </c>
      <c r="M4205">
        <v>52.522152061207699</v>
      </c>
      <c r="N4205">
        <v>4.0976076947366504</v>
      </c>
      <c r="O4205">
        <v>13.8339920948616</v>
      </c>
      <c r="P4205">
        <v>80.714285714285694</v>
      </c>
      <c r="Q4205">
        <v>0.13182848784640799</v>
      </c>
    </row>
    <row r="4206" spans="1:17" hidden="1" x14ac:dyDescent="0.3">
      <c r="A4206" t="s">
        <v>8571</v>
      </c>
      <c r="B4206" t="s">
        <v>8572</v>
      </c>
      <c r="C4206" t="str">
        <f>IFERROR(VLOOKUP(Table1[[#This Row],[Ticker]],[1]!Table1[[Symbol]:[Industry]],2,FALSE),"-")</f>
        <v>-</v>
      </c>
      <c r="D4206" t="s">
        <v>1435</v>
      </c>
      <c r="E4206">
        <v>13.702680000000001</v>
      </c>
      <c r="F4206">
        <v>2</v>
      </c>
      <c r="G4206">
        <v>1.02405672322106</v>
      </c>
      <c r="K4206">
        <v>1.8164878752898299</v>
      </c>
      <c r="L4206">
        <v>1.8009664774797101</v>
      </c>
      <c r="M4206">
        <v>73.414657253377001</v>
      </c>
      <c r="N4206">
        <v>1</v>
      </c>
      <c r="O4206">
        <v>5</v>
      </c>
      <c r="P4206">
        <v>66.6666666666666</v>
      </c>
      <c r="Q4206">
        <v>-2.1676028175539999E-2</v>
      </c>
    </row>
    <row r="4207" spans="1:17" hidden="1" x14ac:dyDescent="0.3">
      <c r="A4207" t="s">
        <v>8573</v>
      </c>
      <c r="B4207" t="s">
        <v>8574</v>
      </c>
      <c r="C4207" t="str">
        <f>IFERROR(VLOOKUP(Table1[[#This Row],[Ticker]],[1]!Table1[[Symbol]:[Industry]],2,FALSE),"-")</f>
        <v>-</v>
      </c>
      <c r="E4207">
        <v>13.617967999999999</v>
      </c>
      <c r="F4207">
        <v>15.04</v>
      </c>
      <c r="G4207">
        <v>-80.532846800753504</v>
      </c>
      <c r="H4207">
        <v>-17.048832571621499</v>
      </c>
      <c r="I4207">
        <v>-19.399042342181801</v>
      </c>
      <c r="J4207">
        <v>4.7624064149396297</v>
      </c>
      <c r="K4207">
        <v>15.1359768592819</v>
      </c>
      <c r="L4207">
        <v>15.662419691179901</v>
      </c>
      <c r="M4207">
        <v>64.748427166689893</v>
      </c>
      <c r="N4207">
        <v>0.186768473656173</v>
      </c>
      <c r="O4207">
        <v>133.377659574468</v>
      </c>
      <c r="P4207">
        <v>45.173745173745097</v>
      </c>
      <c r="Q4207">
        <v>4.3218708501243999E-2</v>
      </c>
    </row>
    <row r="4208" spans="1:17" hidden="1" x14ac:dyDescent="0.3">
      <c r="A4208" t="s">
        <v>8575</v>
      </c>
      <c r="B4208" t="s">
        <v>8576</v>
      </c>
      <c r="C4208" t="str">
        <f>IFERROR(VLOOKUP(Table1[[#This Row],[Ticker]],[1]!Table1[[Symbol]:[Industry]],2,FALSE),"-")</f>
        <v>-</v>
      </c>
      <c r="D4208" t="s">
        <v>21</v>
      </c>
      <c r="E4208">
        <v>13.604200000000001</v>
      </c>
      <c r="F4208">
        <v>27.1</v>
      </c>
      <c r="G4208">
        <v>66.199495319712298</v>
      </c>
      <c r="H4208">
        <v>31.648229231823102</v>
      </c>
      <c r="I4208">
        <v>35.215683773080897</v>
      </c>
      <c r="J4208">
        <v>-4.6734556956981503</v>
      </c>
      <c r="K4208">
        <v>22.690173468119099</v>
      </c>
      <c r="L4208">
        <v>18.9341384413258</v>
      </c>
      <c r="M4208">
        <v>52.628286923088602</v>
      </c>
      <c r="N4208">
        <v>1.2791968689609901</v>
      </c>
      <c r="O4208">
        <v>22.361623616236098</v>
      </c>
      <c r="P4208">
        <v>98.244330651060693</v>
      </c>
      <c r="Q4208">
        <v>2.4628931354935001E-2</v>
      </c>
    </row>
    <row r="4209" spans="1:17" hidden="1" x14ac:dyDescent="0.3">
      <c r="A4209" t="s">
        <v>8577</v>
      </c>
      <c r="B4209" t="s">
        <v>8578</v>
      </c>
      <c r="C4209" t="str">
        <f>IFERROR(VLOOKUP(Table1[[#This Row],[Ticker]],[1]!Table1[[Symbol]:[Industry]],2,FALSE),"-")</f>
        <v>-</v>
      </c>
      <c r="D4209" t="s">
        <v>72</v>
      </c>
      <c r="E4209">
        <v>13.5939</v>
      </c>
      <c r="F4209">
        <v>1.1299999999999999</v>
      </c>
      <c r="G4209">
        <v>42.200527311456298</v>
      </c>
      <c r="H4209">
        <v>9.8387054222993608</v>
      </c>
      <c r="I4209">
        <v>-21.8678464970628</v>
      </c>
      <c r="J4209">
        <v>-2.0198779673447498</v>
      </c>
      <c r="K4209">
        <v>1.1033502407600899</v>
      </c>
      <c r="L4209">
        <v>1.01931432328023</v>
      </c>
      <c r="M4209">
        <v>43.384225651980998</v>
      </c>
      <c r="N4209">
        <v>0.84337018142569498</v>
      </c>
      <c r="O4209">
        <v>49.557522123893797</v>
      </c>
      <c r="P4209">
        <v>71.212121212121104</v>
      </c>
      <c r="Q4209">
        <v>6.8566528014249006E-2</v>
      </c>
    </row>
    <row r="4210" spans="1:17" hidden="1" x14ac:dyDescent="0.3">
      <c r="A4210" t="s">
        <v>8579</v>
      </c>
      <c r="B4210" t="s">
        <v>8580</v>
      </c>
      <c r="C4210" t="str">
        <f>IFERROR(VLOOKUP(Table1[[#This Row],[Ticker]],[1]!Table1[[Symbol]:[Industry]],2,FALSE),"-")</f>
        <v>-</v>
      </c>
      <c r="D4210" t="s">
        <v>539</v>
      </c>
      <c r="E4210">
        <v>13.574999999999999</v>
      </c>
      <c r="F4210">
        <v>27.15</v>
      </c>
      <c r="G4210">
        <v>63.913330079622398</v>
      </c>
      <c r="H4210">
        <v>23.573830182376099</v>
      </c>
      <c r="I4210">
        <v>110.993723750871</v>
      </c>
      <c r="J4210">
        <v>6.6422716274473297</v>
      </c>
      <c r="K4210">
        <v>21.3295726483707</v>
      </c>
      <c r="L4210">
        <v>15.8408481433285</v>
      </c>
      <c r="M4210">
        <v>85.3540519274936</v>
      </c>
      <c r="N4210">
        <v>0.25596316982542999</v>
      </c>
      <c r="O4210">
        <v>0</v>
      </c>
      <c r="P4210">
        <v>253.515625</v>
      </c>
      <c r="Q4210">
        <v>0.161585954756611</v>
      </c>
    </row>
    <row r="4211" spans="1:17" hidden="1" x14ac:dyDescent="0.3">
      <c r="A4211" t="s">
        <v>8581</v>
      </c>
      <c r="B4211" t="s">
        <v>8582</v>
      </c>
      <c r="C4211" t="str">
        <f>IFERROR(VLOOKUP(Table1[[#This Row],[Ticker]],[1]!Table1[[Symbol]:[Industry]],2,FALSE),"-")</f>
        <v>-</v>
      </c>
      <c r="E4211">
        <v>13.563774</v>
      </c>
      <c r="F4211">
        <v>17.010000000000002</v>
      </c>
      <c r="G4211">
        <v>-23.975943276778899</v>
      </c>
      <c r="H4211">
        <v>-4.1612945777006196</v>
      </c>
      <c r="I4211">
        <v>-15.2562762491289</v>
      </c>
      <c r="J4211">
        <v>0.54422459675781298</v>
      </c>
      <c r="K4211">
        <v>17.0099964806999</v>
      </c>
      <c r="L4211">
        <v>16.9305099760691</v>
      </c>
      <c r="M4211">
        <v>100</v>
      </c>
      <c r="O4211">
        <v>0</v>
      </c>
      <c r="P4211">
        <v>0</v>
      </c>
    </row>
    <row r="4212" spans="1:17" hidden="1" x14ac:dyDescent="0.3">
      <c r="A4212" t="s">
        <v>8583</v>
      </c>
      <c r="B4212" t="s">
        <v>8584</v>
      </c>
      <c r="C4212" t="str">
        <f>IFERROR(VLOOKUP(Table1[[#This Row],[Ticker]],[1]!Table1[[Symbol]:[Industry]],2,FALSE),"-")</f>
        <v>-</v>
      </c>
      <c r="E4212">
        <v>13.536923399999999</v>
      </c>
      <c r="F4212">
        <v>30.03</v>
      </c>
      <c r="G4212">
        <v>-4.3821559410560997</v>
      </c>
      <c r="H4212">
        <v>4.6087588982352097</v>
      </c>
      <c r="I4212">
        <v>-29.456276249128901</v>
      </c>
      <c r="J4212">
        <v>-9.9573887795988902</v>
      </c>
      <c r="K4212">
        <v>30.432252173930198</v>
      </c>
      <c r="L4212">
        <v>31.555120238336499</v>
      </c>
      <c r="M4212">
        <v>46.188231211835401</v>
      </c>
      <c r="N4212">
        <v>1.7433309714854699</v>
      </c>
      <c r="O4212">
        <v>70.396270396270296</v>
      </c>
      <c r="P4212">
        <v>42.660332541567598</v>
      </c>
      <c r="Q4212">
        <v>7.7193851004424996E-2</v>
      </c>
    </row>
    <row r="4213" spans="1:17" hidden="1" x14ac:dyDescent="0.3">
      <c r="A4213" t="s">
        <v>8585</v>
      </c>
      <c r="B4213" t="s">
        <v>8586</v>
      </c>
      <c r="C4213" t="str">
        <f>IFERROR(VLOOKUP(Table1[[#This Row],[Ticker]],[1]!Table1[[Symbol]:[Industry]],2,FALSE),"-")</f>
        <v>-</v>
      </c>
      <c r="D4213" t="s">
        <v>101</v>
      </c>
      <c r="E4213">
        <v>13.526579999999999</v>
      </c>
      <c r="F4213">
        <v>14.93</v>
      </c>
      <c r="G4213">
        <v>313.85396874668101</v>
      </c>
      <c r="H4213">
        <v>-15.356629854668499</v>
      </c>
      <c r="I4213">
        <v>-47.207051089602899</v>
      </c>
      <c r="J4213">
        <v>-3.0633703399510401</v>
      </c>
      <c r="K4213">
        <v>18.206567016895601</v>
      </c>
      <c r="L4213">
        <v>18.381252616777399</v>
      </c>
      <c r="M4213">
        <v>26.747459988934299</v>
      </c>
      <c r="N4213">
        <v>0.61011183465458596</v>
      </c>
      <c r="O4213">
        <v>164.83590087073</v>
      </c>
      <c r="P4213">
        <v>337.82991202346</v>
      </c>
      <c r="Q4213">
        <v>0.14587337988225799</v>
      </c>
    </row>
    <row r="4214" spans="1:17" hidden="1" x14ac:dyDescent="0.3">
      <c r="A4214" t="s">
        <v>8587</v>
      </c>
      <c r="B4214" t="s">
        <v>8588</v>
      </c>
      <c r="C4214" t="str">
        <f>IFERROR(VLOOKUP(Table1[[#This Row],[Ticker]],[1]!Table1[[Symbol]:[Industry]],2,FALSE),"-")</f>
        <v>-</v>
      </c>
      <c r="D4214" t="s">
        <v>420</v>
      </c>
      <c r="E4214">
        <v>13.5024</v>
      </c>
      <c r="F4214">
        <v>14.5</v>
      </c>
      <c r="G4214">
        <v>-22.506384144518599</v>
      </c>
      <c r="H4214">
        <v>-8.3025029958947894</v>
      </c>
      <c r="I4214">
        <v>-24.003916274302</v>
      </c>
      <c r="J4214">
        <v>-6.4386476035056903</v>
      </c>
      <c r="K4214">
        <v>14.958850523527101</v>
      </c>
      <c r="L4214">
        <v>15.5059168681993</v>
      </c>
      <c r="M4214">
        <v>42.626012729543902</v>
      </c>
      <c r="N4214">
        <v>1.4608615597600301</v>
      </c>
      <c r="O4214">
        <v>56.8965517241379</v>
      </c>
      <c r="P4214">
        <v>13.3698201720093</v>
      </c>
      <c r="Q4214">
        <v>-5.4954757600079999E-2</v>
      </c>
    </row>
    <row r="4215" spans="1:17" hidden="1" x14ac:dyDescent="0.3">
      <c r="A4215" t="s">
        <v>8589</v>
      </c>
      <c r="B4215" t="s">
        <v>8590</v>
      </c>
      <c r="C4215" t="str">
        <f>IFERROR(VLOOKUP(Table1[[#This Row],[Ticker]],[1]!Table1[[Symbol]:[Industry]],2,FALSE),"-")</f>
        <v>-</v>
      </c>
      <c r="D4215" t="s">
        <v>916</v>
      </c>
      <c r="E4215">
        <v>13.499616</v>
      </c>
      <c r="F4215">
        <v>0.87</v>
      </c>
      <c r="G4215">
        <v>50.024056723221001</v>
      </c>
      <c r="H4215">
        <v>5.4772596391668502</v>
      </c>
      <c r="I4215">
        <v>-19.6518806447333</v>
      </c>
      <c r="J4215">
        <v>-11.9557754032421</v>
      </c>
      <c r="K4215">
        <v>0.88908829631444897</v>
      </c>
      <c r="L4215">
        <v>0.77739565290145796</v>
      </c>
      <c r="M4215">
        <v>30.2590297471097</v>
      </c>
      <c r="N4215">
        <v>1.2437942122186401</v>
      </c>
      <c r="O4215">
        <v>51.724137931034498</v>
      </c>
      <c r="P4215">
        <v>89.130434782608603</v>
      </c>
      <c r="Q4215">
        <v>-3.365616847768E-3</v>
      </c>
    </row>
    <row r="4216" spans="1:17" hidden="1" x14ac:dyDescent="0.3">
      <c r="A4216" t="s">
        <v>8591</v>
      </c>
      <c r="B4216" t="s">
        <v>8592</v>
      </c>
      <c r="C4216" t="str">
        <f>IFERROR(VLOOKUP(Table1[[#This Row],[Ticker]],[1]!Table1[[Symbol]:[Industry]],2,FALSE),"-")</f>
        <v>-</v>
      </c>
      <c r="D4216" t="s">
        <v>420</v>
      </c>
      <c r="E4216">
        <v>13.497460800000001</v>
      </c>
      <c r="F4216">
        <v>18.61</v>
      </c>
      <c r="G4216">
        <v>49.463012920797901</v>
      </c>
      <c r="H4216">
        <v>-5.69568611209215</v>
      </c>
      <c r="I4216">
        <v>-19.673328123807899</v>
      </c>
      <c r="J4216">
        <v>0.54422459675781298</v>
      </c>
      <c r="K4216">
        <v>18.523212673671399</v>
      </c>
      <c r="L4216">
        <v>15.1156215058533</v>
      </c>
      <c r="M4216">
        <v>14.079203571840999</v>
      </c>
      <c r="N4216">
        <v>1.3274336283185799E-3</v>
      </c>
      <c r="O4216">
        <v>15.099408919935501</v>
      </c>
      <c r="P4216">
        <v>106.777777777777</v>
      </c>
      <c r="Q4216">
        <v>0.10796207101446099</v>
      </c>
    </row>
    <row r="4217" spans="1:17" hidden="1" x14ac:dyDescent="0.3">
      <c r="A4217" t="s">
        <v>8593</v>
      </c>
      <c r="B4217" t="s">
        <v>8594</v>
      </c>
      <c r="C4217" t="str">
        <f>IFERROR(VLOOKUP(Table1[[#This Row],[Ticker]],[1]!Table1[[Symbol]:[Industry]],2,FALSE),"-")</f>
        <v>-</v>
      </c>
      <c r="E4217">
        <v>13.464</v>
      </c>
      <c r="F4217">
        <v>7.92</v>
      </c>
      <c r="G4217">
        <v>-51.448470749306402</v>
      </c>
      <c r="H4217">
        <v>-11.0578463018385</v>
      </c>
      <c r="I4217">
        <v>-45.229751050189897</v>
      </c>
      <c r="J4217">
        <v>-3.0272039746707602</v>
      </c>
      <c r="K4217">
        <v>8.5841722866603796</v>
      </c>
      <c r="L4217">
        <v>9.7580086653703706</v>
      </c>
      <c r="M4217">
        <v>36.161386916636403</v>
      </c>
      <c r="N4217">
        <v>1.0170973925337801</v>
      </c>
      <c r="O4217">
        <v>68.560606060606005</v>
      </c>
      <c r="P4217">
        <v>1.5384615384615301</v>
      </c>
      <c r="Q4217">
        <v>8.6189608046107993E-2</v>
      </c>
    </row>
    <row r="4218" spans="1:17" hidden="1" x14ac:dyDescent="0.3">
      <c r="A4218" t="s">
        <v>8595</v>
      </c>
      <c r="B4218" t="s">
        <v>8596</v>
      </c>
      <c r="C4218" t="str">
        <f>IFERROR(VLOOKUP(Table1[[#This Row],[Ticker]],[1]!Table1[[Symbol]:[Industry]],2,FALSE),"-")</f>
        <v>-</v>
      </c>
      <c r="D4218" t="s">
        <v>380</v>
      </c>
      <c r="E4218">
        <v>13.46114</v>
      </c>
      <c r="F4218">
        <v>77</v>
      </c>
      <c r="G4218">
        <v>-22.660153803094701</v>
      </c>
      <c r="H4218">
        <v>16.9078878122364</v>
      </c>
      <c r="I4218">
        <v>-21.353837224738701</v>
      </c>
      <c r="J4218">
        <v>-4.3940470081804497</v>
      </c>
      <c r="K4218">
        <v>78.805014930409698</v>
      </c>
      <c r="L4218">
        <v>81.914521760743099</v>
      </c>
      <c r="M4218">
        <v>27.7573347607843</v>
      </c>
      <c r="N4218">
        <v>0.41834862385321098</v>
      </c>
      <c r="O4218">
        <v>25.974025974025899</v>
      </c>
      <c r="P4218">
        <v>27.272727272727199</v>
      </c>
    </row>
    <row r="4219" spans="1:17" hidden="1" x14ac:dyDescent="0.3">
      <c r="A4219" t="s">
        <v>8597</v>
      </c>
      <c r="B4219" t="s">
        <v>8598</v>
      </c>
      <c r="C4219" t="str">
        <f>IFERROR(VLOOKUP(Table1[[#This Row],[Ticker]],[1]!Table1[[Symbol]:[Industry]],2,FALSE),"-")</f>
        <v>-</v>
      </c>
      <c r="D4219" t="s">
        <v>1435</v>
      </c>
      <c r="E4219">
        <v>13.440344719999899</v>
      </c>
      <c r="F4219">
        <v>13.4</v>
      </c>
      <c r="G4219">
        <v>11.3775920767564</v>
      </c>
      <c r="H4219">
        <v>0.16941408371670699</v>
      </c>
      <c r="I4219">
        <v>4.9230959481804604</v>
      </c>
      <c r="J4219">
        <v>1.3046808705220601</v>
      </c>
      <c r="K4219">
        <v>12.633412282218</v>
      </c>
      <c r="L4219">
        <v>11.579974593783501</v>
      </c>
      <c r="M4219">
        <v>79.377192110085005</v>
      </c>
      <c r="N4219">
        <v>0.41791044776119401</v>
      </c>
      <c r="O4219">
        <v>23.8805970149253</v>
      </c>
      <c r="P4219">
        <v>76.315789473684205</v>
      </c>
      <c r="Q4219">
        <v>0.15159668754241401</v>
      </c>
    </row>
    <row r="4220" spans="1:17" hidden="1" x14ac:dyDescent="0.3">
      <c r="A4220" t="s">
        <v>8599</v>
      </c>
      <c r="B4220" t="s">
        <v>8600</v>
      </c>
      <c r="C4220" t="str">
        <f>IFERROR(VLOOKUP(Table1[[#This Row],[Ticker]],[1]!Table1[[Symbol]:[Industry]],2,FALSE),"-")</f>
        <v>-</v>
      </c>
      <c r="D4220" t="s">
        <v>619</v>
      </c>
      <c r="E4220">
        <v>13.3379081</v>
      </c>
      <c r="F4220">
        <v>3.41</v>
      </c>
      <c r="G4220">
        <v>55.497740933747401</v>
      </c>
      <c r="H4220">
        <v>4.2499203755704</v>
      </c>
      <c r="I4220">
        <v>36.299279306426598</v>
      </c>
      <c r="J4220">
        <v>-5.4017213491881302</v>
      </c>
      <c r="K4220">
        <v>3.49337992629615</v>
      </c>
      <c r="L4220">
        <v>2.7925304974265299</v>
      </c>
      <c r="M4220">
        <v>23.068193909068899</v>
      </c>
      <c r="N4220">
        <v>0.30480754132160798</v>
      </c>
      <c r="O4220">
        <v>27.565982404692001</v>
      </c>
      <c r="P4220">
        <v>100.588235294117</v>
      </c>
      <c r="Q4220">
        <v>3.9785531548005001E-2</v>
      </c>
    </row>
    <row r="4221" spans="1:17" hidden="1" x14ac:dyDescent="0.3">
      <c r="A4221" t="s">
        <v>8601</v>
      </c>
      <c r="B4221" t="s">
        <v>8602</v>
      </c>
      <c r="C4221" t="str">
        <f>IFERROR(VLOOKUP(Table1[[#This Row],[Ticker]],[1]!Table1[[Symbol]:[Industry]],2,FALSE),"-")</f>
        <v>-</v>
      </c>
      <c r="D4221" t="s">
        <v>619</v>
      </c>
      <c r="E4221">
        <v>13.331008000000001</v>
      </c>
      <c r="F4221">
        <v>23.08</v>
      </c>
      <c r="G4221">
        <v>-50.961074564346099</v>
      </c>
      <c r="H4221">
        <v>-12.881294577700601</v>
      </c>
      <c r="I4221">
        <v>-18.322214930355301</v>
      </c>
      <c r="J4221">
        <v>-4.3724420699088498</v>
      </c>
      <c r="K4221">
        <v>24.915345520868399</v>
      </c>
      <c r="L4221">
        <v>25.951354791769599</v>
      </c>
      <c r="M4221">
        <v>34.146790749161802</v>
      </c>
      <c r="N4221">
        <v>0.38266761419329498</v>
      </c>
      <c r="O4221">
        <v>64.6447140381282</v>
      </c>
      <c r="P4221">
        <v>21.473684210526301</v>
      </c>
      <c r="Q4221">
        <v>0.15693475152446601</v>
      </c>
    </row>
    <row r="4222" spans="1:17" hidden="1" x14ac:dyDescent="0.3">
      <c r="A4222" t="s">
        <v>8603</v>
      </c>
      <c r="B4222" t="s">
        <v>8604</v>
      </c>
      <c r="C4222" t="str">
        <f>IFERROR(VLOOKUP(Table1[[#This Row],[Ticker]],[1]!Table1[[Symbol]:[Industry]],2,FALSE),"-")</f>
        <v>-</v>
      </c>
      <c r="D4222" t="s">
        <v>821</v>
      </c>
      <c r="E4222">
        <v>13.275</v>
      </c>
      <c r="F4222">
        <v>29.5</v>
      </c>
      <c r="G4222">
        <v>-28.444855193877299</v>
      </c>
      <c r="H4222">
        <v>-11.9737945777006</v>
      </c>
      <c r="I4222">
        <v>-18.2168025649184</v>
      </c>
      <c r="J4222">
        <v>11.822987327802601</v>
      </c>
      <c r="K4222">
        <v>30.0107450193027</v>
      </c>
      <c r="L4222">
        <v>29.247134787242899</v>
      </c>
      <c r="M4222">
        <v>46.572886655460103</v>
      </c>
      <c r="N4222">
        <v>1.57615298087739</v>
      </c>
      <c r="O4222">
        <v>15.4237288135593</v>
      </c>
      <c r="P4222">
        <v>20.4573295222539</v>
      </c>
    </row>
    <row r="4223" spans="1:17" hidden="1" x14ac:dyDescent="0.3">
      <c r="A4223" t="s">
        <v>8605</v>
      </c>
      <c r="B4223" t="s">
        <v>8606</v>
      </c>
      <c r="C4223" t="str">
        <f>IFERROR(VLOOKUP(Table1[[#This Row],[Ticker]],[1]!Table1[[Symbol]:[Industry]],2,FALSE),"-")</f>
        <v>-</v>
      </c>
      <c r="D4223" t="s">
        <v>343</v>
      </c>
      <c r="E4223">
        <v>13.2445719</v>
      </c>
      <c r="F4223">
        <v>27.09</v>
      </c>
      <c r="G4223">
        <v>52.736385490344297</v>
      </c>
      <c r="H4223">
        <v>68.696741694969802</v>
      </c>
      <c r="I4223">
        <v>48.9255419326892</v>
      </c>
      <c r="J4223">
        <v>-3.3834778710906299</v>
      </c>
      <c r="K4223">
        <v>20.661375615116999</v>
      </c>
      <c r="L4223">
        <v>16.7083111560299</v>
      </c>
      <c r="M4223">
        <v>55.868772743698301</v>
      </c>
      <c r="N4223">
        <v>1.4276079015018199</v>
      </c>
      <c r="O4223">
        <v>10.6681432262827</v>
      </c>
      <c r="P4223">
        <v>135.565217391304</v>
      </c>
      <c r="Q4223">
        <v>0.174522457373226</v>
      </c>
    </row>
    <row r="4224" spans="1:17" hidden="1" x14ac:dyDescent="0.3">
      <c r="A4224" t="s">
        <v>8607</v>
      </c>
      <c r="B4224" t="s">
        <v>8608</v>
      </c>
      <c r="C4224" t="str">
        <f>IFERROR(VLOOKUP(Table1[[#This Row],[Ticker]],[1]!Table1[[Symbol]:[Industry]],2,FALSE),"-")</f>
        <v>-</v>
      </c>
      <c r="E4224">
        <v>13.230624000000001</v>
      </c>
      <c r="F4224">
        <v>22.78</v>
      </c>
      <c r="G4224">
        <v>13.0878353032451</v>
      </c>
      <c r="H4224">
        <v>13.975718729347101</v>
      </c>
      <c r="I4224">
        <v>12.1486454510947</v>
      </c>
      <c r="J4224">
        <v>8.0330138344259598</v>
      </c>
      <c r="K4224">
        <v>20.752755250466802</v>
      </c>
      <c r="L4224">
        <v>18.757796766379801</v>
      </c>
      <c r="M4224">
        <v>59.346220869725997</v>
      </c>
      <c r="N4224">
        <v>1.48038007831009</v>
      </c>
      <c r="O4224">
        <v>14.8375768217734</v>
      </c>
      <c r="P4224">
        <v>117.159199237368</v>
      </c>
    </row>
    <row r="4225" spans="1:17" hidden="1" x14ac:dyDescent="0.3">
      <c r="A4225" t="s">
        <v>8609</v>
      </c>
      <c r="B4225" t="s">
        <v>8610</v>
      </c>
      <c r="C4225" t="str">
        <f>IFERROR(VLOOKUP(Table1[[#This Row],[Ticker]],[1]!Table1[[Symbol]:[Industry]],2,FALSE),"-")</f>
        <v>-</v>
      </c>
      <c r="D4225" t="s">
        <v>21</v>
      </c>
      <c r="E4225">
        <v>13.210317244000001</v>
      </c>
      <c r="F4225">
        <v>13.24</v>
      </c>
      <c r="G4225">
        <v>-30.604998283831101</v>
      </c>
      <c r="H4225">
        <v>4.8441870197935</v>
      </c>
      <c r="I4225">
        <v>-29.615914024031898</v>
      </c>
      <c r="J4225">
        <v>4.97033112338947</v>
      </c>
      <c r="K4225">
        <v>14.0886029364077</v>
      </c>
      <c r="L4225">
        <v>14.304474890917801</v>
      </c>
      <c r="M4225">
        <v>37.648675369708201</v>
      </c>
      <c r="N4225">
        <v>0.73084097030679995</v>
      </c>
      <c r="O4225">
        <v>54.682779456193302</v>
      </c>
      <c r="P4225">
        <v>43.135135135135101</v>
      </c>
      <c r="Q4225">
        <v>1.1361318239023E-2</v>
      </c>
    </row>
    <row r="4226" spans="1:17" hidden="1" x14ac:dyDescent="0.3">
      <c r="A4226" t="s">
        <v>8611</v>
      </c>
      <c r="B4226" t="s">
        <v>8612</v>
      </c>
      <c r="C4226" t="str">
        <f>IFERROR(VLOOKUP(Table1[[#This Row],[Ticker]],[1]!Table1[[Symbol]:[Industry]],2,FALSE),"-")</f>
        <v>-</v>
      </c>
      <c r="E4226">
        <v>13.176</v>
      </c>
      <c r="F4226">
        <v>1.83</v>
      </c>
      <c r="G4226">
        <v>-13.066852367688</v>
      </c>
      <c r="H4226">
        <v>6.2681532750601203</v>
      </c>
      <c r="I4226">
        <v>-37.383935823597</v>
      </c>
      <c r="J4226">
        <v>-1.62968844672044</v>
      </c>
      <c r="K4226">
        <v>1.8553821064146701</v>
      </c>
      <c r="L4226">
        <v>1.88754909151656</v>
      </c>
      <c r="M4226">
        <v>46.977339154618001</v>
      </c>
      <c r="N4226">
        <v>1.4502571955549199</v>
      </c>
      <c r="O4226">
        <v>67.759562841529998</v>
      </c>
      <c r="P4226">
        <v>30.714285714285701</v>
      </c>
      <c r="Q4226">
        <v>3.7028610429446003E-2</v>
      </c>
    </row>
    <row r="4227" spans="1:17" hidden="1" x14ac:dyDescent="0.3">
      <c r="A4227" t="s">
        <v>8613</v>
      </c>
      <c r="B4227" t="s">
        <v>8614</v>
      </c>
      <c r="C4227" t="str">
        <f>IFERROR(VLOOKUP(Table1[[#This Row],[Ticker]],[1]!Table1[[Symbol]:[Industry]],2,FALSE),"-")</f>
        <v>-</v>
      </c>
      <c r="D4227" t="s">
        <v>51</v>
      </c>
      <c r="E4227">
        <v>13.164407129999899</v>
      </c>
      <c r="F4227">
        <v>5.95</v>
      </c>
      <c r="G4227">
        <v>5.3718828101776097</v>
      </c>
      <c r="H4227">
        <v>-0.47001940991538999</v>
      </c>
      <c r="I4227">
        <v>-0.83319932605202995</v>
      </c>
      <c r="J4227">
        <v>-1.3605373080040899</v>
      </c>
      <c r="K4227">
        <v>5.87255268745779</v>
      </c>
      <c r="L4227">
        <v>5.3734200956251899</v>
      </c>
      <c r="M4227">
        <v>39.206204909570197</v>
      </c>
      <c r="N4227">
        <v>1.0572130017580399</v>
      </c>
      <c r="O4227">
        <v>25.210084033613398</v>
      </c>
      <c r="Q4227">
        <v>6.7489969396542004E-2</v>
      </c>
    </row>
    <row r="4228" spans="1:17" hidden="1" x14ac:dyDescent="0.3">
      <c r="A4228" t="s">
        <v>8615</v>
      </c>
      <c r="B4228" t="s">
        <v>8616</v>
      </c>
      <c r="C4228" t="str">
        <f>IFERROR(VLOOKUP(Table1[[#This Row],[Ticker]],[1]!Table1[[Symbol]:[Industry]],2,FALSE),"-")</f>
        <v>-</v>
      </c>
      <c r="D4228" t="s">
        <v>472</v>
      </c>
      <c r="E4228">
        <v>13.16085743</v>
      </c>
      <c r="F4228">
        <v>17.95</v>
      </c>
      <c r="G4228">
        <v>-24.253721054556699</v>
      </c>
      <c r="H4228">
        <v>0.809465656217494</v>
      </c>
      <c r="I4228">
        <v>-14.9769466401904</v>
      </c>
      <c r="J4228">
        <v>0.54422459675781298</v>
      </c>
      <c r="K4228">
        <v>17.4955725531273</v>
      </c>
      <c r="L4228">
        <v>17.288982537851801</v>
      </c>
      <c r="M4228">
        <v>99.8052603467236</v>
      </c>
      <c r="N4228">
        <v>3.6</v>
      </c>
      <c r="O4228">
        <v>0.27855153203342198</v>
      </c>
      <c r="P4228">
        <v>4.9707602339181101</v>
      </c>
    </row>
    <row r="4229" spans="1:17" hidden="1" x14ac:dyDescent="0.3">
      <c r="A4229" t="s">
        <v>8617</v>
      </c>
      <c r="B4229" t="s">
        <v>8618</v>
      </c>
      <c r="C4229" t="str">
        <f>IFERROR(VLOOKUP(Table1[[#This Row],[Ticker]],[1]!Table1[[Symbol]:[Industry]],2,FALSE),"-")</f>
        <v>-</v>
      </c>
      <c r="D4229" t="s">
        <v>619</v>
      </c>
      <c r="E4229">
        <v>13.16075</v>
      </c>
      <c r="F4229">
        <v>8.6300000000000008</v>
      </c>
      <c r="G4229">
        <v>28.7674195550794</v>
      </c>
      <c r="H4229">
        <v>-46.4770840513848</v>
      </c>
      <c r="I4229">
        <v>-7.3812762491289403</v>
      </c>
      <c r="J4229">
        <v>-13.5623584753424</v>
      </c>
      <c r="K4229">
        <v>11.197454488070701</v>
      </c>
      <c r="L4229">
        <v>8.9416895605314703</v>
      </c>
      <c r="M4229">
        <v>17.055169775771802</v>
      </c>
      <c r="N4229">
        <v>0.68933540984230102</v>
      </c>
      <c r="O4229">
        <v>97.566628041714907</v>
      </c>
      <c r="P4229">
        <v>90.507726269315597</v>
      </c>
      <c r="Q4229">
        <v>8.2716790771268006E-2</v>
      </c>
    </row>
    <row r="4230" spans="1:17" hidden="1" x14ac:dyDescent="0.3">
      <c r="A4230" t="s">
        <v>8619</v>
      </c>
      <c r="B4230" t="s">
        <v>8620</v>
      </c>
      <c r="C4230" t="str">
        <f>IFERROR(VLOOKUP(Table1[[#This Row],[Ticker]],[1]!Table1[[Symbol]:[Industry]],2,FALSE),"-")</f>
        <v>-</v>
      </c>
      <c r="E4230">
        <v>13.1469568</v>
      </c>
      <c r="F4230">
        <v>11.56</v>
      </c>
      <c r="G4230">
        <v>-3.18179489642365</v>
      </c>
      <c r="H4230">
        <v>-0.57767683026034899</v>
      </c>
      <c r="I4230">
        <v>-22.479390213815901</v>
      </c>
      <c r="J4230">
        <v>9.6187978222744306</v>
      </c>
      <c r="K4230">
        <v>11.2996675528584</v>
      </c>
      <c r="L4230">
        <v>10.8601563629695</v>
      </c>
      <c r="M4230">
        <v>56.194994915480301</v>
      </c>
      <c r="N4230">
        <v>0.91333136367902001</v>
      </c>
      <c r="O4230">
        <v>28.460207612456699</v>
      </c>
      <c r="P4230">
        <v>41.6666666666666</v>
      </c>
      <c r="Q4230">
        <v>-8.4175284468910004E-3</v>
      </c>
    </row>
    <row r="4231" spans="1:17" hidden="1" x14ac:dyDescent="0.3">
      <c r="A4231" t="s">
        <v>8621</v>
      </c>
      <c r="B4231" t="s">
        <v>8622</v>
      </c>
      <c r="C4231" t="str">
        <f>IFERROR(VLOOKUP(Table1[[#This Row],[Ticker]],[1]!Table1[[Symbol]:[Industry]],2,FALSE),"-")</f>
        <v>-</v>
      </c>
      <c r="D4231" t="s">
        <v>138</v>
      </c>
      <c r="E4231">
        <v>13.126074048</v>
      </c>
      <c r="F4231">
        <v>30.96</v>
      </c>
      <c r="G4231">
        <v>-9.3092766101122493</v>
      </c>
      <c r="H4231">
        <v>-7.0645203841522299</v>
      </c>
      <c r="I4231">
        <v>-29.2801585040581</v>
      </c>
      <c r="J4231">
        <v>4.3015496570818303</v>
      </c>
      <c r="K4231">
        <v>31.209869051255399</v>
      </c>
      <c r="L4231">
        <v>33.456968864197698</v>
      </c>
      <c r="M4231">
        <v>59.832039935318697</v>
      </c>
      <c r="N4231">
        <v>1.2927121816417899</v>
      </c>
      <c r="O4231">
        <v>60.432816537467701</v>
      </c>
      <c r="P4231">
        <v>22.9547259729944</v>
      </c>
      <c r="Q4231">
        <v>7.8638469405747993E-2</v>
      </c>
    </row>
    <row r="4232" spans="1:17" hidden="1" x14ac:dyDescent="0.3">
      <c r="A4232" t="s">
        <v>8623</v>
      </c>
      <c r="B4232" t="s">
        <v>8624</v>
      </c>
      <c r="C4232" t="str">
        <f>IFERROR(VLOOKUP(Table1[[#This Row],[Ticker]],[1]!Table1[[Symbol]:[Industry]],2,FALSE),"-")</f>
        <v>-</v>
      </c>
      <c r="D4232" t="s">
        <v>703</v>
      </c>
      <c r="E4232">
        <v>13.10207943</v>
      </c>
      <c r="F4232">
        <v>118.37</v>
      </c>
      <c r="G4232">
        <v>14.581940370651701</v>
      </c>
      <c r="H4232">
        <v>-1.0870741121758001</v>
      </c>
      <c r="I4232">
        <v>7.5596606672437403</v>
      </c>
      <c r="J4232">
        <v>0.69784753778366704</v>
      </c>
      <c r="K4232">
        <v>112.64012690522</v>
      </c>
      <c r="L4232">
        <v>101.91006974031301</v>
      </c>
      <c r="M4232">
        <v>34.201172078942697</v>
      </c>
      <c r="N4232">
        <v>0.73894470199929096</v>
      </c>
      <c r="O4232">
        <v>0.109825124609264</v>
      </c>
      <c r="P4232">
        <v>43.426632739609801</v>
      </c>
    </row>
    <row r="4233" spans="1:17" hidden="1" x14ac:dyDescent="0.3">
      <c r="A4233" t="s">
        <v>8625</v>
      </c>
      <c r="B4233" t="s">
        <v>8626</v>
      </c>
      <c r="C4233" t="str">
        <f>IFERROR(VLOOKUP(Table1[[#This Row],[Ticker]],[1]!Table1[[Symbol]:[Industry]],2,FALSE),"-")</f>
        <v>-</v>
      </c>
      <c r="D4233" t="s">
        <v>420</v>
      </c>
      <c r="E4233">
        <v>13.100130999999999</v>
      </c>
      <c r="F4233">
        <v>13.1</v>
      </c>
      <c r="G4233">
        <v>138.02405672322101</v>
      </c>
      <c r="H4233">
        <v>-23.102471048288798</v>
      </c>
      <c r="I4233">
        <v>146.743723750871</v>
      </c>
      <c r="J4233">
        <v>-7.6503123785919502</v>
      </c>
      <c r="K4233">
        <v>14.454966366413201</v>
      </c>
      <c r="M4233">
        <v>1.6680715482036801</v>
      </c>
      <c r="O4233">
        <v>49.236641221374001</v>
      </c>
      <c r="P4233">
        <v>162</v>
      </c>
    </row>
    <row r="4234" spans="1:17" hidden="1" x14ac:dyDescent="0.3">
      <c r="A4234" t="s">
        <v>8627</v>
      </c>
      <c r="B4234" t="s">
        <v>8628</v>
      </c>
      <c r="C4234" t="str">
        <f>IFERROR(VLOOKUP(Table1[[#This Row],[Ticker]],[1]!Table1[[Symbol]:[Industry]],2,FALSE),"-")</f>
        <v>-</v>
      </c>
      <c r="D4234" t="s">
        <v>271</v>
      </c>
      <c r="E4234">
        <v>13.090299</v>
      </c>
      <c r="F4234">
        <v>23.5</v>
      </c>
      <c r="G4234">
        <v>-16.8168005499207</v>
      </c>
      <c r="H4234">
        <v>-4.2047728385701904</v>
      </c>
      <c r="I4234">
        <v>-47.630376968553399</v>
      </c>
      <c r="J4234">
        <v>-0.446300812372248</v>
      </c>
      <c r="K4234">
        <v>23.226759589867601</v>
      </c>
      <c r="L4234">
        <v>23.869464792306399</v>
      </c>
      <c r="M4234">
        <v>58.701341223313896</v>
      </c>
      <c r="N4234">
        <v>0.48320938464067698</v>
      </c>
      <c r="O4234">
        <v>87.2340425531915</v>
      </c>
      <c r="P4234">
        <v>46.875</v>
      </c>
      <c r="Q4234">
        <v>5.8699370039769001E-2</v>
      </c>
    </row>
    <row r="4235" spans="1:17" hidden="1" x14ac:dyDescent="0.3">
      <c r="A4235" t="s">
        <v>8629</v>
      </c>
      <c r="B4235" t="s">
        <v>8630</v>
      </c>
      <c r="C4235" t="str">
        <f>IFERROR(VLOOKUP(Table1[[#This Row],[Ticker]],[1]!Table1[[Symbol]:[Industry]],2,FALSE),"-")</f>
        <v>-</v>
      </c>
      <c r="E4235">
        <v>13.08666528</v>
      </c>
      <c r="F4235">
        <v>7.8</v>
      </c>
      <c r="G4235">
        <v>0.624695700856854</v>
      </c>
      <c r="H4235">
        <v>0.91213666395491699</v>
      </c>
      <c r="I4235">
        <v>-45.363803130849298</v>
      </c>
      <c r="J4235">
        <v>14.7677369334777</v>
      </c>
      <c r="K4235">
        <v>7.15900968471054</v>
      </c>
      <c r="L4235">
        <v>7.6840993474124302</v>
      </c>
      <c r="M4235">
        <v>71.143884006685894</v>
      </c>
      <c r="N4235">
        <v>1.5573210041057399</v>
      </c>
      <c r="O4235">
        <v>69.615384615384599</v>
      </c>
      <c r="P4235">
        <v>57.5757575757575</v>
      </c>
      <c r="Q4235">
        <v>3.7404820976920002E-2</v>
      </c>
    </row>
    <row r="4236" spans="1:17" hidden="1" x14ac:dyDescent="0.3">
      <c r="A4236" t="s">
        <v>8631</v>
      </c>
      <c r="B4236" t="s">
        <v>8632</v>
      </c>
      <c r="C4236" t="str">
        <f>IFERROR(VLOOKUP(Table1[[#This Row],[Ticker]],[1]!Table1[[Symbol]:[Industry]],2,FALSE),"-")</f>
        <v>-</v>
      </c>
      <c r="D4236" t="s">
        <v>924</v>
      </c>
      <c r="E4236">
        <v>13.083186400000001</v>
      </c>
      <c r="F4236">
        <v>23.99</v>
      </c>
      <c r="G4236">
        <v>61.993048971283002</v>
      </c>
      <c r="H4236">
        <v>1.4165724459495299</v>
      </c>
      <c r="I4236">
        <v>-35.289609582462198</v>
      </c>
      <c r="J4236">
        <v>-10.1727565353176</v>
      </c>
      <c r="K4236">
        <v>24.821173405001002</v>
      </c>
      <c r="L4236">
        <v>21.4695273571791</v>
      </c>
      <c r="M4236">
        <v>31.437007444459201</v>
      </c>
      <c r="N4236">
        <v>0.96581768616866803</v>
      </c>
      <c r="O4236">
        <v>71.654856190079201</v>
      </c>
      <c r="P4236">
        <v>104.86763450042601</v>
      </c>
      <c r="Q4236">
        <v>6.3571895842207002E-2</v>
      </c>
    </row>
    <row r="4237" spans="1:17" hidden="1" x14ac:dyDescent="0.3">
      <c r="A4237" t="s">
        <v>8633</v>
      </c>
      <c r="B4237" t="s">
        <v>8634</v>
      </c>
      <c r="C4237" t="str">
        <f>IFERROR(VLOOKUP(Table1[[#This Row],[Ticker]],[1]!Table1[[Symbol]:[Industry]],2,FALSE),"-")</f>
        <v>-</v>
      </c>
      <c r="D4237" t="s">
        <v>62</v>
      </c>
      <c r="E4237">
        <v>13.0709149</v>
      </c>
      <c r="F4237">
        <v>13.07</v>
      </c>
      <c r="G4237">
        <v>-10.717711041076999</v>
      </c>
      <c r="H4237">
        <v>8.8048071172146205</v>
      </c>
      <c r="I4237">
        <v>-50.1017398583014</v>
      </c>
      <c r="J4237">
        <v>-4.9837697335044</v>
      </c>
      <c r="K4237">
        <v>13.146217769865901</v>
      </c>
      <c r="L4237">
        <v>13.899460637028801</v>
      </c>
      <c r="M4237">
        <v>34.4840760529476</v>
      </c>
      <c r="N4237">
        <v>1.36236669401148</v>
      </c>
      <c r="O4237">
        <v>110.482019892884</v>
      </c>
      <c r="P4237">
        <v>23.768939393939299</v>
      </c>
      <c r="Q4237">
        <v>6.0714284746807998E-2</v>
      </c>
    </row>
    <row r="4238" spans="1:17" hidden="1" x14ac:dyDescent="0.3">
      <c r="A4238" t="s">
        <v>8635</v>
      </c>
      <c r="B4238" t="s">
        <v>8636</v>
      </c>
      <c r="C4238" t="str">
        <f>IFERROR(VLOOKUP(Table1[[#This Row],[Ticker]],[1]!Table1[[Symbol]:[Industry]],2,FALSE),"-")</f>
        <v>-</v>
      </c>
      <c r="D4238" t="s">
        <v>119</v>
      </c>
      <c r="E4238">
        <v>13.060374884345199</v>
      </c>
      <c r="F4238">
        <v>99.6</v>
      </c>
      <c r="G4238">
        <v>-5.5931859894901201</v>
      </c>
      <c r="H4238">
        <v>-1.87035303188851</v>
      </c>
      <c r="I4238">
        <v>-12.2495918825592</v>
      </c>
      <c r="J4238">
        <v>1.0670674632677399</v>
      </c>
      <c r="K4238">
        <v>88.622837348358701</v>
      </c>
      <c r="L4238">
        <v>75.642478964540601</v>
      </c>
      <c r="M4238">
        <v>75.835066412166697</v>
      </c>
      <c r="N4238">
        <v>1</v>
      </c>
      <c r="Q4238">
        <v>-4.6725400847372998E-2</v>
      </c>
    </row>
    <row r="4239" spans="1:17" hidden="1" x14ac:dyDescent="0.3">
      <c r="A4239" t="s">
        <v>8637</v>
      </c>
      <c r="B4239" t="s">
        <v>8638</v>
      </c>
      <c r="C4239" t="str">
        <f>IFERROR(VLOOKUP(Table1[[#This Row],[Ticker]],[1]!Table1[[Symbol]:[Industry]],2,FALSE),"-")</f>
        <v>-</v>
      </c>
      <c r="D4239" t="s">
        <v>407</v>
      </c>
      <c r="E4239">
        <v>13.0523875</v>
      </c>
      <c r="F4239">
        <v>218.45</v>
      </c>
      <c r="G4239">
        <v>51.345084010540397</v>
      </c>
      <c r="H4239">
        <v>-10.2862435364592</v>
      </c>
      <c r="I4239">
        <v>2.3163825237450899</v>
      </c>
      <c r="J4239">
        <v>15.6669086227968</v>
      </c>
      <c r="K4239">
        <v>232.79524404537301</v>
      </c>
      <c r="L4239">
        <v>203.49995507289</v>
      </c>
      <c r="M4239">
        <v>46.451674275231603</v>
      </c>
      <c r="N4239">
        <v>5.49436340716729</v>
      </c>
      <c r="O4239">
        <v>22.568093385213999</v>
      </c>
      <c r="P4239">
        <v>75.321027287319396</v>
      </c>
    </row>
    <row r="4240" spans="1:17" hidden="1" x14ac:dyDescent="0.3">
      <c r="A4240" t="s">
        <v>8639</v>
      </c>
      <c r="B4240" t="s">
        <v>8220</v>
      </c>
      <c r="C4240" t="str">
        <f>IFERROR(VLOOKUP(Table1[[#This Row],[Ticker]],[1]!Table1[[Symbol]:[Industry]],2,FALSE),"-")</f>
        <v>-</v>
      </c>
      <c r="E4240">
        <v>13.0435365</v>
      </c>
      <c r="F4240">
        <v>17.829999999999998</v>
      </c>
      <c r="G4240">
        <v>71.100643156481397</v>
      </c>
      <c r="H4240">
        <v>-4.7405468157206201</v>
      </c>
      <c r="I4240">
        <v>-18.564302279497699</v>
      </c>
      <c r="J4240">
        <v>8.8011053307027503</v>
      </c>
      <c r="K4240">
        <v>17.675758151324398</v>
      </c>
      <c r="L4240">
        <v>16.338834289327298</v>
      </c>
      <c r="M4240">
        <v>43.565661940535499</v>
      </c>
      <c r="N4240">
        <v>0.67350415094109295</v>
      </c>
      <c r="O4240">
        <v>26.5283230510375</v>
      </c>
      <c r="P4240">
        <v>151.83615819209001</v>
      </c>
      <c r="Q4240">
        <v>6.8786947959865993E-2</v>
      </c>
    </row>
    <row r="4241" spans="1:17" hidden="1" x14ac:dyDescent="0.3">
      <c r="A4241" t="s">
        <v>8640</v>
      </c>
      <c r="B4241" t="s">
        <v>8641</v>
      </c>
      <c r="C4241" t="str">
        <f>IFERROR(VLOOKUP(Table1[[#This Row],[Ticker]],[1]!Table1[[Symbol]:[Industry]],2,FALSE),"-")</f>
        <v>-</v>
      </c>
      <c r="D4241" t="s">
        <v>551</v>
      </c>
      <c r="E4241">
        <v>13.0237962</v>
      </c>
      <c r="F4241">
        <v>16.97</v>
      </c>
      <c r="G4241">
        <v>112.04630985256701</v>
      </c>
      <c r="H4241">
        <v>3.8237334946636699</v>
      </c>
      <c r="I4241">
        <v>26.990161303259899</v>
      </c>
      <c r="J4241">
        <v>2.9702600997163899</v>
      </c>
      <c r="K4241">
        <v>14.939080689789799</v>
      </c>
      <c r="L4241">
        <v>11.551111483467301</v>
      </c>
      <c r="M4241">
        <v>54.771722488158801</v>
      </c>
      <c r="N4241">
        <v>1.0781780193784101</v>
      </c>
      <c r="O4241">
        <v>4.4784914555097304</v>
      </c>
      <c r="P4241">
        <v>176.83523654159799</v>
      </c>
      <c r="Q4241">
        <v>7.4509870293013994E-2</v>
      </c>
    </row>
    <row r="4242" spans="1:17" hidden="1" x14ac:dyDescent="0.3">
      <c r="A4242" t="s">
        <v>8642</v>
      </c>
      <c r="B4242" t="s">
        <v>8643</v>
      </c>
      <c r="C4242" t="str">
        <f>IFERROR(VLOOKUP(Table1[[#This Row],[Ticker]],[1]!Table1[[Symbol]:[Industry]],2,FALSE),"-")</f>
        <v>-</v>
      </c>
      <c r="D4242" t="s">
        <v>116</v>
      </c>
      <c r="E4242">
        <v>13.009757534999901</v>
      </c>
      <c r="F4242">
        <v>8.85</v>
      </c>
      <c r="G4242">
        <v>6.1711155467504799</v>
      </c>
      <c r="H4242">
        <v>-12.545132961539</v>
      </c>
      <c r="I4242">
        <v>-29.6663342762082</v>
      </c>
      <c r="J4242">
        <v>0.21455426708749101</v>
      </c>
      <c r="K4242">
        <v>9.5162710709548897</v>
      </c>
      <c r="L4242">
        <v>9.2492622251063299</v>
      </c>
      <c r="M4242">
        <v>36.372285784600699</v>
      </c>
      <c r="N4242">
        <v>0.79146695586738003</v>
      </c>
      <c r="O4242">
        <v>61.581920903954803</v>
      </c>
      <c r="P4242">
        <v>69.865642994241796</v>
      </c>
      <c r="Q4242">
        <v>2.5073778038274999E-2</v>
      </c>
    </row>
    <row r="4243" spans="1:17" hidden="1" x14ac:dyDescent="0.3">
      <c r="A4243" t="s">
        <v>8644</v>
      </c>
      <c r="B4243" t="s">
        <v>8645</v>
      </c>
      <c r="C4243" t="str">
        <f>IFERROR(VLOOKUP(Table1[[#This Row],[Ticker]],[1]!Table1[[Symbol]:[Industry]],2,FALSE),"-")</f>
        <v>-</v>
      </c>
      <c r="D4243" t="s">
        <v>51</v>
      </c>
      <c r="E4243">
        <v>13.006500000000001</v>
      </c>
      <c r="F4243">
        <v>1.74</v>
      </c>
      <c r="G4243">
        <v>88.219178674440599</v>
      </c>
      <c r="H4243">
        <v>-12.4514500181151</v>
      </c>
      <c r="I4243">
        <v>47.360546180777497</v>
      </c>
      <c r="J4243">
        <v>-2.7344639278323499</v>
      </c>
      <c r="K4243">
        <v>1.75225457753502</v>
      </c>
      <c r="L4243">
        <v>1.4274809427801001</v>
      </c>
      <c r="M4243">
        <v>24.7342180369616</v>
      </c>
      <c r="N4243">
        <v>0.95900123640178603</v>
      </c>
      <c r="O4243">
        <v>32.758620689655103</v>
      </c>
      <c r="P4243">
        <v>128.947368421052</v>
      </c>
      <c r="Q4243">
        <v>8.2112164324089996E-3</v>
      </c>
    </row>
    <row r="4244" spans="1:17" hidden="1" x14ac:dyDescent="0.3">
      <c r="A4244" t="s">
        <v>8646</v>
      </c>
      <c r="B4244" t="s">
        <v>8647</v>
      </c>
      <c r="C4244" t="str">
        <f>IFERROR(VLOOKUP(Table1[[#This Row],[Ticker]],[1]!Table1[[Symbol]:[Industry]],2,FALSE),"-")</f>
        <v>-</v>
      </c>
      <c r="D4244" t="s">
        <v>420</v>
      </c>
      <c r="E4244">
        <v>13.001429999999999</v>
      </c>
      <c r="F4244">
        <v>6.36</v>
      </c>
      <c r="G4244">
        <v>8.2485889477533103</v>
      </c>
      <c r="H4244">
        <v>-10.111947698165</v>
      </c>
      <c r="I4244">
        <v>-53.025356483962597</v>
      </c>
      <c r="J4244">
        <v>-3.4557754032421801</v>
      </c>
      <c r="K4244">
        <v>6.9667613786772096</v>
      </c>
      <c r="L4244">
        <v>7.2518512510081097</v>
      </c>
      <c r="M4244">
        <v>26.895603588338499</v>
      </c>
      <c r="N4244">
        <v>1.63557380162182</v>
      </c>
      <c r="O4244">
        <v>70.283018867924497</v>
      </c>
      <c r="P4244">
        <v>48.251748251748197</v>
      </c>
      <c r="Q4244">
        <v>5.8599339426093001E-2</v>
      </c>
    </row>
    <row r="4245" spans="1:17" hidden="1" x14ac:dyDescent="0.3">
      <c r="A4245" t="s">
        <v>8648</v>
      </c>
      <c r="B4245" t="s">
        <v>8649</v>
      </c>
      <c r="C4245" t="str">
        <f>IFERROR(VLOOKUP(Table1[[#This Row],[Ticker]],[1]!Table1[[Symbol]:[Industry]],2,FALSE),"-")</f>
        <v>-</v>
      </c>
      <c r="D4245" t="s">
        <v>420</v>
      </c>
      <c r="E4245">
        <v>12.95173</v>
      </c>
      <c r="F4245">
        <v>41.8</v>
      </c>
      <c r="G4245">
        <v>-51.844795735795302</v>
      </c>
      <c r="H4245">
        <v>-8.0286978926177408</v>
      </c>
      <c r="I4245">
        <v>-30.314191307043998</v>
      </c>
      <c r="J4245">
        <v>0.54422459675781298</v>
      </c>
      <c r="K4245">
        <v>45.4738944011836</v>
      </c>
      <c r="L4245">
        <v>50.321370264358301</v>
      </c>
      <c r="M4245">
        <v>25.994457954161099</v>
      </c>
      <c r="N4245">
        <v>0.69673669753981105</v>
      </c>
      <c r="O4245">
        <v>50.119617224880301</v>
      </c>
      <c r="P4245">
        <v>3.0826140567201001</v>
      </c>
      <c r="Q4245">
        <v>1.8159047061999001E-2</v>
      </c>
    </row>
    <row r="4246" spans="1:17" hidden="1" x14ac:dyDescent="0.3">
      <c r="A4246" t="s">
        <v>8650</v>
      </c>
      <c r="B4246" t="s">
        <v>8651</v>
      </c>
      <c r="C4246" t="str">
        <f>IFERROR(VLOOKUP(Table1[[#This Row],[Ticker]],[1]!Table1[[Symbol]:[Industry]],2,FALSE),"-")</f>
        <v>-</v>
      </c>
      <c r="D4246" t="s">
        <v>420</v>
      </c>
      <c r="E4246">
        <v>12.9350995</v>
      </c>
      <c r="F4246">
        <v>9.9499999999999993</v>
      </c>
      <c r="G4246">
        <v>50.585460231992897</v>
      </c>
      <c r="H4246">
        <v>32.838705422299299</v>
      </c>
      <c r="I4246">
        <v>21.985103061215799</v>
      </c>
      <c r="J4246">
        <v>20.4192245967578</v>
      </c>
      <c r="K4246">
        <v>7.9304007145359297</v>
      </c>
      <c r="L4246">
        <v>7.0585212595331797</v>
      </c>
      <c r="M4246">
        <v>64.604693494440795</v>
      </c>
      <c r="N4246">
        <v>2.3232086184057001</v>
      </c>
      <c r="O4246">
        <v>16.582914572864301</v>
      </c>
      <c r="P4246">
        <v>113.978494623655</v>
      </c>
      <c r="Q4246">
        <v>3.7455835582914002E-2</v>
      </c>
    </row>
    <row r="4247" spans="1:17" hidden="1" x14ac:dyDescent="0.3">
      <c r="A4247" t="s">
        <v>8652</v>
      </c>
      <c r="B4247" t="s">
        <v>8653</v>
      </c>
      <c r="C4247" t="str">
        <f>IFERROR(VLOOKUP(Table1[[#This Row],[Ticker]],[1]!Table1[[Symbol]:[Industry]],2,FALSE),"-")</f>
        <v>-</v>
      </c>
      <c r="E4247">
        <v>12.9350016</v>
      </c>
      <c r="F4247">
        <v>30.08</v>
      </c>
      <c r="G4247">
        <v>-34.850017350853001</v>
      </c>
      <c r="H4247">
        <v>-6.7419397389909399</v>
      </c>
      <c r="I4247">
        <v>-49.978498471351102</v>
      </c>
      <c r="J4247">
        <v>-1.9420524455411801</v>
      </c>
      <c r="K4247">
        <v>32.281981358909697</v>
      </c>
      <c r="L4247">
        <v>36.201344894838101</v>
      </c>
      <c r="M4247">
        <v>40.887580969000197</v>
      </c>
      <c r="N4247">
        <v>0.88509581127850101</v>
      </c>
      <c r="O4247">
        <v>84.840425531914903</v>
      </c>
      <c r="P4247">
        <v>7.7363896848137301</v>
      </c>
      <c r="Q4247">
        <v>3.6738278986486003E-2</v>
      </c>
    </row>
    <row r="4248" spans="1:17" hidden="1" x14ac:dyDescent="0.3">
      <c r="A4248" t="s">
        <v>8654</v>
      </c>
      <c r="B4248" t="s">
        <v>8655</v>
      </c>
      <c r="C4248" t="str">
        <f>IFERROR(VLOOKUP(Table1[[#This Row],[Ticker]],[1]!Table1[[Symbol]:[Industry]],2,FALSE),"-")</f>
        <v>-</v>
      </c>
      <c r="D4248" t="s">
        <v>130</v>
      </c>
      <c r="E4248">
        <v>12.881696099999999</v>
      </c>
      <c r="F4248">
        <v>38.9</v>
      </c>
      <c r="G4248">
        <v>0.146583845110029</v>
      </c>
      <c r="H4248">
        <v>-4.5444363401527204</v>
      </c>
      <c r="I4248">
        <v>-14.998544290366</v>
      </c>
      <c r="J4248">
        <v>0.56987219870702599</v>
      </c>
      <c r="K4248">
        <v>39.152716338275802</v>
      </c>
      <c r="L4248">
        <v>37.986355793318303</v>
      </c>
      <c r="M4248">
        <v>48.484718531839</v>
      </c>
      <c r="N4248">
        <v>0.32456256208690498</v>
      </c>
      <c r="O4248">
        <v>30.591259640102798</v>
      </c>
      <c r="P4248">
        <v>31.864406779661</v>
      </c>
      <c r="Q4248">
        <v>1.0872671325949999E-3</v>
      </c>
    </row>
    <row r="4249" spans="1:17" hidden="1" x14ac:dyDescent="0.3">
      <c r="A4249" t="s">
        <v>8656</v>
      </c>
      <c r="B4249" t="s">
        <v>8657</v>
      </c>
      <c r="C4249" t="str">
        <f>IFERROR(VLOOKUP(Table1[[#This Row],[Ticker]],[1]!Table1[[Symbol]:[Industry]],2,FALSE),"-")</f>
        <v>-</v>
      </c>
      <c r="E4249">
        <v>12.8409975</v>
      </c>
      <c r="F4249">
        <v>28.1</v>
      </c>
      <c r="G4249">
        <v>-58.229569856095701</v>
      </c>
      <c r="H4249">
        <v>-8.0728592035509497</v>
      </c>
      <c r="I4249">
        <v>-21.9317993311614</v>
      </c>
      <c r="J4249">
        <v>-5.2891087365755096</v>
      </c>
      <c r="K4249">
        <v>29.2343309912855</v>
      </c>
      <c r="L4249">
        <v>31.2193744469131</v>
      </c>
      <c r="M4249">
        <v>37.702998530361199</v>
      </c>
      <c r="N4249">
        <v>1.77797624697451</v>
      </c>
      <c r="O4249">
        <v>63.274021352313099</v>
      </c>
      <c r="P4249">
        <v>24.611973392461099</v>
      </c>
      <c r="Q4249">
        <v>-3.2679142147162998E-2</v>
      </c>
    </row>
    <row r="4250" spans="1:17" hidden="1" x14ac:dyDescent="0.3">
      <c r="A4250" t="s">
        <v>8658</v>
      </c>
      <c r="B4250" t="s">
        <v>8659</v>
      </c>
      <c r="C4250" t="str">
        <f>IFERROR(VLOOKUP(Table1[[#This Row],[Ticker]],[1]!Table1[[Symbol]:[Industry]],2,FALSE),"-")</f>
        <v>-</v>
      </c>
      <c r="D4250" t="s">
        <v>619</v>
      </c>
      <c r="E4250">
        <v>12.829082</v>
      </c>
      <c r="F4250">
        <v>38.15</v>
      </c>
      <c r="G4250">
        <v>-15.595261458597101</v>
      </c>
      <c r="H4250">
        <v>-8.2463399670938298</v>
      </c>
      <c r="I4250">
        <v>-22.636708392853102</v>
      </c>
      <c r="J4250">
        <v>2.4477778962501899</v>
      </c>
      <c r="K4250">
        <v>40.249171496257603</v>
      </c>
      <c r="L4250">
        <v>41.281092823368901</v>
      </c>
      <c r="M4250">
        <v>34.577182161220001</v>
      </c>
      <c r="N4250">
        <v>0.519739339491332</v>
      </c>
      <c r="O4250">
        <v>33.420707732634298</v>
      </c>
      <c r="P4250">
        <v>15.396249243799099</v>
      </c>
      <c r="Q4250">
        <v>9.5164408095087999E-2</v>
      </c>
    </row>
    <row r="4251" spans="1:17" hidden="1" x14ac:dyDescent="0.3">
      <c r="A4251" t="s">
        <v>8660</v>
      </c>
      <c r="B4251" t="s">
        <v>8661</v>
      </c>
      <c r="C4251" t="str">
        <f>IFERROR(VLOOKUP(Table1[[#This Row],[Ticker]],[1]!Table1[[Symbol]:[Industry]],2,FALSE),"-")</f>
        <v>-</v>
      </c>
      <c r="D4251" t="s">
        <v>51</v>
      </c>
      <c r="E4251">
        <v>12.811280999999999</v>
      </c>
      <c r="F4251">
        <v>42.7</v>
      </c>
      <c r="G4251">
        <v>93.770104657948195</v>
      </c>
      <c r="H4251">
        <v>-8.7220503626550497E-2</v>
      </c>
      <c r="I4251">
        <v>-13.589609582462201</v>
      </c>
      <c r="J4251">
        <v>-14.390185090426799</v>
      </c>
      <c r="K4251">
        <v>41.287321908176501</v>
      </c>
      <c r="L4251">
        <v>37.056699795899597</v>
      </c>
      <c r="M4251">
        <v>51.191322733557598</v>
      </c>
      <c r="N4251">
        <v>1.4599955025860101</v>
      </c>
      <c r="O4251">
        <v>20.772833723653299</v>
      </c>
      <c r="P4251">
        <v>119.53727506426701</v>
      </c>
      <c r="Q4251">
        <v>2.5908485207958E-2</v>
      </c>
    </row>
    <row r="4252" spans="1:17" hidden="1" x14ac:dyDescent="0.3">
      <c r="A4252" t="s">
        <v>8662</v>
      </c>
      <c r="B4252" t="s">
        <v>8663</v>
      </c>
      <c r="C4252" t="str">
        <f>IFERROR(VLOOKUP(Table1[[#This Row],[Ticker]],[1]!Table1[[Symbol]:[Industry]],2,FALSE),"-")</f>
        <v>-</v>
      </c>
      <c r="D4252" t="s">
        <v>302</v>
      </c>
      <c r="E4252">
        <v>12.81105</v>
      </c>
      <c r="F4252">
        <v>17.149999999999999</v>
      </c>
      <c r="G4252">
        <v>47.524056723221001</v>
      </c>
      <c r="H4252">
        <v>-26.890662950222499</v>
      </c>
      <c r="I4252">
        <v>-27.532491082888502</v>
      </c>
      <c r="J4252">
        <v>-2.2963551133870999</v>
      </c>
      <c r="K4252">
        <v>19.139930313809199</v>
      </c>
      <c r="L4252">
        <v>17.309740557636299</v>
      </c>
      <c r="M4252">
        <v>42.991074386823897</v>
      </c>
      <c r="N4252">
        <v>2.8852331048895099</v>
      </c>
      <c r="O4252">
        <v>33.469387755101998</v>
      </c>
      <c r="P4252">
        <v>75.178753830439206</v>
      </c>
      <c r="Q4252">
        <v>9.0357506418202005E-2</v>
      </c>
    </row>
    <row r="4253" spans="1:17" hidden="1" x14ac:dyDescent="0.3">
      <c r="A4253" t="s">
        <v>8664</v>
      </c>
      <c r="B4253" t="s">
        <v>8665</v>
      </c>
      <c r="C4253" t="str">
        <f>IFERROR(VLOOKUP(Table1[[#This Row],[Ticker]],[1]!Table1[[Symbol]:[Industry]],2,FALSE),"-")</f>
        <v>-</v>
      </c>
      <c r="D4253" t="s">
        <v>703</v>
      </c>
      <c r="E4253">
        <v>12.801381996</v>
      </c>
      <c r="F4253">
        <v>252.05</v>
      </c>
      <c r="G4253">
        <v>-10.526782724048999</v>
      </c>
      <c r="H4253">
        <v>0.74958663880193099</v>
      </c>
      <c r="I4253">
        <v>1.2932474723174601</v>
      </c>
      <c r="J4253">
        <v>5.9476429342341999E-2</v>
      </c>
      <c r="K4253">
        <v>243.32385439659899</v>
      </c>
      <c r="L4253">
        <v>225.71079741601699</v>
      </c>
      <c r="M4253">
        <v>61.795021026026802</v>
      </c>
      <c r="N4253">
        <v>0.50519129423037401</v>
      </c>
      <c r="O4253">
        <v>3.1541360841102799</v>
      </c>
      <c r="P4253">
        <v>30.758456111226401</v>
      </c>
    </row>
    <row r="4254" spans="1:17" hidden="1" x14ac:dyDescent="0.3">
      <c r="A4254" t="s">
        <v>8666</v>
      </c>
      <c r="B4254" t="s">
        <v>8667</v>
      </c>
      <c r="C4254" t="str">
        <f>IFERROR(VLOOKUP(Table1[[#This Row],[Ticker]],[1]!Table1[[Symbol]:[Industry]],2,FALSE),"-")</f>
        <v>-</v>
      </c>
      <c r="D4254" t="s">
        <v>72</v>
      </c>
      <c r="E4254">
        <v>12.789701775999999</v>
      </c>
      <c r="F4254">
        <v>6.92</v>
      </c>
      <c r="G4254">
        <v>-30.0817777408223</v>
      </c>
      <c r="H4254">
        <v>-12.461160708892001</v>
      </c>
      <c r="I4254">
        <v>-30.2439912368439</v>
      </c>
      <c r="J4254">
        <v>-2.9769021638055602</v>
      </c>
      <c r="K4254">
        <v>7.3060350711174902</v>
      </c>
      <c r="L4254">
        <v>7.8451542272575301</v>
      </c>
      <c r="M4254">
        <v>35.237969298120802</v>
      </c>
      <c r="N4254">
        <v>1.06530911317066</v>
      </c>
      <c r="O4254">
        <v>63.872832369942103</v>
      </c>
      <c r="P4254">
        <v>9.6671949286846406</v>
      </c>
      <c r="Q4254">
        <v>2.4271722181055E-2</v>
      </c>
    </row>
    <row r="4255" spans="1:17" hidden="1" x14ac:dyDescent="0.3">
      <c r="A4255" t="s">
        <v>8668</v>
      </c>
      <c r="B4255" t="s">
        <v>8669</v>
      </c>
      <c r="C4255" t="str">
        <f>IFERROR(VLOOKUP(Table1[[#This Row],[Ticker]],[1]!Table1[[Symbol]:[Industry]],2,FALSE),"-")</f>
        <v>-</v>
      </c>
      <c r="D4255" t="s">
        <v>703</v>
      </c>
      <c r="E4255">
        <v>12.781170502</v>
      </c>
      <c r="F4255">
        <v>26.1</v>
      </c>
      <c r="G4255">
        <v>-13.053716332452501</v>
      </c>
      <c r="H4255">
        <v>-1.6232235117107601</v>
      </c>
      <c r="I4255">
        <v>-3.50290438015015</v>
      </c>
      <c r="J4255">
        <v>-0.13656209008030901</v>
      </c>
      <c r="K4255">
        <v>25.644626502106</v>
      </c>
      <c r="L4255">
        <v>24.297299212200901</v>
      </c>
      <c r="N4255">
        <v>0.40262816316412597</v>
      </c>
      <c r="O4255">
        <v>9.0804597701149294</v>
      </c>
      <c r="P4255">
        <v>18.367346938775501</v>
      </c>
    </row>
    <row r="4256" spans="1:17" hidden="1" x14ac:dyDescent="0.3">
      <c r="A4256" t="s">
        <v>8670</v>
      </c>
      <c r="B4256" t="s">
        <v>8671</v>
      </c>
      <c r="C4256" t="str">
        <f>IFERROR(VLOOKUP(Table1[[#This Row],[Ticker]],[1]!Table1[[Symbol]:[Industry]],2,FALSE),"-")</f>
        <v>-</v>
      </c>
      <c r="D4256" t="s">
        <v>138</v>
      </c>
      <c r="E4256">
        <v>12.749143399999999</v>
      </c>
      <c r="F4256">
        <v>18.25</v>
      </c>
      <c r="G4256">
        <v>-23.975943276778899</v>
      </c>
      <c r="H4256">
        <v>-4.1612945777006196</v>
      </c>
      <c r="I4256">
        <v>-15.2562762491289</v>
      </c>
      <c r="J4256">
        <v>0.54422459675781298</v>
      </c>
      <c r="K4256">
        <v>18.249999378352001</v>
      </c>
      <c r="L4256">
        <v>18.233351070246599</v>
      </c>
      <c r="M4256">
        <v>100</v>
      </c>
      <c r="O4256">
        <v>0</v>
      </c>
      <c r="P4256">
        <v>0</v>
      </c>
    </row>
    <row r="4257" spans="1:17" hidden="1" x14ac:dyDescent="0.3">
      <c r="A4257" t="s">
        <v>8672</v>
      </c>
      <c r="B4257" t="s">
        <v>8673</v>
      </c>
      <c r="C4257" t="str">
        <f>IFERROR(VLOOKUP(Table1[[#This Row],[Ticker]],[1]!Table1[[Symbol]:[Industry]],2,FALSE),"-")</f>
        <v>-</v>
      </c>
      <c r="D4257" t="s">
        <v>420</v>
      </c>
      <c r="E4257">
        <v>12.743136</v>
      </c>
      <c r="F4257">
        <v>0.98</v>
      </c>
      <c r="G4257">
        <v>80.190723389887694</v>
      </c>
      <c r="H4257">
        <v>4.7275943111882599</v>
      </c>
      <c r="I4257">
        <v>-8.7345371186941705</v>
      </c>
      <c r="J4257">
        <v>-9.5475185225082502</v>
      </c>
      <c r="K4257">
        <v>0.94413173877894796</v>
      </c>
      <c r="L4257">
        <v>0.79201663332953798</v>
      </c>
      <c r="M4257">
        <v>37.932677914592396</v>
      </c>
      <c r="N4257">
        <v>0.89867601949657006</v>
      </c>
      <c r="O4257">
        <v>41.836734693877503</v>
      </c>
      <c r="P4257">
        <v>113.04347826086899</v>
      </c>
      <c r="Q4257">
        <v>8.1125318780066999E-2</v>
      </c>
    </row>
    <row r="4258" spans="1:17" hidden="1" x14ac:dyDescent="0.3">
      <c r="A4258" t="s">
        <v>8674</v>
      </c>
      <c r="B4258" t="s">
        <v>8675</v>
      </c>
      <c r="C4258" t="str">
        <f>IFERROR(VLOOKUP(Table1[[#This Row],[Ticker]],[1]!Table1[[Symbol]:[Industry]],2,FALSE),"-")</f>
        <v>-</v>
      </c>
      <c r="E4258">
        <v>12.729024000000001</v>
      </c>
      <c r="F4258">
        <v>27.06</v>
      </c>
      <c r="G4258">
        <v>32.530707966714402</v>
      </c>
      <c r="H4258">
        <v>-10.447008863414901</v>
      </c>
      <c r="I4258">
        <v>-50.364189918193702</v>
      </c>
      <c r="J4258">
        <v>-5.2029018400237899</v>
      </c>
      <c r="K4258">
        <v>25.173737056349498</v>
      </c>
      <c r="L4258">
        <v>27.154443347755102</v>
      </c>
      <c r="M4258">
        <v>72.898490693389903</v>
      </c>
      <c r="N4258">
        <v>2.6303030303030299</v>
      </c>
      <c r="O4258">
        <v>98.558758314855794</v>
      </c>
      <c r="P4258">
        <v>56.506651243493302</v>
      </c>
    </row>
    <row r="4259" spans="1:17" hidden="1" x14ac:dyDescent="0.3">
      <c r="A4259" t="s">
        <v>8676</v>
      </c>
      <c r="B4259" t="s">
        <v>8677</v>
      </c>
      <c r="C4259" t="str">
        <f>IFERROR(VLOOKUP(Table1[[#This Row],[Ticker]],[1]!Table1[[Symbol]:[Industry]],2,FALSE),"-")</f>
        <v>-</v>
      </c>
      <c r="D4259" t="s">
        <v>703</v>
      </c>
      <c r="E4259">
        <v>12.67263724</v>
      </c>
      <c r="F4259">
        <v>79.16</v>
      </c>
      <c r="G4259">
        <v>-1.7399951606578801</v>
      </c>
      <c r="H4259">
        <v>0.97505702409974304</v>
      </c>
      <c r="I4259">
        <v>-1.3733817015818499</v>
      </c>
      <c r="J4259">
        <v>-1.3700646461716599</v>
      </c>
      <c r="K4259">
        <v>76.588678841479293</v>
      </c>
      <c r="L4259">
        <v>71.411671079307894</v>
      </c>
      <c r="M4259">
        <v>56.470560257846202</v>
      </c>
      <c r="N4259">
        <v>1.57978002959692</v>
      </c>
      <c r="O4259">
        <v>3.2213239009600798</v>
      </c>
      <c r="P4259">
        <v>28.506493506493499</v>
      </c>
    </row>
    <row r="4260" spans="1:17" hidden="1" x14ac:dyDescent="0.3">
      <c r="A4260" t="s">
        <v>8678</v>
      </c>
      <c r="B4260" t="s">
        <v>8679</v>
      </c>
      <c r="C4260" t="str">
        <f>IFERROR(VLOOKUP(Table1[[#This Row],[Ticker]],[1]!Table1[[Symbol]:[Industry]],2,FALSE),"-")</f>
        <v>-</v>
      </c>
      <c r="D4260" t="s">
        <v>268</v>
      </c>
      <c r="E4260">
        <v>12.6</v>
      </c>
      <c r="F4260">
        <v>18</v>
      </c>
      <c r="G4260">
        <v>-6.7120996285704502</v>
      </c>
      <c r="H4260">
        <v>-0.10332356320787101</v>
      </c>
      <c r="I4260">
        <v>14.333356580244599</v>
      </c>
      <c r="J4260">
        <v>-4.9820911927158704</v>
      </c>
      <c r="K4260">
        <v>16.823916223137299</v>
      </c>
      <c r="L4260">
        <v>16.071775435188101</v>
      </c>
      <c r="M4260">
        <v>59.6596283192467</v>
      </c>
      <c r="N4260">
        <v>1.8646912057413501</v>
      </c>
      <c r="O4260">
        <v>26</v>
      </c>
      <c r="P4260">
        <v>46.818923327895497</v>
      </c>
      <c r="Q4260">
        <v>1.5323734891307001E-2</v>
      </c>
    </row>
    <row r="4261" spans="1:17" hidden="1" x14ac:dyDescent="0.3">
      <c r="A4261" t="s">
        <v>8680</v>
      </c>
      <c r="B4261" t="s">
        <v>8681</v>
      </c>
      <c r="C4261" t="str">
        <f>IFERROR(VLOOKUP(Table1[[#This Row],[Ticker]],[1]!Table1[[Symbol]:[Industry]],2,FALSE),"-")</f>
        <v>-</v>
      </c>
      <c r="D4261" t="s">
        <v>1298</v>
      </c>
      <c r="E4261">
        <v>12.591982437999899</v>
      </c>
      <c r="F4261">
        <v>26.1</v>
      </c>
      <c r="G4261">
        <v>-16.391442040175399</v>
      </c>
      <c r="H4261">
        <v>-3.2353686517746998</v>
      </c>
      <c r="I4261">
        <v>-10.6889685568212</v>
      </c>
      <c r="J4261">
        <v>0.88944899261512</v>
      </c>
      <c r="K4261">
        <v>25.883577077045999</v>
      </c>
      <c r="L4261">
        <v>25.252794974680899</v>
      </c>
      <c r="M4261">
        <v>62.670828158080603</v>
      </c>
      <c r="N4261">
        <v>1.2066814767885601</v>
      </c>
      <c r="O4261">
        <v>2.8735632183908</v>
      </c>
      <c r="P4261">
        <v>9.1137123745819402</v>
      </c>
      <c r="Q4261">
        <v>-7.1457502660915995E-2</v>
      </c>
    </row>
    <row r="4262" spans="1:17" hidden="1" x14ac:dyDescent="0.3">
      <c r="A4262" t="s">
        <v>8682</v>
      </c>
      <c r="B4262" t="s">
        <v>8683</v>
      </c>
      <c r="C4262" t="str">
        <f>IFERROR(VLOOKUP(Table1[[#This Row],[Ticker]],[1]!Table1[[Symbol]:[Industry]],2,FALSE),"-")</f>
        <v>-</v>
      </c>
      <c r="E4262">
        <v>12.5841496</v>
      </c>
      <c r="F4262">
        <v>21.01</v>
      </c>
      <c r="G4262">
        <v>34.351110227365702</v>
      </c>
      <c r="H4262">
        <v>-13.2175789619579</v>
      </c>
      <c r="I4262">
        <v>-21.670530146678999</v>
      </c>
      <c r="J4262">
        <v>4.4610524497558703</v>
      </c>
      <c r="K4262">
        <v>21.211414320654399</v>
      </c>
      <c r="L4262">
        <v>19.190064769244</v>
      </c>
      <c r="M4262">
        <v>44.030608808712401</v>
      </c>
      <c r="N4262">
        <v>1.2453009559822901</v>
      </c>
      <c r="O4262">
        <v>29.414564493098499</v>
      </c>
      <c r="P4262">
        <v>72.213114754098299</v>
      </c>
      <c r="Q4262">
        <v>4.1808829992966999E-2</v>
      </c>
    </row>
    <row r="4263" spans="1:17" hidden="1" x14ac:dyDescent="0.3">
      <c r="A4263" t="s">
        <v>8684</v>
      </c>
      <c r="B4263" t="s">
        <v>8685</v>
      </c>
      <c r="C4263" t="str">
        <f>IFERROR(VLOOKUP(Table1[[#This Row],[Ticker]],[1]!Table1[[Symbol]:[Industry]],2,FALSE),"-")</f>
        <v>-</v>
      </c>
      <c r="D4263" t="s">
        <v>539</v>
      </c>
      <c r="E4263">
        <v>12.57420402</v>
      </c>
      <c r="F4263">
        <v>10.71</v>
      </c>
      <c r="G4263">
        <v>-42.839579640415202</v>
      </c>
      <c r="H4263">
        <v>8.0836033814830603</v>
      </c>
      <c r="I4263">
        <v>-21.226425502860199</v>
      </c>
      <c r="J4263">
        <v>13.227151426026101</v>
      </c>
      <c r="K4263">
        <v>10.605822972765001</v>
      </c>
      <c r="L4263">
        <v>11.120040436832101</v>
      </c>
      <c r="M4263">
        <v>52.583126555659099</v>
      </c>
      <c r="N4263">
        <v>0.57550336737299201</v>
      </c>
      <c r="O4263">
        <v>44.631185807656301</v>
      </c>
      <c r="P4263">
        <v>26</v>
      </c>
      <c r="Q4263">
        <v>9.9834876495953004E-2</v>
      </c>
    </row>
    <row r="4264" spans="1:17" hidden="1" x14ac:dyDescent="0.3">
      <c r="A4264" t="s">
        <v>8686</v>
      </c>
      <c r="B4264" t="s">
        <v>8687</v>
      </c>
      <c r="C4264" t="str">
        <f>IFERROR(VLOOKUP(Table1[[#This Row],[Ticker]],[1]!Table1[[Symbol]:[Industry]],2,FALSE),"-")</f>
        <v>-</v>
      </c>
      <c r="D4264" t="s">
        <v>799</v>
      </c>
      <c r="E4264">
        <v>12.568725000000001</v>
      </c>
      <c r="F4264">
        <v>325</v>
      </c>
      <c r="G4264">
        <v>119.196522117908</v>
      </c>
      <c r="H4264">
        <v>-4.4221507998887502</v>
      </c>
      <c r="I4264">
        <v>-40.834476386523001</v>
      </c>
      <c r="J4264">
        <v>-3.58556891356666</v>
      </c>
      <c r="K4264">
        <v>322.38771996335697</v>
      </c>
      <c r="L4264">
        <v>294.69102725705898</v>
      </c>
      <c r="M4264">
        <v>56.123140096813501</v>
      </c>
      <c r="N4264">
        <v>2.5363636363636299</v>
      </c>
      <c r="O4264">
        <v>48.861538461538402</v>
      </c>
      <c r="P4264">
        <v>169.933554817275</v>
      </c>
    </row>
    <row r="4265" spans="1:17" hidden="1" x14ac:dyDescent="0.3">
      <c r="A4265" t="s">
        <v>8688</v>
      </c>
      <c r="B4265" t="s">
        <v>8689</v>
      </c>
      <c r="C4265" t="str">
        <f>IFERROR(VLOOKUP(Table1[[#This Row],[Ticker]],[1]!Table1[[Symbol]:[Industry]],2,FALSE),"-")</f>
        <v>-</v>
      </c>
      <c r="D4265" t="s">
        <v>539</v>
      </c>
      <c r="E4265">
        <v>12.5685</v>
      </c>
      <c r="F4265">
        <v>7.35</v>
      </c>
      <c r="G4265">
        <v>-23.975943276778899</v>
      </c>
      <c r="H4265">
        <v>-4.1612945777006196</v>
      </c>
      <c r="I4265">
        <v>-15.2562762491289</v>
      </c>
      <c r="J4265">
        <v>0.54422459675781298</v>
      </c>
      <c r="K4265">
        <v>7.35</v>
      </c>
      <c r="L4265">
        <v>7.3499999999999801</v>
      </c>
      <c r="M4265">
        <v>50</v>
      </c>
      <c r="O4265">
        <v>0</v>
      </c>
      <c r="P4265">
        <v>0</v>
      </c>
    </row>
    <row r="4266" spans="1:17" hidden="1" x14ac:dyDescent="0.3">
      <c r="A4266" t="s">
        <v>8690</v>
      </c>
      <c r="B4266" t="s">
        <v>8691</v>
      </c>
      <c r="C4266" t="str">
        <f>IFERROR(VLOOKUP(Table1[[#This Row],[Ticker]],[1]!Table1[[Symbol]:[Industry]],2,FALSE),"-")</f>
        <v>-</v>
      </c>
      <c r="D4266" t="s">
        <v>281</v>
      </c>
      <c r="E4266">
        <v>12.519125000000001</v>
      </c>
      <c r="F4266">
        <v>12.5</v>
      </c>
      <c r="G4266">
        <v>44.260934246774198</v>
      </c>
      <c r="H4266">
        <v>-5.3470653286887604</v>
      </c>
      <c r="I4266">
        <v>13.080479397688199</v>
      </c>
      <c r="J4266">
        <v>-4.3987411827098599</v>
      </c>
      <c r="K4266">
        <v>13.138315440748199</v>
      </c>
      <c r="L4266">
        <v>11.787805950972</v>
      </c>
      <c r="M4266">
        <v>14.170306803369799</v>
      </c>
      <c r="N4266">
        <v>1.55</v>
      </c>
      <c r="O4266">
        <v>17.68</v>
      </c>
      <c r="P4266">
        <v>68.236877523553105</v>
      </c>
    </row>
    <row r="4267" spans="1:17" hidden="1" x14ac:dyDescent="0.3">
      <c r="A4267" t="s">
        <v>8692</v>
      </c>
      <c r="B4267" t="s">
        <v>8693</v>
      </c>
      <c r="C4267" t="str">
        <f>IFERROR(VLOOKUP(Table1[[#This Row],[Ticker]],[1]!Table1[[Symbol]:[Industry]],2,FALSE),"-")</f>
        <v>-</v>
      </c>
      <c r="D4267" t="s">
        <v>1404</v>
      </c>
      <c r="E4267">
        <v>12.493874249999999</v>
      </c>
      <c r="F4267">
        <v>5.07</v>
      </c>
      <c r="G4267">
        <v>-20.506555521676798</v>
      </c>
      <c r="H4267">
        <v>7.0229159486151804</v>
      </c>
      <c r="I4267">
        <v>-30.8968752507928</v>
      </c>
      <c r="J4267">
        <v>-3.79539804475161</v>
      </c>
      <c r="K4267">
        <v>4.8434426526415502</v>
      </c>
      <c r="L4267">
        <v>5.3327746406463499</v>
      </c>
      <c r="M4267">
        <v>58.832446347502803</v>
      </c>
      <c r="N4267">
        <v>0.41531506345998698</v>
      </c>
      <c r="O4267">
        <v>55.818540433925001</v>
      </c>
      <c r="P4267">
        <v>28.6802030456852</v>
      </c>
      <c r="Q4267">
        <v>-8.5650014095160001E-3</v>
      </c>
    </row>
    <row r="4268" spans="1:17" hidden="1" x14ac:dyDescent="0.3">
      <c r="A4268" t="s">
        <v>8694</v>
      </c>
      <c r="B4268" t="s">
        <v>8695</v>
      </c>
      <c r="C4268" t="str">
        <f>IFERROR(VLOOKUP(Table1[[#This Row],[Ticker]],[1]!Table1[[Symbol]:[Industry]],2,FALSE),"-")</f>
        <v>-</v>
      </c>
      <c r="D4268" t="s">
        <v>116</v>
      </c>
      <c r="E4268">
        <v>12.492000000000001</v>
      </c>
      <c r="F4268">
        <v>3.47</v>
      </c>
      <c r="G4268">
        <v>543.33174903091299</v>
      </c>
      <c r="H4268">
        <v>71.611901298587995</v>
      </c>
      <c r="I4268">
        <v>105.762832031125</v>
      </c>
      <c r="J4268">
        <v>6.1169800147144704</v>
      </c>
      <c r="K4268">
        <v>2.5067666283129602</v>
      </c>
      <c r="L4268">
        <v>1.8699255939912001</v>
      </c>
      <c r="M4268">
        <v>98.364022099367105</v>
      </c>
      <c r="N4268">
        <v>2.3823398542272298</v>
      </c>
      <c r="O4268">
        <v>0</v>
      </c>
      <c r="P4268">
        <v>567.30769230769204</v>
      </c>
      <c r="Q4268">
        <v>0.226659004930509</v>
      </c>
    </row>
    <row r="4269" spans="1:17" hidden="1" x14ac:dyDescent="0.3">
      <c r="A4269" t="s">
        <v>8696</v>
      </c>
      <c r="B4269" t="s">
        <v>8697</v>
      </c>
      <c r="C4269" t="str">
        <f>IFERROR(VLOOKUP(Table1[[#This Row],[Ticker]],[1]!Table1[[Symbol]:[Industry]],2,FALSE),"-")</f>
        <v>-</v>
      </c>
      <c r="E4269">
        <v>12.475008000000001</v>
      </c>
      <c r="F4269">
        <v>74.97</v>
      </c>
      <c r="G4269">
        <v>-9.2552087702754697</v>
      </c>
      <c r="H4269">
        <v>2.1791309542142701</v>
      </c>
      <c r="I4269">
        <v>-11.7065524922228</v>
      </c>
      <c r="J4269">
        <v>0.54422459675781298</v>
      </c>
      <c r="K4269">
        <v>75.698623127695996</v>
      </c>
      <c r="L4269">
        <v>74.2938697761181</v>
      </c>
      <c r="M4269">
        <v>46.814303299417602</v>
      </c>
      <c r="N4269">
        <v>1.84848484848484</v>
      </c>
      <c r="O4269">
        <v>15.646258503401301</v>
      </c>
      <c r="P4269">
        <v>18.623417721518901</v>
      </c>
    </row>
    <row r="4270" spans="1:17" hidden="1" x14ac:dyDescent="0.3">
      <c r="A4270" t="s">
        <v>8698</v>
      </c>
      <c r="B4270" t="s">
        <v>8699</v>
      </c>
      <c r="C4270" t="str">
        <f>IFERROR(VLOOKUP(Table1[[#This Row],[Ticker]],[1]!Table1[[Symbol]:[Industry]],2,FALSE),"-")</f>
        <v>-</v>
      </c>
      <c r="D4270" t="s">
        <v>420</v>
      </c>
      <c r="E4270">
        <v>12.445829099999999</v>
      </c>
      <c r="F4270">
        <v>12.27</v>
      </c>
      <c r="G4270">
        <v>12.357390056554401</v>
      </c>
      <c r="H4270">
        <v>-8.2834319822807601</v>
      </c>
      <c r="I4270">
        <v>-43.5018902842166</v>
      </c>
      <c r="J4270">
        <v>0.22676427929750301</v>
      </c>
      <c r="K4270">
        <v>12.416569482023901</v>
      </c>
      <c r="L4270">
        <v>11.332960140887399</v>
      </c>
      <c r="M4270">
        <v>36.201845116761397</v>
      </c>
      <c r="N4270">
        <v>0.78106067284196501</v>
      </c>
      <c r="O4270">
        <v>64.221678891605507</v>
      </c>
      <c r="P4270">
        <v>69.241379310344797</v>
      </c>
      <c r="Q4270">
        <v>6.7992380564902005E-2</v>
      </c>
    </row>
    <row r="4271" spans="1:17" hidden="1" x14ac:dyDescent="0.3">
      <c r="A4271" t="s">
        <v>8700</v>
      </c>
      <c r="B4271" t="s">
        <v>8701</v>
      </c>
      <c r="C4271" t="str">
        <f>IFERROR(VLOOKUP(Table1[[#This Row],[Ticker]],[1]!Table1[[Symbol]:[Industry]],2,FALSE),"-")</f>
        <v>-</v>
      </c>
      <c r="E4271">
        <v>12.4215</v>
      </c>
      <c r="F4271">
        <v>12.25</v>
      </c>
      <c r="G4271">
        <v>198.392477775852</v>
      </c>
      <c r="H4271">
        <v>20.3305753409985</v>
      </c>
      <c r="I4271">
        <v>70.631432400339904</v>
      </c>
      <c r="J4271">
        <v>3.05468484780384</v>
      </c>
      <c r="K4271">
        <v>11.1457121647293</v>
      </c>
      <c r="L4271">
        <v>8.7498297935145093</v>
      </c>
      <c r="M4271">
        <v>58.478600632558702</v>
      </c>
      <c r="N4271">
        <v>0.55495460665769003</v>
      </c>
      <c r="O4271">
        <v>13.714285714285699</v>
      </c>
      <c r="P4271">
        <v>270.09063444108699</v>
      </c>
      <c r="Q4271">
        <v>1.5199638437779999E-2</v>
      </c>
    </row>
    <row r="4272" spans="1:17" hidden="1" x14ac:dyDescent="0.3">
      <c r="A4272" t="s">
        <v>8702</v>
      </c>
      <c r="B4272" t="s">
        <v>8703</v>
      </c>
      <c r="C4272" t="str">
        <f>IFERROR(VLOOKUP(Table1[[#This Row],[Ticker]],[1]!Table1[[Symbol]:[Industry]],2,FALSE),"-")</f>
        <v>-</v>
      </c>
      <c r="D4272" t="s">
        <v>1147</v>
      </c>
      <c r="E4272">
        <v>12.416056749999999</v>
      </c>
      <c r="F4272">
        <v>6.19</v>
      </c>
      <c r="G4272">
        <v>58.082880252632798</v>
      </c>
      <c r="H4272">
        <v>-21.872466239825901</v>
      </c>
      <c r="I4272">
        <v>-10.341022011840799</v>
      </c>
      <c r="J4272">
        <v>1.3789491376593099</v>
      </c>
      <c r="K4272">
        <v>6.3972392868679897</v>
      </c>
      <c r="L4272">
        <v>5.3657299735849397</v>
      </c>
      <c r="M4272">
        <v>45.707709053124503</v>
      </c>
      <c r="N4272">
        <v>0.390626902272596</v>
      </c>
      <c r="O4272">
        <v>30.8562197092083</v>
      </c>
      <c r="Q4272">
        <v>4.5225218950295999E-2</v>
      </c>
    </row>
    <row r="4273" spans="1:17" hidden="1" x14ac:dyDescent="0.3">
      <c r="A4273" t="s">
        <v>8704</v>
      </c>
      <c r="B4273" t="s">
        <v>8705</v>
      </c>
      <c r="C4273" t="str">
        <f>IFERROR(VLOOKUP(Table1[[#This Row],[Ticker]],[1]!Table1[[Symbol]:[Industry]],2,FALSE),"-")</f>
        <v>-</v>
      </c>
      <c r="D4273" t="s">
        <v>302</v>
      </c>
      <c r="E4273">
        <v>12.363</v>
      </c>
      <c r="F4273">
        <v>41.21</v>
      </c>
      <c r="G4273">
        <v>-0.96101790364459505</v>
      </c>
      <c r="H4273">
        <v>-1.1362945777006099</v>
      </c>
      <c r="I4273">
        <v>-3.9079920016282599</v>
      </c>
      <c r="J4273">
        <v>5.5378551700062202</v>
      </c>
      <c r="K4273">
        <v>39.394441801143003</v>
      </c>
      <c r="L4273">
        <v>38.540891939054703</v>
      </c>
      <c r="M4273">
        <v>69.520779145297098</v>
      </c>
      <c r="N4273">
        <v>2.2224299065420499</v>
      </c>
      <c r="O4273">
        <v>9.4879883523416595</v>
      </c>
      <c r="P4273">
        <v>35.114754098360599</v>
      </c>
    </row>
    <row r="4274" spans="1:17" hidden="1" x14ac:dyDescent="0.3">
      <c r="A4274" t="s">
        <v>8706</v>
      </c>
      <c r="B4274" t="s">
        <v>8707</v>
      </c>
      <c r="C4274" t="str">
        <f>IFERROR(VLOOKUP(Table1[[#This Row],[Ticker]],[1]!Table1[[Symbol]:[Industry]],2,FALSE),"-")</f>
        <v>-</v>
      </c>
      <c r="D4274" t="s">
        <v>420</v>
      </c>
      <c r="E4274">
        <v>12.3596</v>
      </c>
      <c r="F4274">
        <v>1.06</v>
      </c>
      <c r="G4274">
        <v>-25.810805662100002</v>
      </c>
      <c r="H4274">
        <v>-3.22671513844828</v>
      </c>
      <c r="I4274">
        <v>-29.077414460511001</v>
      </c>
      <c r="J4274">
        <v>-0.37320659590273703</v>
      </c>
      <c r="K4274">
        <v>1.09366110325618</v>
      </c>
      <c r="L4274">
        <v>1.1304989709931701</v>
      </c>
      <c r="M4274">
        <v>34.471883079825098</v>
      </c>
      <c r="N4274">
        <v>0.82979707166709404</v>
      </c>
      <c r="O4274">
        <v>51.8867924528301</v>
      </c>
      <c r="P4274">
        <v>16.4835164835164</v>
      </c>
      <c r="Q4274">
        <v>7.8344284349193993E-2</v>
      </c>
    </row>
    <row r="4275" spans="1:17" hidden="1" x14ac:dyDescent="0.3">
      <c r="A4275" t="s">
        <v>8708</v>
      </c>
      <c r="B4275" t="s">
        <v>8709</v>
      </c>
      <c r="C4275" t="str">
        <f>IFERROR(VLOOKUP(Table1[[#This Row],[Ticker]],[1]!Table1[[Symbol]:[Industry]],2,FALSE),"-")</f>
        <v>-</v>
      </c>
      <c r="D4275" t="s">
        <v>138</v>
      </c>
      <c r="E4275">
        <v>12.357390000000001</v>
      </c>
      <c r="F4275">
        <v>103.8</v>
      </c>
      <c r="G4275">
        <v>142.51956378355399</v>
      </c>
      <c r="H4275">
        <v>20.3896036258921</v>
      </c>
      <c r="I4275">
        <v>-4.8189956873670603</v>
      </c>
      <c r="J4275">
        <v>-1.15709865465995</v>
      </c>
      <c r="K4275">
        <v>86.555843605373497</v>
      </c>
      <c r="L4275">
        <v>68.637597406793006</v>
      </c>
      <c r="M4275">
        <v>78.283282643221298</v>
      </c>
      <c r="N4275">
        <v>0.87017543859649105</v>
      </c>
      <c r="O4275">
        <v>2.1194605009633798</v>
      </c>
      <c r="P4275">
        <v>219.38461538461499</v>
      </c>
      <c r="Q4275">
        <v>0.10904710301610999</v>
      </c>
    </row>
    <row r="4276" spans="1:17" hidden="1" x14ac:dyDescent="0.3">
      <c r="A4276" t="s">
        <v>8710</v>
      </c>
      <c r="B4276" t="s">
        <v>8711</v>
      </c>
      <c r="C4276" t="str">
        <f>IFERROR(VLOOKUP(Table1[[#This Row],[Ticker]],[1]!Table1[[Symbol]:[Industry]],2,FALSE),"-")</f>
        <v>-</v>
      </c>
      <c r="E4276">
        <v>12.337638</v>
      </c>
      <c r="F4276">
        <v>24.6</v>
      </c>
      <c r="G4276">
        <v>244.83964892711899</v>
      </c>
      <c r="H4276">
        <v>-0.71301871563165398</v>
      </c>
      <c r="I4276">
        <v>3.2979406183409301</v>
      </c>
      <c r="J4276">
        <v>3.0869507326477801</v>
      </c>
      <c r="K4276">
        <v>24.288713671504901</v>
      </c>
      <c r="L4276">
        <v>20.354383638716101</v>
      </c>
      <c r="M4276">
        <v>44.727936768256498</v>
      </c>
      <c r="N4276">
        <v>0.38132209980557302</v>
      </c>
      <c r="O4276">
        <v>53.252032520325201</v>
      </c>
      <c r="P4276">
        <v>330.82311733800299</v>
      </c>
    </row>
    <row r="4277" spans="1:17" hidden="1" x14ac:dyDescent="0.3">
      <c r="A4277" t="s">
        <v>8712</v>
      </c>
      <c r="B4277" t="s">
        <v>8713</v>
      </c>
      <c r="C4277" t="str">
        <f>IFERROR(VLOOKUP(Table1[[#This Row],[Ticker]],[1]!Table1[[Symbol]:[Industry]],2,FALSE),"-")</f>
        <v>-</v>
      </c>
      <c r="D4277" t="s">
        <v>130</v>
      </c>
      <c r="E4277">
        <v>12.32517</v>
      </c>
      <c r="F4277">
        <v>3.74</v>
      </c>
      <c r="G4277">
        <v>86.1364162737828</v>
      </c>
      <c r="H4277">
        <v>-19.8692591794705</v>
      </c>
      <c r="I4277">
        <v>47.352419403044898</v>
      </c>
      <c r="J4277">
        <v>-4.9148324752024797</v>
      </c>
      <c r="K4277">
        <v>3.7142350817459402</v>
      </c>
      <c r="L4277">
        <v>2.8956212217700799</v>
      </c>
      <c r="M4277">
        <v>25.550244916239699</v>
      </c>
      <c r="N4277">
        <v>0.21075685683673301</v>
      </c>
      <c r="O4277">
        <v>33.422459893048099</v>
      </c>
      <c r="P4277">
        <v>132.29813664596199</v>
      </c>
      <c r="Q4277">
        <v>-4.1424448407200998E-2</v>
      </c>
    </row>
    <row r="4278" spans="1:17" hidden="1" x14ac:dyDescent="0.3">
      <c r="A4278" t="s">
        <v>8714</v>
      </c>
      <c r="B4278" t="s">
        <v>8715</v>
      </c>
      <c r="C4278" t="str">
        <f>IFERROR(VLOOKUP(Table1[[#This Row],[Ticker]],[1]!Table1[[Symbol]:[Industry]],2,FALSE),"-")</f>
        <v>-</v>
      </c>
      <c r="D4278" t="s">
        <v>372</v>
      </c>
      <c r="E4278">
        <v>12.3061104</v>
      </c>
      <c r="F4278">
        <v>12</v>
      </c>
      <c r="G4278">
        <v>14.5921860534751</v>
      </c>
      <c r="H4278">
        <v>102.024272432608</v>
      </c>
      <c r="I4278">
        <v>61.996308684401299</v>
      </c>
      <c r="J4278">
        <v>-7.5721613144213604</v>
      </c>
      <c r="K4278">
        <v>9.5490758258899096</v>
      </c>
      <c r="L4278">
        <v>7.7693750089381304</v>
      </c>
      <c r="M4278">
        <v>45.123996915282703</v>
      </c>
      <c r="N4278">
        <v>3.0638297872340399</v>
      </c>
      <c r="O4278">
        <v>36.9166666666666</v>
      </c>
      <c r="P4278">
        <v>106.896551724137</v>
      </c>
    </row>
    <row r="4279" spans="1:17" hidden="1" x14ac:dyDescent="0.3">
      <c r="A4279" t="s">
        <v>8716</v>
      </c>
      <c r="B4279" t="s">
        <v>8717</v>
      </c>
      <c r="C4279" t="str">
        <f>IFERROR(VLOOKUP(Table1[[#This Row],[Ticker]],[1]!Table1[[Symbol]:[Industry]],2,FALSE),"-")</f>
        <v>-</v>
      </c>
      <c r="D4279" t="s">
        <v>921</v>
      </c>
      <c r="E4279">
        <v>12.30479946</v>
      </c>
      <c r="F4279">
        <v>2.46</v>
      </c>
      <c r="G4279">
        <v>30.741037855296501</v>
      </c>
      <c r="H4279">
        <v>-9.0485126228134103</v>
      </c>
      <c r="I4279">
        <v>1.8865808937281801</v>
      </c>
      <c r="J4279">
        <v>2.9733743943286401</v>
      </c>
      <c r="K4279">
        <v>2.6760546289313298</v>
      </c>
      <c r="L4279">
        <v>2.4301740999819099</v>
      </c>
      <c r="M4279">
        <v>45.857174763460499</v>
      </c>
      <c r="N4279">
        <v>0.40494023422877101</v>
      </c>
      <c r="O4279">
        <v>72.357723577235703</v>
      </c>
      <c r="P4279">
        <v>73.239436619718305</v>
      </c>
      <c r="Q4279">
        <v>8.8735595534940002E-3</v>
      </c>
    </row>
    <row r="4280" spans="1:17" hidden="1" x14ac:dyDescent="0.3">
      <c r="A4280" t="s">
        <v>8718</v>
      </c>
      <c r="B4280" t="s">
        <v>8719</v>
      </c>
      <c r="C4280" t="str">
        <f>IFERROR(VLOOKUP(Table1[[#This Row],[Ticker]],[1]!Table1[[Symbol]:[Industry]],2,FALSE),"-")</f>
        <v>-</v>
      </c>
      <c r="D4280" t="s">
        <v>448</v>
      </c>
      <c r="E4280">
        <v>12.293352915</v>
      </c>
      <c r="F4280">
        <v>36.57</v>
      </c>
      <c r="G4280">
        <v>-23.148813417391001</v>
      </c>
      <c r="H4280">
        <v>-7.7232998547454796</v>
      </c>
      <c r="I4280">
        <v>-16.471835406341199</v>
      </c>
      <c r="J4280">
        <v>0.135505250708752</v>
      </c>
      <c r="K4280">
        <v>36.489630305286497</v>
      </c>
      <c r="L4280">
        <v>36.386381104195301</v>
      </c>
      <c r="M4280">
        <v>46.598427974805503</v>
      </c>
      <c r="N4280">
        <v>0.74931068480331497</v>
      </c>
      <c r="O4280">
        <v>40.552365326770499</v>
      </c>
      <c r="P4280">
        <v>17.2115384615384</v>
      </c>
      <c r="Q4280">
        <v>6.4879042314484006E-2</v>
      </c>
    </row>
    <row r="4281" spans="1:17" hidden="1" x14ac:dyDescent="0.3">
      <c r="A4281" t="s">
        <v>8720</v>
      </c>
      <c r="B4281" t="s">
        <v>8721</v>
      </c>
      <c r="C4281" t="str">
        <f>IFERROR(VLOOKUP(Table1[[#This Row],[Ticker]],[1]!Table1[[Symbol]:[Industry]],2,FALSE),"-")</f>
        <v>-</v>
      </c>
      <c r="E4281">
        <v>12.277939999999999</v>
      </c>
      <c r="F4281">
        <v>34.25</v>
      </c>
      <c r="G4281">
        <v>208.87148140738</v>
      </c>
      <c r="H4281">
        <v>-0.110257895085004</v>
      </c>
      <c r="I4281">
        <v>-32.225973218825899</v>
      </c>
      <c r="J4281">
        <v>13.0269832174474</v>
      </c>
      <c r="K4281">
        <v>32.507670544950699</v>
      </c>
      <c r="L4281">
        <v>29.577539993349301</v>
      </c>
      <c r="M4281">
        <v>72.433589604447207</v>
      </c>
      <c r="N4281">
        <v>0.25611622376176202</v>
      </c>
      <c r="O4281">
        <v>35.328467153284599</v>
      </c>
      <c r="P4281">
        <v>245.95959595959499</v>
      </c>
    </row>
    <row r="4282" spans="1:17" hidden="1" x14ac:dyDescent="0.3">
      <c r="A4282" t="s">
        <v>8722</v>
      </c>
      <c r="B4282" t="s">
        <v>8723</v>
      </c>
      <c r="C4282" t="str">
        <f>IFERROR(VLOOKUP(Table1[[#This Row],[Ticker]],[1]!Table1[[Symbol]:[Industry]],2,FALSE),"-")</f>
        <v>-</v>
      </c>
      <c r="D4282" t="s">
        <v>130</v>
      </c>
      <c r="E4282">
        <v>12.23959485</v>
      </c>
      <c r="F4282">
        <v>10.210000000000001</v>
      </c>
      <c r="G4282">
        <v>-75.587317684361807</v>
      </c>
      <c r="H4282">
        <v>-4.5694578430067496</v>
      </c>
      <c r="I4282">
        <v>-26.858007850860499</v>
      </c>
      <c r="J4282">
        <v>-1.7580777055444901</v>
      </c>
      <c r="K4282">
        <v>9.8955480940877401</v>
      </c>
      <c r="L4282">
        <v>11.141679155925001</v>
      </c>
      <c r="M4282">
        <v>73.818335314863106</v>
      </c>
      <c r="N4282">
        <v>1.2393692958804701</v>
      </c>
      <c r="O4282">
        <v>127.71792360430899</v>
      </c>
      <c r="P4282">
        <v>20.543093270366001</v>
      </c>
    </row>
    <row r="4283" spans="1:17" hidden="1" x14ac:dyDescent="0.3">
      <c r="A4283" t="s">
        <v>8724</v>
      </c>
      <c r="B4283" t="s">
        <v>8725</v>
      </c>
      <c r="C4283" t="str">
        <f>IFERROR(VLOOKUP(Table1[[#This Row],[Ticker]],[1]!Table1[[Symbol]:[Industry]],2,FALSE),"-")</f>
        <v>-</v>
      </c>
      <c r="D4283" t="s">
        <v>420</v>
      </c>
      <c r="E4283">
        <v>12.236625</v>
      </c>
      <c r="F4283">
        <v>1.49</v>
      </c>
      <c r="G4283">
        <v>29.632304145901401</v>
      </c>
      <c r="H4283">
        <v>10.3548344545574</v>
      </c>
      <c r="I4283">
        <v>-13.201481728580999</v>
      </c>
      <c r="J4283">
        <v>-12.8704095495836</v>
      </c>
      <c r="K4283">
        <v>1.4010194459209799</v>
      </c>
      <c r="L4283">
        <v>1.30976082850856</v>
      </c>
      <c r="M4283">
        <v>44.989077186557402</v>
      </c>
      <c r="N4283">
        <v>1.99648866754365</v>
      </c>
      <c r="O4283">
        <v>35.570469798657697</v>
      </c>
      <c r="P4283">
        <v>79.518072289156606</v>
      </c>
      <c r="Q4283">
        <v>0.107846738421269</v>
      </c>
    </row>
    <row r="4284" spans="1:17" hidden="1" x14ac:dyDescent="0.3">
      <c r="A4284" t="s">
        <v>8726</v>
      </c>
      <c r="B4284" t="s">
        <v>8727</v>
      </c>
      <c r="C4284" t="str">
        <f>IFERROR(VLOOKUP(Table1[[#This Row],[Ticker]],[1]!Table1[[Symbol]:[Industry]],2,FALSE),"-")</f>
        <v>-</v>
      </c>
      <c r="D4284" t="s">
        <v>703</v>
      </c>
      <c r="E4284">
        <v>12.214835947999999</v>
      </c>
      <c r="F4284">
        <v>2635</v>
      </c>
      <c r="G4284">
        <v>1.67616014420092</v>
      </c>
      <c r="H4284">
        <v>0.71151941276042396</v>
      </c>
      <c r="I4284">
        <v>1.01355801671638</v>
      </c>
      <c r="J4284">
        <v>3.8945562067010997E-2</v>
      </c>
      <c r="K4284">
        <v>2544.9933492694199</v>
      </c>
      <c r="L4284">
        <v>2359.8193689055602</v>
      </c>
      <c r="M4284">
        <v>57.569699091115801</v>
      </c>
      <c r="N4284">
        <v>0.49311366457140499</v>
      </c>
      <c r="O4284">
        <v>2.4671726755218302</v>
      </c>
      <c r="P4284">
        <v>30.704365079365001</v>
      </c>
      <c r="Q4284">
        <v>2.2268006150822001E-2</v>
      </c>
    </row>
    <row r="4285" spans="1:17" hidden="1" x14ac:dyDescent="0.3">
      <c r="A4285" t="s">
        <v>8728</v>
      </c>
      <c r="B4285" t="s">
        <v>8729</v>
      </c>
      <c r="C4285" t="str">
        <f>IFERROR(VLOOKUP(Table1[[#This Row],[Ticker]],[1]!Table1[[Symbol]:[Industry]],2,FALSE),"-")</f>
        <v>-</v>
      </c>
      <c r="E4285">
        <v>12.186</v>
      </c>
      <c r="F4285">
        <v>40.619999999999997</v>
      </c>
      <c r="G4285">
        <v>41.819975090568001</v>
      </c>
      <c r="H4285">
        <v>-21.9339431639672</v>
      </c>
      <c r="I4285">
        <v>-37.140891633744303</v>
      </c>
      <c r="J4285">
        <v>4.8125172796846396</v>
      </c>
      <c r="K4285">
        <v>45.654675975718902</v>
      </c>
      <c r="L4285">
        <v>41.841163899017602</v>
      </c>
      <c r="M4285">
        <v>40.596082301592197</v>
      </c>
      <c r="N4285">
        <v>0.47620648519683301</v>
      </c>
      <c r="O4285">
        <v>44.411619891678903</v>
      </c>
      <c r="P4285">
        <v>98.146341463414601</v>
      </c>
      <c r="Q4285">
        <v>5.5891340897205002E-2</v>
      </c>
    </row>
    <row r="4286" spans="1:17" hidden="1" x14ac:dyDescent="0.3">
      <c r="A4286" t="s">
        <v>8730</v>
      </c>
      <c r="B4286" t="s">
        <v>8731</v>
      </c>
      <c r="C4286" t="str">
        <f>IFERROR(VLOOKUP(Table1[[#This Row],[Ticker]],[1]!Table1[[Symbol]:[Industry]],2,FALSE),"-")</f>
        <v>-</v>
      </c>
      <c r="D4286" t="s">
        <v>619</v>
      </c>
      <c r="E4286">
        <v>12.178177055999999</v>
      </c>
      <c r="F4286">
        <v>24.81</v>
      </c>
      <c r="G4286">
        <v>-4.7544151652940601</v>
      </c>
      <c r="H4286">
        <v>-7.3982887973537999</v>
      </c>
      <c r="I4286">
        <v>-40.572350902951897</v>
      </c>
      <c r="J4286">
        <v>2.3277673612490801</v>
      </c>
      <c r="K4286">
        <v>25.073110138572702</v>
      </c>
      <c r="L4286">
        <v>24.756556662626199</v>
      </c>
      <c r="M4286">
        <v>40.769478349169503</v>
      </c>
      <c r="N4286">
        <v>1.3984043803167701</v>
      </c>
      <c r="O4286">
        <v>52.7609834744054</v>
      </c>
      <c r="P4286">
        <v>27.886597938144298</v>
      </c>
      <c r="Q4286">
        <v>4.1257595607090997E-2</v>
      </c>
    </row>
    <row r="4287" spans="1:17" hidden="1" x14ac:dyDescent="0.3">
      <c r="A4287" t="s">
        <v>8732</v>
      </c>
      <c r="B4287" t="s">
        <v>8733</v>
      </c>
      <c r="C4287" t="str">
        <f>IFERROR(VLOOKUP(Table1[[#This Row],[Ticker]],[1]!Table1[[Symbol]:[Industry]],2,FALSE),"-")</f>
        <v>-</v>
      </c>
      <c r="D4287" t="s">
        <v>619</v>
      </c>
      <c r="E4287">
        <v>12.171062214999999</v>
      </c>
      <c r="F4287">
        <v>13.91</v>
      </c>
      <c r="G4287">
        <v>-15.7269160394248</v>
      </c>
      <c r="H4287">
        <v>-12.0279612443672</v>
      </c>
      <c r="I4287">
        <v>-10.2751441736572</v>
      </c>
      <c r="J4287">
        <v>-18.065904967435301</v>
      </c>
      <c r="K4287">
        <v>14.2713493350658</v>
      </c>
      <c r="L4287">
        <v>13.598611268111901</v>
      </c>
      <c r="M4287">
        <v>36.712935882049202</v>
      </c>
      <c r="N4287">
        <v>2.7679930559687498</v>
      </c>
      <c r="O4287">
        <v>58.519051042415498</v>
      </c>
      <c r="Q4287">
        <v>6.2355914665158003E-2</v>
      </c>
    </row>
    <row r="4288" spans="1:17" hidden="1" x14ac:dyDescent="0.3">
      <c r="A4288" t="s">
        <v>8734</v>
      </c>
      <c r="B4288" t="s">
        <v>8735</v>
      </c>
      <c r="C4288" t="str">
        <f>IFERROR(VLOOKUP(Table1[[#This Row],[Ticker]],[1]!Table1[[Symbol]:[Industry]],2,FALSE),"-")</f>
        <v>-</v>
      </c>
      <c r="D4288" t="s">
        <v>703</v>
      </c>
      <c r="E4288">
        <v>12.120252429999899</v>
      </c>
      <c r="F4288">
        <v>38.74</v>
      </c>
      <c r="G4288">
        <v>14.085353943463399</v>
      </c>
      <c r="H4288">
        <v>1.27940183143974</v>
      </c>
      <c r="I4288">
        <v>2.4229461081006902</v>
      </c>
      <c r="J4288">
        <v>0.46688507626283798</v>
      </c>
      <c r="K4288">
        <v>37.166058836543797</v>
      </c>
      <c r="L4288">
        <v>33.9598053523275</v>
      </c>
      <c r="M4288">
        <v>57.562155009737999</v>
      </c>
      <c r="N4288">
        <v>2.0028095804649899</v>
      </c>
      <c r="O4288">
        <v>3.1233866804336499</v>
      </c>
      <c r="P4288">
        <v>43.481481481481403</v>
      </c>
    </row>
    <row r="4289" spans="1:17" hidden="1" x14ac:dyDescent="0.3">
      <c r="A4289" t="s">
        <v>8736</v>
      </c>
      <c r="B4289" t="s">
        <v>8737</v>
      </c>
      <c r="C4289" t="str">
        <f>IFERROR(VLOOKUP(Table1[[#This Row],[Ticker]],[1]!Table1[[Symbol]:[Industry]],2,FALSE),"-")</f>
        <v>-</v>
      </c>
      <c r="D4289" t="s">
        <v>291</v>
      </c>
      <c r="E4289">
        <v>11.95926768</v>
      </c>
      <c r="F4289">
        <v>27.6</v>
      </c>
      <c r="G4289">
        <v>15.417996117160399</v>
      </c>
      <c r="H4289">
        <v>21.579024328905302</v>
      </c>
      <c r="I4289">
        <v>-1.7227509508977601</v>
      </c>
      <c r="J4289">
        <v>18.644352966462499</v>
      </c>
      <c r="K4289">
        <v>23.192298968053599</v>
      </c>
      <c r="L4289">
        <v>23.439854455832702</v>
      </c>
      <c r="M4289">
        <v>96.091436436890604</v>
      </c>
      <c r="N4289">
        <v>0.77500000000000002</v>
      </c>
      <c r="O4289">
        <v>26.811594202898501</v>
      </c>
      <c r="P4289">
        <v>76.020408163265301</v>
      </c>
      <c r="Q4289">
        <v>3.0485594573881E-2</v>
      </c>
    </row>
    <row r="4290" spans="1:17" hidden="1" x14ac:dyDescent="0.3">
      <c r="A4290" t="s">
        <v>8738</v>
      </c>
      <c r="B4290" t="s">
        <v>8739</v>
      </c>
      <c r="C4290" t="str">
        <f>IFERROR(VLOOKUP(Table1[[#This Row],[Ticker]],[1]!Table1[[Symbol]:[Industry]],2,FALSE),"-")</f>
        <v>-</v>
      </c>
      <c r="D4290" t="s">
        <v>62</v>
      </c>
      <c r="E4290">
        <v>11.9316455</v>
      </c>
      <c r="F4290">
        <v>24.67</v>
      </c>
      <c r="G4290">
        <v>113.23559518475901</v>
      </c>
      <c r="H4290">
        <v>-4.1612945777006196</v>
      </c>
      <c r="I4290">
        <v>-24.2230659170256</v>
      </c>
      <c r="J4290">
        <v>0.54422459675781298</v>
      </c>
      <c r="K4290">
        <v>24.536217330251901</v>
      </c>
      <c r="L4290">
        <v>21.726171720162199</v>
      </c>
      <c r="M4290">
        <v>97.755691246373402</v>
      </c>
      <c r="N4290">
        <v>0</v>
      </c>
      <c r="O4290">
        <v>15.4843940008106</v>
      </c>
      <c r="P4290">
        <v>228.933333333333</v>
      </c>
    </row>
    <row r="4291" spans="1:17" hidden="1" x14ac:dyDescent="0.3">
      <c r="A4291" t="s">
        <v>8740</v>
      </c>
      <c r="B4291" t="s">
        <v>4234</v>
      </c>
      <c r="C4291" t="str">
        <f>IFERROR(VLOOKUP(Table1[[#This Row],[Ticker]],[1]!Table1[[Symbol]:[Industry]],2,FALSE),"-")</f>
        <v>-</v>
      </c>
      <c r="D4291" t="s">
        <v>51</v>
      </c>
      <c r="E4291">
        <v>11.93</v>
      </c>
      <c r="F4291">
        <v>119.3</v>
      </c>
      <c r="M4291">
        <v>100</v>
      </c>
      <c r="N4291">
        <v>1</v>
      </c>
      <c r="Q4291">
        <v>5.4726977498741003E-2</v>
      </c>
    </row>
    <row r="4292" spans="1:17" hidden="1" x14ac:dyDescent="0.3">
      <c r="A4292" t="s">
        <v>8741</v>
      </c>
      <c r="B4292" t="s">
        <v>8742</v>
      </c>
      <c r="C4292" t="str">
        <f>IFERROR(VLOOKUP(Table1[[#This Row],[Ticker]],[1]!Table1[[Symbol]:[Industry]],2,FALSE),"-")</f>
        <v>-</v>
      </c>
      <c r="D4292" t="s">
        <v>539</v>
      </c>
      <c r="E4292">
        <v>11.926853250000001</v>
      </c>
      <c r="F4292">
        <v>37.83</v>
      </c>
      <c r="G4292">
        <v>-10.372339673175301</v>
      </c>
      <c r="H4292">
        <v>-14.333321503654201</v>
      </c>
      <c r="I4292">
        <v>-3.4654961072849901</v>
      </c>
      <c r="J4292">
        <v>10.761416398532001</v>
      </c>
      <c r="K4292">
        <v>37.035817469933598</v>
      </c>
      <c r="L4292">
        <v>35.8405802442526</v>
      </c>
      <c r="M4292">
        <v>82.751663767153104</v>
      </c>
      <c r="N4292">
        <v>0.47692307692307601</v>
      </c>
      <c r="O4292">
        <v>24.6365318530267</v>
      </c>
      <c r="P4292">
        <v>96.826222684703396</v>
      </c>
    </row>
    <row r="4293" spans="1:17" hidden="1" x14ac:dyDescent="0.3">
      <c r="A4293" t="s">
        <v>8743</v>
      </c>
      <c r="B4293" t="s">
        <v>8744</v>
      </c>
      <c r="C4293" t="str">
        <f>IFERROR(VLOOKUP(Table1[[#This Row],[Ticker]],[1]!Table1[[Symbol]:[Industry]],2,FALSE),"-")</f>
        <v>-</v>
      </c>
      <c r="D4293" t="s">
        <v>539</v>
      </c>
      <c r="E4293">
        <v>11.897264085512999</v>
      </c>
      <c r="F4293">
        <v>41.6</v>
      </c>
      <c r="G4293">
        <v>-13.7480683430216</v>
      </c>
      <c r="H4293">
        <v>-4.1612945777006196</v>
      </c>
      <c r="I4293">
        <v>-10.2588002269179</v>
      </c>
      <c r="J4293">
        <v>0.54422459675781298</v>
      </c>
      <c r="K4293">
        <v>40.897959133816002</v>
      </c>
      <c r="L4293">
        <v>39.6456752057667</v>
      </c>
      <c r="M4293">
        <v>100</v>
      </c>
      <c r="N4293">
        <v>0</v>
      </c>
      <c r="O4293">
        <v>0</v>
      </c>
      <c r="P4293">
        <v>10.227874933757199</v>
      </c>
    </row>
    <row r="4294" spans="1:17" hidden="1" x14ac:dyDescent="0.3">
      <c r="A4294" t="s">
        <v>8745</v>
      </c>
      <c r="B4294" t="s">
        <v>8746</v>
      </c>
      <c r="C4294" t="str">
        <f>IFERROR(VLOOKUP(Table1[[#This Row],[Ticker]],[1]!Table1[[Symbol]:[Industry]],2,FALSE),"-")</f>
        <v>-</v>
      </c>
      <c r="D4294" t="s">
        <v>619</v>
      </c>
      <c r="E4294">
        <v>11.8796158</v>
      </c>
      <c r="F4294">
        <v>15.86</v>
      </c>
      <c r="G4294">
        <v>-5.26336842647952</v>
      </c>
      <c r="H4294">
        <v>-18.994909918930102</v>
      </c>
      <c r="I4294">
        <v>-13.9791370409552</v>
      </c>
      <c r="J4294">
        <v>-5.0807754032421801</v>
      </c>
      <c r="K4294">
        <v>17.0816870880852</v>
      </c>
      <c r="L4294">
        <v>16.7702837524422</v>
      </c>
      <c r="M4294">
        <v>42.014928299471102</v>
      </c>
      <c r="N4294">
        <v>0.78598009543895697</v>
      </c>
      <c r="O4294">
        <v>46.5952080706179</v>
      </c>
      <c r="P4294">
        <v>44.181818181818102</v>
      </c>
      <c r="Q4294">
        <v>4.8120100970021999E-2</v>
      </c>
    </row>
    <row r="4295" spans="1:17" hidden="1" x14ac:dyDescent="0.3">
      <c r="A4295" t="s">
        <v>8747</v>
      </c>
      <c r="B4295" t="s">
        <v>8748</v>
      </c>
      <c r="C4295" t="str">
        <f>IFERROR(VLOOKUP(Table1[[#This Row],[Ticker]],[1]!Table1[[Symbol]:[Industry]],2,FALSE),"-")</f>
        <v>-</v>
      </c>
      <c r="D4295" t="s">
        <v>619</v>
      </c>
      <c r="E4295">
        <v>11.815302600000001</v>
      </c>
      <c r="F4295">
        <v>20.34</v>
      </c>
      <c r="G4295">
        <v>32.485595184759497</v>
      </c>
      <c r="H4295">
        <v>3.50537208896603</v>
      </c>
      <c r="I4295">
        <v>-5.310330303183</v>
      </c>
      <c r="J4295">
        <v>-1.0301786536230999</v>
      </c>
      <c r="K4295">
        <v>18.117471443454299</v>
      </c>
      <c r="L4295">
        <v>16.297435399239301</v>
      </c>
      <c r="M4295">
        <v>65.673865982381102</v>
      </c>
      <c r="N4295">
        <v>1.53431304174554</v>
      </c>
      <c r="O4295">
        <v>3.1956735496558402</v>
      </c>
      <c r="P4295">
        <v>86.434463794683694</v>
      </c>
      <c r="Q4295">
        <v>9.0157565568659993E-3</v>
      </c>
    </row>
    <row r="4296" spans="1:17" hidden="1" x14ac:dyDescent="0.3">
      <c r="A4296" t="s">
        <v>8749</v>
      </c>
      <c r="B4296" t="s">
        <v>8750</v>
      </c>
      <c r="C4296" t="str">
        <f>IFERROR(VLOOKUP(Table1[[#This Row],[Ticker]],[1]!Table1[[Symbol]:[Industry]],2,FALSE),"-")</f>
        <v>-</v>
      </c>
      <c r="D4296" t="s">
        <v>921</v>
      </c>
      <c r="E4296">
        <v>11.8108656</v>
      </c>
      <c r="F4296">
        <v>12.24</v>
      </c>
      <c r="G4296">
        <v>2.73213125738256</v>
      </c>
      <c r="H4296">
        <v>2.2734880309950301</v>
      </c>
      <c r="I4296">
        <v>-21.102430095282799</v>
      </c>
      <c r="J4296">
        <v>7.9126456493893897</v>
      </c>
      <c r="K4296">
        <v>11.7117895631664</v>
      </c>
      <c r="L4296">
        <v>11.0988127888241</v>
      </c>
      <c r="M4296">
        <v>54.865706710671397</v>
      </c>
      <c r="N4296">
        <v>1.28497341536063</v>
      </c>
      <c r="O4296">
        <v>27.450980392156801</v>
      </c>
      <c r="P4296">
        <v>48.18401937046</v>
      </c>
    </row>
    <row r="4297" spans="1:17" hidden="1" x14ac:dyDescent="0.3">
      <c r="A4297" t="s">
        <v>8751</v>
      </c>
      <c r="B4297" t="s">
        <v>8752</v>
      </c>
      <c r="C4297" t="str">
        <f>IFERROR(VLOOKUP(Table1[[#This Row],[Ticker]],[1]!Table1[[Symbol]:[Industry]],2,FALSE),"-")</f>
        <v>-</v>
      </c>
      <c r="D4297" t="s">
        <v>916</v>
      </c>
      <c r="E4297">
        <v>11.76</v>
      </c>
      <c r="F4297">
        <v>5.88</v>
      </c>
      <c r="G4297">
        <v>-30.046230816714999</v>
      </c>
      <c r="H4297">
        <v>-7.9011319760746099</v>
      </c>
      <c r="I4297">
        <v>-34.597840035137096</v>
      </c>
      <c r="J4297">
        <v>-2.2472368153932498</v>
      </c>
      <c r="K4297">
        <v>6.1261441975993396</v>
      </c>
      <c r="L4297">
        <v>6.5600198398579197</v>
      </c>
      <c r="M4297">
        <v>29.466322760236402</v>
      </c>
      <c r="N4297">
        <v>0.84999418416093797</v>
      </c>
      <c r="O4297">
        <v>51.360544217687</v>
      </c>
      <c r="P4297">
        <v>14.84375</v>
      </c>
      <c r="Q4297">
        <v>5.7984465973216E-2</v>
      </c>
    </row>
    <row r="4298" spans="1:17" hidden="1" x14ac:dyDescent="0.3">
      <c r="A4298" t="s">
        <v>8753</v>
      </c>
      <c r="B4298" t="s">
        <v>8754</v>
      </c>
      <c r="C4298" t="str">
        <f>IFERROR(VLOOKUP(Table1[[#This Row],[Ticker]],[1]!Table1[[Symbol]:[Industry]],2,FALSE),"-")</f>
        <v>-</v>
      </c>
      <c r="D4298" t="s">
        <v>302</v>
      </c>
      <c r="E4298">
        <v>11.741328897000001</v>
      </c>
      <c r="F4298">
        <v>9.2100000000000009</v>
      </c>
      <c r="G4298">
        <v>24.5724438199952</v>
      </c>
      <c r="H4298">
        <v>-9.2128409694531808</v>
      </c>
      <c r="I4298">
        <v>56.893256461151402</v>
      </c>
      <c r="K4298">
        <v>7.5246027658444099</v>
      </c>
      <c r="L4298">
        <v>6.1570502388896298</v>
      </c>
      <c r="M4298">
        <v>12.136929132962999</v>
      </c>
      <c r="N4298">
        <v>0.79087614581112697</v>
      </c>
      <c r="O4298">
        <v>5.3203040173723997</v>
      </c>
      <c r="P4298">
        <v>84.2</v>
      </c>
    </row>
    <row r="4299" spans="1:17" hidden="1" x14ac:dyDescent="0.3">
      <c r="A4299" t="s">
        <v>8755</v>
      </c>
      <c r="B4299" t="s">
        <v>8756</v>
      </c>
      <c r="C4299" t="str">
        <f>IFERROR(VLOOKUP(Table1[[#This Row],[Ticker]],[1]!Table1[[Symbol]:[Industry]],2,FALSE),"-")</f>
        <v>-</v>
      </c>
      <c r="D4299" t="s">
        <v>619</v>
      </c>
      <c r="E4299">
        <v>11.711690847</v>
      </c>
      <c r="F4299">
        <v>14.11</v>
      </c>
      <c r="G4299">
        <v>44.000247199411497</v>
      </c>
      <c r="H4299">
        <v>-14.744311054253201</v>
      </c>
      <c r="I4299">
        <v>-28.372039795926899</v>
      </c>
      <c r="J4299">
        <v>0.54422459675781298</v>
      </c>
      <c r="K4299">
        <v>14.0253872122756</v>
      </c>
      <c r="L4299">
        <v>11.9659730463997</v>
      </c>
      <c r="M4299">
        <v>0.46178403304846</v>
      </c>
      <c r="N4299">
        <v>9.5081967213114696E-2</v>
      </c>
      <c r="O4299">
        <v>18.284904323174999</v>
      </c>
      <c r="P4299">
        <v>95.9722222222222</v>
      </c>
    </row>
    <row r="4300" spans="1:17" hidden="1" x14ac:dyDescent="0.3">
      <c r="A4300" t="s">
        <v>8757</v>
      </c>
      <c r="B4300" t="s">
        <v>8758</v>
      </c>
      <c r="C4300" t="str">
        <f>IFERROR(VLOOKUP(Table1[[#This Row],[Ticker]],[1]!Table1[[Symbol]:[Industry]],2,FALSE),"-")</f>
        <v>-</v>
      </c>
      <c r="D4300" t="s">
        <v>619</v>
      </c>
      <c r="E4300">
        <v>11.62655</v>
      </c>
      <c r="F4300">
        <v>3875</v>
      </c>
      <c r="G4300">
        <v>33.355711852233</v>
      </c>
      <c r="H4300">
        <v>-15.000666558376899</v>
      </c>
      <c r="I4300">
        <v>-21.5644558472817</v>
      </c>
      <c r="J4300">
        <v>-4.5760057107901497</v>
      </c>
      <c r="K4300">
        <v>3873.3367188627399</v>
      </c>
      <c r="L4300">
        <v>3443.6770646998798</v>
      </c>
      <c r="M4300">
        <v>53.208469653130798</v>
      </c>
      <c r="N4300">
        <v>0.78850574712643595</v>
      </c>
      <c r="O4300">
        <v>22.5290322580645</v>
      </c>
      <c r="P4300">
        <v>88.472762645914401</v>
      </c>
      <c r="Q4300">
        <v>6.7585022171156001E-2</v>
      </c>
    </row>
    <row r="4301" spans="1:17" hidden="1" x14ac:dyDescent="0.3">
      <c r="A4301" t="s">
        <v>8759</v>
      </c>
      <c r="B4301" t="s">
        <v>8760</v>
      </c>
      <c r="C4301" t="str">
        <f>IFERROR(VLOOKUP(Table1[[#This Row],[Ticker]],[1]!Table1[[Symbol]:[Industry]],2,FALSE),"-")</f>
        <v>-</v>
      </c>
      <c r="D4301" t="s">
        <v>916</v>
      </c>
      <c r="E4301">
        <v>11.576345</v>
      </c>
      <c r="F4301">
        <v>19.309999999999999</v>
      </c>
      <c r="G4301">
        <v>31.875549862849699</v>
      </c>
      <c r="H4301">
        <v>-14.3473410893285</v>
      </c>
      <c r="I4301">
        <v>7.8157441460271899</v>
      </c>
      <c r="J4301">
        <v>-4.0034768367567697</v>
      </c>
      <c r="K4301">
        <v>18.267723135050598</v>
      </c>
      <c r="L4301">
        <v>15.5322606678852</v>
      </c>
      <c r="M4301">
        <v>35.816411966766601</v>
      </c>
      <c r="N4301">
        <v>0.49892336882010901</v>
      </c>
      <c r="O4301">
        <v>18.8503366131538</v>
      </c>
      <c r="P4301">
        <v>69.832893579595407</v>
      </c>
      <c r="Q4301">
        <v>6.5079032702746994E-2</v>
      </c>
    </row>
    <row r="4302" spans="1:17" hidden="1" x14ac:dyDescent="0.3">
      <c r="A4302" t="s">
        <v>8761</v>
      </c>
      <c r="B4302" t="s">
        <v>8762</v>
      </c>
      <c r="C4302" t="str">
        <f>IFERROR(VLOOKUP(Table1[[#This Row],[Ticker]],[1]!Table1[[Symbol]:[Industry]],2,FALSE),"-")</f>
        <v>-</v>
      </c>
      <c r="D4302" t="s">
        <v>21</v>
      </c>
      <c r="E4302">
        <v>11.564500000000001</v>
      </c>
      <c r="F4302">
        <v>22.9</v>
      </c>
      <c r="G4302">
        <v>54.6512018090244</v>
      </c>
      <c r="H4302">
        <v>22.516652404814799</v>
      </c>
      <c r="I4302">
        <v>3.9524691959517102</v>
      </c>
      <c r="J4302">
        <v>-1.41998317277513</v>
      </c>
      <c r="K4302">
        <v>19.2606741521641</v>
      </c>
      <c r="L4302">
        <v>16.119561896895799</v>
      </c>
      <c r="M4302">
        <v>72.534318783306105</v>
      </c>
      <c r="N4302">
        <v>0.55083311637594301</v>
      </c>
      <c r="O4302">
        <v>10.1746724890829</v>
      </c>
      <c r="P4302">
        <v>227.142857142857</v>
      </c>
    </row>
    <row r="4303" spans="1:17" hidden="1" x14ac:dyDescent="0.3">
      <c r="A4303" t="s">
        <v>8763</v>
      </c>
      <c r="B4303" t="s">
        <v>8764</v>
      </c>
      <c r="C4303" t="str">
        <f>IFERROR(VLOOKUP(Table1[[#This Row],[Ticker]],[1]!Table1[[Symbol]:[Industry]],2,FALSE),"-")</f>
        <v>-</v>
      </c>
      <c r="D4303" t="s">
        <v>703</v>
      </c>
      <c r="E4303">
        <v>11.560360832000001</v>
      </c>
      <c r="F4303">
        <v>54.91</v>
      </c>
      <c r="G4303">
        <v>47.617806723221001</v>
      </c>
      <c r="H4303">
        <v>-1.67981309621913</v>
      </c>
      <c r="I4303">
        <v>11.235315549995599</v>
      </c>
      <c r="J4303">
        <v>-3.5458967203998899</v>
      </c>
      <c r="K4303">
        <v>53.3363484450431</v>
      </c>
      <c r="L4303">
        <v>45.708114532055397</v>
      </c>
      <c r="M4303">
        <v>44.735305969102399</v>
      </c>
      <c r="N4303">
        <v>1.45641421011767</v>
      </c>
      <c r="O4303">
        <v>5.3906392278273598</v>
      </c>
      <c r="P4303">
        <v>74.262139003490901</v>
      </c>
    </row>
    <row r="4304" spans="1:17" hidden="1" x14ac:dyDescent="0.3">
      <c r="A4304" t="s">
        <v>8765</v>
      </c>
      <c r="B4304" t="s">
        <v>8766</v>
      </c>
      <c r="C4304" t="str">
        <f>IFERROR(VLOOKUP(Table1[[#This Row],[Ticker]],[1]!Table1[[Symbol]:[Industry]],2,FALSE),"-")</f>
        <v>-</v>
      </c>
      <c r="D4304" t="s">
        <v>281</v>
      </c>
      <c r="E4304">
        <v>11.548724</v>
      </c>
      <c r="F4304">
        <v>2.42</v>
      </c>
      <c r="G4304">
        <v>-1.7537210545567099</v>
      </c>
      <c r="H4304">
        <v>3.4982798903844698</v>
      </c>
      <c r="I4304">
        <v>45.008624413122597</v>
      </c>
      <c r="J4304">
        <v>-21.127602028629099</v>
      </c>
      <c r="K4304">
        <v>2.4512417260853301</v>
      </c>
      <c r="L4304">
        <v>2.1720010743909901</v>
      </c>
      <c r="M4304">
        <v>34.099716575533499</v>
      </c>
      <c r="N4304">
        <v>2.1192726080852902</v>
      </c>
      <c r="O4304">
        <v>33.471074380165298</v>
      </c>
      <c r="P4304">
        <v>71.631205673758799</v>
      </c>
    </row>
    <row r="4305" spans="1:17" hidden="1" x14ac:dyDescent="0.3">
      <c r="A4305" t="s">
        <v>8767</v>
      </c>
      <c r="B4305" t="s">
        <v>8768</v>
      </c>
      <c r="C4305" t="str">
        <f>IFERROR(VLOOKUP(Table1[[#This Row],[Ticker]],[1]!Table1[[Symbol]:[Industry]],2,FALSE),"-")</f>
        <v>-</v>
      </c>
      <c r="D4305" t="s">
        <v>539</v>
      </c>
      <c r="E4305">
        <v>11.547463199999999</v>
      </c>
      <c r="F4305">
        <v>38.479999999999997</v>
      </c>
      <c r="G4305">
        <v>62.458165250352799</v>
      </c>
      <c r="H4305">
        <v>-22.825424782731201</v>
      </c>
      <c r="I4305">
        <v>-52.329048121573699</v>
      </c>
      <c r="J4305">
        <v>0.54422459675781298</v>
      </c>
      <c r="K4305">
        <v>44.911017079225701</v>
      </c>
      <c r="L4305">
        <v>47.070834666906798</v>
      </c>
      <c r="M4305">
        <v>34.240888629871897</v>
      </c>
      <c r="N4305">
        <v>0.34828237070592599</v>
      </c>
      <c r="O4305">
        <v>90.7484407484407</v>
      </c>
      <c r="P4305">
        <v>86.434108527131698</v>
      </c>
    </row>
    <row r="4306" spans="1:17" hidden="1" x14ac:dyDescent="0.3">
      <c r="A4306" t="s">
        <v>8769</v>
      </c>
      <c r="B4306" t="s">
        <v>8770</v>
      </c>
      <c r="C4306" t="str">
        <f>IFERROR(VLOOKUP(Table1[[#This Row],[Ticker]],[1]!Table1[[Symbol]:[Industry]],2,FALSE),"-")</f>
        <v>-</v>
      </c>
      <c r="D4306" t="s">
        <v>138</v>
      </c>
      <c r="E4306">
        <v>11.517799999999999</v>
      </c>
      <c r="F4306">
        <v>30.31</v>
      </c>
      <c r="G4306">
        <v>172.30949171833299</v>
      </c>
      <c r="H4306">
        <v>14.3088546760307</v>
      </c>
      <c r="I4306">
        <v>-42.535546882526198</v>
      </c>
      <c r="J4306">
        <v>2.4376777418155702</v>
      </c>
      <c r="K4306">
        <v>30.133377148247099</v>
      </c>
      <c r="L4306">
        <v>26.6471947955452</v>
      </c>
      <c r="M4306">
        <v>43.772343026576003</v>
      </c>
      <c r="N4306">
        <v>1.49499946613517</v>
      </c>
      <c r="O4306">
        <v>40.250742329264199</v>
      </c>
      <c r="P4306">
        <v>218.717139852786</v>
      </c>
    </row>
    <row r="4307" spans="1:17" hidden="1" x14ac:dyDescent="0.3">
      <c r="A4307" t="s">
        <v>8771</v>
      </c>
      <c r="B4307" t="s">
        <v>8772</v>
      </c>
      <c r="C4307" t="str">
        <f>IFERROR(VLOOKUP(Table1[[#This Row],[Ticker]],[1]!Table1[[Symbol]:[Industry]],2,FALSE),"-")</f>
        <v>-</v>
      </c>
      <c r="D4307" t="s">
        <v>696</v>
      </c>
      <c r="E4307">
        <v>11.4864128</v>
      </c>
      <c r="F4307">
        <v>81.92</v>
      </c>
      <c r="G4307">
        <v>205.94753638492</v>
      </c>
      <c r="H4307">
        <v>15.8244197080136</v>
      </c>
      <c r="I4307">
        <v>214.66720341256999</v>
      </c>
      <c r="J4307">
        <v>3.0835970787502398</v>
      </c>
      <c r="K4307">
        <v>77.786492950395697</v>
      </c>
      <c r="M4307">
        <v>57.631023157270597</v>
      </c>
      <c r="N4307">
        <v>0.957248316369122</v>
      </c>
      <c r="O4307">
        <v>21.142578125</v>
      </c>
      <c r="P4307">
        <v>246.38477801268499</v>
      </c>
    </row>
    <row r="4308" spans="1:17" hidden="1" x14ac:dyDescent="0.3">
      <c r="A4308" t="s">
        <v>8773</v>
      </c>
      <c r="B4308" t="s">
        <v>8774</v>
      </c>
      <c r="C4308" t="str">
        <f>IFERROR(VLOOKUP(Table1[[#This Row],[Ticker]],[1]!Table1[[Symbol]:[Industry]],2,FALSE),"-")</f>
        <v>-</v>
      </c>
      <c r="D4308" t="s">
        <v>619</v>
      </c>
      <c r="E4308">
        <v>11.484</v>
      </c>
      <c r="F4308">
        <v>191.4</v>
      </c>
      <c r="G4308">
        <v>-18.984171472061401</v>
      </c>
      <c r="I4308">
        <v>-10.264504444411401</v>
      </c>
      <c r="M4308">
        <v>100</v>
      </c>
      <c r="N4308">
        <v>1</v>
      </c>
      <c r="O4308">
        <v>0</v>
      </c>
      <c r="P4308">
        <v>4.9917718047174997</v>
      </c>
      <c r="Q4308">
        <v>3.0346719918976001E-2</v>
      </c>
    </row>
    <row r="4309" spans="1:17" hidden="1" x14ac:dyDescent="0.3">
      <c r="A4309" t="s">
        <v>8775</v>
      </c>
      <c r="B4309" t="s">
        <v>8776</v>
      </c>
      <c r="C4309" t="str">
        <f>IFERROR(VLOOKUP(Table1[[#This Row],[Ticker]],[1]!Table1[[Symbol]:[Industry]],2,FALSE),"-")</f>
        <v>-</v>
      </c>
      <c r="D4309" t="s">
        <v>302</v>
      </c>
      <c r="E4309">
        <v>11.4439172</v>
      </c>
      <c r="F4309">
        <v>7.99</v>
      </c>
      <c r="G4309">
        <v>32.690723389887701</v>
      </c>
      <c r="H4309">
        <v>0.83213512006547397</v>
      </c>
      <c r="I4309">
        <v>3.1140941212414202</v>
      </c>
      <c r="J4309">
        <v>0.54422459675781298</v>
      </c>
      <c r="K4309">
        <v>6.6328636614990604</v>
      </c>
      <c r="L4309">
        <v>5.36885139450166</v>
      </c>
      <c r="M4309">
        <v>99.999983397573999</v>
      </c>
      <c r="N4309">
        <v>0.65034062413173299</v>
      </c>
      <c r="O4309">
        <v>0</v>
      </c>
      <c r="P4309">
        <v>113.06666666666599</v>
      </c>
      <c r="Q4309">
        <v>9.3728812032497E-2</v>
      </c>
    </row>
    <row r="4310" spans="1:17" hidden="1" x14ac:dyDescent="0.3">
      <c r="A4310" t="s">
        <v>8777</v>
      </c>
      <c r="B4310" t="s">
        <v>8778</v>
      </c>
      <c r="C4310" t="str">
        <f>IFERROR(VLOOKUP(Table1[[#This Row],[Ticker]],[1]!Table1[[Symbol]:[Industry]],2,FALSE),"-")</f>
        <v>-</v>
      </c>
      <c r="D4310" t="s">
        <v>343</v>
      </c>
      <c r="E4310">
        <v>11.400541</v>
      </c>
      <c r="F4310">
        <v>2.11</v>
      </c>
      <c r="G4310">
        <v>-44.871465664838603</v>
      </c>
      <c r="H4310">
        <v>-26.220118107112299</v>
      </c>
      <c r="I4310">
        <v>-27.704409029211899</v>
      </c>
      <c r="J4310">
        <v>4.9777221337036401</v>
      </c>
      <c r="K4310">
        <v>2.4861076595542801</v>
      </c>
      <c r="L4310">
        <v>2.3034575810793201</v>
      </c>
      <c r="M4310">
        <v>30.073188785760099</v>
      </c>
      <c r="N4310">
        <v>0.36382292765271901</v>
      </c>
      <c r="O4310">
        <v>72.037914691943101</v>
      </c>
      <c r="P4310">
        <v>47.552447552447497</v>
      </c>
    </row>
    <row r="4311" spans="1:17" hidden="1" x14ac:dyDescent="0.3">
      <c r="A4311" t="s">
        <v>8779</v>
      </c>
      <c r="B4311" t="s">
        <v>8780</v>
      </c>
      <c r="C4311" t="str">
        <f>IFERROR(VLOOKUP(Table1[[#This Row],[Ticker]],[1]!Table1[[Symbol]:[Industry]],2,FALSE),"-")</f>
        <v>-</v>
      </c>
      <c r="E4311">
        <v>11.350821</v>
      </c>
      <c r="F4311">
        <v>22.65</v>
      </c>
      <c r="G4311">
        <v>-7.82209712293277</v>
      </c>
      <c r="H4311">
        <v>-21.608913625319602</v>
      </c>
      <c r="I4311">
        <v>-19.767237463294201</v>
      </c>
      <c r="J4311">
        <v>-2.01872504352994</v>
      </c>
      <c r="K4311">
        <v>22.912549874960199</v>
      </c>
      <c r="L4311">
        <v>22.965930661057602</v>
      </c>
      <c r="M4311">
        <v>52.856067944391597</v>
      </c>
      <c r="N4311">
        <v>1.01363231083143</v>
      </c>
      <c r="O4311">
        <v>32.008830022075003</v>
      </c>
      <c r="P4311">
        <v>34.821428571428498</v>
      </c>
      <c r="Q4311">
        <v>0.12053406502085701</v>
      </c>
    </row>
    <row r="4312" spans="1:17" hidden="1" x14ac:dyDescent="0.3">
      <c r="A4312" t="s">
        <v>8781</v>
      </c>
      <c r="B4312" t="s">
        <v>8782</v>
      </c>
      <c r="C4312" t="str">
        <f>IFERROR(VLOOKUP(Table1[[#This Row],[Ticker]],[1]!Table1[[Symbol]:[Industry]],2,FALSE),"-")</f>
        <v>-</v>
      </c>
      <c r="E4312">
        <v>11.3349999</v>
      </c>
      <c r="F4312">
        <v>24.87</v>
      </c>
      <c r="G4312">
        <v>-5.0376362466497904</v>
      </c>
      <c r="H4312">
        <v>-37.0587304751365</v>
      </c>
      <c r="I4312">
        <v>-39.201230377569303</v>
      </c>
      <c r="J4312">
        <v>-9.3386955134350096</v>
      </c>
      <c r="K4312">
        <v>33.822388683427299</v>
      </c>
      <c r="L4312">
        <v>31.549422136255199</v>
      </c>
      <c r="M4312">
        <v>9.82288653625832</v>
      </c>
      <c r="N4312">
        <v>1.54731028876928</v>
      </c>
      <c r="O4312">
        <v>68.878166465621206</v>
      </c>
      <c r="P4312">
        <v>47.596439169139401</v>
      </c>
      <c r="Q4312">
        <v>3.4295087192607002E-2</v>
      </c>
    </row>
    <row r="4313" spans="1:17" hidden="1" x14ac:dyDescent="0.3">
      <c r="A4313" t="s">
        <v>8783</v>
      </c>
      <c r="B4313" t="s">
        <v>8784</v>
      </c>
      <c r="C4313" t="str">
        <f>IFERROR(VLOOKUP(Table1[[#This Row],[Ticker]],[1]!Table1[[Symbol]:[Industry]],2,FALSE),"-")</f>
        <v>-</v>
      </c>
      <c r="D4313" t="s">
        <v>703</v>
      </c>
      <c r="E4313">
        <v>11.309675944999899</v>
      </c>
      <c r="F4313">
        <v>20.46</v>
      </c>
      <c r="G4313">
        <v>9.8370063635088503</v>
      </c>
      <c r="H4313">
        <v>0.79994573237688305</v>
      </c>
      <c r="I4313">
        <v>0.46770565132354103</v>
      </c>
      <c r="J4313">
        <v>0.10304812616957899</v>
      </c>
      <c r="K4313">
        <v>19.4696144669491</v>
      </c>
      <c r="L4313">
        <v>17.943844561454899</v>
      </c>
      <c r="M4313">
        <v>51.507867780463002</v>
      </c>
      <c r="N4313">
        <v>1.4156492740791899</v>
      </c>
      <c r="O4313">
        <v>2.6392961876832799</v>
      </c>
      <c r="P4313">
        <v>43.377715487035701</v>
      </c>
    </row>
    <row r="4314" spans="1:17" hidden="1" x14ac:dyDescent="0.3">
      <c r="A4314" t="s">
        <v>8785</v>
      </c>
      <c r="B4314" t="s">
        <v>8786</v>
      </c>
      <c r="C4314" t="str">
        <f>IFERROR(VLOOKUP(Table1[[#This Row],[Ticker]],[1]!Table1[[Symbol]:[Industry]],2,FALSE),"-")</f>
        <v>-</v>
      </c>
      <c r="D4314" t="s">
        <v>291</v>
      </c>
      <c r="E4314">
        <v>11.297720099999999</v>
      </c>
      <c r="F4314">
        <v>26.49</v>
      </c>
      <c r="G4314">
        <v>-9.4493544311239308</v>
      </c>
      <c r="H4314">
        <v>-9.668853972949</v>
      </c>
      <c r="I4314">
        <v>-18.223309216161901</v>
      </c>
      <c r="J4314">
        <v>1.6223917126607801</v>
      </c>
      <c r="K4314">
        <v>26.317941624374399</v>
      </c>
      <c r="L4314">
        <v>26.360594773320301</v>
      </c>
      <c r="M4314">
        <v>55.183746095083301</v>
      </c>
      <c r="N4314">
        <v>0.77060779358957299</v>
      </c>
      <c r="O4314">
        <v>20.800302000755</v>
      </c>
      <c r="P4314">
        <v>18.949259092950101</v>
      </c>
      <c r="Q4314">
        <v>-5.07819744123E-3</v>
      </c>
    </row>
    <row r="4315" spans="1:17" hidden="1" x14ac:dyDescent="0.3">
      <c r="A4315" t="s">
        <v>8787</v>
      </c>
      <c r="B4315" t="s">
        <v>8788</v>
      </c>
      <c r="C4315" t="str">
        <f>IFERROR(VLOOKUP(Table1[[#This Row],[Ticker]],[1]!Table1[[Symbol]:[Industry]],2,FALSE),"-")</f>
        <v>-</v>
      </c>
      <c r="D4315" t="s">
        <v>619</v>
      </c>
      <c r="E4315">
        <v>11.295954719999999</v>
      </c>
      <c r="F4315">
        <v>9.9600000000000009</v>
      </c>
      <c r="G4315">
        <v>-24.176344078382101</v>
      </c>
      <c r="H4315">
        <v>-2.8127468598582999</v>
      </c>
      <c r="I4315">
        <v>-27.887855196497298</v>
      </c>
      <c r="J4315">
        <v>-1.2648206293728299</v>
      </c>
      <c r="K4315">
        <v>10.529742824005201</v>
      </c>
      <c r="L4315">
        <v>11.104360253772301</v>
      </c>
      <c r="M4315">
        <v>41.9723882100946</v>
      </c>
      <c r="N4315">
        <v>0.16432409244008001</v>
      </c>
      <c r="O4315">
        <v>88.453815261044099</v>
      </c>
      <c r="P4315">
        <v>14.351320321469499</v>
      </c>
      <c r="Q4315">
        <v>2.0236761991420001E-3</v>
      </c>
    </row>
    <row r="4316" spans="1:17" hidden="1" x14ac:dyDescent="0.3">
      <c r="A4316" t="s">
        <v>8789</v>
      </c>
      <c r="B4316" t="s">
        <v>8790</v>
      </c>
      <c r="C4316" t="str">
        <f>IFERROR(VLOOKUP(Table1[[#This Row],[Ticker]],[1]!Table1[[Symbol]:[Industry]],2,FALSE),"-")</f>
        <v>-</v>
      </c>
      <c r="D4316" t="s">
        <v>703</v>
      </c>
      <c r="E4316">
        <v>11.262924035999999</v>
      </c>
      <c r="F4316">
        <v>266.85000000000002</v>
      </c>
      <c r="G4316">
        <v>7.00623902332417</v>
      </c>
      <c r="H4316">
        <v>0.83967385150721296</v>
      </c>
      <c r="I4316">
        <v>3.38590763847554</v>
      </c>
      <c r="J4316">
        <v>1.68601564153393</v>
      </c>
      <c r="K4316">
        <v>258.19994984222302</v>
      </c>
      <c r="L4316">
        <v>236.65513509899699</v>
      </c>
      <c r="M4316">
        <v>55.874429077666797</v>
      </c>
      <c r="N4316">
        <v>0.99232608918653498</v>
      </c>
      <c r="O4316">
        <v>6.7416151395914996</v>
      </c>
      <c r="P4316">
        <v>36.1479591836734</v>
      </c>
      <c r="Q4316">
        <v>3.1845093282099998E-4</v>
      </c>
    </row>
    <row r="4317" spans="1:17" hidden="1" x14ac:dyDescent="0.3">
      <c r="A4317" t="s">
        <v>8791</v>
      </c>
      <c r="B4317" t="s">
        <v>8792</v>
      </c>
      <c r="C4317" t="str">
        <f>IFERROR(VLOOKUP(Table1[[#This Row],[Ticker]],[1]!Table1[[Symbol]:[Industry]],2,FALSE),"-")</f>
        <v>-</v>
      </c>
      <c r="E4317">
        <v>11.232675</v>
      </c>
      <c r="F4317">
        <v>4.5</v>
      </c>
      <c r="G4317">
        <v>-11.475943276778899</v>
      </c>
      <c r="H4317">
        <v>4.0117823453762904</v>
      </c>
      <c r="I4317">
        <v>-43.714145883469101</v>
      </c>
      <c r="J4317">
        <v>7.4325856418884504</v>
      </c>
      <c r="K4317">
        <v>4.6066007808333502</v>
      </c>
      <c r="L4317">
        <v>4.8273596210922101</v>
      </c>
      <c r="M4317">
        <v>58.8768622587015</v>
      </c>
      <c r="N4317">
        <v>2.0244897959183601</v>
      </c>
      <c r="O4317">
        <v>54.4444444444444</v>
      </c>
      <c r="P4317">
        <v>33.136094674556198</v>
      </c>
    </row>
    <row r="4318" spans="1:17" hidden="1" x14ac:dyDescent="0.3">
      <c r="A4318" t="s">
        <v>8793</v>
      </c>
      <c r="B4318" t="s">
        <v>8794</v>
      </c>
      <c r="C4318" t="str">
        <f>IFERROR(VLOOKUP(Table1[[#This Row],[Ticker]],[1]!Table1[[Symbol]:[Industry]],2,FALSE),"-")</f>
        <v>-</v>
      </c>
      <c r="D4318" t="s">
        <v>420</v>
      </c>
      <c r="E4318">
        <v>11.226522959999899</v>
      </c>
      <c r="F4318">
        <v>9.76</v>
      </c>
      <c r="G4318">
        <v>-28.756431081656899</v>
      </c>
      <c r="H4318">
        <v>-4.1612945777006196</v>
      </c>
      <c r="I4318">
        <v>-10.3100396899891</v>
      </c>
      <c r="J4318">
        <v>0.54422459675781298</v>
      </c>
      <c r="K4318">
        <v>9.7394154755893503</v>
      </c>
      <c r="L4318">
        <v>10.167934880755499</v>
      </c>
      <c r="M4318">
        <v>99.999990417572306</v>
      </c>
      <c r="O4318">
        <v>5.0204918032786798</v>
      </c>
      <c r="P4318">
        <v>6.0869565217391397</v>
      </c>
    </row>
    <row r="4319" spans="1:17" hidden="1" x14ac:dyDescent="0.3">
      <c r="A4319" t="s">
        <v>8795</v>
      </c>
      <c r="B4319" t="s">
        <v>8796</v>
      </c>
      <c r="C4319" t="str">
        <f>IFERROR(VLOOKUP(Table1[[#This Row],[Ticker]],[1]!Table1[[Symbol]:[Industry]],2,FALSE),"-")</f>
        <v>-</v>
      </c>
      <c r="D4319" t="s">
        <v>808</v>
      </c>
      <c r="E4319">
        <v>11.226365339999999</v>
      </c>
      <c r="F4319">
        <v>14.38</v>
      </c>
      <c r="G4319">
        <v>254.4451093548</v>
      </c>
      <c r="H4319">
        <v>23.787888725384601</v>
      </c>
      <c r="I4319">
        <v>212.30636611989101</v>
      </c>
      <c r="J4319">
        <v>2.7181376402360602</v>
      </c>
      <c r="K4319">
        <v>11.5824549471659</v>
      </c>
      <c r="L4319">
        <v>7.8603055563543096</v>
      </c>
      <c r="M4319">
        <v>77.6073488373179</v>
      </c>
      <c r="N4319">
        <v>1.3159095917699</v>
      </c>
      <c r="O4319">
        <v>0.139082058414463</v>
      </c>
      <c r="P4319">
        <v>409.92907801418397</v>
      </c>
      <c r="Q4319">
        <v>9.1769952684679995E-2</v>
      </c>
    </row>
    <row r="4320" spans="1:17" hidden="1" x14ac:dyDescent="0.3">
      <c r="A4320" t="s">
        <v>8797</v>
      </c>
      <c r="B4320" t="s">
        <v>8798</v>
      </c>
      <c r="C4320" t="str">
        <f>IFERROR(VLOOKUP(Table1[[#This Row],[Ticker]],[1]!Table1[[Symbol]:[Industry]],2,FALSE),"-")</f>
        <v>-</v>
      </c>
      <c r="D4320" t="s">
        <v>372</v>
      </c>
      <c r="E4320">
        <v>11.172534450000001</v>
      </c>
      <c r="F4320">
        <v>19.25</v>
      </c>
      <c r="G4320">
        <v>179.651816975587</v>
      </c>
      <c r="H4320">
        <v>24.964280701720799</v>
      </c>
      <c r="I4320">
        <v>84.019086069711605</v>
      </c>
      <c r="J4320">
        <v>-5.2591327173908704</v>
      </c>
      <c r="K4320">
        <v>16.764018576702799</v>
      </c>
      <c r="L4320">
        <v>11.7850561410726</v>
      </c>
      <c r="M4320">
        <v>32.483628478597197</v>
      </c>
      <c r="N4320">
        <v>0.20821131864418599</v>
      </c>
      <c r="O4320">
        <v>24.6233766233766</v>
      </c>
      <c r="P4320">
        <v>254.51197053407</v>
      </c>
      <c r="Q4320">
        <v>0.121989021970639</v>
      </c>
    </row>
    <row r="4321" spans="1:17" hidden="1" x14ac:dyDescent="0.3">
      <c r="A4321" t="s">
        <v>8799</v>
      </c>
      <c r="B4321" t="s">
        <v>8800</v>
      </c>
      <c r="C4321" t="str">
        <f>IFERROR(VLOOKUP(Table1[[#This Row],[Ticker]],[1]!Table1[[Symbol]:[Industry]],2,FALSE),"-")</f>
        <v>-</v>
      </c>
      <c r="D4321" t="s">
        <v>177</v>
      </c>
      <c r="E4321">
        <v>11.16906</v>
      </c>
      <c r="F4321">
        <v>64.19</v>
      </c>
      <c r="G4321">
        <v>-87.3587156669671</v>
      </c>
      <c r="H4321">
        <v>-18.232693383090201</v>
      </c>
      <c r="I4321">
        <v>-55.5446483421522</v>
      </c>
      <c r="J4321">
        <v>-2.9503151848334399</v>
      </c>
      <c r="K4321">
        <v>69.045880992369305</v>
      </c>
      <c r="L4321">
        <v>86.367173994463997</v>
      </c>
      <c r="M4321">
        <v>42.898072063280701</v>
      </c>
      <c r="N4321">
        <v>1.38060707363479</v>
      </c>
      <c r="O4321">
        <v>173.095497741081</v>
      </c>
      <c r="P4321">
        <v>12.200664219542</v>
      </c>
      <c r="Q4321">
        <v>7.8474796697831001E-2</v>
      </c>
    </row>
    <row r="4322" spans="1:17" hidden="1" x14ac:dyDescent="0.3">
      <c r="A4322" t="s">
        <v>8801</v>
      </c>
      <c r="B4322" t="s">
        <v>8802</v>
      </c>
      <c r="C4322" t="str">
        <f>IFERROR(VLOOKUP(Table1[[#This Row],[Ticker]],[1]!Table1[[Symbol]:[Industry]],2,FALSE),"-")</f>
        <v>-</v>
      </c>
      <c r="E4322">
        <v>11.165017499999999</v>
      </c>
      <c r="F4322">
        <v>0.7</v>
      </c>
      <c r="G4322">
        <v>3.2967839959483198</v>
      </c>
      <c r="H4322">
        <v>1.80885467603071</v>
      </c>
      <c r="I4322">
        <v>-39.169319727389798</v>
      </c>
      <c r="J4322">
        <v>6.5143738504891404</v>
      </c>
      <c r="K4322">
        <v>0.67456996734548202</v>
      </c>
      <c r="L4322">
        <v>0.68577610368682596</v>
      </c>
      <c r="M4322">
        <v>60.311243642693398</v>
      </c>
      <c r="N4322">
        <v>0.64270138372195595</v>
      </c>
      <c r="O4322">
        <v>75.714285714285694</v>
      </c>
      <c r="P4322">
        <v>45.8333333333333</v>
      </c>
      <c r="Q4322">
        <v>5.4163289099240002E-2</v>
      </c>
    </row>
    <row r="4323" spans="1:17" hidden="1" x14ac:dyDescent="0.3">
      <c r="A4323" t="s">
        <v>8803</v>
      </c>
      <c r="B4323" t="s">
        <v>8804</v>
      </c>
      <c r="C4323" t="str">
        <f>IFERROR(VLOOKUP(Table1[[#This Row],[Ticker]],[1]!Table1[[Symbol]:[Industry]],2,FALSE),"-")</f>
        <v>-</v>
      </c>
      <c r="D4323" t="s">
        <v>539</v>
      </c>
      <c r="E4323">
        <v>11.13</v>
      </c>
      <c r="F4323">
        <v>10.6</v>
      </c>
      <c r="G4323">
        <v>-12.161597285217701</v>
      </c>
      <c r="H4323">
        <v>1.81981769931931</v>
      </c>
      <c r="I4323">
        <v>-10.7197870972551</v>
      </c>
      <c r="J4323">
        <v>-11.2461684163426</v>
      </c>
      <c r="K4323">
        <v>10.4558204829726</v>
      </c>
      <c r="L4323">
        <v>9.9954722501071505</v>
      </c>
      <c r="M4323">
        <v>50.461732090611399</v>
      </c>
      <c r="N4323">
        <v>3.0768022523523699</v>
      </c>
      <c r="O4323">
        <v>10.094339622641501</v>
      </c>
      <c r="P4323">
        <v>32.334581772783999</v>
      </c>
      <c r="Q4323">
        <v>4.4286086558562997E-2</v>
      </c>
    </row>
    <row r="4324" spans="1:17" hidden="1" x14ac:dyDescent="0.3">
      <c r="A4324" t="s">
        <v>8805</v>
      </c>
      <c r="B4324" t="s">
        <v>8806</v>
      </c>
      <c r="C4324" t="str">
        <f>IFERROR(VLOOKUP(Table1[[#This Row],[Ticker]],[1]!Table1[[Symbol]:[Industry]],2,FALSE),"-")</f>
        <v>-</v>
      </c>
      <c r="D4324" t="s">
        <v>539</v>
      </c>
      <c r="E4324">
        <v>11.12</v>
      </c>
      <c r="F4324">
        <v>278</v>
      </c>
      <c r="G4324">
        <v>140.15707335029899</v>
      </c>
      <c r="H4324">
        <v>38.040061708162703</v>
      </c>
      <c r="I4324">
        <v>134.18293415912501</v>
      </c>
      <c r="J4324">
        <v>6.61426350726365</v>
      </c>
      <c r="K4324">
        <v>206.039121221931</v>
      </c>
      <c r="L4324">
        <v>143.62952268119</v>
      </c>
      <c r="M4324">
        <v>69.653067493344096</v>
      </c>
      <c r="N4324">
        <v>2.3027782535712999</v>
      </c>
      <c r="O4324">
        <v>4.2985611510791299</v>
      </c>
      <c r="P4324">
        <v>212.710911136108</v>
      </c>
      <c r="Q4324">
        <v>9.6327154103415996E-2</v>
      </c>
    </row>
    <row r="4325" spans="1:17" hidden="1" x14ac:dyDescent="0.3">
      <c r="A4325" t="s">
        <v>8807</v>
      </c>
      <c r="B4325" t="s">
        <v>8808</v>
      </c>
      <c r="C4325" t="str">
        <f>IFERROR(VLOOKUP(Table1[[#This Row],[Ticker]],[1]!Table1[[Symbol]:[Industry]],2,FALSE),"-")</f>
        <v>-</v>
      </c>
      <c r="D4325" t="s">
        <v>472</v>
      </c>
      <c r="E4325">
        <v>11.083500000000001</v>
      </c>
      <c r="F4325">
        <v>8.2100000000000009</v>
      </c>
      <c r="G4325">
        <v>112.623480354344</v>
      </c>
      <c r="H4325">
        <v>5.67016609645668</v>
      </c>
      <c r="I4325">
        <v>-24.7380844078941</v>
      </c>
      <c r="J4325">
        <v>10.8404164162218</v>
      </c>
      <c r="K4325">
        <v>7.4410170601394299</v>
      </c>
      <c r="L4325">
        <v>7.9040232435754296</v>
      </c>
      <c r="M4325">
        <v>88.163628904647396</v>
      </c>
      <c r="N4325">
        <v>0.12478856166836499</v>
      </c>
      <c r="O4325">
        <v>122.28989037758799</v>
      </c>
      <c r="P4325">
        <v>221.96078431372499</v>
      </c>
      <c r="Q4325">
        <v>0.113821659353101</v>
      </c>
    </row>
    <row r="4326" spans="1:17" hidden="1" x14ac:dyDescent="0.3">
      <c r="A4326" t="s">
        <v>8809</v>
      </c>
      <c r="B4326" t="s">
        <v>8810</v>
      </c>
      <c r="C4326" t="str">
        <f>IFERROR(VLOOKUP(Table1[[#This Row],[Ticker]],[1]!Table1[[Symbol]:[Industry]],2,FALSE),"-")</f>
        <v>-</v>
      </c>
      <c r="E4326">
        <v>11.0751256</v>
      </c>
      <c r="F4326">
        <v>20.239999999999998</v>
      </c>
      <c r="G4326">
        <v>94.834867534031801</v>
      </c>
      <c r="H4326">
        <v>37.691308532508899</v>
      </c>
      <c r="I4326">
        <v>52.710528730124103</v>
      </c>
      <c r="J4326">
        <v>5.9713602751497801</v>
      </c>
      <c r="K4326">
        <v>16.097436700958401</v>
      </c>
      <c r="L4326">
        <v>13.665446790801999</v>
      </c>
      <c r="M4326">
        <v>71.922465975407704</v>
      </c>
      <c r="N4326">
        <v>2.2683565249667699</v>
      </c>
      <c r="O4326">
        <v>7.11462450592885</v>
      </c>
      <c r="P4326">
        <v>149.87654320987599</v>
      </c>
      <c r="Q4326">
        <v>0.158139536787088</v>
      </c>
    </row>
    <row r="4327" spans="1:17" hidden="1" x14ac:dyDescent="0.3">
      <c r="A4327" t="s">
        <v>8811</v>
      </c>
      <c r="B4327" t="s">
        <v>8812</v>
      </c>
      <c r="C4327" t="str">
        <f>IFERROR(VLOOKUP(Table1[[#This Row],[Ticker]],[1]!Table1[[Symbol]:[Industry]],2,FALSE),"-")</f>
        <v>-</v>
      </c>
      <c r="D4327" t="s">
        <v>380</v>
      </c>
      <c r="E4327">
        <v>11.008869142479501</v>
      </c>
      <c r="F4327">
        <v>3.44</v>
      </c>
      <c r="G4327">
        <v>223.49880419796801</v>
      </c>
      <c r="H4327">
        <v>-4.1612945777006196</v>
      </c>
      <c r="I4327">
        <v>102.465242738212</v>
      </c>
      <c r="J4327">
        <v>0.54422459675781298</v>
      </c>
      <c r="K4327">
        <v>3.2251007186441298</v>
      </c>
      <c r="L4327">
        <v>2.4941572495202302</v>
      </c>
      <c r="M4327">
        <v>72.517567115718407</v>
      </c>
      <c r="N4327">
        <v>0.54954954954954904</v>
      </c>
      <c r="O4327">
        <v>0</v>
      </c>
      <c r="P4327">
        <v>377.77777777777698</v>
      </c>
    </row>
    <row r="4328" spans="1:17" hidden="1" x14ac:dyDescent="0.3">
      <c r="A4328" t="s">
        <v>8813</v>
      </c>
      <c r="B4328" t="s">
        <v>8814</v>
      </c>
      <c r="C4328" t="str">
        <f>IFERROR(VLOOKUP(Table1[[#This Row],[Ticker]],[1]!Table1[[Symbol]:[Industry]],2,FALSE),"-")</f>
        <v>-</v>
      </c>
      <c r="D4328" t="s">
        <v>1369</v>
      </c>
      <c r="E4328">
        <v>11.006785600000001</v>
      </c>
      <c r="F4328">
        <v>4.24</v>
      </c>
      <c r="G4328">
        <v>22.2309532749452</v>
      </c>
      <c r="H4328">
        <v>35.6310929655519</v>
      </c>
      <c r="I4328">
        <v>0.90810731251489096</v>
      </c>
      <c r="J4328">
        <v>-4.6200946520684703</v>
      </c>
      <c r="K4328">
        <v>3.74042236387222</v>
      </c>
      <c r="L4328">
        <v>3.5388773112096401</v>
      </c>
      <c r="M4328">
        <v>50.251929510252801</v>
      </c>
      <c r="N4328">
        <v>2.1813719876548099</v>
      </c>
      <c r="O4328">
        <v>28.301886792452802</v>
      </c>
      <c r="P4328">
        <v>73.770491803278702</v>
      </c>
      <c r="Q4328">
        <v>4.0761108664912997E-2</v>
      </c>
    </row>
    <row r="4329" spans="1:17" hidden="1" x14ac:dyDescent="0.3">
      <c r="A4329" t="s">
        <v>8815</v>
      </c>
      <c r="B4329" t="s">
        <v>8816</v>
      </c>
      <c r="C4329" t="str">
        <f>IFERROR(VLOOKUP(Table1[[#This Row],[Ticker]],[1]!Table1[[Symbol]:[Industry]],2,FALSE),"-")</f>
        <v>-</v>
      </c>
      <c r="D4329" t="s">
        <v>597</v>
      </c>
      <c r="E4329">
        <v>10.9983</v>
      </c>
      <c r="F4329">
        <v>9.15</v>
      </c>
      <c r="G4329">
        <v>203.98104597053199</v>
      </c>
      <c r="H4329">
        <v>2.9561431447193001</v>
      </c>
      <c r="I4329">
        <v>5.9357767310035001</v>
      </c>
      <c r="J4329">
        <v>-3.5959027917772199</v>
      </c>
      <c r="K4329">
        <v>8.9144377620909498</v>
      </c>
      <c r="L4329">
        <v>7.4766817242912103</v>
      </c>
      <c r="M4329">
        <v>44.1328453606301</v>
      </c>
      <c r="N4329">
        <v>1.3106103415864101</v>
      </c>
      <c r="O4329">
        <v>32.131147540983598</v>
      </c>
      <c r="P4329">
        <v>251.923076923076</v>
      </c>
      <c r="Q4329">
        <v>0.13381094116907999</v>
      </c>
    </row>
    <row r="4330" spans="1:17" hidden="1" x14ac:dyDescent="0.3">
      <c r="A4330" t="s">
        <v>8817</v>
      </c>
      <c r="B4330" t="s">
        <v>8818</v>
      </c>
      <c r="C4330" t="str">
        <f>IFERROR(VLOOKUP(Table1[[#This Row],[Ticker]],[1]!Table1[[Symbol]:[Industry]],2,FALSE),"-")</f>
        <v>-</v>
      </c>
      <c r="D4330" t="s">
        <v>703</v>
      </c>
      <c r="E4330">
        <v>10.982502</v>
      </c>
      <c r="F4330">
        <v>291.89999999999998</v>
      </c>
      <c r="G4330">
        <v>-18.111510679673</v>
      </c>
      <c r="H4330">
        <v>-9.1436735747584006</v>
      </c>
      <c r="I4330">
        <v>13.249116663043599</v>
      </c>
      <c r="J4330">
        <v>-1.2010111103635499</v>
      </c>
      <c r="K4330">
        <v>297.735280970904</v>
      </c>
      <c r="L4330">
        <v>277.59450394198899</v>
      </c>
      <c r="M4330">
        <v>56.692276819569898</v>
      </c>
      <c r="N4330">
        <v>0.69575910861422496</v>
      </c>
      <c r="O4330">
        <v>15.8170606372045</v>
      </c>
      <c r="P4330">
        <v>42.390243902439003</v>
      </c>
      <c r="Q4330">
        <v>-0.11226619776288201</v>
      </c>
    </row>
    <row r="4331" spans="1:17" hidden="1" x14ac:dyDescent="0.3">
      <c r="A4331" t="s">
        <v>8819</v>
      </c>
      <c r="B4331" t="s">
        <v>8820</v>
      </c>
      <c r="C4331" t="str">
        <f>IFERROR(VLOOKUP(Table1[[#This Row],[Ticker]],[1]!Table1[[Symbol]:[Industry]],2,FALSE),"-")</f>
        <v>-</v>
      </c>
      <c r="D4331" t="s">
        <v>420</v>
      </c>
      <c r="E4331">
        <v>10.98</v>
      </c>
      <c r="F4331">
        <v>21.96</v>
      </c>
      <c r="G4331">
        <v>84.373202833278</v>
      </c>
      <c r="H4331">
        <v>4.7495965114082903</v>
      </c>
      <c r="I4331">
        <v>-21.849215423948099</v>
      </c>
      <c r="J4331">
        <v>-2.3255325776351099</v>
      </c>
      <c r="K4331">
        <v>21.292708693086102</v>
      </c>
      <c r="L4331">
        <v>19.118985919792401</v>
      </c>
      <c r="M4331">
        <v>45.0265048989165</v>
      </c>
      <c r="N4331">
        <v>0.44063364013931899</v>
      </c>
      <c r="O4331">
        <v>27.0491803278688</v>
      </c>
      <c r="P4331">
        <v>137.40540540540499</v>
      </c>
      <c r="Q4331">
        <v>6.5317359879286996E-2</v>
      </c>
    </row>
    <row r="4332" spans="1:17" hidden="1" x14ac:dyDescent="0.3">
      <c r="A4332" t="s">
        <v>8821</v>
      </c>
      <c r="B4332" t="s">
        <v>8822</v>
      </c>
      <c r="C4332" t="str">
        <f>IFERROR(VLOOKUP(Table1[[#This Row],[Ticker]],[1]!Table1[[Symbol]:[Industry]],2,FALSE),"-")</f>
        <v>-</v>
      </c>
      <c r="D4332" t="s">
        <v>420</v>
      </c>
      <c r="E4332">
        <v>10.951752000000001</v>
      </c>
      <c r="F4332">
        <v>0.73</v>
      </c>
      <c r="G4332">
        <v>-31.5708799856396</v>
      </c>
      <c r="H4332">
        <v>-8.0573984738045201</v>
      </c>
      <c r="I4332">
        <v>-21.6665326593853</v>
      </c>
      <c r="J4332">
        <v>3.32200237453559</v>
      </c>
      <c r="K4332">
        <v>0.72982554569279401</v>
      </c>
      <c r="M4332">
        <v>44.718322492413897</v>
      </c>
      <c r="N4332">
        <v>0.68628329784950204</v>
      </c>
      <c r="O4332">
        <v>68.493150684931507</v>
      </c>
      <c r="P4332">
        <v>87.179487179487097</v>
      </c>
    </row>
    <row r="4333" spans="1:17" hidden="1" x14ac:dyDescent="0.3">
      <c r="A4333" t="s">
        <v>8823</v>
      </c>
      <c r="B4333" t="s">
        <v>8824</v>
      </c>
      <c r="C4333" t="str">
        <f>IFERROR(VLOOKUP(Table1[[#This Row],[Ticker]],[1]!Table1[[Symbol]:[Industry]],2,FALSE),"-")</f>
        <v>-</v>
      </c>
      <c r="D4333" t="s">
        <v>703</v>
      </c>
      <c r="E4333">
        <v>10.8938445</v>
      </c>
      <c r="F4333">
        <v>67.349999999999994</v>
      </c>
      <c r="G4333">
        <v>1.02405672322105</v>
      </c>
      <c r="H4333">
        <v>4.3377189296601202</v>
      </c>
      <c r="I4333">
        <v>2.5914927797424201</v>
      </c>
      <c r="J4333">
        <v>-5.98035699320035</v>
      </c>
      <c r="K4333">
        <v>67.524930556429098</v>
      </c>
      <c r="L4333">
        <v>61.195898082145099</v>
      </c>
      <c r="M4333">
        <v>65.817523880043396</v>
      </c>
      <c r="N4333">
        <v>3.8171047887014802</v>
      </c>
      <c r="O4333">
        <v>37.564959168522599</v>
      </c>
      <c r="P4333">
        <v>30.776699029126199</v>
      </c>
    </row>
    <row r="4334" spans="1:17" hidden="1" x14ac:dyDescent="0.3">
      <c r="A4334" t="s">
        <v>8825</v>
      </c>
      <c r="B4334" t="s">
        <v>8826</v>
      </c>
      <c r="C4334" t="str">
        <f>IFERROR(VLOOKUP(Table1[[#This Row],[Ticker]],[1]!Table1[[Symbol]:[Industry]],2,FALSE),"-")</f>
        <v>-</v>
      </c>
      <c r="E4334">
        <v>10.85805</v>
      </c>
      <c r="F4334">
        <v>34.47</v>
      </c>
      <c r="G4334">
        <v>209.71234326726699</v>
      </c>
      <c r="H4334">
        <v>1.86243526714271</v>
      </c>
      <c r="I4334">
        <v>-55.691735036065097</v>
      </c>
      <c r="J4334">
        <v>6.4712762684903398</v>
      </c>
      <c r="K4334">
        <v>33.132583783269901</v>
      </c>
      <c r="L4334">
        <v>33.007302710362701</v>
      </c>
      <c r="M4334">
        <v>71.168585612008897</v>
      </c>
      <c r="N4334">
        <v>1.4943000115034999</v>
      </c>
      <c r="O4334">
        <v>105.308964316797</v>
      </c>
      <c r="P4334">
        <v>233.68828654404601</v>
      </c>
    </row>
    <row r="4335" spans="1:17" hidden="1" x14ac:dyDescent="0.3">
      <c r="A4335" t="s">
        <v>8827</v>
      </c>
      <c r="B4335" t="s">
        <v>8828</v>
      </c>
      <c r="C4335" t="str">
        <f>IFERROR(VLOOKUP(Table1[[#This Row],[Ticker]],[1]!Table1[[Symbol]:[Industry]],2,FALSE),"-")</f>
        <v>-</v>
      </c>
      <c r="D4335" t="s">
        <v>539</v>
      </c>
      <c r="E4335">
        <v>10.79078</v>
      </c>
      <c r="F4335">
        <v>6.37</v>
      </c>
      <c r="G4335">
        <v>73.237679014242701</v>
      </c>
      <c r="H4335">
        <v>2.4092182428122002</v>
      </c>
      <c r="I4335">
        <v>-1.5062762491289401</v>
      </c>
      <c r="J4335">
        <v>1.7618806089343699</v>
      </c>
      <c r="K4335">
        <v>6.5455967829140898</v>
      </c>
      <c r="L4335">
        <v>6.1887943450408702</v>
      </c>
      <c r="M4335">
        <v>34.705934521517797</v>
      </c>
      <c r="N4335">
        <v>0.488931297709923</v>
      </c>
      <c r="O4335">
        <v>81.3186813186813</v>
      </c>
      <c r="P4335">
        <v>105.483870967741</v>
      </c>
      <c r="Q4335">
        <v>0.10115815157125101</v>
      </c>
    </row>
    <row r="4336" spans="1:17" hidden="1" x14ac:dyDescent="0.3">
      <c r="A4336" t="s">
        <v>8829</v>
      </c>
      <c r="B4336" t="s">
        <v>8830</v>
      </c>
      <c r="C4336" t="str">
        <f>IFERROR(VLOOKUP(Table1[[#This Row],[Ticker]],[1]!Table1[[Symbol]:[Industry]],2,FALSE),"-")</f>
        <v>-</v>
      </c>
      <c r="D4336" t="s">
        <v>539</v>
      </c>
      <c r="E4336">
        <v>10.7562</v>
      </c>
      <c r="F4336">
        <v>7.88</v>
      </c>
      <c r="G4336">
        <v>102.460838332416</v>
      </c>
      <c r="H4336">
        <v>11.0398976726719</v>
      </c>
      <c r="I4336">
        <v>-44.137142675121702</v>
      </c>
      <c r="J4336">
        <v>6.4346355556619299</v>
      </c>
      <c r="K4336">
        <v>6.9522551028881301</v>
      </c>
      <c r="L4336">
        <v>7.6324650105603302</v>
      </c>
      <c r="M4336">
        <v>83.401641703710595</v>
      </c>
      <c r="N4336">
        <v>0.41715456934857997</v>
      </c>
      <c r="O4336">
        <v>61.4213197969543</v>
      </c>
      <c r="P4336">
        <v>126.43678160919499</v>
      </c>
      <c r="Q4336">
        <v>7.0097004606316002E-2</v>
      </c>
    </row>
    <row r="4337" spans="1:17" hidden="1" x14ac:dyDescent="0.3">
      <c r="A4337" t="s">
        <v>8831</v>
      </c>
      <c r="B4337" t="s">
        <v>8832</v>
      </c>
      <c r="C4337" t="str">
        <f>IFERROR(VLOOKUP(Table1[[#This Row],[Ticker]],[1]!Table1[[Symbol]:[Industry]],2,FALSE),"-")</f>
        <v>-</v>
      </c>
      <c r="E4337">
        <v>10.713867855</v>
      </c>
      <c r="F4337">
        <v>20.55</v>
      </c>
      <c r="G4337">
        <v>-17.499259338955</v>
      </c>
      <c r="H4337">
        <v>-10.752203668609701</v>
      </c>
      <c r="I4337">
        <v>-41.758422171875701</v>
      </c>
      <c r="J4337">
        <v>-6.0466844941512701</v>
      </c>
      <c r="K4337">
        <v>22.7219502552921</v>
      </c>
      <c r="L4337">
        <v>23.900912415991399</v>
      </c>
      <c r="M4337">
        <v>30.445793848083198</v>
      </c>
      <c r="N4337">
        <v>8.3783783783783705E-2</v>
      </c>
      <c r="O4337">
        <v>47.688564476885603</v>
      </c>
      <c r="P4337">
        <v>25.457875457875399</v>
      </c>
    </row>
    <row r="4338" spans="1:17" hidden="1" x14ac:dyDescent="0.3">
      <c r="A4338" t="s">
        <v>8833</v>
      </c>
      <c r="B4338" t="s">
        <v>8834</v>
      </c>
      <c r="C4338" t="str">
        <f>IFERROR(VLOOKUP(Table1[[#This Row],[Ticker]],[1]!Table1[[Symbol]:[Industry]],2,FALSE),"-")</f>
        <v>-</v>
      </c>
      <c r="E4338">
        <v>10.70938505</v>
      </c>
      <c r="F4338">
        <v>70.75</v>
      </c>
      <c r="G4338">
        <v>4.1943465782935299</v>
      </c>
      <c r="H4338">
        <v>-5.8291194560883897</v>
      </c>
      <c r="I4338">
        <v>-9.4064857045448704</v>
      </c>
      <c r="J4338">
        <v>0.121986736096311</v>
      </c>
      <c r="K4338">
        <v>70.424872930678404</v>
      </c>
      <c r="L4338">
        <v>70.092947846681497</v>
      </c>
      <c r="M4338">
        <v>38.991980050526898</v>
      </c>
      <c r="N4338">
        <v>0.134745762711864</v>
      </c>
      <c r="O4338">
        <v>65.031802120141293</v>
      </c>
      <c r="P4338">
        <v>54.475982532751097</v>
      </c>
      <c r="Q4338">
        <v>9.3957945443955998E-2</v>
      </c>
    </row>
    <row r="4339" spans="1:17" hidden="1" x14ac:dyDescent="0.3">
      <c r="A4339" t="s">
        <v>8835</v>
      </c>
      <c r="B4339" t="s">
        <v>8836</v>
      </c>
      <c r="C4339" t="str">
        <f>IFERROR(VLOOKUP(Table1[[#This Row],[Ticker]],[1]!Table1[[Symbol]:[Industry]],2,FALSE),"-")</f>
        <v>-</v>
      </c>
      <c r="D4339" t="s">
        <v>1541</v>
      </c>
      <c r="E4339">
        <v>10.703868931000001</v>
      </c>
      <c r="F4339">
        <v>10.210000000000001</v>
      </c>
      <c r="G4339">
        <v>176.318174370279</v>
      </c>
      <c r="H4339">
        <v>-2.1632925796986102</v>
      </c>
      <c r="I4339">
        <v>31.650198571014901</v>
      </c>
      <c r="J4339">
        <v>-7.3908520488688598</v>
      </c>
      <c r="K4339">
        <v>9.9394603490131903</v>
      </c>
      <c r="L4339">
        <v>7.8361362569903497</v>
      </c>
      <c r="M4339">
        <v>39.704555959430898</v>
      </c>
      <c r="N4339">
        <v>0.58654339583786497</v>
      </c>
      <c r="O4339">
        <v>27.815866797257499</v>
      </c>
      <c r="Q4339">
        <v>8.9582338235743006E-2</v>
      </c>
    </row>
    <row r="4340" spans="1:17" hidden="1" x14ac:dyDescent="0.3">
      <c r="A4340" t="s">
        <v>8837</v>
      </c>
      <c r="B4340" t="s">
        <v>8838</v>
      </c>
      <c r="C4340" t="str">
        <f>IFERROR(VLOOKUP(Table1[[#This Row],[Ticker]],[1]!Table1[[Symbol]:[Industry]],2,FALSE),"-")</f>
        <v>-</v>
      </c>
      <c r="E4340">
        <v>10.680346368</v>
      </c>
      <c r="F4340">
        <v>4.32</v>
      </c>
      <c r="G4340">
        <v>-75.162383954744996</v>
      </c>
      <c r="H4340">
        <v>-10.7547011711072</v>
      </c>
      <c r="I4340">
        <v>-62.8926398854925</v>
      </c>
      <c r="J4340">
        <v>2.9538631509746698</v>
      </c>
      <c r="K4340">
        <v>4.8517884650744101</v>
      </c>
      <c r="L4340">
        <v>7.1006542503364001</v>
      </c>
      <c r="M4340">
        <v>48.358475799481504</v>
      </c>
      <c r="N4340">
        <v>0.54490933748555903</v>
      </c>
      <c r="O4340">
        <v>165.972222222222</v>
      </c>
      <c r="P4340">
        <v>8.8161209068010091</v>
      </c>
      <c r="Q4340">
        <v>-0.20680091559303601</v>
      </c>
    </row>
    <row r="4341" spans="1:17" hidden="1" x14ac:dyDescent="0.3">
      <c r="A4341" t="s">
        <v>8839</v>
      </c>
      <c r="B4341" t="s">
        <v>8840</v>
      </c>
      <c r="C4341" t="str">
        <f>IFERROR(VLOOKUP(Table1[[#This Row],[Ticker]],[1]!Table1[[Symbol]:[Industry]],2,FALSE),"-")</f>
        <v>-</v>
      </c>
      <c r="D4341" t="s">
        <v>1541</v>
      </c>
      <c r="E4341">
        <v>10.6626858</v>
      </c>
      <c r="F4341">
        <v>30.29</v>
      </c>
      <c r="G4341">
        <v>130.99038668955001</v>
      </c>
      <c r="H4341">
        <v>-9.1231266387693299</v>
      </c>
      <c r="I4341">
        <v>105.19496101433499</v>
      </c>
      <c r="J4341">
        <v>-1.16630171903165</v>
      </c>
      <c r="K4341">
        <v>30.748976807557</v>
      </c>
      <c r="M4341">
        <v>45.214474940862203</v>
      </c>
      <c r="N4341">
        <v>1.5152787483500201</v>
      </c>
      <c r="O4341">
        <v>45.889732585011501</v>
      </c>
      <c r="P4341">
        <v>167.57950530035299</v>
      </c>
    </row>
    <row r="4342" spans="1:17" hidden="1" x14ac:dyDescent="0.3">
      <c r="A4342" t="s">
        <v>8841</v>
      </c>
      <c r="B4342" t="s">
        <v>8842</v>
      </c>
      <c r="C4342" t="str">
        <f>IFERROR(VLOOKUP(Table1[[#This Row],[Ticker]],[1]!Table1[[Symbol]:[Industry]],2,FALSE),"-")</f>
        <v>-</v>
      </c>
      <c r="E4342">
        <v>10.648729599999999</v>
      </c>
      <c r="F4342">
        <v>38.56</v>
      </c>
      <c r="G4342">
        <v>-51.221226295646801</v>
      </c>
      <c r="H4342">
        <v>-2.52713537896576</v>
      </c>
      <c r="I4342">
        <v>-23.643066460580599</v>
      </c>
      <c r="J4342">
        <v>1.1967957270110099</v>
      </c>
      <c r="K4342">
        <v>39.971097970933002</v>
      </c>
      <c r="L4342">
        <v>42.584307456897299</v>
      </c>
      <c r="M4342">
        <v>44.233513411027801</v>
      </c>
      <c r="N4342">
        <v>0.237735849056603</v>
      </c>
      <c r="O4342">
        <v>37.448132780082901</v>
      </c>
      <c r="P4342">
        <v>5.6149000273897496</v>
      </c>
    </row>
    <row r="4343" spans="1:17" hidden="1" x14ac:dyDescent="0.3">
      <c r="A4343" t="s">
        <v>8843</v>
      </c>
      <c r="B4343" t="s">
        <v>8844</v>
      </c>
      <c r="C4343" t="str">
        <f>IFERROR(VLOOKUP(Table1[[#This Row],[Ticker]],[1]!Table1[[Symbol]:[Industry]],2,FALSE),"-")</f>
        <v>-</v>
      </c>
      <c r="D4343" t="s">
        <v>72</v>
      </c>
      <c r="E4343">
        <v>10.64575</v>
      </c>
      <c r="F4343">
        <v>24.25</v>
      </c>
      <c r="G4343">
        <v>41.214792418043899</v>
      </c>
      <c r="H4343">
        <v>-10.3920638084698</v>
      </c>
      <c r="I4343">
        <v>19.465945973093199</v>
      </c>
      <c r="J4343">
        <v>-1.9357754032421901</v>
      </c>
      <c r="K4343">
        <v>25.642462444190102</v>
      </c>
      <c r="L4343">
        <v>22.867021117805599</v>
      </c>
      <c r="M4343">
        <v>36.230240604442997</v>
      </c>
      <c r="N4343">
        <v>0.46514227376044998</v>
      </c>
      <c r="O4343">
        <v>27.216494845360799</v>
      </c>
      <c r="P4343">
        <v>80.970149253731293</v>
      </c>
      <c r="Q4343">
        <v>3.5659170882334001E-2</v>
      </c>
    </row>
    <row r="4344" spans="1:17" hidden="1" x14ac:dyDescent="0.3">
      <c r="A4344" t="s">
        <v>8845</v>
      </c>
      <c r="B4344" t="s">
        <v>8846</v>
      </c>
      <c r="C4344" t="str">
        <f>IFERROR(VLOOKUP(Table1[[#This Row],[Ticker]],[1]!Table1[[Symbol]:[Industry]],2,FALSE),"-")</f>
        <v>-</v>
      </c>
      <c r="D4344" t="s">
        <v>407</v>
      </c>
      <c r="E4344">
        <v>10.639339</v>
      </c>
      <c r="F4344">
        <v>16.420000000000002</v>
      </c>
      <c r="G4344">
        <v>25.296783995948299</v>
      </c>
      <c r="H4344">
        <v>-1.9390723554784</v>
      </c>
      <c r="I4344">
        <v>11.4412546150685</v>
      </c>
      <c r="J4344">
        <v>0.92933371100685402</v>
      </c>
      <c r="K4344">
        <v>14.4657019853107</v>
      </c>
      <c r="L4344">
        <v>12.970350761675499</v>
      </c>
      <c r="M4344">
        <v>59.795801146886603</v>
      </c>
      <c r="N4344">
        <v>3.1830332594235</v>
      </c>
      <c r="O4344">
        <v>9.6224116930572396</v>
      </c>
      <c r="P4344">
        <v>72.478991596638593</v>
      </c>
      <c r="Q4344">
        <v>4.4312521669467003E-2</v>
      </c>
    </row>
    <row r="4345" spans="1:17" hidden="1" x14ac:dyDescent="0.3">
      <c r="A4345" t="s">
        <v>8847</v>
      </c>
      <c r="B4345" t="s">
        <v>8848</v>
      </c>
      <c r="C4345" t="str">
        <f>IFERROR(VLOOKUP(Table1[[#This Row],[Ticker]],[1]!Table1[[Symbol]:[Industry]],2,FALSE),"-")</f>
        <v>-</v>
      </c>
      <c r="D4345" t="s">
        <v>127</v>
      </c>
      <c r="E4345">
        <v>10.586499999999999</v>
      </c>
      <c r="F4345">
        <v>6.83</v>
      </c>
      <c r="G4345">
        <v>-9.9525709896336796</v>
      </c>
      <c r="H4345">
        <v>-4.7452361835400296</v>
      </c>
      <c r="I4345">
        <v>-27.1272439910644</v>
      </c>
      <c r="J4345">
        <v>6.7844742067421997</v>
      </c>
      <c r="K4345">
        <v>6.9741037449224903</v>
      </c>
      <c r="L4345">
        <v>7.2385677468110003</v>
      </c>
      <c r="M4345">
        <v>45.723448955621002</v>
      </c>
      <c r="N4345">
        <v>0.87425270693360402</v>
      </c>
      <c r="O4345">
        <v>90.043923865300101</v>
      </c>
      <c r="P4345">
        <v>32.364341085271299</v>
      </c>
      <c r="Q4345">
        <v>3.5116565064046999E-2</v>
      </c>
    </row>
    <row r="4346" spans="1:17" hidden="1" x14ac:dyDescent="0.3">
      <c r="A4346" t="s">
        <v>8849</v>
      </c>
      <c r="B4346" t="s">
        <v>8850</v>
      </c>
      <c r="C4346" t="str">
        <f>IFERROR(VLOOKUP(Table1[[#This Row],[Ticker]],[1]!Table1[[Symbol]:[Industry]],2,FALSE),"-")</f>
        <v>-</v>
      </c>
      <c r="D4346" t="s">
        <v>703</v>
      </c>
      <c r="E4346">
        <v>10.576090199999999</v>
      </c>
      <c r="F4346">
        <v>59.91</v>
      </c>
      <c r="G4346">
        <v>14.256636326359001</v>
      </c>
      <c r="H4346">
        <v>-0.29840959423098701</v>
      </c>
      <c r="I4346">
        <v>6.38839380163245</v>
      </c>
      <c r="J4346">
        <v>0.110529851136454</v>
      </c>
      <c r="K4346">
        <v>56.9902577605095</v>
      </c>
      <c r="L4346">
        <v>51.7731036110549</v>
      </c>
      <c r="M4346">
        <v>51.449225640246297</v>
      </c>
      <c r="N4346">
        <v>0.82958675561933104</v>
      </c>
      <c r="O4346">
        <v>3.4051076614922402</v>
      </c>
      <c r="P4346">
        <v>42.2027059102777</v>
      </c>
    </row>
    <row r="4347" spans="1:17" hidden="1" x14ac:dyDescent="0.3">
      <c r="A4347" t="s">
        <v>8851</v>
      </c>
      <c r="B4347" t="s">
        <v>8852</v>
      </c>
      <c r="C4347" t="str">
        <f>IFERROR(VLOOKUP(Table1[[#This Row],[Ticker]],[1]!Table1[[Symbol]:[Industry]],2,FALSE),"-")</f>
        <v>-</v>
      </c>
      <c r="D4347" t="s">
        <v>271</v>
      </c>
      <c r="E4347">
        <v>10.572581298999999</v>
      </c>
      <c r="F4347">
        <v>45.71</v>
      </c>
      <c r="G4347">
        <v>3.06685827964131</v>
      </c>
      <c r="H4347">
        <v>-4.6112383347309898</v>
      </c>
      <c r="I4347">
        <v>-31.614922177765699</v>
      </c>
      <c r="J4347">
        <v>-0.85951871875021302</v>
      </c>
      <c r="K4347">
        <v>46.339674048978402</v>
      </c>
      <c r="L4347">
        <v>45.881329807949299</v>
      </c>
      <c r="M4347">
        <v>47.973370034091303</v>
      </c>
      <c r="N4347">
        <v>0.85684687422304395</v>
      </c>
      <c r="O4347">
        <v>51.061036972216101</v>
      </c>
      <c r="P4347">
        <v>32.4543610547667</v>
      </c>
      <c r="Q4347">
        <v>7.4151362707879998E-3</v>
      </c>
    </row>
    <row r="4348" spans="1:17" hidden="1" x14ac:dyDescent="0.3">
      <c r="A4348" t="s">
        <v>8853</v>
      </c>
      <c r="B4348" t="s">
        <v>8854</v>
      </c>
      <c r="C4348" t="str">
        <f>IFERROR(VLOOKUP(Table1[[#This Row],[Ticker]],[1]!Table1[[Symbol]:[Industry]],2,FALSE),"-")</f>
        <v>-</v>
      </c>
      <c r="D4348" t="s">
        <v>400</v>
      </c>
      <c r="E4348">
        <v>10.4656</v>
      </c>
      <c r="F4348">
        <v>8</v>
      </c>
      <c r="G4348">
        <v>-20.750136825165999</v>
      </c>
      <c r="H4348">
        <v>-18.964276473334198</v>
      </c>
      <c r="I4348">
        <v>-24.8607960231402</v>
      </c>
      <c r="J4348">
        <v>0.54422459675781298</v>
      </c>
      <c r="K4348">
        <v>7.2603069820423096</v>
      </c>
      <c r="L4348">
        <v>7.1591154552331604</v>
      </c>
      <c r="M4348">
        <v>15.4797913751209</v>
      </c>
      <c r="N4348">
        <v>1.8885978323720201E-2</v>
      </c>
      <c r="O4348">
        <v>23.124999999999901</v>
      </c>
      <c r="P4348">
        <v>102.53164556962</v>
      </c>
      <c r="Q4348">
        <v>1.1788578390378E-2</v>
      </c>
    </row>
    <row r="4349" spans="1:17" hidden="1" x14ac:dyDescent="0.3">
      <c r="A4349" t="s">
        <v>8855</v>
      </c>
      <c r="B4349" t="s">
        <v>8856</v>
      </c>
      <c r="C4349" t="str">
        <f>IFERROR(VLOOKUP(Table1[[#This Row],[Ticker]],[1]!Table1[[Symbol]:[Industry]],2,FALSE),"-")</f>
        <v>-</v>
      </c>
      <c r="D4349" t="s">
        <v>420</v>
      </c>
      <c r="E4349">
        <v>10.461290699999999</v>
      </c>
      <c r="F4349">
        <v>13.93</v>
      </c>
      <c r="G4349">
        <v>-7.2114839305928404</v>
      </c>
      <c r="H4349">
        <v>14.898534482128399</v>
      </c>
      <c r="I4349">
        <v>3.09546546709874</v>
      </c>
      <c r="J4349">
        <v>0.40085542113057598</v>
      </c>
      <c r="K4349">
        <v>12.904946411654601</v>
      </c>
      <c r="L4349">
        <v>12.310248389827001</v>
      </c>
      <c r="M4349">
        <v>59.030794419900502</v>
      </c>
      <c r="N4349">
        <v>0.84680328874708499</v>
      </c>
      <c r="O4349">
        <v>6.2455132806891598</v>
      </c>
      <c r="P4349">
        <v>65.243179122182696</v>
      </c>
      <c r="Q4349">
        <v>9.6687843975539006E-2</v>
      </c>
    </row>
    <row r="4350" spans="1:17" hidden="1" x14ac:dyDescent="0.3">
      <c r="A4350" t="s">
        <v>8857</v>
      </c>
      <c r="B4350" t="s">
        <v>8858</v>
      </c>
      <c r="C4350" t="str">
        <f>IFERROR(VLOOKUP(Table1[[#This Row],[Ticker]],[1]!Table1[[Symbol]:[Industry]],2,FALSE),"-")</f>
        <v>-</v>
      </c>
      <c r="D4350" t="s">
        <v>539</v>
      </c>
      <c r="E4350">
        <v>10.4566</v>
      </c>
      <c r="F4350">
        <v>33.950000000000003</v>
      </c>
      <c r="G4350">
        <v>53.772747822697497</v>
      </c>
      <c r="H4350">
        <v>-8.3913625319676804E-2</v>
      </c>
      <c r="I4350">
        <v>-18.256276249128899</v>
      </c>
      <c r="J4350">
        <v>-10.9017110831611</v>
      </c>
      <c r="K4350">
        <v>35.387540105752599</v>
      </c>
      <c r="L4350">
        <v>34.06682308053</v>
      </c>
      <c r="M4350">
        <v>50.948423649271</v>
      </c>
      <c r="N4350">
        <v>0.300181913670926</v>
      </c>
      <c r="O4350">
        <v>58.409425625920399</v>
      </c>
      <c r="P4350">
        <v>105.135951661631</v>
      </c>
    </row>
    <row r="4351" spans="1:17" hidden="1" x14ac:dyDescent="0.3">
      <c r="A4351" t="s">
        <v>8859</v>
      </c>
      <c r="B4351" t="s">
        <v>8860</v>
      </c>
      <c r="C4351" t="str">
        <f>IFERROR(VLOOKUP(Table1[[#This Row],[Ticker]],[1]!Table1[[Symbol]:[Industry]],2,FALSE),"-")</f>
        <v>-</v>
      </c>
      <c r="E4351">
        <v>10.4484663</v>
      </c>
      <c r="F4351">
        <v>17.73</v>
      </c>
      <c r="G4351">
        <v>-39.547371848207497</v>
      </c>
      <c r="H4351">
        <v>-8.16779159989877</v>
      </c>
      <c r="I4351">
        <v>-47.325241766370297</v>
      </c>
      <c r="J4351">
        <v>0.54422459675781298</v>
      </c>
      <c r="K4351">
        <v>18.505472399359402</v>
      </c>
      <c r="L4351">
        <v>21.4576993404105</v>
      </c>
      <c r="M4351">
        <v>7.396256182375E-3</v>
      </c>
      <c r="N4351">
        <v>0.65263157894736801</v>
      </c>
      <c r="O4351">
        <v>87.704455724760294</v>
      </c>
      <c r="P4351">
        <v>1.02564102564102</v>
      </c>
    </row>
    <row r="4352" spans="1:17" hidden="1" x14ac:dyDescent="0.3">
      <c r="A4352" t="s">
        <v>8861</v>
      </c>
      <c r="B4352" t="s">
        <v>8862</v>
      </c>
      <c r="C4352" t="str">
        <f>IFERROR(VLOOKUP(Table1[[#This Row],[Ticker]],[1]!Table1[[Symbol]:[Industry]],2,FALSE),"-")</f>
        <v>-</v>
      </c>
      <c r="D4352" t="s">
        <v>62</v>
      </c>
      <c r="E4352">
        <v>10.422000000000001</v>
      </c>
      <c r="F4352">
        <v>69.48</v>
      </c>
      <c r="G4352">
        <v>112.591983178787</v>
      </c>
      <c r="H4352">
        <v>5.4315392985208897</v>
      </c>
      <c r="I4352">
        <v>-22.616276249128902</v>
      </c>
      <c r="J4352">
        <v>12.5821866347198</v>
      </c>
      <c r="K4352">
        <v>67.443120465313299</v>
      </c>
      <c r="L4352">
        <v>63.019183147677403</v>
      </c>
      <c r="M4352">
        <v>67.119438098343807</v>
      </c>
      <c r="N4352">
        <v>1.4156577303737801</v>
      </c>
      <c r="O4352">
        <v>25.215889464594099</v>
      </c>
      <c r="P4352">
        <v>155.723224144276</v>
      </c>
      <c r="Q4352">
        <v>8.7007730655340995E-2</v>
      </c>
    </row>
    <row r="4353" spans="1:17" hidden="1" x14ac:dyDescent="0.3">
      <c r="A4353" t="s">
        <v>8863</v>
      </c>
      <c r="B4353" t="s">
        <v>8864</v>
      </c>
      <c r="C4353" t="str">
        <f>IFERROR(VLOOKUP(Table1[[#This Row],[Ticker]],[1]!Table1[[Symbol]:[Industry]],2,FALSE),"-")</f>
        <v>-</v>
      </c>
      <c r="D4353" t="s">
        <v>619</v>
      </c>
      <c r="E4353">
        <v>10.410427500000001</v>
      </c>
      <c r="F4353">
        <v>24.55</v>
      </c>
      <c r="G4353">
        <v>60.749414134808703</v>
      </c>
      <c r="H4353">
        <v>0.57420030284545098</v>
      </c>
      <c r="I4353">
        <v>-29.596820561759699</v>
      </c>
      <c r="J4353">
        <v>0.54422459675781298</v>
      </c>
      <c r="K4353">
        <v>23.730419255534699</v>
      </c>
      <c r="L4353">
        <v>23.762754534151298</v>
      </c>
      <c r="M4353">
        <v>84.378877228306195</v>
      </c>
      <c r="N4353">
        <v>0.25785226567349401</v>
      </c>
      <c r="O4353">
        <v>35.600814663951098</v>
      </c>
      <c r="P4353">
        <v>94.841269841269806</v>
      </c>
      <c r="Q4353">
        <v>6.0416406252257998E-2</v>
      </c>
    </row>
    <row r="4354" spans="1:17" hidden="1" x14ac:dyDescent="0.3">
      <c r="A4354" t="s">
        <v>8865</v>
      </c>
      <c r="B4354" t="s">
        <v>8866</v>
      </c>
      <c r="C4354" t="str">
        <f>IFERROR(VLOOKUP(Table1[[#This Row],[Ticker]],[1]!Table1[[Symbol]:[Industry]],2,FALSE),"-")</f>
        <v>-</v>
      </c>
      <c r="D4354" t="s">
        <v>62</v>
      </c>
      <c r="E4354">
        <v>10.331060000000001</v>
      </c>
      <c r="F4354">
        <v>17.54</v>
      </c>
      <c r="G4354">
        <v>69.195862890621896</v>
      </c>
      <c r="H4354">
        <v>-25.7415834477091</v>
      </c>
      <c r="I4354">
        <v>119.54961397844799</v>
      </c>
      <c r="J4354">
        <v>-7.0171174162616996</v>
      </c>
      <c r="K4354">
        <v>20.827362303344401</v>
      </c>
      <c r="L4354">
        <v>15.1980028998404</v>
      </c>
      <c r="M4354">
        <v>23.8061041898032</v>
      </c>
      <c r="N4354">
        <v>1.78883452314109</v>
      </c>
      <c r="O4354">
        <v>66.533637400228002</v>
      </c>
      <c r="P4354">
        <v>274.78632478632397</v>
      </c>
      <c r="Q4354">
        <v>0.12591370011867001</v>
      </c>
    </row>
    <row r="4355" spans="1:17" hidden="1" x14ac:dyDescent="0.3">
      <c r="A4355" t="s">
        <v>8867</v>
      </c>
      <c r="B4355" t="s">
        <v>8868</v>
      </c>
      <c r="C4355" t="str">
        <f>IFERROR(VLOOKUP(Table1[[#This Row],[Ticker]],[1]!Table1[[Symbol]:[Industry]],2,FALSE),"-")</f>
        <v>-</v>
      </c>
      <c r="D4355" t="s">
        <v>1665</v>
      </c>
      <c r="E4355">
        <v>10.328016</v>
      </c>
      <c r="F4355">
        <v>20.6</v>
      </c>
      <c r="G4355">
        <v>-10.851286494790999</v>
      </c>
      <c r="H4355">
        <v>-24.008622821975401</v>
      </c>
      <c r="I4355">
        <v>-50.881276249128902</v>
      </c>
      <c r="J4355">
        <v>2.9832489870017098</v>
      </c>
      <c r="K4355">
        <v>23.7140905045433</v>
      </c>
      <c r="L4355">
        <v>23.609224511484602</v>
      </c>
      <c r="M4355">
        <v>38.325683330496098</v>
      </c>
      <c r="N4355">
        <v>0.32619755811895901</v>
      </c>
      <c r="O4355">
        <v>61.601941747572802</v>
      </c>
      <c r="P4355">
        <v>20.467836257309902</v>
      </c>
      <c r="Q4355">
        <v>0.118366257036601</v>
      </c>
    </row>
    <row r="4356" spans="1:17" hidden="1" x14ac:dyDescent="0.3">
      <c r="A4356" t="s">
        <v>8869</v>
      </c>
      <c r="B4356" t="s">
        <v>8870</v>
      </c>
      <c r="C4356" t="str">
        <f>IFERROR(VLOOKUP(Table1[[#This Row],[Ticker]],[1]!Table1[[Symbol]:[Industry]],2,FALSE),"-")</f>
        <v>-</v>
      </c>
      <c r="D4356" t="s">
        <v>268</v>
      </c>
      <c r="E4356">
        <v>10.256880199999999</v>
      </c>
      <c r="F4356">
        <v>7</v>
      </c>
      <c r="G4356">
        <v>65.213245912410201</v>
      </c>
      <c r="H4356">
        <v>17.029598592176701</v>
      </c>
      <c r="I4356">
        <v>-14.5368517886973</v>
      </c>
      <c r="J4356">
        <v>-3.4779668040743599</v>
      </c>
      <c r="K4356">
        <v>6.4604931827749903</v>
      </c>
      <c r="L4356">
        <v>5.5565094971759796</v>
      </c>
      <c r="M4356">
        <v>44.216484879551103</v>
      </c>
      <c r="N4356">
        <v>0.16483772489138401</v>
      </c>
      <c r="O4356">
        <v>24.714285714285701</v>
      </c>
      <c r="P4356">
        <v>102.31213872832301</v>
      </c>
      <c r="Q4356">
        <v>7.2814759422380998E-2</v>
      </c>
    </row>
    <row r="4357" spans="1:17" hidden="1" x14ac:dyDescent="0.3">
      <c r="A4357" t="s">
        <v>8871</v>
      </c>
      <c r="B4357" t="s">
        <v>8872</v>
      </c>
      <c r="C4357" t="str">
        <f>IFERROR(VLOOKUP(Table1[[#This Row],[Ticker]],[1]!Table1[[Symbol]:[Industry]],2,FALSE),"-")</f>
        <v>-</v>
      </c>
      <c r="E4357">
        <v>10.2093075</v>
      </c>
      <c r="F4357">
        <v>14</v>
      </c>
      <c r="G4357">
        <v>-78.550894607083904</v>
      </c>
      <c r="H4357">
        <v>-4.1612945777006196</v>
      </c>
      <c r="I4357">
        <v>-58.804663345903101</v>
      </c>
      <c r="J4357">
        <v>0.54422459675781298</v>
      </c>
      <c r="K4357">
        <v>14.515122004939</v>
      </c>
      <c r="L4357">
        <v>17.335822553152202</v>
      </c>
      <c r="M4357">
        <v>44.106863214007703</v>
      </c>
      <c r="N4357">
        <v>0</v>
      </c>
      <c r="O4357">
        <v>138.57142857142799</v>
      </c>
      <c r="P4357">
        <v>22.9148375768217</v>
      </c>
    </row>
    <row r="4358" spans="1:17" hidden="1" x14ac:dyDescent="0.3">
      <c r="A4358" t="s">
        <v>8873</v>
      </c>
      <c r="B4358" t="s">
        <v>8874</v>
      </c>
      <c r="C4358" t="str">
        <f>IFERROR(VLOOKUP(Table1[[#This Row],[Ticker]],[1]!Table1[[Symbol]:[Industry]],2,FALSE),"-")</f>
        <v>-</v>
      </c>
      <c r="D4358" t="s">
        <v>619</v>
      </c>
      <c r="E4358">
        <v>10.2005125</v>
      </c>
      <c r="F4358">
        <v>26.5</v>
      </c>
      <c r="G4358">
        <v>52.690723389887701</v>
      </c>
      <c r="H4358">
        <v>-14.117121964720599</v>
      </c>
      <c r="I4358">
        <v>-2.4903188023204401</v>
      </c>
      <c r="J4358">
        <v>19.913593966127099</v>
      </c>
      <c r="K4358">
        <v>27.123357906100001</v>
      </c>
      <c r="L4358">
        <v>23.682124065983999</v>
      </c>
      <c r="M4358">
        <v>55.207747784124898</v>
      </c>
      <c r="N4358">
        <v>0.77714369720945098</v>
      </c>
      <c r="O4358">
        <v>36.452830188679201</v>
      </c>
      <c r="P4358">
        <v>120.833333333333</v>
      </c>
      <c r="Q4358">
        <v>9.9909974510925995E-2</v>
      </c>
    </row>
    <row r="4359" spans="1:17" hidden="1" x14ac:dyDescent="0.3">
      <c r="A4359" t="s">
        <v>8875</v>
      </c>
      <c r="B4359" t="s">
        <v>8876</v>
      </c>
      <c r="C4359" t="str">
        <f>IFERROR(VLOOKUP(Table1[[#This Row],[Ticker]],[1]!Table1[[Symbol]:[Industry]],2,FALSE),"-")</f>
        <v>-</v>
      </c>
      <c r="E4359">
        <v>10.195919999999999</v>
      </c>
      <c r="F4359">
        <v>2.04</v>
      </c>
      <c r="G4359">
        <v>16.713711895634798</v>
      </c>
      <c r="H4359">
        <v>-7.3723037520125603</v>
      </c>
      <c r="I4359">
        <v>-43.4252903336359</v>
      </c>
      <c r="J4359">
        <v>5.5193489748672704</v>
      </c>
      <c r="K4359">
        <v>2.2653197967623799</v>
      </c>
      <c r="L4359">
        <v>2.2310824681981201</v>
      </c>
      <c r="M4359">
        <v>32.176782939553199</v>
      </c>
      <c r="N4359">
        <v>0.88970963005789105</v>
      </c>
      <c r="O4359">
        <v>75</v>
      </c>
      <c r="P4359">
        <v>46.762589928057501</v>
      </c>
      <c r="Q4359">
        <v>3.4580906834596997E-2</v>
      </c>
    </row>
    <row r="4360" spans="1:17" hidden="1" x14ac:dyDescent="0.3">
      <c r="A4360" t="s">
        <v>8877</v>
      </c>
      <c r="B4360" t="s">
        <v>8878</v>
      </c>
      <c r="C4360" t="str">
        <f>IFERROR(VLOOKUP(Table1[[#This Row],[Ticker]],[1]!Table1[[Symbol]:[Industry]],2,FALSE),"-")</f>
        <v>-</v>
      </c>
      <c r="D4360" t="s">
        <v>539</v>
      </c>
      <c r="E4360">
        <v>10.188000000000001</v>
      </c>
      <c r="F4360">
        <v>16.98</v>
      </c>
      <c r="G4360">
        <v>29.411590598559801</v>
      </c>
      <c r="H4360">
        <v>-15.166585582991599</v>
      </c>
      <c r="I4360">
        <v>-25.887855196497298</v>
      </c>
      <c r="J4360">
        <v>-0.51459893265394896</v>
      </c>
      <c r="K4360">
        <v>17.3788794492067</v>
      </c>
      <c r="L4360">
        <v>15.3989877487958</v>
      </c>
      <c r="M4360">
        <v>36.753722261482103</v>
      </c>
      <c r="N4360">
        <v>0.507510382151249</v>
      </c>
      <c r="O4360">
        <v>39.458186101295603</v>
      </c>
      <c r="P4360">
        <v>105.818181818181</v>
      </c>
      <c r="Q4360">
        <v>5.2150812447880002E-2</v>
      </c>
    </row>
    <row r="4361" spans="1:17" hidden="1" x14ac:dyDescent="0.3">
      <c r="A4361" t="s">
        <v>8879</v>
      </c>
      <c r="B4361" t="s">
        <v>8880</v>
      </c>
      <c r="C4361" t="str">
        <f>IFERROR(VLOOKUP(Table1[[#This Row],[Ticker]],[1]!Table1[[Symbol]:[Industry]],2,FALSE),"-")</f>
        <v>-</v>
      </c>
      <c r="D4361" t="s">
        <v>619</v>
      </c>
      <c r="E4361">
        <v>10.091260399999999</v>
      </c>
      <c r="F4361">
        <v>21.97</v>
      </c>
      <c r="G4361">
        <v>23.771198619656801</v>
      </c>
      <c r="H4361">
        <v>35.959917543511501</v>
      </c>
      <c r="I4361">
        <v>-13.070229737501</v>
      </c>
      <c r="J4361">
        <v>13.3247124016358</v>
      </c>
      <c r="K4361">
        <v>17.463206074520201</v>
      </c>
      <c r="L4361">
        <v>17.6986399839592</v>
      </c>
      <c r="M4361">
        <v>66.398960032783094</v>
      </c>
      <c r="N4361">
        <v>3.2286880742839199</v>
      </c>
      <c r="O4361">
        <v>36.322257624032702</v>
      </c>
      <c r="P4361">
        <v>72.178683385579902</v>
      </c>
      <c r="Q4361">
        <v>-2.7180279356575E-2</v>
      </c>
    </row>
    <row r="4362" spans="1:17" hidden="1" x14ac:dyDescent="0.3">
      <c r="A4362" t="s">
        <v>8881</v>
      </c>
      <c r="B4362" t="s">
        <v>8882</v>
      </c>
      <c r="C4362" t="str">
        <f>IFERROR(VLOOKUP(Table1[[#This Row],[Ticker]],[1]!Table1[[Symbol]:[Industry]],2,FALSE),"-")</f>
        <v>-</v>
      </c>
      <c r="E4362">
        <v>10.080189000000001</v>
      </c>
      <c r="F4362">
        <v>33</v>
      </c>
      <c r="G4362">
        <v>-26.053094612090501</v>
      </c>
      <c r="H4362">
        <v>-4.1612945777006196</v>
      </c>
      <c r="I4362">
        <v>-5.2562762491289501</v>
      </c>
      <c r="J4362">
        <v>0.54422459675781298</v>
      </c>
      <c r="K4362">
        <v>32.576651224776199</v>
      </c>
      <c r="L4362">
        <v>32.241013725040801</v>
      </c>
      <c r="M4362">
        <v>84.7193819831745</v>
      </c>
      <c r="N4362">
        <v>0</v>
      </c>
      <c r="O4362">
        <v>7.5757575757575601</v>
      </c>
      <c r="P4362">
        <v>10</v>
      </c>
    </row>
    <row r="4363" spans="1:17" hidden="1" x14ac:dyDescent="0.3">
      <c r="A4363" t="s">
        <v>8883</v>
      </c>
      <c r="B4363" t="s">
        <v>8884</v>
      </c>
      <c r="C4363" t="str">
        <f>IFERROR(VLOOKUP(Table1[[#This Row],[Ticker]],[1]!Table1[[Symbol]:[Industry]],2,FALSE),"-")</f>
        <v>-</v>
      </c>
      <c r="E4363">
        <v>10.07638326</v>
      </c>
      <c r="F4363">
        <v>4.0199999999999996</v>
      </c>
      <c r="G4363">
        <v>31.2364119355762</v>
      </c>
      <c r="H4363">
        <v>8.6666937604917909</v>
      </c>
      <c r="I4363">
        <v>-27.4833504849368</v>
      </c>
      <c r="J4363">
        <v>16.760440812974</v>
      </c>
      <c r="K4363">
        <v>3.5507709965346099</v>
      </c>
      <c r="L4363">
        <v>3.5359360950334202</v>
      </c>
      <c r="M4363">
        <v>69.799029517733004</v>
      </c>
      <c r="N4363">
        <v>1.64149080486735</v>
      </c>
      <c r="O4363">
        <v>29.1044776119403</v>
      </c>
      <c r="P4363">
        <v>86.976744186046503</v>
      </c>
      <c r="Q4363">
        <v>3.5671411981913002E-2</v>
      </c>
    </row>
    <row r="4364" spans="1:17" hidden="1" x14ac:dyDescent="0.3">
      <c r="A4364" t="s">
        <v>8885</v>
      </c>
      <c r="B4364" t="s">
        <v>8886</v>
      </c>
      <c r="C4364" t="str">
        <f>IFERROR(VLOOKUP(Table1[[#This Row],[Ticker]],[1]!Table1[[Symbol]:[Industry]],2,FALSE),"-")</f>
        <v>-</v>
      </c>
      <c r="D4364" t="s">
        <v>27</v>
      </c>
      <c r="E4364">
        <v>9.9993599999999994</v>
      </c>
      <c r="F4364">
        <v>28.8</v>
      </c>
      <c r="G4364">
        <v>-27.975943276778899</v>
      </c>
      <c r="H4364">
        <v>-0.56417227554234795</v>
      </c>
      <c r="I4364">
        <v>-10.9084501621724</v>
      </c>
      <c r="J4364">
        <v>-9.1736437418001699</v>
      </c>
      <c r="K4364">
        <v>28.5084977114388</v>
      </c>
      <c r="L4364">
        <v>27.1042526313786</v>
      </c>
      <c r="M4364">
        <v>31.658555547400599</v>
      </c>
      <c r="N4364">
        <v>1.5510204081632599</v>
      </c>
      <c r="O4364">
        <v>18.0555555555555</v>
      </c>
      <c r="P4364">
        <v>21.7758985200845</v>
      </c>
    </row>
    <row r="4365" spans="1:17" hidden="1" x14ac:dyDescent="0.3">
      <c r="A4365" t="s">
        <v>8887</v>
      </c>
      <c r="B4365" t="s">
        <v>8888</v>
      </c>
      <c r="C4365" t="str">
        <f>IFERROR(VLOOKUP(Table1[[#This Row],[Ticker]],[1]!Table1[[Symbol]:[Industry]],2,FALSE),"-")</f>
        <v>-</v>
      </c>
      <c r="D4365" t="s">
        <v>551</v>
      </c>
      <c r="E4365">
        <v>9.9972241000000004</v>
      </c>
      <c r="F4365">
        <v>20.77</v>
      </c>
      <c r="G4365">
        <v>-30.206191583776601</v>
      </c>
      <c r="H4365">
        <v>-4.2543178335145697</v>
      </c>
      <c r="I4365">
        <v>-27.803644670181502</v>
      </c>
      <c r="J4365">
        <v>-1.77501141961325</v>
      </c>
      <c r="K4365">
        <v>20.954866422942199</v>
      </c>
      <c r="L4365">
        <v>21.571389534554399</v>
      </c>
      <c r="M4365">
        <v>37.856311707926203</v>
      </c>
      <c r="N4365">
        <v>0.61064214352394297</v>
      </c>
      <c r="O4365">
        <v>46.701974000962899</v>
      </c>
      <c r="P4365">
        <v>26.261398176291799</v>
      </c>
      <c r="Q4365">
        <v>7.92477217857E-4</v>
      </c>
    </row>
    <row r="4366" spans="1:17" hidden="1" x14ac:dyDescent="0.3">
      <c r="A4366" t="s">
        <v>8889</v>
      </c>
      <c r="B4366" t="s">
        <v>8890</v>
      </c>
      <c r="C4366" t="str">
        <f>IFERROR(VLOOKUP(Table1[[#This Row],[Ticker]],[1]!Table1[[Symbol]:[Industry]],2,FALSE),"-")</f>
        <v>-</v>
      </c>
      <c r="D4366" t="s">
        <v>420</v>
      </c>
      <c r="E4366">
        <v>9.9968076000000003</v>
      </c>
      <c r="F4366">
        <v>18.82</v>
      </c>
      <c r="G4366">
        <v>95.116024127179102</v>
      </c>
      <c r="H4366">
        <v>27.075889291062101</v>
      </c>
      <c r="I4366">
        <v>115.09868091121299</v>
      </c>
      <c r="J4366">
        <v>-5.2457655896994897</v>
      </c>
      <c r="K4366">
        <v>16.231911720493802</v>
      </c>
      <c r="L4366">
        <v>12.3332184034448</v>
      </c>
      <c r="M4366">
        <v>52.749713497854401</v>
      </c>
      <c r="N4366">
        <v>0.87413440300510603</v>
      </c>
      <c r="O4366">
        <v>8.2890541976620593</v>
      </c>
      <c r="P4366">
        <v>187.32824427480901</v>
      </c>
      <c r="Q4366">
        <v>0.15153639357673601</v>
      </c>
    </row>
    <row r="4367" spans="1:17" hidden="1" x14ac:dyDescent="0.3">
      <c r="A4367" t="s">
        <v>8891</v>
      </c>
      <c r="B4367" t="s">
        <v>8892</v>
      </c>
      <c r="C4367" t="str">
        <f>IFERROR(VLOOKUP(Table1[[#This Row],[Ticker]],[1]!Table1[[Symbol]:[Industry]],2,FALSE),"-")</f>
        <v>-</v>
      </c>
      <c r="D4367" t="s">
        <v>448</v>
      </c>
      <c r="E4367">
        <v>9.9904034999999993</v>
      </c>
      <c r="F4367">
        <v>22.11</v>
      </c>
      <c r="G4367">
        <v>43.524056723221001</v>
      </c>
      <c r="H4367">
        <v>-7.4670797016675703</v>
      </c>
      <c r="I4367">
        <v>-20.9705619634146</v>
      </c>
      <c r="J4367">
        <v>-3.68497049191885</v>
      </c>
      <c r="K4367">
        <v>22.129306461484699</v>
      </c>
      <c r="L4367">
        <v>20.568618891119002</v>
      </c>
      <c r="M4367">
        <v>48.4786100060386</v>
      </c>
      <c r="N4367">
        <v>0.407888010976102</v>
      </c>
      <c r="O4367">
        <v>44.730890999547697</v>
      </c>
      <c r="P4367">
        <v>83.943427620632207</v>
      </c>
      <c r="Q4367">
        <v>4.2341642141977998E-2</v>
      </c>
    </row>
    <row r="4368" spans="1:17" hidden="1" x14ac:dyDescent="0.3">
      <c r="A4368" t="s">
        <v>8893</v>
      </c>
      <c r="B4368" t="s">
        <v>8894</v>
      </c>
      <c r="C4368" t="str">
        <f>IFERROR(VLOOKUP(Table1[[#This Row],[Ticker]],[1]!Table1[[Symbol]:[Industry]],2,FALSE),"-")</f>
        <v>-</v>
      </c>
      <c r="D4368" t="s">
        <v>51</v>
      </c>
      <c r="E4368">
        <v>9.9771210000000004</v>
      </c>
      <c r="F4368">
        <v>23.1</v>
      </c>
      <c r="G4368">
        <v>15.264563052334999</v>
      </c>
      <c r="H4368">
        <v>-3.2422573785758999</v>
      </c>
      <c r="I4368">
        <v>-32.756276249128902</v>
      </c>
      <c r="J4368">
        <v>-9.3776504032421908</v>
      </c>
      <c r="K4368">
        <v>24.068531060107698</v>
      </c>
      <c r="L4368">
        <v>23.701492265435501</v>
      </c>
      <c r="M4368">
        <v>42.906824366083903</v>
      </c>
      <c r="N4368">
        <v>0.95833864118895895</v>
      </c>
      <c r="O4368">
        <v>66.6666666666666</v>
      </c>
      <c r="P4368">
        <v>44.375</v>
      </c>
      <c r="Q4368">
        <v>6.8026890520942004E-2</v>
      </c>
    </row>
    <row r="4369" spans="1:17" hidden="1" x14ac:dyDescent="0.3">
      <c r="A4369" t="s">
        <v>8895</v>
      </c>
      <c r="B4369" t="s">
        <v>8896</v>
      </c>
      <c r="C4369" t="str">
        <f>IFERROR(VLOOKUP(Table1[[#This Row],[Ticker]],[1]!Table1[[Symbol]:[Industry]],2,FALSE),"-")</f>
        <v>-</v>
      </c>
      <c r="D4369" t="s">
        <v>138</v>
      </c>
      <c r="E4369">
        <v>9.9760069999999992</v>
      </c>
      <c r="F4369">
        <v>7.49</v>
      </c>
      <c r="G4369">
        <v>21.179095482910899</v>
      </c>
      <c r="H4369">
        <v>-13.2633855986108</v>
      </c>
      <c r="I4369">
        <v>-31.098972878342401</v>
      </c>
      <c r="J4369">
        <v>-1.7044526519194301</v>
      </c>
      <c r="K4369">
        <v>7.9370633360669496</v>
      </c>
      <c r="L4369">
        <v>7.6823950777085201</v>
      </c>
      <c r="M4369">
        <v>58.6192805679053</v>
      </c>
      <c r="N4369">
        <v>0.58070919853340397</v>
      </c>
      <c r="O4369">
        <v>37.116154873164199</v>
      </c>
      <c r="P4369">
        <v>66.075388026607499</v>
      </c>
      <c r="Q4369">
        <v>5.7067371171887003E-2</v>
      </c>
    </row>
    <row r="4370" spans="1:17" hidden="1" x14ac:dyDescent="0.3">
      <c r="A4370" t="s">
        <v>8897</v>
      </c>
      <c r="B4370" t="s">
        <v>8898</v>
      </c>
      <c r="C4370" t="str">
        <f>IFERROR(VLOOKUP(Table1[[#This Row],[Ticker]],[1]!Table1[[Symbol]:[Industry]],2,FALSE),"-")</f>
        <v>-</v>
      </c>
      <c r="D4370" t="s">
        <v>420</v>
      </c>
      <c r="E4370">
        <v>9.9464220000000001</v>
      </c>
      <c r="F4370">
        <v>21.15</v>
      </c>
      <c r="G4370">
        <v>-12.3664445960401</v>
      </c>
      <c r="H4370">
        <v>9.3709377078614402</v>
      </c>
      <c r="I4370">
        <v>3.1647763824499799</v>
      </c>
      <c r="J4370">
        <v>-1.16241746966285</v>
      </c>
      <c r="K4370">
        <v>19.2006391735896</v>
      </c>
      <c r="L4370">
        <v>18.370305640862199</v>
      </c>
      <c r="M4370">
        <v>59.261981121115099</v>
      </c>
      <c r="N4370">
        <v>0.723203571926887</v>
      </c>
      <c r="O4370">
        <v>2.5059101654846399</v>
      </c>
      <c r="P4370">
        <v>59.0225563909774</v>
      </c>
      <c r="Q4370">
        <v>5.6028294596817997E-2</v>
      </c>
    </row>
    <row r="4371" spans="1:17" hidden="1" x14ac:dyDescent="0.3">
      <c r="A4371" t="s">
        <v>8899</v>
      </c>
      <c r="B4371" t="s">
        <v>8900</v>
      </c>
      <c r="C4371" t="str">
        <f>IFERROR(VLOOKUP(Table1[[#This Row],[Ticker]],[1]!Table1[[Symbol]:[Industry]],2,FALSE),"-")</f>
        <v>-</v>
      </c>
      <c r="D4371" t="s">
        <v>138</v>
      </c>
      <c r="E4371">
        <v>9.9161479999999997</v>
      </c>
      <c r="F4371">
        <v>8.14</v>
      </c>
      <c r="G4371">
        <v>70.760898828484201</v>
      </c>
      <c r="H4371">
        <v>5.3817161749875497</v>
      </c>
      <c r="I4371">
        <v>-21.477474405810899</v>
      </c>
      <c r="J4371">
        <v>-6.0995325624632599</v>
      </c>
      <c r="K4371">
        <v>8.0961710667371598</v>
      </c>
      <c r="L4371">
        <v>7.1153364603416804</v>
      </c>
      <c r="M4371">
        <v>45.035567542254398</v>
      </c>
      <c r="N4371">
        <v>1.7308657311178599</v>
      </c>
      <c r="O4371">
        <v>16.707616707616602</v>
      </c>
      <c r="P4371">
        <v>117.06666666666599</v>
      </c>
      <c r="Q4371">
        <v>7.8765679883190998E-2</v>
      </c>
    </row>
    <row r="4372" spans="1:17" hidden="1" x14ac:dyDescent="0.3">
      <c r="A4372" t="s">
        <v>8901</v>
      </c>
      <c r="B4372" t="s">
        <v>8902</v>
      </c>
      <c r="C4372" t="str">
        <f>IFERROR(VLOOKUP(Table1[[#This Row],[Ticker]],[1]!Table1[[Symbol]:[Industry]],2,FALSE),"-")</f>
        <v>-</v>
      </c>
      <c r="E4372">
        <v>9.8873750000000005</v>
      </c>
      <c r="F4372">
        <v>4.1500000000000004</v>
      </c>
      <c r="G4372">
        <v>70.859737474394805</v>
      </c>
      <c r="H4372">
        <v>-11.9238516553261</v>
      </c>
      <c r="I4372">
        <v>-4.2937094042091601</v>
      </c>
      <c r="J4372">
        <v>-3.2652992127659899</v>
      </c>
      <c r="K4372">
        <v>4.2500736837610296</v>
      </c>
      <c r="L4372">
        <v>4.00020419317398</v>
      </c>
      <c r="M4372">
        <v>49.391790057426398</v>
      </c>
      <c r="N4372">
        <v>1.2043488557734601</v>
      </c>
      <c r="O4372">
        <v>44.819277108433702</v>
      </c>
      <c r="P4372">
        <v>102.43902439024301</v>
      </c>
      <c r="Q4372">
        <v>-9.9677083592170004E-3</v>
      </c>
    </row>
    <row r="4373" spans="1:17" hidden="1" x14ac:dyDescent="0.3">
      <c r="A4373" t="s">
        <v>8903</v>
      </c>
      <c r="B4373" t="s">
        <v>8904</v>
      </c>
      <c r="C4373" t="str">
        <f>IFERROR(VLOOKUP(Table1[[#This Row],[Ticker]],[1]!Table1[[Symbol]:[Industry]],2,FALSE),"-")</f>
        <v>-</v>
      </c>
      <c r="E4373">
        <v>9.8826172499999991</v>
      </c>
      <c r="F4373">
        <v>9.5</v>
      </c>
      <c r="G4373">
        <v>111.172571574706</v>
      </c>
      <c r="H4373">
        <v>30.2052822417063</v>
      </c>
      <c r="I4373">
        <v>13.9954244311431</v>
      </c>
      <c r="J4373">
        <v>-4.4128774051487598</v>
      </c>
      <c r="K4373">
        <v>8.7820126466421193</v>
      </c>
      <c r="L4373">
        <v>7.3508708842720401</v>
      </c>
      <c r="M4373">
        <v>44.0699761866627</v>
      </c>
      <c r="N4373">
        <v>1.0016609528313001</v>
      </c>
      <c r="O4373">
        <v>13.684210526315701</v>
      </c>
      <c r="P4373">
        <v>137.5</v>
      </c>
      <c r="Q4373">
        <v>5.2675762164793E-2</v>
      </c>
    </row>
    <row r="4374" spans="1:17" hidden="1" x14ac:dyDescent="0.3">
      <c r="A4374" t="s">
        <v>8905</v>
      </c>
      <c r="B4374" t="s">
        <v>8906</v>
      </c>
      <c r="C4374" t="str">
        <f>IFERROR(VLOOKUP(Table1[[#This Row],[Ticker]],[1]!Table1[[Symbol]:[Industry]],2,FALSE),"-")</f>
        <v>-</v>
      </c>
      <c r="E4374">
        <v>9.7300799999999992</v>
      </c>
      <c r="F4374">
        <v>21.75</v>
      </c>
      <c r="G4374">
        <v>-12.437481738317301</v>
      </c>
      <c r="H4374">
        <v>-4.1612945777006196</v>
      </c>
      <c r="I4374">
        <v>-26.589337806405702</v>
      </c>
      <c r="J4374">
        <v>-3.6224420699088502</v>
      </c>
      <c r="K4374">
        <v>22.511805663561798</v>
      </c>
      <c r="L4374">
        <v>21.799753242197902</v>
      </c>
      <c r="M4374">
        <v>36.060335698375503</v>
      </c>
      <c r="N4374">
        <v>0.75152736964395495</v>
      </c>
      <c r="O4374">
        <v>30.482758620689602</v>
      </c>
      <c r="P4374">
        <v>36.878539962240303</v>
      </c>
      <c r="Q4374">
        <v>3.2568687710974001E-2</v>
      </c>
    </row>
    <row r="4375" spans="1:17" hidden="1" x14ac:dyDescent="0.3">
      <c r="A4375" t="s">
        <v>8907</v>
      </c>
      <c r="B4375" t="s">
        <v>8908</v>
      </c>
      <c r="C4375" t="str">
        <f>IFERROR(VLOOKUP(Table1[[#This Row],[Ticker]],[1]!Table1[[Symbol]:[Industry]],2,FALSE),"-")</f>
        <v>-</v>
      </c>
      <c r="D4375" t="s">
        <v>173</v>
      </c>
      <c r="E4375">
        <v>9.67788</v>
      </c>
      <c r="F4375">
        <v>21.6</v>
      </c>
      <c r="G4375">
        <v>65.000434675977004</v>
      </c>
      <c r="H4375">
        <v>-26.118679915367601</v>
      </c>
      <c r="I4375">
        <v>6.4338645959414702</v>
      </c>
      <c r="J4375">
        <v>-8.6574560755110905</v>
      </c>
      <c r="K4375">
        <v>24.2551744709485</v>
      </c>
      <c r="L4375">
        <v>20.712030360327802</v>
      </c>
      <c r="M4375">
        <v>26.7449075877722</v>
      </c>
      <c r="N4375">
        <v>0.71426380998577599</v>
      </c>
      <c r="O4375">
        <v>61.990740740740698</v>
      </c>
      <c r="P4375">
        <v>104.73933649289</v>
      </c>
      <c r="Q4375">
        <v>6.4281170638759003E-2</v>
      </c>
    </row>
    <row r="4376" spans="1:17" hidden="1" x14ac:dyDescent="0.3">
      <c r="A4376" t="s">
        <v>8909</v>
      </c>
      <c r="B4376" t="s">
        <v>8910</v>
      </c>
      <c r="C4376" t="str">
        <f>IFERROR(VLOOKUP(Table1[[#This Row],[Ticker]],[1]!Table1[[Symbol]:[Industry]],2,FALSE),"-")</f>
        <v>-</v>
      </c>
      <c r="D4376" t="s">
        <v>619</v>
      </c>
      <c r="E4376">
        <v>9.6378380000000003</v>
      </c>
      <c r="F4376">
        <v>22.6</v>
      </c>
      <c r="G4376">
        <v>-21.0146676503552</v>
      </c>
      <c r="H4376">
        <v>-4.1612945777006196</v>
      </c>
      <c r="I4376">
        <v>25.116394558324401</v>
      </c>
      <c r="J4376">
        <v>0.54422459675781298</v>
      </c>
      <c r="K4376">
        <v>21.999804330751999</v>
      </c>
      <c r="L4376">
        <v>19.7802944736477</v>
      </c>
      <c r="M4376">
        <v>99.9980964254393</v>
      </c>
      <c r="N4376">
        <v>0</v>
      </c>
      <c r="O4376">
        <v>0</v>
      </c>
      <c r="P4376">
        <v>40.372670807453403</v>
      </c>
    </row>
    <row r="4377" spans="1:17" hidden="1" x14ac:dyDescent="0.3">
      <c r="A4377" t="s">
        <v>8911</v>
      </c>
      <c r="B4377" t="s">
        <v>8912</v>
      </c>
      <c r="C4377" t="str">
        <f>IFERROR(VLOOKUP(Table1[[#This Row],[Ticker]],[1]!Table1[[Symbol]:[Industry]],2,FALSE),"-")</f>
        <v>-</v>
      </c>
      <c r="D4377" t="s">
        <v>420</v>
      </c>
      <c r="E4377">
        <v>9.6081273500000002</v>
      </c>
      <c r="F4377">
        <v>7.33</v>
      </c>
      <c r="G4377">
        <v>90.980068453426298</v>
      </c>
      <c r="H4377">
        <v>-4.8705144358566397</v>
      </c>
      <c r="I4377">
        <v>-23.2863891725919</v>
      </c>
      <c r="J4377">
        <v>-13.460689408156099</v>
      </c>
      <c r="K4377">
        <v>7.7003950954093199</v>
      </c>
      <c r="L4377">
        <v>6.8710782335034004</v>
      </c>
      <c r="M4377">
        <v>35.810606095077702</v>
      </c>
      <c r="N4377">
        <v>0.67655755759523695</v>
      </c>
      <c r="O4377">
        <v>48.567530695770799</v>
      </c>
      <c r="P4377">
        <v>126.234567901234</v>
      </c>
      <c r="Q4377">
        <v>0.141078776639497</v>
      </c>
    </row>
    <row r="4378" spans="1:17" hidden="1" x14ac:dyDescent="0.3">
      <c r="A4378" t="s">
        <v>8913</v>
      </c>
      <c r="B4378" t="s">
        <v>8914</v>
      </c>
      <c r="C4378" t="str">
        <f>IFERROR(VLOOKUP(Table1[[#This Row],[Ticker]],[1]!Table1[[Symbol]:[Industry]],2,FALSE),"-")</f>
        <v>-</v>
      </c>
      <c r="E4378">
        <v>9.5772276000000005</v>
      </c>
      <c r="F4378">
        <v>2.76</v>
      </c>
      <c r="G4378">
        <v>28.5102445685249</v>
      </c>
      <c r="H4378">
        <v>4.00197072842181</v>
      </c>
      <c r="I4378">
        <v>7.4103904175377</v>
      </c>
      <c r="J4378">
        <v>5.2873076007103803</v>
      </c>
      <c r="K4378">
        <v>2.5734030623425901</v>
      </c>
      <c r="L4378">
        <v>2.3969138891300301</v>
      </c>
      <c r="M4378">
        <v>63.913655715182898</v>
      </c>
      <c r="N4378">
        <v>2.3919868417435599</v>
      </c>
      <c r="O4378">
        <v>9.4202898550724807</v>
      </c>
      <c r="P4378">
        <v>78.064516129032199</v>
      </c>
      <c r="Q4378">
        <v>5.6937426731559999E-2</v>
      </c>
    </row>
    <row r="4379" spans="1:17" hidden="1" x14ac:dyDescent="0.3">
      <c r="A4379" t="s">
        <v>8915</v>
      </c>
      <c r="B4379" t="s">
        <v>8916</v>
      </c>
      <c r="C4379" t="str">
        <f>IFERROR(VLOOKUP(Table1[[#This Row],[Ticker]],[1]!Table1[[Symbol]:[Industry]],2,FALSE),"-")</f>
        <v>-</v>
      </c>
      <c r="D4379" t="s">
        <v>21</v>
      </c>
      <c r="E4379">
        <v>9.57047255999999</v>
      </c>
      <c r="F4379">
        <v>7.38</v>
      </c>
      <c r="G4379">
        <v>5.4977409337473802</v>
      </c>
      <c r="H4379">
        <v>-4.56129457770062</v>
      </c>
      <c r="I4379">
        <v>-18.278615276724199</v>
      </c>
      <c r="J4379">
        <v>-3.5636059552319201</v>
      </c>
      <c r="K4379">
        <v>7.4110003686576302</v>
      </c>
      <c r="L4379">
        <v>6.86475640526338</v>
      </c>
      <c r="M4379">
        <v>45.708158478752701</v>
      </c>
      <c r="N4379">
        <v>1.31621602237681</v>
      </c>
      <c r="O4379">
        <v>27.235772357723501</v>
      </c>
      <c r="P4379">
        <v>60.086767895878502</v>
      </c>
      <c r="Q4379">
        <v>1.0189668764735999E-2</v>
      </c>
    </row>
    <row r="4380" spans="1:17" hidden="1" x14ac:dyDescent="0.3">
      <c r="A4380" t="s">
        <v>8917</v>
      </c>
      <c r="B4380" t="s">
        <v>8918</v>
      </c>
      <c r="C4380" t="str">
        <f>IFERROR(VLOOKUP(Table1[[#This Row],[Ticker]],[1]!Table1[[Symbol]:[Industry]],2,FALSE),"-")</f>
        <v>-</v>
      </c>
      <c r="E4380">
        <v>9.5605394520000004</v>
      </c>
      <c r="F4380">
        <v>6.42</v>
      </c>
      <c r="G4380">
        <v>-21.746643913721599</v>
      </c>
      <c r="H4380">
        <v>-4.1612945777006196</v>
      </c>
      <c r="I4380">
        <v>-56.998563000490101</v>
      </c>
      <c r="J4380">
        <v>0.54422459675781298</v>
      </c>
      <c r="K4380">
        <v>6.8995896664534904</v>
      </c>
      <c r="L4380">
        <v>7.7772444456720198</v>
      </c>
      <c r="M4380">
        <v>1.3196024510999999E-5</v>
      </c>
      <c r="N4380">
        <v>0</v>
      </c>
      <c r="O4380">
        <v>71.651090342679097</v>
      </c>
      <c r="P4380">
        <v>2.2292993630573101</v>
      </c>
    </row>
    <row r="4381" spans="1:17" hidden="1" x14ac:dyDescent="0.3">
      <c r="A4381" t="s">
        <v>8919</v>
      </c>
      <c r="B4381" t="s">
        <v>8920</v>
      </c>
      <c r="C4381" t="str">
        <f>IFERROR(VLOOKUP(Table1[[#This Row],[Ticker]],[1]!Table1[[Symbol]:[Industry]],2,FALSE),"-")</f>
        <v>-</v>
      </c>
      <c r="D4381" t="s">
        <v>539</v>
      </c>
      <c r="E4381">
        <v>9.5574499999999993</v>
      </c>
      <c r="F4381">
        <v>49</v>
      </c>
      <c r="G4381">
        <v>31.826918408435699</v>
      </c>
      <c r="H4381">
        <v>-7.9715299157656103</v>
      </c>
      <c r="I4381">
        <v>29.585580091397201</v>
      </c>
      <c r="J4381">
        <v>-7.4914896889564702</v>
      </c>
      <c r="K4381">
        <v>51.234149817233799</v>
      </c>
      <c r="L4381">
        <v>43.599824863565502</v>
      </c>
      <c r="M4381">
        <v>30.887877351468301</v>
      </c>
      <c r="N4381">
        <v>0.70623787116663905</v>
      </c>
      <c r="O4381">
        <v>34.571428571428498</v>
      </c>
      <c r="P4381">
        <v>78.181818181818102</v>
      </c>
      <c r="Q4381">
        <v>0.13658203769222901</v>
      </c>
    </row>
    <row r="4382" spans="1:17" hidden="1" x14ac:dyDescent="0.3">
      <c r="A4382" t="s">
        <v>8921</v>
      </c>
      <c r="B4382" t="s">
        <v>8922</v>
      </c>
      <c r="C4382" t="str">
        <f>IFERROR(VLOOKUP(Table1[[#This Row],[Ticker]],[1]!Table1[[Symbol]:[Industry]],2,FALSE),"-")</f>
        <v>-</v>
      </c>
      <c r="D4382" t="s">
        <v>51</v>
      </c>
      <c r="E4382">
        <v>9.5463267999999992</v>
      </c>
      <c r="F4382">
        <v>31.39</v>
      </c>
      <c r="G4382">
        <v>75.325644024808298</v>
      </c>
      <c r="H4382">
        <v>3.3028840294303201</v>
      </c>
      <c r="I4382">
        <v>-16.9166772516352</v>
      </c>
      <c r="J4382">
        <v>0.54422459675781298</v>
      </c>
      <c r="K4382">
        <v>31.879080220566799</v>
      </c>
      <c r="L4382">
        <v>30.250927059815599</v>
      </c>
      <c r="M4382">
        <v>49.861349142625798</v>
      </c>
      <c r="N4382">
        <v>0.99468141839455504</v>
      </c>
      <c r="O4382">
        <v>35.393437400445997</v>
      </c>
      <c r="P4382">
        <v>129.62692026335</v>
      </c>
      <c r="Q4382">
        <v>7.4775568528266001E-2</v>
      </c>
    </row>
    <row r="4383" spans="1:17" hidden="1" x14ac:dyDescent="0.3">
      <c r="A4383" t="s">
        <v>8923</v>
      </c>
      <c r="B4383" t="s">
        <v>8924</v>
      </c>
      <c r="C4383" t="str">
        <f>IFERROR(VLOOKUP(Table1[[#This Row],[Ticker]],[1]!Table1[[Symbol]:[Industry]],2,FALSE),"-")</f>
        <v>-</v>
      </c>
      <c r="E4383">
        <v>9.5315548799999998</v>
      </c>
      <c r="F4383">
        <v>9.06</v>
      </c>
      <c r="G4383">
        <v>-72.263614509655596</v>
      </c>
      <c r="H4383">
        <v>7.0300411623715702</v>
      </c>
      <c r="I4383">
        <v>-71.211550920981097</v>
      </c>
      <c r="J4383">
        <v>-6.4980289243689402</v>
      </c>
      <c r="K4383">
        <v>10.1844979056351</v>
      </c>
      <c r="L4383">
        <v>13.7530596871832</v>
      </c>
      <c r="M4383">
        <v>29.727693045996801</v>
      </c>
      <c r="N4383">
        <v>0.96361838516952802</v>
      </c>
      <c r="O4383">
        <v>187.08609271523099</v>
      </c>
      <c r="P4383">
        <v>13.3917396745932</v>
      </c>
      <c r="Q4383">
        <v>-5.2655085733631E-2</v>
      </c>
    </row>
    <row r="4384" spans="1:17" hidden="1" x14ac:dyDescent="0.3">
      <c r="A4384" t="s">
        <v>8925</v>
      </c>
      <c r="B4384" t="s">
        <v>8926</v>
      </c>
      <c r="C4384" t="str">
        <f>IFERROR(VLOOKUP(Table1[[#This Row],[Ticker]],[1]!Table1[[Symbol]:[Industry]],2,FALSE),"-")</f>
        <v>-</v>
      </c>
      <c r="D4384" t="s">
        <v>551</v>
      </c>
      <c r="E4384">
        <v>9.5108599999999992</v>
      </c>
      <c r="F4384">
        <v>34.14</v>
      </c>
      <c r="G4384">
        <v>46.724056723220997</v>
      </c>
      <c r="H4384">
        <v>-4.1612945777006196</v>
      </c>
      <c r="I4384">
        <v>47.315152322299603</v>
      </c>
      <c r="J4384">
        <v>0.54422459675781298</v>
      </c>
      <c r="K4384">
        <v>30.780024343021399</v>
      </c>
      <c r="L4384">
        <v>24.586847392840198</v>
      </c>
      <c r="M4384">
        <v>100</v>
      </c>
      <c r="N4384">
        <v>0</v>
      </c>
      <c r="O4384">
        <v>0</v>
      </c>
      <c r="P4384">
        <v>70.7</v>
      </c>
    </row>
    <row r="4385" spans="1:17" hidden="1" x14ac:dyDescent="0.3">
      <c r="A4385" t="s">
        <v>8927</v>
      </c>
      <c r="B4385" t="s">
        <v>8928</v>
      </c>
      <c r="C4385" t="str">
        <f>IFERROR(VLOOKUP(Table1[[#This Row],[Ticker]],[1]!Table1[[Symbol]:[Industry]],2,FALSE),"-")</f>
        <v>-</v>
      </c>
      <c r="D4385" t="s">
        <v>703</v>
      </c>
      <c r="E4385">
        <v>9.5089231049999992</v>
      </c>
      <c r="F4385">
        <v>124.59</v>
      </c>
      <c r="G4385">
        <v>4.0187146233648896</v>
      </c>
      <c r="H4385">
        <v>3.6903474511566001</v>
      </c>
      <c r="I4385">
        <v>-1.77599571356105</v>
      </c>
      <c r="J4385">
        <v>1.90861727562636</v>
      </c>
      <c r="K4385">
        <v>114.814293435618</v>
      </c>
      <c r="L4385">
        <v>108.746538708111</v>
      </c>
      <c r="M4385">
        <v>45.884931757483201</v>
      </c>
      <c r="N4385">
        <v>1.06614482720116</v>
      </c>
      <c r="O4385">
        <v>0.32907938036761297</v>
      </c>
      <c r="P4385">
        <v>30.734522560335702</v>
      </c>
    </row>
    <row r="4386" spans="1:17" hidden="1" x14ac:dyDescent="0.3">
      <c r="A4386" t="s">
        <v>8929</v>
      </c>
      <c r="B4386" t="s">
        <v>8930</v>
      </c>
      <c r="C4386" t="str">
        <f>IFERROR(VLOOKUP(Table1[[#This Row],[Ticker]],[1]!Table1[[Symbol]:[Industry]],2,FALSE),"-")</f>
        <v>-</v>
      </c>
      <c r="D4386" t="s">
        <v>539</v>
      </c>
      <c r="E4386">
        <v>9.5046911999999999</v>
      </c>
      <c r="F4386">
        <v>17.28</v>
      </c>
      <c r="G4386">
        <v>128.65563567058899</v>
      </c>
      <c r="H4386">
        <v>106.922142533133</v>
      </c>
      <c r="I4386">
        <v>122.106361113508</v>
      </c>
      <c r="J4386">
        <v>6.5479769419735598</v>
      </c>
      <c r="K4386">
        <v>10.383713177313799</v>
      </c>
      <c r="L4386">
        <v>6.9594885119762999</v>
      </c>
      <c r="M4386">
        <v>99.894684676158803</v>
      </c>
      <c r="N4386">
        <v>0.97228515227565604</v>
      </c>
      <c r="O4386">
        <v>0</v>
      </c>
      <c r="P4386">
        <v>378.67036011080302</v>
      </c>
    </row>
    <row r="4387" spans="1:17" hidden="1" x14ac:dyDescent="0.3">
      <c r="A4387" t="s">
        <v>8931</v>
      </c>
      <c r="B4387" t="s">
        <v>8932</v>
      </c>
      <c r="C4387" t="str">
        <f>IFERROR(VLOOKUP(Table1[[#This Row],[Ticker]],[1]!Table1[[Symbol]:[Industry]],2,FALSE),"-")</f>
        <v>-</v>
      </c>
      <c r="D4387" t="s">
        <v>1435</v>
      </c>
      <c r="E4387">
        <v>9.5024372499999998</v>
      </c>
      <c r="F4387">
        <v>1.45</v>
      </c>
      <c r="G4387">
        <v>57.274056723221001</v>
      </c>
      <c r="H4387">
        <v>-15.204239362976599</v>
      </c>
      <c r="I4387">
        <v>-44.524568932055701</v>
      </c>
      <c r="J4387">
        <v>-0.81631962092926202</v>
      </c>
      <c r="K4387">
        <v>1.79963712430189</v>
      </c>
      <c r="L4387">
        <v>1.5951502086270199</v>
      </c>
      <c r="M4387">
        <v>58.142455169551603</v>
      </c>
      <c r="N4387">
        <v>1.7528844311837399</v>
      </c>
      <c r="O4387">
        <v>72.413793103448199</v>
      </c>
      <c r="Q4387">
        <v>1.564880037629E-2</v>
      </c>
    </row>
    <row r="4388" spans="1:17" hidden="1" x14ac:dyDescent="0.3">
      <c r="A4388" t="s">
        <v>8933</v>
      </c>
      <c r="B4388" t="s">
        <v>8934</v>
      </c>
      <c r="C4388" t="str">
        <f>IFERROR(VLOOKUP(Table1[[#This Row],[Ticker]],[1]!Table1[[Symbol]:[Industry]],2,FALSE),"-")</f>
        <v>-</v>
      </c>
      <c r="D4388" t="s">
        <v>5283</v>
      </c>
      <c r="E4388">
        <v>9.4842310750000003</v>
      </c>
      <c r="F4388">
        <v>6.05</v>
      </c>
      <c r="G4388">
        <v>61.606878809110597</v>
      </c>
      <c r="H4388">
        <v>34.600173312207602</v>
      </c>
      <c r="I4388">
        <v>36.753774002127301</v>
      </c>
      <c r="J4388">
        <v>0.54422459675781298</v>
      </c>
      <c r="K4388">
        <v>4.85722698234063</v>
      </c>
      <c r="L4388">
        <v>4.4783666202078001</v>
      </c>
      <c r="M4388">
        <v>88.061848003983599</v>
      </c>
      <c r="N4388">
        <v>0.69744632587127298</v>
      </c>
      <c r="O4388">
        <v>5.9504132231404903</v>
      </c>
      <c r="P4388">
        <v>111.53846153846099</v>
      </c>
      <c r="Q4388">
        <v>-5.5799285347619999E-3</v>
      </c>
    </row>
    <row r="4389" spans="1:17" hidden="1" x14ac:dyDescent="0.3">
      <c r="A4389" t="s">
        <v>8935</v>
      </c>
      <c r="B4389" t="s">
        <v>8936</v>
      </c>
      <c r="C4389" t="str">
        <f>IFERROR(VLOOKUP(Table1[[#This Row],[Ticker]],[1]!Table1[[Symbol]:[Industry]],2,FALSE),"-")</f>
        <v>-</v>
      </c>
      <c r="E4389">
        <v>9.4101177599999897</v>
      </c>
      <c r="F4389">
        <v>83.14</v>
      </c>
      <c r="G4389">
        <v>1424.25496919994</v>
      </c>
      <c r="H4389">
        <v>44.200554712433998</v>
      </c>
      <c r="I4389">
        <v>1044.2974197062399</v>
      </c>
      <c r="J4389">
        <v>6.6355951551334504</v>
      </c>
      <c r="K4389">
        <v>56.433231640515501</v>
      </c>
      <c r="L4389">
        <v>27.313961890548299</v>
      </c>
      <c r="M4389">
        <v>100</v>
      </c>
      <c r="N4389">
        <v>0.41241534988713302</v>
      </c>
      <c r="O4389">
        <v>0</v>
      </c>
      <c r="P4389">
        <v>1448.2309124767201</v>
      </c>
    </row>
    <row r="4390" spans="1:17" hidden="1" x14ac:dyDescent="0.3">
      <c r="A4390" t="s">
        <v>8937</v>
      </c>
      <c r="B4390" t="s">
        <v>8938</v>
      </c>
      <c r="C4390" t="str">
        <f>IFERROR(VLOOKUP(Table1[[#This Row],[Ticker]],[1]!Table1[[Symbol]:[Industry]],2,FALSE),"-")</f>
        <v>-</v>
      </c>
      <c r="E4390">
        <v>9.3405625000000008</v>
      </c>
      <c r="F4390">
        <v>1.99</v>
      </c>
      <c r="G4390">
        <v>-4.0964252044897602</v>
      </c>
      <c r="H4390">
        <v>-2.0887557175969902</v>
      </c>
      <c r="I4390">
        <v>-24.801730794583499</v>
      </c>
      <c r="J4390">
        <v>-7.8278684264979903</v>
      </c>
      <c r="K4390">
        <v>1.9560104008299</v>
      </c>
      <c r="L4390">
        <v>1.94430462765697</v>
      </c>
      <c r="M4390">
        <v>47.700722314846097</v>
      </c>
      <c r="N4390">
        <v>1.7355636388736799</v>
      </c>
      <c r="O4390">
        <v>33.165829145728601</v>
      </c>
      <c r="P4390">
        <v>44.202898550724598</v>
      </c>
      <c r="Q4390">
        <v>-6.1177382904341999E-2</v>
      </c>
    </row>
    <row r="4391" spans="1:17" hidden="1" x14ac:dyDescent="0.3">
      <c r="A4391" t="s">
        <v>8939</v>
      </c>
      <c r="B4391" t="s">
        <v>8940</v>
      </c>
      <c r="C4391" t="str">
        <f>IFERROR(VLOOKUP(Table1[[#This Row],[Ticker]],[1]!Table1[[Symbol]:[Industry]],2,FALSE),"-")</f>
        <v>-</v>
      </c>
      <c r="D4391" t="s">
        <v>696</v>
      </c>
      <c r="E4391">
        <v>9.3366065999999996</v>
      </c>
      <c r="F4391">
        <v>5.79</v>
      </c>
      <c r="G4391">
        <v>53.0882769067073</v>
      </c>
      <c r="H4391">
        <v>31.7834058831288</v>
      </c>
      <c r="I4391">
        <v>22.600866608013899</v>
      </c>
      <c r="J4391">
        <v>0.88436065117958995</v>
      </c>
      <c r="K4391">
        <v>4.8826032489469799</v>
      </c>
      <c r="L4391">
        <v>4.5098510560461804</v>
      </c>
      <c r="M4391">
        <v>74.255130949835404</v>
      </c>
      <c r="N4391">
        <v>1.87834001366852</v>
      </c>
      <c r="O4391">
        <v>33.678756476683901</v>
      </c>
      <c r="P4391">
        <v>106.78571428571399</v>
      </c>
      <c r="Q4391">
        <v>0.101508046237652</v>
      </c>
    </row>
    <row r="4392" spans="1:17" hidden="1" x14ac:dyDescent="0.3">
      <c r="A4392" t="s">
        <v>8941</v>
      </c>
      <c r="B4392" t="s">
        <v>8942</v>
      </c>
      <c r="C4392" t="str">
        <f>IFERROR(VLOOKUP(Table1[[#This Row],[Ticker]],[1]!Table1[[Symbol]:[Industry]],2,FALSE),"-")</f>
        <v>-</v>
      </c>
      <c r="E4392">
        <v>9.3015000000000008</v>
      </c>
      <c r="F4392">
        <v>15.9</v>
      </c>
      <c r="G4392">
        <v>49.415550725401999</v>
      </c>
      <c r="H4392">
        <v>13.650026177016301</v>
      </c>
      <c r="I4392">
        <v>-55.142854699034402</v>
      </c>
      <c r="J4392">
        <v>2.5037281891810599</v>
      </c>
      <c r="K4392">
        <v>16.600597380833001</v>
      </c>
      <c r="L4392">
        <v>17.8645934349742</v>
      </c>
      <c r="M4392">
        <v>87.401685569213399</v>
      </c>
      <c r="N4392">
        <v>0.21502890173410399</v>
      </c>
      <c r="O4392">
        <v>82.201257861635199</v>
      </c>
      <c r="P4392">
        <v>73.391494002181005</v>
      </c>
    </row>
    <row r="4393" spans="1:17" hidden="1" x14ac:dyDescent="0.3">
      <c r="A4393" t="s">
        <v>8943</v>
      </c>
      <c r="B4393" t="s">
        <v>8944</v>
      </c>
      <c r="C4393" t="str">
        <f>IFERROR(VLOOKUP(Table1[[#This Row],[Ticker]],[1]!Table1[[Symbol]:[Industry]],2,FALSE),"-")</f>
        <v>-</v>
      </c>
      <c r="D4393" t="s">
        <v>21</v>
      </c>
      <c r="E4393">
        <v>9.2858011999999999</v>
      </c>
      <c r="F4393">
        <v>8.84</v>
      </c>
      <c r="G4393">
        <v>-56.853695744508599</v>
      </c>
      <c r="H4393">
        <v>3.0919753390651201</v>
      </c>
      <c r="I4393">
        <v>-23.933962199542101</v>
      </c>
      <c r="J4393">
        <v>-1.1986947932204</v>
      </c>
      <c r="K4393">
        <v>8.4684530892013807</v>
      </c>
      <c r="L4393">
        <v>8.6292554129863905</v>
      </c>
      <c r="M4393">
        <v>48.073092673446801</v>
      </c>
      <c r="N4393">
        <v>0.65517484741151599</v>
      </c>
      <c r="O4393">
        <v>49.886877828054203</v>
      </c>
      <c r="P4393">
        <v>77.867203219315897</v>
      </c>
    </row>
    <row r="4394" spans="1:17" hidden="1" x14ac:dyDescent="0.3">
      <c r="A4394" t="s">
        <v>8945</v>
      </c>
      <c r="B4394" t="s">
        <v>8946</v>
      </c>
      <c r="C4394" t="str">
        <f>IFERROR(VLOOKUP(Table1[[#This Row],[Ticker]],[1]!Table1[[Symbol]:[Industry]],2,FALSE),"-")</f>
        <v>-</v>
      </c>
      <c r="E4394">
        <v>9.2703703120000007</v>
      </c>
      <c r="F4394">
        <v>4.6900000000000004</v>
      </c>
      <c r="G4394">
        <v>25.864312314275399</v>
      </c>
      <c r="H4394">
        <v>11.704090037683899</v>
      </c>
      <c r="I4394">
        <v>-35.222146556296103</v>
      </c>
      <c r="J4394">
        <v>9.8412767509528294</v>
      </c>
      <c r="K4394">
        <v>4.3539574840481396</v>
      </c>
      <c r="L4394">
        <v>4.4812607004814398</v>
      </c>
      <c r="M4394">
        <v>56.8016863417267</v>
      </c>
      <c r="N4394">
        <v>1.2415406999354801</v>
      </c>
      <c r="O4394">
        <v>111.087420042643</v>
      </c>
      <c r="P4394">
        <v>87.6</v>
      </c>
      <c r="Q4394">
        <v>3.4132042533963E-2</v>
      </c>
    </row>
    <row r="4395" spans="1:17" hidden="1" x14ac:dyDescent="0.3">
      <c r="A4395" t="s">
        <v>8947</v>
      </c>
      <c r="B4395" t="s">
        <v>8948</v>
      </c>
      <c r="C4395" t="str">
        <f>IFERROR(VLOOKUP(Table1[[#This Row],[Ticker]],[1]!Table1[[Symbol]:[Industry]],2,FALSE),"-")</f>
        <v>-</v>
      </c>
      <c r="D4395" t="s">
        <v>407</v>
      </c>
      <c r="E4395">
        <v>9.2007720000000006</v>
      </c>
      <c r="F4395">
        <v>30.45</v>
      </c>
      <c r="G4395">
        <v>52.750696305345201</v>
      </c>
      <c r="H4395">
        <v>-4.1612945777006196</v>
      </c>
      <c r="I4395">
        <v>-21.965835072658301</v>
      </c>
      <c r="J4395">
        <v>-7.3922833397501204</v>
      </c>
      <c r="K4395">
        <v>29.3920068324821</v>
      </c>
      <c r="L4395">
        <v>28.505724425458201</v>
      </c>
      <c r="M4395">
        <v>54.660313859057801</v>
      </c>
      <c r="N4395">
        <v>0.553807998346595</v>
      </c>
      <c r="O4395">
        <v>29.7208538587848</v>
      </c>
      <c r="P4395">
        <v>76.726639582124207</v>
      </c>
      <c r="Q4395">
        <v>9.5133304036767993E-2</v>
      </c>
    </row>
    <row r="4396" spans="1:17" hidden="1" x14ac:dyDescent="0.3">
      <c r="A4396" t="s">
        <v>8949</v>
      </c>
      <c r="B4396" t="s">
        <v>8950</v>
      </c>
      <c r="C4396" t="str">
        <f>IFERROR(VLOOKUP(Table1[[#This Row],[Ticker]],[1]!Table1[[Symbol]:[Industry]],2,FALSE),"-")</f>
        <v>-</v>
      </c>
      <c r="D4396" t="s">
        <v>539</v>
      </c>
      <c r="E4396">
        <v>9.1981599999999997</v>
      </c>
      <c r="F4396">
        <v>9.1999999999999993</v>
      </c>
      <c r="G4396">
        <v>25.617552658180401</v>
      </c>
      <c r="H4396">
        <v>-15.0599561455782</v>
      </c>
      <c r="I4396">
        <v>-44.919884811819998</v>
      </c>
      <c r="J4396">
        <v>-1.86415236659297</v>
      </c>
      <c r="K4396">
        <v>9.9232583572905693</v>
      </c>
      <c r="L4396">
        <v>9.6393139518770194</v>
      </c>
      <c r="M4396">
        <v>34.1532639847414</v>
      </c>
      <c r="N4396">
        <v>0.98760668530879603</v>
      </c>
      <c r="O4396">
        <v>71.847826086956502</v>
      </c>
      <c r="P4396">
        <v>56.996587030716697</v>
      </c>
      <c r="Q4396">
        <v>0.10105820441475601</v>
      </c>
    </row>
    <row r="4397" spans="1:17" hidden="1" x14ac:dyDescent="0.3">
      <c r="A4397" t="s">
        <v>8951</v>
      </c>
      <c r="B4397" t="s">
        <v>8952</v>
      </c>
      <c r="C4397" t="str">
        <f>IFERROR(VLOOKUP(Table1[[#This Row],[Ticker]],[1]!Table1[[Symbol]:[Industry]],2,FALSE),"-")</f>
        <v>-</v>
      </c>
      <c r="D4397" t="s">
        <v>420</v>
      </c>
      <c r="E4397">
        <v>9.1875599999999995</v>
      </c>
      <c r="F4397">
        <v>32.58</v>
      </c>
      <c r="G4397">
        <v>100.40422201247701</v>
      </c>
      <c r="H4397">
        <v>49.688656063957801</v>
      </c>
      <c r="I4397">
        <v>29.030703378860402</v>
      </c>
      <c r="J4397">
        <v>-1.43690747871388</v>
      </c>
      <c r="K4397">
        <v>24.357034714468899</v>
      </c>
      <c r="L4397">
        <v>21.4284431440845</v>
      </c>
      <c r="M4397">
        <v>71.076664507418798</v>
      </c>
      <c r="N4397">
        <v>3.24578497084627</v>
      </c>
      <c r="O4397">
        <v>3.56046654389197</v>
      </c>
      <c r="P4397">
        <v>161.47672552166901</v>
      </c>
      <c r="Q4397">
        <v>0.121612374253863</v>
      </c>
    </row>
    <row r="4398" spans="1:17" hidden="1" x14ac:dyDescent="0.3">
      <c r="A4398" t="s">
        <v>8953</v>
      </c>
      <c r="B4398" t="s">
        <v>8954</v>
      </c>
      <c r="C4398" t="str">
        <f>IFERROR(VLOOKUP(Table1[[#This Row],[Ticker]],[1]!Table1[[Symbol]:[Industry]],2,FALSE),"-")</f>
        <v>-</v>
      </c>
      <c r="D4398" t="s">
        <v>46</v>
      </c>
      <c r="E4398">
        <v>9.1745129799999994</v>
      </c>
      <c r="F4398">
        <v>0.73</v>
      </c>
      <c r="G4398">
        <v>-11.6682509690866</v>
      </c>
      <c r="H4398">
        <v>-24.8134684907441</v>
      </c>
      <c r="I4398">
        <v>-2.9485839414366501</v>
      </c>
      <c r="J4398">
        <v>0.54422459675781298</v>
      </c>
      <c r="K4398">
        <v>0.795269835813741</v>
      </c>
      <c r="L4398">
        <v>1.1106319618493601</v>
      </c>
      <c r="M4398">
        <v>6.2735991639066002</v>
      </c>
      <c r="N4398">
        <v>0.46894845541769498</v>
      </c>
      <c r="O4398">
        <v>32.876712328767098</v>
      </c>
      <c r="P4398">
        <v>32.727272727272698</v>
      </c>
      <c r="Q4398">
        <v>-5.1000490939659996E-3</v>
      </c>
    </row>
    <row r="4399" spans="1:17" hidden="1" x14ac:dyDescent="0.3">
      <c r="A4399" t="s">
        <v>8955</v>
      </c>
      <c r="B4399" t="s">
        <v>8956</v>
      </c>
      <c r="C4399" t="str">
        <f>IFERROR(VLOOKUP(Table1[[#This Row],[Ticker]],[1]!Table1[[Symbol]:[Industry]],2,FALSE),"-")</f>
        <v>-</v>
      </c>
      <c r="D4399" t="s">
        <v>626</v>
      </c>
      <c r="E4399">
        <v>9.1591892700000006</v>
      </c>
      <c r="F4399">
        <v>7.7</v>
      </c>
      <c r="G4399">
        <v>31.265992207092001</v>
      </c>
      <c r="H4399">
        <v>-1.49462791103395</v>
      </c>
      <c r="I4399">
        <v>-11.482691343468501</v>
      </c>
      <c r="J4399">
        <v>4.59827865081186</v>
      </c>
      <c r="K4399">
        <v>7.5527466434486401</v>
      </c>
      <c r="L4399">
        <v>6.9999768902887096</v>
      </c>
      <c r="M4399">
        <v>50.560716478670102</v>
      </c>
      <c r="N4399">
        <v>0.66569172906854601</v>
      </c>
      <c r="O4399">
        <v>21.038961038960998</v>
      </c>
      <c r="P4399">
        <v>75.799086757990807</v>
      </c>
      <c r="Q4399">
        <v>0.1159318311164</v>
      </c>
    </row>
    <row r="4400" spans="1:17" hidden="1" x14ac:dyDescent="0.3">
      <c r="A4400" t="s">
        <v>8957</v>
      </c>
      <c r="B4400" t="s">
        <v>8958</v>
      </c>
      <c r="C4400" t="str">
        <f>IFERROR(VLOOKUP(Table1[[#This Row],[Ticker]],[1]!Table1[[Symbol]:[Industry]],2,FALSE),"-")</f>
        <v>-</v>
      </c>
      <c r="E4400">
        <v>9.1268993750000007</v>
      </c>
      <c r="F4400">
        <v>10.45</v>
      </c>
      <c r="G4400">
        <v>-7.6062328090729201</v>
      </c>
      <c r="H4400">
        <v>-7.50048614184825</v>
      </c>
      <c r="I4400">
        <v>-26.4712295201569</v>
      </c>
      <c r="J4400">
        <v>-2.11064265987936</v>
      </c>
      <c r="K4400">
        <v>10.6968097649632</v>
      </c>
      <c r="L4400">
        <v>10.4629577776294</v>
      </c>
      <c r="M4400">
        <v>38.967512974338902</v>
      </c>
      <c r="N4400">
        <v>0.65937963614079098</v>
      </c>
      <c r="O4400">
        <v>53.9712918660287</v>
      </c>
      <c r="P4400">
        <v>52.1106259097525</v>
      </c>
    </row>
    <row r="4401" spans="1:17" hidden="1" x14ac:dyDescent="0.3">
      <c r="A4401" t="s">
        <v>8959</v>
      </c>
      <c r="B4401" t="s">
        <v>8960</v>
      </c>
      <c r="C4401" t="str">
        <f>IFERROR(VLOOKUP(Table1[[#This Row],[Ticker]],[1]!Table1[[Symbol]:[Industry]],2,FALSE),"-")</f>
        <v>-</v>
      </c>
      <c r="E4401">
        <v>9.1132374899999995</v>
      </c>
      <c r="F4401">
        <v>14.07</v>
      </c>
      <c r="G4401">
        <v>303.68363119130601</v>
      </c>
      <c r="H4401">
        <v>-21.7374002640877</v>
      </c>
      <c r="I4401">
        <v>83.472537310193005</v>
      </c>
      <c r="J4401">
        <v>-5.2338450027169099</v>
      </c>
      <c r="K4401">
        <v>15.297882041426501</v>
      </c>
      <c r="L4401">
        <v>11.1648475830272</v>
      </c>
      <c r="M4401">
        <v>12.5475356780957</v>
      </c>
      <c r="N4401">
        <v>3.7337704830585301E-2</v>
      </c>
      <c r="O4401">
        <v>43.141435678749097</v>
      </c>
      <c r="P4401">
        <v>417.279411764705</v>
      </c>
      <c r="Q4401">
        <v>6.7553343409579997E-2</v>
      </c>
    </row>
    <row r="4402" spans="1:17" hidden="1" x14ac:dyDescent="0.3">
      <c r="A4402" t="s">
        <v>8961</v>
      </c>
      <c r="B4402" t="s">
        <v>8962</v>
      </c>
      <c r="C4402" t="str">
        <f>IFERROR(VLOOKUP(Table1[[#This Row],[Ticker]],[1]!Table1[[Symbol]:[Industry]],2,FALSE),"-")</f>
        <v>-</v>
      </c>
      <c r="D4402" t="s">
        <v>122</v>
      </c>
      <c r="E4402">
        <v>9.0909700000000004</v>
      </c>
      <c r="F4402">
        <v>0.49</v>
      </c>
      <c r="G4402">
        <v>-23.975943276778899</v>
      </c>
      <c r="H4402">
        <v>-4.1612945777006196</v>
      </c>
      <c r="I4402">
        <v>-19.177844876579901</v>
      </c>
      <c r="J4402">
        <v>0.54422459675781298</v>
      </c>
      <c r="K4402">
        <v>0.490817213670457</v>
      </c>
      <c r="L4402">
        <v>0.51933299431313495</v>
      </c>
      <c r="M4402">
        <v>42.892589935559599</v>
      </c>
      <c r="N4402">
        <v>1.40103757546715</v>
      </c>
      <c r="O4402">
        <v>24.4897959183673</v>
      </c>
      <c r="P4402">
        <v>0</v>
      </c>
      <c r="Q4402">
        <v>-0.17810917810077601</v>
      </c>
    </row>
    <row r="4403" spans="1:17" hidden="1" x14ac:dyDescent="0.3">
      <c r="A4403" t="s">
        <v>8963</v>
      </c>
      <c r="B4403" t="s">
        <v>8964</v>
      </c>
      <c r="C4403" t="str">
        <f>IFERROR(VLOOKUP(Table1[[#This Row],[Ticker]],[1]!Table1[[Symbol]:[Industry]],2,FALSE),"-")</f>
        <v>-</v>
      </c>
      <c r="D4403" t="s">
        <v>619</v>
      </c>
      <c r="E4403">
        <v>9.0898835299999998</v>
      </c>
      <c r="F4403">
        <v>9.1</v>
      </c>
      <c r="G4403">
        <v>45.169038135860397</v>
      </c>
      <c r="H4403">
        <v>-13.252203668609701</v>
      </c>
      <c r="I4403">
        <v>-27.587682800188599</v>
      </c>
      <c r="J4403">
        <v>-16.5778154761019</v>
      </c>
      <c r="K4403">
        <v>9.9450306536653699</v>
      </c>
      <c r="L4403">
        <v>9.0353053902469096</v>
      </c>
      <c r="M4403">
        <v>23.4171133837146</v>
      </c>
      <c r="N4403">
        <v>0.71371241282061004</v>
      </c>
      <c r="O4403">
        <v>68.131868131868103</v>
      </c>
      <c r="P4403">
        <v>69.459962756052093</v>
      </c>
      <c r="Q4403">
        <v>6.1809404355327002E-2</v>
      </c>
    </row>
    <row r="4404" spans="1:17" hidden="1" x14ac:dyDescent="0.3">
      <c r="A4404" t="s">
        <v>8965</v>
      </c>
      <c r="B4404" t="s">
        <v>8966</v>
      </c>
      <c r="C4404" t="str">
        <f>IFERROR(VLOOKUP(Table1[[#This Row],[Ticker]],[1]!Table1[[Symbol]:[Industry]],2,FALSE),"-")</f>
        <v>-</v>
      </c>
      <c r="E4404">
        <v>9.0800426000000005</v>
      </c>
      <c r="F4404">
        <v>29.98</v>
      </c>
      <c r="G4404">
        <v>-24.242077674649799</v>
      </c>
      <c r="H4404">
        <v>-4.1612945777006196</v>
      </c>
      <c r="I4404">
        <v>-10.2842874536107</v>
      </c>
      <c r="J4404">
        <v>0.54422459675781298</v>
      </c>
      <c r="K4404">
        <v>29.780407456333599</v>
      </c>
      <c r="L4404">
        <v>29.625671324777599</v>
      </c>
      <c r="M4404">
        <v>99.999999998127706</v>
      </c>
      <c r="N4404">
        <v>0</v>
      </c>
      <c r="O4404">
        <v>0.26684456304202298</v>
      </c>
      <c r="P4404">
        <v>4.97198879551821</v>
      </c>
    </row>
    <row r="4405" spans="1:17" hidden="1" x14ac:dyDescent="0.3">
      <c r="A4405" t="s">
        <v>8967</v>
      </c>
      <c r="B4405" t="s">
        <v>8968</v>
      </c>
      <c r="C4405" t="str">
        <f>IFERROR(VLOOKUP(Table1[[#This Row],[Ticker]],[1]!Table1[[Symbol]:[Industry]],2,FALSE),"-")</f>
        <v>-</v>
      </c>
      <c r="D4405" t="s">
        <v>539</v>
      </c>
      <c r="E4405">
        <v>9.0389999999999997</v>
      </c>
      <c r="F4405">
        <v>19.649999999999999</v>
      </c>
      <c r="G4405">
        <v>313.66325494148299</v>
      </c>
      <c r="H4405">
        <v>19.9873122334449</v>
      </c>
      <c r="I4405">
        <v>27.548956309010499</v>
      </c>
      <c r="J4405">
        <v>-5.2358505912121096</v>
      </c>
      <c r="K4405">
        <v>17.1780307668418</v>
      </c>
      <c r="L4405">
        <v>12.601910111951801</v>
      </c>
      <c r="M4405">
        <v>31.254334807424701</v>
      </c>
      <c r="N4405">
        <v>0.69130388186068503</v>
      </c>
      <c r="O4405">
        <v>27.226463104325699</v>
      </c>
      <c r="P4405">
        <v>353.81062355658099</v>
      </c>
      <c r="Q4405">
        <v>5.5287919013545003E-2</v>
      </c>
    </row>
    <row r="4406" spans="1:17" hidden="1" x14ac:dyDescent="0.3">
      <c r="A4406" t="s">
        <v>8969</v>
      </c>
      <c r="B4406" t="s">
        <v>8970</v>
      </c>
      <c r="C4406" t="str">
        <f>IFERROR(VLOOKUP(Table1[[#This Row],[Ticker]],[1]!Table1[[Symbol]:[Industry]],2,FALSE),"-")</f>
        <v>-</v>
      </c>
      <c r="E4406">
        <v>9.0348864599999992</v>
      </c>
      <c r="F4406">
        <v>11.4</v>
      </c>
      <c r="G4406">
        <v>-1.35060143539333</v>
      </c>
      <c r="H4406">
        <v>7.7410451984946897</v>
      </c>
      <c r="I4406">
        <v>-17.903586240589199</v>
      </c>
      <c r="J4406">
        <v>-3.8036014901986999</v>
      </c>
      <c r="K4406">
        <v>10.9891580825104</v>
      </c>
      <c r="L4406">
        <v>11.1063150593667</v>
      </c>
      <c r="M4406">
        <v>53.383965821934503</v>
      </c>
      <c r="N4406">
        <v>2.1544401544401501</v>
      </c>
      <c r="O4406">
        <v>88.157894736842096</v>
      </c>
      <c r="P4406">
        <v>40.125</v>
      </c>
      <c r="Q4406">
        <v>2.1609857006641999E-2</v>
      </c>
    </row>
    <row r="4407" spans="1:17" hidden="1" x14ac:dyDescent="0.3">
      <c r="A4407" t="s">
        <v>8971</v>
      </c>
      <c r="B4407" t="s">
        <v>8972</v>
      </c>
      <c r="C4407" t="str">
        <f>IFERROR(VLOOKUP(Table1[[#This Row],[Ticker]],[1]!Table1[[Symbol]:[Industry]],2,FALSE),"-")</f>
        <v>-</v>
      </c>
      <c r="D4407" t="s">
        <v>138</v>
      </c>
      <c r="E4407">
        <v>9.0321736000000001</v>
      </c>
      <c r="F4407">
        <v>17.02</v>
      </c>
      <c r="G4407">
        <v>36.893621940612299</v>
      </c>
      <c r="H4407">
        <v>-10.1908736448223</v>
      </c>
      <c r="I4407">
        <v>1.31906621662447</v>
      </c>
      <c r="J4407">
        <v>2.7087267612599599</v>
      </c>
      <c r="K4407">
        <v>16.726875731153299</v>
      </c>
      <c r="L4407">
        <v>15.396417745748099</v>
      </c>
      <c r="M4407">
        <v>49.9910994518712</v>
      </c>
      <c r="N4407">
        <v>0.59230644881935202</v>
      </c>
      <c r="O4407">
        <v>10.4582843713278</v>
      </c>
      <c r="P4407">
        <v>85.201305767138194</v>
      </c>
      <c r="Q4407">
        <v>1.1325011996626E-2</v>
      </c>
    </row>
    <row r="4408" spans="1:17" hidden="1" x14ac:dyDescent="0.3">
      <c r="A4408" t="s">
        <v>8973</v>
      </c>
      <c r="B4408" t="s">
        <v>8974</v>
      </c>
      <c r="C4408" t="str">
        <f>IFERROR(VLOOKUP(Table1[[#This Row],[Ticker]],[1]!Table1[[Symbol]:[Industry]],2,FALSE),"-")</f>
        <v>-</v>
      </c>
      <c r="D4408" t="s">
        <v>486</v>
      </c>
      <c r="E4408">
        <v>9.0052199999999996</v>
      </c>
      <c r="F4408">
        <v>18</v>
      </c>
      <c r="G4408">
        <v>85.326382304616402</v>
      </c>
      <c r="H4408">
        <v>-2.2905462783809001</v>
      </c>
      <c r="I4408">
        <v>26.6995597130161</v>
      </c>
      <c r="J4408">
        <v>0.54422459675781298</v>
      </c>
      <c r="K4408">
        <v>15.4673804534103</v>
      </c>
      <c r="L4408">
        <v>12.167370882662</v>
      </c>
      <c r="M4408">
        <v>56.234200459893302</v>
      </c>
      <c r="N4408">
        <v>0.51046568693360495</v>
      </c>
      <c r="O4408">
        <v>10.7777777777777</v>
      </c>
      <c r="P4408">
        <v>145.56616643928999</v>
      </c>
      <c r="Q4408">
        <v>0.12988269220564</v>
      </c>
    </row>
    <row r="4409" spans="1:17" hidden="1" x14ac:dyDescent="0.3">
      <c r="A4409" t="s">
        <v>8975</v>
      </c>
      <c r="B4409" t="s">
        <v>8976</v>
      </c>
      <c r="C4409" t="str">
        <f>IFERROR(VLOOKUP(Table1[[#This Row],[Ticker]],[1]!Table1[[Symbol]:[Industry]],2,FALSE),"-")</f>
        <v>-</v>
      </c>
      <c r="D4409" t="s">
        <v>420</v>
      </c>
      <c r="E4409">
        <v>9</v>
      </c>
      <c r="F4409">
        <v>9</v>
      </c>
      <c r="G4409">
        <v>-25.9367275905044</v>
      </c>
      <c r="H4409">
        <v>17.865732449326298</v>
      </c>
      <c r="I4409">
        <v>23.205262212409501</v>
      </c>
      <c r="J4409">
        <v>5.1792188030150301</v>
      </c>
      <c r="K4409">
        <v>8.0792085160416303</v>
      </c>
      <c r="L4409">
        <v>7.9655750606107603</v>
      </c>
      <c r="M4409">
        <v>56.517009064522298</v>
      </c>
      <c r="N4409">
        <v>1.13774727492935</v>
      </c>
      <c r="O4409">
        <v>53.3333333333333</v>
      </c>
      <c r="P4409">
        <v>44.230769230769198</v>
      </c>
      <c r="Q4409">
        <v>0.144339026626887</v>
      </c>
    </row>
    <row r="4410" spans="1:17" hidden="1" x14ac:dyDescent="0.3">
      <c r="A4410" t="s">
        <v>8977</v>
      </c>
      <c r="B4410" t="s">
        <v>8978</v>
      </c>
      <c r="C4410" t="str">
        <f>IFERROR(VLOOKUP(Table1[[#This Row],[Ticker]],[1]!Table1[[Symbol]:[Industry]],2,FALSE),"-")</f>
        <v>-</v>
      </c>
      <c r="D4410" t="s">
        <v>4461</v>
      </c>
      <c r="E4410">
        <v>8.9885999999999999</v>
      </c>
      <c r="F4410">
        <v>4.22</v>
      </c>
      <c r="G4410">
        <v>127.214532913697</v>
      </c>
      <c r="H4410">
        <v>-14.629000591063599</v>
      </c>
      <c r="I4410">
        <v>24.478823088619301</v>
      </c>
      <c r="J4410">
        <v>22.362406414939599</v>
      </c>
      <c r="K4410">
        <v>3.8008757471486598</v>
      </c>
      <c r="L4410">
        <v>3.0454136494931201</v>
      </c>
      <c r="M4410">
        <v>71.602430214875298</v>
      </c>
      <c r="N4410">
        <v>1.38783766233766</v>
      </c>
      <c r="O4410">
        <v>28.909952606634999</v>
      </c>
      <c r="P4410">
        <v>185.13513513513499</v>
      </c>
      <c r="Q4410">
        <v>6.2976953106885003E-2</v>
      </c>
    </row>
    <row r="4411" spans="1:17" hidden="1" x14ac:dyDescent="0.3">
      <c r="A4411" t="s">
        <v>8979</v>
      </c>
      <c r="B4411" t="s">
        <v>8980</v>
      </c>
      <c r="C4411" t="str">
        <f>IFERROR(VLOOKUP(Table1[[#This Row],[Ticker]],[1]!Table1[[Symbol]:[Industry]],2,FALSE),"-")</f>
        <v>-</v>
      </c>
      <c r="D4411" t="s">
        <v>619</v>
      </c>
      <c r="E4411">
        <v>8.9794637099999992</v>
      </c>
      <c r="F4411">
        <v>2.87</v>
      </c>
      <c r="G4411">
        <v>-29.5680485399368</v>
      </c>
      <c r="H4411">
        <v>0.61811718700525597</v>
      </c>
      <c r="I4411">
        <v>-28.549327608645498</v>
      </c>
      <c r="J4411">
        <v>-5.7057754032421801</v>
      </c>
      <c r="K4411">
        <v>2.8362992919235999</v>
      </c>
      <c r="L4411">
        <v>3.01910666149832</v>
      </c>
      <c r="M4411">
        <v>46.396913901154697</v>
      </c>
      <c r="N4411">
        <v>0.95062771537879998</v>
      </c>
      <c r="O4411">
        <v>33.797909407665401</v>
      </c>
      <c r="P4411">
        <v>22.127659574468002</v>
      </c>
      <c r="Q4411">
        <v>8.0051296157328006E-2</v>
      </c>
    </row>
    <row r="4412" spans="1:17" hidden="1" x14ac:dyDescent="0.3">
      <c r="A4412" t="s">
        <v>8981</v>
      </c>
      <c r="B4412" t="s">
        <v>8982</v>
      </c>
      <c r="C4412" t="str">
        <f>IFERROR(VLOOKUP(Table1[[#This Row],[Ticker]],[1]!Table1[[Symbol]:[Industry]],2,FALSE),"-")</f>
        <v>-</v>
      </c>
      <c r="E4412">
        <v>8.9784000000000006</v>
      </c>
      <c r="F4412">
        <v>43</v>
      </c>
      <c r="G4412">
        <v>10.399056723220999</v>
      </c>
      <c r="H4412">
        <v>-3.2201181071123801</v>
      </c>
      <c r="I4412">
        <v>-3.4518040702418</v>
      </c>
      <c r="J4412">
        <v>0.77786945657090101</v>
      </c>
      <c r="K4412">
        <v>41.911121347476502</v>
      </c>
      <c r="L4412">
        <v>39.096958846890303</v>
      </c>
      <c r="M4412">
        <v>99.654415917701101</v>
      </c>
      <c r="N4412">
        <v>1.24</v>
      </c>
      <c r="O4412">
        <v>4.5116279069767398</v>
      </c>
      <c r="P4412">
        <v>56.363636363636303</v>
      </c>
    </row>
    <row r="4413" spans="1:17" hidden="1" x14ac:dyDescent="0.3">
      <c r="A4413" t="s">
        <v>8983</v>
      </c>
      <c r="B4413" t="s">
        <v>8984</v>
      </c>
      <c r="C4413" t="str">
        <f>IFERROR(VLOOKUP(Table1[[#This Row],[Ticker]],[1]!Table1[[Symbol]:[Industry]],2,FALSE),"-")</f>
        <v>-</v>
      </c>
      <c r="D4413" t="s">
        <v>1665</v>
      </c>
      <c r="E4413">
        <v>8.9385820000000002</v>
      </c>
      <c r="F4413">
        <v>9.89</v>
      </c>
      <c r="G4413">
        <v>-2.6262500252451799</v>
      </c>
      <c r="H4413">
        <v>7.6763604392103204</v>
      </c>
      <c r="I4413">
        <v>-43.329003521856201</v>
      </c>
      <c r="J4413">
        <v>-3.9793557689784702</v>
      </c>
      <c r="K4413">
        <v>9.30981666777339</v>
      </c>
      <c r="L4413">
        <v>10.0026754957262</v>
      </c>
      <c r="M4413">
        <v>64.753081767230796</v>
      </c>
      <c r="N4413">
        <v>0.68490296997313505</v>
      </c>
      <c r="O4413">
        <v>62.790697674418603</v>
      </c>
      <c r="P4413">
        <v>46.301775147929</v>
      </c>
      <c r="Q4413">
        <v>-5.9988912098333E-2</v>
      </c>
    </row>
    <row r="4414" spans="1:17" hidden="1" x14ac:dyDescent="0.3">
      <c r="A4414" t="s">
        <v>8985</v>
      </c>
      <c r="B4414" t="s">
        <v>8986</v>
      </c>
      <c r="C4414" t="str">
        <f>IFERROR(VLOOKUP(Table1[[#This Row],[Ticker]],[1]!Table1[[Symbol]:[Industry]],2,FALSE),"-")</f>
        <v>-</v>
      </c>
      <c r="D4414" t="s">
        <v>696</v>
      </c>
      <c r="E4414">
        <v>8.9285349999999397</v>
      </c>
      <c r="F4414">
        <v>8.75</v>
      </c>
      <c r="G4414">
        <v>-23.975943276778899</v>
      </c>
      <c r="H4414">
        <v>-4.1612945777006196</v>
      </c>
      <c r="I4414">
        <v>-15.2562762491289</v>
      </c>
      <c r="J4414">
        <v>0.54422459675781298</v>
      </c>
      <c r="K4414">
        <v>8.75</v>
      </c>
      <c r="L4414">
        <v>8.75</v>
      </c>
      <c r="M4414">
        <v>50</v>
      </c>
      <c r="O4414">
        <v>0</v>
      </c>
      <c r="P4414">
        <v>0</v>
      </c>
    </row>
    <row r="4415" spans="1:17" hidden="1" x14ac:dyDescent="0.3">
      <c r="A4415" t="s">
        <v>8987</v>
      </c>
      <c r="B4415" t="s">
        <v>8988</v>
      </c>
      <c r="C4415" t="str">
        <f>IFERROR(VLOOKUP(Table1[[#This Row],[Ticker]],[1]!Table1[[Symbol]:[Industry]],2,FALSE),"-")</f>
        <v>-</v>
      </c>
      <c r="D4415" t="s">
        <v>420</v>
      </c>
      <c r="E4415">
        <v>8.9057499999999994</v>
      </c>
      <c r="F4415">
        <v>35</v>
      </c>
      <c r="G4415">
        <v>21.918179274284</v>
      </c>
      <c r="H4415">
        <v>-17.1615431484189</v>
      </c>
      <c r="I4415">
        <v>29.911703842119401</v>
      </c>
      <c r="J4415">
        <v>-7.5681408534915997</v>
      </c>
      <c r="K4415">
        <v>34.048861362052399</v>
      </c>
      <c r="L4415">
        <v>27.752843278403599</v>
      </c>
      <c r="M4415">
        <v>39.663964043937902</v>
      </c>
      <c r="N4415">
        <v>0.22055977925510201</v>
      </c>
      <c r="O4415">
        <v>26.9714285714285</v>
      </c>
      <c r="P4415">
        <v>84.210526315789394</v>
      </c>
      <c r="Q4415">
        <v>9.2232914903078E-2</v>
      </c>
    </row>
    <row r="4416" spans="1:17" hidden="1" x14ac:dyDescent="0.3">
      <c r="A4416" t="s">
        <v>8989</v>
      </c>
      <c r="B4416" t="s">
        <v>8990</v>
      </c>
      <c r="C4416" t="str">
        <f>IFERROR(VLOOKUP(Table1[[#This Row],[Ticker]],[1]!Table1[[Symbol]:[Industry]],2,FALSE),"-")</f>
        <v>-</v>
      </c>
      <c r="D4416" t="s">
        <v>619</v>
      </c>
      <c r="E4416">
        <v>8.8809471999999996</v>
      </c>
      <c r="F4416">
        <v>23.68</v>
      </c>
      <c r="G4416">
        <v>-2.9125485937523301</v>
      </c>
      <c r="H4416">
        <v>-4.5814626449275098</v>
      </c>
      <c r="I4416">
        <v>-22.211089608657399</v>
      </c>
      <c r="J4416">
        <v>-0.25108724920284398</v>
      </c>
      <c r="K4416">
        <v>23.719531326642599</v>
      </c>
      <c r="L4416">
        <v>23.748569923884201</v>
      </c>
      <c r="M4416">
        <v>41.101164572163498</v>
      </c>
      <c r="N4416">
        <v>0.66242825607064004</v>
      </c>
      <c r="O4416">
        <v>23.521959459459399</v>
      </c>
      <c r="P4416">
        <v>41.542139868499703</v>
      </c>
      <c r="Q4416">
        <v>2.3578279829188999E-2</v>
      </c>
    </row>
    <row r="4417" spans="1:17" hidden="1" x14ac:dyDescent="0.3">
      <c r="A4417" t="s">
        <v>8991</v>
      </c>
      <c r="B4417" t="s">
        <v>8992</v>
      </c>
      <c r="C4417" t="str">
        <f>IFERROR(VLOOKUP(Table1[[#This Row],[Ticker]],[1]!Table1[[Symbol]:[Industry]],2,FALSE),"-")</f>
        <v>-</v>
      </c>
      <c r="D4417" t="s">
        <v>1435</v>
      </c>
      <c r="E4417">
        <v>8.82174758499999</v>
      </c>
      <c r="F4417">
        <v>28.63</v>
      </c>
      <c r="G4417">
        <v>-22.379066058893901</v>
      </c>
      <c r="H4417">
        <v>29.3514255788551</v>
      </c>
      <c r="I4417">
        <v>-9.2977270263310192</v>
      </c>
      <c r="J4417">
        <v>8.5378929782378208</v>
      </c>
      <c r="K4417">
        <v>25.871034718054801</v>
      </c>
      <c r="L4417">
        <v>24.541676726219201</v>
      </c>
      <c r="M4417">
        <v>62.048773651893299</v>
      </c>
      <c r="N4417">
        <v>0.94968445656408196</v>
      </c>
      <c r="O4417">
        <v>11.491442542787199</v>
      </c>
      <c r="P4417">
        <v>76.184615384615299</v>
      </c>
      <c r="Q4417">
        <v>8.6384766936689006E-2</v>
      </c>
    </row>
    <row r="4418" spans="1:17" hidden="1" x14ac:dyDescent="0.3">
      <c r="A4418" t="s">
        <v>8993</v>
      </c>
      <c r="B4418" t="s">
        <v>8994</v>
      </c>
      <c r="C4418" t="str">
        <f>IFERROR(VLOOKUP(Table1[[#This Row],[Ticker]],[1]!Table1[[Symbol]:[Industry]],2,FALSE),"-")</f>
        <v>-</v>
      </c>
      <c r="E4418">
        <v>8.7790230000000005</v>
      </c>
      <c r="F4418">
        <v>18.37</v>
      </c>
      <c r="G4418">
        <v>49.325943515673899</v>
      </c>
      <c r="H4418">
        <v>-10.4685173650861</v>
      </c>
      <c r="I4418">
        <v>-50.913018806046601</v>
      </c>
      <c r="J4418">
        <v>2.8775579300911498</v>
      </c>
      <c r="K4418">
        <v>19.9688023591935</v>
      </c>
      <c r="L4418">
        <v>19.682353144475002</v>
      </c>
      <c r="M4418">
        <v>48.8743411908345</v>
      </c>
      <c r="N4418">
        <v>0.92626036053286598</v>
      </c>
      <c r="O4418">
        <v>58.573761567773502</v>
      </c>
      <c r="P4418">
        <v>101.868131868131</v>
      </c>
      <c r="Q4418">
        <v>0.106221007479829</v>
      </c>
    </row>
    <row r="4419" spans="1:17" hidden="1" x14ac:dyDescent="0.3">
      <c r="A4419" t="s">
        <v>8995</v>
      </c>
      <c r="B4419" t="s">
        <v>8996</v>
      </c>
      <c r="C4419" t="str">
        <f>IFERROR(VLOOKUP(Table1[[#This Row],[Ticker]],[1]!Table1[[Symbol]:[Industry]],2,FALSE),"-")</f>
        <v>-</v>
      </c>
      <c r="E4419">
        <v>8.7588480000000004</v>
      </c>
      <c r="F4419">
        <v>20.58</v>
      </c>
      <c r="G4419">
        <v>-33.938443276778898</v>
      </c>
      <c r="H4419">
        <v>-2.41847780897711</v>
      </c>
      <c r="I4419">
        <v>-27.1946587908491</v>
      </c>
      <c r="J4419">
        <v>3.40136745390067</v>
      </c>
      <c r="K4419">
        <v>21.5186465486271</v>
      </c>
      <c r="L4419">
        <v>25.788614376940799</v>
      </c>
      <c r="M4419">
        <v>33.834321758554097</v>
      </c>
      <c r="N4419">
        <v>1.25159781761496</v>
      </c>
      <c r="O4419">
        <v>236.231431348049</v>
      </c>
      <c r="P4419">
        <v>18.685121107266401</v>
      </c>
      <c r="Q4419">
        <v>5.3153262688241998E-2</v>
      </c>
    </row>
    <row r="4420" spans="1:17" hidden="1" x14ac:dyDescent="0.3">
      <c r="A4420" t="s">
        <v>8997</v>
      </c>
      <c r="B4420" t="s">
        <v>8998</v>
      </c>
      <c r="C4420" t="str">
        <f>IFERROR(VLOOKUP(Table1[[#This Row],[Ticker]],[1]!Table1[[Symbol]:[Industry]],2,FALSE),"-")</f>
        <v>-</v>
      </c>
      <c r="D4420" t="s">
        <v>407</v>
      </c>
      <c r="E4420">
        <v>8.7372864000000003</v>
      </c>
      <c r="F4420">
        <v>9.44</v>
      </c>
      <c r="G4420">
        <v>1.89072338988773</v>
      </c>
      <c r="H4420">
        <v>-29.7720116777794</v>
      </c>
      <c r="I4420">
        <v>-25.351514344367001</v>
      </c>
      <c r="J4420">
        <v>0.332808106271541</v>
      </c>
      <c r="K4420">
        <v>10.7725676651215</v>
      </c>
      <c r="L4420">
        <v>10.6988181999204</v>
      </c>
      <c r="M4420">
        <v>35.828204731033303</v>
      </c>
      <c r="N4420">
        <v>0.16311229999018301</v>
      </c>
      <c r="O4420">
        <v>71.292372881355902</v>
      </c>
      <c r="P4420">
        <v>62.478485370051601</v>
      </c>
      <c r="Q4420">
        <v>3.3067496343420003E-2</v>
      </c>
    </row>
    <row r="4421" spans="1:17" hidden="1" x14ac:dyDescent="0.3">
      <c r="A4421" t="s">
        <v>8999</v>
      </c>
      <c r="B4421" t="s">
        <v>9000</v>
      </c>
      <c r="C4421" t="str">
        <f>IFERROR(VLOOKUP(Table1[[#This Row],[Ticker]],[1]!Table1[[Symbol]:[Industry]],2,FALSE),"-")</f>
        <v>-</v>
      </c>
      <c r="D4421" t="s">
        <v>420</v>
      </c>
      <c r="E4421">
        <v>8.7159999999999993</v>
      </c>
      <c r="F4421">
        <v>21.79</v>
      </c>
      <c r="G4421">
        <v>23.353333261422499</v>
      </c>
      <c r="H4421">
        <v>-4.1612945777006196</v>
      </c>
      <c r="I4421">
        <v>-10.294811894601001</v>
      </c>
      <c r="J4421">
        <v>0.54422459675781298</v>
      </c>
      <c r="K4421">
        <v>21.5787581433542</v>
      </c>
      <c r="L4421">
        <v>18.411327048578201</v>
      </c>
      <c r="M4421">
        <v>100</v>
      </c>
      <c r="O4421">
        <v>0</v>
      </c>
      <c r="P4421">
        <v>47.329276538201398</v>
      </c>
    </row>
    <row r="4422" spans="1:17" hidden="1" x14ac:dyDescent="0.3">
      <c r="A4422" t="s">
        <v>9001</v>
      </c>
      <c r="B4422" t="s">
        <v>9002</v>
      </c>
      <c r="C4422" t="str">
        <f>IFERROR(VLOOKUP(Table1[[#This Row],[Ticker]],[1]!Table1[[Symbol]:[Industry]],2,FALSE),"-")</f>
        <v>-</v>
      </c>
      <c r="E4422">
        <v>8.7151429199999999</v>
      </c>
      <c r="F4422">
        <v>8.0399999999999991</v>
      </c>
      <c r="G4422">
        <v>30.6394413386056</v>
      </c>
      <c r="H4422">
        <v>-7.4631813701534604</v>
      </c>
      <c r="I4422">
        <v>-24.099813664094899</v>
      </c>
      <c r="J4422">
        <v>0.54422459675781298</v>
      </c>
      <c r="K4422">
        <v>8.7692632380981603</v>
      </c>
      <c r="L4422">
        <v>8.4767659414073293</v>
      </c>
      <c r="M4422">
        <v>10.124987964361299</v>
      </c>
      <c r="N4422">
        <v>0.51854892503463501</v>
      </c>
      <c r="O4422">
        <v>31.218905472636798</v>
      </c>
      <c r="P4422">
        <v>82.727272727272606</v>
      </c>
      <c r="Q4422">
        <v>3.3863108458438998E-2</v>
      </c>
    </row>
    <row r="4423" spans="1:17" hidden="1" x14ac:dyDescent="0.3">
      <c r="A4423" t="s">
        <v>9003</v>
      </c>
      <c r="B4423" t="s">
        <v>9004</v>
      </c>
      <c r="C4423" t="str">
        <f>IFERROR(VLOOKUP(Table1[[#This Row],[Ticker]],[1]!Table1[[Symbol]:[Industry]],2,FALSE),"-")</f>
        <v>-</v>
      </c>
      <c r="E4423">
        <v>8.7113772150000006</v>
      </c>
      <c r="F4423">
        <v>1.23</v>
      </c>
      <c r="G4423">
        <v>-16.0812064346736</v>
      </c>
      <c r="H4423">
        <v>-2.57399299039903</v>
      </c>
      <c r="I4423">
        <v>-27.399133391985998</v>
      </c>
      <c r="J4423">
        <v>2.94422459675781</v>
      </c>
      <c r="K4423">
        <v>1.3784856720824801</v>
      </c>
      <c r="L4423">
        <v>1.36386718829631</v>
      </c>
      <c r="M4423">
        <v>27.300591623710101</v>
      </c>
      <c r="N4423">
        <v>1.3525164972894601</v>
      </c>
      <c r="O4423">
        <v>107.31707317073101</v>
      </c>
      <c r="P4423">
        <v>50</v>
      </c>
      <c r="Q4423">
        <v>1.1961685358200001E-2</v>
      </c>
    </row>
    <row r="4424" spans="1:17" hidden="1" x14ac:dyDescent="0.3">
      <c r="A4424" t="s">
        <v>9005</v>
      </c>
      <c r="B4424" t="s">
        <v>9006</v>
      </c>
      <c r="C4424" t="str">
        <f>IFERROR(VLOOKUP(Table1[[#This Row],[Ticker]],[1]!Table1[[Symbol]:[Industry]],2,FALSE),"-")</f>
        <v>-</v>
      </c>
      <c r="D4424" t="s">
        <v>92</v>
      </c>
      <c r="E4424">
        <v>8.7001647999999996</v>
      </c>
      <c r="F4424">
        <v>6.41</v>
      </c>
      <c r="G4424">
        <v>-3.93849009325832</v>
      </c>
      <c r="H4424">
        <v>33.777301913527403</v>
      </c>
      <c r="I4424">
        <v>-58.978839901455501</v>
      </c>
      <c r="J4424">
        <v>6.4364804890136904</v>
      </c>
      <c r="K4424">
        <v>5.2075319080000497</v>
      </c>
      <c r="L4424">
        <v>6.0488138848519402</v>
      </c>
      <c r="M4424">
        <v>99.627852021189995</v>
      </c>
      <c r="N4424">
        <v>0.280684104627766</v>
      </c>
      <c r="O4424">
        <v>81.279251170046706</v>
      </c>
      <c r="P4424">
        <v>100.31249999999901</v>
      </c>
      <c r="Q4424">
        <v>1.3614488504349999E-3</v>
      </c>
    </row>
    <row r="4425" spans="1:17" hidden="1" x14ac:dyDescent="0.3">
      <c r="A4425" t="s">
        <v>9007</v>
      </c>
      <c r="B4425" t="s">
        <v>9008</v>
      </c>
      <c r="C4425" t="str">
        <f>IFERROR(VLOOKUP(Table1[[#This Row],[Ticker]],[1]!Table1[[Symbol]:[Industry]],2,FALSE),"-")</f>
        <v>-</v>
      </c>
      <c r="D4425" t="s">
        <v>1147</v>
      </c>
      <c r="E4425">
        <v>8.6996198400000004</v>
      </c>
      <c r="F4425">
        <v>7.68</v>
      </c>
      <c r="G4425">
        <v>263.90284460200797</v>
      </c>
      <c r="H4425">
        <v>-2.6048743442375799</v>
      </c>
      <c r="I4425">
        <v>69.359108366255597</v>
      </c>
      <c r="J4425">
        <v>-5.1184260056518296</v>
      </c>
      <c r="K4425">
        <v>6.9144500758634599</v>
      </c>
      <c r="M4425">
        <v>24.8896658061858</v>
      </c>
      <c r="N4425">
        <v>1.6518488504319799E-2</v>
      </c>
      <c r="O4425">
        <v>34.1145833333333</v>
      </c>
      <c r="P4425">
        <v>306.34920634920599</v>
      </c>
    </row>
    <row r="4426" spans="1:17" hidden="1" x14ac:dyDescent="0.3">
      <c r="A4426" t="s">
        <v>9009</v>
      </c>
      <c r="B4426" t="s">
        <v>9010</v>
      </c>
      <c r="C4426" t="str">
        <f>IFERROR(VLOOKUP(Table1[[#This Row],[Ticker]],[1]!Table1[[Symbol]:[Industry]],2,FALSE),"-")</f>
        <v>-</v>
      </c>
      <c r="D4426" t="s">
        <v>380</v>
      </c>
      <c r="E4426">
        <v>8.6869443760379301</v>
      </c>
      <c r="F4426">
        <v>17.100000000000001</v>
      </c>
      <c r="G4426">
        <v>161.02405672322101</v>
      </c>
      <c r="H4426">
        <v>-4.1612945777006196</v>
      </c>
      <c r="I4426">
        <v>-7.6414241408847596</v>
      </c>
      <c r="J4426">
        <v>0.54422459675781298</v>
      </c>
      <c r="K4426">
        <v>17.040666230799399</v>
      </c>
      <c r="L4426">
        <v>14.331926861199101</v>
      </c>
      <c r="M4426">
        <v>52.558837165662098</v>
      </c>
      <c r="O4426">
        <v>17.660818713450201</v>
      </c>
      <c r="P4426">
        <v>232.03883495145601</v>
      </c>
    </row>
    <row r="4427" spans="1:17" hidden="1" x14ac:dyDescent="0.3">
      <c r="A4427" t="s">
        <v>9011</v>
      </c>
      <c r="B4427" t="s">
        <v>9012</v>
      </c>
      <c r="C4427" t="str">
        <f>IFERROR(VLOOKUP(Table1[[#This Row],[Ticker]],[1]!Table1[[Symbol]:[Industry]],2,FALSE),"-")</f>
        <v>-</v>
      </c>
      <c r="D4427" t="s">
        <v>420</v>
      </c>
      <c r="E4427">
        <v>8.6501249999999992</v>
      </c>
      <c r="F4427">
        <v>116.5</v>
      </c>
      <c r="G4427">
        <v>-23.975943276778899</v>
      </c>
      <c r="H4427">
        <v>-4.1612945777006196</v>
      </c>
      <c r="I4427">
        <v>-15.2562762491289</v>
      </c>
      <c r="J4427">
        <v>0.54422459675781298</v>
      </c>
      <c r="K4427">
        <v>116.49999929957001</v>
      </c>
      <c r="L4427">
        <v>116.485244380994</v>
      </c>
      <c r="M4427">
        <v>100</v>
      </c>
      <c r="O4427">
        <v>0</v>
      </c>
      <c r="P4427">
        <v>0.43103448275862899</v>
      </c>
    </row>
    <row r="4428" spans="1:17" hidden="1" x14ac:dyDescent="0.3">
      <c r="A4428" t="s">
        <v>9013</v>
      </c>
      <c r="B4428" t="s">
        <v>9014</v>
      </c>
      <c r="C4428" t="str">
        <f>IFERROR(VLOOKUP(Table1[[#This Row],[Ticker]],[1]!Table1[[Symbol]:[Industry]],2,FALSE),"-")</f>
        <v>-</v>
      </c>
      <c r="D4428" t="s">
        <v>619</v>
      </c>
      <c r="E4428">
        <v>8.6387370000000008</v>
      </c>
      <c r="F4428">
        <v>5.65</v>
      </c>
      <c r="G4428">
        <v>16.222567889474099</v>
      </c>
      <c r="H4428">
        <v>-3.2089136253196702</v>
      </c>
      <c r="I4428">
        <v>-0.88380661350142298</v>
      </c>
      <c r="J4428">
        <v>-1.489047122281</v>
      </c>
      <c r="K4428">
        <v>5.4092087668501598</v>
      </c>
      <c r="L4428">
        <v>5.1890254314979298</v>
      </c>
      <c r="M4428">
        <v>57.546857466234201</v>
      </c>
      <c r="N4428">
        <v>1.10572126840851</v>
      </c>
      <c r="O4428">
        <v>11.504424778761001</v>
      </c>
      <c r="P4428">
        <v>56.9444444444444</v>
      </c>
      <c r="Q4428">
        <v>0.149234298502468</v>
      </c>
    </row>
    <row r="4429" spans="1:17" hidden="1" x14ac:dyDescent="0.3">
      <c r="A4429" t="s">
        <v>9015</v>
      </c>
      <c r="B4429" t="s">
        <v>9016</v>
      </c>
      <c r="C4429" t="str">
        <f>IFERROR(VLOOKUP(Table1[[#This Row],[Ticker]],[1]!Table1[[Symbol]:[Industry]],2,FALSE),"-")</f>
        <v>-</v>
      </c>
      <c r="D4429" t="s">
        <v>1104</v>
      </c>
      <c r="E4429">
        <v>8.6294819999999994</v>
      </c>
      <c r="F4429">
        <v>7.05</v>
      </c>
      <c r="G4429">
        <v>92.281725434877501</v>
      </c>
      <c r="H4429">
        <v>-6.69650584530625</v>
      </c>
      <c r="I4429">
        <v>1.27264937070575</v>
      </c>
      <c r="J4429">
        <v>-1.9909866708478099</v>
      </c>
      <c r="K4429">
        <v>6.6976986516636901</v>
      </c>
      <c r="L4429">
        <v>5.6246083668648499</v>
      </c>
      <c r="M4429">
        <v>46.279982692348</v>
      </c>
      <c r="N4429">
        <v>0.57282672367781595</v>
      </c>
      <c r="O4429">
        <v>22.269503546099202</v>
      </c>
      <c r="P4429">
        <v>141.43835616438301</v>
      </c>
      <c r="Q4429">
        <v>-1.1593473835339999E-3</v>
      </c>
    </row>
    <row r="4430" spans="1:17" hidden="1" x14ac:dyDescent="0.3">
      <c r="A4430" t="s">
        <v>9017</v>
      </c>
      <c r="B4430" t="s">
        <v>9018</v>
      </c>
      <c r="C4430" t="str">
        <f>IFERROR(VLOOKUP(Table1[[#This Row],[Ticker]],[1]!Table1[[Symbol]:[Industry]],2,FALSE),"-")</f>
        <v>-</v>
      </c>
      <c r="D4430" t="s">
        <v>703</v>
      </c>
      <c r="E4430">
        <v>8.5756189999999997</v>
      </c>
      <c r="F4430">
        <v>72.319999999999993</v>
      </c>
      <c r="G4430">
        <v>39.055606123324303</v>
      </c>
      <c r="H4430">
        <v>-4.6717802289147503</v>
      </c>
      <c r="I4430">
        <v>19.769862660505002</v>
      </c>
      <c r="J4430">
        <v>-3.0649185659209701</v>
      </c>
      <c r="K4430">
        <v>70.770319678780794</v>
      </c>
      <c r="L4430">
        <v>60.914004655855301</v>
      </c>
      <c r="M4430">
        <v>52.364653728359698</v>
      </c>
      <c r="N4430">
        <v>1.01651186562431</v>
      </c>
      <c r="O4430">
        <v>6.3329646017699304</v>
      </c>
      <c r="P4430">
        <v>68.578088578088497</v>
      </c>
    </row>
    <row r="4431" spans="1:17" hidden="1" x14ac:dyDescent="0.3">
      <c r="A4431" t="s">
        <v>9019</v>
      </c>
      <c r="B4431" t="s">
        <v>9020</v>
      </c>
      <c r="C4431" t="str">
        <f>IFERROR(VLOOKUP(Table1[[#This Row],[Ticker]],[1]!Table1[[Symbol]:[Industry]],2,FALSE),"-")</f>
        <v>-</v>
      </c>
      <c r="D4431" t="s">
        <v>420</v>
      </c>
      <c r="E4431">
        <v>8.5354534999999991</v>
      </c>
      <c r="F4431">
        <v>28.39</v>
      </c>
      <c r="G4431">
        <v>-29.1846244120043</v>
      </c>
      <c r="H4431">
        <v>24.303617703001098</v>
      </c>
      <c r="I4431">
        <v>-13.6820365353543</v>
      </c>
      <c r="J4431">
        <v>6.8600140704420101</v>
      </c>
      <c r="K4431">
        <v>25.6591905514132</v>
      </c>
      <c r="L4431">
        <v>25.066833473935802</v>
      </c>
      <c r="M4431">
        <v>55.301696279474598</v>
      </c>
      <c r="N4431">
        <v>2.3147453083109899</v>
      </c>
      <c r="O4431">
        <v>10.743219443466</v>
      </c>
      <c r="P4431">
        <v>35.902345619913802</v>
      </c>
      <c r="Q4431">
        <v>7.7001981786004994E-2</v>
      </c>
    </row>
    <row r="4432" spans="1:17" hidden="1" x14ac:dyDescent="0.3">
      <c r="A4432" t="s">
        <v>9021</v>
      </c>
      <c r="B4432" t="s">
        <v>9022</v>
      </c>
      <c r="C4432" t="str">
        <f>IFERROR(VLOOKUP(Table1[[#This Row],[Ticker]],[1]!Table1[[Symbol]:[Industry]],2,FALSE),"-")</f>
        <v>-</v>
      </c>
      <c r="E4432">
        <v>8.5105424999999997</v>
      </c>
      <c r="F4432">
        <v>25.77</v>
      </c>
      <c r="G4432">
        <v>-19.006493174945899</v>
      </c>
      <c r="H4432">
        <v>-4.1612945777006196</v>
      </c>
      <c r="I4432">
        <v>-10.2868261472959</v>
      </c>
      <c r="J4432">
        <v>0.54422459675781298</v>
      </c>
      <c r="K4432">
        <v>25.758686306023701</v>
      </c>
      <c r="L4432">
        <v>25.3825334118286</v>
      </c>
      <c r="M4432">
        <v>100</v>
      </c>
      <c r="O4432">
        <v>0</v>
      </c>
      <c r="P4432">
        <v>4.9694501018329804</v>
      </c>
    </row>
    <row r="4433" spans="1:17" hidden="1" x14ac:dyDescent="0.3">
      <c r="A4433" t="s">
        <v>9023</v>
      </c>
      <c r="B4433" t="s">
        <v>9024</v>
      </c>
      <c r="C4433" t="str">
        <f>IFERROR(VLOOKUP(Table1[[#This Row],[Ticker]],[1]!Table1[[Symbol]:[Industry]],2,FALSE),"-")</f>
        <v>-</v>
      </c>
      <c r="D4433" t="s">
        <v>343</v>
      </c>
      <c r="E4433">
        <v>8.4458046000000007</v>
      </c>
      <c r="F4433">
        <v>12.97</v>
      </c>
      <c r="G4433">
        <v>31.726337635585999</v>
      </c>
      <c r="H4433">
        <v>-13.723338373321001</v>
      </c>
      <c r="I4433">
        <v>29.175795020358699</v>
      </c>
      <c r="J4433">
        <v>-3.4092637753352002</v>
      </c>
      <c r="K4433">
        <v>13.234050377728799</v>
      </c>
      <c r="L4433">
        <v>11.0910271567521</v>
      </c>
      <c r="M4433">
        <v>48.355875793663202</v>
      </c>
      <c r="N4433">
        <v>1.0439382952073299</v>
      </c>
      <c r="O4433">
        <v>44.641480339244403</v>
      </c>
      <c r="P4433">
        <v>114.735099337748</v>
      </c>
      <c r="Q4433">
        <v>0.108466946038371</v>
      </c>
    </row>
    <row r="4434" spans="1:17" hidden="1" x14ac:dyDescent="0.3">
      <c r="A4434" t="s">
        <v>9025</v>
      </c>
      <c r="B4434" t="s">
        <v>9026</v>
      </c>
      <c r="C4434" t="str">
        <f>IFERROR(VLOOKUP(Table1[[#This Row],[Ticker]],[1]!Table1[[Symbol]:[Industry]],2,FALSE),"-")</f>
        <v>-</v>
      </c>
      <c r="D4434" t="s">
        <v>539</v>
      </c>
      <c r="E4434">
        <v>8.4037638399999999</v>
      </c>
      <c r="F4434">
        <v>18.559999999999999</v>
      </c>
      <c r="G4434">
        <v>58.521598512798199</v>
      </c>
      <c r="H4434">
        <v>-1.4470848916974099</v>
      </c>
      <c r="I4434">
        <v>-6.0798056608936601</v>
      </c>
      <c r="J4434">
        <v>8.9711908888926395</v>
      </c>
      <c r="K4434">
        <v>18.301589634407399</v>
      </c>
      <c r="L4434">
        <v>15.588693814693301</v>
      </c>
      <c r="M4434">
        <v>41.951142392987698</v>
      </c>
      <c r="N4434">
        <v>0.475124522691177</v>
      </c>
      <c r="O4434">
        <v>12.4461206896551</v>
      </c>
      <c r="P4434">
        <v>113.333333333333</v>
      </c>
      <c r="Q4434">
        <v>0.102709413854116</v>
      </c>
    </row>
    <row r="4435" spans="1:17" hidden="1" x14ac:dyDescent="0.3">
      <c r="A4435" t="s">
        <v>9027</v>
      </c>
      <c r="B4435" t="s">
        <v>9028</v>
      </c>
      <c r="C4435" t="str">
        <f>IFERROR(VLOOKUP(Table1[[#This Row],[Ticker]],[1]!Table1[[Symbol]:[Industry]],2,FALSE),"-")</f>
        <v>-</v>
      </c>
      <c r="D4435" t="s">
        <v>138</v>
      </c>
      <c r="E4435">
        <v>8.3840000000000003</v>
      </c>
      <c r="F4435">
        <v>20</v>
      </c>
      <c r="G4435">
        <v>39.958482952729199</v>
      </c>
      <c r="H4435">
        <v>1.0887054222993799</v>
      </c>
      <c r="I4435">
        <v>79.675497630013297</v>
      </c>
      <c r="J4435">
        <v>10.1225692089389</v>
      </c>
      <c r="K4435">
        <v>18.4538289674705</v>
      </c>
      <c r="L4435">
        <v>15.6391369450985</v>
      </c>
      <c r="M4435">
        <v>53.884592949127097</v>
      </c>
      <c r="N4435">
        <v>1.07282608695652</v>
      </c>
      <c r="O4435">
        <v>17.7</v>
      </c>
      <c r="P4435">
        <v>157.73195876288599</v>
      </c>
    </row>
    <row r="4436" spans="1:17" hidden="1" x14ac:dyDescent="0.3">
      <c r="A4436" t="s">
        <v>9029</v>
      </c>
      <c r="B4436" t="s">
        <v>9030</v>
      </c>
      <c r="C4436" t="str">
        <f>IFERROR(VLOOKUP(Table1[[#This Row],[Ticker]],[1]!Table1[[Symbol]:[Industry]],2,FALSE),"-")</f>
        <v>-</v>
      </c>
      <c r="E4436">
        <v>8.3580000000000005</v>
      </c>
      <c r="F4436">
        <v>9.9499999999999993</v>
      </c>
      <c r="G4436">
        <v>-69.544871066713199</v>
      </c>
      <c r="H4436">
        <v>-4.4767519909498201</v>
      </c>
      <c r="I4436">
        <v>-57.407439039826599</v>
      </c>
      <c r="J4436">
        <v>-11.6779976254644</v>
      </c>
      <c r="K4436">
        <v>10.129640180390799</v>
      </c>
      <c r="L4436">
        <v>12.722488407666701</v>
      </c>
      <c r="M4436">
        <v>49.877437604595002</v>
      </c>
      <c r="N4436">
        <v>0.94383903669425395</v>
      </c>
      <c r="O4436">
        <v>149.24623115577799</v>
      </c>
      <c r="P4436">
        <v>13.714285714285699</v>
      </c>
      <c r="Q4436">
        <v>9.6535300374520003E-3</v>
      </c>
    </row>
    <row r="4437" spans="1:17" hidden="1" x14ac:dyDescent="0.3">
      <c r="A4437" t="s">
        <v>9031</v>
      </c>
      <c r="B4437" t="s">
        <v>9032</v>
      </c>
      <c r="C4437" t="str">
        <f>IFERROR(VLOOKUP(Table1[[#This Row],[Ticker]],[1]!Table1[[Symbol]:[Industry]],2,FALSE),"-")</f>
        <v>-</v>
      </c>
      <c r="D4437" t="s">
        <v>703</v>
      </c>
      <c r="E4437">
        <v>8.3382966300000003</v>
      </c>
      <c r="F4437">
        <v>87.72</v>
      </c>
      <c r="G4437">
        <v>30.733051432215699</v>
      </c>
      <c r="H4437">
        <v>-4.7315500521531701</v>
      </c>
      <c r="I4437">
        <v>12.9143841833666</v>
      </c>
      <c r="J4437">
        <v>-2.9109249049032999</v>
      </c>
      <c r="K4437">
        <v>84.870474711399098</v>
      </c>
      <c r="L4437">
        <v>74.449024523242997</v>
      </c>
      <c r="M4437">
        <v>46.9368374749682</v>
      </c>
      <c r="N4437">
        <v>1.14152895343931</v>
      </c>
      <c r="O4437">
        <v>3.7049703602371098</v>
      </c>
      <c r="P4437">
        <v>87.116040955631306</v>
      </c>
      <c r="Q4437">
        <v>2.6148773974396002E-2</v>
      </c>
    </row>
    <row r="4438" spans="1:17" hidden="1" x14ac:dyDescent="0.3">
      <c r="A4438" t="s">
        <v>9033</v>
      </c>
      <c r="B4438" t="s">
        <v>9034</v>
      </c>
      <c r="C4438" t="str">
        <f>IFERROR(VLOOKUP(Table1[[#This Row],[Ticker]],[1]!Table1[[Symbol]:[Industry]],2,FALSE),"-")</f>
        <v>-</v>
      </c>
      <c r="D4438" t="s">
        <v>619</v>
      </c>
      <c r="E4438">
        <v>8.3361551580000004</v>
      </c>
      <c r="F4438">
        <v>39.869999999999997</v>
      </c>
      <c r="G4438">
        <v>1.7969273856816299</v>
      </c>
      <c r="H4438">
        <v>18.515628499222402</v>
      </c>
      <c r="I4438">
        <v>15.1230566481895</v>
      </c>
      <c r="J4438">
        <v>-0.47365027911111202</v>
      </c>
      <c r="K4438">
        <v>36.359283291821001</v>
      </c>
      <c r="L4438">
        <v>31.428901724679999</v>
      </c>
      <c r="M4438">
        <v>50.024613423896099</v>
      </c>
      <c r="N4438">
        <v>0.66015533873999899</v>
      </c>
      <c r="O4438">
        <v>12.6160020065212</v>
      </c>
      <c r="P4438">
        <v>78.789237668161405</v>
      </c>
    </row>
    <row r="4439" spans="1:17" hidden="1" x14ac:dyDescent="0.3">
      <c r="A4439" t="s">
        <v>9035</v>
      </c>
      <c r="B4439" t="s">
        <v>9036</v>
      </c>
      <c r="C4439" t="str">
        <f>IFERROR(VLOOKUP(Table1[[#This Row],[Ticker]],[1]!Table1[[Symbol]:[Industry]],2,FALSE),"-")</f>
        <v>-</v>
      </c>
      <c r="E4439">
        <v>8.3175740999999999</v>
      </c>
      <c r="F4439">
        <v>55.5</v>
      </c>
      <c r="G4439">
        <v>-66.018549793069596</v>
      </c>
      <c r="H4439">
        <v>16.4908793353428</v>
      </c>
      <c r="I4439">
        <v>-4.4557172553178201</v>
      </c>
      <c r="J4439">
        <v>-1.88193574079493</v>
      </c>
      <c r="K4439">
        <v>49.454452279618501</v>
      </c>
      <c r="L4439">
        <v>50.811242128773301</v>
      </c>
      <c r="M4439">
        <v>64.579335332583796</v>
      </c>
      <c r="N4439">
        <v>3.0999999999999899</v>
      </c>
      <c r="O4439">
        <v>81.153153153153099</v>
      </c>
      <c r="P4439">
        <v>43.522110162916903</v>
      </c>
    </row>
    <row r="4440" spans="1:17" hidden="1" x14ac:dyDescent="0.3">
      <c r="A4440" t="s">
        <v>9037</v>
      </c>
      <c r="B4440" t="s">
        <v>9038</v>
      </c>
      <c r="C4440" t="str">
        <f>IFERROR(VLOOKUP(Table1[[#This Row],[Ticker]],[1]!Table1[[Symbol]:[Industry]],2,FALSE),"-")</f>
        <v>-</v>
      </c>
      <c r="D4440" t="s">
        <v>510</v>
      </c>
      <c r="E4440">
        <v>8.3133987999999999</v>
      </c>
      <c r="F4440">
        <v>8.11</v>
      </c>
      <c r="G4440">
        <v>15.1321184727922</v>
      </c>
      <c r="H4440">
        <v>-16.7792191060025</v>
      </c>
      <c r="I4440">
        <v>-24.1326807435109</v>
      </c>
      <c r="J4440">
        <v>-6.2482282334308596</v>
      </c>
      <c r="K4440">
        <v>8.2131867497641995</v>
      </c>
      <c r="L4440">
        <v>8.1877434598835297</v>
      </c>
      <c r="M4440">
        <v>53.754329396008799</v>
      </c>
      <c r="N4440">
        <v>0.41387526949512199</v>
      </c>
      <c r="O4440">
        <v>87.176325524044401</v>
      </c>
      <c r="P4440">
        <v>57.475728155339702</v>
      </c>
      <c r="Q4440">
        <v>3.0420556439028999E-2</v>
      </c>
    </row>
    <row r="4441" spans="1:17" hidden="1" x14ac:dyDescent="0.3">
      <c r="A4441" t="s">
        <v>9039</v>
      </c>
      <c r="B4441" t="s">
        <v>9040</v>
      </c>
      <c r="C4441" t="str">
        <f>IFERROR(VLOOKUP(Table1[[#This Row],[Ticker]],[1]!Table1[[Symbol]:[Industry]],2,FALSE),"-")</f>
        <v>-</v>
      </c>
      <c r="D4441" t="s">
        <v>619</v>
      </c>
      <c r="E4441">
        <v>8.3036799999999999</v>
      </c>
      <c r="F4441">
        <v>37.07</v>
      </c>
      <c r="G4441">
        <v>-5.3519432767789201</v>
      </c>
      <c r="H4441">
        <v>-21.480443513870799</v>
      </c>
      <c r="I4441">
        <v>-24.487422184486402</v>
      </c>
      <c r="J4441">
        <v>5.5712516237848302</v>
      </c>
      <c r="K4441">
        <v>40.619495183912498</v>
      </c>
      <c r="L4441">
        <v>38.2112572281181</v>
      </c>
      <c r="M4441">
        <v>36.893476063107997</v>
      </c>
      <c r="N4441">
        <v>2.2775336240762698</v>
      </c>
      <c r="O4441">
        <v>59.751820879417302</v>
      </c>
      <c r="P4441">
        <v>47.9840319361277</v>
      </c>
    </row>
    <row r="4442" spans="1:17" hidden="1" x14ac:dyDescent="0.3">
      <c r="A4442" t="s">
        <v>9041</v>
      </c>
      <c r="B4442" t="s">
        <v>9042</v>
      </c>
      <c r="C4442" t="str">
        <f>IFERROR(VLOOKUP(Table1[[#This Row],[Ticker]],[1]!Table1[[Symbol]:[Industry]],2,FALSE),"-")</f>
        <v>-</v>
      </c>
      <c r="D4442" t="s">
        <v>539</v>
      </c>
      <c r="E4442">
        <v>8.1978779999999993</v>
      </c>
      <c r="F4442">
        <v>13.89</v>
      </c>
      <c r="G4442">
        <v>-18.987281145259601</v>
      </c>
      <c r="H4442">
        <v>-4.1612945777006196</v>
      </c>
      <c r="I4442">
        <v>-15.2562762491289</v>
      </c>
      <c r="J4442">
        <v>0.54422459675781298</v>
      </c>
      <c r="K4442">
        <v>13.884784424493899</v>
      </c>
      <c r="L4442">
        <v>13.685262241269999</v>
      </c>
      <c r="M4442">
        <v>100</v>
      </c>
      <c r="O4442">
        <v>0</v>
      </c>
      <c r="P4442">
        <v>4.9886621315192698</v>
      </c>
    </row>
    <row r="4443" spans="1:17" hidden="1" x14ac:dyDescent="0.3">
      <c r="A4443" t="s">
        <v>9043</v>
      </c>
      <c r="B4443" t="s">
        <v>9044</v>
      </c>
      <c r="C4443" t="str">
        <f>IFERROR(VLOOKUP(Table1[[#This Row],[Ticker]],[1]!Table1[[Symbol]:[Industry]],2,FALSE),"-")</f>
        <v>-</v>
      </c>
      <c r="D4443" t="s">
        <v>372</v>
      </c>
      <c r="E4443">
        <v>8.1941985000000006</v>
      </c>
      <c r="F4443">
        <v>18.45</v>
      </c>
      <c r="G4443">
        <v>19.047312537174498</v>
      </c>
      <c r="H4443">
        <v>-22.6683617155098</v>
      </c>
      <c r="I4443">
        <v>-13.7711277342774</v>
      </c>
      <c r="J4443">
        <v>5.4930300575086699</v>
      </c>
      <c r="K4443">
        <v>19.1494399248596</v>
      </c>
      <c r="L4443">
        <v>16.863299591042299</v>
      </c>
      <c r="M4443">
        <v>25.863045268298698</v>
      </c>
      <c r="N4443">
        <v>0.47320159742751899</v>
      </c>
      <c r="O4443">
        <v>50.243902439024303</v>
      </c>
      <c r="P4443">
        <v>101.19956379498301</v>
      </c>
      <c r="Q4443">
        <v>0.202075209878394</v>
      </c>
    </row>
    <row r="4444" spans="1:17" hidden="1" x14ac:dyDescent="0.3">
      <c r="A4444" t="s">
        <v>9045</v>
      </c>
      <c r="B4444" t="s">
        <v>9046</v>
      </c>
      <c r="C4444" t="str">
        <f>IFERROR(VLOOKUP(Table1[[#This Row],[Ticker]],[1]!Table1[[Symbol]:[Industry]],2,FALSE),"-")</f>
        <v>-</v>
      </c>
      <c r="D4444" t="s">
        <v>291</v>
      </c>
      <c r="E4444">
        <v>8.1763080000000006</v>
      </c>
      <c r="F4444">
        <v>19.95</v>
      </c>
      <c r="G4444">
        <v>56.730578462351502</v>
      </c>
      <c r="H4444">
        <v>13.6838232674172</v>
      </c>
      <c r="I4444">
        <v>-15.1056738394904</v>
      </c>
      <c r="J4444">
        <v>0.54422459675781298</v>
      </c>
      <c r="K4444">
        <v>20.612855342858399</v>
      </c>
      <c r="L4444">
        <v>18.982437617908101</v>
      </c>
      <c r="M4444">
        <v>36.904365182478401</v>
      </c>
      <c r="N4444">
        <v>0.30573453502662801</v>
      </c>
      <c r="O4444">
        <v>38.997493734335798</v>
      </c>
      <c r="P4444">
        <v>93.501454898157107</v>
      </c>
      <c r="Q4444">
        <v>7.4871800576456995E-2</v>
      </c>
    </row>
    <row r="4445" spans="1:17" hidden="1" x14ac:dyDescent="0.3">
      <c r="A4445" t="s">
        <v>9047</v>
      </c>
      <c r="B4445" t="s">
        <v>3209</v>
      </c>
      <c r="C4445" t="str">
        <f>IFERROR(VLOOKUP(Table1[[#This Row],[Ticker]],[1]!Table1[[Symbol]:[Industry]],2,FALSE),"-")</f>
        <v>-</v>
      </c>
      <c r="D4445" t="s">
        <v>119</v>
      </c>
      <c r="E4445">
        <v>8.1549999999999994</v>
      </c>
      <c r="F4445">
        <v>7</v>
      </c>
      <c r="G4445">
        <v>-22.526667914459999</v>
      </c>
      <c r="H4445">
        <v>-17.232360567548302</v>
      </c>
      <c r="I4445">
        <v>-22.541044461049399</v>
      </c>
      <c r="J4445">
        <v>-4.4488405904821304</v>
      </c>
      <c r="K4445">
        <v>7.3525293744450604</v>
      </c>
      <c r="L4445">
        <v>7.3495624249391298</v>
      </c>
      <c r="M4445">
        <v>38.977172775570899</v>
      </c>
      <c r="N4445">
        <v>0.59381621207037005</v>
      </c>
      <c r="O4445">
        <v>32.428571428571402</v>
      </c>
      <c r="P4445">
        <v>18.243243243243199</v>
      </c>
      <c r="Q4445">
        <v>8.5503360400255995E-2</v>
      </c>
    </row>
    <row r="4446" spans="1:17" hidden="1" x14ac:dyDescent="0.3">
      <c r="A4446" t="s">
        <v>9048</v>
      </c>
      <c r="B4446" t="s">
        <v>9049</v>
      </c>
      <c r="C4446" t="str">
        <f>IFERROR(VLOOKUP(Table1[[#This Row],[Ticker]],[1]!Table1[[Symbol]:[Industry]],2,FALSE),"-")</f>
        <v>-</v>
      </c>
      <c r="D4446" t="s">
        <v>400</v>
      </c>
      <c r="E4446">
        <v>8.1535568000000005</v>
      </c>
      <c r="F4446">
        <v>15.91</v>
      </c>
      <c r="G4446">
        <v>23.066570586437301</v>
      </c>
      <c r="H4446">
        <v>23.233663405492599</v>
      </c>
      <c r="I4446">
        <v>-39.2046510101232</v>
      </c>
      <c r="J4446">
        <v>5.5303741812453504</v>
      </c>
      <c r="K4446">
        <v>13.0033008080658</v>
      </c>
      <c r="L4446">
        <v>14.869977195179001</v>
      </c>
      <c r="M4446">
        <v>99.718676744383501</v>
      </c>
      <c r="N4446">
        <v>0.71884057971014403</v>
      </c>
      <c r="O4446">
        <v>59.710873664361998</v>
      </c>
      <c r="P4446">
        <v>49.389671361502302</v>
      </c>
      <c r="Q4446">
        <v>1.4810434643429999E-2</v>
      </c>
    </row>
    <row r="4447" spans="1:17" hidden="1" x14ac:dyDescent="0.3">
      <c r="A4447" t="s">
        <v>9050</v>
      </c>
      <c r="B4447" t="s">
        <v>8542</v>
      </c>
      <c r="C4447" t="str">
        <f>IFERROR(VLOOKUP(Table1[[#This Row],[Ticker]],[1]!Table1[[Symbol]:[Industry]],2,FALSE),"-")</f>
        <v>-</v>
      </c>
      <c r="D4447" t="s">
        <v>921</v>
      </c>
      <c r="E4447">
        <v>8.1480575000000002</v>
      </c>
      <c r="F4447">
        <v>9.35</v>
      </c>
      <c r="G4447">
        <v>75.810381509545806</v>
      </c>
      <c r="H4447">
        <v>10.6182048263518</v>
      </c>
      <c r="I4447">
        <v>50.523865594842597</v>
      </c>
      <c r="J4447">
        <v>10.853502947273199</v>
      </c>
      <c r="K4447">
        <v>9.6217970990007498</v>
      </c>
      <c r="L4447">
        <v>7.8668741327672898</v>
      </c>
      <c r="M4447">
        <v>58.0770630924846</v>
      </c>
      <c r="N4447">
        <v>0.91375566993449897</v>
      </c>
      <c r="O4447">
        <v>68.021390374331503</v>
      </c>
      <c r="P4447">
        <v>99.786324786324698</v>
      </c>
    </row>
    <row r="4448" spans="1:17" hidden="1" x14ac:dyDescent="0.3">
      <c r="A4448" t="s">
        <v>9051</v>
      </c>
      <c r="B4448" t="s">
        <v>9052</v>
      </c>
      <c r="C4448" t="str">
        <f>IFERROR(VLOOKUP(Table1[[#This Row],[Ticker]],[1]!Table1[[Symbol]:[Industry]],2,FALSE),"-")</f>
        <v>-</v>
      </c>
      <c r="D4448" t="s">
        <v>72</v>
      </c>
      <c r="E4448">
        <v>8.1306641249999991</v>
      </c>
      <c r="F4448">
        <v>3.75</v>
      </c>
      <c r="G4448">
        <v>4.8900361046643601</v>
      </c>
      <c r="H4448">
        <v>-21.8624440029879</v>
      </c>
      <c r="I4448">
        <v>-18.106017181771399</v>
      </c>
      <c r="J4448">
        <v>-5.2452490874526996</v>
      </c>
      <c r="K4448">
        <v>4.08335505019003</v>
      </c>
      <c r="L4448">
        <v>3.9275865145874902</v>
      </c>
      <c r="M4448">
        <v>36.700261037200598</v>
      </c>
      <c r="N4448">
        <v>0.62389155359194404</v>
      </c>
      <c r="O4448">
        <v>34.6666666666666</v>
      </c>
      <c r="P4448">
        <v>36.363636363636303</v>
      </c>
      <c r="Q4448">
        <v>4.0354548099884001E-2</v>
      </c>
    </row>
    <row r="4449" spans="1:17" hidden="1" x14ac:dyDescent="0.3">
      <c r="A4449" t="s">
        <v>9053</v>
      </c>
      <c r="B4449" t="s">
        <v>9054</v>
      </c>
      <c r="C4449" t="str">
        <f>IFERROR(VLOOKUP(Table1[[#This Row],[Ticker]],[1]!Table1[[Symbol]:[Industry]],2,FALSE),"-")</f>
        <v>-</v>
      </c>
      <c r="E4449">
        <v>8.0987764000000002</v>
      </c>
      <c r="F4449">
        <v>22</v>
      </c>
      <c r="G4449">
        <v>-33.254293792242798</v>
      </c>
      <c r="H4449">
        <v>-15.8787905648595</v>
      </c>
      <c r="I4449">
        <v>-24.2343482391992</v>
      </c>
      <c r="J4449">
        <v>0.54422459675781298</v>
      </c>
      <c r="K4449">
        <v>24.1507112603556</v>
      </c>
      <c r="L4449">
        <v>21.647923714533199</v>
      </c>
      <c r="M4449">
        <v>3.7284540002658102</v>
      </c>
      <c r="N4449">
        <v>1.4366692261752401</v>
      </c>
      <c r="O4449">
        <v>24.090909090909001</v>
      </c>
      <c r="P4449">
        <v>51.202749140893403</v>
      </c>
    </row>
    <row r="4450" spans="1:17" hidden="1" x14ac:dyDescent="0.3">
      <c r="A4450" t="s">
        <v>9055</v>
      </c>
      <c r="B4450" t="s">
        <v>9056</v>
      </c>
      <c r="C4450" t="str">
        <f>IFERROR(VLOOKUP(Table1[[#This Row],[Ticker]],[1]!Table1[[Symbol]:[Industry]],2,FALSE),"-")</f>
        <v>-</v>
      </c>
      <c r="D4450" t="s">
        <v>626</v>
      </c>
      <c r="E4450">
        <v>8.0326079999999997</v>
      </c>
      <c r="F4450">
        <v>8.64</v>
      </c>
      <c r="G4450">
        <v>27.073007772172101</v>
      </c>
      <c r="H4450">
        <v>13.7375381071242</v>
      </c>
      <c r="I4450">
        <v>51.861712145455101</v>
      </c>
      <c r="J4450">
        <v>11.3978831333431</v>
      </c>
      <c r="K4450">
        <v>7.4751451686861996</v>
      </c>
      <c r="L4450">
        <v>6.1597001197535803</v>
      </c>
      <c r="M4450">
        <v>53.492891382961297</v>
      </c>
      <c r="N4450">
        <v>0.85346858638743395</v>
      </c>
      <c r="O4450">
        <v>15.625</v>
      </c>
      <c r="P4450">
        <v>146.15384615384599</v>
      </c>
      <c r="Q4450">
        <v>1.2526499349891E-2</v>
      </c>
    </row>
    <row r="4451" spans="1:17" hidden="1" x14ac:dyDescent="0.3">
      <c r="A4451" t="s">
        <v>9057</v>
      </c>
      <c r="B4451" t="s">
        <v>9058</v>
      </c>
      <c r="C4451" t="str">
        <f>IFERROR(VLOOKUP(Table1[[#This Row],[Ticker]],[1]!Table1[[Symbol]:[Industry]],2,FALSE),"-")</f>
        <v>-</v>
      </c>
      <c r="D4451" t="s">
        <v>539</v>
      </c>
      <c r="E4451">
        <v>8.0163866499999994</v>
      </c>
      <c r="F4451">
        <v>5.29</v>
      </c>
      <c r="G4451">
        <v>27.599987955312699</v>
      </c>
      <c r="H4451">
        <v>-29.4040130243025</v>
      </c>
      <c r="I4451">
        <v>4.9709964781437597</v>
      </c>
      <c r="J4451">
        <v>-7.1612548552969804</v>
      </c>
      <c r="K4451">
        <v>5.7468550629866098</v>
      </c>
      <c r="L4451">
        <v>5.0348368424807699</v>
      </c>
      <c r="M4451">
        <v>18.9959171129778</v>
      </c>
      <c r="N4451">
        <v>0.63683884783802502</v>
      </c>
      <c r="O4451">
        <v>49.149338374291098</v>
      </c>
      <c r="P4451">
        <v>65.3125</v>
      </c>
      <c r="Q4451">
        <v>4.6923385889880001E-2</v>
      </c>
    </row>
    <row r="4452" spans="1:17" hidden="1" x14ac:dyDescent="0.3">
      <c r="A4452" t="s">
        <v>9059</v>
      </c>
      <c r="B4452" t="s">
        <v>9060</v>
      </c>
      <c r="C4452" t="str">
        <f>IFERROR(VLOOKUP(Table1[[#This Row],[Ticker]],[1]!Table1[[Symbol]:[Industry]],2,FALSE),"-")</f>
        <v>-</v>
      </c>
      <c r="D4452" t="s">
        <v>268</v>
      </c>
      <c r="E4452">
        <v>7.9893215590000004</v>
      </c>
      <c r="F4452">
        <v>12.97</v>
      </c>
      <c r="G4452">
        <v>-9.1971822148320204</v>
      </c>
      <c r="H4452">
        <v>-2.2005102639751302</v>
      </c>
      <c r="I4452">
        <v>-7.1729429157956099</v>
      </c>
      <c r="J4452">
        <v>0.54422459675781298</v>
      </c>
      <c r="K4452">
        <v>12.5611730565704</v>
      </c>
      <c r="L4452">
        <v>11.8133737858749</v>
      </c>
      <c r="M4452">
        <v>45.856337369639299</v>
      </c>
      <c r="N4452">
        <v>0.86795316047317395</v>
      </c>
      <c r="O4452">
        <v>16.962220508866601</v>
      </c>
      <c r="P4452">
        <v>36.096537250787001</v>
      </c>
      <c r="Q4452">
        <v>9.8645997059137E-2</v>
      </c>
    </row>
    <row r="4453" spans="1:17" hidden="1" x14ac:dyDescent="0.3">
      <c r="A4453" t="s">
        <v>9061</v>
      </c>
      <c r="B4453" t="s">
        <v>9062</v>
      </c>
      <c r="C4453" t="str">
        <f>IFERROR(VLOOKUP(Table1[[#This Row],[Ticker]],[1]!Table1[[Symbol]:[Industry]],2,FALSE),"-")</f>
        <v>-</v>
      </c>
      <c r="E4453">
        <v>7.9185970000000001</v>
      </c>
      <c r="F4453">
        <v>23.05</v>
      </c>
      <c r="G4453">
        <v>-9.3563510341135796</v>
      </c>
      <c r="H4453">
        <v>-13.23457879639</v>
      </c>
      <c r="I4453">
        <v>-59.834299812485497</v>
      </c>
      <c r="J4453">
        <v>0.75789981043303001</v>
      </c>
      <c r="K4453">
        <v>24.493332890873699</v>
      </c>
      <c r="L4453">
        <v>23.350070338847999</v>
      </c>
      <c r="M4453">
        <v>42.495929139232402</v>
      </c>
      <c r="N4453">
        <v>0.347273389151801</v>
      </c>
      <c r="O4453">
        <v>93.709327548806897</v>
      </c>
      <c r="P4453">
        <v>31.714285714285701</v>
      </c>
    </row>
    <row r="4454" spans="1:17" hidden="1" x14ac:dyDescent="0.3">
      <c r="A4454" t="s">
        <v>9063</v>
      </c>
      <c r="B4454" t="s">
        <v>9064</v>
      </c>
      <c r="C4454" t="str">
        <f>IFERROR(VLOOKUP(Table1[[#This Row],[Ticker]],[1]!Table1[[Symbol]:[Industry]],2,FALSE),"-")</f>
        <v>-</v>
      </c>
      <c r="E4454">
        <v>7.9154629999999999</v>
      </c>
      <c r="F4454">
        <v>21.17</v>
      </c>
      <c r="G4454">
        <v>17.157390056554402</v>
      </c>
      <c r="H4454">
        <v>-17.0419530139146</v>
      </c>
      <c r="I4454">
        <v>9.2731355155769304</v>
      </c>
      <c r="J4454">
        <v>0.54422459675781298</v>
      </c>
      <c r="K4454">
        <v>21.775990826535299</v>
      </c>
      <c r="L4454">
        <v>18.696423043331301</v>
      </c>
      <c r="M4454">
        <v>29.440722855142599</v>
      </c>
      <c r="N4454">
        <v>0.26956521739130401</v>
      </c>
      <c r="O4454">
        <v>34.057628719886601</v>
      </c>
      <c r="P4454">
        <v>88.177777777777806</v>
      </c>
    </row>
    <row r="4455" spans="1:17" hidden="1" x14ac:dyDescent="0.3">
      <c r="A4455" t="s">
        <v>9065</v>
      </c>
      <c r="B4455" t="s">
        <v>9066</v>
      </c>
      <c r="C4455" t="str">
        <f>IFERROR(VLOOKUP(Table1[[#This Row],[Ticker]],[1]!Table1[[Symbol]:[Industry]],2,FALSE),"-")</f>
        <v>-</v>
      </c>
      <c r="D4455" t="s">
        <v>619</v>
      </c>
      <c r="E4455">
        <v>7.9021915390000004</v>
      </c>
      <c r="F4455">
        <v>8.6300000000000008</v>
      </c>
      <c r="G4455">
        <v>34.082664781829102</v>
      </c>
      <c r="H4455">
        <v>13.4101339937279</v>
      </c>
      <c r="I4455">
        <v>41.368043170108798</v>
      </c>
      <c r="J4455">
        <v>-1.3628075844102401</v>
      </c>
      <c r="K4455">
        <v>7.3534857477126501</v>
      </c>
      <c r="L4455">
        <v>6.66971409608046</v>
      </c>
      <c r="M4455">
        <v>66.588354607346801</v>
      </c>
      <c r="N4455">
        <v>0.39564440411026103</v>
      </c>
      <c r="O4455">
        <v>10.8922363847045</v>
      </c>
      <c r="P4455">
        <v>104.988123515439</v>
      </c>
      <c r="Q4455">
        <v>5.3732658120982997E-2</v>
      </c>
    </row>
    <row r="4456" spans="1:17" hidden="1" x14ac:dyDescent="0.3">
      <c r="A4456" t="s">
        <v>9067</v>
      </c>
      <c r="B4456" t="s">
        <v>9068</v>
      </c>
      <c r="C4456" t="str">
        <f>IFERROR(VLOOKUP(Table1[[#This Row],[Ticker]],[1]!Table1[[Symbol]:[Industry]],2,FALSE),"-")</f>
        <v>-</v>
      </c>
      <c r="D4456" t="s">
        <v>703</v>
      </c>
      <c r="E4456">
        <v>7.8703070319999897</v>
      </c>
      <c r="F4456">
        <v>87.39</v>
      </c>
      <c r="G4456">
        <v>-7.9355767915844</v>
      </c>
      <c r="H4456">
        <v>-6.0271709908276101</v>
      </c>
      <c r="I4456">
        <v>6.4059818602960803</v>
      </c>
      <c r="J4456">
        <v>-3.40893900835552</v>
      </c>
      <c r="K4456">
        <v>89.448058201316996</v>
      </c>
      <c r="L4456">
        <v>81.194857647552595</v>
      </c>
      <c r="M4456">
        <v>56.3654480897074</v>
      </c>
      <c r="N4456">
        <v>1.1422094695503</v>
      </c>
      <c r="O4456">
        <v>11.431513903192499</v>
      </c>
      <c r="P4456">
        <v>26.652173913043399</v>
      </c>
    </row>
    <row r="4457" spans="1:17" hidden="1" x14ac:dyDescent="0.3">
      <c r="A4457" t="s">
        <v>9069</v>
      </c>
      <c r="B4457" t="s">
        <v>9070</v>
      </c>
      <c r="C4457" t="str">
        <f>IFERROR(VLOOKUP(Table1[[#This Row],[Ticker]],[1]!Table1[[Symbol]:[Industry]],2,FALSE),"-")</f>
        <v>-</v>
      </c>
      <c r="D4457" t="s">
        <v>420</v>
      </c>
      <c r="E4457">
        <v>7.82925</v>
      </c>
      <c r="F4457">
        <v>24.09</v>
      </c>
      <c r="G4457">
        <v>333.13980624883698</v>
      </c>
      <c r="H4457">
        <v>50.624599628848401</v>
      </c>
      <c r="I4457">
        <v>166.16895739572999</v>
      </c>
      <c r="J4457">
        <v>2.19848431553365</v>
      </c>
      <c r="K4457">
        <v>19.6500318699659</v>
      </c>
      <c r="L4457">
        <v>13.3660026820921</v>
      </c>
      <c r="M4457">
        <v>49.238700779244901</v>
      </c>
      <c r="N4457">
        <v>1.0792986007934799</v>
      </c>
      <c r="O4457">
        <v>23.993358239933499</v>
      </c>
      <c r="P4457">
        <v>451.25858123569702</v>
      </c>
      <c r="Q4457">
        <v>0.109330725335938</v>
      </c>
    </row>
    <row r="4458" spans="1:17" hidden="1" x14ac:dyDescent="0.3">
      <c r="A4458" t="s">
        <v>9071</v>
      </c>
      <c r="B4458" t="s">
        <v>9072</v>
      </c>
      <c r="C4458" t="str">
        <f>IFERROR(VLOOKUP(Table1[[#This Row],[Ticker]],[1]!Table1[[Symbol]:[Industry]],2,FALSE),"-")</f>
        <v>-</v>
      </c>
      <c r="D4458" t="s">
        <v>619</v>
      </c>
      <c r="E4458">
        <v>7.7914680000000001</v>
      </c>
      <c r="F4458">
        <v>5.47</v>
      </c>
      <c r="G4458">
        <v>72.0814043934719</v>
      </c>
      <c r="H4458">
        <v>-9.7450509228782796</v>
      </c>
      <c r="I4458">
        <v>8.7800049300093495</v>
      </c>
      <c r="J4458">
        <v>-5.0395317484198499</v>
      </c>
      <c r="K4458">
        <v>5.6188065729218799</v>
      </c>
      <c r="L4458">
        <v>4.6113496252021298</v>
      </c>
      <c r="M4458">
        <v>23.238450330888799</v>
      </c>
      <c r="N4458">
        <v>0.38109813578877799</v>
      </c>
      <c r="O4458">
        <v>26.325411334552101</v>
      </c>
      <c r="P4458">
        <v>114.50980392156799</v>
      </c>
      <c r="Q4458">
        <v>0.110913262808071</v>
      </c>
    </row>
    <row r="4459" spans="1:17" hidden="1" x14ac:dyDescent="0.3">
      <c r="A4459" t="s">
        <v>9073</v>
      </c>
      <c r="B4459" t="s">
        <v>9074</v>
      </c>
      <c r="C4459" t="str">
        <f>IFERROR(VLOOKUP(Table1[[#This Row],[Ticker]],[1]!Table1[[Symbol]:[Industry]],2,FALSE),"-")</f>
        <v>-</v>
      </c>
      <c r="D4459" t="s">
        <v>539</v>
      </c>
      <c r="E4459">
        <v>7.7544599999999999</v>
      </c>
      <c r="F4459">
        <v>7.77</v>
      </c>
      <c r="G4459">
        <v>-23.975943276778899</v>
      </c>
      <c r="H4459">
        <v>-4.1612945777006196</v>
      </c>
      <c r="I4459">
        <v>-15.2562762491289</v>
      </c>
      <c r="J4459">
        <v>0.54422459675781298</v>
      </c>
      <c r="K4459">
        <v>7.7699990457366503</v>
      </c>
      <c r="L4459">
        <v>7.7519744266291299</v>
      </c>
      <c r="M4459">
        <v>100</v>
      </c>
      <c r="O4459">
        <v>0</v>
      </c>
      <c r="P4459">
        <v>0</v>
      </c>
    </row>
    <row r="4460" spans="1:17" hidden="1" x14ac:dyDescent="0.3">
      <c r="A4460" t="s">
        <v>9075</v>
      </c>
      <c r="B4460" t="s">
        <v>9076</v>
      </c>
      <c r="C4460" t="str">
        <f>IFERROR(VLOOKUP(Table1[[#This Row],[Ticker]],[1]!Table1[[Symbol]:[Industry]],2,FALSE),"-")</f>
        <v>-</v>
      </c>
      <c r="D4460" t="s">
        <v>198</v>
      </c>
      <c r="E4460">
        <v>7.7505096959999902</v>
      </c>
      <c r="F4460">
        <v>14.64</v>
      </c>
      <c r="G4460">
        <v>-18.271972157645301</v>
      </c>
      <c r="H4460">
        <v>-28.161294577700598</v>
      </c>
      <c r="I4460">
        <v>-15.934702300689301</v>
      </c>
      <c r="J4460">
        <v>-4.4557754032421801</v>
      </c>
      <c r="K4460">
        <v>15.872793989665601</v>
      </c>
      <c r="L4460">
        <v>16.025520650231901</v>
      </c>
      <c r="M4460">
        <v>39.5224528959425</v>
      </c>
      <c r="N4460">
        <v>2.09112426035502</v>
      </c>
      <c r="O4460">
        <v>82.718579234972594</v>
      </c>
      <c r="P4460">
        <v>22.1017514595496</v>
      </c>
      <c r="Q4460">
        <v>1.9819211047691999E-2</v>
      </c>
    </row>
    <row r="4461" spans="1:17" hidden="1" x14ac:dyDescent="0.3">
      <c r="A4461" t="s">
        <v>9077</v>
      </c>
      <c r="B4461" t="s">
        <v>9078</v>
      </c>
      <c r="C4461" t="str">
        <f>IFERROR(VLOOKUP(Table1[[#This Row],[Ticker]],[1]!Table1[[Symbol]:[Industry]],2,FALSE),"-")</f>
        <v>-</v>
      </c>
      <c r="D4461" t="s">
        <v>420</v>
      </c>
      <c r="E4461">
        <v>7.7472500000000002</v>
      </c>
      <c r="F4461">
        <v>16.309999999999999</v>
      </c>
      <c r="G4461">
        <v>-15.242609943445601</v>
      </c>
      <c r="H4461">
        <v>-2.4412471281158101</v>
      </c>
      <c r="I4461">
        <v>-15.500924567171699</v>
      </c>
      <c r="J4461">
        <v>-3.3773440306931799</v>
      </c>
      <c r="K4461">
        <v>16.742514807852402</v>
      </c>
      <c r="L4461">
        <v>15.5442961734569</v>
      </c>
      <c r="M4461">
        <v>41.645288216535</v>
      </c>
      <c r="N4461">
        <v>0.86959801945319604</v>
      </c>
      <c r="O4461">
        <v>22.317596566523601</v>
      </c>
      <c r="P4461">
        <v>44.849023090586101</v>
      </c>
      <c r="Q4461">
        <v>5.4554064252290001E-2</v>
      </c>
    </row>
    <row r="4462" spans="1:17" hidden="1" x14ac:dyDescent="0.3">
      <c r="A4462" t="s">
        <v>9079</v>
      </c>
      <c r="B4462" t="s">
        <v>9080</v>
      </c>
      <c r="C4462" t="str">
        <f>IFERROR(VLOOKUP(Table1[[#This Row],[Ticker]],[1]!Table1[[Symbol]:[Industry]],2,FALSE),"-")</f>
        <v>-</v>
      </c>
      <c r="D4462" t="s">
        <v>235</v>
      </c>
      <c r="E4462">
        <v>7.725843792</v>
      </c>
      <c r="F4462">
        <v>12.57</v>
      </c>
      <c r="G4462">
        <v>171.78876260557399</v>
      </c>
      <c r="H4462">
        <v>-17.830359325901998</v>
      </c>
      <c r="I4462">
        <v>74.336483931866496</v>
      </c>
      <c r="J4462">
        <v>-3.37891391405083</v>
      </c>
      <c r="K4462">
        <v>13.051315852953699</v>
      </c>
      <c r="L4462">
        <v>10.187900504479501</v>
      </c>
      <c r="M4462">
        <v>50.4511371900374</v>
      </c>
      <c r="N4462">
        <v>0.90574209787459803</v>
      </c>
      <c r="O4462">
        <v>46.857597454256101</v>
      </c>
      <c r="P4462">
        <v>255.08474576271101</v>
      </c>
      <c r="Q4462">
        <v>0.113748722983184</v>
      </c>
    </row>
    <row r="4463" spans="1:17" hidden="1" x14ac:dyDescent="0.3">
      <c r="A4463" t="s">
        <v>9081</v>
      </c>
      <c r="B4463" t="s">
        <v>9082</v>
      </c>
      <c r="C4463" t="str">
        <f>IFERROR(VLOOKUP(Table1[[#This Row],[Ticker]],[1]!Table1[[Symbol]:[Industry]],2,FALSE),"-")</f>
        <v>-</v>
      </c>
      <c r="D4463" t="s">
        <v>941</v>
      </c>
      <c r="E4463">
        <v>7.7130999999999998</v>
      </c>
      <c r="F4463">
        <v>11.26</v>
      </c>
      <c r="G4463">
        <v>-24.943401500173799</v>
      </c>
      <c r="H4463">
        <v>-8.67318957359889</v>
      </c>
      <c r="I4463">
        <v>0.23090323805053001</v>
      </c>
      <c r="J4463">
        <v>-11.2071021659411</v>
      </c>
      <c r="K4463">
        <v>11.8676161237288</v>
      </c>
      <c r="L4463">
        <v>11.445443601885</v>
      </c>
      <c r="M4463">
        <v>32.934838863387597</v>
      </c>
      <c r="N4463">
        <v>0.72208078660643105</v>
      </c>
      <c r="O4463">
        <v>31.882770870337399</v>
      </c>
      <c r="P4463">
        <v>26.516853932584201</v>
      </c>
      <c r="Q4463">
        <v>2.6268357749363001E-2</v>
      </c>
    </row>
    <row r="4464" spans="1:17" hidden="1" x14ac:dyDescent="0.3">
      <c r="A4464" t="s">
        <v>9083</v>
      </c>
      <c r="B4464" t="s">
        <v>9084</v>
      </c>
      <c r="C4464" t="str">
        <f>IFERROR(VLOOKUP(Table1[[#This Row],[Ticker]],[1]!Table1[[Symbol]:[Industry]],2,FALSE),"-")</f>
        <v>-</v>
      </c>
      <c r="E4464">
        <v>7.6998249999999997</v>
      </c>
      <c r="F4464">
        <v>5.75</v>
      </c>
      <c r="G4464">
        <v>13.913744972621499</v>
      </c>
      <c r="H4464">
        <v>-13.426000460053499</v>
      </c>
      <c r="I4464">
        <v>-19.741326083015899</v>
      </c>
      <c r="J4464">
        <v>-4.8238735627513796</v>
      </c>
      <c r="K4464">
        <v>6.4465183553204897</v>
      </c>
      <c r="L4464">
        <v>5.9378072360963596</v>
      </c>
      <c r="M4464">
        <v>38.393938703189697</v>
      </c>
      <c r="N4464">
        <v>0.46935190793458498</v>
      </c>
      <c r="O4464">
        <v>55.652173913043399</v>
      </c>
      <c r="P4464">
        <v>59.7222222222222</v>
      </c>
      <c r="Q4464">
        <v>-6.4672529336466E-2</v>
      </c>
    </row>
    <row r="4465" spans="1:17" hidden="1" x14ac:dyDescent="0.3">
      <c r="A4465" t="s">
        <v>9085</v>
      </c>
      <c r="B4465" t="s">
        <v>9086</v>
      </c>
      <c r="C4465" t="str">
        <f>IFERROR(VLOOKUP(Table1[[#This Row],[Ticker]],[1]!Table1[[Symbol]:[Industry]],2,FALSE),"-")</f>
        <v>-</v>
      </c>
      <c r="D4465" t="s">
        <v>1369</v>
      </c>
      <c r="E4465">
        <v>7.6765113999999999</v>
      </c>
      <c r="F4465">
        <v>15.22</v>
      </c>
      <c r="G4465">
        <v>14.3876930868574</v>
      </c>
      <c r="H4465">
        <v>4.7793515530281496</v>
      </c>
      <c r="I4465">
        <v>-9.5618318046845001</v>
      </c>
      <c r="J4465">
        <v>0.54422459675781298</v>
      </c>
      <c r="K4465">
        <v>13.887499847500001</v>
      </c>
      <c r="L4465">
        <v>12.6681093257691</v>
      </c>
      <c r="M4465">
        <v>56.426482628257602</v>
      </c>
      <c r="N4465">
        <v>1.3762195473797101</v>
      </c>
      <c r="O4465">
        <v>17.279894875164199</v>
      </c>
      <c r="P4465">
        <v>73.942857142857093</v>
      </c>
      <c r="Q4465">
        <v>5.5692885660287003E-2</v>
      </c>
    </row>
    <row r="4466" spans="1:17" hidden="1" x14ac:dyDescent="0.3">
      <c r="A4466" t="s">
        <v>9087</v>
      </c>
      <c r="B4466" t="s">
        <v>9088</v>
      </c>
      <c r="C4466" t="str">
        <f>IFERROR(VLOOKUP(Table1[[#This Row],[Ticker]],[1]!Table1[[Symbol]:[Industry]],2,FALSE),"-")</f>
        <v>-</v>
      </c>
      <c r="E4466">
        <v>7.6656079500000001</v>
      </c>
      <c r="F4466">
        <v>17.29</v>
      </c>
      <c r="G4466">
        <v>-14.476259932890301</v>
      </c>
      <c r="H4466">
        <v>10.3041142273308</v>
      </c>
      <c r="I4466">
        <v>1.9640627339218799</v>
      </c>
      <c r="J4466">
        <v>10.8472548997881</v>
      </c>
      <c r="K4466">
        <v>15.873328518531199</v>
      </c>
      <c r="L4466">
        <v>15.4695381378879</v>
      </c>
      <c r="M4466">
        <v>60.5428832824959</v>
      </c>
      <c r="N4466">
        <v>1.4337500000000001</v>
      </c>
      <c r="O4466">
        <v>17.408906882591101</v>
      </c>
      <c r="P4466">
        <v>44.686192468619197</v>
      </c>
    </row>
    <row r="4467" spans="1:17" hidden="1" x14ac:dyDescent="0.3">
      <c r="A4467" t="s">
        <v>9089</v>
      </c>
      <c r="B4467" t="s">
        <v>9090</v>
      </c>
      <c r="C4467" t="str">
        <f>IFERROR(VLOOKUP(Table1[[#This Row],[Ticker]],[1]!Table1[[Symbol]:[Industry]],2,FALSE),"-")</f>
        <v>-</v>
      </c>
      <c r="D4467" t="s">
        <v>268</v>
      </c>
      <c r="E4467">
        <v>7.6615500000000001</v>
      </c>
      <c r="F4467">
        <v>19.5</v>
      </c>
      <c r="G4467">
        <v>24.992735103664099</v>
      </c>
      <c r="H4467">
        <v>-22.4345552650434</v>
      </c>
      <c r="I4467">
        <v>-30.510513537264501</v>
      </c>
      <c r="J4467">
        <v>-5.5251395650918997</v>
      </c>
      <c r="K4467">
        <v>23.025614420010701</v>
      </c>
      <c r="L4467">
        <v>21.0211919646033</v>
      </c>
      <c r="M4467">
        <v>30.150338632202899</v>
      </c>
      <c r="N4467">
        <v>0.38314788610943101</v>
      </c>
      <c r="O4467">
        <v>72.256410256410206</v>
      </c>
      <c r="P4467">
        <v>78.082191780821901</v>
      </c>
    </row>
    <row r="4468" spans="1:17" hidden="1" x14ac:dyDescent="0.3">
      <c r="A4468" t="s">
        <v>9091</v>
      </c>
      <c r="B4468" t="s">
        <v>9092</v>
      </c>
      <c r="C4468" t="str">
        <f>IFERROR(VLOOKUP(Table1[[#This Row],[Ticker]],[1]!Table1[[Symbol]:[Industry]],2,FALSE),"-")</f>
        <v>-</v>
      </c>
      <c r="D4468" t="s">
        <v>420</v>
      </c>
      <c r="E4468">
        <v>7.6422639999999999</v>
      </c>
      <c r="F4468">
        <v>19.12</v>
      </c>
      <c r="G4468">
        <v>0.82823426891298202</v>
      </c>
      <c r="H4468">
        <v>-4.1612945777006196</v>
      </c>
      <c r="I4468">
        <v>4.2437237508710499</v>
      </c>
      <c r="J4468">
        <v>0.54422459675781298</v>
      </c>
      <c r="K4468">
        <v>17.577269231181301</v>
      </c>
      <c r="L4468">
        <v>15.4584675307017</v>
      </c>
      <c r="M4468">
        <v>99.923677733536394</v>
      </c>
      <c r="N4468">
        <v>0</v>
      </c>
      <c r="O4468">
        <v>0</v>
      </c>
      <c r="P4468">
        <v>27.466666666666601</v>
      </c>
    </row>
    <row r="4469" spans="1:17" hidden="1" x14ac:dyDescent="0.3">
      <c r="A4469" t="s">
        <v>9093</v>
      </c>
      <c r="B4469" t="s">
        <v>9094</v>
      </c>
      <c r="C4469" t="str">
        <f>IFERROR(VLOOKUP(Table1[[#This Row],[Ticker]],[1]!Table1[[Symbol]:[Industry]],2,FALSE),"-")</f>
        <v>-</v>
      </c>
      <c r="D4469" t="s">
        <v>1665</v>
      </c>
      <c r="E4469">
        <v>7.6300379999999999</v>
      </c>
      <c r="F4469">
        <v>21.06</v>
      </c>
      <c r="G4469">
        <v>176.88119958036299</v>
      </c>
      <c r="H4469">
        <v>12.242313088590199</v>
      </c>
      <c r="I4469">
        <v>51.886580893728102</v>
      </c>
      <c r="J4469">
        <v>16.230499106561702</v>
      </c>
      <c r="K4469">
        <v>19.084419539462498</v>
      </c>
      <c r="L4469">
        <v>15.5439230129865</v>
      </c>
      <c r="M4469">
        <v>73.210400485074203</v>
      </c>
      <c r="N4469">
        <v>0.62428090266082803</v>
      </c>
      <c r="O4469">
        <v>35.707502374169003</v>
      </c>
      <c r="P4469">
        <v>208.79765395894401</v>
      </c>
      <c r="Q4469">
        <v>0.13166225211850199</v>
      </c>
    </row>
    <row r="4470" spans="1:17" hidden="1" x14ac:dyDescent="0.3">
      <c r="A4470" t="s">
        <v>9095</v>
      </c>
      <c r="B4470" t="s">
        <v>9096</v>
      </c>
      <c r="C4470" t="str">
        <f>IFERROR(VLOOKUP(Table1[[#This Row],[Ticker]],[1]!Table1[[Symbol]:[Industry]],2,FALSE),"-")</f>
        <v>-</v>
      </c>
      <c r="E4470">
        <v>7.6044982000000001</v>
      </c>
      <c r="F4470">
        <v>23.14</v>
      </c>
      <c r="G4470">
        <v>57.656709784445503</v>
      </c>
      <c r="H4470">
        <v>-10.5098901913981</v>
      </c>
      <c r="I4470">
        <v>29.368723750870998</v>
      </c>
      <c r="J4470">
        <v>-6.4840412550374502</v>
      </c>
      <c r="K4470">
        <v>22.170551534721799</v>
      </c>
      <c r="L4470">
        <v>17.852082148005099</v>
      </c>
      <c r="M4470">
        <v>32.999076126724397</v>
      </c>
      <c r="N4470">
        <v>0.58395461205149701</v>
      </c>
      <c r="O4470">
        <v>46.888504753673303</v>
      </c>
      <c r="P4470">
        <v>82.924901185770693</v>
      </c>
      <c r="Q4470">
        <v>8.4976408229856998E-2</v>
      </c>
    </row>
    <row r="4471" spans="1:17" hidden="1" x14ac:dyDescent="0.3">
      <c r="A4471" t="s">
        <v>9097</v>
      </c>
      <c r="B4471" t="s">
        <v>9098</v>
      </c>
      <c r="C4471" t="str">
        <f>IFERROR(VLOOKUP(Table1[[#This Row],[Ticker]],[1]!Table1[[Symbol]:[Industry]],2,FALSE),"-")</f>
        <v>-</v>
      </c>
      <c r="D4471" t="s">
        <v>235</v>
      </c>
      <c r="E4471">
        <v>7.5961306000000004</v>
      </c>
      <c r="F4471">
        <v>0.94</v>
      </c>
      <c r="G4471">
        <v>25.2304059295702</v>
      </c>
      <c r="H4471">
        <v>19.126376655175999</v>
      </c>
      <c r="I4471">
        <v>52.600866608013803</v>
      </c>
      <c r="J4471">
        <v>10.300322157733399</v>
      </c>
      <c r="K4471">
        <v>0.77095931686084196</v>
      </c>
      <c r="L4471">
        <v>0.696721660407712</v>
      </c>
      <c r="M4471">
        <v>87.547583730216701</v>
      </c>
      <c r="N4471">
        <v>1.94915103442226</v>
      </c>
      <c r="O4471">
        <v>12.7659574468085</v>
      </c>
      <c r="P4471">
        <v>84.313725490196006</v>
      </c>
      <c r="Q4471">
        <v>5.4264085455182E-2</v>
      </c>
    </row>
    <row r="4472" spans="1:17" hidden="1" x14ac:dyDescent="0.3">
      <c r="A4472" t="s">
        <v>9099</v>
      </c>
      <c r="B4472" t="s">
        <v>9100</v>
      </c>
      <c r="C4472" t="str">
        <f>IFERROR(VLOOKUP(Table1[[#This Row],[Ticker]],[1]!Table1[[Symbol]:[Industry]],2,FALSE),"-")</f>
        <v>-</v>
      </c>
      <c r="D4472" t="s">
        <v>72</v>
      </c>
      <c r="E4472">
        <v>7.5763800000000003</v>
      </c>
      <c r="F4472">
        <v>25.77</v>
      </c>
      <c r="G4472">
        <v>-19.006493174945899</v>
      </c>
      <c r="H4472">
        <v>-4.1612945777006196</v>
      </c>
      <c r="I4472">
        <v>-15.2562762491289</v>
      </c>
      <c r="J4472">
        <v>0.54422459675781298</v>
      </c>
      <c r="K4472">
        <v>25.769337231332099</v>
      </c>
      <c r="L4472">
        <v>25.516771083748601</v>
      </c>
      <c r="M4472">
        <v>100</v>
      </c>
      <c r="O4472">
        <v>0</v>
      </c>
      <c r="P4472">
        <v>4.9694501018329804</v>
      </c>
    </row>
    <row r="4473" spans="1:17" hidden="1" x14ac:dyDescent="0.3">
      <c r="A4473" t="s">
        <v>9101</v>
      </c>
      <c r="B4473" t="s">
        <v>9102</v>
      </c>
      <c r="C4473" t="str">
        <f>IFERROR(VLOOKUP(Table1[[#This Row],[Ticker]],[1]!Table1[[Symbol]:[Industry]],2,FALSE),"-")</f>
        <v>-</v>
      </c>
      <c r="D4473" t="s">
        <v>619</v>
      </c>
      <c r="E4473">
        <v>7.5719301999999997</v>
      </c>
      <c r="F4473">
        <v>25.37</v>
      </c>
      <c r="G4473">
        <v>23.3527442958111</v>
      </c>
      <c r="H4473">
        <v>-3.3606845891378998</v>
      </c>
      <c r="I4473">
        <v>-30.6896095824622</v>
      </c>
      <c r="J4473">
        <v>2.6291666816999002</v>
      </c>
      <c r="K4473">
        <v>26.2103894458483</v>
      </c>
      <c r="L4473">
        <v>24.912367811063199</v>
      </c>
      <c r="M4473">
        <v>43.773132265986597</v>
      </c>
      <c r="N4473">
        <v>2.32698561419509</v>
      </c>
      <c r="O4473">
        <v>32.558139534883701</v>
      </c>
      <c r="P4473">
        <v>58.068535825545098</v>
      </c>
      <c r="Q4473">
        <v>7.8439312716283002E-2</v>
      </c>
    </row>
    <row r="4474" spans="1:17" hidden="1" x14ac:dyDescent="0.3">
      <c r="A4474" t="s">
        <v>9103</v>
      </c>
      <c r="B4474" t="s">
        <v>9104</v>
      </c>
      <c r="C4474" t="str">
        <f>IFERROR(VLOOKUP(Table1[[#This Row],[Ticker]],[1]!Table1[[Symbol]:[Industry]],2,FALSE),"-")</f>
        <v>-</v>
      </c>
      <c r="D4474" t="s">
        <v>4461</v>
      </c>
      <c r="E4474">
        <v>7.548</v>
      </c>
      <c r="F4474">
        <v>6.29</v>
      </c>
      <c r="G4474">
        <v>33.274056723221001</v>
      </c>
      <c r="H4474">
        <v>-20.943541457034801</v>
      </c>
      <c r="I4474">
        <v>-23.6987798881391</v>
      </c>
      <c r="J4474">
        <v>-1.0951196655372599</v>
      </c>
      <c r="K4474">
        <v>6.6784102447763303</v>
      </c>
      <c r="L4474">
        <v>6.1381078562512004</v>
      </c>
      <c r="M4474">
        <v>44.593278480941301</v>
      </c>
      <c r="N4474">
        <v>0.77023984147104196</v>
      </c>
      <c r="O4474">
        <v>27.503974562798</v>
      </c>
      <c r="P4474">
        <v>74.7222222222222</v>
      </c>
      <c r="Q4474">
        <v>1.0420878562959E-2</v>
      </c>
    </row>
    <row r="4475" spans="1:17" hidden="1" x14ac:dyDescent="0.3">
      <c r="A4475" t="s">
        <v>9105</v>
      </c>
      <c r="B4475" t="s">
        <v>9106</v>
      </c>
      <c r="C4475" t="str">
        <f>IFERROR(VLOOKUP(Table1[[#This Row],[Ticker]],[1]!Table1[[Symbol]:[Industry]],2,FALSE),"-")</f>
        <v>-</v>
      </c>
      <c r="D4475" t="s">
        <v>407</v>
      </c>
      <c r="E4475">
        <v>7.5407500000000001</v>
      </c>
      <c r="F4475">
        <v>9.73</v>
      </c>
      <c r="G4475">
        <v>84.822339985023604</v>
      </c>
      <c r="H4475">
        <v>-1.8479402138730601</v>
      </c>
      <c r="I4475">
        <v>-12.83522361755</v>
      </c>
      <c r="J4475">
        <v>4.6083957197524699</v>
      </c>
      <c r="K4475">
        <v>9.5181333920722295</v>
      </c>
      <c r="L4475">
        <v>9.2847182981907306</v>
      </c>
      <c r="M4475">
        <v>80.414013313041806</v>
      </c>
      <c r="N4475">
        <v>2.0884210526315701</v>
      </c>
      <c r="O4475">
        <v>24.254881808838601</v>
      </c>
      <c r="P4475">
        <v>108.798283261802</v>
      </c>
    </row>
    <row r="4476" spans="1:17" hidden="1" x14ac:dyDescent="0.3">
      <c r="A4476" t="s">
        <v>9107</v>
      </c>
      <c r="B4476" t="s">
        <v>9108</v>
      </c>
      <c r="C4476" t="str">
        <f>IFERROR(VLOOKUP(Table1[[#This Row],[Ticker]],[1]!Table1[[Symbol]:[Industry]],2,FALSE),"-")</f>
        <v>-</v>
      </c>
      <c r="D4476" t="s">
        <v>72</v>
      </c>
      <c r="E4476">
        <v>7.5255000000000001</v>
      </c>
      <c r="F4476">
        <v>5.19</v>
      </c>
      <c r="G4476">
        <v>-31.462574292821699</v>
      </c>
      <c r="H4476">
        <v>6.7129058487386004</v>
      </c>
      <c r="I4476">
        <v>-30.0346013722816</v>
      </c>
      <c r="J4476">
        <v>-3.6915028433894999</v>
      </c>
      <c r="K4476">
        <v>5.1936851557817496</v>
      </c>
      <c r="L4476">
        <v>5.5262537836940897</v>
      </c>
      <c r="M4476">
        <v>52.884373720366099</v>
      </c>
      <c r="N4476">
        <v>0.71603032632920904</v>
      </c>
      <c r="O4476">
        <v>53.949903660886299</v>
      </c>
      <c r="P4476">
        <v>15.3333333333333</v>
      </c>
      <c r="Q4476">
        <v>2.8202107142607999E-2</v>
      </c>
    </row>
    <row r="4477" spans="1:17" hidden="1" x14ac:dyDescent="0.3">
      <c r="A4477" t="s">
        <v>9109</v>
      </c>
      <c r="B4477" t="s">
        <v>9110</v>
      </c>
      <c r="C4477" t="str">
        <f>IFERROR(VLOOKUP(Table1[[#This Row],[Ticker]],[1]!Table1[[Symbol]:[Industry]],2,FALSE),"-")</f>
        <v>-</v>
      </c>
      <c r="E4477">
        <v>7.5251479999999997</v>
      </c>
      <c r="F4477">
        <v>7.1</v>
      </c>
      <c r="G4477">
        <v>-40.446531512073001</v>
      </c>
      <c r="H4477">
        <v>-21.120358905185999</v>
      </c>
      <c r="I4477">
        <v>-40.361761481196403</v>
      </c>
      <c r="J4477">
        <v>0.54422459675781298</v>
      </c>
      <c r="K4477">
        <v>7.2987011781057003</v>
      </c>
      <c r="L4477">
        <v>7.7625444885076504</v>
      </c>
      <c r="M4477">
        <v>36.066857404224898</v>
      </c>
      <c r="N4477">
        <v>9.1176470588235206E-2</v>
      </c>
      <c r="O4477">
        <v>46.338028169014002</v>
      </c>
      <c r="P4477">
        <v>14.516129032258</v>
      </c>
    </row>
    <row r="4478" spans="1:17" hidden="1" x14ac:dyDescent="0.3">
      <c r="A4478" t="s">
        <v>9111</v>
      </c>
      <c r="B4478" t="s">
        <v>9112</v>
      </c>
      <c r="C4478" t="str">
        <f>IFERROR(VLOOKUP(Table1[[#This Row],[Ticker]],[1]!Table1[[Symbol]:[Industry]],2,FALSE),"-")</f>
        <v>-</v>
      </c>
      <c r="D4478" t="s">
        <v>177</v>
      </c>
      <c r="E4478">
        <v>7.4774332709999998</v>
      </c>
      <c r="F4478">
        <v>14.19</v>
      </c>
      <c r="G4478">
        <v>-25.775251235256398</v>
      </c>
      <c r="H4478">
        <v>-12.526802943208899</v>
      </c>
      <c r="I4478">
        <v>-38.924915302383397</v>
      </c>
      <c r="J4478">
        <v>-0.90906260047401299</v>
      </c>
      <c r="K4478">
        <v>15.3629420807065</v>
      </c>
      <c r="L4478">
        <v>16.102272537899999</v>
      </c>
      <c r="M4478">
        <v>34.762883713897601</v>
      </c>
      <c r="N4478">
        <v>0.18558782899345699</v>
      </c>
      <c r="O4478">
        <v>54.334038054968197</v>
      </c>
      <c r="P4478">
        <v>14.898785425101201</v>
      </c>
      <c r="Q4478">
        <v>-1.5002678978983001E-2</v>
      </c>
    </row>
    <row r="4479" spans="1:17" hidden="1" x14ac:dyDescent="0.3">
      <c r="A4479" t="s">
        <v>9113</v>
      </c>
      <c r="B4479" t="s">
        <v>9114</v>
      </c>
      <c r="C4479" t="str">
        <f>IFERROR(VLOOKUP(Table1[[#This Row],[Ticker]],[1]!Table1[[Symbol]:[Industry]],2,FALSE),"-")</f>
        <v>-</v>
      </c>
      <c r="D4479" t="s">
        <v>72</v>
      </c>
      <c r="E4479">
        <v>7.4653938000000002</v>
      </c>
      <c r="F4479">
        <v>3.94</v>
      </c>
      <c r="G4479">
        <v>6.4876328821614697</v>
      </c>
      <c r="H4479">
        <v>0.77021227161445005</v>
      </c>
      <c r="I4479">
        <v>-29.2300753757665</v>
      </c>
      <c r="J4479">
        <v>4.6203115532795502</v>
      </c>
      <c r="K4479">
        <v>3.7451777790679901</v>
      </c>
      <c r="L4479">
        <v>3.7844860726873799</v>
      </c>
      <c r="M4479">
        <v>59.256171589883898</v>
      </c>
      <c r="N4479">
        <v>1.6498491402890101</v>
      </c>
      <c r="O4479">
        <v>54.568527918781697</v>
      </c>
      <c r="P4479">
        <v>44.852941176470502</v>
      </c>
      <c r="Q4479">
        <v>3.2753211674036997E-2</v>
      </c>
    </row>
    <row r="4480" spans="1:17" hidden="1" x14ac:dyDescent="0.3">
      <c r="A4480" t="s">
        <v>9115</v>
      </c>
      <c r="B4480" t="s">
        <v>9116</v>
      </c>
      <c r="C4480" t="str">
        <f>IFERROR(VLOOKUP(Table1[[#This Row],[Ticker]],[1]!Table1[[Symbol]:[Industry]],2,FALSE),"-")</f>
        <v>-</v>
      </c>
      <c r="E4480">
        <v>7.443308</v>
      </c>
      <c r="F4480">
        <v>191.05</v>
      </c>
      <c r="G4480">
        <v>13.717750416914701</v>
      </c>
      <c r="H4480">
        <v>5.76390680319696</v>
      </c>
      <c r="I4480">
        <v>46.2399198624517</v>
      </c>
      <c r="J4480">
        <v>0.54422459675781298</v>
      </c>
      <c r="K4480">
        <v>166.35729988410699</v>
      </c>
      <c r="L4480">
        <v>144.07554835442301</v>
      </c>
      <c r="M4480">
        <v>74.717535136480294</v>
      </c>
      <c r="N4480">
        <v>0</v>
      </c>
      <c r="O4480">
        <v>5.2604030358544804</v>
      </c>
      <c r="P4480">
        <v>70.276292335115798</v>
      </c>
    </row>
    <row r="4481" spans="1:17" hidden="1" x14ac:dyDescent="0.3">
      <c r="A4481" t="s">
        <v>9117</v>
      </c>
      <c r="B4481" t="s">
        <v>9118</v>
      </c>
      <c r="C4481" t="str">
        <f>IFERROR(VLOOKUP(Table1[[#This Row],[Ticker]],[1]!Table1[[Symbol]:[Industry]],2,FALSE),"-")</f>
        <v>-</v>
      </c>
      <c r="E4481">
        <v>7.4407439999999996</v>
      </c>
      <c r="F4481">
        <v>24.8</v>
      </c>
      <c r="G4481">
        <v>15.428216363468399</v>
      </c>
      <c r="H4481">
        <v>-11.6239811448648</v>
      </c>
      <c r="I4481">
        <v>16.658617367892301</v>
      </c>
      <c r="J4481">
        <v>10.5220516477555</v>
      </c>
      <c r="K4481">
        <v>24.1248711919839</v>
      </c>
      <c r="L4481">
        <v>21.131742078611801</v>
      </c>
      <c r="M4481">
        <v>49.689961352440903</v>
      </c>
      <c r="N4481">
        <v>1.8916981607457699</v>
      </c>
      <c r="O4481">
        <v>12.177419354838699</v>
      </c>
      <c r="P4481">
        <v>69.514695830485294</v>
      </c>
      <c r="Q4481">
        <v>2.9885914340993001E-2</v>
      </c>
    </row>
    <row r="4482" spans="1:17" hidden="1" x14ac:dyDescent="0.3">
      <c r="A4482" t="s">
        <v>9119</v>
      </c>
      <c r="B4482" t="s">
        <v>9120</v>
      </c>
      <c r="C4482" t="str">
        <f>IFERROR(VLOOKUP(Table1[[#This Row],[Ticker]],[1]!Table1[[Symbol]:[Industry]],2,FALSE),"-")</f>
        <v>-</v>
      </c>
      <c r="D4482" t="s">
        <v>523</v>
      </c>
      <c r="E4482">
        <v>7.3726302199999996</v>
      </c>
      <c r="F4482">
        <v>4.5999999999999996</v>
      </c>
      <c r="G4482">
        <v>-63.4496274873052</v>
      </c>
      <c r="H4482">
        <v>-6.28895415216871</v>
      </c>
      <c r="I4482">
        <v>-51.808000387059899</v>
      </c>
      <c r="J4482">
        <v>-6.52648247394926</v>
      </c>
      <c r="K4482">
        <v>6.5175836485530496</v>
      </c>
      <c r="L4482">
        <v>13.409205504682699</v>
      </c>
      <c r="M4482">
        <v>37.595517091186998</v>
      </c>
      <c r="N4482">
        <v>0.94273182374730702</v>
      </c>
      <c r="O4482">
        <v>78.260869565217305</v>
      </c>
      <c r="P4482">
        <v>7.7283372365339602</v>
      </c>
      <c r="Q4482">
        <v>-0.226245508894965</v>
      </c>
    </row>
    <row r="4483" spans="1:17" hidden="1" x14ac:dyDescent="0.3">
      <c r="A4483" t="s">
        <v>9121</v>
      </c>
      <c r="B4483" t="s">
        <v>9122</v>
      </c>
      <c r="C4483" t="str">
        <f>IFERROR(VLOOKUP(Table1[[#This Row],[Ticker]],[1]!Table1[[Symbol]:[Industry]],2,FALSE),"-")</f>
        <v>-</v>
      </c>
      <c r="E4483">
        <v>7.29983</v>
      </c>
      <c r="F4483">
        <v>23.72</v>
      </c>
      <c r="G4483">
        <v>37.384600940908101</v>
      </c>
      <c r="H4483">
        <v>-23.812795061727702</v>
      </c>
      <c r="I4483">
        <v>-49.257389215183402</v>
      </c>
      <c r="J4483">
        <v>-19.596891503306299</v>
      </c>
      <c r="K4483">
        <v>34.992225189887399</v>
      </c>
      <c r="L4483">
        <v>35.0633048328623</v>
      </c>
      <c r="M4483">
        <v>11.713786827404901</v>
      </c>
      <c r="N4483">
        <v>1.7463125415935601</v>
      </c>
      <c r="O4483">
        <v>115.387858347386</v>
      </c>
      <c r="P4483">
        <v>86.039215686274503</v>
      </c>
      <c r="Q4483">
        <v>2.3465898166921E-2</v>
      </c>
    </row>
    <row r="4484" spans="1:17" hidden="1" x14ac:dyDescent="0.3">
      <c r="A4484" t="s">
        <v>9123</v>
      </c>
      <c r="B4484" t="s">
        <v>9124</v>
      </c>
      <c r="C4484" t="str">
        <f>IFERROR(VLOOKUP(Table1[[#This Row],[Ticker]],[1]!Table1[[Symbol]:[Industry]],2,FALSE),"-")</f>
        <v>-</v>
      </c>
      <c r="D4484" t="s">
        <v>72</v>
      </c>
      <c r="E4484">
        <v>7.2692166279999997</v>
      </c>
      <c r="F4484">
        <v>1.07</v>
      </c>
      <c r="G4484">
        <v>48.6047018845114</v>
      </c>
      <c r="H4484">
        <v>-6.9135881556822696</v>
      </c>
      <c r="I4484">
        <v>-17.091138634450001</v>
      </c>
      <c r="J4484">
        <v>-3.9602799077466901</v>
      </c>
      <c r="K4484">
        <v>1.0622456739658599</v>
      </c>
      <c r="L4484">
        <v>0.986314615988379</v>
      </c>
      <c r="M4484">
        <v>46.535926494707901</v>
      </c>
      <c r="N4484">
        <v>0.61038932542869595</v>
      </c>
      <c r="O4484">
        <v>14.9532710280373</v>
      </c>
      <c r="P4484">
        <v>87.719298245613999</v>
      </c>
      <c r="Q4484">
        <v>-7.6765166168820995E-2</v>
      </c>
    </row>
    <row r="4485" spans="1:17" hidden="1" x14ac:dyDescent="0.3">
      <c r="A4485" t="s">
        <v>9125</v>
      </c>
      <c r="B4485" t="s">
        <v>9126</v>
      </c>
      <c r="C4485" t="str">
        <f>IFERROR(VLOOKUP(Table1[[#This Row],[Ticker]],[1]!Table1[[Symbol]:[Industry]],2,FALSE),"-")</f>
        <v>-</v>
      </c>
      <c r="E4485">
        <v>7.2561720000000003</v>
      </c>
      <c r="F4485">
        <v>9.24</v>
      </c>
      <c r="G4485">
        <v>-3.9759432767789198</v>
      </c>
      <c r="H4485">
        <v>-11.6688020852081</v>
      </c>
      <c r="I4485">
        <v>-30.485634047293999</v>
      </c>
      <c r="J4485">
        <v>5.5442245967578003</v>
      </c>
      <c r="K4485">
        <v>9.2816993024891499</v>
      </c>
      <c r="L4485">
        <v>9.0686162261992092</v>
      </c>
      <c r="M4485">
        <v>46.342779348579398</v>
      </c>
      <c r="N4485">
        <v>0.30491803278688501</v>
      </c>
      <c r="O4485">
        <v>33.658008658008598</v>
      </c>
      <c r="P4485">
        <v>25.714285714285701</v>
      </c>
    </row>
    <row r="4486" spans="1:17" hidden="1" x14ac:dyDescent="0.3">
      <c r="A4486" t="s">
        <v>9127</v>
      </c>
      <c r="B4486" t="s">
        <v>9128</v>
      </c>
      <c r="C4486" t="str">
        <f>IFERROR(VLOOKUP(Table1[[#This Row],[Ticker]],[1]!Table1[[Symbol]:[Industry]],2,FALSE),"-")</f>
        <v>-</v>
      </c>
      <c r="E4486">
        <v>7.2326449999999998</v>
      </c>
      <c r="F4486">
        <v>11.14</v>
      </c>
      <c r="G4486">
        <v>4.0700337347153397</v>
      </c>
      <c r="H4486">
        <v>27.206629950601201</v>
      </c>
      <c r="I4486">
        <v>-12.866570366775999</v>
      </c>
      <c r="J4486">
        <v>0.54422459675781298</v>
      </c>
      <c r="K4486">
        <v>9.7652950982691191</v>
      </c>
      <c r="L4486">
        <v>9.5116974246344892</v>
      </c>
      <c r="M4486">
        <v>74.015420579939899</v>
      </c>
      <c r="N4486">
        <v>0</v>
      </c>
      <c r="O4486">
        <v>22.621184919209998</v>
      </c>
      <c r="P4486">
        <v>64.792899408284001</v>
      </c>
    </row>
    <row r="4487" spans="1:17" hidden="1" x14ac:dyDescent="0.3">
      <c r="A4487" t="s">
        <v>9129</v>
      </c>
      <c r="B4487" t="s">
        <v>9130</v>
      </c>
      <c r="C4487" t="str">
        <f>IFERROR(VLOOKUP(Table1[[#This Row],[Ticker]],[1]!Table1[[Symbol]:[Industry]],2,FALSE),"-")</f>
        <v>-</v>
      </c>
      <c r="D4487" t="s">
        <v>1369</v>
      </c>
      <c r="E4487">
        <v>7.20038</v>
      </c>
      <c r="F4487">
        <v>23</v>
      </c>
      <c r="G4487">
        <v>-23.098750294322699</v>
      </c>
      <c r="H4487">
        <v>-4.1612945777006196</v>
      </c>
      <c r="I4487">
        <v>-8.9224805949449397</v>
      </c>
      <c r="J4487">
        <v>0.54422459675781298</v>
      </c>
      <c r="K4487">
        <v>22.854408417357199</v>
      </c>
      <c r="L4487">
        <v>22.4687620838552</v>
      </c>
      <c r="M4487">
        <v>93.779490490814496</v>
      </c>
      <c r="N4487">
        <v>2.4473493975903602</v>
      </c>
      <c r="O4487">
        <v>1.1304347826087</v>
      </c>
      <c r="P4487">
        <v>6.3337956541840104</v>
      </c>
    </row>
    <row r="4488" spans="1:17" hidden="1" x14ac:dyDescent="0.3">
      <c r="A4488" t="s">
        <v>9131</v>
      </c>
      <c r="B4488" t="s">
        <v>9132</v>
      </c>
      <c r="C4488" t="str">
        <f>IFERROR(VLOOKUP(Table1[[#This Row],[Ticker]],[1]!Table1[[Symbol]:[Industry]],2,FALSE),"-")</f>
        <v>-</v>
      </c>
      <c r="D4488" t="s">
        <v>619</v>
      </c>
      <c r="E4488">
        <v>7.1895757500000004</v>
      </c>
      <c r="F4488">
        <v>20.47</v>
      </c>
      <c r="G4488">
        <v>83.000800909267497</v>
      </c>
      <c r="H4488">
        <v>17.250330570579301</v>
      </c>
      <c r="I4488">
        <v>32.1159339740531</v>
      </c>
      <c r="J4488">
        <v>5.5185835711167801</v>
      </c>
      <c r="K4488">
        <v>17.436679767817399</v>
      </c>
      <c r="L4488">
        <v>14.8061401787044</v>
      </c>
      <c r="M4488">
        <v>100</v>
      </c>
      <c r="N4488">
        <v>3.3965217391304301</v>
      </c>
      <c r="O4488">
        <v>0</v>
      </c>
      <c r="P4488">
        <v>106.97674418604601</v>
      </c>
    </row>
    <row r="4489" spans="1:17" hidden="1" x14ac:dyDescent="0.3">
      <c r="A4489" t="s">
        <v>9133</v>
      </c>
      <c r="B4489" t="s">
        <v>9134</v>
      </c>
      <c r="C4489" t="str">
        <f>IFERROR(VLOOKUP(Table1[[#This Row],[Ticker]],[1]!Table1[[Symbol]:[Industry]],2,FALSE),"-")</f>
        <v>-</v>
      </c>
      <c r="D4489" t="s">
        <v>3298</v>
      </c>
      <c r="E4489">
        <v>7.1767812500000003</v>
      </c>
      <c r="F4489">
        <v>8.9499999999999993</v>
      </c>
      <c r="G4489">
        <v>185.71263803809899</v>
      </c>
      <c r="H4489">
        <v>-24.465863105619398</v>
      </c>
      <c r="I4489">
        <v>5.5264497967549699</v>
      </c>
      <c r="J4489">
        <v>5.2108912634244797</v>
      </c>
      <c r="K4489">
        <v>10.750117839756101</v>
      </c>
      <c r="L4489">
        <v>8.7757034740001707</v>
      </c>
      <c r="M4489">
        <v>39.047840214815402</v>
      </c>
      <c r="N4489">
        <v>2.0031480538258002</v>
      </c>
      <c r="O4489">
        <v>62.905027932960898</v>
      </c>
      <c r="P4489">
        <v>245.559845559845</v>
      </c>
    </row>
    <row r="4490" spans="1:17" hidden="1" x14ac:dyDescent="0.3">
      <c r="A4490" t="s">
        <v>9135</v>
      </c>
      <c r="B4490" t="s">
        <v>9136</v>
      </c>
      <c r="C4490" t="str">
        <f>IFERROR(VLOOKUP(Table1[[#This Row],[Ticker]],[1]!Table1[[Symbol]:[Industry]],2,FALSE),"-")</f>
        <v>-</v>
      </c>
      <c r="D4490" t="s">
        <v>268</v>
      </c>
      <c r="E4490">
        <v>7.1340124999999999</v>
      </c>
      <c r="F4490">
        <v>4.7</v>
      </c>
      <c r="G4490">
        <v>99.833580532744804</v>
      </c>
      <c r="H4490">
        <v>0.75673820918464496</v>
      </c>
      <c r="I4490">
        <v>38.338494992701101</v>
      </c>
      <c r="J4490">
        <v>5.4622573836430801</v>
      </c>
      <c r="K4490">
        <v>4.2064713935959004</v>
      </c>
      <c r="L4490">
        <v>3.6644703281519</v>
      </c>
      <c r="M4490">
        <v>100</v>
      </c>
      <c r="N4490">
        <v>5.8076529645766204</v>
      </c>
      <c r="O4490">
        <v>0</v>
      </c>
      <c r="P4490">
        <v>123.809523809523</v>
      </c>
    </row>
    <row r="4491" spans="1:17" hidden="1" x14ac:dyDescent="0.3">
      <c r="A4491" t="s">
        <v>9137</v>
      </c>
      <c r="B4491" t="s">
        <v>9138</v>
      </c>
      <c r="C4491" t="str">
        <f>IFERROR(VLOOKUP(Table1[[#This Row],[Ticker]],[1]!Table1[[Symbol]:[Industry]],2,FALSE),"-")</f>
        <v>-</v>
      </c>
      <c r="E4491">
        <v>7.1047335699999996</v>
      </c>
      <c r="F4491">
        <v>7.1</v>
      </c>
      <c r="G4491">
        <v>-16.4001857010213</v>
      </c>
      <c r="H4491">
        <v>6.5981990931854497</v>
      </c>
      <c r="I4491">
        <v>-24.230635223487901</v>
      </c>
      <c r="J4491">
        <v>-1.2790573106755601</v>
      </c>
      <c r="K4491">
        <v>6.74418403364459</v>
      </c>
      <c r="L4491">
        <v>6.7441630214700998</v>
      </c>
      <c r="M4491">
        <v>58.2394266223777</v>
      </c>
      <c r="N4491">
        <v>1.29355941718339</v>
      </c>
      <c r="O4491">
        <v>19.7183098591549</v>
      </c>
      <c r="P4491">
        <v>29.798903107861001</v>
      </c>
      <c r="Q4491">
        <v>-3.2369896127931001E-2</v>
      </c>
    </row>
    <row r="4492" spans="1:17" hidden="1" x14ac:dyDescent="0.3">
      <c r="A4492" t="s">
        <v>9139</v>
      </c>
      <c r="B4492" t="s">
        <v>9140</v>
      </c>
      <c r="C4492" t="str">
        <f>IFERROR(VLOOKUP(Table1[[#This Row],[Ticker]],[1]!Table1[[Symbol]:[Industry]],2,FALSE),"-")</f>
        <v>-</v>
      </c>
      <c r="D4492" t="s">
        <v>619</v>
      </c>
      <c r="E4492">
        <v>7.1005599999999998</v>
      </c>
      <c r="F4492">
        <v>11.5</v>
      </c>
      <c r="G4492">
        <v>-20.929348294699999</v>
      </c>
      <c r="H4492">
        <v>5.2583058028892902</v>
      </c>
      <c r="I4492">
        <v>-38.538464374545804</v>
      </c>
      <c r="J4492">
        <v>2.0446659030243599</v>
      </c>
      <c r="K4492">
        <v>11.6145727165765</v>
      </c>
      <c r="L4492">
        <v>12.5505615863161</v>
      </c>
      <c r="M4492">
        <v>68.981101658160497</v>
      </c>
      <c r="N4492">
        <v>0.484477500466795</v>
      </c>
      <c r="O4492">
        <v>65.652173913043399</v>
      </c>
      <c r="P4492">
        <v>43.570536828963697</v>
      </c>
      <c r="Q4492">
        <v>4.1109540804771999E-2</v>
      </c>
    </row>
    <row r="4493" spans="1:17" hidden="1" x14ac:dyDescent="0.3">
      <c r="A4493" t="s">
        <v>9141</v>
      </c>
      <c r="B4493" t="s">
        <v>9142</v>
      </c>
      <c r="C4493" t="str">
        <f>IFERROR(VLOOKUP(Table1[[#This Row],[Ticker]],[1]!Table1[[Symbol]:[Industry]],2,FALSE),"-")</f>
        <v>-</v>
      </c>
      <c r="D4493" t="s">
        <v>216</v>
      </c>
      <c r="E4493">
        <v>7.0848679529999998</v>
      </c>
      <c r="F4493">
        <v>5.01</v>
      </c>
      <c r="G4493">
        <v>134.90730545418501</v>
      </c>
      <c r="H4493">
        <v>-8.18428308344774</v>
      </c>
      <c r="I4493">
        <v>44.807621514449302</v>
      </c>
      <c r="J4493">
        <v>-1.2204812855951199</v>
      </c>
      <c r="K4493">
        <v>4.8848334799559501</v>
      </c>
      <c r="L4493">
        <v>3.8515610760913499</v>
      </c>
      <c r="M4493">
        <v>45.791798115962003</v>
      </c>
      <c r="N4493">
        <v>0.78340850820081098</v>
      </c>
      <c r="O4493">
        <v>41.516966067864203</v>
      </c>
      <c r="P4493">
        <v>203.636363636363</v>
      </c>
      <c r="Q4493">
        <v>0.117340132719125</v>
      </c>
    </row>
    <row r="4494" spans="1:17" hidden="1" x14ac:dyDescent="0.3">
      <c r="A4494" t="s">
        <v>9143</v>
      </c>
      <c r="B4494" t="s">
        <v>9144</v>
      </c>
      <c r="C4494" t="str">
        <f>IFERROR(VLOOKUP(Table1[[#This Row],[Ticker]],[1]!Table1[[Symbol]:[Industry]],2,FALSE),"-")</f>
        <v>-</v>
      </c>
      <c r="E4494">
        <v>7.0757500000000002</v>
      </c>
      <c r="F4494">
        <v>4.1500000000000004</v>
      </c>
      <c r="G4494">
        <v>-5.4045147053503397</v>
      </c>
      <c r="H4494">
        <v>-12.3471352856652</v>
      </c>
      <c r="I4494">
        <v>-52.8502612115349</v>
      </c>
      <c r="J4494">
        <v>-4.4901003460339401</v>
      </c>
      <c r="K4494">
        <v>4.6846853022728299</v>
      </c>
      <c r="L4494">
        <v>4.8944155745919504</v>
      </c>
      <c r="M4494">
        <v>34.391627494304998</v>
      </c>
      <c r="N4494">
        <v>1.4479041916167601</v>
      </c>
      <c r="O4494">
        <v>83.132530120481903</v>
      </c>
      <c r="P4494">
        <v>33.870967741935502</v>
      </c>
      <c r="Q4494">
        <v>-5.2586487179328997E-2</v>
      </c>
    </row>
    <row r="4495" spans="1:17" hidden="1" x14ac:dyDescent="0.3">
      <c r="A4495" t="s">
        <v>9145</v>
      </c>
      <c r="B4495" t="s">
        <v>9146</v>
      </c>
      <c r="C4495" t="str">
        <f>IFERROR(VLOOKUP(Table1[[#This Row],[Ticker]],[1]!Table1[[Symbol]:[Industry]],2,FALSE),"-")</f>
        <v>-</v>
      </c>
      <c r="D4495" t="s">
        <v>619</v>
      </c>
      <c r="E4495">
        <v>7.0736400000000001</v>
      </c>
      <c r="F4495">
        <v>17.64</v>
      </c>
      <c r="G4495">
        <v>185.497740933747</v>
      </c>
      <c r="H4495">
        <v>2.9178249939829</v>
      </c>
      <c r="I4495">
        <v>216.32267111929201</v>
      </c>
      <c r="J4495">
        <v>-1.2561027354844001</v>
      </c>
      <c r="K4495">
        <v>18.249098984153299</v>
      </c>
      <c r="L4495">
        <v>13.4031712049857</v>
      </c>
      <c r="M4495">
        <v>28.081550393508699</v>
      </c>
      <c r="N4495">
        <v>0.260795454545454</v>
      </c>
      <c r="O4495">
        <v>44.047619047619001</v>
      </c>
      <c r="P4495">
        <v>239.230769230769</v>
      </c>
      <c r="Q4495">
        <v>0.11944147417601</v>
      </c>
    </row>
    <row r="4496" spans="1:17" hidden="1" x14ac:dyDescent="0.3">
      <c r="A4496" t="s">
        <v>9147</v>
      </c>
      <c r="B4496" t="s">
        <v>9148</v>
      </c>
      <c r="C4496" t="str">
        <f>IFERROR(VLOOKUP(Table1[[#This Row],[Ticker]],[1]!Table1[[Symbol]:[Industry]],2,FALSE),"-")</f>
        <v>-</v>
      </c>
      <c r="D4496" t="s">
        <v>420</v>
      </c>
      <c r="E4496">
        <v>7.0603559999999996</v>
      </c>
      <c r="F4496">
        <v>1.38</v>
      </c>
      <c r="G4496">
        <v>70.3902539063196</v>
      </c>
      <c r="H4496">
        <v>18.060927644521598</v>
      </c>
      <c r="I4496">
        <v>9.0680480751953407</v>
      </c>
      <c r="J4496">
        <v>-8.4212926446214809</v>
      </c>
      <c r="K4496">
        <v>1.1990240394253699</v>
      </c>
      <c r="L4496">
        <v>1.0448092098786499</v>
      </c>
      <c r="M4496">
        <v>54.302870525760397</v>
      </c>
      <c r="N4496">
        <v>1.13697472182185</v>
      </c>
      <c r="O4496">
        <v>15.9420289855072</v>
      </c>
      <c r="P4496">
        <v>142.105263157894</v>
      </c>
      <c r="Q4496">
        <v>7.1909504314109002E-2</v>
      </c>
    </row>
    <row r="4497" spans="1:17" hidden="1" x14ac:dyDescent="0.3">
      <c r="A4497" t="s">
        <v>9149</v>
      </c>
      <c r="B4497" t="s">
        <v>9150</v>
      </c>
      <c r="C4497" t="str">
        <f>IFERROR(VLOOKUP(Table1[[#This Row],[Ticker]],[1]!Table1[[Symbol]:[Industry]],2,FALSE),"-")</f>
        <v>-</v>
      </c>
      <c r="D4497" t="s">
        <v>1435</v>
      </c>
      <c r="E4497">
        <v>7.0408799999999996</v>
      </c>
      <c r="F4497">
        <v>11.55</v>
      </c>
      <c r="G4497">
        <v>32.105137804302103</v>
      </c>
      <c r="H4497">
        <v>11.031013114606999</v>
      </c>
      <c r="I4497">
        <v>-17.623140154454301</v>
      </c>
      <c r="J4497">
        <v>4.8088024905785201</v>
      </c>
      <c r="K4497">
        <v>11.6529060861009</v>
      </c>
      <c r="L4497">
        <v>10.99285395661</v>
      </c>
      <c r="M4497">
        <v>47.577092904470199</v>
      </c>
      <c r="N4497">
        <v>0.55571420793292103</v>
      </c>
      <c r="O4497">
        <v>23.3766233766233</v>
      </c>
      <c r="P4497">
        <v>62.447257383966203</v>
      </c>
      <c r="Q4497">
        <v>9.9864604842710994E-2</v>
      </c>
    </row>
    <row r="4498" spans="1:17" hidden="1" x14ac:dyDescent="0.3">
      <c r="A4498" t="s">
        <v>9151</v>
      </c>
      <c r="B4498" t="s">
        <v>9152</v>
      </c>
      <c r="C4498" t="str">
        <f>IFERROR(VLOOKUP(Table1[[#This Row],[Ticker]],[1]!Table1[[Symbol]:[Industry]],2,FALSE),"-")</f>
        <v>-</v>
      </c>
      <c r="D4498" t="s">
        <v>921</v>
      </c>
      <c r="E4498">
        <v>7.0354944000000001</v>
      </c>
      <c r="F4498">
        <v>5.28</v>
      </c>
      <c r="G4498">
        <v>-61.268104796968899</v>
      </c>
      <c r="H4498">
        <v>20.600610184204101</v>
      </c>
      <c r="I4498">
        <v>-32.627168267908203</v>
      </c>
      <c r="J4498">
        <v>6.1893858870803902</v>
      </c>
      <c r="K4498">
        <v>4.7996637091556096</v>
      </c>
      <c r="L4498">
        <v>5.6718220702116504</v>
      </c>
      <c r="M4498">
        <v>65.236431998776297</v>
      </c>
      <c r="N4498">
        <v>1.0647885061164499</v>
      </c>
      <c r="O4498">
        <v>72.348484848484802</v>
      </c>
      <c r="P4498">
        <v>32.9974811083123</v>
      </c>
      <c r="Q4498">
        <v>1.3595126705061999E-2</v>
      </c>
    </row>
    <row r="4499" spans="1:17" hidden="1" x14ac:dyDescent="0.3">
      <c r="A4499" t="s">
        <v>9153</v>
      </c>
      <c r="B4499" t="s">
        <v>9154</v>
      </c>
      <c r="C4499" t="str">
        <f>IFERROR(VLOOKUP(Table1[[#This Row],[Ticker]],[1]!Table1[[Symbol]:[Industry]],2,FALSE),"-")</f>
        <v>-</v>
      </c>
      <c r="D4499" t="s">
        <v>539</v>
      </c>
      <c r="E4499">
        <v>7.0349999999999904</v>
      </c>
      <c r="F4499">
        <v>30.02</v>
      </c>
      <c r="G4499">
        <v>62.483684052413601</v>
      </c>
      <c r="H4499">
        <v>24.777480932503401</v>
      </c>
      <c r="I4499">
        <v>74.144354665697506</v>
      </c>
      <c r="J4499">
        <v>-9.2244129353758506</v>
      </c>
      <c r="K4499">
        <v>30.137216144362299</v>
      </c>
      <c r="L4499">
        <v>25.5132859627704</v>
      </c>
      <c r="M4499">
        <v>59.069059695734197</v>
      </c>
      <c r="N4499">
        <v>0.38680370502796302</v>
      </c>
      <c r="O4499">
        <v>34.277148567621502</v>
      </c>
      <c r="P4499">
        <v>145.06122448979499</v>
      </c>
    </row>
    <row r="4500" spans="1:17" hidden="1" x14ac:dyDescent="0.3">
      <c r="A4500" t="s">
        <v>9155</v>
      </c>
      <c r="B4500" t="s">
        <v>9156</v>
      </c>
      <c r="C4500" t="str">
        <f>IFERROR(VLOOKUP(Table1[[#This Row],[Ticker]],[1]!Table1[[Symbol]:[Industry]],2,FALSE),"-")</f>
        <v>-</v>
      </c>
      <c r="D4500" t="s">
        <v>407</v>
      </c>
      <c r="E4500">
        <v>7.0254947999999997</v>
      </c>
      <c r="F4500">
        <v>21.93</v>
      </c>
      <c r="G4500">
        <v>143.13733321530299</v>
      </c>
      <c r="H4500">
        <v>27.553711727469601</v>
      </c>
      <c r="I4500">
        <v>30.554893963636999</v>
      </c>
      <c r="J4500">
        <v>16.214213522560701</v>
      </c>
      <c r="K4500">
        <v>16.551002156540601</v>
      </c>
      <c r="L4500">
        <v>15.5438325942647</v>
      </c>
      <c r="M4500">
        <v>92.055742692865607</v>
      </c>
      <c r="N4500">
        <v>3.2661623450952999</v>
      </c>
      <c r="O4500">
        <v>0</v>
      </c>
      <c r="P4500">
        <v>195.95141700404801</v>
      </c>
      <c r="Q4500">
        <v>0.13733205175409</v>
      </c>
    </row>
    <row r="4501" spans="1:17" hidden="1" x14ac:dyDescent="0.3">
      <c r="A4501" t="s">
        <v>9157</v>
      </c>
      <c r="B4501" t="s">
        <v>9158</v>
      </c>
      <c r="C4501" t="str">
        <f>IFERROR(VLOOKUP(Table1[[#This Row],[Ticker]],[1]!Table1[[Symbol]:[Industry]],2,FALSE),"-")</f>
        <v>-</v>
      </c>
      <c r="E4501">
        <v>7.0152479999999997</v>
      </c>
      <c r="F4501">
        <v>2.88</v>
      </c>
      <c r="G4501">
        <v>13.1669138660782</v>
      </c>
      <c r="H4501">
        <v>20.273094562570801</v>
      </c>
      <c r="I4501">
        <v>-66.359841614154405</v>
      </c>
      <c r="J4501">
        <v>-4.3000660606816297</v>
      </c>
      <c r="K4501">
        <v>2.6583136871366202</v>
      </c>
      <c r="L4501">
        <v>2.6646336110806401</v>
      </c>
      <c r="M4501">
        <v>53.577387046001697</v>
      </c>
      <c r="N4501">
        <v>0.74018912529550795</v>
      </c>
      <c r="O4501">
        <v>125.347222222222</v>
      </c>
      <c r="P4501">
        <v>85.806451612903203</v>
      </c>
      <c r="Q4501">
        <v>7.8538346228612999E-2</v>
      </c>
    </row>
    <row r="4502" spans="1:17" hidden="1" x14ac:dyDescent="0.3">
      <c r="A4502" t="s">
        <v>9159</v>
      </c>
      <c r="B4502" t="s">
        <v>9160</v>
      </c>
      <c r="C4502" t="str">
        <f>IFERROR(VLOOKUP(Table1[[#This Row],[Ticker]],[1]!Table1[[Symbol]:[Industry]],2,FALSE),"-")</f>
        <v>-</v>
      </c>
      <c r="D4502" t="s">
        <v>539</v>
      </c>
      <c r="E4502">
        <v>7.0138676249999996</v>
      </c>
      <c r="F4502">
        <v>3.47</v>
      </c>
      <c r="G4502">
        <v>6.9674529496361703</v>
      </c>
      <c r="H4502">
        <v>7.0188296459018504</v>
      </c>
      <c r="I4502">
        <v>-26.053191416223999</v>
      </c>
      <c r="J4502">
        <v>-7.1877341661287799</v>
      </c>
      <c r="K4502">
        <v>3.4582510353293698</v>
      </c>
      <c r="L4502">
        <v>3.4268043595178499</v>
      </c>
      <c r="M4502">
        <v>43.598829987270399</v>
      </c>
      <c r="N4502">
        <v>0.62558898562038601</v>
      </c>
      <c r="O4502">
        <v>34.293948126801098</v>
      </c>
      <c r="P4502">
        <v>52.1929824561403</v>
      </c>
      <c r="Q4502">
        <v>6.9540375811651997E-2</v>
      </c>
    </row>
    <row r="4503" spans="1:17" hidden="1" x14ac:dyDescent="0.3">
      <c r="A4503" t="s">
        <v>9161</v>
      </c>
      <c r="B4503" t="s">
        <v>9162</v>
      </c>
      <c r="C4503" t="str">
        <f>IFERROR(VLOOKUP(Table1[[#This Row],[Ticker]],[1]!Table1[[Symbol]:[Industry]],2,FALSE),"-")</f>
        <v>-</v>
      </c>
      <c r="D4503" t="s">
        <v>1147</v>
      </c>
      <c r="E4503">
        <v>7.0095051000000002</v>
      </c>
      <c r="F4503">
        <v>3.51</v>
      </c>
      <c r="G4503">
        <v>96.7787737043531</v>
      </c>
      <c r="H4503">
        <v>-15.2456319270982</v>
      </c>
      <c r="I4503">
        <v>-10.1664558898475</v>
      </c>
      <c r="J4503">
        <v>3.0442245967578101</v>
      </c>
      <c r="K4503">
        <v>3.8469689623384</v>
      </c>
      <c r="L4503">
        <v>3.55489062641941</v>
      </c>
      <c r="M4503">
        <v>29.8249973201277</v>
      </c>
      <c r="N4503">
        <v>0.593634338772005</v>
      </c>
      <c r="O4503">
        <v>4149.2877492877496</v>
      </c>
      <c r="P4503">
        <v>138.775510204081</v>
      </c>
      <c r="Q4503">
        <v>5.5752741248609003E-2</v>
      </c>
    </row>
    <row r="4504" spans="1:17" hidden="1" x14ac:dyDescent="0.3">
      <c r="A4504" t="s">
        <v>9163</v>
      </c>
      <c r="B4504" t="s">
        <v>9164</v>
      </c>
      <c r="C4504" t="str">
        <f>IFERROR(VLOOKUP(Table1[[#This Row],[Ticker]],[1]!Table1[[Symbol]:[Industry]],2,FALSE),"-")</f>
        <v>-</v>
      </c>
      <c r="D4504" t="s">
        <v>539</v>
      </c>
      <c r="E4504">
        <v>7.0084895999999999</v>
      </c>
      <c r="F4504">
        <v>22.19</v>
      </c>
      <c r="G4504">
        <v>-10.9346799043897</v>
      </c>
      <c r="H4504">
        <v>-6.1144195777006098</v>
      </c>
      <c r="I4504">
        <v>-15.704907922525001</v>
      </c>
      <c r="J4504">
        <v>-12.0669939719075</v>
      </c>
      <c r="K4504">
        <v>23.276273204027898</v>
      </c>
      <c r="L4504">
        <v>21.083237131619502</v>
      </c>
      <c r="M4504">
        <v>30.230867845951899</v>
      </c>
      <c r="N4504">
        <v>1.5836616687958001</v>
      </c>
      <c r="O4504">
        <v>27.760252365930601</v>
      </c>
      <c r="P4504">
        <v>53.670360110803301</v>
      </c>
      <c r="Q4504">
        <v>7.3174614728754001E-2</v>
      </c>
    </row>
    <row r="4505" spans="1:17" hidden="1" x14ac:dyDescent="0.3">
      <c r="A4505" t="s">
        <v>9165</v>
      </c>
      <c r="B4505" t="s">
        <v>9166</v>
      </c>
      <c r="C4505" t="str">
        <f>IFERROR(VLOOKUP(Table1[[#This Row],[Ticker]],[1]!Table1[[Symbol]:[Industry]],2,FALSE),"-")</f>
        <v>-</v>
      </c>
      <c r="D4505" t="s">
        <v>539</v>
      </c>
      <c r="E4505">
        <v>6.9301300000000001</v>
      </c>
      <c r="F4505">
        <v>23</v>
      </c>
      <c r="G4505">
        <v>27.339846196905199</v>
      </c>
      <c r="H4505">
        <v>-7.9128577290136599</v>
      </c>
      <c r="I4505">
        <v>-0.42851788667264401</v>
      </c>
      <c r="J4505">
        <v>-9.2604629032421908</v>
      </c>
      <c r="K4505">
        <v>23.3339511032693</v>
      </c>
      <c r="L4505">
        <v>21.194332739435701</v>
      </c>
      <c r="M4505">
        <v>43.232472435394399</v>
      </c>
      <c r="N4505">
        <v>0.79372828158278197</v>
      </c>
      <c r="O4505">
        <v>17.391304347826001</v>
      </c>
      <c r="P4505">
        <v>67.394468704512306</v>
      </c>
      <c r="Q4505">
        <v>9.8998394479727997E-2</v>
      </c>
    </row>
    <row r="4506" spans="1:17" hidden="1" x14ac:dyDescent="0.3">
      <c r="A4506" t="s">
        <v>9167</v>
      </c>
      <c r="B4506" t="s">
        <v>9168</v>
      </c>
      <c r="C4506" t="str">
        <f>IFERROR(VLOOKUP(Table1[[#This Row],[Ticker]],[1]!Table1[[Symbol]:[Industry]],2,FALSE),"-")</f>
        <v>-</v>
      </c>
      <c r="D4506" t="s">
        <v>51</v>
      </c>
      <c r="E4506">
        <v>6.911918</v>
      </c>
      <c r="F4506">
        <v>18.850000000000001</v>
      </c>
      <c r="G4506">
        <v>85.701476078059699</v>
      </c>
      <c r="H4506">
        <v>9.3862794613668008</v>
      </c>
      <c r="I4506">
        <v>-37.556358689359698</v>
      </c>
      <c r="J4506">
        <v>10.758291875045201</v>
      </c>
      <c r="K4506">
        <v>16.9928236793297</v>
      </c>
      <c r="L4506">
        <v>15.5613257313614</v>
      </c>
      <c r="M4506">
        <v>67.618265575930394</v>
      </c>
      <c r="N4506">
        <v>2.19449121522694</v>
      </c>
      <c r="O4506">
        <v>50.875331564986702</v>
      </c>
      <c r="P4506">
        <v>120.467836257309</v>
      </c>
    </row>
    <row r="4507" spans="1:17" hidden="1" x14ac:dyDescent="0.3">
      <c r="A4507" t="s">
        <v>9169</v>
      </c>
      <c r="B4507" t="s">
        <v>9170</v>
      </c>
      <c r="C4507" t="str">
        <f>IFERROR(VLOOKUP(Table1[[#This Row],[Ticker]],[1]!Table1[[Symbol]:[Industry]],2,FALSE),"-")</f>
        <v>-</v>
      </c>
      <c r="D4507" t="s">
        <v>407</v>
      </c>
      <c r="E4507">
        <v>6.9062400000000004</v>
      </c>
      <c r="F4507">
        <v>17.440000000000001</v>
      </c>
      <c r="G4507">
        <v>114.92816631226199</v>
      </c>
      <c r="H4507">
        <v>8.7720387556327193</v>
      </c>
      <c r="I4507">
        <v>-6.5958401120572896</v>
      </c>
      <c r="J4507">
        <v>9.9051025825551093</v>
      </c>
      <c r="K4507">
        <v>15.7215515080269</v>
      </c>
      <c r="L4507">
        <v>14.9642296165832</v>
      </c>
      <c r="M4507">
        <v>64.863839471081207</v>
      </c>
      <c r="N4507">
        <v>2.23267394871975</v>
      </c>
      <c r="O4507">
        <v>27.694954128440301</v>
      </c>
      <c r="P4507">
        <v>167.8955453149</v>
      </c>
      <c r="Q4507">
        <v>5.3196061696988997E-2</v>
      </c>
    </row>
    <row r="4508" spans="1:17" hidden="1" x14ac:dyDescent="0.3">
      <c r="A4508" t="s">
        <v>9171</v>
      </c>
      <c r="B4508" t="s">
        <v>9172</v>
      </c>
      <c r="C4508" t="str">
        <f>IFERROR(VLOOKUP(Table1[[#This Row],[Ticker]],[1]!Table1[[Symbol]:[Industry]],2,FALSE),"-")</f>
        <v>-</v>
      </c>
      <c r="D4508" t="s">
        <v>62</v>
      </c>
      <c r="E4508">
        <v>6.9000482999999999</v>
      </c>
      <c r="F4508">
        <v>23</v>
      </c>
      <c r="G4508">
        <v>-19.430488731324299</v>
      </c>
      <c r="H4508">
        <v>-4.1612945777006196</v>
      </c>
      <c r="I4508">
        <v>-5.2610586498941299</v>
      </c>
      <c r="J4508">
        <v>0.54422459675781298</v>
      </c>
      <c r="K4508">
        <v>22.995688469819399</v>
      </c>
      <c r="L4508">
        <v>22.448902782490801</v>
      </c>
      <c r="M4508">
        <v>10.6643431554632</v>
      </c>
      <c r="N4508">
        <v>0</v>
      </c>
      <c r="O4508">
        <v>5.4347826086956497</v>
      </c>
      <c r="P4508">
        <v>12.1951219512195</v>
      </c>
    </row>
    <row r="4509" spans="1:17" hidden="1" x14ac:dyDescent="0.3">
      <c r="A4509" t="s">
        <v>9173</v>
      </c>
      <c r="B4509" t="s">
        <v>9174</v>
      </c>
      <c r="C4509" t="str">
        <f>IFERROR(VLOOKUP(Table1[[#This Row],[Ticker]],[1]!Table1[[Symbol]:[Industry]],2,FALSE),"-")</f>
        <v>-</v>
      </c>
      <c r="E4509">
        <v>6.8672575</v>
      </c>
      <c r="F4509">
        <v>12.83</v>
      </c>
      <c r="G4509">
        <v>-57.430300123251897</v>
      </c>
      <c r="H4509">
        <v>2.1041629655804899</v>
      </c>
      <c r="I4509">
        <v>-54.044444188060197</v>
      </c>
      <c r="J4509">
        <v>-3.9035144692169701</v>
      </c>
      <c r="K4509">
        <v>13.2587361595067</v>
      </c>
      <c r="L4509">
        <v>16.316205603811401</v>
      </c>
      <c r="M4509">
        <v>41.502844474063899</v>
      </c>
      <c r="N4509">
        <v>0.75349827948566905</v>
      </c>
      <c r="O4509">
        <v>166.17303195635199</v>
      </c>
      <c r="P4509">
        <v>16.108597285067798</v>
      </c>
      <c r="Q4509">
        <v>7.3572689386909002E-2</v>
      </c>
    </row>
    <row r="4510" spans="1:17" hidden="1" x14ac:dyDescent="0.3">
      <c r="A4510" t="s">
        <v>9175</v>
      </c>
      <c r="B4510" t="s">
        <v>9176</v>
      </c>
      <c r="C4510" t="str">
        <f>IFERROR(VLOOKUP(Table1[[#This Row],[Ticker]],[1]!Table1[[Symbol]:[Industry]],2,FALSE),"-")</f>
        <v>-</v>
      </c>
      <c r="D4510" t="s">
        <v>539</v>
      </c>
      <c r="E4510">
        <v>6.8576199999999998</v>
      </c>
      <c r="F4510">
        <v>13.42</v>
      </c>
      <c r="G4510">
        <v>-23.975943276778899</v>
      </c>
      <c r="H4510">
        <v>-4.1612945777006196</v>
      </c>
      <c r="I4510">
        <v>-15.2562762491289</v>
      </c>
      <c r="J4510">
        <v>0.54422459675781298</v>
      </c>
      <c r="K4510">
        <v>13.4199999999999</v>
      </c>
      <c r="M4510">
        <v>50</v>
      </c>
      <c r="O4510">
        <v>0</v>
      </c>
      <c r="P4510">
        <v>0</v>
      </c>
    </row>
    <row r="4511" spans="1:17" hidden="1" x14ac:dyDescent="0.3">
      <c r="A4511" t="s">
        <v>9177</v>
      </c>
      <c r="B4511" t="s">
        <v>9178</v>
      </c>
      <c r="C4511" t="str">
        <f>IFERROR(VLOOKUP(Table1[[#This Row],[Ticker]],[1]!Table1[[Symbol]:[Industry]],2,FALSE),"-")</f>
        <v>-</v>
      </c>
      <c r="D4511" t="s">
        <v>420</v>
      </c>
      <c r="E4511">
        <v>6.8434562000000003</v>
      </c>
      <c r="F4511">
        <v>22.81</v>
      </c>
      <c r="G4511">
        <v>164.02910722827099</v>
      </c>
      <c r="H4511">
        <v>60.522720292187799</v>
      </c>
      <c r="I4511">
        <v>-23.906656705676799</v>
      </c>
      <c r="J4511">
        <v>16.2100209414053</v>
      </c>
      <c r="K4511">
        <v>15.9389823486558</v>
      </c>
      <c r="L4511">
        <v>16.121992139121499</v>
      </c>
      <c r="M4511">
        <v>97.398171916998294</v>
      </c>
      <c r="N4511">
        <v>3.6882030796984702</v>
      </c>
      <c r="O4511">
        <v>17.492327926348</v>
      </c>
      <c r="P4511">
        <v>202.11920529801299</v>
      </c>
      <c r="Q4511">
        <v>7.5772321119569996E-2</v>
      </c>
    </row>
    <row r="4512" spans="1:17" hidden="1" x14ac:dyDescent="0.3">
      <c r="A4512" t="s">
        <v>9179</v>
      </c>
      <c r="B4512" t="s">
        <v>9180</v>
      </c>
      <c r="C4512" t="str">
        <f>IFERROR(VLOOKUP(Table1[[#This Row],[Ticker]],[1]!Table1[[Symbol]:[Industry]],2,FALSE),"-")</f>
        <v>-</v>
      </c>
      <c r="D4512">
        <v>0</v>
      </c>
      <c r="E4512">
        <v>6.8351499999999996</v>
      </c>
      <c r="F4512">
        <v>6.99</v>
      </c>
      <c r="G4512">
        <v>53.886652143068297</v>
      </c>
      <c r="H4512">
        <v>24.4893523723917</v>
      </c>
      <c r="I4512">
        <v>-10.1434942942417</v>
      </c>
      <c r="J4512">
        <v>1.4137898141491101</v>
      </c>
      <c r="K4512">
        <v>5.9173619181614399</v>
      </c>
      <c r="L4512">
        <v>6.0292812362220198</v>
      </c>
      <c r="M4512">
        <v>33.054303584157999</v>
      </c>
      <c r="N4512">
        <v>3.13503805343966</v>
      </c>
      <c r="O4512">
        <v>18.168812589413399</v>
      </c>
      <c r="P4512">
        <v>96.348314606741496</v>
      </c>
    </row>
    <row r="4513" spans="1:17" hidden="1" x14ac:dyDescent="0.3">
      <c r="A4513" t="s">
        <v>9181</v>
      </c>
      <c r="B4513" t="s">
        <v>9182</v>
      </c>
      <c r="C4513" t="str">
        <f>IFERROR(VLOOKUP(Table1[[#This Row],[Ticker]],[1]!Table1[[Symbol]:[Industry]],2,FALSE),"-")</f>
        <v>-</v>
      </c>
      <c r="D4513" t="s">
        <v>703</v>
      </c>
      <c r="E4513">
        <v>6.7584707650000002</v>
      </c>
      <c r="F4513">
        <v>35.21</v>
      </c>
      <c r="G4513">
        <v>38.845879178780301</v>
      </c>
      <c r="H4513">
        <v>-4.2448367665059497</v>
      </c>
      <c r="I4513">
        <v>12.085495902769701</v>
      </c>
      <c r="J4513">
        <v>-2.2726768116928802</v>
      </c>
      <c r="K4513">
        <v>35.079948389225898</v>
      </c>
      <c r="L4513">
        <v>30.4565301529652</v>
      </c>
      <c r="M4513">
        <v>51.4778037811056</v>
      </c>
      <c r="N4513">
        <v>1.56502637446523</v>
      </c>
      <c r="O4513">
        <v>7.2706617438227799</v>
      </c>
      <c r="P4513">
        <v>64.157796383399699</v>
      </c>
    </row>
    <row r="4514" spans="1:17" hidden="1" x14ac:dyDescent="0.3">
      <c r="A4514" t="s">
        <v>9183</v>
      </c>
      <c r="B4514" t="s">
        <v>9184</v>
      </c>
      <c r="C4514" t="str">
        <f>IFERROR(VLOOKUP(Table1[[#This Row],[Ticker]],[1]!Table1[[Symbol]:[Industry]],2,FALSE),"-")</f>
        <v>-</v>
      </c>
      <c r="D4514" t="s">
        <v>72</v>
      </c>
      <c r="E4514">
        <v>6.7458760799999897</v>
      </c>
      <c r="F4514">
        <v>20.399999999999999</v>
      </c>
      <c r="G4514">
        <v>-53.728009392481397</v>
      </c>
      <c r="H4514">
        <v>-22.107971855854199</v>
      </c>
      <c r="I4514">
        <v>-49.129858096778797</v>
      </c>
      <c r="J4514">
        <v>-1.35872497507852</v>
      </c>
      <c r="K4514">
        <v>23.653664993494999</v>
      </c>
      <c r="L4514">
        <v>26.982167791559998</v>
      </c>
      <c r="M4514">
        <v>30.321992989372401</v>
      </c>
      <c r="N4514">
        <v>1.4335455093812499</v>
      </c>
      <c r="O4514">
        <v>71.519607843137194</v>
      </c>
      <c r="P4514">
        <v>11.780821917808201</v>
      </c>
      <c r="Q4514">
        <v>-1.3898101512576E-2</v>
      </c>
    </row>
    <row r="4515" spans="1:17" hidden="1" x14ac:dyDescent="0.3">
      <c r="A4515" t="s">
        <v>9185</v>
      </c>
      <c r="B4515" t="s">
        <v>9186</v>
      </c>
      <c r="C4515" t="str">
        <f>IFERROR(VLOOKUP(Table1[[#This Row],[Ticker]],[1]!Table1[[Symbol]:[Industry]],2,FALSE),"-")</f>
        <v>-</v>
      </c>
      <c r="D4515" t="s">
        <v>619</v>
      </c>
      <c r="E4515">
        <v>6.74502472</v>
      </c>
      <c r="F4515">
        <v>13.6</v>
      </c>
      <c r="G4515">
        <v>-47.139785084688498</v>
      </c>
      <c r="H4515">
        <v>1.6164832000771501</v>
      </c>
      <c r="I4515">
        <v>-32.881957654337903</v>
      </c>
      <c r="J4515">
        <v>7.4304521416679901</v>
      </c>
      <c r="K4515">
        <v>13.772673304054599</v>
      </c>
      <c r="L4515">
        <v>14.656197891220399</v>
      </c>
      <c r="M4515">
        <v>48.684498609752502</v>
      </c>
      <c r="N4515">
        <v>0.94144978969505699</v>
      </c>
      <c r="O4515">
        <v>46.985294117647001</v>
      </c>
      <c r="P4515">
        <v>16.239316239316199</v>
      </c>
      <c r="Q4515">
        <v>6.3913809416902001E-2</v>
      </c>
    </row>
    <row r="4516" spans="1:17" hidden="1" x14ac:dyDescent="0.3">
      <c r="A4516" t="s">
        <v>9187</v>
      </c>
      <c r="B4516" t="s">
        <v>9188</v>
      </c>
      <c r="C4516" t="str">
        <f>IFERROR(VLOOKUP(Table1[[#This Row],[Ticker]],[1]!Table1[[Symbol]:[Industry]],2,FALSE),"-")</f>
        <v>-</v>
      </c>
      <c r="E4516">
        <v>6.7003608000000003</v>
      </c>
      <c r="F4516">
        <v>22.89</v>
      </c>
      <c r="G4516">
        <v>-23.975943276778899</v>
      </c>
      <c r="H4516">
        <v>-4.1612945777006196</v>
      </c>
      <c r="I4516">
        <v>-15.2562762491289</v>
      </c>
      <c r="J4516">
        <v>0.54422459675781298</v>
      </c>
      <c r="K4516">
        <v>22.89</v>
      </c>
      <c r="M4516">
        <v>50</v>
      </c>
      <c r="O4516">
        <v>0</v>
      </c>
      <c r="P4516">
        <v>0</v>
      </c>
    </row>
    <row r="4517" spans="1:17" hidden="1" x14ac:dyDescent="0.3">
      <c r="A4517" t="s">
        <v>9189</v>
      </c>
      <c r="B4517" t="s">
        <v>9190</v>
      </c>
      <c r="C4517" t="str">
        <f>IFERROR(VLOOKUP(Table1[[#This Row],[Ticker]],[1]!Table1[[Symbol]:[Industry]],2,FALSE),"-")</f>
        <v>-</v>
      </c>
      <c r="D4517" t="s">
        <v>138</v>
      </c>
      <c r="E4517">
        <v>6.7001340000000003</v>
      </c>
      <c r="F4517">
        <v>0.71</v>
      </c>
      <c r="G4517">
        <v>-25.459196865295599</v>
      </c>
      <c r="H4517">
        <v>13.080084732644201</v>
      </c>
      <c r="I4517">
        <v>-39.724361355511903</v>
      </c>
      <c r="J4517">
        <v>8.4807325332657495</v>
      </c>
      <c r="K4517">
        <v>0.63179222045690797</v>
      </c>
      <c r="L4517">
        <v>0.74867305267570206</v>
      </c>
      <c r="M4517">
        <v>55.5895390345283</v>
      </c>
      <c r="N4517">
        <v>0.19339360138659101</v>
      </c>
      <c r="O4517">
        <v>91.549295774647902</v>
      </c>
      <c r="P4517">
        <v>51.063829787233999</v>
      </c>
    </row>
    <row r="4518" spans="1:17" hidden="1" x14ac:dyDescent="0.3">
      <c r="A4518" t="s">
        <v>9191</v>
      </c>
      <c r="B4518" t="s">
        <v>9192</v>
      </c>
      <c r="C4518" t="str">
        <f>IFERROR(VLOOKUP(Table1[[#This Row],[Ticker]],[1]!Table1[[Symbol]:[Industry]],2,FALSE),"-")</f>
        <v>-</v>
      </c>
      <c r="E4518">
        <v>6.6898999999999997</v>
      </c>
      <c r="F4518">
        <v>10.06</v>
      </c>
      <c r="G4518">
        <v>11.2391104866619</v>
      </c>
      <c r="H4518">
        <v>3.39426097785493</v>
      </c>
      <c r="I4518">
        <v>4.5056285127758002</v>
      </c>
      <c r="J4518">
        <v>0.75126393423192905</v>
      </c>
      <c r="K4518">
        <v>8.9208793012971892</v>
      </c>
      <c r="L4518">
        <v>7.9964227147960303</v>
      </c>
      <c r="M4518">
        <v>61.073138579902</v>
      </c>
      <c r="N4518">
        <v>0.47163402067400201</v>
      </c>
      <c r="O4518">
        <v>4.7713717693836903</v>
      </c>
      <c r="P4518">
        <v>68.509212730318197</v>
      </c>
      <c r="Q4518">
        <v>-3.5278020624909998E-3</v>
      </c>
    </row>
    <row r="4519" spans="1:17" hidden="1" x14ac:dyDescent="0.3">
      <c r="A4519" t="s">
        <v>9193</v>
      </c>
      <c r="B4519" t="s">
        <v>9194</v>
      </c>
      <c r="C4519" t="str">
        <f>IFERROR(VLOOKUP(Table1[[#This Row],[Ticker]],[1]!Table1[[Symbol]:[Industry]],2,FALSE),"-")</f>
        <v>-</v>
      </c>
      <c r="E4519">
        <v>6.6636846900000002</v>
      </c>
      <c r="F4519">
        <v>5.85</v>
      </c>
      <c r="G4519">
        <v>-26.1498563202572</v>
      </c>
      <c r="H4519">
        <v>-13.8438342602402</v>
      </c>
      <c r="I4519">
        <v>-32.159685340038003</v>
      </c>
      <c r="J4519">
        <v>6.1100873054776699</v>
      </c>
      <c r="K4519">
        <v>5.7475335732542101</v>
      </c>
      <c r="L4519">
        <v>6.0036608289371998</v>
      </c>
      <c r="M4519">
        <v>55.481146234326999</v>
      </c>
      <c r="N4519">
        <v>1.8333579556170201</v>
      </c>
      <c r="O4519">
        <v>46.153846153846096</v>
      </c>
      <c r="P4519">
        <v>36.363636363636303</v>
      </c>
      <c r="Q4519">
        <v>3.9844795803628E-2</v>
      </c>
    </row>
    <row r="4520" spans="1:17" hidden="1" x14ac:dyDescent="0.3">
      <c r="A4520" t="s">
        <v>9195</v>
      </c>
      <c r="B4520" t="s">
        <v>9196</v>
      </c>
      <c r="C4520" t="str">
        <f>IFERROR(VLOOKUP(Table1[[#This Row],[Ticker]],[1]!Table1[[Symbol]:[Industry]],2,FALSE),"-")</f>
        <v>-</v>
      </c>
      <c r="D4520" t="s">
        <v>281</v>
      </c>
      <c r="E4520">
        <v>6.6630636000000001</v>
      </c>
      <c r="F4520">
        <v>6.66</v>
      </c>
      <c r="G4520">
        <v>-31.3472923727455</v>
      </c>
      <c r="H4520">
        <v>-2.5292470999558199</v>
      </c>
      <c r="I4520">
        <v>-36.903335072658301</v>
      </c>
      <c r="J4520">
        <v>-9.2054460224780197</v>
      </c>
      <c r="K4520">
        <v>6.9118061046050201</v>
      </c>
      <c r="M4520">
        <v>42.797602347300703</v>
      </c>
      <c r="N4520">
        <v>0.67831354628840701</v>
      </c>
      <c r="O4520">
        <v>122.522522522522</v>
      </c>
      <c r="P4520">
        <v>9.5394736842105292</v>
      </c>
    </row>
    <row r="4521" spans="1:17" hidden="1" x14ac:dyDescent="0.3">
      <c r="A4521" t="s">
        <v>9197</v>
      </c>
      <c r="B4521" t="s">
        <v>9198</v>
      </c>
      <c r="C4521" t="str">
        <f>IFERROR(VLOOKUP(Table1[[#This Row],[Ticker]],[1]!Table1[[Symbol]:[Industry]],2,FALSE),"-")</f>
        <v>-</v>
      </c>
      <c r="D4521" t="s">
        <v>993</v>
      </c>
      <c r="E4521">
        <v>6.6419594000000002</v>
      </c>
      <c r="F4521">
        <v>5.14</v>
      </c>
      <c r="G4521">
        <v>-8.4703252992508506</v>
      </c>
      <c r="H4521">
        <v>-4.1612945777006196</v>
      </c>
      <c r="I4521">
        <v>-10.358317065455401</v>
      </c>
      <c r="J4521">
        <v>0.54422459675781298</v>
      </c>
      <c r="K4521">
        <v>5.0913052126009903</v>
      </c>
      <c r="L4521">
        <v>4.8048311366595398</v>
      </c>
      <c r="M4521">
        <v>100</v>
      </c>
      <c r="N4521">
        <v>0</v>
      </c>
      <c r="O4521">
        <v>0</v>
      </c>
      <c r="P4521">
        <v>15.505617977528001</v>
      </c>
    </row>
    <row r="4522" spans="1:17" hidden="1" x14ac:dyDescent="0.3">
      <c r="A4522" t="s">
        <v>9199</v>
      </c>
      <c r="B4522" t="s">
        <v>9200</v>
      </c>
      <c r="C4522" t="str">
        <f>IFERROR(VLOOKUP(Table1[[#This Row],[Ticker]],[1]!Table1[[Symbol]:[Industry]],2,FALSE),"-")</f>
        <v>-</v>
      </c>
      <c r="D4522" t="s">
        <v>407</v>
      </c>
      <c r="E4522">
        <v>6.5882750000000003</v>
      </c>
      <c r="F4522">
        <v>77.5</v>
      </c>
      <c r="G4522">
        <v>17.241257889401801</v>
      </c>
      <c r="H4522">
        <v>-4.7045044542438204</v>
      </c>
      <c r="I4522">
        <v>-1.0842078932067301</v>
      </c>
      <c r="J4522">
        <v>-10.1926175085053</v>
      </c>
      <c r="K4522">
        <v>75.845277657402605</v>
      </c>
      <c r="L4522">
        <v>68.031006732408201</v>
      </c>
      <c r="M4522">
        <v>38.864670147125402</v>
      </c>
      <c r="N4522">
        <v>3.1055451662736799</v>
      </c>
      <c r="O4522">
        <v>35.470967741935397</v>
      </c>
      <c r="P4522">
        <v>78.901200369344394</v>
      </c>
      <c r="Q4522">
        <v>0.16223473974597599</v>
      </c>
    </row>
    <row r="4523" spans="1:17" hidden="1" x14ac:dyDescent="0.3">
      <c r="A4523" t="s">
        <v>9201</v>
      </c>
      <c r="B4523" t="s">
        <v>9202</v>
      </c>
      <c r="C4523" t="str">
        <f>IFERROR(VLOOKUP(Table1[[#This Row],[Ticker]],[1]!Table1[[Symbol]:[Industry]],2,FALSE),"-")</f>
        <v>-</v>
      </c>
      <c r="D4523" t="s">
        <v>51</v>
      </c>
      <c r="E4523">
        <v>6.5845481000000001</v>
      </c>
      <c r="F4523">
        <v>5.98</v>
      </c>
      <c r="G4523">
        <v>28.575077131384301</v>
      </c>
      <c r="H4523">
        <v>-15.943326978289701</v>
      </c>
      <c r="I4523">
        <v>-21.525868725617901</v>
      </c>
      <c r="J4523">
        <v>3.9984560302638599</v>
      </c>
      <c r="K4523">
        <v>6.01336844907879</v>
      </c>
      <c r="L4523">
        <v>5.5547094322438104</v>
      </c>
      <c r="M4523">
        <v>45.518108011684099</v>
      </c>
      <c r="N4523">
        <v>0.30251447499561701</v>
      </c>
      <c r="O4523">
        <v>33.779264214046798</v>
      </c>
      <c r="P4523">
        <v>63.835616438356098</v>
      </c>
      <c r="Q4523">
        <v>7.3011412954647997E-2</v>
      </c>
    </row>
    <row r="4524" spans="1:17" hidden="1" x14ac:dyDescent="0.3">
      <c r="A4524" t="s">
        <v>9203</v>
      </c>
      <c r="B4524" t="s">
        <v>9204</v>
      </c>
      <c r="C4524" t="str">
        <f>IFERROR(VLOOKUP(Table1[[#This Row],[Ticker]],[1]!Table1[[Symbol]:[Industry]],2,FALSE),"-")</f>
        <v>-</v>
      </c>
      <c r="D4524" t="s">
        <v>72</v>
      </c>
      <c r="E4524">
        <v>6.5607929199999999</v>
      </c>
      <c r="F4524">
        <v>6.49</v>
      </c>
      <c r="G4524">
        <v>4.28492628843847</v>
      </c>
      <c r="H4524">
        <v>-10.979476395882401</v>
      </c>
      <c r="I4524">
        <v>-24.740237197525001</v>
      </c>
      <c r="J4524">
        <v>-2.2705902180569999</v>
      </c>
      <c r="K4524">
        <v>6.91645492732329</v>
      </c>
      <c r="L4524">
        <v>6.6714516612318899</v>
      </c>
      <c r="M4524">
        <v>34.012802557879802</v>
      </c>
      <c r="N4524">
        <v>0.52123798149603895</v>
      </c>
      <c r="O4524">
        <v>67.950693374422102</v>
      </c>
      <c r="P4524">
        <v>71.240105540897105</v>
      </c>
      <c r="Q4524">
        <v>-8.2961648852470007E-3</v>
      </c>
    </row>
    <row r="4525" spans="1:17" hidden="1" x14ac:dyDescent="0.3">
      <c r="A4525" t="s">
        <v>9205</v>
      </c>
      <c r="B4525" t="s">
        <v>9206</v>
      </c>
      <c r="C4525" t="str">
        <f>IFERROR(VLOOKUP(Table1[[#This Row],[Ticker]],[1]!Table1[[Symbol]:[Industry]],2,FALSE),"-")</f>
        <v>-</v>
      </c>
      <c r="D4525" t="s">
        <v>268</v>
      </c>
      <c r="E4525">
        <v>6.4906499999999996</v>
      </c>
      <c r="F4525">
        <v>15</v>
      </c>
      <c r="G4525">
        <v>-11.0241360478632</v>
      </c>
      <c r="H4525">
        <v>-25.9955832697277</v>
      </c>
      <c r="I4525">
        <v>-18.855247971493899</v>
      </c>
      <c r="J4525">
        <v>-2.5565505970406299</v>
      </c>
      <c r="K4525">
        <v>16.650702618829801</v>
      </c>
      <c r="L4525">
        <v>15.658660260936299</v>
      </c>
      <c r="M4525">
        <v>30.749806668003401</v>
      </c>
      <c r="N4525">
        <v>0.39901715977603502</v>
      </c>
      <c r="O4525">
        <v>65.066666666666606</v>
      </c>
      <c r="P4525">
        <v>23.9669421487603</v>
      </c>
      <c r="Q4525">
        <v>4.8712955398007997E-2</v>
      </c>
    </row>
    <row r="4526" spans="1:17" hidden="1" x14ac:dyDescent="0.3">
      <c r="A4526" t="s">
        <v>9207</v>
      </c>
      <c r="B4526" t="s">
        <v>9208</v>
      </c>
      <c r="C4526" t="str">
        <f>IFERROR(VLOOKUP(Table1[[#This Row],[Ticker]],[1]!Table1[[Symbol]:[Industry]],2,FALSE),"-")</f>
        <v>-</v>
      </c>
      <c r="D4526" t="s">
        <v>619</v>
      </c>
      <c r="E4526">
        <v>6.4740000000000002</v>
      </c>
      <c r="F4526">
        <v>21.58</v>
      </c>
      <c r="G4526">
        <v>-83.389146210764196</v>
      </c>
      <c r="H4526">
        <v>-13.565156878288301</v>
      </c>
      <c r="I4526">
        <v>-6.8140651938525698</v>
      </c>
      <c r="J4526">
        <v>5.5053140909212299</v>
      </c>
      <c r="K4526">
        <v>23.861862290086499</v>
      </c>
      <c r="L4526">
        <v>26.652658577230799</v>
      </c>
      <c r="M4526">
        <v>41.757787685817803</v>
      </c>
      <c r="N4526">
        <v>2.3985401459853999</v>
      </c>
      <c r="O4526">
        <v>146.38554216867399</v>
      </c>
      <c r="P4526">
        <v>61.769115442278803</v>
      </c>
    </row>
    <row r="4527" spans="1:17" hidden="1" x14ac:dyDescent="0.3">
      <c r="A4527" t="s">
        <v>9209</v>
      </c>
      <c r="B4527" t="s">
        <v>9210</v>
      </c>
      <c r="C4527" t="str">
        <f>IFERROR(VLOOKUP(Table1[[#This Row],[Ticker]],[1]!Table1[[Symbol]:[Industry]],2,FALSE),"-")</f>
        <v>-</v>
      </c>
      <c r="D4527" t="s">
        <v>619</v>
      </c>
      <c r="E4527">
        <v>6.4719199999999999</v>
      </c>
      <c r="F4527">
        <v>71.12</v>
      </c>
      <c r="G4527">
        <v>-25.198165499001099</v>
      </c>
      <c r="H4527">
        <v>0.53800612160007599</v>
      </c>
      <c r="I4527">
        <v>-32.558601830524204</v>
      </c>
      <c r="J4527">
        <v>13.951284133191599</v>
      </c>
      <c r="K4527">
        <v>69.659607736952694</v>
      </c>
      <c r="L4527">
        <v>72.7261315736379</v>
      </c>
      <c r="M4527">
        <v>51.284270995796199</v>
      </c>
      <c r="N4527">
        <v>0.47131859455191399</v>
      </c>
      <c r="O4527">
        <v>35.545556805399301</v>
      </c>
      <c r="P4527">
        <v>28.6075949367088</v>
      </c>
      <c r="Q4527">
        <v>0.13269453533468201</v>
      </c>
    </row>
    <row r="4528" spans="1:17" hidden="1" x14ac:dyDescent="0.3">
      <c r="A4528" t="s">
        <v>9211</v>
      </c>
      <c r="B4528" t="s">
        <v>9212</v>
      </c>
      <c r="C4528" t="str">
        <f>IFERROR(VLOOKUP(Table1[[#This Row],[Ticker]],[1]!Table1[[Symbol]:[Industry]],2,FALSE),"-")</f>
        <v>-</v>
      </c>
      <c r="E4528">
        <v>6.4157999999999999</v>
      </c>
      <c r="F4528">
        <v>12.58</v>
      </c>
      <c r="G4528">
        <v>-23.975943276778899</v>
      </c>
      <c r="I4528">
        <v>-15.2562762491289</v>
      </c>
      <c r="K4528">
        <v>12.58</v>
      </c>
      <c r="L4528">
        <v>12.579999999999901</v>
      </c>
      <c r="M4528">
        <v>50</v>
      </c>
      <c r="O4528">
        <v>0</v>
      </c>
      <c r="P4528">
        <v>0</v>
      </c>
    </row>
    <row r="4529" spans="1:17" hidden="1" x14ac:dyDescent="0.3">
      <c r="A4529" t="s">
        <v>9213</v>
      </c>
      <c r="B4529" t="s">
        <v>9214</v>
      </c>
      <c r="C4529" t="str">
        <f>IFERROR(VLOOKUP(Table1[[#This Row],[Ticker]],[1]!Table1[[Symbol]:[Industry]],2,FALSE),"-")</f>
        <v>-</v>
      </c>
      <c r="D4529" t="s">
        <v>274</v>
      </c>
      <c r="E4529">
        <v>6.3729330580000001</v>
      </c>
      <c r="F4529">
        <v>8.51</v>
      </c>
      <c r="G4529">
        <v>194.75064848352</v>
      </c>
      <c r="H4529">
        <v>-16.925113673178</v>
      </c>
      <c r="I4529">
        <v>-42.769053080474698</v>
      </c>
      <c r="J4529">
        <v>-1.04307699054377</v>
      </c>
      <c r="K4529">
        <v>9.1639522300785003</v>
      </c>
      <c r="L4529">
        <v>8.0876120769745494</v>
      </c>
      <c r="M4529">
        <v>22.2145117777583</v>
      </c>
      <c r="N4529">
        <v>0.41745493477484202</v>
      </c>
      <c r="O4529">
        <v>74.030552291421799</v>
      </c>
      <c r="P4529">
        <v>218.72659176029899</v>
      </c>
      <c r="Q4529">
        <v>8.9091107361531002E-2</v>
      </c>
    </row>
    <row r="4530" spans="1:17" hidden="1" x14ac:dyDescent="0.3">
      <c r="A4530" t="s">
        <v>9215</v>
      </c>
      <c r="B4530" t="s">
        <v>9216</v>
      </c>
      <c r="C4530" t="str">
        <f>IFERROR(VLOOKUP(Table1[[#This Row],[Ticker]],[1]!Table1[[Symbol]:[Industry]],2,FALSE),"-")</f>
        <v>-</v>
      </c>
      <c r="D4530" t="s">
        <v>281</v>
      </c>
      <c r="E4530">
        <v>6.3709408299999897</v>
      </c>
      <c r="F4530">
        <v>3.7</v>
      </c>
      <c r="G4530">
        <v>-45.751841796863502</v>
      </c>
      <c r="H4530">
        <v>-9.5666999831060302</v>
      </c>
      <c r="I4530">
        <v>-8.0098994375347505</v>
      </c>
      <c r="J4530">
        <v>7.4886690412022503</v>
      </c>
      <c r="K4530">
        <v>3.8707616315656401</v>
      </c>
      <c r="L4530">
        <v>3.8196339125666499</v>
      </c>
      <c r="M4530">
        <v>44.758099630391001</v>
      </c>
      <c r="N4530">
        <v>0.42683976874993002</v>
      </c>
      <c r="O4530">
        <v>83.513513513513502</v>
      </c>
      <c r="P4530">
        <v>27.147766323024001</v>
      </c>
      <c r="Q4530">
        <v>2.8450582211217001E-2</v>
      </c>
    </row>
    <row r="4531" spans="1:17" hidden="1" x14ac:dyDescent="0.3">
      <c r="A4531" t="s">
        <v>9217</v>
      </c>
      <c r="B4531" t="s">
        <v>9218</v>
      </c>
      <c r="C4531" t="str">
        <f>IFERROR(VLOOKUP(Table1[[#This Row],[Ticker]],[1]!Table1[[Symbol]:[Industry]],2,FALSE),"-")</f>
        <v>-</v>
      </c>
      <c r="D4531" t="s">
        <v>619</v>
      </c>
      <c r="E4531">
        <v>6.3632355</v>
      </c>
      <c r="F4531">
        <v>26.17</v>
      </c>
      <c r="G4531">
        <v>-41.550746426385203</v>
      </c>
      <c r="H4531">
        <v>29.0117823453763</v>
      </c>
      <c r="I4531">
        <v>-38.1950277214493</v>
      </c>
      <c r="J4531">
        <v>16.2286793531383</v>
      </c>
      <c r="K4531">
        <v>22.159991981959401</v>
      </c>
      <c r="L4531">
        <v>25.326245309831499</v>
      </c>
      <c r="M4531">
        <v>96.542070919137799</v>
      </c>
      <c r="N4531">
        <v>2.7530279094260099</v>
      </c>
      <c r="O4531">
        <v>67.252579289262499</v>
      </c>
      <c r="P4531">
        <v>74.118429807052493</v>
      </c>
      <c r="Q4531">
        <v>-0.12361393202122101</v>
      </c>
    </row>
    <row r="4532" spans="1:17" hidden="1" x14ac:dyDescent="0.3">
      <c r="A4532" t="s">
        <v>9219</v>
      </c>
      <c r="B4532" t="s">
        <v>9220</v>
      </c>
      <c r="C4532" t="str">
        <f>IFERROR(VLOOKUP(Table1[[#This Row],[Ticker]],[1]!Table1[[Symbol]:[Industry]],2,FALSE),"-")</f>
        <v>-</v>
      </c>
      <c r="D4532" t="s">
        <v>72</v>
      </c>
      <c r="E4532">
        <v>6.3525</v>
      </c>
      <c r="F4532">
        <v>5.5</v>
      </c>
      <c r="G4532">
        <v>-1.7537210545566999</v>
      </c>
      <c r="H4532">
        <v>2.3201869037808498</v>
      </c>
      <c r="I4532">
        <v>-11.482691343468501</v>
      </c>
      <c r="J4532">
        <v>-0.146621689943395</v>
      </c>
      <c r="K4532">
        <v>5.3765487518055801</v>
      </c>
      <c r="L4532">
        <v>5.0301888595964197</v>
      </c>
      <c r="M4532">
        <v>38.842155362907498</v>
      </c>
      <c r="N4532">
        <v>0.82129599681536503</v>
      </c>
      <c r="O4532">
        <v>14.909090909090899</v>
      </c>
      <c r="P4532">
        <v>47.453083109919497</v>
      </c>
      <c r="Q4532">
        <v>1.1139149002703E-2</v>
      </c>
    </row>
    <row r="4533" spans="1:17" hidden="1" x14ac:dyDescent="0.3">
      <c r="A4533" t="s">
        <v>9221</v>
      </c>
      <c r="B4533" t="s">
        <v>9222</v>
      </c>
      <c r="C4533" t="str">
        <f>IFERROR(VLOOKUP(Table1[[#This Row],[Ticker]],[1]!Table1[[Symbol]:[Industry]],2,FALSE),"-")</f>
        <v>-</v>
      </c>
      <c r="D4533" t="s">
        <v>703</v>
      </c>
      <c r="E4533">
        <v>6.3247861439999999</v>
      </c>
      <c r="F4533">
        <v>93.49</v>
      </c>
      <c r="G4533">
        <v>30.425377945351499</v>
      </c>
      <c r="H4533">
        <v>-0.15821528593774201</v>
      </c>
      <c r="I4533">
        <v>6.8092675555452704</v>
      </c>
      <c r="J4533">
        <v>-0.595227629878192</v>
      </c>
      <c r="K4533">
        <v>91.443393485760197</v>
      </c>
      <c r="L4533">
        <v>81.221971458709803</v>
      </c>
      <c r="M4533">
        <v>63.753004305415402</v>
      </c>
      <c r="N4533">
        <v>1.1752110361299699</v>
      </c>
      <c r="O4533">
        <v>3.4228259706920499</v>
      </c>
      <c r="P4533">
        <v>56.3377926421404</v>
      </c>
    </row>
    <row r="4534" spans="1:17" hidden="1" x14ac:dyDescent="0.3">
      <c r="A4534" t="s">
        <v>9223</v>
      </c>
      <c r="B4534" t="s">
        <v>9224</v>
      </c>
      <c r="C4534" t="str">
        <f>IFERROR(VLOOKUP(Table1[[#This Row],[Ticker]],[1]!Table1[[Symbol]:[Industry]],2,FALSE),"-")</f>
        <v>-</v>
      </c>
      <c r="D4534" t="s">
        <v>235</v>
      </c>
      <c r="E4534">
        <v>6.3066559499999997</v>
      </c>
      <c r="F4534">
        <v>6.6</v>
      </c>
      <c r="G4534">
        <v>-55.225943276778899</v>
      </c>
      <c r="I4534">
        <v>-15.2562762491289</v>
      </c>
      <c r="K4534">
        <v>7.8976443621726604</v>
      </c>
      <c r="M4534">
        <v>24.8553728216223</v>
      </c>
      <c r="N4534">
        <v>1</v>
      </c>
      <c r="O4534">
        <v>45.454545454545404</v>
      </c>
      <c r="P4534">
        <v>4.7619047619047601</v>
      </c>
    </row>
    <row r="4535" spans="1:17" hidden="1" x14ac:dyDescent="0.3">
      <c r="A4535" t="s">
        <v>9225</v>
      </c>
      <c r="B4535" t="s">
        <v>9226</v>
      </c>
      <c r="C4535" t="str">
        <f>IFERROR(VLOOKUP(Table1[[#This Row],[Ticker]],[1]!Table1[[Symbol]:[Industry]],2,FALSE),"-")</f>
        <v>-</v>
      </c>
      <c r="D4535" t="s">
        <v>539</v>
      </c>
      <c r="E4535">
        <v>6.3</v>
      </c>
      <c r="F4535">
        <v>21</v>
      </c>
      <c r="G4535">
        <v>126.620715434438</v>
      </c>
      <c r="H4535">
        <v>0.171199125070156</v>
      </c>
      <c r="I4535">
        <v>-27.3165777566666</v>
      </c>
      <c r="J4535">
        <v>-4.14974687125875</v>
      </c>
      <c r="K4535">
        <v>20.8174507930127</v>
      </c>
      <c r="L4535">
        <v>19.863576716112899</v>
      </c>
      <c r="M4535">
        <v>50.316391822329102</v>
      </c>
      <c r="N4535">
        <v>1.01111044994347</v>
      </c>
      <c r="O4535">
        <v>45.238095238095198</v>
      </c>
      <c r="P4535">
        <v>150.596658711217</v>
      </c>
    </row>
    <row r="4536" spans="1:17" hidden="1" x14ac:dyDescent="0.3">
      <c r="A4536" t="s">
        <v>9227</v>
      </c>
      <c r="B4536" t="s">
        <v>9228</v>
      </c>
      <c r="C4536" t="str">
        <f>IFERROR(VLOOKUP(Table1[[#This Row],[Ticker]],[1]!Table1[[Symbol]:[Industry]],2,FALSE),"-")</f>
        <v>-</v>
      </c>
      <c r="D4536" t="s">
        <v>92</v>
      </c>
      <c r="E4536">
        <v>6.2955711000000001</v>
      </c>
      <c r="F4536">
        <v>28.47</v>
      </c>
      <c r="G4536">
        <v>327.92881862798299</v>
      </c>
      <c r="H4536">
        <v>78.800697558603403</v>
      </c>
      <c r="I4536">
        <v>256.414742027633</v>
      </c>
      <c r="J4536">
        <v>6.5829636776541403</v>
      </c>
      <c r="K4536">
        <v>18.094438574290098</v>
      </c>
      <c r="L4536">
        <v>11.3921775470554</v>
      </c>
      <c r="M4536">
        <v>99.906669044499907</v>
      </c>
      <c r="N4536">
        <v>0.83080382775119599</v>
      </c>
      <c r="O4536">
        <v>0</v>
      </c>
      <c r="P4536">
        <v>395.13043478260801</v>
      </c>
      <c r="Q4536">
        <v>0.13993002671187699</v>
      </c>
    </row>
    <row r="4537" spans="1:17" hidden="1" x14ac:dyDescent="0.3">
      <c r="A4537" t="s">
        <v>9229</v>
      </c>
      <c r="B4537" t="s">
        <v>9230</v>
      </c>
      <c r="C4537" t="str">
        <f>IFERROR(VLOOKUP(Table1[[#This Row],[Ticker]],[1]!Table1[[Symbol]:[Industry]],2,FALSE),"-")</f>
        <v>-</v>
      </c>
      <c r="D4537" t="s">
        <v>268</v>
      </c>
      <c r="E4537">
        <v>6.2914585250000004</v>
      </c>
      <c r="F4537">
        <v>5.75</v>
      </c>
      <c r="G4537">
        <v>-6.6290045012687298</v>
      </c>
      <c r="H4537">
        <v>10.8387054222993</v>
      </c>
      <c r="I4537">
        <v>-22.514340765257899</v>
      </c>
      <c r="J4537">
        <v>0.54422459675781298</v>
      </c>
      <c r="K4537">
        <v>4.8598122773515602</v>
      </c>
      <c r="L4537">
        <v>4.9551143449620199</v>
      </c>
      <c r="M4537">
        <v>35.6610182148818</v>
      </c>
      <c r="N4537">
        <v>0.50603034946369396</v>
      </c>
      <c r="O4537">
        <v>19.999999999999901</v>
      </c>
      <c r="P4537">
        <v>55.405405405405297</v>
      </c>
      <c r="Q4537">
        <v>2.6819100495526001E-2</v>
      </c>
    </row>
    <row r="4538" spans="1:17" hidden="1" x14ac:dyDescent="0.3">
      <c r="A4538" t="s">
        <v>9231</v>
      </c>
      <c r="B4538" t="s">
        <v>9232</v>
      </c>
      <c r="C4538" t="str">
        <f>IFERROR(VLOOKUP(Table1[[#This Row],[Ticker]],[1]!Table1[[Symbol]:[Industry]],2,FALSE),"-")</f>
        <v>-</v>
      </c>
      <c r="D4538" t="s">
        <v>21</v>
      </c>
      <c r="E4538">
        <v>6.2845811600000001</v>
      </c>
      <c r="F4538">
        <v>4.4000000000000004</v>
      </c>
      <c r="G4538">
        <v>96.024056723221094</v>
      </c>
      <c r="H4538">
        <v>-11.529715630332101</v>
      </c>
      <c r="I4538">
        <v>-43.7115608019744</v>
      </c>
      <c r="J4538">
        <v>0.54422459675781298</v>
      </c>
      <c r="K4538">
        <v>4.8432628474620003</v>
      </c>
      <c r="L4538">
        <v>4.2348911576190096</v>
      </c>
      <c r="M4538">
        <v>0.59514832626736303</v>
      </c>
      <c r="N4538">
        <v>0.74257558191384998</v>
      </c>
      <c r="O4538">
        <v>43.181818181818102</v>
      </c>
      <c r="Q4538">
        <v>4.7005332335812999E-2</v>
      </c>
    </row>
    <row r="4539" spans="1:17" hidden="1" x14ac:dyDescent="0.3">
      <c r="A4539" t="s">
        <v>9233</v>
      </c>
      <c r="B4539" t="s">
        <v>9234</v>
      </c>
      <c r="C4539" t="str">
        <f>IFERROR(VLOOKUP(Table1[[#This Row],[Ticker]],[1]!Table1[[Symbol]:[Industry]],2,FALSE),"-")</f>
        <v>-</v>
      </c>
      <c r="E4539">
        <v>6.2678000000000003</v>
      </c>
      <c r="F4539">
        <v>10.36</v>
      </c>
      <c r="G4539">
        <v>-10.129789430624999</v>
      </c>
      <c r="H4539">
        <v>6.4572621233303096</v>
      </c>
      <c r="I4539">
        <v>-21.245386956932901</v>
      </c>
      <c r="J4539">
        <v>2.7347007872339999</v>
      </c>
      <c r="K4539">
        <v>10.199403009943101</v>
      </c>
      <c r="L4539">
        <v>10.6908412136059</v>
      </c>
      <c r="M4539">
        <v>51.094809381972802</v>
      </c>
      <c r="N4539">
        <v>1.76983842010772</v>
      </c>
      <c r="O4539">
        <v>51.1583011583011</v>
      </c>
      <c r="P4539">
        <v>50.581395348837198</v>
      </c>
      <c r="Q4539">
        <v>-0.124381953060995</v>
      </c>
    </row>
    <row r="4540" spans="1:17" hidden="1" x14ac:dyDescent="0.3">
      <c r="A4540" t="s">
        <v>9235</v>
      </c>
      <c r="B4540" t="s">
        <v>9236</v>
      </c>
      <c r="C4540" t="str">
        <f>IFERROR(VLOOKUP(Table1[[#This Row],[Ticker]],[1]!Table1[[Symbol]:[Industry]],2,FALSE),"-")</f>
        <v>-</v>
      </c>
      <c r="D4540" t="s">
        <v>138</v>
      </c>
      <c r="E4540">
        <v>6.2471121179999898</v>
      </c>
      <c r="F4540">
        <v>15.09</v>
      </c>
      <c r="G4540">
        <v>-19.906977759537501</v>
      </c>
      <c r="H4540">
        <v>1.6599112435051899</v>
      </c>
      <c r="I4540">
        <v>-42.145811132849801</v>
      </c>
      <c r="J4540">
        <v>-6.8541986900826899</v>
      </c>
      <c r="K4540">
        <v>14.9282345552643</v>
      </c>
      <c r="L4540">
        <v>15.5452248106269</v>
      </c>
      <c r="M4540">
        <v>41.147162230869803</v>
      </c>
      <c r="N4540">
        <v>2.0620915655002698</v>
      </c>
      <c r="O4540">
        <v>58.6481113320079</v>
      </c>
      <c r="P4540">
        <v>82.246376811594203</v>
      </c>
      <c r="Q4540">
        <v>5.8922000278237997E-2</v>
      </c>
    </row>
    <row r="4541" spans="1:17" hidden="1" x14ac:dyDescent="0.3">
      <c r="A4541" t="s">
        <v>9237</v>
      </c>
      <c r="B4541" t="s">
        <v>9238</v>
      </c>
      <c r="C4541" t="str">
        <f>IFERROR(VLOOKUP(Table1[[#This Row],[Ticker]],[1]!Table1[[Symbol]:[Industry]],2,FALSE),"-")</f>
        <v>-</v>
      </c>
      <c r="D4541" t="s">
        <v>407</v>
      </c>
      <c r="E4541">
        <v>6.2428207999999996</v>
      </c>
      <c r="F4541">
        <v>16.420000000000002</v>
      </c>
      <c r="G4541">
        <v>2.7215875874186102</v>
      </c>
      <c r="H4541">
        <v>-9.1381464295524708</v>
      </c>
      <c r="I4541">
        <v>16.949842913511901</v>
      </c>
      <c r="J4541">
        <v>0.54422459675781298</v>
      </c>
      <c r="K4541">
        <v>14.662613350372601</v>
      </c>
      <c r="L4541">
        <v>11.4580916301109</v>
      </c>
      <c r="M4541">
        <v>95.600391384635898</v>
      </c>
      <c r="N4541">
        <v>0</v>
      </c>
      <c r="O4541">
        <v>16.199756394640598</v>
      </c>
      <c r="P4541">
        <v>116.052631578947</v>
      </c>
    </row>
    <row r="4542" spans="1:17" hidden="1" x14ac:dyDescent="0.3">
      <c r="A4542" t="s">
        <v>9239</v>
      </c>
      <c r="B4542" t="s">
        <v>9240</v>
      </c>
      <c r="C4542" t="str">
        <f>IFERROR(VLOOKUP(Table1[[#This Row],[Ticker]],[1]!Table1[[Symbol]:[Industry]],2,FALSE),"-")</f>
        <v>-</v>
      </c>
      <c r="D4542" t="s">
        <v>46</v>
      </c>
      <c r="E4542">
        <v>6.1833023999999996</v>
      </c>
      <c r="F4542">
        <v>8.64</v>
      </c>
      <c r="G4542">
        <v>-27.975943276778899</v>
      </c>
      <c r="H4542">
        <v>-20.945925518044401</v>
      </c>
      <c r="I4542">
        <v>-50.293870234091301</v>
      </c>
      <c r="J4542">
        <v>-2.40388861078935</v>
      </c>
      <c r="K4542">
        <v>8.9370488502322996</v>
      </c>
      <c r="L4542">
        <v>9.1149153809544092</v>
      </c>
      <c r="M4542">
        <v>58.916085068707503</v>
      </c>
      <c r="N4542">
        <v>0.84082521341726302</v>
      </c>
      <c r="O4542">
        <v>70.1388888888888</v>
      </c>
      <c r="P4542">
        <v>39.805825242718399</v>
      </c>
      <c r="Q4542">
        <v>2.4703136014576001E-2</v>
      </c>
    </row>
    <row r="4543" spans="1:17" hidden="1" x14ac:dyDescent="0.3">
      <c r="A4543" t="s">
        <v>9241</v>
      </c>
      <c r="B4543" t="s">
        <v>9242</v>
      </c>
      <c r="C4543" t="str">
        <f>IFERROR(VLOOKUP(Table1[[#This Row],[Ticker]],[1]!Table1[[Symbol]:[Industry]],2,FALSE),"-")</f>
        <v>-</v>
      </c>
      <c r="E4543">
        <v>6.1809972999999996</v>
      </c>
      <c r="F4543">
        <v>3.79</v>
      </c>
      <c r="G4543">
        <v>21.234784692569701</v>
      </c>
      <c r="H4543">
        <v>23.4028079864019</v>
      </c>
      <c r="I4543">
        <v>-39.151858578446202</v>
      </c>
      <c r="J4543">
        <v>11.099780152313301</v>
      </c>
      <c r="K4543">
        <v>3.52994956930001</v>
      </c>
      <c r="L4543">
        <v>3.5878880264105399</v>
      </c>
      <c r="M4543">
        <v>58.180235029182803</v>
      </c>
      <c r="N4543">
        <v>0.85700452814815897</v>
      </c>
      <c r="O4543">
        <v>34.036939313984099</v>
      </c>
      <c r="P4543">
        <v>60.593220338983002</v>
      </c>
      <c r="Q4543">
        <v>4.1770375601799997E-2</v>
      </c>
    </row>
    <row r="4544" spans="1:17" hidden="1" x14ac:dyDescent="0.3">
      <c r="A4544" t="s">
        <v>9243</v>
      </c>
      <c r="B4544" t="s">
        <v>9244</v>
      </c>
      <c r="C4544" t="str">
        <f>IFERROR(VLOOKUP(Table1[[#This Row],[Ticker]],[1]!Table1[[Symbol]:[Industry]],2,FALSE),"-")</f>
        <v>-</v>
      </c>
      <c r="D4544" t="s">
        <v>703</v>
      </c>
      <c r="E4544">
        <v>6.1746908559999998</v>
      </c>
      <c r="F4544">
        <v>106.32</v>
      </c>
      <c r="G4544">
        <v>62.615843315007602</v>
      </c>
      <c r="H4544">
        <v>1.1385119987016801</v>
      </c>
      <c r="I4544">
        <v>16.916771985580102</v>
      </c>
      <c r="J4544">
        <v>-1.2772361787155899</v>
      </c>
      <c r="K4544">
        <v>103.774343997874</v>
      </c>
      <c r="L4544">
        <v>89.216684684855196</v>
      </c>
      <c r="M4544">
        <v>67.7882302660921</v>
      </c>
      <c r="N4544">
        <v>1.20859290263861</v>
      </c>
      <c r="O4544">
        <v>6.1888638073739699</v>
      </c>
      <c r="P4544">
        <v>87.844522968197793</v>
      </c>
    </row>
    <row r="4545" spans="1:17" hidden="1" x14ac:dyDescent="0.3">
      <c r="A4545" t="s">
        <v>9245</v>
      </c>
      <c r="B4545" t="s">
        <v>9246</v>
      </c>
      <c r="C4545" t="str">
        <f>IFERROR(VLOOKUP(Table1[[#This Row],[Ticker]],[1]!Table1[[Symbol]:[Industry]],2,FALSE),"-")</f>
        <v>-</v>
      </c>
      <c r="D4545" t="s">
        <v>703</v>
      </c>
      <c r="E4545">
        <v>6.1661835759999999</v>
      </c>
      <c r="F4545">
        <v>35.520000000000003</v>
      </c>
      <c r="G4545">
        <v>39.937300839510797</v>
      </c>
      <c r="H4545">
        <v>-3.3487420419763301</v>
      </c>
      <c r="I4545">
        <v>13.021080197241499</v>
      </c>
      <c r="J4545">
        <v>-2.1599398164385</v>
      </c>
      <c r="K4545">
        <v>35.295566360341503</v>
      </c>
      <c r="L4545">
        <v>30.6563751364741</v>
      </c>
      <c r="M4545">
        <v>46.0553371054271</v>
      </c>
      <c r="N4545">
        <v>1.5715937495100401</v>
      </c>
      <c r="O4545">
        <v>7.3761261261261204</v>
      </c>
      <c r="P4545">
        <v>68.741092636579594</v>
      </c>
    </row>
    <row r="4546" spans="1:17" hidden="1" x14ac:dyDescent="0.3">
      <c r="A4546" t="s">
        <v>9247</v>
      </c>
      <c r="B4546" t="s">
        <v>9248</v>
      </c>
      <c r="C4546" t="str">
        <f>IFERROR(VLOOKUP(Table1[[#This Row],[Ticker]],[1]!Table1[[Symbol]:[Industry]],2,FALSE),"-")</f>
        <v>-</v>
      </c>
      <c r="D4546" t="s">
        <v>281</v>
      </c>
      <c r="E4546">
        <v>6.164485</v>
      </c>
      <c r="F4546">
        <v>3.65</v>
      </c>
      <c r="G4546">
        <v>77.681515286756905</v>
      </c>
      <c r="H4546">
        <v>23.673756968691102</v>
      </c>
      <c r="I4546">
        <v>-24.4602563486314</v>
      </c>
      <c r="J4546">
        <v>-1.8179801276516301</v>
      </c>
      <c r="K4546">
        <v>3.2604022636758598</v>
      </c>
      <c r="L4546">
        <v>3.4331509186981601</v>
      </c>
      <c r="M4546">
        <v>61.745140220154703</v>
      </c>
      <c r="N4546">
        <v>2.49136308161872</v>
      </c>
      <c r="O4546">
        <v>47.123287671232802</v>
      </c>
      <c r="P4546">
        <v>101.657458563535</v>
      </c>
      <c r="Q4546">
        <v>-1.4045478057397E-2</v>
      </c>
    </row>
    <row r="4547" spans="1:17" hidden="1" x14ac:dyDescent="0.3">
      <c r="A4547" t="s">
        <v>9249</v>
      </c>
      <c r="B4547" t="s">
        <v>9250</v>
      </c>
      <c r="C4547" t="str">
        <f>IFERROR(VLOOKUP(Table1[[#This Row],[Ticker]],[1]!Table1[[Symbol]:[Industry]],2,FALSE),"-")</f>
        <v>-</v>
      </c>
      <c r="D4547" t="s">
        <v>489</v>
      </c>
      <c r="E4547">
        <v>6.1541504500000004</v>
      </c>
      <c r="F4547">
        <v>16.489999999999998</v>
      </c>
      <c r="G4547">
        <v>84.758233938410896</v>
      </c>
      <c r="H4547">
        <v>-3.7137242452198</v>
      </c>
      <c r="I4547">
        <v>-4.2125052053579104</v>
      </c>
      <c r="J4547">
        <v>5.2775579300911497</v>
      </c>
      <c r="K4547">
        <v>14.0693225035245</v>
      </c>
      <c r="L4547">
        <v>11.0156953622418</v>
      </c>
      <c r="M4547">
        <v>79.814280066940896</v>
      </c>
      <c r="N4547">
        <v>0.16642871711197199</v>
      </c>
      <c r="O4547">
        <v>8.2474226804123791</v>
      </c>
      <c r="P4547">
        <v>186.78260869565199</v>
      </c>
      <c r="Q4547">
        <v>8.1623533505299994E-2</v>
      </c>
    </row>
    <row r="4548" spans="1:17" hidden="1" x14ac:dyDescent="0.3">
      <c r="A4548" t="s">
        <v>9251</v>
      </c>
      <c r="B4548" t="s">
        <v>9252</v>
      </c>
      <c r="C4548" t="str">
        <f>IFERROR(VLOOKUP(Table1[[#This Row],[Ticker]],[1]!Table1[[Symbol]:[Industry]],2,FALSE),"-")</f>
        <v>-</v>
      </c>
      <c r="D4548" t="s">
        <v>539</v>
      </c>
      <c r="E4548">
        <v>6.1446825</v>
      </c>
      <c r="F4548">
        <v>22.57</v>
      </c>
      <c r="G4548">
        <v>-62.3857671418248</v>
      </c>
      <c r="H4548">
        <v>43.667696738264603</v>
      </c>
      <c r="I4548">
        <v>-53.666100114174803</v>
      </c>
      <c r="J4548">
        <v>6.5815988181281897</v>
      </c>
      <c r="K4548">
        <v>15.9198978829761</v>
      </c>
      <c r="L4548">
        <v>21.018187112580399</v>
      </c>
      <c r="M4548">
        <v>100</v>
      </c>
      <c r="N4548">
        <v>0.98988549618320598</v>
      </c>
      <c r="O4548">
        <v>62.363555806178702</v>
      </c>
      <c r="P4548">
        <v>628.06451612903197</v>
      </c>
    </row>
    <row r="4549" spans="1:17" hidden="1" x14ac:dyDescent="0.3">
      <c r="A4549" t="s">
        <v>9253</v>
      </c>
      <c r="B4549" t="s">
        <v>9254</v>
      </c>
      <c r="C4549" t="str">
        <f>IFERROR(VLOOKUP(Table1[[#This Row],[Ticker]],[1]!Table1[[Symbol]:[Industry]],2,FALSE),"-")</f>
        <v>-</v>
      </c>
      <c r="D4549" t="s">
        <v>138</v>
      </c>
      <c r="E4549">
        <v>6.1331355500000004</v>
      </c>
      <c r="F4549">
        <v>11.15</v>
      </c>
      <c r="G4549">
        <v>80.6112126865238</v>
      </c>
      <c r="H4549">
        <v>10.9057848856636</v>
      </c>
      <c r="I4549">
        <v>-28.0105798485029</v>
      </c>
      <c r="J4549">
        <v>6.7347007872339999</v>
      </c>
      <c r="K4549">
        <v>10.495828706257001</v>
      </c>
      <c r="L4549">
        <v>9.9179297200777494</v>
      </c>
      <c r="M4549">
        <v>69.009752411526804</v>
      </c>
      <c r="N4549">
        <v>1.2312592512364999</v>
      </c>
      <c r="O4549">
        <v>29.147982062780201</v>
      </c>
      <c r="P4549">
        <v>139.27038626609399</v>
      </c>
      <c r="Q4549">
        <v>9.2777650492420996E-2</v>
      </c>
    </row>
    <row r="4550" spans="1:17" hidden="1" x14ac:dyDescent="0.3">
      <c r="A4550" t="s">
        <v>9255</v>
      </c>
      <c r="B4550" t="s">
        <v>9256</v>
      </c>
      <c r="C4550" t="str">
        <f>IFERROR(VLOOKUP(Table1[[#This Row],[Ticker]],[1]!Table1[[Symbol]:[Industry]],2,FALSE),"-")</f>
        <v>-</v>
      </c>
      <c r="D4550" t="s">
        <v>420</v>
      </c>
      <c r="E4550">
        <v>6.1283605049999998</v>
      </c>
      <c r="F4550">
        <v>3.33</v>
      </c>
      <c r="G4550">
        <v>8.1669138660782092</v>
      </c>
      <c r="H4550">
        <v>-21.563891980297999</v>
      </c>
      <c r="I4550">
        <v>-10.2089576371415</v>
      </c>
      <c r="J4550">
        <v>5.1494877546525499</v>
      </c>
      <c r="K4550">
        <v>3.0012782162038301</v>
      </c>
      <c r="L4550">
        <v>2.8445614823127499</v>
      </c>
      <c r="M4550">
        <v>66.390818832477606</v>
      </c>
      <c r="N4550">
        <v>0.76829140010938102</v>
      </c>
      <c r="O4550">
        <v>21.3213213213213</v>
      </c>
      <c r="P4550">
        <v>68.181818181818102</v>
      </c>
      <c r="Q4550">
        <v>7.4385013425036006E-2</v>
      </c>
    </row>
    <row r="4551" spans="1:17" hidden="1" x14ac:dyDescent="0.3">
      <c r="A4551" t="s">
        <v>9257</v>
      </c>
      <c r="B4551" t="s">
        <v>9258</v>
      </c>
      <c r="C4551" t="str">
        <f>IFERROR(VLOOKUP(Table1[[#This Row],[Ticker]],[1]!Table1[[Symbol]:[Industry]],2,FALSE),"-")</f>
        <v>-</v>
      </c>
      <c r="D4551" t="s">
        <v>619</v>
      </c>
      <c r="E4551">
        <v>6.1159796919999998</v>
      </c>
      <c r="F4551">
        <v>14.44</v>
      </c>
      <c r="G4551">
        <v>43.347347569107399</v>
      </c>
      <c r="H4551">
        <v>2.09330439213013</v>
      </c>
      <c r="I4551">
        <v>-2.5318422132195102</v>
      </c>
      <c r="J4551">
        <v>0.54422459675781298</v>
      </c>
      <c r="K4551">
        <v>14.1687991795534</v>
      </c>
      <c r="L4551">
        <v>12.7944716628599</v>
      </c>
      <c r="M4551">
        <v>36.908094385906203</v>
      </c>
      <c r="N4551">
        <v>0.21412125863392101</v>
      </c>
      <c r="O4551">
        <v>11.1495844875346</v>
      </c>
      <c r="P4551">
        <v>80.5</v>
      </c>
    </row>
    <row r="4552" spans="1:17" hidden="1" x14ac:dyDescent="0.3">
      <c r="A4552" t="s">
        <v>9259</v>
      </c>
      <c r="B4552" t="s">
        <v>9260</v>
      </c>
      <c r="C4552" t="str">
        <f>IFERROR(VLOOKUP(Table1[[#This Row],[Ticker]],[1]!Table1[[Symbol]:[Industry]],2,FALSE),"-")</f>
        <v>-</v>
      </c>
      <c r="D4552" t="s">
        <v>1435</v>
      </c>
      <c r="E4552">
        <v>6.1093777999999999</v>
      </c>
      <c r="F4552">
        <v>11.02</v>
      </c>
      <c r="G4552">
        <v>87.9471336462979</v>
      </c>
      <c r="H4552">
        <v>24.9899969352144</v>
      </c>
      <c r="I4552">
        <v>63.639827646974901</v>
      </c>
      <c r="J4552">
        <v>5.6493297018629098</v>
      </c>
      <c r="K4552">
        <v>9.4829688898000501</v>
      </c>
      <c r="L4552">
        <v>8.0586056545018998</v>
      </c>
      <c r="M4552">
        <v>62.232590569485701</v>
      </c>
      <c r="N4552">
        <v>1.1258844978959399</v>
      </c>
      <c r="O4552">
        <v>9.8003629764065394</v>
      </c>
      <c r="P4552">
        <v>123.07692307692299</v>
      </c>
      <c r="Q4552">
        <v>8.4882928427135004E-2</v>
      </c>
    </row>
    <row r="4553" spans="1:17" hidden="1" x14ac:dyDescent="0.3">
      <c r="A4553" t="s">
        <v>9261</v>
      </c>
      <c r="B4553" t="s">
        <v>9262</v>
      </c>
      <c r="C4553" t="str">
        <f>IFERROR(VLOOKUP(Table1[[#This Row],[Ticker]],[1]!Table1[[Symbol]:[Industry]],2,FALSE),"-")</f>
        <v>-</v>
      </c>
      <c r="D4553" t="s">
        <v>72</v>
      </c>
      <c r="E4553">
        <v>6.0634828000000001</v>
      </c>
      <c r="F4553">
        <v>13.54</v>
      </c>
      <c r="G4553">
        <v>237.09072338988699</v>
      </c>
      <c r="H4553">
        <v>37.719047302641201</v>
      </c>
      <c r="I4553">
        <v>268.31312885002097</v>
      </c>
      <c r="J4553">
        <v>6.6145121366939099</v>
      </c>
      <c r="K4553">
        <v>9.6840133211868409</v>
      </c>
      <c r="L4553">
        <v>6.43058046102687</v>
      </c>
      <c r="M4553">
        <v>99.9999996087369</v>
      </c>
      <c r="N4553">
        <v>3.1561678359784699</v>
      </c>
      <c r="O4553">
        <v>0</v>
      </c>
      <c r="P4553">
        <v>291.32947976878597</v>
      </c>
    </row>
    <row r="4554" spans="1:17" hidden="1" x14ac:dyDescent="0.3">
      <c r="A4554" t="s">
        <v>9263</v>
      </c>
      <c r="B4554" t="s">
        <v>9264</v>
      </c>
      <c r="C4554" t="str">
        <f>IFERROR(VLOOKUP(Table1[[#This Row],[Ticker]],[1]!Table1[[Symbol]:[Industry]],2,FALSE),"-")</f>
        <v>-</v>
      </c>
      <c r="E4554">
        <v>6.0469015879999999</v>
      </c>
      <c r="F4554">
        <v>5.81</v>
      </c>
      <c r="G4554">
        <v>-27.142609943445599</v>
      </c>
      <c r="H4554">
        <v>-8.1021812772080093</v>
      </c>
      <c r="I4554">
        <v>-45.4245454798981</v>
      </c>
      <c r="J4554">
        <v>10.7137161221815</v>
      </c>
      <c r="K4554">
        <v>5.8331304224130598</v>
      </c>
      <c r="L4554">
        <v>6.4685826406832696</v>
      </c>
      <c r="M4554">
        <v>59.897020820950402</v>
      </c>
      <c r="N4554">
        <v>0.60649575504750097</v>
      </c>
      <c r="O4554">
        <v>85.542168674698701</v>
      </c>
      <c r="P4554">
        <v>19.793814432989599</v>
      </c>
      <c r="Q4554">
        <v>5.0391389673079996E-3</v>
      </c>
    </row>
    <row r="4555" spans="1:17" hidden="1" x14ac:dyDescent="0.3">
      <c r="A4555" t="s">
        <v>9265</v>
      </c>
      <c r="B4555" t="s">
        <v>9266</v>
      </c>
      <c r="C4555" t="str">
        <f>IFERROR(VLOOKUP(Table1[[#This Row],[Ticker]],[1]!Table1[[Symbol]:[Industry]],2,FALSE),"-")</f>
        <v>-</v>
      </c>
      <c r="D4555" t="s">
        <v>799</v>
      </c>
      <c r="E4555">
        <v>6.0164999999999997</v>
      </c>
      <c r="F4555">
        <v>5.73</v>
      </c>
      <c r="G4555">
        <v>-5.34240290410811</v>
      </c>
      <c r="H4555">
        <v>-15.5944668804381</v>
      </c>
      <c r="I4555">
        <v>-28.830936882613099</v>
      </c>
      <c r="J4555">
        <v>-5.9183604372557896</v>
      </c>
      <c r="K4555">
        <v>5.9390581277312897</v>
      </c>
      <c r="L4555">
        <v>5.8898329335116903</v>
      </c>
      <c r="M4555">
        <v>38.272808820327803</v>
      </c>
      <c r="N4555">
        <v>0.67572392953784</v>
      </c>
      <c r="O4555">
        <v>47.993019197207602</v>
      </c>
      <c r="P4555">
        <v>36.428571428571402</v>
      </c>
      <c r="Q4555">
        <v>-7.3525772515422E-2</v>
      </c>
    </row>
    <row r="4556" spans="1:17" hidden="1" x14ac:dyDescent="0.3">
      <c r="A4556" t="s">
        <v>9267</v>
      </c>
      <c r="B4556" t="s">
        <v>9268</v>
      </c>
      <c r="C4556" t="str">
        <f>IFERROR(VLOOKUP(Table1[[#This Row],[Ticker]],[1]!Table1[[Symbol]:[Industry]],2,FALSE),"-")</f>
        <v>-</v>
      </c>
      <c r="E4556">
        <v>5.9928999999999997</v>
      </c>
      <c r="F4556">
        <v>10</v>
      </c>
      <c r="G4556">
        <v>-85.880705181540804</v>
      </c>
      <c r="H4556">
        <v>-4.1612945777006196</v>
      </c>
      <c r="I4556">
        <v>-63.974224967077603</v>
      </c>
      <c r="J4556">
        <v>-16.947524578159602</v>
      </c>
      <c r="K4556">
        <v>12.312373602775899</v>
      </c>
      <c r="L4556">
        <v>16.682894501725499</v>
      </c>
      <c r="M4556">
        <v>38.070558810632797</v>
      </c>
      <c r="N4556">
        <v>0.49583333333333302</v>
      </c>
      <c r="O4556">
        <v>178</v>
      </c>
      <c r="P4556">
        <v>15.2073732718894</v>
      </c>
      <c r="Q4556">
        <v>-5.5956220914225002E-2</v>
      </c>
    </row>
    <row r="4557" spans="1:17" hidden="1" x14ac:dyDescent="0.3">
      <c r="A4557" t="s">
        <v>9269</v>
      </c>
      <c r="B4557" t="s">
        <v>9270</v>
      </c>
      <c r="C4557" t="str">
        <f>IFERROR(VLOOKUP(Table1[[#This Row],[Ticker]],[1]!Table1[[Symbol]:[Industry]],2,FALSE),"-")</f>
        <v>-</v>
      </c>
      <c r="D4557" t="s">
        <v>539</v>
      </c>
      <c r="E4557">
        <v>5.9879249999999997</v>
      </c>
      <c r="F4557">
        <v>147.85</v>
      </c>
      <c r="G4557">
        <v>265.10300409164199</v>
      </c>
      <c r="H4557">
        <v>-5.4283511079150504</v>
      </c>
      <c r="I4557">
        <v>160.326202781625</v>
      </c>
      <c r="J4557">
        <v>-7.2251228994485599</v>
      </c>
      <c r="K4557">
        <v>154.54504984495401</v>
      </c>
      <c r="L4557">
        <v>108.31126648790401</v>
      </c>
      <c r="M4557">
        <v>35.163765946313902</v>
      </c>
      <c r="N4557">
        <v>0.21675342270393599</v>
      </c>
      <c r="O4557">
        <v>34.9678728440987</v>
      </c>
      <c r="P4557">
        <v>360.59190031152599</v>
      </c>
      <c r="Q4557">
        <v>0.16709490827729501</v>
      </c>
    </row>
    <row r="4558" spans="1:17" hidden="1" x14ac:dyDescent="0.3">
      <c r="A4558" t="s">
        <v>9271</v>
      </c>
      <c r="B4558" t="s">
        <v>9272</v>
      </c>
      <c r="C4558" t="str">
        <f>IFERROR(VLOOKUP(Table1[[#This Row],[Ticker]],[1]!Table1[[Symbol]:[Industry]],2,FALSE),"-")</f>
        <v>-</v>
      </c>
      <c r="D4558" t="s">
        <v>116</v>
      </c>
      <c r="E4558">
        <v>5.9848749999999997</v>
      </c>
      <c r="F4558">
        <v>1.27</v>
      </c>
      <c r="G4558">
        <v>62.788762605574</v>
      </c>
      <c r="H4558">
        <v>-40.524930941336898</v>
      </c>
      <c r="I4558">
        <v>14.335560485564899</v>
      </c>
      <c r="J4558">
        <v>-15.807976661103799</v>
      </c>
      <c r="K4558">
        <v>1.70180125555932</v>
      </c>
      <c r="L4558">
        <v>1.29530465400774</v>
      </c>
      <c r="M4558">
        <v>1.8868193545990299</v>
      </c>
      <c r="N4558">
        <v>1.2610142284856101</v>
      </c>
      <c r="O4558">
        <v>100</v>
      </c>
      <c r="P4558">
        <v>95.384615384615302</v>
      </c>
      <c r="Q4558">
        <v>1.4507250478358E-2</v>
      </c>
    </row>
    <row r="4559" spans="1:17" hidden="1" x14ac:dyDescent="0.3">
      <c r="A4559" t="s">
        <v>9273</v>
      </c>
      <c r="B4559" t="s">
        <v>9274</v>
      </c>
      <c r="C4559" t="str">
        <f>IFERROR(VLOOKUP(Table1[[#This Row],[Ticker]],[1]!Table1[[Symbol]:[Industry]],2,FALSE),"-")</f>
        <v>-</v>
      </c>
      <c r="D4559" t="s">
        <v>130</v>
      </c>
      <c r="E4559">
        <v>5.9679820000000001</v>
      </c>
      <c r="F4559">
        <v>11.3</v>
      </c>
      <c r="G4559">
        <v>57.696082446693701</v>
      </c>
      <c r="H4559">
        <v>-9.8185325144726594</v>
      </c>
      <c r="I4559">
        <v>-17.505411197225801</v>
      </c>
      <c r="J4559">
        <v>6.8235123193445002</v>
      </c>
      <c r="K4559">
        <v>11.047115716209699</v>
      </c>
      <c r="L4559">
        <v>10.390627190119</v>
      </c>
      <c r="M4559">
        <v>54.458167605751001</v>
      </c>
      <c r="N4559">
        <v>0.20721676087056401</v>
      </c>
      <c r="O4559">
        <v>30.530973451327402</v>
      </c>
      <c r="P4559">
        <v>81.9645732689211</v>
      </c>
      <c r="Q4559">
        <v>3.6596282979129001E-2</v>
      </c>
    </row>
    <row r="4560" spans="1:17" hidden="1" x14ac:dyDescent="0.3">
      <c r="A4560" t="s">
        <v>9275</v>
      </c>
      <c r="B4560" t="s">
        <v>9276</v>
      </c>
      <c r="C4560" t="str">
        <f>IFERROR(VLOOKUP(Table1[[#This Row],[Ticker]],[1]!Table1[[Symbol]:[Industry]],2,FALSE),"-")</f>
        <v>-</v>
      </c>
      <c r="D4560" t="s">
        <v>21</v>
      </c>
      <c r="E4560">
        <v>5.9527782719999998</v>
      </c>
      <c r="F4560">
        <v>1.72</v>
      </c>
      <c r="G4560">
        <v>3.8436055954014998</v>
      </c>
      <c r="H4560">
        <v>-0.67292248467736204</v>
      </c>
      <c r="I4560">
        <v>-9.7348038564909096</v>
      </c>
      <c r="J4560">
        <v>10.4207678066343</v>
      </c>
      <c r="K4560">
        <v>1.764832231387</v>
      </c>
      <c r="L4560">
        <v>1.7361028346648499</v>
      </c>
      <c r="M4560">
        <v>48.516417137822899</v>
      </c>
      <c r="N4560">
        <v>1.8880515426523801</v>
      </c>
      <c r="O4560">
        <v>48.837209302325498</v>
      </c>
      <c r="P4560">
        <v>102.35294117647</v>
      </c>
      <c r="Q4560">
        <v>2.4492883243436001E-2</v>
      </c>
    </row>
    <row r="4561" spans="1:17" hidden="1" x14ac:dyDescent="0.3">
      <c r="A4561" t="s">
        <v>9277</v>
      </c>
      <c r="B4561" t="s">
        <v>9278</v>
      </c>
      <c r="C4561" t="str">
        <f>IFERROR(VLOOKUP(Table1[[#This Row],[Ticker]],[1]!Table1[[Symbol]:[Industry]],2,FALSE),"-")</f>
        <v>-</v>
      </c>
      <c r="E4561">
        <v>5.9367000000000001</v>
      </c>
      <c r="F4561">
        <v>28.27</v>
      </c>
      <c r="G4561">
        <v>-21.175943276778899</v>
      </c>
      <c r="H4561">
        <v>-0.41817531164557697</v>
      </c>
      <c r="I4561">
        <v>-17.773517628439301</v>
      </c>
      <c r="J4561">
        <v>-4.4305653192085703</v>
      </c>
      <c r="K4561">
        <v>29.375829396181398</v>
      </c>
      <c r="L4561">
        <v>29.4504281482929</v>
      </c>
      <c r="M4561">
        <v>36.405193693141797</v>
      </c>
      <c r="N4561">
        <v>1.0043478260869501</v>
      </c>
      <c r="O4561">
        <v>55.0760523523169</v>
      </c>
      <c r="P4561">
        <v>12.8542914171656</v>
      </c>
    </row>
    <row r="4562" spans="1:17" hidden="1" x14ac:dyDescent="0.3">
      <c r="A4562" t="s">
        <v>9279</v>
      </c>
      <c r="B4562" t="s">
        <v>9280</v>
      </c>
      <c r="C4562" t="str">
        <f>IFERROR(VLOOKUP(Table1[[#This Row],[Ticker]],[1]!Table1[[Symbol]:[Industry]],2,FALSE),"-")</f>
        <v>-</v>
      </c>
      <c r="D4562" t="s">
        <v>21</v>
      </c>
      <c r="E4562">
        <v>5.9202000000000004</v>
      </c>
      <c r="F4562">
        <v>26.91</v>
      </c>
      <c r="G4562">
        <v>89.595485294649606</v>
      </c>
      <c r="H4562">
        <v>1.10186331703621</v>
      </c>
      <c r="I4562">
        <v>43.037841397929803</v>
      </c>
      <c r="J4562">
        <v>0.54422459675781298</v>
      </c>
      <c r="K4562">
        <v>27.665306685113801</v>
      </c>
      <c r="L4562">
        <v>23.427669908947301</v>
      </c>
      <c r="M4562">
        <v>52.548741062294198</v>
      </c>
      <c r="N4562">
        <v>0.53043011041560295</v>
      </c>
      <c r="O4562">
        <v>42.4005945745076</v>
      </c>
      <c r="P4562">
        <v>169.1</v>
      </c>
      <c r="Q4562">
        <v>0.121041291166242</v>
      </c>
    </row>
    <row r="4563" spans="1:17" hidden="1" x14ac:dyDescent="0.3">
      <c r="A4563" t="s">
        <v>9281</v>
      </c>
      <c r="B4563" t="s">
        <v>9282</v>
      </c>
      <c r="C4563" t="str">
        <f>IFERROR(VLOOKUP(Table1[[#This Row],[Ticker]],[1]!Table1[[Symbol]:[Industry]],2,FALSE),"-")</f>
        <v>-</v>
      </c>
      <c r="D4563" t="s">
        <v>51</v>
      </c>
      <c r="E4563">
        <v>5.91</v>
      </c>
      <c r="F4563">
        <v>5.91</v>
      </c>
      <c r="G4563">
        <v>62.459387953504901</v>
      </c>
      <c r="H4563">
        <v>-14.4101964810681</v>
      </c>
      <c r="I4563">
        <v>-1.6024300952827999</v>
      </c>
      <c r="J4563">
        <v>-0.58480766130670603</v>
      </c>
      <c r="K4563">
        <v>5.9946492624850203</v>
      </c>
      <c r="L4563">
        <v>5.2990895864792202</v>
      </c>
      <c r="M4563">
        <v>36.436002404437602</v>
      </c>
      <c r="N4563">
        <v>0.62338917853809295</v>
      </c>
      <c r="O4563">
        <v>33.164128595600602</v>
      </c>
      <c r="P4563">
        <v>97</v>
      </c>
      <c r="Q4563">
        <v>1.9902494335181001E-2</v>
      </c>
    </row>
    <row r="4564" spans="1:17" hidden="1" x14ac:dyDescent="0.3">
      <c r="A4564" t="s">
        <v>9283</v>
      </c>
      <c r="B4564" t="s">
        <v>9284</v>
      </c>
      <c r="C4564" t="str">
        <f>IFERROR(VLOOKUP(Table1[[#This Row],[Ticker]],[1]!Table1[[Symbol]:[Industry]],2,FALSE),"-")</f>
        <v>-</v>
      </c>
      <c r="D4564" t="s">
        <v>72</v>
      </c>
      <c r="E4564">
        <v>5.8389552</v>
      </c>
      <c r="F4564">
        <v>19.239999999999998</v>
      </c>
      <c r="G4564">
        <v>-21.6899252012871</v>
      </c>
      <c r="H4564">
        <v>-2.8981366829637798</v>
      </c>
      <c r="I4564">
        <v>-31.604102336085401</v>
      </c>
      <c r="J4564">
        <v>-4.2082506507669404</v>
      </c>
      <c r="K4564">
        <v>20.150724881253598</v>
      </c>
      <c r="L4564">
        <v>19.096869976137999</v>
      </c>
      <c r="M4564">
        <v>30.394512122361402</v>
      </c>
      <c r="N4564">
        <v>0.21556017703833999</v>
      </c>
      <c r="O4564">
        <v>35.083160083160003</v>
      </c>
      <c r="P4564">
        <v>48</v>
      </c>
      <c r="Q4564">
        <v>5.9417807826027999E-2</v>
      </c>
    </row>
    <row r="4565" spans="1:17" hidden="1" x14ac:dyDescent="0.3">
      <c r="A4565" t="s">
        <v>9285</v>
      </c>
      <c r="B4565" t="s">
        <v>9286</v>
      </c>
      <c r="C4565" t="str">
        <f>IFERROR(VLOOKUP(Table1[[#This Row],[Ticker]],[1]!Table1[[Symbol]:[Industry]],2,FALSE),"-")</f>
        <v>-</v>
      </c>
      <c r="D4565" t="s">
        <v>62</v>
      </c>
      <c r="E4565">
        <v>5.8301166359999996</v>
      </c>
      <c r="F4565">
        <v>10.74</v>
      </c>
      <c r="G4565">
        <v>149.30649947131201</v>
      </c>
      <c r="H4565">
        <v>15.1720387556327</v>
      </c>
      <c r="I4565">
        <v>32.474122650458398</v>
      </c>
      <c r="J4565">
        <v>-4.4115276156315701</v>
      </c>
      <c r="K4565">
        <v>11.4081074667113</v>
      </c>
      <c r="L4565">
        <v>9.5187973685029306</v>
      </c>
      <c r="M4565">
        <v>29.444481111489601</v>
      </c>
      <c r="N4565">
        <v>0.169655726878571</v>
      </c>
      <c r="O4565">
        <v>36.1266294227188</v>
      </c>
      <c r="P4565">
        <v>221.556886227544</v>
      </c>
      <c r="Q4565">
        <v>9.0916679715386001E-2</v>
      </c>
    </row>
    <row r="4566" spans="1:17" hidden="1" x14ac:dyDescent="0.3">
      <c r="A4566" t="s">
        <v>9287</v>
      </c>
      <c r="B4566" t="s">
        <v>9288</v>
      </c>
      <c r="C4566" t="str">
        <f>IFERROR(VLOOKUP(Table1[[#This Row],[Ticker]],[1]!Table1[[Symbol]:[Industry]],2,FALSE),"-")</f>
        <v>-</v>
      </c>
      <c r="D4566" t="s">
        <v>77</v>
      </c>
      <c r="E4566">
        <v>5.8079124999999996</v>
      </c>
      <c r="F4566">
        <v>17.350000000000001</v>
      </c>
      <c r="G4566">
        <v>19.057857217862399</v>
      </c>
      <c r="H4566">
        <v>-6.1769720693019599</v>
      </c>
      <c r="I4566">
        <v>20.82215512342</v>
      </c>
      <c r="J4566">
        <v>7.9061877869418504</v>
      </c>
      <c r="K4566">
        <v>17.020993630688299</v>
      </c>
      <c r="L4566">
        <v>15.9555192696922</v>
      </c>
      <c r="M4566">
        <v>51.151934469001901</v>
      </c>
      <c r="N4566">
        <v>1.28229107490284</v>
      </c>
      <c r="O4566">
        <v>26.109510086455298</v>
      </c>
      <c r="P4566">
        <v>60.203139427516099</v>
      </c>
      <c r="Q4566">
        <v>3.8742981299051002E-2</v>
      </c>
    </row>
    <row r="4567" spans="1:17" hidden="1" x14ac:dyDescent="0.3">
      <c r="A4567" t="s">
        <v>9289</v>
      </c>
      <c r="B4567" t="s">
        <v>9290</v>
      </c>
      <c r="C4567" t="str">
        <f>IFERROR(VLOOKUP(Table1[[#This Row],[Ticker]],[1]!Table1[[Symbol]:[Industry]],2,FALSE),"-")</f>
        <v>-</v>
      </c>
      <c r="D4567" t="s">
        <v>486</v>
      </c>
      <c r="E4567">
        <v>5.7956500000000002</v>
      </c>
      <c r="F4567">
        <v>2.0299999999999998</v>
      </c>
      <c r="G4567">
        <v>-59.326261748116501</v>
      </c>
      <c r="H4567">
        <v>-10.1245973299942</v>
      </c>
      <c r="I4567">
        <v>-34.056276249128899</v>
      </c>
      <c r="J4567">
        <v>-5.4190781555357797</v>
      </c>
      <c r="K4567">
        <v>2.19287607100219</v>
      </c>
      <c r="L4567">
        <v>2.5264846336185198</v>
      </c>
      <c r="M4567">
        <v>41.091856403944597</v>
      </c>
      <c r="N4567">
        <v>1.16379704627619</v>
      </c>
      <c r="O4567">
        <v>67.980295566502406</v>
      </c>
      <c r="P4567">
        <v>6.8421052631578902</v>
      </c>
      <c r="Q4567">
        <v>-4.1484580411580999E-2</v>
      </c>
    </row>
    <row r="4568" spans="1:17" hidden="1" x14ac:dyDescent="0.3">
      <c r="A4568" t="s">
        <v>9291</v>
      </c>
      <c r="B4568" t="s">
        <v>9292</v>
      </c>
      <c r="C4568" t="str">
        <f>IFERROR(VLOOKUP(Table1[[#This Row],[Ticker]],[1]!Table1[[Symbol]:[Industry]],2,FALSE),"-")</f>
        <v>-</v>
      </c>
      <c r="D4568" t="s">
        <v>1147</v>
      </c>
      <c r="E4568">
        <v>5.7900799999999997</v>
      </c>
      <c r="F4568">
        <v>1.66</v>
      </c>
      <c r="G4568">
        <v>17.9043986035629</v>
      </c>
      <c r="H4568">
        <v>-4.1612945777006196</v>
      </c>
      <c r="I4568">
        <v>-36.583290467138397</v>
      </c>
      <c r="J4568">
        <v>-8.07754032421866E-2</v>
      </c>
      <c r="K4568">
        <v>1.6982222775989599</v>
      </c>
      <c r="L4568">
        <v>1.6958261756952999</v>
      </c>
      <c r="M4568">
        <v>53.352189013991698</v>
      </c>
      <c r="N4568">
        <v>0.30998785864911499</v>
      </c>
      <c r="O4568">
        <v>36.1445783132529</v>
      </c>
      <c r="P4568">
        <v>45.614035087719301</v>
      </c>
      <c r="Q4568">
        <v>-3.0937028789254001E-2</v>
      </c>
    </row>
    <row r="4569" spans="1:17" hidden="1" x14ac:dyDescent="0.3">
      <c r="A4569" t="s">
        <v>9293</v>
      </c>
      <c r="B4569" t="s">
        <v>9294</v>
      </c>
      <c r="C4569" t="str">
        <f>IFERROR(VLOOKUP(Table1[[#This Row],[Ticker]],[1]!Table1[[Symbol]:[Industry]],2,FALSE),"-")</f>
        <v>-</v>
      </c>
      <c r="E4569">
        <v>5.7816720000000004</v>
      </c>
      <c r="F4569">
        <v>14.04</v>
      </c>
      <c r="G4569">
        <v>-7.9428854255392602</v>
      </c>
      <c r="H4569">
        <v>0.75072888270993499</v>
      </c>
      <c r="I4569">
        <v>-1.10993478571433</v>
      </c>
      <c r="J4569">
        <v>2.5399480465083499</v>
      </c>
      <c r="K4569">
        <v>13.9142781409496</v>
      </c>
      <c r="L4569">
        <v>13.690463172923099</v>
      </c>
      <c r="M4569">
        <v>49.402582647930501</v>
      </c>
      <c r="N4569">
        <v>0.24493062163290699</v>
      </c>
      <c r="O4569">
        <v>15.669515669515601</v>
      </c>
      <c r="P4569">
        <v>37.512242899118498</v>
      </c>
      <c r="Q4569">
        <v>-0.13317837778170699</v>
      </c>
    </row>
    <row r="4570" spans="1:17" hidden="1" x14ac:dyDescent="0.3">
      <c r="A4570" t="s">
        <v>9295</v>
      </c>
      <c r="B4570" t="s">
        <v>9296</v>
      </c>
      <c r="C4570" t="str">
        <f>IFERROR(VLOOKUP(Table1[[#This Row],[Ticker]],[1]!Table1[[Symbol]:[Industry]],2,FALSE),"-")</f>
        <v>-</v>
      </c>
      <c r="D4570" t="s">
        <v>696</v>
      </c>
      <c r="E4570">
        <v>5.7697155999999996</v>
      </c>
      <c r="F4570">
        <v>8.0299999999999994</v>
      </c>
      <c r="G4570">
        <v>143.69072338988701</v>
      </c>
      <c r="H4570">
        <v>-6.4925829212588999</v>
      </c>
      <c r="I4570">
        <v>-20.339018565913801</v>
      </c>
      <c r="J4570">
        <v>6.6775579300911403</v>
      </c>
      <c r="K4570">
        <v>7.5998148430650501</v>
      </c>
      <c r="L4570">
        <v>6.8184325929650598</v>
      </c>
      <c r="M4570">
        <v>63.301921431937501</v>
      </c>
      <c r="N4570">
        <v>0.895668701184132</v>
      </c>
      <c r="O4570">
        <v>14.943960149439601</v>
      </c>
      <c r="P4570">
        <v>167.666666666666</v>
      </c>
      <c r="Q4570">
        <v>8.0393928630495007E-2</v>
      </c>
    </row>
    <row r="4571" spans="1:17" hidden="1" x14ac:dyDescent="0.3">
      <c r="A4571" t="s">
        <v>9297</v>
      </c>
      <c r="B4571" t="s">
        <v>9298</v>
      </c>
      <c r="C4571" t="str">
        <f>IFERROR(VLOOKUP(Table1[[#This Row],[Ticker]],[1]!Table1[[Symbol]:[Industry]],2,FALSE),"-")</f>
        <v>-</v>
      </c>
      <c r="D4571" t="s">
        <v>72</v>
      </c>
      <c r="E4571">
        <v>5.7270969000000003</v>
      </c>
      <c r="F4571">
        <v>5.67</v>
      </c>
      <c r="G4571">
        <v>-32.376589480333003</v>
      </c>
      <c r="H4571">
        <v>-5.4820492946817403</v>
      </c>
      <c r="I4571">
        <v>-31.873923307952399</v>
      </c>
      <c r="J4571">
        <v>-5.5599046671560002</v>
      </c>
      <c r="K4571">
        <v>5.5149450482535602</v>
      </c>
      <c r="L4571">
        <v>5.9399626153742497</v>
      </c>
      <c r="M4571">
        <v>60.6406511348546</v>
      </c>
      <c r="N4571">
        <v>1.09804599235603</v>
      </c>
      <c r="O4571">
        <v>28.042328042327998</v>
      </c>
      <c r="P4571">
        <v>15.714285714285699</v>
      </c>
      <c r="Q4571">
        <v>2.2171699671261001E-2</v>
      </c>
    </row>
    <row r="4572" spans="1:17" hidden="1" x14ac:dyDescent="0.3">
      <c r="A4572" t="s">
        <v>9299</v>
      </c>
      <c r="B4572" t="s">
        <v>9300</v>
      </c>
      <c r="C4572" t="str">
        <f>IFERROR(VLOOKUP(Table1[[#This Row],[Ticker]],[1]!Table1[[Symbol]:[Industry]],2,FALSE),"-")</f>
        <v>-</v>
      </c>
      <c r="D4572" t="s">
        <v>703</v>
      </c>
      <c r="E4572">
        <v>5.722810688</v>
      </c>
      <c r="F4572">
        <v>207.62</v>
      </c>
      <c r="G4572">
        <v>30.549213019737799</v>
      </c>
      <c r="H4572">
        <v>0.242007899157028</v>
      </c>
      <c r="I4572">
        <v>12.2822703446421</v>
      </c>
      <c r="J4572">
        <v>-0.59763079981188005</v>
      </c>
      <c r="K4572">
        <v>199.59947160335</v>
      </c>
      <c r="L4572">
        <v>174.54630184890399</v>
      </c>
      <c r="M4572">
        <v>41.480968958534298</v>
      </c>
      <c r="N4572">
        <v>1.4452661465796299</v>
      </c>
      <c r="O4572">
        <v>5.96281668432714</v>
      </c>
      <c r="P4572">
        <v>59.707692307692298</v>
      </c>
    </row>
    <row r="4573" spans="1:17" hidden="1" x14ac:dyDescent="0.3">
      <c r="A4573" t="s">
        <v>9301</v>
      </c>
      <c r="B4573" t="s">
        <v>9302</v>
      </c>
      <c r="C4573" t="str">
        <f>IFERROR(VLOOKUP(Table1[[#This Row],[Ticker]],[1]!Table1[[Symbol]:[Industry]],2,FALSE),"-")</f>
        <v>-</v>
      </c>
      <c r="D4573" t="s">
        <v>703</v>
      </c>
      <c r="E4573">
        <v>5.7107817000000001</v>
      </c>
      <c r="F4573">
        <v>39.17</v>
      </c>
      <c r="G4573">
        <v>16.670376292341299</v>
      </c>
      <c r="H4573">
        <v>1.18470270859516</v>
      </c>
      <c r="I4573">
        <v>2.23022645033114</v>
      </c>
      <c r="J4573">
        <v>6.1769411083113504E-3</v>
      </c>
      <c r="K4573">
        <v>37.277212812133797</v>
      </c>
      <c r="L4573">
        <v>33.909692532545201</v>
      </c>
      <c r="M4573">
        <v>46.348393818943599</v>
      </c>
      <c r="N4573">
        <v>0.78470541836053598</v>
      </c>
      <c r="O4573">
        <v>0.81695174878733101</v>
      </c>
      <c r="P4573">
        <v>48.652751423149901</v>
      </c>
    </row>
    <row r="4574" spans="1:17" hidden="1" x14ac:dyDescent="0.3">
      <c r="A4574" t="s">
        <v>9303</v>
      </c>
      <c r="B4574" t="s">
        <v>9304</v>
      </c>
      <c r="C4574" t="str">
        <f>IFERROR(VLOOKUP(Table1[[#This Row],[Ticker]],[1]!Table1[[Symbol]:[Industry]],2,FALSE),"-")</f>
        <v>-</v>
      </c>
      <c r="D4574" t="s">
        <v>420</v>
      </c>
      <c r="E4574">
        <v>5.6861370000000004</v>
      </c>
      <c r="F4574">
        <v>18.95</v>
      </c>
      <c r="G4574">
        <v>-23.975943276778899</v>
      </c>
      <c r="H4574">
        <v>-4.1612945777006196</v>
      </c>
      <c r="I4574">
        <v>-15.2562762491289</v>
      </c>
      <c r="J4574">
        <v>0.54422459675781298</v>
      </c>
      <c r="K4574">
        <v>18.9499999673132</v>
      </c>
      <c r="L4574">
        <v>18.949290429863598</v>
      </c>
      <c r="M4574">
        <v>100</v>
      </c>
      <c r="O4574">
        <v>0</v>
      </c>
      <c r="P4574">
        <v>0</v>
      </c>
    </row>
    <row r="4575" spans="1:17" hidden="1" x14ac:dyDescent="0.3">
      <c r="A4575" t="s">
        <v>9305</v>
      </c>
      <c r="B4575" t="s">
        <v>9306</v>
      </c>
      <c r="C4575" t="str">
        <f>IFERROR(VLOOKUP(Table1[[#This Row],[Ticker]],[1]!Table1[[Symbol]:[Industry]],2,FALSE),"-")</f>
        <v>-</v>
      </c>
      <c r="D4575" t="s">
        <v>619</v>
      </c>
      <c r="E4575">
        <v>5.6828144799999896</v>
      </c>
      <c r="F4575">
        <v>16.239999999999998</v>
      </c>
      <c r="G4575">
        <v>72.872541571705895</v>
      </c>
      <c r="H4575">
        <v>-1.52624846439363</v>
      </c>
      <c r="I4575">
        <v>16.241699459372999</v>
      </c>
      <c r="J4575">
        <v>5.4600495125827297</v>
      </c>
      <c r="K4575">
        <v>15.7693173733966</v>
      </c>
      <c r="L4575">
        <v>15.8265205112455</v>
      </c>
      <c r="M4575">
        <v>80.3213901117105</v>
      </c>
      <c r="N4575">
        <v>0.65991728480312395</v>
      </c>
      <c r="O4575">
        <v>99.876847290640399</v>
      </c>
      <c r="P4575">
        <v>106.091370558375</v>
      </c>
      <c r="Q4575">
        <v>0.13000403397048299</v>
      </c>
    </row>
    <row r="4576" spans="1:17" hidden="1" x14ac:dyDescent="0.3">
      <c r="A4576" t="s">
        <v>9307</v>
      </c>
      <c r="B4576" t="s">
        <v>9308</v>
      </c>
      <c r="C4576" t="str">
        <f>IFERROR(VLOOKUP(Table1[[#This Row],[Ticker]],[1]!Table1[[Symbol]:[Industry]],2,FALSE),"-")</f>
        <v>-</v>
      </c>
      <c r="D4576" t="s">
        <v>420</v>
      </c>
      <c r="E4576">
        <v>5.67</v>
      </c>
      <c r="F4576">
        <v>15.75</v>
      </c>
      <c r="G4576">
        <v>-35.492797209363196</v>
      </c>
      <c r="H4576">
        <v>-2.3141608197388299</v>
      </c>
      <c r="I4576">
        <v>-32.361539407023599</v>
      </c>
      <c r="J4576">
        <v>5.74159301781045</v>
      </c>
      <c r="K4576">
        <v>15.942137815711201</v>
      </c>
      <c r="L4576">
        <v>17.058214991096399</v>
      </c>
      <c r="M4576">
        <v>55.6126399322197</v>
      </c>
      <c r="N4576">
        <v>1.03856395423029</v>
      </c>
      <c r="O4576">
        <v>31.1111111111111</v>
      </c>
      <c r="P4576">
        <v>10.448807854137399</v>
      </c>
      <c r="Q4576">
        <v>3.7406739218312002E-2</v>
      </c>
    </row>
    <row r="4577" spans="1:17" hidden="1" x14ac:dyDescent="0.3">
      <c r="A4577" t="s">
        <v>9309</v>
      </c>
      <c r="B4577" t="s">
        <v>9310</v>
      </c>
      <c r="C4577" t="str">
        <f>IFERROR(VLOOKUP(Table1[[#This Row],[Ticker]],[1]!Table1[[Symbol]:[Industry]],2,FALSE),"-")</f>
        <v>-</v>
      </c>
      <c r="D4577" t="s">
        <v>619</v>
      </c>
      <c r="E4577">
        <v>5.6641415999999998</v>
      </c>
      <c r="F4577">
        <v>17.68</v>
      </c>
      <c r="G4577">
        <v>-81.475943276778906</v>
      </c>
      <c r="H4577">
        <v>-11.9793834893</v>
      </c>
      <c r="I4577">
        <v>-55.667466003089103</v>
      </c>
      <c r="J4577">
        <v>-1.4122971423726101</v>
      </c>
      <c r="K4577">
        <v>19.874203603281899</v>
      </c>
      <c r="L4577">
        <v>25.023898750470501</v>
      </c>
      <c r="M4577">
        <v>10.4988657024054</v>
      </c>
      <c r="N4577">
        <v>0.51526464447992104</v>
      </c>
      <c r="O4577">
        <v>148.246606334841</v>
      </c>
      <c r="P4577">
        <v>11.3350125944584</v>
      </c>
      <c r="Q4577">
        <v>3.2292883664662E-2</v>
      </c>
    </row>
    <row r="4578" spans="1:17" hidden="1" x14ac:dyDescent="0.3">
      <c r="A4578" t="s">
        <v>9311</v>
      </c>
      <c r="B4578" t="s">
        <v>9312</v>
      </c>
      <c r="C4578" t="str">
        <f>IFERROR(VLOOKUP(Table1[[#This Row],[Ticker]],[1]!Table1[[Symbol]:[Industry]],2,FALSE),"-")</f>
        <v>-</v>
      </c>
      <c r="D4578" t="s">
        <v>138</v>
      </c>
      <c r="E4578">
        <v>5.650226</v>
      </c>
      <c r="F4578">
        <v>11.3</v>
      </c>
      <c r="G4578">
        <v>-11.201492178974499</v>
      </c>
      <c r="H4578">
        <v>-24.091850133256099</v>
      </c>
      <c r="I4578">
        <v>-38.489971901302802</v>
      </c>
      <c r="J4578">
        <v>-5.3333264236503499</v>
      </c>
      <c r="K4578">
        <v>12.6738358966082</v>
      </c>
      <c r="L4578">
        <v>12.5876621231284</v>
      </c>
      <c r="M4578">
        <v>11.7870037595185</v>
      </c>
      <c r="N4578">
        <v>0.40160081420722599</v>
      </c>
      <c r="O4578">
        <v>66.902654867256601</v>
      </c>
      <c r="P4578">
        <v>22.6927252985884</v>
      </c>
      <c r="Q4578">
        <v>-7.0725164233079998E-3</v>
      </c>
    </row>
    <row r="4579" spans="1:17" hidden="1" x14ac:dyDescent="0.3">
      <c r="A4579" t="s">
        <v>9313</v>
      </c>
      <c r="B4579" t="s">
        <v>9314</v>
      </c>
      <c r="C4579" t="str">
        <f>IFERROR(VLOOKUP(Table1[[#This Row],[Ticker]],[1]!Table1[[Symbol]:[Industry]],2,FALSE),"-")</f>
        <v>-</v>
      </c>
      <c r="D4579" t="s">
        <v>703</v>
      </c>
      <c r="E4579">
        <v>5.6472677519999896</v>
      </c>
      <c r="F4579">
        <v>19.89</v>
      </c>
      <c r="G4579">
        <v>9.2410484012734795</v>
      </c>
      <c r="H4579">
        <v>2.3231641575619699</v>
      </c>
      <c r="I4579">
        <v>1.2639346471803601</v>
      </c>
      <c r="J4579">
        <v>-0.30407879645574898</v>
      </c>
      <c r="K4579">
        <v>19.095821049990299</v>
      </c>
      <c r="L4579">
        <v>17.588585260866001</v>
      </c>
      <c r="M4579">
        <v>60.5497023931554</v>
      </c>
      <c r="N4579">
        <v>0.64522083297036004</v>
      </c>
      <c r="O4579">
        <v>4.07239819004523</v>
      </c>
      <c r="P4579">
        <v>53</v>
      </c>
    </row>
    <row r="4580" spans="1:17" hidden="1" x14ac:dyDescent="0.3">
      <c r="A4580" t="s">
        <v>9315</v>
      </c>
      <c r="B4580" t="s">
        <v>9316</v>
      </c>
      <c r="C4580" t="str">
        <f>IFERROR(VLOOKUP(Table1[[#This Row],[Ticker]],[1]!Table1[[Symbol]:[Industry]],2,FALSE),"-")</f>
        <v>-</v>
      </c>
      <c r="E4580">
        <v>5.6432662000000002</v>
      </c>
      <c r="F4580">
        <v>3.73</v>
      </c>
      <c r="G4580">
        <v>-18.310220897175501</v>
      </c>
      <c r="H4580">
        <v>14.075787489168601</v>
      </c>
      <c r="I4580">
        <v>-40.205974438263702</v>
      </c>
      <c r="J4580">
        <v>-5.4944227462373396</v>
      </c>
      <c r="K4580">
        <v>3.6558765695342799</v>
      </c>
      <c r="L4580">
        <v>3.8901609161004398</v>
      </c>
      <c r="M4580">
        <v>48.935658665652603</v>
      </c>
      <c r="N4580">
        <v>0.570591667978255</v>
      </c>
      <c r="O4580">
        <v>47.453083109919497</v>
      </c>
      <c r="P4580">
        <v>30.877192982456101</v>
      </c>
      <c r="Q4580">
        <v>1.3462720937815999E-2</v>
      </c>
    </row>
    <row r="4581" spans="1:17" hidden="1" x14ac:dyDescent="0.3">
      <c r="A4581" t="s">
        <v>9317</v>
      </c>
      <c r="B4581" t="s">
        <v>9318</v>
      </c>
      <c r="C4581" t="str">
        <f>IFERROR(VLOOKUP(Table1[[#This Row],[Ticker]],[1]!Table1[[Symbol]:[Industry]],2,FALSE),"-")</f>
        <v>-</v>
      </c>
      <c r="D4581" t="s">
        <v>539</v>
      </c>
      <c r="E4581">
        <v>5.6232449999999998</v>
      </c>
      <c r="F4581">
        <v>8.6999999999999993</v>
      </c>
      <c r="G4581">
        <v>78.349638118569899</v>
      </c>
      <c r="H4581">
        <v>16.112678025038999</v>
      </c>
      <c r="I4581">
        <v>-12.0534292740399</v>
      </c>
      <c r="J4581">
        <v>3.2342830762899601</v>
      </c>
      <c r="K4581">
        <v>7.9654231778859499</v>
      </c>
      <c r="L4581">
        <v>7.2131962524635496</v>
      </c>
      <c r="M4581">
        <v>63.035023176978697</v>
      </c>
      <c r="N4581">
        <v>2.7228288773763798</v>
      </c>
      <c r="O4581">
        <v>25.057471264367798</v>
      </c>
      <c r="P4581">
        <v>147.15909090909</v>
      </c>
      <c r="Q4581">
        <v>0.11212320311535801</v>
      </c>
    </row>
    <row r="4582" spans="1:17" hidden="1" x14ac:dyDescent="0.3">
      <c r="A4582" t="s">
        <v>9319</v>
      </c>
      <c r="B4582" t="s">
        <v>9320</v>
      </c>
      <c r="C4582" t="str">
        <f>IFERROR(VLOOKUP(Table1[[#This Row],[Ticker]],[1]!Table1[[Symbol]:[Industry]],2,FALSE),"-")</f>
        <v>-</v>
      </c>
      <c r="D4582" t="s">
        <v>138</v>
      </c>
      <c r="E4582">
        <v>5.5895999999999999</v>
      </c>
      <c r="F4582">
        <v>7.5</v>
      </c>
      <c r="G4582">
        <v>1.02405672322107</v>
      </c>
      <c r="H4582">
        <v>-14.4680430439582</v>
      </c>
      <c r="I4582">
        <v>-15.654682623630899</v>
      </c>
      <c r="J4582">
        <v>3.50197107563105</v>
      </c>
      <c r="K4582">
        <v>7.6573663046075904</v>
      </c>
      <c r="L4582">
        <v>7.2868121753713204</v>
      </c>
      <c r="M4582">
        <v>69.480615802131496</v>
      </c>
      <c r="N4582">
        <v>3.26069559686605</v>
      </c>
      <c r="O4582">
        <v>49.466666666666598</v>
      </c>
      <c r="P4582">
        <v>92.307692307692307</v>
      </c>
      <c r="Q4582">
        <v>7.7005758637991001E-2</v>
      </c>
    </row>
    <row r="4583" spans="1:17" hidden="1" x14ac:dyDescent="0.3">
      <c r="A4583" t="s">
        <v>9321</v>
      </c>
      <c r="B4583" t="s">
        <v>9322</v>
      </c>
      <c r="C4583" t="str">
        <f>IFERROR(VLOOKUP(Table1[[#This Row],[Ticker]],[1]!Table1[[Symbol]:[Industry]],2,FALSE),"-")</f>
        <v>-</v>
      </c>
      <c r="D4583" t="s">
        <v>619</v>
      </c>
      <c r="E4583">
        <v>5.5706210450000002</v>
      </c>
      <c r="F4583">
        <v>1.05</v>
      </c>
      <c r="G4583">
        <v>-5.5931859894901201</v>
      </c>
      <c r="H4583">
        <v>-1.87035303188851</v>
      </c>
      <c r="I4583">
        <v>-12.2495918825592</v>
      </c>
      <c r="J4583">
        <v>1.0670674632677399</v>
      </c>
      <c r="K4583">
        <v>0.87095729667658806</v>
      </c>
      <c r="L4583">
        <v>0.71054764949087601</v>
      </c>
      <c r="M4583">
        <v>93.6507375906683</v>
      </c>
      <c r="N4583">
        <v>1</v>
      </c>
      <c r="Q4583">
        <v>2.6574399778243E-2</v>
      </c>
    </row>
    <row r="4584" spans="1:17" hidden="1" x14ac:dyDescent="0.3">
      <c r="A4584" t="s">
        <v>9323</v>
      </c>
      <c r="B4584" t="s">
        <v>9324</v>
      </c>
      <c r="C4584" t="str">
        <f>IFERROR(VLOOKUP(Table1[[#This Row],[Ticker]],[1]!Table1[[Symbol]:[Industry]],2,FALSE),"-")</f>
        <v>-</v>
      </c>
      <c r="E4584">
        <v>5.5365000000000002</v>
      </c>
      <c r="F4584">
        <v>36.909999999999997</v>
      </c>
      <c r="G4584">
        <v>3.96166504211187</v>
      </c>
      <c r="H4584">
        <v>-9.1342675506736004</v>
      </c>
      <c r="I4584">
        <v>-38.360442915795602</v>
      </c>
      <c r="J4584">
        <v>-0.80257675004354401</v>
      </c>
      <c r="K4584">
        <v>38.614937726464298</v>
      </c>
      <c r="L4584">
        <v>37.159068680265399</v>
      </c>
      <c r="M4584">
        <v>48.703036689971697</v>
      </c>
      <c r="N4584">
        <v>1.9851279135872599</v>
      </c>
      <c r="O4584">
        <v>38.173936602546704</v>
      </c>
      <c r="P4584">
        <v>77.451923076922995</v>
      </c>
      <c r="Q4584">
        <v>2.5351433007827998E-2</v>
      </c>
    </row>
    <row r="4585" spans="1:17" hidden="1" x14ac:dyDescent="0.3">
      <c r="A4585" t="s">
        <v>9325</v>
      </c>
      <c r="B4585" t="s">
        <v>9326</v>
      </c>
      <c r="C4585" t="str">
        <f>IFERROR(VLOOKUP(Table1[[#This Row],[Ticker]],[1]!Table1[[Symbol]:[Industry]],2,FALSE),"-")</f>
        <v>-</v>
      </c>
      <c r="D4585" t="s">
        <v>92</v>
      </c>
      <c r="E4585">
        <v>5.5353750000000002</v>
      </c>
      <c r="F4585">
        <v>4.3499999999999996</v>
      </c>
      <c r="G4585">
        <v>-108.356553689705</v>
      </c>
      <c r="I4585">
        <v>-28.256276249128899</v>
      </c>
      <c r="K4585">
        <v>17.265326357059401</v>
      </c>
      <c r="L4585">
        <v>64.568764294626902</v>
      </c>
      <c r="M4585">
        <v>49.458628392849597</v>
      </c>
      <c r="N4585">
        <v>1</v>
      </c>
      <c r="O4585">
        <v>540.22988505747105</v>
      </c>
      <c r="P4585">
        <v>10.126582278480999</v>
      </c>
    </row>
    <row r="4586" spans="1:17" hidden="1" x14ac:dyDescent="0.3">
      <c r="A4586" t="s">
        <v>9327</v>
      </c>
      <c r="B4586" t="s">
        <v>9328</v>
      </c>
      <c r="C4586" t="str">
        <f>IFERROR(VLOOKUP(Table1[[#This Row],[Ticker]],[1]!Table1[[Symbol]:[Industry]],2,FALSE),"-")</f>
        <v>-</v>
      </c>
      <c r="D4586" t="s">
        <v>138</v>
      </c>
      <c r="E4586">
        <v>5.5282920000000004</v>
      </c>
      <c r="F4586">
        <v>1.24</v>
      </c>
      <c r="G4586">
        <v>-5.88070518154084</v>
      </c>
      <c r="H4586">
        <v>16.992551576145502</v>
      </c>
      <c r="I4586">
        <v>-22.7189628162931</v>
      </c>
      <c r="J4586">
        <v>-2.5326984801652599</v>
      </c>
      <c r="K4586">
        <v>1.11129828476236</v>
      </c>
      <c r="L4586">
        <v>1.0218626613617501</v>
      </c>
      <c r="M4586">
        <v>61.432514650510903</v>
      </c>
      <c r="N4586">
        <v>3.9661288609619199</v>
      </c>
      <c r="O4586">
        <v>37.903225806451601</v>
      </c>
      <c r="P4586">
        <v>69.863013698630098</v>
      </c>
      <c r="Q4586">
        <v>2.0233139367027999E-2</v>
      </c>
    </row>
    <row r="4587" spans="1:17" hidden="1" x14ac:dyDescent="0.3">
      <c r="A4587" t="s">
        <v>9329</v>
      </c>
      <c r="B4587" t="s">
        <v>9330</v>
      </c>
      <c r="C4587" t="str">
        <f>IFERROR(VLOOKUP(Table1[[#This Row],[Ticker]],[1]!Table1[[Symbol]:[Industry]],2,FALSE),"-")</f>
        <v>-</v>
      </c>
      <c r="D4587" t="s">
        <v>696</v>
      </c>
      <c r="E4587">
        <v>5.4924119299999896</v>
      </c>
      <c r="F4587">
        <v>1829.95</v>
      </c>
      <c r="G4587">
        <v>60.234847945286702</v>
      </c>
      <c r="H4587">
        <v>-8.7743898157958604</v>
      </c>
      <c r="I4587">
        <v>20.552102540436501</v>
      </c>
      <c r="J4587">
        <v>-3.6541449684595699</v>
      </c>
      <c r="K4587">
        <v>1790.41619897382</v>
      </c>
      <c r="L4587">
        <v>1681.5116828822199</v>
      </c>
      <c r="M4587">
        <v>56.519742812297999</v>
      </c>
      <c r="N4587">
        <v>1.64385733157199</v>
      </c>
      <c r="O4587">
        <v>13.9867209486598</v>
      </c>
      <c r="P4587">
        <v>111.31062355658101</v>
      </c>
      <c r="Q4587">
        <v>8.8378262143556999E-2</v>
      </c>
    </row>
    <row r="4588" spans="1:17" hidden="1" x14ac:dyDescent="0.3">
      <c r="A4588" t="s">
        <v>9331</v>
      </c>
      <c r="B4588" t="s">
        <v>9332</v>
      </c>
      <c r="C4588" t="str">
        <f>IFERROR(VLOOKUP(Table1[[#This Row],[Ticker]],[1]!Table1[[Symbol]:[Industry]],2,FALSE),"-")</f>
        <v>-</v>
      </c>
      <c r="D4588" t="s">
        <v>92</v>
      </c>
      <c r="E4588">
        <v>5.4903120000000003</v>
      </c>
      <c r="F4588">
        <v>10.3</v>
      </c>
      <c r="G4588">
        <v>7.0673137206765402</v>
      </c>
      <c r="H4588">
        <v>-5.7470230217045799</v>
      </c>
      <c r="I4588">
        <v>5.9201943391063399</v>
      </c>
      <c r="J4588">
        <v>9.6651037176369297</v>
      </c>
      <c r="K4588">
        <v>9.2668600027416499</v>
      </c>
      <c r="L4588">
        <v>8.5714865787656098</v>
      </c>
      <c r="M4588">
        <v>60.738462209154697</v>
      </c>
      <c r="N4588">
        <v>1.4986748747913099</v>
      </c>
      <c r="O4588">
        <v>21.3592233009708</v>
      </c>
      <c r="P4588">
        <v>59.689922480620098</v>
      </c>
      <c r="Q4588">
        <v>6.8197836587529995E-2</v>
      </c>
    </row>
    <row r="4589" spans="1:17" hidden="1" x14ac:dyDescent="0.3">
      <c r="A4589" t="s">
        <v>9333</v>
      </c>
      <c r="B4589" t="s">
        <v>9334</v>
      </c>
      <c r="C4589" t="str">
        <f>IFERROR(VLOOKUP(Table1[[#This Row],[Ticker]],[1]!Table1[[Symbol]:[Industry]],2,FALSE),"-")</f>
        <v>-</v>
      </c>
      <c r="D4589" t="s">
        <v>539</v>
      </c>
      <c r="E4589">
        <v>5.4878999999999998</v>
      </c>
      <c r="F4589">
        <v>16.63</v>
      </c>
      <c r="G4589">
        <v>-33.693641430959097</v>
      </c>
      <c r="H4589">
        <v>-4.1612945777006196</v>
      </c>
      <c r="I4589">
        <v>-15.2562762491289</v>
      </c>
      <c r="J4589">
        <v>0.54422459675781298</v>
      </c>
      <c r="K4589">
        <v>16.6348375666206</v>
      </c>
      <c r="L4589">
        <v>16.732468624459301</v>
      </c>
      <c r="M4589">
        <v>2.3131596830000001E-6</v>
      </c>
      <c r="O4589">
        <v>16.295850871918201</v>
      </c>
      <c r="P4589">
        <v>0</v>
      </c>
    </row>
    <row r="4590" spans="1:17" hidden="1" x14ac:dyDescent="0.3">
      <c r="A4590" t="s">
        <v>9335</v>
      </c>
      <c r="B4590" t="s">
        <v>9336</v>
      </c>
      <c r="C4590" t="str">
        <f>IFERROR(VLOOKUP(Table1[[#This Row],[Ticker]],[1]!Table1[[Symbol]:[Industry]],2,FALSE),"-")</f>
        <v>-</v>
      </c>
      <c r="D4590" t="s">
        <v>539</v>
      </c>
      <c r="E4590">
        <v>5.4771516</v>
      </c>
      <c r="F4590">
        <v>5.91</v>
      </c>
      <c r="G4590">
        <v>37.0594790665453</v>
      </c>
      <c r="H4590">
        <v>-23.670162244821999</v>
      </c>
      <c r="I4590">
        <v>-20.6962762491289</v>
      </c>
      <c r="J4590">
        <v>-7.2682754032421801</v>
      </c>
      <c r="K4590">
        <v>6.3427038366198003</v>
      </c>
      <c r="L4590">
        <v>6.1381373877296896</v>
      </c>
      <c r="M4590">
        <v>39.125296209543002</v>
      </c>
      <c r="N4590">
        <v>1.4424190900182301</v>
      </c>
      <c r="O4590">
        <v>49.0693739424703</v>
      </c>
      <c r="P4590">
        <v>100.33898305084701</v>
      </c>
      <c r="Q4590">
        <v>5.1822270226676001E-2</v>
      </c>
    </row>
    <row r="4591" spans="1:17" hidden="1" x14ac:dyDescent="0.3">
      <c r="A4591" t="s">
        <v>9337</v>
      </c>
      <c r="B4591" t="s">
        <v>9338</v>
      </c>
      <c r="C4591" t="str">
        <f>IFERROR(VLOOKUP(Table1[[#This Row],[Ticker]],[1]!Table1[[Symbol]:[Industry]],2,FALSE),"-")</f>
        <v>-</v>
      </c>
      <c r="E4591">
        <v>5.4726800000000004</v>
      </c>
      <c r="F4591">
        <v>7.1</v>
      </c>
      <c r="G4591">
        <v>-36.321622289124598</v>
      </c>
      <c r="H4591">
        <v>-17.322426189016699</v>
      </c>
      <c r="I4591">
        <v>-38.499519492372201</v>
      </c>
      <c r="J4591">
        <v>0.970967128763494</v>
      </c>
      <c r="K4591">
        <v>7.5121317304699398</v>
      </c>
      <c r="L4591">
        <v>8.0158920161950196</v>
      </c>
      <c r="M4591">
        <v>37.271541225587903</v>
      </c>
      <c r="N4591">
        <v>1.6315789473684199</v>
      </c>
      <c r="O4591">
        <v>98.873239436619698</v>
      </c>
      <c r="P4591">
        <v>9.2307692307692193</v>
      </c>
      <c r="Q4591">
        <v>2.4497978936368001E-2</v>
      </c>
    </row>
    <row r="4592" spans="1:17" hidden="1" x14ac:dyDescent="0.3">
      <c r="A4592" t="s">
        <v>9339</v>
      </c>
      <c r="B4592" t="s">
        <v>9340</v>
      </c>
      <c r="C4592" t="str">
        <f>IFERROR(VLOOKUP(Table1[[#This Row],[Ticker]],[1]!Table1[[Symbol]:[Industry]],2,FALSE),"-")</f>
        <v>-</v>
      </c>
      <c r="D4592" t="s">
        <v>539</v>
      </c>
      <c r="E4592">
        <v>5.4720000000000004</v>
      </c>
      <c r="F4592">
        <v>9.1199999999999992</v>
      </c>
      <c r="G4592">
        <v>59.525062759438299</v>
      </c>
      <c r="H4592">
        <v>55.581352481122799</v>
      </c>
      <c r="I4592">
        <v>40.641159648306903</v>
      </c>
      <c r="J4592">
        <v>14.7360774219877</v>
      </c>
      <c r="K4592">
        <v>6.3216637516411103</v>
      </c>
      <c r="L4592">
        <v>5.8797715320992401</v>
      </c>
      <c r="M4592">
        <v>91.875274130260394</v>
      </c>
      <c r="N4592">
        <v>4.2002810473698604</v>
      </c>
      <c r="O4592">
        <v>0</v>
      </c>
      <c r="P4592">
        <v>122.982885085574</v>
      </c>
      <c r="Q4592">
        <v>3.8150201208617E-2</v>
      </c>
    </row>
    <row r="4593" spans="1:17" hidden="1" x14ac:dyDescent="0.3">
      <c r="A4593" t="s">
        <v>9341</v>
      </c>
      <c r="B4593" t="s">
        <v>9342</v>
      </c>
      <c r="C4593" t="str">
        <f>IFERROR(VLOOKUP(Table1[[#This Row],[Ticker]],[1]!Table1[[Symbol]:[Industry]],2,FALSE),"-")</f>
        <v>-</v>
      </c>
      <c r="E4593">
        <v>5.4695999999999998</v>
      </c>
      <c r="F4593">
        <v>12</v>
      </c>
      <c r="G4593">
        <v>28.890298761437599</v>
      </c>
      <c r="H4593">
        <v>-4.1612945777006196</v>
      </c>
      <c r="I4593">
        <v>-20.0181810110337</v>
      </c>
      <c r="J4593">
        <v>0.54422459675781298</v>
      </c>
      <c r="K4593">
        <v>11.480568433245599</v>
      </c>
      <c r="L4593">
        <v>11.0371312658643</v>
      </c>
      <c r="M4593">
        <v>66.943267162723302</v>
      </c>
      <c r="N4593">
        <v>0</v>
      </c>
      <c r="O4593">
        <v>33.3333333333333</v>
      </c>
      <c r="P4593">
        <v>53.846153846153797</v>
      </c>
    </row>
    <row r="4594" spans="1:17" hidden="1" x14ac:dyDescent="0.3">
      <c r="A4594" t="s">
        <v>9343</v>
      </c>
      <c r="B4594" t="s">
        <v>9344</v>
      </c>
      <c r="C4594" t="str">
        <f>IFERROR(VLOOKUP(Table1[[#This Row],[Ticker]],[1]!Table1[[Symbol]:[Industry]],2,FALSE),"-")</f>
        <v>-</v>
      </c>
      <c r="E4594">
        <v>5.4586350000000001</v>
      </c>
      <c r="F4594">
        <v>5.85</v>
      </c>
      <c r="G4594">
        <v>-86.4278046374978</v>
      </c>
      <c r="H4594">
        <v>-10.8905590534439</v>
      </c>
      <c r="I4594">
        <v>-77.367675212859496</v>
      </c>
      <c r="J4594">
        <v>-5.1519779348877597</v>
      </c>
      <c r="K4594">
        <v>6.8553693255212602</v>
      </c>
      <c r="L4594">
        <v>9.9973322672225002</v>
      </c>
      <c r="M4594">
        <v>18.258594996092601</v>
      </c>
      <c r="N4594">
        <v>0.16062358069903299</v>
      </c>
      <c r="O4594">
        <v>207.692307692307</v>
      </c>
      <c r="P4594">
        <v>13.1528046421663</v>
      </c>
    </row>
    <row r="4595" spans="1:17" hidden="1" x14ac:dyDescent="0.3">
      <c r="A4595" t="s">
        <v>9345</v>
      </c>
      <c r="B4595" t="s">
        <v>9346</v>
      </c>
      <c r="C4595" t="str">
        <f>IFERROR(VLOOKUP(Table1[[#This Row],[Ticker]],[1]!Table1[[Symbol]:[Industry]],2,FALSE),"-")</f>
        <v>-</v>
      </c>
      <c r="D4595" t="s">
        <v>281</v>
      </c>
      <c r="E4595">
        <v>5.4432074899999998</v>
      </c>
      <c r="F4595">
        <v>2.0299999999999998</v>
      </c>
      <c r="G4595">
        <v>79.024056723220994</v>
      </c>
      <c r="H4595">
        <v>-24.553451440445698</v>
      </c>
      <c r="I4595">
        <v>-2.47849847135118</v>
      </c>
      <c r="J4595">
        <v>0.54422459675781298</v>
      </c>
      <c r="K4595">
        <v>1.8941729175631301</v>
      </c>
      <c r="L4595">
        <v>1.31847805867084</v>
      </c>
      <c r="M4595">
        <v>2.53309981687421</v>
      </c>
      <c r="N4595">
        <v>1.5031475498222999</v>
      </c>
      <c r="O4595">
        <v>36.945812807881701</v>
      </c>
      <c r="P4595">
        <v>125.555555555555</v>
      </c>
      <c r="Q4595">
        <v>2.6581091854893001E-2</v>
      </c>
    </row>
    <row r="4596" spans="1:17" hidden="1" x14ac:dyDescent="0.3">
      <c r="A4596" t="s">
        <v>9347</v>
      </c>
      <c r="B4596" t="s">
        <v>9348</v>
      </c>
      <c r="C4596" t="str">
        <f>IFERROR(VLOOKUP(Table1[[#This Row],[Ticker]],[1]!Table1[[Symbol]:[Industry]],2,FALSE),"-")</f>
        <v>-</v>
      </c>
      <c r="D4596" t="s">
        <v>72</v>
      </c>
      <c r="E4596">
        <v>5.4405000000000001</v>
      </c>
      <c r="F4596">
        <v>5.4</v>
      </c>
      <c r="G4596">
        <v>-28.231262425714998</v>
      </c>
      <c r="H4596">
        <v>-12.450536200275501</v>
      </c>
      <c r="I4596">
        <v>-38.113419106271799</v>
      </c>
      <c r="J4596">
        <v>-3.6915028433894999</v>
      </c>
      <c r="K4596">
        <v>5.6455750376021001</v>
      </c>
      <c r="L4596">
        <v>5.8869763857779498</v>
      </c>
      <c r="M4596">
        <v>51.307156837240598</v>
      </c>
      <c r="N4596">
        <v>0.19008632859240601</v>
      </c>
      <c r="O4596">
        <v>44.259259259259203</v>
      </c>
      <c r="P4596">
        <v>20</v>
      </c>
      <c r="Q4596">
        <v>3.7272070826030998E-2</v>
      </c>
    </row>
    <row r="4597" spans="1:17" hidden="1" x14ac:dyDescent="0.3">
      <c r="A4597" t="s">
        <v>9349</v>
      </c>
      <c r="B4597" t="s">
        <v>9350</v>
      </c>
      <c r="C4597" t="str">
        <f>IFERROR(VLOOKUP(Table1[[#This Row],[Ticker]],[1]!Table1[[Symbol]:[Industry]],2,FALSE),"-")</f>
        <v>-</v>
      </c>
      <c r="D4597" t="s">
        <v>21</v>
      </c>
      <c r="E4597">
        <v>5.4347760000000003</v>
      </c>
      <c r="F4597">
        <v>5.4</v>
      </c>
      <c r="G4597">
        <v>-9.0823262555023199</v>
      </c>
      <c r="H4597">
        <v>-26.575087681148801</v>
      </c>
      <c r="I4597">
        <v>74.217407961397299</v>
      </c>
      <c r="J4597">
        <v>-3.3703661505731399</v>
      </c>
      <c r="K4597">
        <v>6.3124842812199002</v>
      </c>
      <c r="L4597">
        <v>5.2454219064249301</v>
      </c>
      <c r="M4597">
        <v>18.833089850405099</v>
      </c>
      <c r="N4597">
        <v>0.239887640449438</v>
      </c>
      <c r="O4597">
        <v>48.148148148148103</v>
      </c>
      <c r="P4597">
        <v>171.356783919598</v>
      </c>
    </row>
    <row r="4598" spans="1:17" hidden="1" x14ac:dyDescent="0.3">
      <c r="A4598" t="s">
        <v>9351</v>
      </c>
      <c r="B4598" t="s">
        <v>9352</v>
      </c>
      <c r="C4598" t="str">
        <f>IFERROR(VLOOKUP(Table1[[#This Row],[Ticker]],[1]!Table1[[Symbol]:[Industry]],2,FALSE),"-")</f>
        <v>-</v>
      </c>
      <c r="D4598" t="s">
        <v>703</v>
      </c>
      <c r="E4598">
        <v>5.4082145400000003</v>
      </c>
      <c r="F4598">
        <v>31.04</v>
      </c>
      <c r="G4598">
        <v>15.592402046962</v>
      </c>
      <c r="H4598">
        <v>-4.1612945777006196</v>
      </c>
      <c r="I4598">
        <v>14.347064043146601</v>
      </c>
      <c r="J4598">
        <v>-1.7571625406948901</v>
      </c>
      <c r="K4598">
        <v>30.173908942180201</v>
      </c>
      <c r="L4598">
        <v>26.665798151267499</v>
      </c>
      <c r="M4598">
        <v>52.608347411978002</v>
      </c>
      <c r="N4598">
        <v>1.0486240191396601</v>
      </c>
      <c r="O4598">
        <v>5.5412371134020599</v>
      </c>
      <c r="P4598">
        <v>44.843677088194099</v>
      </c>
    </row>
    <row r="4599" spans="1:17" hidden="1" x14ac:dyDescent="0.3">
      <c r="A4599" t="s">
        <v>9353</v>
      </c>
      <c r="B4599" t="s">
        <v>9354</v>
      </c>
      <c r="C4599" t="str">
        <f>IFERROR(VLOOKUP(Table1[[#This Row],[Ticker]],[1]!Table1[[Symbol]:[Industry]],2,FALSE),"-")</f>
        <v>-</v>
      </c>
      <c r="D4599" t="s">
        <v>138</v>
      </c>
      <c r="E4599">
        <v>5.4</v>
      </c>
      <c r="F4599">
        <v>7.2</v>
      </c>
      <c r="G4599">
        <v>-83.707486900939998</v>
      </c>
      <c r="H4599">
        <v>-10.113675530081499</v>
      </c>
      <c r="I4599">
        <v>-62.119744883815201</v>
      </c>
      <c r="J4599">
        <v>-8.8825269955988606</v>
      </c>
      <c r="K4599">
        <v>7.9570481327774996</v>
      </c>
      <c r="L4599">
        <v>11.5111463590573</v>
      </c>
      <c r="M4599">
        <v>42.146003371614398</v>
      </c>
      <c r="N4599">
        <v>1.1519125683060101</v>
      </c>
      <c r="O4599">
        <v>215.833333333333</v>
      </c>
      <c r="P4599">
        <v>13.9240506329113</v>
      </c>
    </row>
    <row r="4600" spans="1:17" hidden="1" x14ac:dyDescent="0.3">
      <c r="A4600" t="s">
        <v>9355</v>
      </c>
      <c r="B4600" t="s">
        <v>9356</v>
      </c>
      <c r="C4600" t="str">
        <f>IFERROR(VLOOKUP(Table1[[#This Row],[Ticker]],[1]!Table1[[Symbol]:[Industry]],2,FALSE),"-")</f>
        <v>-</v>
      </c>
      <c r="D4600" t="s">
        <v>445</v>
      </c>
      <c r="E4600">
        <v>5.3970000000000002</v>
      </c>
      <c r="F4600">
        <v>5.14</v>
      </c>
      <c r="G4600">
        <v>205.5112362104</v>
      </c>
      <c r="H4600">
        <v>30.131899139576799</v>
      </c>
      <c r="I4600">
        <v>6.2567261149372202</v>
      </c>
      <c r="J4600">
        <v>16.084765137298302</v>
      </c>
      <c r="K4600">
        <v>3.9914637147885199</v>
      </c>
      <c r="L4600">
        <v>3.1694908309467702</v>
      </c>
      <c r="M4600">
        <v>91.422446216139903</v>
      </c>
      <c r="N4600">
        <v>4.2272727272727204</v>
      </c>
      <c r="O4600">
        <v>4.6692607003891098</v>
      </c>
      <c r="P4600">
        <v>252.05479452054701</v>
      </c>
    </row>
    <row r="4601" spans="1:17" hidden="1" x14ac:dyDescent="0.3">
      <c r="A4601" t="s">
        <v>9357</v>
      </c>
      <c r="B4601" t="s">
        <v>9358</v>
      </c>
      <c r="C4601" t="str">
        <f>IFERROR(VLOOKUP(Table1[[#This Row],[Ticker]],[1]!Table1[[Symbol]:[Industry]],2,FALSE),"-")</f>
        <v>-</v>
      </c>
      <c r="D4601" t="s">
        <v>271</v>
      </c>
      <c r="E4601">
        <v>5.3857495999999996</v>
      </c>
      <c r="F4601">
        <v>7.48</v>
      </c>
      <c r="G4601">
        <v>-45.239101171515699</v>
      </c>
      <c r="H4601">
        <v>-12.830403246809199</v>
      </c>
      <c r="I4601">
        <v>-18.490428901134099</v>
      </c>
      <c r="J4601">
        <v>0.54422459675781298</v>
      </c>
      <c r="K4601">
        <v>7.9690267721089096</v>
      </c>
      <c r="L4601">
        <v>8.0353556668568302</v>
      </c>
      <c r="M4601">
        <v>3.3807551966831801</v>
      </c>
      <c r="N4601">
        <v>0.71538461538461495</v>
      </c>
      <c r="O4601">
        <v>28.342245989304701</v>
      </c>
      <c r="P4601">
        <v>18.354430379746798</v>
      </c>
    </row>
    <row r="4602" spans="1:17" hidden="1" x14ac:dyDescent="0.3">
      <c r="A4602" t="s">
        <v>9359</v>
      </c>
      <c r="B4602" t="s">
        <v>9360</v>
      </c>
      <c r="C4602" t="str">
        <f>IFERROR(VLOOKUP(Table1[[#This Row],[Ticker]],[1]!Table1[[Symbol]:[Industry]],2,FALSE),"-")</f>
        <v>-</v>
      </c>
      <c r="D4602" t="s">
        <v>1508</v>
      </c>
      <c r="E4602">
        <v>5.3715200000000003</v>
      </c>
      <c r="F4602">
        <v>3.52</v>
      </c>
      <c r="G4602">
        <v>187.52848150198199</v>
      </c>
      <c r="H4602">
        <v>179.02454613026401</v>
      </c>
      <c r="I4602">
        <v>196.248148529632</v>
      </c>
      <c r="J4602">
        <v>50.778966380795303</v>
      </c>
      <c r="M4602">
        <v>100</v>
      </c>
      <c r="O4602">
        <v>0</v>
      </c>
      <c r="P4602">
        <v>211.50442477876101</v>
      </c>
    </row>
    <row r="4603" spans="1:17" hidden="1" x14ac:dyDescent="0.3">
      <c r="A4603" t="s">
        <v>9361</v>
      </c>
      <c r="B4603" t="s">
        <v>9362</v>
      </c>
      <c r="C4603" t="str">
        <f>IFERROR(VLOOKUP(Table1[[#This Row],[Ticker]],[1]!Table1[[Symbol]:[Industry]],2,FALSE),"-")</f>
        <v>-</v>
      </c>
      <c r="D4603" t="s">
        <v>486</v>
      </c>
      <c r="E4603">
        <v>5.37</v>
      </c>
      <c r="F4603">
        <v>5.37</v>
      </c>
      <c r="G4603">
        <v>24.3665981596851</v>
      </c>
      <c r="H4603">
        <v>-19.877781480628201</v>
      </c>
      <c r="I4603">
        <v>-50.086373336507499</v>
      </c>
      <c r="J4603">
        <v>-5.9515018989686803</v>
      </c>
      <c r="K4603">
        <v>6.2762642168533196</v>
      </c>
      <c r="L4603">
        <v>5.8132544795752601</v>
      </c>
      <c r="M4603">
        <v>10.5304551849249</v>
      </c>
      <c r="N4603">
        <v>0.595734418162983</v>
      </c>
      <c r="O4603">
        <v>65.735567970204798</v>
      </c>
      <c r="P4603">
        <v>78.405315614617905</v>
      </c>
      <c r="Q4603">
        <v>0.108661877868903</v>
      </c>
    </row>
    <row r="4604" spans="1:17" hidden="1" x14ac:dyDescent="0.3">
      <c r="A4604" t="s">
        <v>9363</v>
      </c>
      <c r="B4604" t="s">
        <v>9364</v>
      </c>
      <c r="C4604" t="str">
        <f>IFERROR(VLOOKUP(Table1[[#This Row],[Ticker]],[1]!Table1[[Symbol]:[Industry]],2,FALSE),"-")</f>
        <v>-</v>
      </c>
      <c r="D4604" t="s">
        <v>703</v>
      </c>
      <c r="E4604">
        <v>5.3691015169999998</v>
      </c>
      <c r="F4604">
        <v>116.93</v>
      </c>
      <c r="G4604">
        <v>14.8298496956807</v>
      </c>
      <c r="H4604">
        <v>0.85669103381016698</v>
      </c>
      <c r="I4604">
        <v>6.5584961229931498</v>
      </c>
      <c r="J4604">
        <v>1.6787184046732899</v>
      </c>
      <c r="K4604">
        <v>111.468944497292</v>
      </c>
      <c r="L4604">
        <v>100.983906378379</v>
      </c>
      <c r="M4604">
        <v>48.897049978633802</v>
      </c>
      <c r="N4604">
        <v>1.04358778625954</v>
      </c>
      <c r="O4604">
        <v>5.1911399982895698</v>
      </c>
      <c r="P4604">
        <v>42.597560975609703</v>
      </c>
    </row>
    <row r="4605" spans="1:17" hidden="1" x14ac:dyDescent="0.3">
      <c r="A4605" t="s">
        <v>9365</v>
      </c>
      <c r="B4605" t="s">
        <v>9366</v>
      </c>
      <c r="C4605" t="str">
        <f>IFERROR(VLOOKUP(Table1[[#This Row],[Ticker]],[1]!Table1[[Symbol]:[Industry]],2,FALSE),"-")</f>
        <v>-</v>
      </c>
      <c r="D4605" t="s">
        <v>420</v>
      </c>
      <c r="E4605">
        <v>5.3630000000000004</v>
      </c>
      <c r="F4605">
        <v>17.3</v>
      </c>
      <c r="G4605">
        <v>-28.131067930518501</v>
      </c>
      <c r="H4605">
        <v>-10.253189260199299</v>
      </c>
      <c r="I4605">
        <v>-24.2036446701815</v>
      </c>
      <c r="J4605">
        <v>-13.6133969228268</v>
      </c>
      <c r="K4605">
        <v>19.233421248317601</v>
      </c>
      <c r="L4605">
        <v>18.001149596068998</v>
      </c>
      <c r="M4605">
        <v>26.978887481448599</v>
      </c>
      <c r="N4605">
        <v>1.1871232335210899</v>
      </c>
      <c r="O4605">
        <v>58.786127167629999</v>
      </c>
      <c r="P4605">
        <v>39.516129032258</v>
      </c>
      <c r="Q4605">
        <v>5.000991722543E-3</v>
      </c>
    </row>
    <row r="4606" spans="1:17" hidden="1" x14ac:dyDescent="0.3">
      <c r="A4606" t="s">
        <v>9367</v>
      </c>
      <c r="B4606" t="s">
        <v>9368</v>
      </c>
      <c r="C4606" t="str">
        <f>IFERROR(VLOOKUP(Table1[[#This Row],[Ticker]],[1]!Table1[[Symbol]:[Industry]],2,FALSE),"-")</f>
        <v>-</v>
      </c>
      <c r="D4606" t="s">
        <v>130</v>
      </c>
      <c r="E4606">
        <v>5.35</v>
      </c>
      <c r="F4606">
        <v>10</v>
      </c>
      <c r="G4606">
        <v>-6.4671301157918499</v>
      </c>
      <c r="H4606">
        <v>-6.1922423533292301</v>
      </c>
      <c r="I4606">
        <v>-21.798332323895298</v>
      </c>
      <c r="J4606">
        <v>-4.6943160954779</v>
      </c>
      <c r="K4606">
        <v>10.405107392783799</v>
      </c>
      <c r="L4606">
        <v>10.166654385397599</v>
      </c>
      <c r="M4606">
        <v>37.826204581320397</v>
      </c>
      <c r="N4606">
        <v>0.92544888937401004</v>
      </c>
      <c r="O4606">
        <v>30</v>
      </c>
      <c r="P4606">
        <v>27.064803049555199</v>
      </c>
      <c r="Q4606">
        <v>3.9786675787099998E-4</v>
      </c>
    </row>
    <row r="4607" spans="1:17" hidden="1" x14ac:dyDescent="0.3">
      <c r="A4607" t="s">
        <v>9369</v>
      </c>
      <c r="B4607" t="s">
        <v>9370</v>
      </c>
      <c r="C4607" t="str">
        <f>IFERROR(VLOOKUP(Table1[[#This Row],[Ticker]],[1]!Table1[[Symbol]:[Industry]],2,FALSE),"-")</f>
        <v>-</v>
      </c>
      <c r="E4607">
        <v>5.3101770000000004</v>
      </c>
      <c r="F4607">
        <v>0.59</v>
      </c>
      <c r="G4607">
        <v>-25.6426099434455</v>
      </c>
      <c r="H4607">
        <v>-4.1612945777006196</v>
      </c>
      <c r="I4607">
        <v>-43.3050567369338</v>
      </c>
      <c r="J4607">
        <v>2.2391398509950999</v>
      </c>
      <c r="K4607">
        <v>0.60802123588615298</v>
      </c>
      <c r="L4607">
        <v>0.68148630741927696</v>
      </c>
      <c r="M4607">
        <v>45.019424185948999</v>
      </c>
      <c r="N4607">
        <v>0.44961879482237099</v>
      </c>
      <c r="O4607">
        <v>62.711864406779597</v>
      </c>
      <c r="P4607">
        <v>11.320754716981099</v>
      </c>
      <c r="Q4607">
        <v>5.2856949587650002E-3</v>
      </c>
    </row>
    <row r="4608" spans="1:17" hidden="1" x14ac:dyDescent="0.3">
      <c r="A4608" t="s">
        <v>9371</v>
      </c>
      <c r="B4608" t="s">
        <v>9372</v>
      </c>
      <c r="C4608" t="str">
        <f>IFERROR(VLOOKUP(Table1[[#This Row],[Ticker]],[1]!Table1[[Symbol]:[Industry]],2,FALSE),"-")</f>
        <v>-</v>
      </c>
      <c r="D4608" t="s">
        <v>703</v>
      </c>
      <c r="E4608">
        <v>5.3081630099999897</v>
      </c>
      <c r="F4608">
        <v>22.28</v>
      </c>
      <c r="G4608">
        <v>14.8402561001681</v>
      </c>
      <c r="H4608">
        <v>1.9777941513161501</v>
      </c>
      <c r="I4608">
        <v>5.5025313389469304</v>
      </c>
      <c r="J4608">
        <v>-0.218107241807216</v>
      </c>
      <c r="K4608">
        <v>20.991500412222798</v>
      </c>
      <c r="L4608">
        <v>19.059307779573999</v>
      </c>
      <c r="M4608">
        <v>49.829539143146199</v>
      </c>
      <c r="N4608">
        <v>0.63526935036635102</v>
      </c>
      <c r="O4608">
        <v>6.8222621184919197</v>
      </c>
      <c r="P4608">
        <v>43.741935483870897</v>
      </c>
    </row>
    <row r="4609" spans="1:17" hidden="1" x14ac:dyDescent="0.3">
      <c r="A4609" t="s">
        <v>9373</v>
      </c>
      <c r="B4609" t="s">
        <v>9374</v>
      </c>
      <c r="C4609" t="str">
        <f>IFERROR(VLOOKUP(Table1[[#This Row],[Ticker]],[1]!Table1[[Symbol]:[Industry]],2,FALSE),"-")</f>
        <v>-</v>
      </c>
      <c r="D4609" t="s">
        <v>551</v>
      </c>
      <c r="E4609">
        <v>5.266222</v>
      </c>
      <c r="F4609">
        <v>15.34</v>
      </c>
      <c r="G4609">
        <v>425.84484525368703</v>
      </c>
      <c r="H4609">
        <v>21.1389456144531</v>
      </c>
      <c r="I4609">
        <v>65.2143119861651</v>
      </c>
      <c r="J4609">
        <v>-3.6198905287779901</v>
      </c>
      <c r="K4609">
        <v>13.252798198561001</v>
      </c>
      <c r="L4609">
        <v>9.46854960655204</v>
      </c>
      <c r="M4609">
        <v>48.187722499567798</v>
      </c>
      <c r="N4609">
        <v>1.2314459166787799</v>
      </c>
      <c r="O4609">
        <v>8.9308996088657207</v>
      </c>
      <c r="P4609">
        <v>449.82078853046499</v>
      </c>
    </row>
    <row r="4610" spans="1:17" hidden="1" x14ac:dyDescent="0.3">
      <c r="A4610" t="s">
        <v>9375</v>
      </c>
      <c r="B4610" t="s">
        <v>9376</v>
      </c>
      <c r="C4610" t="str">
        <f>IFERROR(VLOOKUP(Table1[[#This Row],[Ticker]],[1]!Table1[[Symbol]:[Industry]],2,FALSE),"-")</f>
        <v>-</v>
      </c>
      <c r="D4610" t="s">
        <v>51</v>
      </c>
      <c r="E4610">
        <v>5.2506000000000004</v>
      </c>
      <c r="F4610">
        <v>58.34</v>
      </c>
      <c r="G4610">
        <v>-2.4342766101122502</v>
      </c>
      <c r="H4610">
        <v>6.4361588992827299</v>
      </c>
      <c r="I4610">
        <v>-7.1191122083504501</v>
      </c>
      <c r="J4610">
        <v>-8.3177608753971501</v>
      </c>
      <c r="K4610">
        <v>59.103109980606902</v>
      </c>
      <c r="L4610">
        <v>57.684158946002903</v>
      </c>
      <c r="M4610">
        <v>45.053853789123401</v>
      </c>
      <c r="N4610">
        <v>0.94161205599612396</v>
      </c>
      <c r="O4610">
        <v>27.785395954748001</v>
      </c>
      <c r="P4610">
        <v>39.9376349244423</v>
      </c>
      <c r="Q4610">
        <v>9.3664765195037997E-2</v>
      </c>
    </row>
    <row r="4611" spans="1:17" hidden="1" x14ac:dyDescent="0.3">
      <c r="A4611" t="s">
        <v>9377</v>
      </c>
      <c r="B4611" t="s">
        <v>9378</v>
      </c>
      <c r="C4611" t="str">
        <f>IFERROR(VLOOKUP(Table1[[#This Row],[Ticker]],[1]!Table1[[Symbol]:[Industry]],2,FALSE),"-")</f>
        <v>-</v>
      </c>
      <c r="D4611" t="s">
        <v>1369</v>
      </c>
      <c r="E4611">
        <v>5.2486920000000001</v>
      </c>
      <c r="F4611">
        <v>10.35</v>
      </c>
      <c r="G4611">
        <v>-8.9759432767789296</v>
      </c>
      <c r="H4611">
        <v>-1.7462677440691401</v>
      </c>
      <c r="I4611">
        <v>-25.020879562119301</v>
      </c>
      <c r="J4611">
        <v>15.0442245967578</v>
      </c>
      <c r="K4611">
        <v>10.3121360575301</v>
      </c>
      <c r="L4611">
        <v>10.4362639164475</v>
      </c>
      <c r="M4611">
        <v>47.749924151734398</v>
      </c>
      <c r="N4611">
        <v>1.5616475917978001</v>
      </c>
      <c r="O4611">
        <v>21.739130434782599</v>
      </c>
      <c r="P4611">
        <v>21.764705882352899</v>
      </c>
      <c r="Q4611">
        <v>6.7322910833047006E-2</v>
      </c>
    </row>
    <row r="4612" spans="1:17" hidden="1" x14ac:dyDescent="0.3">
      <c r="A4612" t="s">
        <v>9379</v>
      </c>
      <c r="B4612" t="s">
        <v>9380</v>
      </c>
      <c r="C4612" t="str">
        <f>IFERROR(VLOOKUP(Table1[[#This Row],[Ticker]],[1]!Table1[[Symbol]:[Industry]],2,FALSE),"-")</f>
        <v>-</v>
      </c>
      <c r="E4612">
        <v>5.2422899999999997</v>
      </c>
      <c r="F4612">
        <v>9.5</v>
      </c>
      <c r="G4612">
        <v>-7.8390239613754904</v>
      </c>
      <c r="H4612">
        <v>-14.7289801672202</v>
      </c>
      <c r="I4612">
        <v>-14.6206830287899</v>
      </c>
      <c r="J4612">
        <v>-2.6693859892535201</v>
      </c>
      <c r="K4612">
        <v>10.4743056529333</v>
      </c>
      <c r="L4612">
        <v>9.4171890546615007</v>
      </c>
      <c r="M4612">
        <v>30.345793163412701</v>
      </c>
      <c r="N4612">
        <v>0.162958733243349</v>
      </c>
      <c r="O4612">
        <v>36.315789473684198</v>
      </c>
      <c r="P4612">
        <v>50.554675118858903</v>
      </c>
      <c r="Q4612">
        <v>3.8348050927122998E-2</v>
      </c>
    </row>
    <row r="4613" spans="1:17" hidden="1" x14ac:dyDescent="0.3">
      <c r="A4613" t="s">
        <v>9381</v>
      </c>
      <c r="B4613" t="s">
        <v>9382</v>
      </c>
      <c r="C4613" t="str">
        <f>IFERROR(VLOOKUP(Table1[[#This Row],[Ticker]],[1]!Table1[[Symbol]:[Industry]],2,FALSE),"-")</f>
        <v>-</v>
      </c>
      <c r="D4613" t="s">
        <v>696</v>
      </c>
      <c r="E4613">
        <v>5.2295445000000003</v>
      </c>
      <c r="F4613">
        <v>10.35</v>
      </c>
      <c r="G4613">
        <v>-36.115162292058997</v>
      </c>
      <c r="H4613">
        <v>-14.2472992688655</v>
      </c>
      <c r="I4613">
        <v>-12.7810287243764</v>
      </c>
      <c r="J4613">
        <v>9.9638249773477305</v>
      </c>
      <c r="K4613">
        <v>11.8458579415381</v>
      </c>
      <c r="L4613">
        <v>11.2248939932913</v>
      </c>
      <c r="M4613">
        <v>37.5301460032492</v>
      </c>
      <c r="N4613">
        <v>1.3578865463707399</v>
      </c>
      <c r="O4613">
        <v>39.903381642512002</v>
      </c>
      <c r="P4613">
        <v>27.935723114956701</v>
      </c>
      <c r="Q4613">
        <v>6.4605847166249994E-2</v>
      </c>
    </row>
    <row r="4614" spans="1:17" hidden="1" x14ac:dyDescent="0.3">
      <c r="A4614" t="s">
        <v>9383</v>
      </c>
      <c r="B4614" t="s">
        <v>9384</v>
      </c>
      <c r="C4614" t="str">
        <f>IFERROR(VLOOKUP(Table1[[#This Row],[Ticker]],[1]!Table1[[Symbol]:[Industry]],2,FALSE),"-")</f>
        <v>-</v>
      </c>
      <c r="D4614" t="s">
        <v>116</v>
      </c>
      <c r="E4614">
        <v>5.2249999999999996</v>
      </c>
      <c r="F4614">
        <v>10.45</v>
      </c>
      <c r="G4614">
        <v>126.02405672322099</v>
      </c>
      <c r="H4614">
        <v>-6.9022318013964696</v>
      </c>
      <c r="I4614">
        <v>46.508429633223898</v>
      </c>
      <c r="J4614">
        <v>-9.4394087911308908</v>
      </c>
      <c r="K4614">
        <v>10.908095415171299</v>
      </c>
      <c r="L4614">
        <v>9.1683958680318103</v>
      </c>
      <c r="M4614">
        <v>19.068382707608599</v>
      </c>
      <c r="N4614">
        <v>0.100249628362269</v>
      </c>
      <c r="O4614">
        <v>43.062200956937801</v>
      </c>
      <c r="P4614">
        <v>196.875</v>
      </c>
      <c r="Q4614">
        <v>7.1213506499358994E-2</v>
      </c>
    </row>
    <row r="4615" spans="1:17" hidden="1" x14ac:dyDescent="0.3">
      <c r="A4615" t="s">
        <v>9385</v>
      </c>
      <c r="B4615" t="s">
        <v>9386</v>
      </c>
      <c r="C4615" t="str">
        <f>IFERROR(VLOOKUP(Table1[[#This Row],[Ticker]],[1]!Table1[[Symbol]:[Industry]],2,FALSE),"-")</f>
        <v>-</v>
      </c>
      <c r="E4615">
        <v>5.1730118000000003</v>
      </c>
      <c r="F4615">
        <v>9.4600000000000009</v>
      </c>
      <c r="G4615">
        <v>67.522032431723005</v>
      </c>
      <c r="H4615">
        <v>-6.1676303749551202</v>
      </c>
      <c r="I4615">
        <v>11.2143119861651</v>
      </c>
      <c r="J4615">
        <v>9.2093299831746798</v>
      </c>
      <c r="K4615">
        <v>9.0590219061805097</v>
      </c>
      <c r="L4615">
        <v>7.83096948080569</v>
      </c>
      <c r="M4615">
        <v>78.158850492168099</v>
      </c>
      <c r="N4615">
        <v>0.37858536356967798</v>
      </c>
      <c r="O4615">
        <v>30.972515856236701</v>
      </c>
      <c r="P4615">
        <v>151.595744680851</v>
      </c>
    </row>
    <row r="4616" spans="1:17" hidden="1" x14ac:dyDescent="0.3">
      <c r="A4616" t="s">
        <v>9387</v>
      </c>
      <c r="B4616" t="s">
        <v>9388</v>
      </c>
      <c r="C4616" t="str">
        <f>IFERROR(VLOOKUP(Table1[[#This Row],[Ticker]],[1]!Table1[[Symbol]:[Industry]],2,FALSE),"-")</f>
        <v>-</v>
      </c>
      <c r="D4616" t="s">
        <v>539</v>
      </c>
      <c r="E4616">
        <v>5.1172599999999999</v>
      </c>
      <c r="F4616">
        <v>16.55</v>
      </c>
      <c r="G4616">
        <v>-23.975943276778899</v>
      </c>
      <c r="H4616">
        <v>-4.1612945777006196</v>
      </c>
      <c r="I4616">
        <v>-15.2562762491289</v>
      </c>
      <c r="J4616">
        <v>0.54422459675781298</v>
      </c>
      <c r="K4616">
        <v>16.549999999999901</v>
      </c>
      <c r="L4616">
        <v>16.55</v>
      </c>
      <c r="M4616">
        <v>100</v>
      </c>
      <c r="O4616">
        <v>0</v>
      </c>
      <c r="P4616">
        <v>0</v>
      </c>
    </row>
    <row r="4617" spans="1:17" hidden="1" x14ac:dyDescent="0.3">
      <c r="A4617" t="s">
        <v>9389</v>
      </c>
      <c r="B4617" t="s">
        <v>9390</v>
      </c>
      <c r="C4617" t="str">
        <f>IFERROR(VLOOKUP(Table1[[#This Row],[Ticker]],[1]!Table1[[Symbol]:[Industry]],2,FALSE),"-")</f>
        <v>-</v>
      </c>
      <c r="D4617" t="s">
        <v>281</v>
      </c>
      <c r="E4617">
        <v>5.1064352749999999</v>
      </c>
      <c r="F4617">
        <v>175.05</v>
      </c>
      <c r="G4617">
        <v>23.248615175702099</v>
      </c>
      <c r="H4617">
        <v>-4.1612945777006196</v>
      </c>
      <c r="I4617">
        <v>32.278489869707897</v>
      </c>
      <c r="J4617">
        <v>0.54422459675781298</v>
      </c>
      <c r="K4617">
        <v>165.978990683923</v>
      </c>
      <c r="L4617">
        <v>140.20522937410601</v>
      </c>
      <c r="M4617">
        <v>99.999999999866205</v>
      </c>
      <c r="N4617">
        <v>0</v>
      </c>
      <c r="O4617">
        <v>0</v>
      </c>
      <c r="P4617">
        <v>47.534766118836899</v>
      </c>
    </row>
    <row r="4618" spans="1:17" hidden="1" x14ac:dyDescent="0.3">
      <c r="A4618" t="s">
        <v>9391</v>
      </c>
      <c r="B4618" t="s">
        <v>9392</v>
      </c>
      <c r="C4618" t="str">
        <f>IFERROR(VLOOKUP(Table1[[#This Row],[Ticker]],[1]!Table1[[Symbol]:[Industry]],2,FALSE),"-")</f>
        <v>-</v>
      </c>
      <c r="D4618" t="s">
        <v>539</v>
      </c>
      <c r="E4618">
        <v>5.0999999999999996</v>
      </c>
      <c r="F4618">
        <v>17</v>
      </c>
      <c r="G4618">
        <v>35.648469868760898</v>
      </c>
      <c r="H4618">
        <v>7.1594601392805002</v>
      </c>
      <c r="I4618">
        <v>-12.1009364433037</v>
      </c>
      <c r="J4618">
        <v>-9.8355222386852201</v>
      </c>
      <c r="K4618">
        <v>16.389780797718199</v>
      </c>
      <c r="L4618">
        <v>14.8848800314325</v>
      </c>
      <c r="M4618">
        <v>51.168594502775903</v>
      </c>
      <c r="N4618">
        <v>0.38915813079580502</v>
      </c>
      <c r="O4618">
        <v>16.176470588235301</v>
      </c>
      <c r="P4618">
        <v>74.180327868852402</v>
      </c>
      <c r="Q4618">
        <v>1.9581893587591999E-2</v>
      </c>
    </row>
    <row r="4619" spans="1:17" hidden="1" x14ac:dyDescent="0.3">
      <c r="A4619" t="s">
        <v>9393</v>
      </c>
      <c r="B4619" t="s">
        <v>9394</v>
      </c>
      <c r="C4619" t="str">
        <f>IFERROR(VLOOKUP(Table1[[#This Row],[Ticker]],[1]!Table1[[Symbol]:[Industry]],2,FALSE),"-")</f>
        <v>-</v>
      </c>
      <c r="D4619" t="s">
        <v>21</v>
      </c>
      <c r="E4619">
        <v>5.0947369</v>
      </c>
      <c r="F4619">
        <v>2.2000000000000002</v>
      </c>
      <c r="G4619">
        <v>-5.0570243578599996</v>
      </c>
      <c r="H4619">
        <v>0.60061018420414403</v>
      </c>
      <c r="I4619">
        <v>-15.708764936911701</v>
      </c>
      <c r="J4619">
        <v>0.54422459675781298</v>
      </c>
      <c r="K4619">
        <v>2.0893586018877799</v>
      </c>
      <c r="L4619">
        <v>1.89714655264771</v>
      </c>
      <c r="M4619">
        <v>99.988573876911602</v>
      </c>
      <c r="N4619">
        <v>1.1272727272727201</v>
      </c>
      <c r="O4619">
        <v>0.45454545454543999</v>
      </c>
      <c r="P4619">
        <v>25</v>
      </c>
    </row>
    <row r="4620" spans="1:17" hidden="1" x14ac:dyDescent="0.3">
      <c r="A4620" t="s">
        <v>9395</v>
      </c>
      <c r="B4620" t="s">
        <v>9396</v>
      </c>
      <c r="C4620" t="str">
        <f>IFERROR(VLOOKUP(Table1[[#This Row],[Ticker]],[1]!Table1[[Symbol]:[Industry]],2,FALSE),"-")</f>
        <v>-</v>
      </c>
      <c r="E4620">
        <v>5.0825880000000003</v>
      </c>
      <c r="F4620">
        <v>9.9600000000000009</v>
      </c>
      <c r="G4620">
        <v>31.649056723221001</v>
      </c>
      <c r="H4620">
        <v>35.192596758569501</v>
      </c>
      <c r="I4620">
        <v>15.7963553298184</v>
      </c>
      <c r="J4620">
        <v>-8.2057754032421801</v>
      </c>
      <c r="K4620">
        <v>8.4040658597528903</v>
      </c>
      <c r="L4620">
        <v>7.7805244527628803</v>
      </c>
      <c r="M4620">
        <v>57.446404193632603</v>
      </c>
      <c r="N4620">
        <v>4.7827670095880102</v>
      </c>
      <c r="O4620">
        <v>16.265060240963798</v>
      </c>
      <c r="P4620">
        <v>74.736842105263094</v>
      </c>
      <c r="Q4620">
        <v>3.0567764143495001E-2</v>
      </c>
    </row>
    <row r="4621" spans="1:17" hidden="1" x14ac:dyDescent="0.3">
      <c r="A4621" t="s">
        <v>9397</v>
      </c>
      <c r="B4621" t="s">
        <v>9398</v>
      </c>
      <c r="C4621" t="str">
        <f>IFERROR(VLOOKUP(Table1[[#This Row],[Ticker]],[1]!Table1[[Symbol]:[Industry]],2,FALSE),"-")</f>
        <v>-</v>
      </c>
      <c r="D4621" t="s">
        <v>420</v>
      </c>
      <c r="E4621">
        <v>5.0793600000000003</v>
      </c>
      <c r="F4621">
        <v>12.21</v>
      </c>
      <c r="G4621">
        <v>34.595485294649599</v>
      </c>
      <c r="H4621">
        <v>-3.4187203202748599</v>
      </c>
      <c r="I4621">
        <v>-59.1441438961877</v>
      </c>
      <c r="J4621">
        <v>9.0775579300911495</v>
      </c>
      <c r="K4621">
        <v>12.7489418245493</v>
      </c>
      <c r="L4621">
        <v>13.8540750563788</v>
      </c>
      <c r="M4621">
        <v>54.301361036244998</v>
      </c>
      <c r="N4621">
        <v>1.9821575489654299</v>
      </c>
      <c r="O4621">
        <v>91.400491400491404</v>
      </c>
      <c r="P4621">
        <v>59.607843137254903</v>
      </c>
      <c r="Q4621">
        <v>6.4908395167428995E-2</v>
      </c>
    </row>
    <row r="4622" spans="1:17" hidden="1" x14ac:dyDescent="0.3">
      <c r="A4622" t="s">
        <v>9399</v>
      </c>
      <c r="B4622" t="s">
        <v>9400</v>
      </c>
      <c r="C4622" t="str">
        <f>IFERROR(VLOOKUP(Table1[[#This Row],[Ticker]],[1]!Table1[[Symbol]:[Industry]],2,FALSE),"-")</f>
        <v>-</v>
      </c>
      <c r="E4622">
        <v>5.0760864000000003</v>
      </c>
      <c r="F4622">
        <v>7.84</v>
      </c>
      <c r="G4622">
        <v>165.32294971215001</v>
      </c>
      <c r="H4622">
        <v>1.35687500507192</v>
      </c>
      <c r="I4622">
        <v>64.973608808342306</v>
      </c>
      <c r="J4622">
        <v>-5.22500617247296</v>
      </c>
      <c r="K4622">
        <v>7.4849907634608597</v>
      </c>
      <c r="L4622">
        <v>5.6148955444578004</v>
      </c>
      <c r="M4622">
        <v>26.706366110282101</v>
      </c>
      <c r="N4622">
        <v>8.5913890736600301E-2</v>
      </c>
      <c r="O4622">
        <v>17.219387755102002</v>
      </c>
      <c r="P4622">
        <v>223.96694214876001</v>
      </c>
      <c r="Q4622">
        <v>6.4300330237608005E-2</v>
      </c>
    </row>
    <row r="4623" spans="1:17" hidden="1" x14ac:dyDescent="0.3">
      <c r="A4623" t="s">
        <v>9401</v>
      </c>
      <c r="B4623" t="s">
        <v>9402</v>
      </c>
      <c r="C4623" t="str">
        <f>IFERROR(VLOOKUP(Table1[[#This Row],[Ticker]],[1]!Table1[[Symbol]:[Industry]],2,FALSE),"-")</f>
        <v>-</v>
      </c>
      <c r="D4623" t="s">
        <v>46</v>
      </c>
      <c r="E4623">
        <v>5.071485</v>
      </c>
      <c r="F4623">
        <v>16.71</v>
      </c>
      <c r="G4623">
        <v>-19.538443276778899</v>
      </c>
      <c r="H4623">
        <v>-1.3476955155669701</v>
      </c>
      <c r="I4623">
        <v>-23.7447757014838</v>
      </c>
      <c r="J4623">
        <v>-5.9091087365755204</v>
      </c>
      <c r="K4623">
        <v>18.311976654647399</v>
      </c>
      <c r="L4623">
        <v>18.832443072427399</v>
      </c>
      <c r="M4623">
        <v>34.6457104197899</v>
      </c>
      <c r="N4623">
        <v>0.882570352899813</v>
      </c>
      <c r="O4623">
        <v>50.807899461400297</v>
      </c>
      <c r="P4623">
        <v>28.538461538461501</v>
      </c>
      <c r="Q4623">
        <v>0.124267700761741</v>
      </c>
    </row>
    <row r="4624" spans="1:17" hidden="1" x14ac:dyDescent="0.3">
      <c r="A4624" t="s">
        <v>9403</v>
      </c>
      <c r="B4624" t="s">
        <v>9404</v>
      </c>
      <c r="C4624" t="str">
        <f>IFERROR(VLOOKUP(Table1[[#This Row],[Ticker]],[1]!Table1[[Symbol]:[Industry]],2,FALSE),"-")</f>
        <v>-</v>
      </c>
      <c r="D4624" t="s">
        <v>130</v>
      </c>
      <c r="E4624">
        <v>5.0652321599999999</v>
      </c>
      <c r="F4624">
        <v>0.3</v>
      </c>
      <c r="G4624">
        <v>-5.5931859894901201</v>
      </c>
      <c r="H4624">
        <v>-1.87035303188851</v>
      </c>
      <c r="I4624">
        <v>-12.2495918825592</v>
      </c>
      <c r="J4624">
        <v>1.0670674632677399</v>
      </c>
      <c r="K4624">
        <v>0.38104149371468099</v>
      </c>
      <c r="L4624">
        <v>0.316837459592406</v>
      </c>
      <c r="M4624">
        <v>38.332852816306797</v>
      </c>
      <c r="N4624">
        <v>1</v>
      </c>
      <c r="Q4624">
        <v>5.2048647419290002E-2</v>
      </c>
    </row>
    <row r="4625" spans="1:17" hidden="1" x14ac:dyDescent="0.3">
      <c r="A4625" t="s">
        <v>9405</v>
      </c>
      <c r="B4625" t="s">
        <v>9406</v>
      </c>
      <c r="C4625" t="str">
        <f>IFERROR(VLOOKUP(Table1[[#This Row],[Ticker]],[1]!Table1[[Symbol]:[Industry]],2,FALSE),"-")</f>
        <v>-</v>
      </c>
      <c r="E4625">
        <v>5.0640273850000002</v>
      </c>
      <c r="F4625">
        <v>5.05</v>
      </c>
      <c r="G4625">
        <v>0.71541474791242898</v>
      </c>
      <c r="H4625">
        <v>-7.78724877617391</v>
      </c>
      <c r="I4625">
        <v>-30.808115714011901</v>
      </c>
      <c r="J4625">
        <v>1.5442245967578101</v>
      </c>
      <c r="K4625">
        <v>5.0975470930347697</v>
      </c>
      <c r="L4625">
        <v>4.9007848100803297</v>
      </c>
      <c r="M4625">
        <v>43.663807823376303</v>
      </c>
      <c r="N4625">
        <v>2.5377426194748001</v>
      </c>
      <c r="O4625">
        <v>24.950495049504902</v>
      </c>
      <c r="P4625">
        <v>53.4954407294832</v>
      </c>
      <c r="Q4625">
        <v>-4.4700219222724998E-2</v>
      </c>
    </row>
    <row r="4626" spans="1:17" hidden="1" x14ac:dyDescent="0.3">
      <c r="A4626" t="s">
        <v>9407</v>
      </c>
      <c r="B4626" t="s">
        <v>9408</v>
      </c>
      <c r="C4626" t="str">
        <f>IFERROR(VLOOKUP(Table1[[#This Row],[Ticker]],[1]!Table1[[Symbol]:[Industry]],2,FALSE),"-")</f>
        <v>-</v>
      </c>
      <c r="D4626" t="s">
        <v>400</v>
      </c>
      <c r="E4626">
        <v>5.0638500000000004</v>
      </c>
      <c r="F4626">
        <v>10.23</v>
      </c>
      <c r="G4626">
        <v>82.274056723220994</v>
      </c>
      <c r="H4626">
        <v>-17.244627911033898</v>
      </c>
      <c r="I4626">
        <v>35.851552406705601</v>
      </c>
      <c r="J4626">
        <v>-3.6798341727555002</v>
      </c>
      <c r="K4626">
        <v>11.596011318039499</v>
      </c>
      <c r="L4626">
        <v>10.630905852207199</v>
      </c>
      <c r="M4626">
        <v>12.979569087296699</v>
      </c>
      <c r="N4626">
        <v>0.51286867795201996</v>
      </c>
      <c r="O4626">
        <v>105.180840664711</v>
      </c>
      <c r="P4626">
        <v>126.829268292682</v>
      </c>
      <c r="Q4626">
        <v>2.1605377386035001E-2</v>
      </c>
    </row>
    <row r="4627" spans="1:17" hidden="1" x14ac:dyDescent="0.3">
      <c r="A4627" t="s">
        <v>9409</v>
      </c>
      <c r="B4627" t="s">
        <v>9410</v>
      </c>
      <c r="C4627" t="str">
        <f>IFERROR(VLOOKUP(Table1[[#This Row],[Ticker]],[1]!Table1[[Symbol]:[Industry]],2,FALSE),"-")</f>
        <v>-</v>
      </c>
      <c r="D4627" t="s">
        <v>626</v>
      </c>
      <c r="E4627">
        <v>5.0563715311606101</v>
      </c>
      <c r="F4627">
        <v>16.86</v>
      </c>
      <c r="G4627">
        <v>-25.781417941892499</v>
      </c>
      <c r="H4627">
        <v>0.82002547211258303</v>
      </c>
      <c r="I4627">
        <v>-26.519434143865698</v>
      </c>
      <c r="J4627">
        <v>0.54422459675781298</v>
      </c>
      <c r="K4627">
        <v>16.658458740857</v>
      </c>
      <c r="L4627">
        <v>19.0924225589428</v>
      </c>
      <c r="M4627">
        <v>98.301476099178998</v>
      </c>
      <c r="N4627">
        <v>1.87810493154004E-3</v>
      </c>
      <c r="O4627">
        <v>36.832740213523103</v>
      </c>
      <c r="P4627">
        <v>10.848126232741601</v>
      </c>
    </row>
    <row r="4628" spans="1:17" hidden="1" x14ac:dyDescent="0.3">
      <c r="A4628" t="s">
        <v>9411</v>
      </c>
      <c r="B4628" t="s">
        <v>9412</v>
      </c>
      <c r="C4628" t="str">
        <f>IFERROR(VLOOKUP(Table1[[#This Row],[Ticker]],[1]!Table1[[Symbol]:[Industry]],2,FALSE),"-")</f>
        <v>-</v>
      </c>
      <c r="D4628" t="s">
        <v>138</v>
      </c>
      <c r="E4628">
        <v>5.055555</v>
      </c>
      <c r="F4628">
        <v>4.8499999999999996</v>
      </c>
      <c r="G4628">
        <v>-5.5931859894901201</v>
      </c>
      <c r="H4628">
        <v>-1.87035303188851</v>
      </c>
      <c r="I4628">
        <v>-12.2495918825592</v>
      </c>
      <c r="J4628">
        <v>1.0670674632677399</v>
      </c>
      <c r="K4628">
        <v>5.1230840222052203</v>
      </c>
      <c r="M4628">
        <v>99.999956885964906</v>
      </c>
      <c r="N4628">
        <v>1</v>
      </c>
    </row>
    <row r="4629" spans="1:17" hidden="1" x14ac:dyDescent="0.3">
      <c r="A4629" t="s">
        <v>9413</v>
      </c>
      <c r="B4629" t="s">
        <v>9414</v>
      </c>
      <c r="C4629" t="str">
        <f>IFERROR(VLOOKUP(Table1[[#This Row],[Ticker]],[1]!Table1[[Symbol]:[Industry]],2,FALSE),"-")</f>
        <v>-</v>
      </c>
      <c r="D4629" t="s">
        <v>21</v>
      </c>
      <c r="E4629">
        <v>5.0381089799999996</v>
      </c>
      <c r="F4629">
        <v>3.18</v>
      </c>
      <c r="G4629">
        <v>31.146007942733199</v>
      </c>
      <c r="H4629">
        <v>6.25537208896605</v>
      </c>
      <c r="I4629">
        <v>-23.082363205650601</v>
      </c>
      <c r="J4629">
        <v>-4.5304022689138197</v>
      </c>
      <c r="K4629">
        <v>3.2192201569833601</v>
      </c>
      <c r="M4629">
        <v>36.822359366275201</v>
      </c>
      <c r="N4629">
        <v>1.34375794928951</v>
      </c>
      <c r="O4629">
        <v>47.798742138364702</v>
      </c>
      <c r="P4629">
        <v>63.076923076923002</v>
      </c>
      <c r="Q4629">
        <v>3.4963823245136999E-2</v>
      </c>
    </row>
    <row r="4630" spans="1:17" hidden="1" x14ac:dyDescent="0.3">
      <c r="A4630" t="s">
        <v>9415</v>
      </c>
      <c r="B4630" t="s">
        <v>9416</v>
      </c>
      <c r="C4630" t="str">
        <f>IFERROR(VLOOKUP(Table1[[#This Row],[Ticker]],[1]!Table1[[Symbol]:[Industry]],2,FALSE),"-")</f>
        <v>-</v>
      </c>
      <c r="D4630" t="s">
        <v>1147</v>
      </c>
      <c r="E4630">
        <v>5.0149999999999997</v>
      </c>
      <c r="F4630">
        <v>2.95</v>
      </c>
      <c r="G4630">
        <v>33.778067418408199</v>
      </c>
      <c r="H4630">
        <v>-8.8124573683982792</v>
      </c>
      <c r="I4630">
        <v>-24.206893533079501</v>
      </c>
      <c r="J4630">
        <v>-2.49631594378272</v>
      </c>
      <c r="K4630">
        <v>2.9646103077664101</v>
      </c>
      <c r="L4630">
        <v>2.9942093266187801</v>
      </c>
      <c r="M4630">
        <v>54.1905950675798</v>
      </c>
      <c r="N4630">
        <v>0.52152526882050199</v>
      </c>
      <c r="O4630">
        <v>50.847457627118601</v>
      </c>
      <c r="P4630">
        <v>72.514619883040893</v>
      </c>
      <c r="Q4630">
        <v>6.4373755329269998E-3</v>
      </c>
    </row>
    <row r="4631" spans="1:17" hidden="1" x14ac:dyDescent="0.3">
      <c r="A4631" t="s">
        <v>9417</v>
      </c>
      <c r="B4631" t="s">
        <v>9418</v>
      </c>
      <c r="C4631" t="str">
        <f>IFERROR(VLOOKUP(Table1[[#This Row],[Ticker]],[1]!Table1[[Symbol]:[Industry]],2,FALSE),"-")</f>
        <v>-</v>
      </c>
      <c r="E4631">
        <v>4.9749999999999996</v>
      </c>
      <c r="F4631">
        <v>9.9499999999999993</v>
      </c>
      <c r="G4631">
        <v>-19.018137369605899</v>
      </c>
      <c r="H4631">
        <v>0.79651132947236203</v>
      </c>
      <c r="I4631">
        <v>-10.2984703419559</v>
      </c>
      <c r="J4631">
        <v>0.54422459675781298</v>
      </c>
      <c r="K4631">
        <v>9.7119147212790704</v>
      </c>
      <c r="L4631">
        <v>9.7101287343583103</v>
      </c>
      <c r="M4631">
        <v>100</v>
      </c>
      <c r="N4631">
        <v>0</v>
      </c>
      <c r="O4631">
        <v>0</v>
      </c>
      <c r="P4631">
        <v>10.432852386237499</v>
      </c>
    </row>
    <row r="4632" spans="1:17" hidden="1" x14ac:dyDescent="0.3">
      <c r="A4632" t="s">
        <v>9419</v>
      </c>
      <c r="B4632" t="s">
        <v>9420</v>
      </c>
      <c r="C4632" t="str">
        <f>IFERROR(VLOOKUP(Table1[[#This Row],[Ticker]],[1]!Table1[[Symbol]:[Industry]],2,FALSE),"-")</f>
        <v>-</v>
      </c>
      <c r="E4632">
        <v>4.9516499999999999</v>
      </c>
      <c r="F4632">
        <v>1.65</v>
      </c>
      <c r="G4632">
        <v>-9.3926099434455903</v>
      </c>
      <c r="H4632">
        <v>-11.434021850427801</v>
      </c>
      <c r="I4632">
        <v>-28.414170985971001</v>
      </c>
      <c r="J4632">
        <v>-8.3843468318136001</v>
      </c>
      <c r="K4632">
        <v>1.5599569732832099</v>
      </c>
      <c r="L4632">
        <v>1.6390226734061299</v>
      </c>
      <c r="M4632">
        <v>53.764108894460399</v>
      </c>
      <c r="N4632">
        <v>0.60404331901471997</v>
      </c>
      <c r="O4632">
        <v>39.393939393939299</v>
      </c>
      <c r="P4632">
        <v>47.321428571428498</v>
      </c>
      <c r="Q4632">
        <v>-0.136536731475911</v>
      </c>
    </row>
    <row r="4633" spans="1:17" hidden="1" x14ac:dyDescent="0.3">
      <c r="A4633" t="s">
        <v>9421</v>
      </c>
      <c r="B4633" t="s">
        <v>9422</v>
      </c>
      <c r="C4633" t="str">
        <f>IFERROR(VLOOKUP(Table1[[#This Row],[Ticker]],[1]!Table1[[Symbol]:[Industry]],2,FALSE),"-")</f>
        <v>-</v>
      </c>
      <c r="D4633" t="s">
        <v>116</v>
      </c>
      <c r="E4633">
        <v>4.9252500000000001</v>
      </c>
      <c r="F4633">
        <v>9.9499999999999993</v>
      </c>
      <c r="G4633">
        <v>8.5140700388002895</v>
      </c>
      <c r="H4633">
        <v>-5.45097711738316</v>
      </c>
      <c r="I4633">
        <v>-17.2267195988826</v>
      </c>
      <c r="J4633">
        <v>4.4064375403903702</v>
      </c>
      <c r="K4633">
        <v>9.5165212234624299</v>
      </c>
      <c r="L4633">
        <v>9.6217194602325407</v>
      </c>
      <c r="M4633">
        <v>64.2108871897467</v>
      </c>
      <c r="N4633">
        <v>1.2306314375279801</v>
      </c>
      <c r="O4633">
        <v>60.7035175879397</v>
      </c>
      <c r="P4633">
        <v>41.737891737891701</v>
      </c>
      <c r="Q4633">
        <v>1.8600213187781999E-2</v>
      </c>
    </row>
    <row r="4634" spans="1:17" hidden="1" x14ac:dyDescent="0.3">
      <c r="A4634" t="s">
        <v>9423</v>
      </c>
      <c r="B4634" t="s">
        <v>9424</v>
      </c>
      <c r="C4634" t="str">
        <f>IFERROR(VLOOKUP(Table1[[#This Row],[Ticker]],[1]!Table1[[Symbol]:[Industry]],2,FALSE),"-")</f>
        <v>-</v>
      </c>
      <c r="D4634" t="s">
        <v>1147</v>
      </c>
      <c r="E4634">
        <v>4.9138789000000003</v>
      </c>
      <c r="F4634">
        <v>4.93</v>
      </c>
      <c r="G4634">
        <v>83.166913866078204</v>
      </c>
      <c r="H4634">
        <v>109.88125861378801</v>
      </c>
      <c r="I4634">
        <v>126.410390417537</v>
      </c>
      <c r="J4634">
        <v>1.3458278031706401</v>
      </c>
      <c r="K4634">
        <v>3.1912722087812302</v>
      </c>
      <c r="L4634">
        <v>2.0433619215124001</v>
      </c>
      <c r="M4634">
        <v>76.998919433039006</v>
      </c>
      <c r="N4634">
        <v>2.25016135937918</v>
      </c>
      <c r="O4634">
        <v>6.08519269776877</v>
      </c>
      <c r="P4634">
        <v>154.123711340206</v>
      </c>
    </row>
    <row r="4635" spans="1:17" hidden="1" x14ac:dyDescent="0.3">
      <c r="A4635" t="s">
        <v>9425</v>
      </c>
      <c r="B4635" t="s">
        <v>9426</v>
      </c>
      <c r="C4635" t="str">
        <f>IFERROR(VLOOKUP(Table1[[#This Row],[Ticker]],[1]!Table1[[Symbol]:[Industry]],2,FALSE),"-")</f>
        <v>-</v>
      </c>
      <c r="D4635" t="s">
        <v>420</v>
      </c>
      <c r="E4635">
        <v>4.9051634999999996</v>
      </c>
      <c r="F4635">
        <v>16.350000000000001</v>
      </c>
      <c r="G4635">
        <v>105.658888183895</v>
      </c>
      <c r="H4635">
        <v>-1.70429212069817</v>
      </c>
      <c r="I4635">
        <v>9.4576825609397108</v>
      </c>
      <c r="J4635">
        <v>-1.45342522697896</v>
      </c>
      <c r="K4635">
        <v>17.677084924873501</v>
      </c>
      <c r="L4635">
        <v>15.410001127438701</v>
      </c>
      <c r="M4635">
        <v>28.697747234277401</v>
      </c>
      <c r="N4635">
        <v>0.171239212589542</v>
      </c>
      <c r="O4635">
        <v>76.452599388379198</v>
      </c>
      <c r="P4635">
        <v>129.63483146067401</v>
      </c>
    </row>
    <row r="4636" spans="1:17" hidden="1" x14ac:dyDescent="0.3">
      <c r="A4636" t="s">
        <v>9427</v>
      </c>
      <c r="B4636" t="s">
        <v>9428</v>
      </c>
      <c r="C4636" t="str">
        <f>IFERROR(VLOOKUP(Table1[[#This Row],[Ticker]],[1]!Table1[[Symbol]:[Industry]],2,FALSE),"-")</f>
        <v>-</v>
      </c>
      <c r="D4636" t="s">
        <v>821</v>
      </c>
      <c r="E4636">
        <v>4.8989605000000003</v>
      </c>
      <c r="F4636">
        <v>6.23</v>
      </c>
      <c r="G4636">
        <v>36.1782983684652</v>
      </c>
      <c r="H4636">
        <v>-10.187119541832599</v>
      </c>
      <c r="I4636">
        <v>-18.9657043789589</v>
      </c>
      <c r="J4636">
        <v>0.54422459675781298</v>
      </c>
      <c r="K4636">
        <v>7.7791951947998204</v>
      </c>
      <c r="L4636">
        <v>7.0853655458318698</v>
      </c>
      <c r="M4636">
        <v>12.121076707946299</v>
      </c>
      <c r="N4636">
        <v>0.742350332594235</v>
      </c>
      <c r="O4636">
        <v>72.391653290529604</v>
      </c>
      <c r="P4636">
        <v>104.934210526315</v>
      </c>
    </row>
    <row r="4637" spans="1:17" hidden="1" x14ac:dyDescent="0.3">
      <c r="A4637" t="s">
        <v>9429</v>
      </c>
      <c r="B4637" t="s">
        <v>9430</v>
      </c>
      <c r="C4637" t="str">
        <f>IFERROR(VLOOKUP(Table1[[#This Row],[Ticker]],[1]!Table1[[Symbol]:[Industry]],2,FALSE),"-")</f>
        <v>-</v>
      </c>
      <c r="E4637">
        <v>4.8817354240000004</v>
      </c>
      <c r="F4637">
        <v>5.84</v>
      </c>
      <c r="G4637">
        <v>23.4988041979685</v>
      </c>
      <c r="H4637">
        <v>-28.903562618937698</v>
      </c>
      <c r="I4637">
        <v>-46.143850213625903</v>
      </c>
      <c r="J4637">
        <v>-11.6362265310617</v>
      </c>
      <c r="K4637">
        <v>7.0790144858335999</v>
      </c>
      <c r="L4637">
        <v>6.1878699843943803</v>
      </c>
      <c r="M4637">
        <v>2.3190876202432</v>
      </c>
      <c r="N4637">
        <v>1.1343112299926601</v>
      </c>
      <c r="O4637">
        <v>45.376712328767098</v>
      </c>
      <c r="P4637">
        <v>55.319148936170201</v>
      </c>
    </row>
    <row r="4638" spans="1:17" hidden="1" x14ac:dyDescent="0.3">
      <c r="A4638" t="s">
        <v>9431</v>
      </c>
      <c r="B4638" t="s">
        <v>9432</v>
      </c>
      <c r="C4638" t="str">
        <f>IFERROR(VLOOKUP(Table1[[#This Row],[Ticker]],[1]!Table1[[Symbol]:[Industry]],2,FALSE),"-")</f>
        <v>-</v>
      </c>
      <c r="D4638" t="s">
        <v>420</v>
      </c>
      <c r="E4638">
        <v>4.851</v>
      </c>
      <c r="F4638">
        <v>14.7</v>
      </c>
      <c r="G4638">
        <v>-10.8990201998558</v>
      </c>
      <c r="H4638">
        <v>-27.598794577700598</v>
      </c>
      <c r="I4638">
        <v>-51.064136511137598</v>
      </c>
      <c r="J4638">
        <v>0.54422459675781298</v>
      </c>
      <c r="K4638">
        <v>17.632362753768899</v>
      </c>
      <c r="L4638">
        <v>17.813385909433698</v>
      </c>
      <c r="M4638">
        <v>19.642347575830701</v>
      </c>
      <c r="N4638">
        <v>0.29662143826322901</v>
      </c>
      <c r="O4638">
        <v>71.428571428571402</v>
      </c>
      <c r="P4638">
        <v>49.238578680202998</v>
      </c>
      <c r="Q4638">
        <v>8.4522045024857995E-2</v>
      </c>
    </row>
    <row r="4639" spans="1:17" hidden="1" x14ac:dyDescent="0.3">
      <c r="A4639" t="s">
        <v>9433</v>
      </c>
      <c r="B4639" t="s">
        <v>9434</v>
      </c>
      <c r="C4639" t="str">
        <f>IFERROR(VLOOKUP(Table1[[#This Row],[Ticker]],[1]!Table1[[Symbol]:[Industry]],2,FALSE),"-")</f>
        <v>-</v>
      </c>
      <c r="D4639" t="s">
        <v>168</v>
      </c>
      <c r="E4639">
        <v>4.8364752799999904</v>
      </c>
      <c r="F4639">
        <v>5.6</v>
      </c>
      <c r="G4639">
        <v>31.579612278776601</v>
      </c>
      <c r="K4639">
        <v>5.4856592989664099</v>
      </c>
      <c r="L4639">
        <v>5.3129273959650396</v>
      </c>
      <c r="M4639">
        <v>11.3707014279082</v>
      </c>
      <c r="N4639">
        <v>1</v>
      </c>
      <c r="O4639">
        <v>29.464285714285701</v>
      </c>
      <c r="P4639">
        <v>59.999999999999901</v>
      </c>
      <c r="Q4639">
        <v>-8.5879446318412003E-2</v>
      </c>
    </row>
    <row r="4640" spans="1:17" hidden="1" x14ac:dyDescent="0.3">
      <c r="A4640" t="s">
        <v>9435</v>
      </c>
      <c r="B4640" t="s">
        <v>9436</v>
      </c>
      <c r="C4640" t="str">
        <f>IFERROR(VLOOKUP(Table1[[#This Row],[Ticker]],[1]!Table1[[Symbol]:[Industry]],2,FALSE),"-")</f>
        <v>-</v>
      </c>
      <c r="D4640" t="s">
        <v>539</v>
      </c>
      <c r="E4640">
        <v>4.7993550000000003</v>
      </c>
      <c r="F4640">
        <v>14.5</v>
      </c>
      <c r="G4640">
        <v>178.73804419712499</v>
      </c>
      <c r="H4640">
        <v>3.4853275455361898</v>
      </c>
      <c r="I4640">
        <v>-8.4816076187902194</v>
      </c>
      <c r="J4640">
        <v>-1.0839979269870901</v>
      </c>
      <c r="K4640">
        <v>14.7844673279305</v>
      </c>
      <c r="L4640">
        <v>13.1969530689174</v>
      </c>
      <c r="M4640">
        <v>36.080932548297</v>
      </c>
      <c r="N4640">
        <v>1.68628943758573</v>
      </c>
      <c r="O4640">
        <v>37.586206896551701</v>
      </c>
      <c r="P4640">
        <v>217.28665207877401</v>
      </c>
    </row>
    <row r="4641" spans="1:17" hidden="1" x14ac:dyDescent="0.3">
      <c r="A4641" t="s">
        <v>9437</v>
      </c>
      <c r="B4641" t="s">
        <v>9438</v>
      </c>
      <c r="C4641" t="str">
        <f>IFERROR(VLOOKUP(Table1[[#This Row],[Ticker]],[1]!Table1[[Symbol]:[Industry]],2,FALSE),"-")</f>
        <v>-</v>
      </c>
      <c r="E4641">
        <v>4.7932499999999996</v>
      </c>
      <c r="F4641">
        <v>8.25</v>
      </c>
      <c r="G4641">
        <v>41.024056723221001</v>
      </c>
      <c r="H4641">
        <v>-8.8739382558615407</v>
      </c>
      <c r="I4641">
        <v>4.3089411421753896</v>
      </c>
      <c r="J4641">
        <v>1.6417855723675601</v>
      </c>
      <c r="K4641">
        <v>7.4321394334845099</v>
      </c>
      <c r="L4641">
        <v>6.4495206517552797</v>
      </c>
      <c r="M4641">
        <v>67.196437354523795</v>
      </c>
      <c r="N4641">
        <v>1.0015203344735799E-2</v>
      </c>
      <c r="O4641">
        <v>5.4545454545454399</v>
      </c>
      <c r="P4641">
        <v>99.757869249394602</v>
      </c>
    </row>
    <row r="4642" spans="1:17" hidden="1" x14ac:dyDescent="0.3">
      <c r="A4642" t="s">
        <v>9439</v>
      </c>
      <c r="B4642" t="s">
        <v>9440</v>
      </c>
      <c r="C4642" t="str">
        <f>IFERROR(VLOOKUP(Table1[[#This Row],[Ticker]],[1]!Table1[[Symbol]:[Industry]],2,FALSE),"-")</f>
        <v>-</v>
      </c>
      <c r="D4642" t="s">
        <v>281</v>
      </c>
      <c r="E4642">
        <v>4.7844886000000004</v>
      </c>
      <c r="F4642">
        <v>4.43</v>
      </c>
      <c r="G4642">
        <v>181.54129810253099</v>
      </c>
      <c r="H4642">
        <v>111.076800660394</v>
      </c>
      <c r="I4642">
        <v>139.341424900296</v>
      </c>
      <c r="J4642">
        <v>1.43708173961493</v>
      </c>
      <c r="K4642">
        <v>2.72188435694826</v>
      </c>
      <c r="L4642">
        <v>1.5367893764565399</v>
      </c>
      <c r="M4642">
        <v>77.006403534610797</v>
      </c>
      <c r="N4642">
        <v>1.7596863607929401</v>
      </c>
      <c r="O4642">
        <v>6.0948081264108502</v>
      </c>
      <c r="P4642">
        <v>205.51724137931001</v>
      </c>
      <c r="Q4642">
        <v>0.227770932700012</v>
      </c>
    </row>
    <row r="4643" spans="1:17" hidden="1" x14ac:dyDescent="0.3">
      <c r="A4643" t="s">
        <v>9441</v>
      </c>
      <c r="B4643" t="s">
        <v>9442</v>
      </c>
      <c r="C4643" t="str">
        <f>IFERROR(VLOOKUP(Table1[[#This Row],[Ticker]],[1]!Table1[[Symbol]:[Industry]],2,FALSE),"-")</f>
        <v>-</v>
      </c>
      <c r="D4643" t="s">
        <v>72</v>
      </c>
      <c r="E4643">
        <v>4.7430000000000003</v>
      </c>
      <c r="F4643">
        <v>2.79</v>
      </c>
      <c r="G4643">
        <v>-23.253921616129102</v>
      </c>
      <c r="H4643">
        <v>6.5106421811926598</v>
      </c>
      <c r="I4643">
        <v>0.99372375087105302</v>
      </c>
      <c r="J4643">
        <v>-10.8481804665333</v>
      </c>
      <c r="K4643">
        <v>2.5801348100151</v>
      </c>
      <c r="L4643">
        <v>2.4980282088067098</v>
      </c>
      <c r="M4643">
        <v>59.151118042060403</v>
      </c>
      <c r="N4643">
        <v>1.1750036591202999</v>
      </c>
      <c r="O4643">
        <v>13.2616487455197</v>
      </c>
      <c r="P4643">
        <v>39.5</v>
      </c>
      <c r="Q4643">
        <v>4.5137019250198002E-2</v>
      </c>
    </row>
    <row r="4644" spans="1:17" hidden="1" x14ac:dyDescent="0.3">
      <c r="A4644" t="s">
        <v>9443</v>
      </c>
      <c r="B4644" t="s">
        <v>9444</v>
      </c>
      <c r="C4644" t="str">
        <f>IFERROR(VLOOKUP(Table1[[#This Row],[Ticker]],[1]!Table1[[Symbol]:[Industry]],2,FALSE),"-")</f>
        <v>-</v>
      </c>
      <c r="D4644" t="s">
        <v>420</v>
      </c>
      <c r="E4644">
        <v>4.7396177460000004</v>
      </c>
      <c r="F4644">
        <v>30.62</v>
      </c>
      <c r="G4644">
        <v>225.567435718654</v>
      </c>
      <c r="H4644">
        <v>23.3689011740694</v>
      </c>
      <c r="I4644">
        <v>234.28710274630399</v>
      </c>
      <c r="J4644">
        <v>0.54422459675781298</v>
      </c>
      <c r="K4644">
        <v>24.1869528974707</v>
      </c>
      <c r="M4644">
        <v>100</v>
      </c>
      <c r="N4644">
        <v>5.1918397847855298</v>
      </c>
      <c r="O4644">
        <v>0</v>
      </c>
      <c r="P4644">
        <v>249.54337899543299</v>
      </c>
    </row>
    <row r="4645" spans="1:17" hidden="1" x14ac:dyDescent="0.3">
      <c r="A4645" t="s">
        <v>9445</v>
      </c>
      <c r="B4645" t="s">
        <v>9446</v>
      </c>
      <c r="C4645" t="str">
        <f>IFERROR(VLOOKUP(Table1[[#This Row],[Ticker]],[1]!Table1[[Symbol]:[Industry]],2,FALSE),"-")</f>
        <v>-</v>
      </c>
      <c r="D4645" t="s">
        <v>539</v>
      </c>
      <c r="E4645">
        <v>4.7030500000000002</v>
      </c>
      <c r="F4645">
        <v>9.35</v>
      </c>
      <c r="G4645">
        <v>106.888254254085</v>
      </c>
      <c r="H4645">
        <v>-6.8143558021904296</v>
      </c>
      <c r="I4645">
        <v>77.527228905510199</v>
      </c>
      <c r="J4645">
        <v>-5.1870006996848703</v>
      </c>
      <c r="K4645">
        <v>10.105966806621799</v>
      </c>
      <c r="L4645">
        <v>8.2222969558367591</v>
      </c>
      <c r="M4645">
        <v>11.783657747661399</v>
      </c>
      <c r="N4645">
        <v>7.11873742188327E-2</v>
      </c>
      <c r="O4645">
        <v>25.668449197860902</v>
      </c>
      <c r="P4645">
        <v>187.692307692307</v>
      </c>
      <c r="Q4645">
        <v>0.119895452075429</v>
      </c>
    </row>
    <row r="4646" spans="1:17" hidden="1" x14ac:dyDescent="0.3">
      <c r="A4646" t="s">
        <v>9447</v>
      </c>
      <c r="B4646" t="s">
        <v>9448</v>
      </c>
      <c r="C4646" t="str">
        <f>IFERROR(VLOOKUP(Table1[[#This Row],[Ticker]],[1]!Table1[[Symbol]:[Industry]],2,FALSE),"-")</f>
        <v>-</v>
      </c>
      <c r="D4646" t="s">
        <v>138</v>
      </c>
      <c r="E4646">
        <v>4.6980000000000004</v>
      </c>
      <c r="F4646">
        <v>15.66</v>
      </c>
      <c r="G4646">
        <v>107.338680061478</v>
      </c>
      <c r="H4646">
        <v>-2.1014939132488002</v>
      </c>
      <c r="I4646">
        <v>-12.970188724635101</v>
      </c>
      <c r="J4646">
        <v>0.54422459675781298</v>
      </c>
      <c r="K4646">
        <v>15.985134657852401</v>
      </c>
      <c r="L4646">
        <v>15.093954166617401</v>
      </c>
      <c r="M4646">
        <v>67.848309607343793</v>
      </c>
      <c r="N4646">
        <v>0.59649068410519401</v>
      </c>
      <c r="O4646">
        <v>115.77266922094501</v>
      </c>
      <c r="P4646">
        <v>143.92523364485899</v>
      </c>
    </row>
    <row r="4647" spans="1:17" hidden="1" x14ac:dyDescent="0.3">
      <c r="A4647" t="s">
        <v>9449</v>
      </c>
      <c r="B4647" t="s">
        <v>9450</v>
      </c>
      <c r="C4647" t="str">
        <f>IFERROR(VLOOKUP(Table1[[#This Row],[Ticker]],[1]!Table1[[Symbol]:[Industry]],2,FALSE),"-")</f>
        <v>-</v>
      </c>
      <c r="D4647" t="s">
        <v>232</v>
      </c>
      <c r="E4647">
        <v>4.6938029999999999</v>
      </c>
      <c r="F4647">
        <v>12.3</v>
      </c>
      <c r="G4647">
        <v>62.105751125641603</v>
      </c>
      <c r="H4647">
        <v>20.447673096960401</v>
      </c>
      <c r="I4647">
        <v>16.859728047326399</v>
      </c>
      <c r="J4647">
        <v>11.0900155310778</v>
      </c>
      <c r="K4647">
        <v>11.2282777644975</v>
      </c>
      <c r="L4647">
        <v>10.6987764376304</v>
      </c>
      <c r="M4647">
        <v>63.189196853980299</v>
      </c>
      <c r="N4647">
        <v>0.44615384615384601</v>
      </c>
      <c r="O4647">
        <v>59.024390243902403</v>
      </c>
      <c r="P4647">
        <v>123.636363636363</v>
      </c>
      <c r="Q4647">
        <v>2.8235694833634001E-2</v>
      </c>
    </row>
    <row r="4648" spans="1:17" hidden="1" x14ac:dyDescent="0.3">
      <c r="A4648" t="s">
        <v>9451</v>
      </c>
      <c r="B4648" t="s">
        <v>9452</v>
      </c>
      <c r="C4648" t="str">
        <f>IFERROR(VLOOKUP(Table1[[#This Row],[Ticker]],[1]!Table1[[Symbol]:[Industry]],2,FALSE),"-")</f>
        <v>-</v>
      </c>
      <c r="D4648" t="s">
        <v>539</v>
      </c>
      <c r="E4648">
        <v>4.6418749999999998</v>
      </c>
      <c r="F4648">
        <v>6.25</v>
      </c>
      <c r="G4648">
        <v>47.256933435549797</v>
      </c>
      <c r="H4648">
        <v>11.365507640413901</v>
      </c>
      <c r="I4648">
        <v>-5.2210649815233099</v>
      </c>
      <c r="J4648">
        <v>-8.61275214742823</v>
      </c>
      <c r="K4648">
        <v>6.2895902282355101</v>
      </c>
      <c r="L4648">
        <v>5.8623932115061601</v>
      </c>
      <c r="M4648">
        <v>34.494053478397397</v>
      </c>
      <c r="N4648">
        <v>0.49</v>
      </c>
      <c r="O4648">
        <v>58.08</v>
      </c>
      <c r="P4648">
        <v>92.307692307692307</v>
      </c>
    </row>
    <row r="4649" spans="1:17" hidden="1" x14ac:dyDescent="0.3">
      <c r="A4649" t="s">
        <v>9453</v>
      </c>
      <c r="B4649" t="s">
        <v>9454</v>
      </c>
      <c r="C4649" t="str">
        <f>IFERROR(VLOOKUP(Table1[[#This Row],[Ticker]],[1]!Table1[[Symbol]:[Industry]],2,FALSE),"-")</f>
        <v>-</v>
      </c>
      <c r="E4649">
        <v>4.6248300000000002</v>
      </c>
      <c r="F4649">
        <v>0.7</v>
      </c>
      <c r="G4649">
        <v>-25.384393981004202</v>
      </c>
      <c r="H4649">
        <v>2.0887054222993799</v>
      </c>
      <c r="I4649">
        <v>-23.151013091234201</v>
      </c>
      <c r="J4649">
        <v>-2.3129182603850298</v>
      </c>
      <c r="K4649">
        <v>0.67518616617539495</v>
      </c>
      <c r="L4649">
        <v>0.68613028554899103</v>
      </c>
      <c r="M4649">
        <v>49.007203831953099</v>
      </c>
      <c r="N4649">
        <v>0.92509731211000001</v>
      </c>
      <c r="O4649">
        <v>32.857142857142797</v>
      </c>
      <c r="P4649">
        <v>29.629629629629601</v>
      </c>
      <c r="Q4649">
        <v>-5.9765763097571999E-2</v>
      </c>
    </row>
    <row r="4650" spans="1:17" hidden="1" x14ac:dyDescent="0.3">
      <c r="A4650" t="s">
        <v>9455</v>
      </c>
      <c r="B4650" t="s">
        <v>9456</v>
      </c>
      <c r="C4650" t="str">
        <f>IFERROR(VLOOKUP(Table1[[#This Row],[Ticker]],[1]!Table1[[Symbol]:[Industry]],2,FALSE),"-")</f>
        <v>-</v>
      </c>
      <c r="D4650" t="s">
        <v>380</v>
      </c>
      <c r="E4650">
        <v>4.5792242999999999</v>
      </c>
      <c r="F4650">
        <v>3.15</v>
      </c>
      <c r="G4650">
        <v>-80.527667414709896</v>
      </c>
      <c r="H4650">
        <v>-24.940515356921399</v>
      </c>
      <c r="I4650">
        <v>-61.410122402975098</v>
      </c>
      <c r="J4650">
        <v>-14.7335531810199</v>
      </c>
      <c r="K4650">
        <v>3.8640503416401102</v>
      </c>
      <c r="L4650">
        <v>5.0522310838839903</v>
      </c>
      <c r="M4650">
        <v>32.830279695101297</v>
      </c>
      <c r="N4650">
        <v>1.8844686648501301</v>
      </c>
      <c r="O4650">
        <v>136.50793650793599</v>
      </c>
      <c r="P4650">
        <v>3.27868852459016</v>
      </c>
      <c r="Q4650">
        <v>5.4715683097900005E-4</v>
      </c>
    </row>
    <row r="4651" spans="1:17" hidden="1" x14ac:dyDescent="0.3">
      <c r="A4651" t="s">
        <v>9457</v>
      </c>
      <c r="B4651" t="s">
        <v>9458</v>
      </c>
      <c r="C4651" t="str">
        <f>IFERROR(VLOOKUP(Table1[[#This Row],[Ticker]],[1]!Table1[[Symbol]:[Industry]],2,FALSE),"-")</f>
        <v>-</v>
      </c>
      <c r="D4651" t="s">
        <v>1800</v>
      </c>
      <c r="E4651">
        <v>4.5748573769999998</v>
      </c>
      <c r="F4651">
        <v>1.39</v>
      </c>
      <c r="G4651">
        <v>22.339846196905199</v>
      </c>
      <c r="H4651">
        <v>-20.9277616435688</v>
      </c>
      <c r="I4651">
        <v>23.743723750870998</v>
      </c>
      <c r="J4651">
        <v>0.54422459675781298</v>
      </c>
      <c r="K4651">
        <v>1.3407681091477801</v>
      </c>
      <c r="L4651">
        <v>1.12614780862366</v>
      </c>
      <c r="M4651">
        <v>6.1744661006105002</v>
      </c>
      <c r="N4651">
        <v>0.223972639341634</v>
      </c>
      <c r="O4651">
        <v>40.287769784172603</v>
      </c>
      <c r="P4651">
        <v>73.749999999999901</v>
      </c>
      <c r="Q4651">
        <v>6.4229568975916002E-2</v>
      </c>
    </row>
    <row r="4652" spans="1:17" hidden="1" x14ac:dyDescent="0.3">
      <c r="A4652" t="s">
        <v>9459</v>
      </c>
      <c r="B4652" t="s">
        <v>9460</v>
      </c>
      <c r="C4652" t="str">
        <f>IFERROR(VLOOKUP(Table1[[#This Row],[Ticker]],[1]!Table1[[Symbol]:[Industry]],2,FALSE),"-")</f>
        <v>-</v>
      </c>
      <c r="D4652" t="s">
        <v>72</v>
      </c>
      <c r="E4652">
        <v>4.5693118999999998</v>
      </c>
      <c r="F4652">
        <v>11.17</v>
      </c>
      <c r="G4652">
        <v>-42.975218113617203</v>
      </c>
      <c r="H4652">
        <v>-9.7492845693603307</v>
      </c>
      <c r="I4652">
        <v>-18.1258414665202</v>
      </c>
      <c r="J4652">
        <v>-2.8687446865186299</v>
      </c>
      <c r="K4652">
        <v>11.6708695801297</v>
      </c>
      <c r="L4652">
        <v>12.071516755091601</v>
      </c>
      <c r="M4652">
        <v>20.2429342271652</v>
      </c>
      <c r="N4652">
        <v>0.87197095958569404</v>
      </c>
      <c r="O4652">
        <v>27.0367054610563</v>
      </c>
      <c r="P4652">
        <v>18.201058201058199</v>
      </c>
      <c r="Q4652">
        <v>-7.5526480611995003E-2</v>
      </c>
    </row>
    <row r="4653" spans="1:17" hidden="1" x14ac:dyDescent="0.3">
      <c r="A4653" t="s">
        <v>9461</v>
      </c>
      <c r="B4653" t="s">
        <v>9462</v>
      </c>
      <c r="C4653" t="str">
        <f>IFERROR(VLOOKUP(Table1[[#This Row],[Ticker]],[1]!Table1[[Symbol]:[Industry]],2,FALSE),"-")</f>
        <v>-</v>
      </c>
      <c r="E4653">
        <v>4.5535756459999996</v>
      </c>
      <c r="F4653">
        <v>4.87</v>
      </c>
      <c r="G4653">
        <v>-65.301244481598204</v>
      </c>
      <c r="H4653">
        <v>-3.5105353586116901</v>
      </c>
      <c r="I4653">
        <v>-48.360671853524501</v>
      </c>
      <c r="J4653">
        <v>5.5216001623686601</v>
      </c>
      <c r="K4653">
        <v>4.9210862483945297</v>
      </c>
      <c r="L4653">
        <v>6.1666416505196198</v>
      </c>
      <c r="M4653">
        <v>92.951810823904907</v>
      </c>
      <c r="N4653">
        <v>0.82666666666666599</v>
      </c>
      <c r="O4653">
        <v>70.431211498973298</v>
      </c>
      <c r="P4653">
        <v>28.157894736842099</v>
      </c>
    </row>
    <row r="4654" spans="1:17" hidden="1" x14ac:dyDescent="0.3">
      <c r="A4654" t="s">
        <v>9463</v>
      </c>
      <c r="B4654" t="s">
        <v>9464</v>
      </c>
      <c r="C4654" t="str">
        <f>IFERROR(VLOOKUP(Table1[[#This Row],[Ticker]],[1]!Table1[[Symbol]:[Industry]],2,FALSE),"-")</f>
        <v>-</v>
      </c>
      <c r="D4654" t="s">
        <v>539</v>
      </c>
      <c r="E4654">
        <v>4.5357000000000003</v>
      </c>
      <c r="F4654">
        <v>23.26</v>
      </c>
      <c r="G4654">
        <v>-5.9048772869311996</v>
      </c>
      <c r="H4654">
        <v>5.9191597526353998</v>
      </c>
      <c r="I4654">
        <v>-23.173932622842301</v>
      </c>
      <c r="J4654">
        <v>5.5081235137253204</v>
      </c>
      <c r="K4654">
        <v>21.509208816249298</v>
      </c>
      <c r="L4654">
        <v>20.9685605518222</v>
      </c>
      <c r="M4654">
        <v>68.922527934636605</v>
      </c>
      <c r="N4654">
        <v>1.63735537190082</v>
      </c>
      <c r="O4654">
        <v>19.6044711951848</v>
      </c>
      <c r="P4654">
        <v>51.530944625407102</v>
      </c>
      <c r="Q4654">
        <v>0.124047366637925</v>
      </c>
    </row>
    <row r="4655" spans="1:17" hidden="1" x14ac:dyDescent="0.3">
      <c r="A4655" t="s">
        <v>9465</v>
      </c>
      <c r="B4655" t="s">
        <v>9466</v>
      </c>
      <c r="C4655" t="str">
        <f>IFERROR(VLOOKUP(Table1[[#This Row],[Ticker]],[1]!Table1[[Symbol]:[Industry]],2,FALSE),"-")</f>
        <v>-</v>
      </c>
      <c r="D4655" t="s">
        <v>18</v>
      </c>
      <c r="E4655">
        <v>4.5279289</v>
      </c>
      <c r="F4655">
        <v>13.31</v>
      </c>
      <c r="G4655">
        <v>125.742630832039</v>
      </c>
      <c r="H4655">
        <v>0.72444222292980398</v>
      </c>
      <c r="I4655">
        <v>177.91552991827101</v>
      </c>
      <c r="J4655">
        <v>5.51267885543289</v>
      </c>
      <c r="K4655">
        <v>11.7803582825823</v>
      </c>
      <c r="L4655">
        <v>8.4394443006535909</v>
      </c>
      <c r="M4655">
        <v>99.256670704492706</v>
      </c>
      <c r="N4655">
        <v>0.39068493150684902</v>
      </c>
      <c r="O4655">
        <v>0</v>
      </c>
      <c r="P4655">
        <v>193.17180616740001</v>
      </c>
    </row>
    <row r="4656" spans="1:17" hidden="1" x14ac:dyDescent="0.3">
      <c r="A4656" t="s">
        <v>9467</v>
      </c>
      <c r="B4656" t="s">
        <v>9468</v>
      </c>
      <c r="C4656" t="str">
        <f>IFERROR(VLOOKUP(Table1[[#This Row],[Ticker]],[1]!Table1[[Symbol]:[Industry]],2,FALSE),"-")</f>
        <v>-</v>
      </c>
      <c r="D4656" t="s">
        <v>62</v>
      </c>
      <c r="E4656">
        <v>4.52709048</v>
      </c>
      <c r="F4656">
        <v>10.199999999999999</v>
      </c>
      <c r="G4656">
        <v>45.741194826382397</v>
      </c>
      <c r="H4656">
        <v>17.267276850870701</v>
      </c>
      <c r="I4656">
        <v>31.5063136789285</v>
      </c>
      <c r="J4656">
        <v>0.54422459675781298</v>
      </c>
      <c r="K4656">
        <v>8.6402732835225393</v>
      </c>
      <c r="L4656">
        <v>7.2778307401141902</v>
      </c>
      <c r="M4656">
        <v>100</v>
      </c>
      <c r="N4656">
        <v>4.4285714285714199</v>
      </c>
      <c r="O4656">
        <v>0</v>
      </c>
      <c r="P4656">
        <v>69.717138103161403</v>
      </c>
    </row>
    <row r="4657" spans="1:17" hidden="1" x14ac:dyDescent="0.3">
      <c r="A4657" t="s">
        <v>9469</v>
      </c>
      <c r="B4657" t="s">
        <v>9470</v>
      </c>
      <c r="C4657" t="str">
        <f>IFERROR(VLOOKUP(Table1[[#This Row],[Ticker]],[1]!Table1[[Symbol]:[Industry]],2,FALSE),"-")</f>
        <v>-</v>
      </c>
      <c r="D4657" t="s">
        <v>539</v>
      </c>
      <c r="E4657">
        <v>4.5</v>
      </c>
      <c r="F4657">
        <v>45</v>
      </c>
      <c r="G4657">
        <v>-37.835055068509398</v>
      </c>
      <c r="H4657">
        <v>0.48986821299705302</v>
      </c>
      <c r="I4657">
        <v>26.253157713135099</v>
      </c>
      <c r="J4657">
        <v>2.37721848677818</v>
      </c>
      <c r="K4657">
        <v>40.463677357645402</v>
      </c>
      <c r="L4657">
        <v>37.332366344188401</v>
      </c>
      <c r="M4657">
        <v>84.393883461621698</v>
      </c>
      <c r="N4657">
        <v>0.35328676937472803</v>
      </c>
      <c r="O4657">
        <v>34.355555555555497</v>
      </c>
      <c r="P4657">
        <v>88.758389261744895</v>
      </c>
    </row>
    <row r="4658" spans="1:17" hidden="1" x14ac:dyDescent="0.3">
      <c r="A4658" t="s">
        <v>9471</v>
      </c>
      <c r="B4658" t="s">
        <v>9472</v>
      </c>
      <c r="C4658" t="str">
        <f>IFERROR(VLOOKUP(Table1[[#This Row],[Ticker]],[1]!Table1[[Symbol]:[Industry]],2,FALSE),"-")</f>
        <v>-</v>
      </c>
      <c r="D4658" t="s">
        <v>619</v>
      </c>
      <c r="E4658">
        <v>4.4980230600000004</v>
      </c>
      <c r="F4658">
        <v>13.8</v>
      </c>
      <c r="G4658">
        <v>-44.892848720904901</v>
      </c>
      <c r="I4658">
        <v>-5.7324667253194201</v>
      </c>
      <c r="K4658">
        <v>17.182926074637699</v>
      </c>
      <c r="L4658">
        <v>23.662368761796301</v>
      </c>
      <c r="M4658">
        <v>89.584477983611194</v>
      </c>
      <c r="N4658">
        <v>1</v>
      </c>
      <c r="O4658">
        <v>26.449275362318801</v>
      </c>
      <c r="P4658">
        <v>15</v>
      </c>
    </row>
    <row r="4659" spans="1:17" hidden="1" x14ac:dyDescent="0.3">
      <c r="A4659" t="s">
        <v>9473</v>
      </c>
      <c r="B4659" t="s">
        <v>9474</v>
      </c>
      <c r="C4659" t="str">
        <f>IFERROR(VLOOKUP(Table1[[#This Row],[Ticker]],[1]!Table1[[Symbol]:[Industry]],2,FALSE),"-")</f>
        <v>-</v>
      </c>
      <c r="D4659" t="s">
        <v>407</v>
      </c>
      <c r="E4659">
        <v>4.4406074999999996</v>
      </c>
      <c r="F4659">
        <v>10.25</v>
      </c>
      <c r="G4659">
        <v>23.9317046308689</v>
      </c>
      <c r="H4659">
        <v>5.9353756693455502</v>
      </c>
      <c r="I4659">
        <v>-5.1596060020827696</v>
      </c>
      <c r="J4659">
        <v>10.640894843803901</v>
      </c>
      <c r="K4659">
        <v>9.3928243952671302</v>
      </c>
      <c r="L4659">
        <v>8.8999957545460298</v>
      </c>
      <c r="M4659">
        <v>100</v>
      </c>
      <c r="N4659">
        <v>6.1</v>
      </c>
      <c r="O4659">
        <v>0</v>
      </c>
      <c r="P4659">
        <v>47.907647907647899</v>
      </c>
    </row>
    <row r="4660" spans="1:17" hidden="1" x14ac:dyDescent="0.3">
      <c r="A4660" t="s">
        <v>9475</v>
      </c>
      <c r="B4660" t="s">
        <v>9476</v>
      </c>
      <c r="C4660" t="str">
        <f>IFERROR(VLOOKUP(Table1[[#This Row],[Ticker]],[1]!Table1[[Symbol]:[Industry]],2,FALSE),"-")</f>
        <v>-</v>
      </c>
      <c r="D4660" t="s">
        <v>1147</v>
      </c>
      <c r="E4660">
        <v>4.4327905049999998</v>
      </c>
      <c r="F4660">
        <v>1.45</v>
      </c>
      <c r="G4660">
        <v>-9.8027149303222405</v>
      </c>
      <c r="H4660">
        <v>10.714738480150601</v>
      </c>
      <c r="I4660">
        <v>-1.0830479026722599</v>
      </c>
      <c r="J4660">
        <v>15.420257654608999</v>
      </c>
      <c r="M4660">
        <v>100</v>
      </c>
      <c r="O4660">
        <v>0</v>
      </c>
      <c r="P4660">
        <v>19.834710743801601</v>
      </c>
    </row>
    <row r="4661" spans="1:17" hidden="1" x14ac:dyDescent="0.3">
      <c r="A4661" t="s">
        <v>9477</v>
      </c>
      <c r="B4661" t="s">
        <v>9478</v>
      </c>
      <c r="C4661" t="str">
        <f>IFERROR(VLOOKUP(Table1[[#This Row],[Ticker]],[1]!Table1[[Symbol]:[Industry]],2,FALSE),"-")</f>
        <v>-</v>
      </c>
      <c r="D4661" t="s">
        <v>51</v>
      </c>
      <c r="E4661">
        <v>4.4167664469999997</v>
      </c>
      <c r="F4661">
        <v>5.27</v>
      </c>
      <c r="G4661">
        <v>-52.177578154163101</v>
      </c>
      <c r="H4661">
        <v>-3.9711805092595598</v>
      </c>
      <c r="I4661">
        <v>-28.720972472445801</v>
      </c>
      <c r="J4661">
        <v>-4.3294216126284697</v>
      </c>
      <c r="K4661">
        <v>5.4284679107783598</v>
      </c>
      <c r="L4661">
        <v>5.8263384358438097</v>
      </c>
      <c r="M4661">
        <v>19.553572178607599</v>
      </c>
      <c r="N4661">
        <v>1.7222222222222201</v>
      </c>
      <c r="O4661">
        <v>39.278937381404099</v>
      </c>
      <c r="P4661">
        <v>5.3999999999999799</v>
      </c>
    </row>
    <row r="4662" spans="1:17" hidden="1" x14ac:dyDescent="0.3">
      <c r="A4662" t="s">
        <v>9479</v>
      </c>
      <c r="B4662" t="s">
        <v>9480</v>
      </c>
      <c r="C4662" t="str">
        <f>IFERROR(VLOOKUP(Table1[[#This Row],[Ticker]],[1]!Table1[[Symbol]:[Industry]],2,FALSE),"-")</f>
        <v>-</v>
      </c>
      <c r="D4662" t="s">
        <v>46</v>
      </c>
      <c r="E4662">
        <v>4.4048400000000001</v>
      </c>
      <c r="F4662">
        <v>1.88</v>
      </c>
      <c r="G4662">
        <v>19.5355071049004</v>
      </c>
      <c r="H4662">
        <v>40.6916465987699</v>
      </c>
      <c r="I4662">
        <v>-28.2192392120919</v>
      </c>
      <c r="J4662">
        <v>7.6094419880621498</v>
      </c>
      <c r="K4662">
        <v>1.56057010116637</v>
      </c>
      <c r="L4662">
        <v>1.5868304636564201</v>
      </c>
      <c r="M4662">
        <v>69.970904555921507</v>
      </c>
      <c r="N4662">
        <v>1.14738870634126</v>
      </c>
      <c r="O4662">
        <v>20.744680851063801</v>
      </c>
      <c r="P4662">
        <v>64.912280701754298</v>
      </c>
      <c r="Q4662">
        <v>-6.2447223599509999E-3</v>
      </c>
    </row>
    <row r="4663" spans="1:17" hidden="1" x14ac:dyDescent="0.3">
      <c r="A4663" t="s">
        <v>9481</v>
      </c>
      <c r="B4663" t="s">
        <v>9482</v>
      </c>
      <c r="C4663" t="str">
        <f>IFERROR(VLOOKUP(Table1[[#This Row],[Ticker]],[1]!Table1[[Symbol]:[Industry]],2,FALSE),"-")</f>
        <v>-</v>
      </c>
      <c r="D4663" t="s">
        <v>130</v>
      </c>
      <c r="E4663">
        <v>4.3573556880000002</v>
      </c>
      <c r="F4663">
        <v>9.84</v>
      </c>
      <c r="G4663">
        <v>-13.908829182819099</v>
      </c>
      <c r="H4663">
        <v>5.9058195162591103</v>
      </c>
      <c r="I4663">
        <v>-5.1891621551692104</v>
      </c>
      <c r="J4663">
        <v>0.54422459675781298</v>
      </c>
      <c r="K4663">
        <v>9.1308931823135904</v>
      </c>
      <c r="L4663">
        <v>9.0260063276974094</v>
      </c>
      <c r="M4663">
        <v>100</v>
      </c>
      <c r="N4663">
        <v>6.2</v>
      </c>
      <c r="O4663">
        <v>0</v>
      </c>
      <c r="P4663">
        <v>10.067114093959701</v>
      </c>
    </row>
    <row r="4664" spans="1:17" hidden="1" x14ac:dyDescent="0.3">
      <c r="A4664" t="s">
        <v>9483</v>
      </c>
      <c r="B4664" t="s">
        <v>9484</v>
      </c>
      <c r="C4664" t="str">
        <f>IFERROR(VLOOKUP(Table1[[#This Row],[Ticker]],[1]!Table1[[Symbol]:[Industry]],2,FALSE),"-")</f>
        <v>-</v>
      </c>
      <c r="D4664" t="s">
        <v>138</v>
      </c>
      <c r="E4664">
        <v>4.3448399999999996</v>
      </c>
      <c r="F4664">
        <v>7.29</v>
      </c>
      <c r="G4664">
        <v>-23.975943276778899</v>
      </c>
      <c r="H4664">
        <v>-4.1612945777006196</v>
      </c>
      <c r="I4664">
        <v>-15.2562762491289</v>
      </c>
      <c r="J4664">
        <v>0.54422459675781298</v>
      </c>
      <c r="K4664">
        <v>7.2899996853095796</v>
      </c>
      <c r="L4664">
        <v>7.2813152669969101</v>
      </c>
      <c r="M4664">
        <v>98.182515309086796</v>
      </c>
      <c r="O4664">
        <v>0</v>
      </c>
      <c r="P4664">
        <v>0</v>
      </c>
    </row>
    <row r="4665" spans="1:17" hidden="1" x14ac:dyDescent="0.3">
      <c r="A4665" t="s">
        <v>9485</v>
      </c>
      <c r="B4665" t="s">
        <v>9486</v>
      </c>
      <c r="C4665" t="str">
        <f>IFERROR(VLOOKUP(Table1[[#This Row],[Ticker]],[1]!Table1[[Symbol]:[Industry]],2,FALSE),"-")</f>
        <v>-</v>
      </c>
      <c r="D4665" t="s">
        <v>472</v>
      </c>
      <c r="E4665">
        <v>4.3051316880000003</v>
      </c>
      <c r="F4665">
        <v>1.32</v>
      </c>
      <c r="G4665">
        <v>14.971425144273701</v>
      </c>
      <c r="H4665">
        <v>-13.750335673591</v>
      </c>
      <c r="I4665">
        <v>10.458009465156699</v>
      </c>
      <c r="J4665">
        <v>0.54422459675781298</v>
      </c>
      <c r="K4665">
        <v>1.17107994542948</v>
      </c>
      <c r="L4665">
        <v>1.0196820416847201</v>
      </c>
      <c r="M4665">
        <v>69.592024436713103</v>
      </c>
      <c r="N4665">
        <v>1.2654061435900199</v>
      </c>
      <c r="O4665">
        <v>12.1212121212121</v>
      </c>
      <c r="P4665">
        <v>76</v>
      </c>
      <c r="Q4665">
        <v>-3.5487218552184001E-2</v>
      </c>
    </row>
    <row r="4666" spans="1:17" hidden="1" x14ac:dyDescent="0.3">
      <c r="A4666" t="s">
        <v>9487</v>
      </c>
      <c r="B4666" t="s">
        <v>9488</v>
      </c>
      <c r="C4666" t="str">
        <f>IFERROR(VLOOKUP(Table1[[#This Row],[Ticker]],[1]!Table1[[Symbol]:[Industry]],2,FALSE),"-")</f>
        <v>-</v>
      </c>
      <c r="E4666">
        <v>4.2994643999999997</v>
      </c>
      <c r="F4666">
        <v>13.64</v>
      </c>
      <c r="G4666">
        <v>50.895851595015898</v>
      </c>
      <c r="H4666">
        <v>-5.7951112655035601E-2</v>
      </c>
      <c r="I4666">
        <v>34.305127259642902</v>
      </c>
      <c r="J4666">
        <v>-1.80787804044817</v>
      </c>
      <c r="K4666">
        <v>14.376772757754599</v>
      </c>
      <c r="L4666">
        <v>12.3179780976056</v>
      </c>
      <c r="M4666">
        <v>45.185640788166801</v>
      </c>
      <c r="N4666">
        <v>0.32219194584671801</v>
      </c>
      <c r="O4666">
        <v>37.243401759530698</v>
      </c>
      <c r="P4666">
        <v>140.56437389770699</v>
      </c>
      <c r="Q4666">
        <v>-2.6659198879441001E-2</v>
      </c>
    </row>
    <row r="4667" spans="1:17" hidden="1" x14ac:dyDescent="0.3">
      <c r="A4667" t="s">
        <v>9489</v>
      </c>
      <c r="B4667" t="s">
        <v>9490</v>
      </c>
      <c r="C4667" t="str">
        <f>IFERROR(VLOOKUP(Table1[[#This Row],[Ticker]],[1]!Table1[[Symbol]:[Industry]],2,FALSE),"-")</f>
        <v>-</v>
      </c>
      <c r="D4667" t="s">
        <v>198</v>
      </c>
      <c r="E4667">
        <v>4.2963750000000003</v>
      </c>
      <c r="F4667">
        <v>42.75</v>
      </c>
      <c r="G4667">
        <v>46.139456643634901</v>
      </c>
      <c r="H4667">
        <v>16.683110500539701</v>
      </c>
      <c r="I4667">
        <v>61.689087989281603</v>
      </c>
      <c r="J4667">
        <v>7.52279229147815</v>
      </c>
      <c r="K4667">
        <v>37.490895378469702</v>
      </c>
      <c r="L4667">
        <v>31.246759501991601</v>
      </c>
      <c r="M4667">
        <v>70.765745374525693</v>
      </c>
      <c r="N4667">
        <v>0.46058584214808701</v>
      </c>
      <c r="O4667">
        <v>12.2807017543859</v>
      </c>
      <c r="P4667">
        <v>174.56647398843899</v>
      </c>
      <c r="Q4667">
        <v>0.107734708085839</v>
      </c>
    </row>
    <row r="4668" spans="1:17" hidden="1" x14ac:dyDescent="0.3">
      <c r="A4668" t="s">
        <v>9491</v>
      </c>
      <c r="B4668" t="s">
        <v>9492</v>
      </c>
      <c r="C4668" t="str">
        <f>IFERROR(VLOOKUP(Table1[[#This Row],[Ticker]],[1]!Table1[[Symbol]:[Industry]],2,FALSE),"-")</f>
        <v>-</v>
      </c>
      <c r="D4668" t="s">
        <v>619</v>
      </c>
      <c r="E4668">
        <v>4.2904350000000004</v>
      </c>
      <c r="F4668">
        <v>5.21</v>
      </c>
      <c r="G4668">
        <v>7.2583136501732</v>
      </c>
      <c r="H4668">
        <v>15.8387054222993</v>
      </c>
      <c r="I4668">
        <v>-31.896276249128899</v>
      </c>
      <c r="J4668">
        <v>15.9288399813732</v>
      </c>
      <c r="K4668">
        <v>4.7102249790402002</v>
      </c>
      <c r="L4668">
        <v>4.6854978338435203</v>
      </c>
      <c r="M4668">
        <v>74.056883988365598</v>
      </c>
      <c r="N4668">
        <v>2.3216114448504301</v>
      </c>
      <c r="O4668">
        <v>25.719769673704398</v>
      </c>
      <c r="P4668">
        <v>120.762711864406</v>
      </c>
      <c r="Q4668">
        <v>9.0088244344291996E-2</v>
      </c>
    </row>
    <row r="4669" spans="1:17" hidden="1" x14ac:dyDescent="0.3">
      <c r="A4669" t="s">
        <v>9493</v>
      </c>
      <c r="B4669" t="s">
        <v>9494</v>
      </c>
      <c r="C4669" t="str">
        <f>IFERROR(VLOOKUP(Table1[[#This Row],[Ticker]],[1]!Table1[[Symbol]:[Industry]],2,FALSE),"-")</f>
        <v>-</v>
      </c>
      <c r="D4669" t="s">
        <v>46</v>
      </c>
      <c r="E4669">
        <v>4.2841931999999998</v>
      </c>
      <c r="F4669">
        <v>12</v>
      </c>
      <c r="G4669">
        <v>76.692953044291301</v>
      </c>
      <c r="H4669">
        <v>19.550045628484899</v>
      </c>
      <c r="I4669">
        <v>-12.7797604506661</v>
      </c>
      <c r="J4669">
        <v>4.4403284928616999</v>
      </c>
      <c r="K4669">
        <v>11.2769064582428</v>
      </c>
      <c r="L4669">
        <v>11.027900048297299</v>
      </c>
      <c r="M4669">
        <v>68.476142110041394</v>
      </c>
      <c r="N4669">
        <v>0.38064854506026502</v>
      </c>
      <c r="O4669">
        <v>24.4166666666666</v>
      </c>
      <c r="P4669">
        <v>113.523131672597</v>
      </c>
      <c r="Q4669">
        <v>7.3276059150130003E-3</v>
      </c>
    </row>
    <row r="4670" spans="1:17" hidden="1" x14ac:dyDescent="0.3">
      <c r="A4670" t="s">
        <v>9495</v>
      </c>
      <c r="B4670" t="s">
        <v>9496</v>
      </c>
      <c r="C4670" t="str">
        <f>IFERROR(VLOOKUP(Table1[[#This Row],[Ticker]],[1]!Table1[[Symbol]:[Industry]],2,FALSE),"-")</f>
        <v>-</v>
      </c>
      <c r="D4670" t="s">
        <v>21</v>
      </c>
      <c r="E4670">
        <v>4.2694749999999999</v>
      </c>
      <c r="F4670">
        <v>7.75</v>
      </c>
      <c r="G4670">
        <v>-12.9444246521371</v>
      </c>
      <c r="H4670">
        <v>-19.786294577700598</v>
      </c>
      <c r="I4670">
        <v>-19.340434664970498</v>
      </c>
      <c r="J4670">
        <v>2.8169518694850799</v>
      </c>
      <c r="K4670">
        <v>8.4785372512834201</v>
      </c>
      <c r="L4670">
        <v>8.3563258192923708</v>
      </c>
      <c r="M4670">
        <v>34.072222455345504</v>
      </c>
      <c r="N4670">
        <v>0.65620461394062102</v>
      </c>
      <c r="O4670">
        <v>61.290322580645103</v>
      </c>
      <c r="P4670">
        <v>26.427406199021199</v>
      </c>
      <c r="Q4670">
        <v>8.6364823126865997E-2</v>
      </c>
    </row>
    <row r="4671" spans="1:17" hidden="1" x14ac:dyDescent="0.3">
      <c r="A4671" t="s">
        <v>9497</v>
      </c>
      <c r="B4671" t="s">
        <v>9498</v>
      </c>
      <c r="C4671" t="str">
        <f>IFERROR(VLOOKUP(Table1[[#This Row],[Ticker]],[1]!Table1[[Symbol]:[Industry]],2,FALSE),"-")</f>
        <v>-</v>
      </c>
      <c r="D4671" t="s">
        <v>343</v>
      </c>
      <c r="E4671">
        <v>4.1930592000000004</v>
      </c>
      <c r="F4671">
        <v>5.28</v>
      </c>
      <c r="G4671">
        <v>-38.5390500728954</v>
      </c>
      <c r="H4671">
        <v>-7.4640468712786099</v>
      </c>
      <c r="I4671">
        <v>-27.694087194402499</v>
      </c>
      <c r="J4671">
        <v>-5.3486325460993296</v>
      </c>
      <c r="K4671">
        <v>5.4360171970387698</v>
      </c>
      <c r="L4671">
        <v>5.6714433867780896</v>
      </c>
      <c r="M4671">
        <v>43.885637851151998</v>
      </c>
      <c r="N4671">
        <v>0.71752683466755895</v>
      </c>
      <c r="O4671">
        <v>39.204545454545404</v>
      </c>
      <c r="P4671">
        <v>14.533622559652899</v>
      </c>
      <c r="Q4671">
        <v>6.7191394813555003E-2</v>
      </c>
    </row>
    <row r="4672" spans="1:17" hidden="1" x14ac:dyDescent="0.3">
      <c r="A4672" t="s">
        <v>9499</v>
      </c>
      <c r="B4672" t="s">
        <v>9500</v>
      </c>
      <c r="C4672" t="str">
        <f>IFERROR(VLOOKUP(Table1[[#This Row],[Ticker]],[1]!Table1[[Symbol]:[Industry]],2,FALSE),"-")</f>
        <v>-</v>
      </c>
      <c r="D4672" t="s">
        <v>821</v>
      </c>
      <c r="E4672">
        <v>4.0946295599999996</v>
      </c>
      <c r="F4672">
        <v>83.54</v>
      </c>
      <c r="G4672">
        <v>-23.975943276778899</v>
      </c>
      <c r="H4672">
        <v>0.82617078712321601</v>
      </c>
      <c r="I4672">
        <v>124.870196875332</v>
      </c>
      <c r="J4672">
        <v>5.5316899615816499</v>
      </c>
      <c r="K4672">
        <v>73.932037809152604</v>
      </c>
      <c r="M4672">
        <v>100</v>
      </c>
      <c r="N4672">
        <v>6.2</v>
      </c>
      <c r="O4672">
        <v>0</v>
      </c>
    </row>
    <row r="4673" spans="1:17" hidden="1" x14ac:dyDescent="0.3">
      <c r="A4673" t="s">
        <v>9501</v>
      </c>
      <c r="B4673" t="s">
        <v>9502</v>
      </c>
      <c r="C4673" t="str">
        <f>IFERROR(VLOOKUP(Table1[[#This Row],[Ticker]],[1]!Table1[[Symbol]:[Industry]],2,FALSE),"-")</f>
        <v>-</v>
      </c>
      <c r="D4673" t="s">
        <v>1147</v>
      </c>
      <c r="E4673">
        <v>4.0895414450000001</v>
      </c>
      <c r="F4673">
        <v>4.7300000000000004</v>
      </c>
      <c r="G4673">
        <v>17.640823190286898</v>
      </c>
      <c r="H4673">
        <v>-13.875580291986299</v>
      </c>
      <c r="I4673">
        <v>-20.8450986044183</v>
      </c>
      <c r="J4673">
        <v>-3.5043583991935998</v>
      </c>
      <c r="K4673">
        <v>5.1866953928767199</v>
      </c>
      <c r="L4673">
        <v>5.1903078735330297</v>
      </c>
      <c r="M4673">
        <v>30.705387352527499</v>
      </c>
      <c r="N4673">
        <v>0.48185310349857702</v>
      </c>
      <c r="O4673">
        <v>58.5623678646934</v>
      </c>
      <c r="P4673">
        <v>116.97247706422</v>
      </c>
      <c r="Q4673">
        <v>-8.9207317010353004E-2</v>
      </c>
    </row>
    <row r="4674" spans="1:17" hidden="1" x14ac:dyDescent="0.3">
      <c r="A4674" t="s">
        <v>9503</v>
      </c>
      <c r="B4674" t="s">
        <v>9504</v>
      </c>
      <c r="C4674" t="str">
        <f>IFERROR(VLOOKUP(Table1[[#This Row],[Ticker]],[1]!Table1[[Symbol]:[Industry]],2,FALSE),"-")</f>
        <v>-</v>
      </c>
      <c r="E4674">
        <v>4.0831280000000003</v>
      </c>
      <c r="F4674">
        <v>13.6</v>
      </c>
      <c r="G4674">
        <v>6.1675973930775303</v>
      </c>
      <c r="H4674">
        <v>-23.1106379172878</v>
      </c>
      <c r="I4674">
        <v>-18.802375539909001</v>
      </c>
      <c r="J4674">
        <v>-4.6496305605208903</v>
      </c>
      <c r="K4674">
        <v>14.521113117591399</v>
      </c>
      <c r="L4674">
        <v>14.650131261461199</v>
      </c>
      <c r="M4674">
        <v>47.906094177501203</v>
      </c>
      <c r="N4674">
        <v>1.8911683504748</v>
      </c>
      <c r="O4674">
        <v>53.308823529411697</v>
      </c>
      <c r="P4674">
        <v>33.990147783251203</v>
      </c>
      <c r="Q4674">
        <v>5.3322977454311998E-2</v>
      </c>
    </row>
    <row r="4675" spans="1:17" hidden="1" x14ac:dyDescent="0.3">
      <c r="A4675" t="s">
        <v>9505</v>
      </c>
      <c r="B4675" t="s">
        <v>9506</v>
      </c>
      <c r="C4675" t="str">
        <f>IFERROR(VLOOKUP(Table1[[#This Row],[Ticker]],[1]!Table1[[Symbol]:[Industry]],2,FALSE),"-")</f>
        <v>-</v>
      </c>
      <c r="D4675" t="s">
        <v>619</v>
      </c>
      <c r="E4675">
        <v>4.0761000000000003</v>
      </c>
      <c r="F4675">
        <v>63</v>
      </c>
      <c r="G4675">
        <v>69.691440676494906</v>
      </c>
      <c r="H4675">
        <v>-2.7242700637530199</v>
      </c>
      <c r="I4675">
        <v>-5.4427848773318397</v>
      </c>
      <c r="J4675">
        <v>0.54422459675781298</v>
      </c>
      <c r="K4675">
        <v>53.052575839113999</v>
      </c>
      <c r="L4675">
        <v>42.155752449987403</v>
      </c>
      <c r="M4675">
        <v>99.9856927811514</v>
      </c>
      <c r="N4675">
        <v>0.54571475571640005</v>
      </c>
      <c r="O4675">
        <v>0</v>
      </c>
      <c r="P4675">
        <v>132.472324723247</v>
      </c>
      <c r="Q4675">
        <v>0.13280891121357799</v>
      </c>
    </row>
    <row r="4676" spans="1:17" hidden="1" x14ac:dyDescent="0.3">
      <c r="A4676" t="s">
        <v>9507</v>
      </c>
      <c r="B4676" t="s">
        <v>9508</v>
      </c>
      <c r="C4676" t="str">
        <f>IFERROR(VLOOKUP(Table1[[#This Row],[Ticker]],[1]!Table1[[Symbol]:[Industry]],2,FALSE),"-")</f>
        <v>-</v>
      </c>
      <c r="D4676" t="s">
        <v>21</v>
      </c>
      <c r="E4676">
        <v>4.0399560000000001</v>
      </c>
      <c r="F4676">
        <v>10.11</v>
      </c>
      <c r="G4676">
        <v>-42.113595098641198</v>
      </c>
      <c r="H4676">
        <v>-26.630619731074798</v>
      </c>
      <c r="I4676">
        <v>-43.554148589554401</v>
      </c>
      <c r="J4676">
        <v>-1.77461598295233</v>
      </c>
      <c r="K4676">
        <v>11.262741326630501</v>
      </c>
      <c r="L4676">
        <v>10.4811024991061</v>
      </c>
      <c r="M4676">
        <v>1.9689873494554999</v>
      </c>
      <c r="N4676">
        <v>1.4091109478324699</v>
      </c>
      <c r="O4676">
        <v>54.500494559841698</v>
      </c>
      <c r="P4676">
        <v>44.428571428571402</v>
      </c>
      <c r="Q4676">
        <v>0.145058057448958</v>
      </c>
    </row>
    <row r="4677" spans="1:17" hidden="1" x14ac:dyDescent="0.3">
      <c r="A4677" t="s">
        <v>9509</v>
      </c>
      <c r="B4677" t="s">
        <v>9510</v>
      </c>
      <c r="C4677" t="str">
        <f>IFERROR(VLOOKUP(Table1[[#This Row],[Ticker]],[1]!Table1[[Symbol]:[Industry]],2,FALSE),"-")</f>
        <v>-</v>
      </c>
      <c r="E4677">
        <v>4.0326972000000003</v>
      </c>
      <c r="F4677">
        <v>6.18</v>
      </c>
      <c r="G4677">
        <v>173.139441338605</v>
      </c>
      <c r="H4677">
        <v>133.338705422299</v>
      </c>
      <c r="I4677">
        <v>144.407589297089</v>
      </c>
      <c r="J4677">
        <v>16.0344206751891</v>
      </c>
      <c r="K4677">
        <v>3.3132409378027199</v>
      </c>
      <c r="L4677">
        <v>1.85189513999851</v>
      </c>
      <c r="M4677">
        <v>99.982975067995497</v>
      </c>
      <c r="N4677">
        <v>1.5879083209673299</v>
      </c>
      <c r="O4677">
        <v>0</v>
      </c>
      <c r="P4677">
        <v>212.12121212121201</v>
      </c>
    </row>
    <row r="4678" spans="1:17" hidden="1" x14ac:dyDescent="0.3">
      <c r="A4678" t="s">
        <v>9511</v>
      </c>
      <c r="B4678" t="s">
        <v>9512</v>
      </c>
      <c r="C4678" t="str">
        <f>IFERROR(VLOOKUP(Table1[[#This Row],[Ticker]],[1]!Table1[[Symbol]:[Industry]],2,FALSE),"-")</f>
        <v>-</v>
      </c>
      <c r="D4678" t="s">
        <v>72</v>
      </c>
      <c r="E4678">
        <v>3.99299706</v>
      </c>
      <c r="F4678">
        <v>9.18</v>
      </c>
      <c r="G4678">
        <v>141.34197579836501</v>
      </c>
      <c r="H4678">
        <v>-10.6876103671742</v>
      </c>
      <c r="I4678">
        <v>-8.7597565275512199</v>
      </c>
      <c r="J4678">
        <v>-1.7660064263444799</v>
      </c>
      <c r="K4678">
        <v>8.7932222213369204</v>
      </c>
      <c r="L4678">
        <v>7.64171161999516</v>
      </c>
      <c r="M4678">
        <v>66.073326457105793</v>
      </c>
      <c r="N4678">
        <v>2.4036071353220199</v>
      </c>
      <c r="O4678">
        <v>37.037037037037003</v>
      </c>
      <c r="P4678">
        <v>186.875</v>
      </c>
      <c r="Q4678">
        <v>0.10708476538070701</v>
      </c>
    </row>
    <row r="4679" spans="1:17" hidden="1" x14ac:dyDescent="0.3">
      <c r="A4679" t="s">
        <v>9513</v>
      </c>
      <c r="B4679" t="s">
        <v>9514</v>
      </c>
      <c r="C4679" t="str">
        <f>IFERROR(VLOOKUP(Table1[[#This Row],[Ticker]],[1]!Table1[[Symbol]:[Industry]],2,FALSE),"-")</f>
        <v>-</v>
      </c>
      <c r="E4679">
        <v>3.9706039999999998</v>
      </c>
      <c r="F4679">
        <v>45.1</v>
      </c>
      <c r="G4679">
        <v>34.269670758308798</v>
      </c>
      <c r="H4679">
        <v>-5.01862585930097</v>
      </c>
      <c r="I4679">
        <v>42.989337785958703</v>
      </c>
      <c r="J4679">
        <v>0.54422459675781298</v>
      </c>
      <c r="K4679">
        <v>43.792027123792401</v>
      </c>
      <c r="L4679">
        <v>37.527848486791299</v>
      </c>
      <c r="M4679">
        <v>50.127975425573403</v>
      </c>
      <c r="N4679">
        <v>0.77500000000000002</v>
      </c>
      <c r="O4679">
        <v>0.86474501108646495</v>
      </c>
      <c r="P4679">
        <v>75.828460038986293</v>
      </c>
    </row>
    <row r="4680" spans="1:17" hidden="1" x14ac:dyDescent="0.3">
      <c r="A4680" t="s">
        <v>9515</v>
      </c>
      <c r="B4680" t="s">
        <v>9516</v>
      </c>
      <c r="C4680" t="str">
        <f>IFERROR(VLOOKUP(Table1[[#This Row],[Ticker]],[1]!Table1[[Symbol]:[Industry]],2,FALSE),"-")</f>
        <v>-</v>
      </c>
      <c r="E4680">
        <v>3.9383455000000001</v>
      </c>
      <c r="F4680">
        <v>4.8499999999999996</v>
      </c>
      <c r="G4680">
        <v>-37.983035475360403</v>
      </c>
      <c r="H4680">
        <v>-3.11962791103395</v>
      </c>
      <c r="I4680">
        <v>-26.752626614092399</v>
      </c>
      <c r="J4680">
        <v>2.22137344371798</v>
      </c>
      <c r="K4680">
        <v>4.9689741594379804</v>
      </c>
      <c r="L4680">
        <v>5.3947965226494903</v>
      </c>
      <c r="M4680">
        <v>48.787093588765202</v>
      </c>
      <c r="N4680">
        <v>0.61423869781572005</v>
      </c>
      <c r="O4680">
        <v>63.917525773195798</v>
      </c>
      <c r="P4680">
        <v>14.117647058823501</v>
      </c>
      <c r="Q4680">
        <v>-2.9898538741373E-2</v>
      </c>
    </row>
    <row r="4681" spans="1:17" hidden="1" x14ac:dyDescent="0.3">
      <c r="A4681" t="s">
        <v>9517</v>
      </c>
      <c r="B4681" t="s">
        <v>9518</v>
      </c>
      <c r="C4681" t="str">
        <f>IFERROR(VLOOKUP(Table1[[#This Row],[Ticker]],[1]!Table1[[Symbol]:[Industry]],2,FALSE),"-")</f>
        <v>-</v>
      </c>
      <c r="D4681" t="s">
        <v>302</v>
      </c>
      <c r="E4681">
        <v>3.901932</v>
      </c>
      <c r="F4681">
        <v>3</v>
      </c>
      <c r="K4681">
        <v>3.13914626791387</v>
      </c>
      <c r="L4681">
        <v>4.4077132628643598</v>
      </c>
      <c r="M4681">
        <v>99.841790054050605</v>
      </c>
      <c r="N4681">
        <v>1</v>
      </c>
    </row>
    <row r="4682" spans="1:17" hidden="1" x14ac:dyDescent="0.3">
      <c r="A4682" t="s">
        <v>9519</v>
      </c>
      <c r="B4682" t="s">
        <v>9520</v>
      </c>
      <c r="C4682" t="str">
        <f>IFERROR(VLOOKUP(Table1[[#This Row],[Ticker]],[1]!Table1[[Symbol]:[Industry]],2,FALSE),"-")</f>
        <v>-</v>
      </c>
      <c r="D4682" t="s">
        <v>703</v>
      </c>
      <c r="E4682">
        <v>3.8994098080000001</v>
      </c>
      <c r="F4682">
        <v>561.91999999999996</v>
      </c>
      <c r="G4682">
        <v>8.7119596252966698</v>
      </c>
      <c r="H4682">
        <v>8.4994531230598298</v>
      </c>
      <c r="I4682">
        <v>-0.77964340065893301</v>
      </c>
      <c r="J4682">
        <v>2.2441958446013999</v>
      </c>
      <c r="K4682">
        <v>520.98675575944105</v>
      </c>
      <c r="L4682">
        <v>488.52425343650202</v>
      </c>
      <c r="M4682">
        <v>60.046073572563003</v>
      </c>
      <c r="N4682">
        <v>1.6466949611702999</v>
      </c>
      <c r="O4682">
        <v>1.5073320045558101</v>
      </c>
      <c r="P4682">
        <v>33.5805638758141</v>
      </c>
      <c r="Q4682">
        <v>2.4635765917062999E-2</v>
      </c>
    </row>
    <row r="4683" spans="1:17" hidden="1" x14ac:dyDescent="0.3">
      <c r="A4683" t="s">
        <v>9521</v>
      </c>
      <c r="B4683" t="s">
        <v>9522</v>
      </c>
      <c r="C4683" t="str">
        <f>IFERROR(VLOOKUP(Table1[[#This Row],[Ticker]],[1]!Table1[[Symbol]:[Industry]],2,FALSE),"-")</f>
        <v>-</v>
      </c>
      <c r="D4683" t="s">
        <v>46</v>
      </c>
      <c r="E4683">
        <v>3.8978280000000001</v>
      </c>
      <c r="F4683">
        <v>7.72</v>
      </c>
      <c r="G4683">
        <v>22.236177935342202</v>
      </c>
      <c r="H4683">
        <v>13.1434527423606</v>
      </c>
      <c r="I4683">
        <v>0.83394931478081102</v>
      </c>
      <c r="J4683">
        <v>1.33369828096834</v>
      </c>
      <c r="K4683">
        <v>7.0562589433953304</v>
      </c>
      <c r="L4683">
        <v>6.4616469401249903</v>
      </c>
      <c r="M4683">
        <v>70.990934884770596</v>
      </c>
      <c r="N4683">
        <v>1.7660017103575301</v>
      </c>
      <c r="O4683">
        <v>29.2746113989637</v>
      </c>
      <c r="P4683">
        <v>83.809523809523796</v>
      </c>
      <c r="Q4683">
        <v>7.1190562289456999E-2</v>
      </c>
    </row>
    <row r="4684" spans="1:17" hidden="1" x14ac:dyDescent="0.3">
      <c r="A4684" t="s">
        <v>9523</v>
      </c>
      <c r="B4684" t="s">
        <v>9524</v>
      </c>
      <c r="C4684" t="str">
        <f>IFERROR(VLOOKUP(Table1[[#This Row],[Ticker]],[1]!Table1[[Symbol]:[Industry]],2,FALSE),"-")</f>
        <v>-</v>
      </c>
      <c r="D4684" t="s">
        <v>619</v>
      </c>
      <c r="E4684">
        <v>3.8798404500000001</v>
      </c>
      <c r="F4684">
        <v>4.3099999999999996</v>
      </c>
      <c r="G4684">
        <v>-9.0426099434455995</v>
      </c>
      <c r="H4684">
        <v>-6.1178163168310498</v>
      </c>
      <c r="I4684">
        <v>-29.740403233255901</v>
      </c>
      <c r="J4684">
        <v>0.76644681898003097</v>
      </c>
      <c r="K4684">
        <v>4.5682495732753603</v>
      </c>
      <c r="L4684">
        <v>4.5015339910461396</v>
      </c>
      <c r="M4684">
        <v>28.372077867624501</v>
      </c>
      <c r="N4684">
        <v>0.97774583743802501</v>
      </c>
      <c r="O4684">
        <v>39.211136890951202</v>
      </c>
      <c r="P4684">
        <v>24.566473988439299</v>
      </c>
      <c r="Q4684">
        <v>2.6380106864605998E-2</v>
      </c>
    </row>
    <row r="4685" spans="1:17" hidden="1" x14ac:dyDescent="0.3">
      <c r="A4685" t="s">
        <v>9525</v>
      </c>
      <c r="B4685" t="s">
        <v>9526</v>
      </c>
      <c r="C4685" t="str">
        <f>IFERROR(VLOOKUP(Table1[[#This Row],[Ticker]],[1]!Table1[[Symbol]:[Industry]],2,FALSE),"-")</f>
        <v>-</v>
      </c>
      <c r="D4685" t="s">
        <v>619</v>
      </c>
      <c r="E4685">
        <v>3.8651947500000001</v>
      </c>
      <c r="F4685">
        <v>6.45</v>
      </c>
      <c r="G4685">
        <v>-40.750136825166003</v>
      </c>
      <c r="H4685">
        <v>25.1316347152286</v>
      </c>
      <c r="I4685">
        <v>-24.411205826593701</v>
      </c>
      <c r="J4685">
        <v>1.3316261715609701</v>
      </c>
      <c r="K4685">
        <v>6.0343881597523703</v>
      </c>
      <c r="L4685">
        <v>7.2070836249882397</v>
      </c>
      <c r="M4685">
        <v>63.802918848528101</v>
      </c>
      <c r="N4685">
        <v>1.6666666666666601</v>
      </c>
      <c r="O4685">
        <v>26.356589147286801</v>
      </c>
      <c r="P4685">
        <v>57.317073170731703</v>
      </c>
    </row>
    <row r="4686" spans="1:17" hidden="1" x14ac:dyDescent="0.3">
      <c r="A4686" t="s">
        <v>9527</v>
      </c>
      <c r="B4686" t="s">
        <v>9528</v>
      </c>
      <c r="C4686" t="str">
        <f>IFERROR(VLOOKUP(Table1[[#This Row],[Ticker]],[1]!Table1[[Symbol]:[Industry]],2,FALSE),"-")</f>
        <v>-</v>
      </c>
      <c r="D4686" t="s">
        <v>72</v>
      </c>
      <c r="E4686">
        <v>3.8603860000000001</v>
      </c>
      <c r="F4686">
        <v>1.93</v>
      </c>
      <c r="G4686">
        <v>29.1986598978242</v>
      </c>
      <c r="H4686">
        <v>7.8387054222993697</v>
      </c>
      <c r="I4686">
        <v>10.887514600544201</v>
      </c>
      <c r="J4686">
        <v>-4.7697850650779197</v>
      </c>
      <c r="K4686">
        <v>2.0432513395983398</v>
      </c>
      <c r="L4686">
        <v>1.7521950585545101</v>
      </c>
      <c r="M4686">
        <v>22.2248754658001</v>
      </c>
      <c r="N4686">
        <v>0.20082032400247599</v>
      </c>
      <c r="O4686">
        <v>23.834196891191699</v>
      </c>
      <c r="P4686">
        <v>114.444444444444</v>
      </c>
      <c r="Q4686">
        <v>5.6509032031022997E-2</v>
      </c>
    </row>
    <row r="4687" spans="1:17" hidden="1" x14ac:dyDescent="0.3">
      <c r="A4687" t="s">
        <v>9529</v>
      </c>
      <c r="B4687" t="s">
        <v>9530</v>
      </c>
      <c r="C4687" t="str">
        <f>IFERROR(VLOOKUP(Table1[[#This Row],[Ticker]],[1]!Table1[[Symbol]:[Industry]],2,FALSE),"-")</f>
        <v>-</v>
      </c>
      <c r="D4687" t="s">
        <v>198</v>
      </c>
      <c r="E4687">
        <v>3.82239</v>
      </c>
      <c r="F4687">
        <v>5.4</v>
      </c>
      <c r="G4687">
        <v>-37.575943276778901</v>
      </c>
      <c r="H4687">
        <v>10.4404753338038</v>
      </c>
      <c r="I4687">
        <v>-17.074458067310701</v>
      </c>
      <c r="J4687">
        <v>-1.71992634663841</v>
      </c>
      <c r="K4687">
        <v>4.9030506407802701</v>
      </c>
      <c r="L4687">
        <v>4.9635975667641796</v>
      </c>
      <c r="M4687">
        <v>67.823434811436201</v>
      </c>
      <c r="N4687">
        <v>0.86325415801322802</v>
      </c>
      <c r="O4687">
        <v>21.296296296296202</v>
      </c>
      <c r="P4687">
        <v>41.732283464566898</v>
      </c>
      <c r="Q4687">
        <v>4.2712858565216998E-2</v>
      </c>
    </row>
    <row r="4688" spans="1:17" hidden="1" x14ac:dyDescent="0.3">
      <c r="A4688" t="s">
        <v>9531</v>
      </c>
      <c r="B4688" t="s">
        <v>9532</v>
      </c>
      <c r="C4688" t="str">
        <f>IFERROR(VLOOKUP(Table1[[#This Row],[Ticker]],[1]!Table1[[Symbol]:[Industry]],2,FALSE),"-")</f>
        <v>-</v>
      </c>
      <c r="D4688" t="s">
        <v>420</v>
      </c>
      <c r="E4688">
        <v>3.795744</v>
      </c>
      <c r="F4688">
        <v>7.6</v>
      </c>
      <c r="G4688">
        <v>-2.1810714819071402</v>
      </c>
      <c r="H4688">
        <v>15.989081362148999</v>
      </c>
      <c r="I4688">
        <v>18.077057084204299</v>
      </c>
      <c r="J4688">
        <v>0.66953787996583103</v>
      </c>
      <c r="K4688">
        <v>7.1926826516118298</v>
      </c>
      <c r="L4688">
        <v>6.5335300488555301</v>
      </c>
      <c r="M4688">
        <v>46.565996432076403</v>
      </c>
      <c r="N4688">
        <v>1.1352846122244</v>
      </c>
      <c r="O4688">
        <v>14.2105263157894</v>
      </c>
      <c r="P4688">
        <v>65.577342047930202</v>
      </c>
      <c r="Q4688">
        <v>4.2057407850494999E-2</v>
      </c>
    </row>
    <row r="4689" spans="1:17" hidden="1" x14ac:dyDescent="0.3">
      <c r="A4689" t="s">
        <v>9533</v>
      </c>
      <c r="B4689" t="s">
        <v>9534</v>
      </c>
      <c r="C4689" t="str">
        <f>IFERROR(VLOOKUP(Table1[[#This Row],[Ticker]],[1]!Table1[[Symbol]:[Industry]],2,FALSE),"-")</f>
        <v>-</v>
      </c>
      <c r="D4689" t="s">
        <v>619</v>
      </c>
      <c r="E4689">
        <v>3.79381656499999</v>
      </c>
      <c r="F4689">
        <v>24.47</v>
      </c>
      <c r="G4689">
        <v>19.207204763010399</v>
      </c>
      <c r="H4689">
        <v>-4.1612945777006196</v>
      </c>
      <c r="I4689">
        <v>-37.795054343462603</v>
      </c>
      <c r="J4689">
        <v>0.54422459675781298</v>
      </c>
      <c r="K4689">
        <v>24.6584074258183</v>
      </c>
      <c r="M4689">
        <v>3.4941471230000001E-6</v>
      </c>
      <c r="N4689">
        <v>0</v>
      </c>
      <c r="O4689">
        <v>44.748671843073097</v>
      </c>
      <c r="P4689">
        <v>43.183148039789302</v>
      </c>
    </row>
    <row r="4690" spans="1:17" hidden="1" x14ac:dyDescent="0.3">
      <c r="A4690" t="s">
        <v>9535</v>
      </c>
      <c r="B4690" t="s">
        <v>9536</v>
      </c>
      <c r="C4690" t="str">
        <f>IFERROR(VLOOKUP(Table1[[#This Row],[Ticker]],[1]!Table1[[Symbol]:[Industry]],2,FALSE),"-")</f>
        <v>-</v>
      </c>
      <c r="D4690" t="s">
        <v>46</v>
      </c>
      <c r="E4690">
        <v>3.7551427500000001</v>
      </c>
      <c r="F4690">
        <v>2.65</v>
      </c>
      <c r="G4690">
        <v>-74.443232996405101</v>
      </c>
      <c r="I4690">
        <v>-23.876965904301301</v>
      </c>
      <c r="K4690">
        <v>4.20551033348326</v>
      </c>
      <c r="L4690">
        <v>8.3203468668060196</v>
      </c>
      <c r="M4690">
        <v>7.8432681322368997E-2</v>
      </c>
      <c r="N4690">
        <v>1</v>
      </c>
      <c r="O4690">
        <v>111.320754716981</v>
      </c>
      <c r="P4690">
        <v>3.9215686274509798</v>
      </c>
      <c r="Q4690">
        <v>-3.2202925944115002E-2</v>
      </c>
    </row>
    <row r="4691" spans="1:17" hidden="1" x14ac:dyDescent="0.3">
      <c r="A4691" t="s">
        <v>9537</v>
      </c>
      <c r="B4691" t="s">
        <v>9538</v>
      </c>
      <c r="C4691" t="str">
        <f>IFERROR(VLOOKUP(Table1[[#This Row],[Ticker]],[1]!Table1[[Symbol]:[Industry]],2,FALSE),"-")</f>
        <v>-</v>
      </c>
      <c r="D4691" t="s">
        <v>941</v>
      </c>
      <c r="E4691">
        <v>3.7199683299999902</v>
      </c>
      <c r="F4691">
        <v>3.77</v>
      </c>
      <c r="G4691">
        <v>21.024056723221001</v>
      </c>
      <c r="H4691">
        <v>5.8978770199325199</v>
      </c>
      <c r="I4691">
        <v>-1.7020593816590599</v>
      </c>
      <c r="J4691">
        <v>-9.6007029394740506</v>
      </c>
      <c r="K4691">
        <v>3.5630485907392901</v>
      </c>
      <c r="L4691">
        <v>3.2133034928083601</v>
      </c>
      <c r="M4691">
        <v>36.375670478389502</v>
      </c>
      <c r="N4691">
        <v>0.83802197802197798</v>
      </c>
      <c r="O4691">
        <v>29.973474801060998</v>
      </c>
      <c r="P4691">
        <v>63.203463203463102</v>
      </c>
      <c r="Q4691">
        <v>2.3201238418754998E-2</v>
      </c>
    </row>
    <row r="4692" spans="1:17" hidden="1" x14ac:dyDescent="0.3">
      <c r="A4692" t="s">
        <v>9539</v>
      </c>
      <c r="B4692" t="s">
        <v>9540</v>
      </c>
      <c r="C4692" t="str">
        <f>IFERROR(VLOOKUP(Table1[[#This Row],[Ticker]],[1]!Table1[[Symbol]:[Industry]],2,FALSE),"-")</f>
        <v>-</v>
      </c>
      <c r="D4692" t="s">
        <v>130</v>
      </c>
      <c r="E4692">
        <v>3.6708672</v>
      </c>
      <c r="F4692">
        <v>6.24</v>
      </c>
      <c r="G4692">
        <v>-70.505506258783996</v>
      </c>
      <c r="H4692">
        <v>-2.5352783175380198</v>
      </c>
      <c r="I4692">
        <v>-38.028553476851698</v>
      </c>
      <c r="J4692">
        <v>-2.5565505970406299</v>
      </c>
      <c r="K4692">
        <v>6.8372852306011396</v>
      </c>
      <c r="L4692">
        <v>8.02389182781965</v>
      </c>
      <c r="M4692">
        <v>41.301356059360899</v>
      </c>
      <c r="N4692">
        <v>0.49681652910108998</v>
      </c>
      <c r="O4692">
        <v>100.32051282051199</v>
      </c>
      <c r="P4692">
        <v>6.4846416382252601</v>
      </c>
      <c r="Q4692">
        <v>8.2754059387487006E-2</v>
      </c>
    </row>
    <row r="4693" spans="1:17" hidden="1" x14ac:dyDescent="0.3">
      <c r="A4693" t="s">
        <v>9541</v>
      </c>
      <c r="B4693" t="s">
        <v>9542</v>
      </c>
      <c r="C4693" t="str">
        <f>IFERROR(VLOOKUP(Table1[[#This Row],[Ticker]],[1]!Table1[[Symbol]:[Industry]],2,FALSE),"-")</f>
        <v>-</v>
      </c>
      <c r="D4693" t="s">
        <v>539</v>
      </c>
      <c r="E4693">
        <v>3.65</v>
      </c>
      <c r="F4693">
        <v>3.65</v>
      </c>
      <c r="G4693">
        <v>76.573507272671606</v>
      </c>
      <c r="H4693">
        <v>1.82161140520537</v>
      </c>
      <c r="I4693">
        <v>0.61673962388691905</v>
      </c>
      <c r="J4693">
        <v>-1.56103856113691</v>
      </c>
      <c r="K4693">
        <v>3.64840545898574</v>
      </c>
      <c r="L4693">
        <v>3.0250935397021799</v>
      </c>
      <c r="M4693">
        <v>31.777473958475301</v>
      </c>
      <c r="N4693">
        <v>0.73126216903770402</v>
      </c>
      <c r="O4693">
        <v>12.8767123287671</v>
      </c>
      <c r="P4693">
        <v>137.012987012987</v>
      </c>
      <c r="Q4693">
        <v>8.3458496087147005E-2</v>
      </c>
    </row>
    <row r="4694" spans="1:17" hidden="1" x14ac:dyDescent="0.3">
      <c r="A4694" t="s">
        <v>9543</v>
      </c>
      <c r="B4694" t="s">
        <v>9544</v>
      </c>
      <c r="C4694" t="str">
        <f>IFERROR(VLOOKUP(Table1[[#This Row],[Ticker]],[1]!Table1[[Symbol]:[Industry]],2,FALSE),"-")</f>
        <v>-</v>
      </c>
      <c r="D4694" t="s">
        <v>130</v>
      </c>
      <c r="E4694">
        <v>3.6435711</v>
      </c>
      <c r="F4694">
        <v>7.41</v>
      </c>
      <c r="G4694">
        <v>-25.044034064495801</v>
      </c>
      <c r="H4694">
        <v>-9.7168501332561696</v>
      </c>
      <c r="I4694">
        <v>-29.093485551454499</v>
      </c>
      <c r="J4694">
        <v>-12.3777777315308</v>
      </c>
      <c r="K4694">
        <v>7.7028586692027101</v>
      </c>
      <c r="L4694">
        <v>7.6647658435415602</v>
      </c>
      <c r="M4694">
        <v>33.8013660846457</v>
      </c>
      <c r="N4694">
        <v>0.66167047555724601</v>
      </c>
      <c r="O4694">
        <v>53.576248313090403</v>
      </c>
      <c r="P4694">
        <v>15.600624024961</v>
      </c>
      <c r="Q4694">
        <v>4.8891649569034003E-2</v>
      </c>
    </row>
    <row r="4695" spans="1:17" hidden="1" x14ac:dyDescent="0.3">
      <c r="A4695" t="s">
        <v>9545</v>
      </c>
      <c r="B4695" t="s">
        <v>9546</v>
      </c>
      <c r="C4695" t="str">
        <f>IFERROR(VLOOKUP(Table1[[#This Row],[Ticker]],[1]!Table1[[Symbol]:[Industry]],2,FALSE),"-")</f>
        <v>-</v>
      </c>
      <c r="D4695" t="s">
        <v>1435</v>
      </c>
      <c r="E4695">
        <v>3.6425595000000301</v>
      </c>
      <c r="F4695">
        <v>41.75</v>
      </c>
      <c r="G4695">
        <v>42.425013279618</v>
      </c>
      <c r="H4695">
        <v>-1.0177302212649699</v>
      </c>
      <c r="I4695">
        <v>-6.8428771320164996</v>
      </c>
      <c r="J4695">
        <v>-0.64145242482150699</v>
      </c>
      <c r="K4695">
        <v>41.232374677137003</v>
      </c>
      <c r="L4695">
        <v>38.205595076440197</v>
      </c>
      <c r="M4695">
        <v>52.471646248896</v>
      </c>
      <c r="N4695">
        <v>0.84140218416364898</v>
      </c>
      <c r="O4695">
        <v>50.850299401197603</v>
      </c>
      <c r="P4695">
        <v>82.873412176960102</v>
      </c>
      <c r="Q4695">
        <v>6.3054224138243006E-2</v>
      </c>
    </row>
    <row r="4696" spans="1:17" hidden="1" x14ac:dyDescent="0.3">
      <c r="A4696" t="s">
        <v>9547</v>
      </c>
      <c r="B4696" t="s">
        <v>9548</v>
      </c>
      <c r="C4696" t="str">
        <f>IFERROR(VLOOKUP(Table1[[#This Row],[Ticker]],[1]!Table1[[Symbol]:[Industry]],2,FALSE),"-")</f>
        <v>-</v>
      </c>
      <c r="D4696" t="s">
        <v>51</v>
      </c>
      <c r="E4696">
        <v>3.6217199999999998</v>
      </c>
      <c r="F4696">
        <v>12</v>
      </c>
      <c r="G4696">
        <v>64.407102249123696</v>
      </c>
      <c r="H4696">
        <v>-4.1612945777006196</v>
      </c>
      <c r="I4696">
        <v>-25.030712339354501</v>
      </c>
      <c r="J4696">
        <v>0.54422459675781298</v>
      </c>
      <c r="K4696">
        <v>12.146559415250399</v>
      </c>
      <c r="L4696">
        <v>10.493530562824001</v>
      </c>
      <c r="M4696">
        <v>0.208805843141221</v>
      </c>
      <c r="N4696">
        <v>0</v>
      </c>
      <c r="O4696">
        <v>22.499999999999901</v>
      </c>
      <c r="P4696">
        <v>88.383045525902602</v>
      </c>
    </row>
    <row r="4697" spans="1:17" hidden="1" x14ac:dyDescent="0.3">
      <c r="A4697" t="s">
        <v>9549</v>
      </c>
      <c r="B4697" t="s">
        <v>9550</v>
      </c>
      <c r="C4697" t="str">
        <f>IFERROR(VLOOKUP(Table1[[#This Row],[Ticker]],[1]!Table1[[Symbol]:[Industry]],2,FALSE),"-")</f>
        <v>-</v>
      </c>
      <c r="D4697" t="s">
        <v>1435</v>
      </c>
      <c r="E4697">
        <v>3.6125740749999999</v>
      </c>
      <c r="F4697">
        <v>7.81</v>
      </c>
      <c r="G4697">
        <v>60.657626463173699</v>
      </c>
      <c r="H4697">
        <v>-3.9119180190971301</v>
      </c>
      <c r="I4697">
        <v>-32.259464346897197</v>
      </c>
      <c r="J4697">
        <v>2.9646067623629002</v>
      </c>
      <c r="K4697">
        <v>8.1358114849566103</v>
      </c>
      <c r="L4697">
        <v>6.9806457346705697</v>
      </c>
      <c r="M4697">
        <v>35.729207482672599</v>
      </c>
      <c r="N4697">
        <v>1.2615957897711201</v>
      </c>
      <c r="O4697">
        <v>20.486555697823299</v>
      </c>
      <c r="P4697">
        <v>102.331606217616</v>
      </c>
      <c r="Q4697">
        <v>4.4123384300009998E-2</v>
      </c>
    </row>
    <row r="4698" spans="1:17" hidden="1" x14ac:dyDescent="0.3">
      <c r="A4698" t="s">
        <v>9551</v>
      </c>
      <c r="B4698" t="s">
        <v>9552</v>
      </c>
      <c r="C4698" t="str">
        <f>IFERROR(VLOOKUP(Table1[[#This Row],[Ticker]],[1]!Table1[[Symbol]:[Industry]],2,FALSE),"-")</f>
        <v>-</v>
      </c>
      <c r="D4698" t="s">
        <v>163</v>
      </c>
      <c r="E4698">
        <v>3.5857250000000001</v>
      </c>
      <c r="F4698">
        <v>5.9</v>
      </c>
      <c r="G4698">
        <v>115.861455097204</v>
      </c>
      <c r="H4698">
        <v>-23.090798494149698</v>
      </c>
      <c r="I4698">
        <v>6.3932082869535298</v>
      </c>
      <c r="J4698">
        <v>-3.4743225438913301</v>
      </c>
      <c r="K4698">
        <v>6.7015265515179001</v>
      </c>
      <c r="L4698">
        <v>5.37113926549711</v>
      </c>
      <c r="M4698">
        <v>29.068827549599199</v>
      </c>
      <c r="N4698">
        <v>0.80627505084503803</v>
      </c>
      <c r="O4698">
        <v>42.372881355932201</v>
      </c>
      <c r="P4698">
        <v>156.52173913043401</v>
      </c>
      <c r="Q4698">
        <v>2.6898822557088999E-2</v>
      </c>
    </row>
    <row r="4699" spans="1:17" hidden="1" x14ac:dyDescent="0.3">
      <c r="A4699" t="s">
        <v>9553</v>
      </c>
      <c r="B4699" t="s">
        <v>9554</v>
      </c>
      <c r="C4699" t="str">
        <f>IFERROR(VLOOKUP(Table1[[#This Row],[Ticker]],[1]!Table1[[Symbol]:[Industry]],2,FALSE),"-")</f>
        <v>-</v>
      </c>
      <c r="E4699">
        <v>3.5505528000000002</v>
      </c>
      <c r="F4699">
        <v>4.5599999999999996</v>
      </c>
      <c r="G4699">
        <v>33.265436033565798</v>
      </c>
      <c r="H4699">
        <v>30.621314117951499</v>
      </c>
      <c r="I4699">
        <v>-32.044597417012099</v>
      </c>
      <c r="J4699">
        <v>-1.3545095804573699</v>
      </c>
      <c r="K4699">
        <v>3.9259494171346199</v>
      </c>
      <c r="L4699">
        <v>4.0145909029728699</v>
      </c>
      <c r="M4699">
        <v>62.472861671836299</v>
      </c>
      <c r="N4699">
        <v>0.99694598413215896</v>
      </c>
      <c r="O4699">
        <v>28.947368421052602</v>
      </c>
      <c r="P4699">
        <v>99.126637554585102</v>
      </c>
      <c r="Q4699">
        <v>5.1672634901607999E-2</v>
      </c>
    </row>
    <row r="4700" spans="1:17" hidden="1" x14ac:dyDescent="0.3">
      <c r="A4700" t="s">
        <v>9555</v>
      </c>
      <c r="B4700" t="s">
        <v>9556</v>
      </c>
      <c r="C4700" t="str">
        <f>IFERROR(VLOOKUP(Table1[[#This Row],[Ticker]],[1]!Table1[[Symbol]:[Industry]],2,FALSE),"-")</f>
        <v>-</v>
      </c>
      <c r="D4700" t="s">
        <v>703</v>
      </c>
      <c r="E4700">
        <v>3.52154549999999</v>
      </c>
      <c r="F4700">
        <v>20100</v>
      </c>
      <c r="G4700">
        <v>-5.5931859894901201</v>
      </c>
      <c r="H4700">
        <v>-1.87035303188851</v>
      </c>
      <c r="I4700">
        <v>-12.2495918825592</v>
      </c>
      <c r="J4700">
        <v>1.0670674632677399</v>
      </c>
      <c r="K4700">
        <v>19208.7545485521</v>
      </c>
      <c r="L4700">
        <v>17019.334615027899</v>
      </c>
      <c r="M4700">
        <v>52.023657374319697</v>
      </c>
      <c r="N4700">
        <v>1</v>
      </c>
      <c r="Q4700">
        <v>0.111248485696195</v>
      </c>
    </row>
    <row r="4701" spans="1:17" hidden="1" x14ac:dyDescent="0.3">
      <c r="A4701" t="s">
        <v>9557</v>
      </c>
      <c r="B4701" t="s">
        <v>9558</v>
      </c>
      <c r="C4701" t="str">
        <f>IFERROR(VLOOKUP(Table1[[#This Row],[Ticker]],[1]!Table1[[Symbol]:[Industry]],2,FALSE),"-")</f>
        <v>-</v>
      </c>
      <c r="D4701" t="s">
        <v>420</v>
      </c>
      <c r="E4701">
        <v>3.4950000000000001</v>
      </c>
      <c r="F4701">
        <v>6.99</v>
      </c>
      <c r="G4701">
        <v>0.84548529464965505</v>
      </c>
      <c r="H4701">
        <v>-7.2770215806679799</v>
      </c>
      <c r="I4701">
        <v>-20.540829094657401</v>
      </c>
      <c r="J4701">
        <v>-3.4263636385362899</v>
      </c>
      <c r="K4701">
        <v>6.96248308298573</v>
      </c>
      <c r="L4701">
        <v>7.1213183684996402</v>
      </c>
      <c r="M4701">
        <v>49.161939209821199</v>
      </c>
      <c r="N4701">
        <v>1.10545641087088</v>
      </c>
      <c r="O4701">
        <v>83.404864091559304</v>
      </c>
      <c r="P4701">
        <v>45.322245322245301</v>
      </c>
      <c r="Q4701">
        <v>6.1956634824695003E-2</v>
      </c>
    </row>
    <row r="4702" spans="1:17" hidden="1" x14ac:dyDescent="0.3">
      <c r="A4702" t="s">
        <v>9559</v>
      </c>
      <c r="B4702" t="s">
        <v>9560</v>
      </c>
      <c r="C4702" t="str">
        <f>IFERROR(VLOOKUP(Table1[[#This Row],[Ticker]],[1]!Table1[[Symbol]:[Industry]],2,FALSE),"-")</f>
        <v>-</v>
      </c>
      <c r="D4702" t="s">
        <v>539</v>
      </c>
      <c r="E4702">
        <v>3.4913688</v>
      </c>
      <c r="F4702">
        <v>5.62</v>
      </c>
      <c r="G4702">
        <v>-23.975943276778899</v>
      </c>
      <c r="H4702">
        <v>-4.1612945777006196</v>
      </c>
      <c r="I4702">
        <v>-15.2562762491289</v>
      </c>
      <c r="J4702">
        <v>0.54422459675781298</v>
      </c>
      <c r="K4702">
        <v>5.6199995850366804</v>
      </c>
      <c r="L4702">
        <v>5.6070875958160098</v>
      </c>
      <c r="M4702">
        <v>100</v>
      </c>
      <c r="O4702">
        <v>0</v>
      </c>
      <c r="P4702">
        <v>0</v>
      </c>
    </row>
    <row r="4703" spans="1:17" hidden="1" x14ac:dyDescent="0.3">
      <c r="A4703" t="s">
        <v>9561</v>
      </c>
      <c r="B4703" t="s">
        <v>9562</v>
      </c>
      <c r="C4703" t="str">
        <f>IFERROR(VLOOKUP(Table1[[#This Row],[Ticker]],[1]!Table1[[Symbol]:[Industry]],2,FALSE),"-")</f>
        <v>-</v>
      </c>
      <c r="D4703" t="s">
        <v>62</v>
      </c>
      <c r="E4703">
        <v>3.4832295000000002</v>
      </c>
      <c r="F4703">
        <v>10.050000000000001</v>
      </c>
      <c r="G4703">
        <v>36.311138062933999</v>
      </c>
      <c r="H4703">
        <v>-0.62594104234708903</v>
      </c>
      <c r="I4703">
        <v>26.692876293243899</v>
      </c>
      <c r="J4703">
        <v>-4.7237975843882101</v>
      </c>
      <c r="K4703">
        <v>10.838155031432301</v>
      </c>
      <c r="L4703">
        <v>12.368858288959499</v>
      </c>
      <c r="M4703">
        <v>22.142808573803901</v>
      </c>
      <c r="N4703">
        <v>0.37692449658899901</v>
      </c>
      <c r="O4703">
        <v>25.373134328358098</v>
      </c>
      <c r="P4703">
        <v>71.209540034071495</v>
      </c>
      <c r="Q4703">
        <v>1.97917823625E-2</v>
      </c>
    </row>
    <row r="4704" spans="1:17" hidden="1" x14ac:dyDescent="0.3">
      <c r="A4704" t="s">
        <v>9563</v>
      </c>
      <c r="B4704" t="s">
        <v>9564</v>
      </c>
      <c r="C4704" t="str">
        <f>IFERROR(VLOOKUP(Table1[[#This Row],[Ticker]],[1]!Table1[[Symbol]:[Industry]],2,FALSE),"-")</f>
        <v>-</v>
      </c>
      <c r="D4704" t="s">
        <v>619</v>
      </c>
      <c r="E4704">
        <v>3.4636684999999998</v>
      </c>
      <c r="F4704">
        <v>8.15</v>
      </c>
      <c r="G4704">
        <v>-9.8302850134735902</v>
      </c>
      <c r="H4704">
        <v>-14.1612945777006</v>
      </c>
      <c r="I4704">
        <v>-37.563235257708499</v>
      </c>
      <c r="J4704">
        <v>-5.2697288916142799</v>
      </c>
      <c r="K4704">
        <v>8.9386543390369706</v>
      </c>
      <c r="L4704">
        <v>9.4000612351953503</v>
      </c>
      <c r="M4704">
        <v>33.211903665113901</v>
      </c>
      <c r="N4704">
        <v>0.41328934766414799</v>
      </c>
      <c r="O4704">
        <v>95.705521472392604</v>
      </c>
      <c r="P4704">
        <v>19.852941176470601</v>
      </c>
      <c r="Q4704">
        <v>7.2717184403317994E-2</v>
      </c>
    </row>
    <row r="4705" spans="1:17" hidden="1" x14ac:dyDescent="0.3">
      <c r="A4705" t="s">
        <v>9565</v>
      </c>
      <c r="B4705" t="s">
        <v>9566</v>
      </c>
      <c r="C4705" t="str">
        <f>IFERROR(VLOOKUP(Table1[[#This Row],[Ticker]],[1]!Table1[[Symbol]:[Industry]],2,FALSE),"-")</f>
        <v>-</v>
      </c>
      <c r="D4705" t="s">
        <v>343</v>
      </c>
      <c r="E4705">
        <v>3.4610400000000001</v>
      </c>
      <c r="F4705">
        <v>22.8</v>
      </c>
      <c r="G4705">
        <v>20.785961485125799</v>
      </c>
      <c r="H4705">
        <v>10.990220573814501</v>
      </c>
      <c r="I4705">
        <v>31.840497944419401</v>
      </c>
      <c r="J4705">
        <v>5.3718108036543599</v>
      </c>
      <c r="K4705">
        <v>17.1048077461055</v>
      </c>
      <c r="M4705">
        <v>99.898758905883795</v>
      </c>
      <c r="N4705">
        <v>0.72706935123042504</v>
      </c>
      <c r="O4705">
        <v>0</v>
      </c>
      <c r="P4705">
        <v>51.495016611295597</v>
      </c>
    </row>
    <row r="4706" spans="1:17" hidden="1" x14ac:dyDescent="0.3">
      <c r="A4706" t="s">
        <v>9567</v>
      </c>
      <c r="B4706" t="s">
        <v>9568</v>
      </c>
      <c r="C4706" t="str">
        <f>IFERROR(VLOOKUP(Table1[[#This Row],[Ticker]],[1]!Table1[[Symbol]:[Industry]],2,FALSE),"-")</f>
        <v>-</v>
      </c>
      <c r="D4706" t="s">
        <v>130</v>
      </c>
      <c r="E4706">
        <v>3.4296457</v>
      </c>
      <c r="F4706">
        <v>7.93</v>
      </c>
      <c r="G4706">
        <v>-49.863793744068602</v>
      </c>
      <c r="H4706">
        <v>-29.678535957010901</v>
      </c>
      <c r="I4706">
        <v>-38.7118747047274</v>
      </c>
      <c r="J4706">
        <v>-8.3714380538445994</v>
      </c>
      <c r="K4706">
        <v>9.1216972805652397</v>
      </c>
      <c r="L4706">
        <v>10.496497480735099</v>
      </c>
      <c r="M4706">
        <v>31.730346495122401</v>
      </c>
      <c r="N4706">
        <v>0.60448902682331995</v>
      </c>
      <c r="O4706">
        <v>151.70239596469099</v>
      </c>
      <c r="P4706">
        <v>30</v>
      </c>
      <c r="Q4706">
        <v>2.4633013827146E-2</v>
      </c>
    </row>
    <row r="4707" spans="1:17" hidden="1" x14ac:dyDescent="0.3">
      <c r="A4707" t="s">
        <v>9569</v>
      </c>
      <c r="B4707" t="s">
        <v>9570</v>
      </c>
      <c r="C4707" t="str">
        <f>IFERROR(VLOOKUP(Table1[[#This Row],[Ticker]],[1]!Table1[[Symbol]:[Industry]],2,FALSE),"-")</f>
        <v>-</v>
      </c>
      <c r="D4707" t="s">
        <v>72</v>
      </c>
      <c r="E4707">
        <v>3.4157122497302499</v>
      </c>
      <c r="F4707">
        <v>9.2899999999999991</v>
      </c>
      <c r="G4707">
        <v>30.599763877963099</v>
      </c>
      <c r="H4707">
        <v>-4.1612945777006196</v>
      </c>
      <c r="I4707">
        <v>39.319430905613103</v>
      </c>
      <c r="J4707">
        <v>0.54422459675781298</v>
      </c>
      <c r="K4707">
        <v>9.0857206601192608</v>
      </c>
      <c r="L4707">
        <v>7.6644879731275104</v>
      </c>
      <c r="M4707">
        <v>100</v>
      </c>
      <c r="N4707">
        <v>0</v>
      </c>
      <c r="O4707">
        <v>0</v>
      </c>
      <c r="P4707">
        <v>54.575707154741998</v>
      </c>
    </row>
    <row r="4708" spans="1:17" hidden="1" x14ac:dyDescent="0.3">
      <c r="A4708" t="s">
        <v>9571</v>
      </c>
      <c r="B4708" t="s">
        <v>9572</v>
      </c>
      <c r="C4708" t="str">
        <f>IFERROR(VLOOKUP(Table1[[#This Row],[Ticker]],[1]!Table1[[Symbol]:[Industry]],2,FALSE),"-")</f>
        <v>-</v>
      </c>
      <c r="D4708" t="s">
        <v>703</v>
      </c>
      <c r="E4708">
        <v>3.3721852499999998</v>
      </c>
      <c r="F4708">
        <v>2755.69</v>
      </c>
      <c r="G4708">
        <v>2.4318548883586799</v>
      </c>
      <c r="H4708">
        <v>0.88888717397400696</v>
      </c>
      <c r="I4708">
        <v>1.5473689771082</v>
      </c>
      <c r="J4708">
        <v>-8.7952268596441702E-2</v>
      </c>
      <c r="K4708">
        <v>2637.89852291432</v>
      </c>
      <c r="L4708">
        <v>2421.9351111772598</v>
      </c>
      <c r="M4708">
        <v>62.239883768519803</v>
      </c>
      <c r="N4708">
        <v>0.71249137336093804</v>
      </c>
      <c r="O4708">
        <v>3.3497962397802401</v>
      </c>
      <c r="P4708">
        <v>32.894000771604901</v>
      </c>
      <c r="Q4708">
        <v>1.8760771011537999E-2</v>
      </c>
    </row>
    <row r="4709" spans="1:17" hidden="1" x14ac:dyDescent="0.3">
      <c r="A4709" t="s">
        <v>9573</v>
      </c>
      <c r="B4709" t="s">
        <v>9574</v>
      </c>
      <c r="C4709" t="str">
        <f>IFERROR(VLOOKUP(Table1[[#This Row],[Ticker]],[1]!Table1[[Symbol]:[Industry]],2,FALSE),"-")</f>
        <v>-</v>
      </c>
      <c r="D4709" t="s">
        <v>46</v>
      </c>
      <c r="E4709">
        <v>3.3697509000000001</v>
      </c>
      <c r="F4709">
        <v>2.15</v>
      </c>
      <c r="G4709">
        <v>-88.730041637434596</v>
      </c>
      <c r="H4709">
        <v>-4.1612945777006196</v>
      </c>
      <c r="I4709">
        <v>-72.256276249128902</v>
      </c>
      <c r="J4709">
        <v>-5.9775145336769597</v>
      </c>
      <c r="K4709">
        <v>2.2501293915332998</v>
      </c>
      <c r="L4709">
        <v>3.60687205960176</v>
      </c>
      <c r="M4709">
        <v>34.250888721133101</v>
      </c>
      <c r="N4709">
        <v>1.0676584734799399</v>
      </c>
      <c r="O4709">
        <v>183.720930232558</v>
      </c>
      <c r="P4709">
        <v>34.374999999999901</v>
      </c>
      <c r="Q4709">
        <v>-0.156233314525973</v>
      </c>
    </row>
    <row r="4710" spans="1:17" hidden="1" x14ac:dyDescent="0.3">
      <c r="A4710" t="s">
        <v>9575</v>
      </c>
      <c r="B4710" t="s">
        <v>9576</v>
      </c>
      <c r="C4710" t="str">
        <f>IFERROR(VLOOKUP(Table1[[#This Row],[Ticker]],[1]!Table1[[Symbol]:[Industry]],2,FALSE),"-")</f>
        <v>-</v>
      </c>
      <c r="D4710" t="s">
        <v>1800</v>
      </c>
      <c r="E4710">
        <v>3.3415609000000002</v>
      </c>
      <c r="F4710">
        <v>6.47</v>
      </c>
      <c r="G4710">
        <v>26.489173002290801</v>
      </c>
      <c r="H4710">
        <v>-1.29960936307423</v>
      </c>
      <c r="I4710">
        <v>68.029842731041001</v>
      </c>
      <c r="J4710">
        <v>0.54422459675781298</v>
      </c>
      <c r="K4710">
        <v>5.7292941178729002</v>
      </c>
      <c r="L4710">
        <v>4.8327087554709403</v>
      </c>
      <c r="M4710">
        <v>57.856060947393999</v>
      </c>
      <c r="N4710">
        <v>2.96365379135255E-3</v>
      </c>
      <c r="O4710">
        <v>6.1823802163833097</v>
      </c>
      <c r="P4710">
        <v>100.931677018633</v>
      </c>
      <c r="Q4710">
        <v>7.1454232474570001E-2</v>
      </c>
    </row>
    <row r="4711" spans="1:17" hidden="1" x14ac:dyDescent="0.3">
      <c r="A4711" t="s">
        <v>9577</v>
      </c>
      <c r="B4711" t="s">
        <v>9578</v>
      </c>
      <c r="C4711" t="str">
        <f>IFERROR(VLOOKUP(Table1[[#This Row],[Ticker]],[1]!Table1[[Symbol]:[Industry]],2,FALSE),"-")</f>
        <v>-</v>
      </c>
      <c r="E4711">
        <v>3.2114331170702899</v>
      </c>
      <c r="F4711">
        <v>15.25</v>
      </c>
      <c r="G4711">
        <v>-61.857817003866501</v>
      </c>
      <c r="H4711">
        <v>-4.4880919633215397</v>
      </c>
      <c r="I4711">
        <v>-6.9466171582198601</v>
      </c>
      <c r="J4711">
        <v>0.54422459675781298</v>
      </c>
      <c r="K4711">
        <v>14.8587790644618</v>
      </c>
      <c r="L4711">
        <v>15.318389099684</v>
      </c>
      <c r="M4711">
        <v>52.0677046831699</v>
      </c>
      <c r="N4711">
        <v>0.25833333333333303</v>
      </c>
      <c r="O4711">
        <v>86.885245901639294</v>
      </c>
      <c r="P4711">
        <v>42.124883504193797</v>
      </c>
    </row>
    <row r="4712" spans="1:17" hidden="1" x14ac:dyDescent="0.3">
      <c r="A4712" t="s">
        <v>9579</v>
      </c>
      <c r="B4712" t="s">
        <v>9580</v>
      </c>
      <c r="C4712" t="str">
        <f>IFERROR(VLOOKUP(Table1[[#This Row],[Ticker]],[1]!Table1[[Symbol]:[Industry]],2,FALSE),"-")</f>
        <v>-</v>
      </c>
      <c r="D4712" t="s">
        <v>420</v>
      </c>
      <c r="E4712">
        <v>3.2032943999999999</v>
      </c>
      <c r="F4712">
        <v>8.4600000000000009</v>
      </c>
      <c r="G4712">
        <v>12.0369184595554</v>
      </c>
      <c r="H4712">
        <v>-9.1051148024197097</v>
      </c>
      <c r="I4712">
        <v>-21.256276249128899</v>
      </c>
      <c r="J4712">
        <v>0.54422459675781298</v>
      </c>
      <c r="K4712">
        <v>8.5154412483353195</v>
      </c>
      <c r="L4712">
        <v>7.9378201928106602</v>
      </c>
      <c r="M4712">
        <v>20.171589802924402</v>
      </c>
      <c r="N4712">
        <v>0</v>
      </c>
      <c r="O4712">
        <v>7.56501182033095</v>
      </c>
      <c r="P4712">
        <v>96.287703016241295</v>
      </c>
    </row>
    <row r="4713" spans="1:17" hidden="1" x14ac:dyDescent="0.3">
      <c r="A4713" t="s">
        <v>9581</v>
      </c>
      <c r="B4713" t="s">
        <v>9582</v>
      </c>
      <c r="C4713" t="str">
        <f>IFERROR(VLOOKUP(Table1[[#This Row],[Ticker]],[1]!Table1[[Symbol]:[Industry]],2,FALSE),"-")</f>
        <v>-</v>
      </c>
      <c r="D4713" t="s">
        <v>619</v>
      </c>
      <c r="E4713">
        <v>3.1412499999999999</v>
      </c>
      <c r="F4713">
        <v>3.59</v>
      </c>
      <c r="G4713">
        <v>-32.859192007743303</v>
      </c>
      <c r="H4713">
        <v>11.8387054222993</v>
      </c>
      <c r="I4713">
        <v>-25.506276249128899</v>
      </c>
      <c r="J4713">
        <v>0.279674332207554</v>
      </c>
      <c r="K4713">
        <v>3.6382362391504199</v>
      </c>
      <c r="L4713">
        <v>4.24032129422016</v>
      </c>
      <c r="M4713">
        <v>43.984380809888002</v>
      </c>
      <c r="N4713">
        <v>0.52960697106531895</v>
      </c>
      <c r="O4713">
        <v>57.103064066852298</v>
      </c>
      <c r="P4713">
        <v>32.472324723247198</v>
      </c>
      <c r="Q4713">
        <v>5.9622880748536999E-2</v>
      </c>
    </row>
    <row r="4714" spans="1:17" hidden="1" x14ac:dyDescent="0.3">
      <c r="A4714" t="s">
        <v>9583</v>
      </c>
      <c r="B4714" t="s">
        <v>9584</v>
      </c>
      <c r="C4714" t="str">
        <f>IFERROR(VLOOKUP(Table1[[#This Row],[Ticker]],[1]!Table1[[Symbol]:[Industry]],2,FALSE),"-")</f>
        <v>-</v>
      </c>
      <c r="D4714" t="s">
        <v>472</v>
      </c>
      <c r="E4714">
        <v>3.1392000000000002</v>
      </c>
      <c r="F4714">
        <v>2.1800000000000002</v>
      </c>
      <c r="G4714">
        <v>-5.4976824072137003</v>
      </c>
      <c r="H4714">
        <v>-5.4543980259764702</v>
      </c>
      <c r="I4714">
        <v>-21.694044489472201</v>
      </c>
      <c r="J4714">
        <v>-2.83130282940252</v>
      </c>
      <c r="K4714">
        <v>2.2287852518891</v>
      </c>
      <c r="L4714">
        <v>2.1457163805602</v>
      </c>
      <c r="M4714">
        <v>41.306127606912398</v>
      </c>
      <c r="N4714">
        <v>0.76413058205803597</v>
      </c>
      <c r="O4714">
        <v>21.100917431192599</v>
      </c>
      <c r="P4714">
        <v>55.714285714285701</v>
      </c>
      <c r="Q4714">
        <v>7.1898059542425993E-2</v>
      </c>
    </row>
    <row r="4715" spans="1:17" hidden="1" x14ac:dyDescent="0.3">
      <c r="A4715" t="s">
        <v>9585</v>
      </c>
      <c r="B4715" t="s">
        <v>9586</v>
      </c>
      <c r="C4715" t="str">
        <f>IFERROR(VLOOKUP(Table1[[#This Row],[Ticker]],[1]!Table1[[Symbol]:[Industry]],2,FALSE),"-")</f>
        <v>-</v>
      </c>
      <c r="D4715" t="s">
        <v>703</v>
      </c>
      <c r="E4715">
        <v>3.13730683</v>
      </c>
      <c r="F4715">
        <v>84.32</v>
      </c>
      <c r="G4715">
        <v>29.416816410323101</v>
      </c>
      <c r="H4715">
        <v>3.26545701465606</v>
      </c>
      <c r="I4715">
        <v>6.9112114356000998</v>
      </c>
      <c r="J4715">
        <v>-0.115452632597825</v>
      </c>
      <c r="K4715">
        <v>79.842843174837796</v>
      </c>
      <c r="L4715">
        <v>71.565993486574001</v>
      </c>
      <c r="M4715">
        <v>50.818864179380903</v>
      </c>
      <c r="N4715">
        <v>1.28633908624913</v>
      </c>
      <c r="O4715">
        <v>3.1783681214421402</v>
      </c>
      <c r="P4715">
        <v>58.734939759036102</v>
      </c>
      <c r="Q4715">
        <v>1.4865976829215E-2</v>
      </c>
    </row>
    <row r="4716" spans="1:17" hidden="1" x14ac:dyDescent="0.3">
      <c r="A4716" t="s">
        <v>9587</v>
      </c>
      <c r="B4716" t="s">
        <v>9588</v>
      </c>
      <c r="C4716" t="str">
        <f>IFERROR(VLOOKUP(Table1[[#This Row],[Ticker]],[1]!Table1[[Symbol]:[Industry]],2,FALSE),"-")</f>
        <v>-</v>
      </c>
      <c r="D4716" t="s">
        <v>539</v>
      </c>
      <c r="E4716">
        <v>3.1238001118785701</v>
      </c>
      <c r="F4716">
        <v>3.13</v>
      </c>
      <c r="G4716">
        <v>-23.975943276778899</v>
      </c>
      <c r="H4716">
        <v>-4.1612945777006196</v>
      </c>
      <c r="I4716">
        <v>-15.2562762491289</v>
      </c>
      <c r="J4716">
        <v>0.54422459675781298</v>
      </c>
      <c r="K4716">
        <v>3.1299999955663602</v>
      </c>
      <c r="L4716">
        <v>3.1299008221547902</v>
      </c>
      <c r="M4716">
        <v>100</v>
      </c>
      <c r="O4716">
        <v>0</v>
      </c>
      <c r="P4716">
        <v>0</v>
      </c>
    </row>
    <row r="4717" spans="1:17" hidden="1" x14ac:dyDescent="0.3">
      <c r="A4717" t="s">
        <v>9589</v>
      </c>
      <c r="B4717" t="s">
        <v>9590</v>
      </c>
      <c r="C4717" t="str">
        <f>IFERROR(VLOOKUP(Table1[[#This Row],[Ticker]],[1]!Table1[[Symbol]:[Industry]],2,FALSE),"-")</f>
        <v>-</v>
      </c>
      <c r="D4717" t="s">
        <v>138</v>
      </c>
      <c r="E4717">
        <v>3.1153499999999998</v>
      </c>
      <c r="F4717">
        <v>9.0299999999999994</v>
      </c>
      <c r="G4717">
        <v>-73.529015902477198</v>
      </c>
      <c r="H4717">
        <v>-7.2399718867085898</v>
      </c>
      <c r="I4717">
        <v>-46.639254972533202</v>
      </c>
      <c r="J4717">
        <v>-9.9820911927158704</v>
      </c>
      <c r="K4717">
        <v>9.1355538658013398</v>
      </c>
      <c r="L4717">
        <v>11.3757129649394</v>
      </c>
      <c r="M4717">
        <v>59.2045246942766</v>
      </c>
      <c r="N4717">
        <v>0.85224693344810498</v>
      </c>
      <c r="O4717">
        <v>98.228128460686605</v>
      </c>
      <c r="P4717">
        <v>14.3037974683544</v>
      </c>
      <c r="Q4717">
        <v>-6.0839916677200997E-2</v>
      </c>
    </row>
    <row r="4718" spans="1:17" hidden="1" x14ac:dyDescent="0.3">
      <c r="A4718" t="s">
        <v>9591</v>
      </c>
      <c r="B4718" t="s">
        <v>9592</v>
      </c>
      <c r="C4718" t="str">
        <f>IFERROR(VLOOKUP(Table1[[#This Row],[Ticker]],[1]!Table1[[Symbol]:[Industry]],2,FALSE),"-")</f>
        <v>-</v>
      </c>
      <c r="D4718" t="s">
        <v>542</v>
      </c>
      <c r="E4718">
        <v>3.0887395</v>
      </c>
      <c r="F4718">
        <v>1.57</v>
      </c>
      <c r="G4718">
        <v>-17.173222188343502</v>
      </c>
      <c r="H4718">
        <v>9.6068213643283702</v>
      </c>
      <c r="I4718">
        <v>-6.22849847135116</v>
      </c>
      <c r="J4718">
        <v>11.1076048784479</v>
      </c>
      <c r="K4718">
        <v>1.4588869103045099</v>
      </c>
      <c r="L4718">
        <v>1.57572475366483</v>
      </c>
      <c r="M4718">
        <v>63.957152610321202</v>
      </c>
      <c r="N4718">
        <v>0.80488921136350899</v>
      </c>
      <c r="O4718">
        <v>54.777070063694197</v>
      </c>
      <c r="P4718">
        <v>35.344827586206897</v>
      </c>
      <c r="Q4718">
        <v>-1.4156909460284001E-2</v>
      </c>
    </row>
    <row r="4719" spans="1:17" hidden="1" x14ac:dyDescent="0.3">
      <c r="A4719" t="s">
        <v>9593</v>
      </c>
      <c r="B4719" t="s">
        <v>9594</v>
      </c>
      <c r="C4719" t="str">
        <f>IFERROR(VLOOKUP(Table1[[#This Row],[Ticker]],[1]!Table1[[Symbol]:[Industry]],2,FALSE),"-")</f>
        <v>-</v>
      </c>
      <c r="D4719" t="s">
        <v>539</v>
      </c>
      <c r="E4719">
        <v>3.0326399999999998</v>
      </c>
      <c r="F4719">
        <v>4.8600000000000003</v>
      </c>
      <c r="G4719">
        <v>-23.354825264356499</v>
      </c>
      <c r="H4719">
        <v>-7.7029612443672804</v>
      </c>
      <c r="I4719">
        <v>-1.7048743799700701</v>
      </c>
      <c r="J4719">
        <v>19.5673608435444</v>
      </c>
      <c r="K4719">
        <v>4.6931741674006702</v>
      </c>
      <c r="L4719">
        <v>4.7994604031960399</v>
      </c>
      <c r="M4719">
        <v>71.584645667991694</v>
      </c>
      <c r="N4719">
        <v>3.7725989996700902</v>
      </c>
      <c r="O4719">
        <v>68.106995884773596</v>
      </c>
      <c r="P4719">
        <v>32.786885245901601</v>
      </c>
      <c r="Q4719">
        <v>0.114424026053648</v>
      </c>
    </row>
    <row r="4720" spans="1:17" hidden="1" x14ac:dyDescent="0.3">
      <c r="A4720" t="s">
        <v>9595</v>
      </c>
      <c r="B4720" t="s">
        <v>9596</v>
      </c>
      <c r="C4720" t="str">
        <f>IFERROR(VLOOKUP(Table1[[#This Row],[Ticker]],[1]!Table1[[Symbol]:[Industry]],2,FALSE),"-")</f>
        <v>-</v>
      </c>
      <c r="D4720" t="s">
        <v>116</v>
      </c>
      <c r="E4720">
        <v>3.0079349999999998</v>
      </c>
      <c r="F4720">
        <v>362</v>
      </c>
      <c r="G4720">
        <v>829.91074974034802</v>
      </c>
      <c r="H4720">
        <v>77.631279045858903</v>
      </c>
      <c r="I4720">
        <v>-15.062531438722001</v>
      </c>
      <c r="J4720">
        <v>6.64196783394208</v>
      </c>
      <c r="K4720">
        <v>268.50339227039001</v>
      </c>
      <c r="L4720">
        <v>255.87522226017501</v>
      </c>
      <c r="M4720">
        <v>4.3324220454509996E-3</v>
      </c>
      <c r="N4720">
        <v>0.25567647770546498</v>
      </c>
      <c r="O4720">
        <v>87.569060773480601</v>
      </c>
      <c r="P4720">
        <v>864.30474160895005</v>
      </c>
    </row>
    <row r="4721" spans="1:17" hidden="1" x14ac:dyDescent="0.3">
      <c r="A4721" t="s">
        <v>9597</v>
      </c>
      <c r="B4721" t="s">
        <v>9598</v>
      </c>
      <c r="C4721" t="str">
        <f>IFERROR(VLOOKUP(Table1[[#This Row],[Ticker]],[1]!Table1[[Symbol]:[Industry]],2,FALSE),"-")</f>
        <v>-</v>
      </c>
      <c r="E4721">
        <v>3.0016989999999999</v>
      </c>
      <c r="F4721">
        <v>37</v>
      </c>
      <c r="G4721">
        <v>-68.611585952224004</v>
      </c>
      <c r="H4721">
        <v>-4.1612945777006196</v>
      </c>
      <c r="I4721">
        <v>18.077057084204299</v>
      </c>
      <c r="J4721">
        <v>-1.3125393289716301</v>
      </c>
      <c r="K4721">
        <v>36.251505348004798</v>
      </c>
      <c r="L4721">
        <v>40.037081076508997</v>
      </c>
      <c r="M4721">
        <v>38.561565753703597</v>
      </c>
      <c r="N4721">
        <v>1.24</v>
      </c>
      <c r="O4721">
        <v>162.16216216216199</v>
      </c>
      <c r="P4721">
        <v>42.857142857142797</v>
      </c>
      <c r="Q4721">
        <v>-3.5714432354596003E-2</v>
      </c>
    </row>
    <row r="4722" spans="1:17" hidden="1" x14ac:dyDescent="0.3">
      <c r="A4722" t="s">
        <v>9599</v>
      </c>
      <c r="B4722" t="s">
        <v>9600</v>
      </c>
      <c r="C4722" t="str">
        <f>IFERROR(VLOOKUP(Table1[[#This Row],[Ticker]],[1]!Table1[[Symbol]:[Industry]],2,FALSE),"-")</f>
        <v>-</v>
      </c>
      <c r="D4722" t="s">
        <v>539</v>
      </c>
      <c r="E4722">
        <v>2.9933882440000001</v>
      </c>
      <c r="F4722">
        <v>13.46</v>
      </c>
      <c r="G4722">
        <v>-23.975943276778899</v>
      </c>
      <c r="H4722">
        <v>-4.1612945777006196</v>
      </c>
      <c r="I4722">
        <v>-15.2562762491289</v>
      </c>
      <c r="J4722">
        <v>0.54422459675781298</v>
      </c>
      <c r="K4722">
        <v>13.4599977088477</v>
      </c>
      <c r="L4722">
        <v>13.3339210679045</v>
      </c>
      <c r="M4722">
        <v>100</v>
      </c>
      <c r="O4722">
        <v>0</v>
      </c>
      <c r="P4722">
        <v>0</v>
      </c>
    </row>
    <row r="4723" spans="1:17" hidden="1" x14ac:dyDescent="0.3">
      <c r="A4723" t="s">
        <v>9601</v>
      </c>
      <c r="B4723" t="s">
        <v>9602</v>
      </c>
      <c r="C4723" t="str">
        <f>IFERROR(VLOOKUP(Table1[[#This Row],[Ticker]],[1]!Table1[[Symbol]:[Industry]],2,FALSE),"-")</f>
        <v>-</v>
      </c>
      <c r="D4723" t="s">
        <v>83</v>
      </c>
      <c r="E4723">
        <v>2.9887613000000002</v>
      </c>
      <c r="F4723">
        <v>7.21</v>
      </c>
      <c r="G4723">
        <v>39.887693086857396</v>
      </c>
      <c r="H4723">
        <v>-8.6946279110339493</v>
      </c>
      <c r="I4723">
        <v>-36.458462041478597</v>
      </c>
      <c r="J4723">
        <v>-5.3690474137546698</v>
      </c>
      <c r="K4723">
        <v>7.6566004671989099</v>
      </c>
      <c r="L4723">
        <v>7.4036191029518603</v>
      </c>
      <c r="M4723">
        <v>40.646678466151101</v>
      </c>
      <c r="N4723">
        <v>1.0592530544666801</v>
      </c>
      <c r="O4723">
        <v>38.973647711511703</v>
      </c>
      <c r="P4723">
        <v>105.413105413105</v>
      </c>
      <c r="Q4723">
        <v>0.13783499178465899</v>
      </c>
    </row>
    <row r="4724" spans="1:17" hidden="1" x14ac:dyDescent="0.3">
      <c r="A4724" t="s">
        <v>9603</v>
      </c>
      <c r="B4724" t="s">
        <v>9604</v>
      </c>
      <c r="C4724" t="str">
        <f>IFERROR(VLOOKUP(Table1[[#This Row],[Ticker]],[1]!Table1[[Symbol]:[Industry]],2,FALSE),"-")</f>
        <v>-</v>
      </c>
      <c r="D4724" t="s">
        <v>619</v>
      </c>
      <c r="E4724">
        <v>2.9876148200000001</v>
      </c>
      <c r="F4724">
        <v>2.62</v>
      </c>
      <c r="G4724">
        <v>-30.404514705350302</v>
      </c>
      <c r="H4724">
        <v>0.63870542229938199</v>
      </c>
      <c r="I4724">
        <v>-36.813162476673803</v>
      </c>
      <c r="J4724">
        <v>0.54422459675781298</v>
      </c>
      <c r="K4724">
        <v>2.6657930494123199</v>
      </c>
      <c r="L4724">
        <v>2.5296605545942401</v>
      </c>
      <c r="M4724">
        <v>70.002221847097303</v>
      </c>
      <c r="N4724">
        <v>2.2705159048382701</v>
      </c>
      <c r="O4724">
        <v>30.152671755725098</v>
      </c>
      <c r="P4724">
        <v>8.7136929460580799</v>
      </c>
    </row>
    <row r="4725" spans="1:17" hidden="1" x14ac:dyDescent="0.3">
      <c r="A4725" t="s">
        <v>9605</v>
      </c>
      <c r="B4725" t="s">
        <v>9606</v>
      </c>
      <c r="C4725" t="str">
        <f>IFERROR(VLOOKUP(Table1[[#This Row],[Ticker]],[1]!Table1[[Symbol]:[Industry]],2,FALSE),"-")</f>
        <v>-</v>
      </c>
      <c r="D4725" t="s">
        <v>420</v>
      </c>
      <c r="E4725">
        <v>2.9769999999999999</v>
      </c>
      <c r="F4725">
        <v>148.85</v>
      </c>
      <c r="G4725">
        <v>991.00533013146003</v>
      </c>
      <c r="H4725">
        <v>22.433364377903999</v>
      </c>
      <c r="I4725">
        <v>717.70399235747402</v>
      </c>
      <c r="J4725">
        <v>4.5623937092665399</v>
      </c>
      <c r="K4725">
        <v>113.971985644885</v>
      </c>
      <c r="L4725">
        <v>63.210325456731198</v>
      </c>
      <c r="M4725">
        <v>100</v>
      </c>
      <c r="N4725">
        <v>0.65123595505617904</v>
      </c>
      <c r="O4725">
        <v>0</v>
      </c>
      <c r="P4725">
        <v>1014.98127340823</v>
      </c>
    </row>
    <row r="4726" spans="1:17" hidden="1" x14ac:dyDescent="0.3">
      <c r="A4726" t="s">
        <v>9607</v>
      </c>
      <c r="B4726" t="s">
        <v>9608</v>
      </c>
      <c r="C4726" t="str">
        <f>IFERROR(VLOOKUP(Table1[[#This Row],[Ticker]],[1]!Table1[[Symbol]:[Industry]],2,FALSE),"-")</f>
        <v>-</v>
      </c>
      <c r="D4726" t="s">
        <v>343</v>
      </c>
      <c r="E4726">
        <v>2.9547967750000002</v>
      </c>
      <c r="F4726">
        <v>5.75</v>
      </c>
      <c r="G4726">
        <v>-29.558866101081001</v>
      </c>
      <c r="H4726">
        <v>-6.4230070171190397</v>
      </c>
      <c r="I4726">
        <v>-31.191948763748801</v>
      </c>
      <c r="J4726">
        <v>-5.6573257908390904</v>
      </c>
      <c r="K4726">
        <v>6.1805592041281798</v>
      </c>
      <c r="L4726">
        <v>6.3051492973202201</v>
      </c>
      <c r="M4726">
        <v>17.127053405079501</v>
      </c>
      <c r="N4726">
        <v>1.3408532823297099</v>
      </c>
      <c r="O4726">
        <v>33.043478260869499</v>
      </c>
      <c r="P4726">
        <v>12.0857699805068</v>
      </c>
      <c r="Q4726">
        <v>-2.0485487092727999E-2</v>
      </c>
    </row>
    <row r="4727" spans="1:17" hidden="1" x14ac:dyDescent="0.3">
      <c r="A4727" t="s">
        <v>9609</v>
      </c>
      <c r="B4727" t="s">
        <v>9610</v>
      </c>
      <c r="C4727" t="str">
        <f>IFERROR(VLOOKUP(Table1[[#This Row],[Ticker]],[1]!Table1[[Symbol]:[Industry]],2,FALSE),"-")</f>
        <v>-</v>
      </c>
      <c r="D4727" t="s">
        <v>372</v>
      </c>
      <c r="E4727">
        <v>2.9406425280000001</v>
      </c>
      <c r="F4727">
        <v>2.74</v>
      </c>
      <c r="G4727">
        <v>-24.7005809579383</v>
      </c>
      <c r="H4727">
        <v>-17.152231133591801</v>
      </c>
      <c r="I4727">
        <v>-8.6414902569110392</v>
      </c>
      <c r="J4727">
        <v>-3.4557754032421899</v>
      </c>
      <c r="K4727">
        <v>3.1962484014417001</v>
      </c>
      <c r="L4727">
        <v>3.2260167115715599</v>
      </c>
      <c r="M4727">
        <v>35.282153829757597</v>
      </c>
      <c r="N4727">
        <v>0.34859330558342999</v>
      </c>
      <c r="O4727">
        <v>95.985401459854003</v>
      </c>
      <c r="P4727">
        <v>75.641025641025607</v>
      </c>
    </row>
    <row r="4728" spans="1:17" hidden="1" x14ac:dyDescent="0.3">
      <c r="A4728" t="s">
        <v>9611</v>
      </c>
      <c r="B4728" t="s">
        <v>9612</v>
      </c>
      <c r="C4728" t="str">
        <f>IFERROR(VLOOKUP(Table1[[#This Row],[Ticker]],[1]!Table1[[Symbol]:[Industry]],2,FALSE),"-")</f>
        <v>-</v>
      </c>
      <c r="D4728" t="s">
        <v>619</v>
      </c>
      <c r="E4728">
        <v>2.9002683600000001</v>
      </c>
      <c r="F4728">
        <v>7.26</v>
      </c>
      <c r="G4728">
        <v>48.881199580363898</v>
      </c>
      <c r="H4728">
        <v>0.75200021998723798</v>
      </c>
      <c r="I4728">
        <v>16.743723750870998</v>
      </c>
      <c r="J4728">
        <v>0.54422459675781298</v>
      </c>
      <c r="K4728">
        <v>6.3964450009326104</v>
      </c>
      <c r="M4728">
        <v>99.959652270858797</v>
      </c>
      <c r="N4728">
        <v>2.4916943521594601</v>
      </c>
      <c r="O4728">
        <v>0</v>
      </c>
      <c r="P4728">
        <v>81.5</v>
      </c>
    </row>
    <row r="4729" spans="1:17" hidden="1" x14ac:dyDescent="0.3">
      <c r="A4729" t="s">
        <v>9613</v>
      </c>
      <c r="B4729" t="s">
        <v>9614</v>
      </c>
      <c r="C4729" t="str">
        <f>IFERROR(VLOOKUP(Table1[[#This Row],[Ticker]],[1]!Table1[[Symbol]:[Industry]],2,FALSE),"-")</f>
        <v>-</v>
      </c>
      <c r="D4729" t="s">
        <v>420</v>
      </c>
      <c r="E4729">
        <v>2.8862268000000002</v>
      </c>
      <c r="F4729">
        <v>8.44</v>
      </c>
      <c r="G4729">
        <v>-1.6571026970687901</v>
      </c>
      <c r="H4729">
        <v>-15.4153138703051</v>
      </c>
      <c r="I4729">
        <v>-25.7546855810483</v>
      </c>
      <c r="J4729">
        <v>6.4265775379342696</v>
      </c>
      <c r="K4729">
        <v>8.8018980344920799</v>
      </c>
      <c r="L4729">
        <v>8.7938579628385298</v>
      </c>
      <c r="M4729">
        <v>68.024960063522698</v>
      </c>
      <c r="N4729">
        <v>2.6901093180635001</v>
      </c>
      <c r="O4729">
        <v>52.132701421800903</v>
      </c>
      <c r="P4729">
        <v>48.330404217926102</v>
      </c>
      <c r="Q4729">
        <v>5.6270052664895001E-2</v>
      </c>
    </row>
    <row r="4730" spans="1:17" hidden="1" x14ac:dyDescent="0.3">
      <c r="A4730" t="s">
        <v>9615</v>
      </c>
      <c r="B4730" t="s">
        <v>9616</v>
      </c>
      <c r="C4730" t="str">
        <f>IFERROR(VLOOKUP(Table1[[#This Row],[Ticker]],[1]!Table1[[Symbol]:[Industry]],2,FALSE),"-")</f>
        <v>-</v>
      </c>
      <c r="E4730">
        <v>2.8783485</v>
      </c>
      <c r="F4730">
        <v>18.18</v>
      </c>
      <c r="G4730">
        <v>-19.010585309111399</v>
      </c>
      <c r="H4730">
        <v>-4.1612945777006196</v>
      </c>
      <c r="I4730">
        <v>-15.2562762491289</v>
      </c>
      <c r="J4730">
        <v>0.54422459675781298</v>
      </c>
      <c r="K4730">
        <v>18.177937522967099</v>
      </c>
      <c r="L4730">
        <v>17.9372501192241</v>
      </c>
      <c r="M4730">
        <v>100</v>
      </c>
      <c r="O4730">
        <v>0</v>
      </c>
      <c r="P4730">
        <v>4.9653579676674298</v>
      </c>
    </row>
    <row r="4731" spans="1:17" hidden="1" x14ac:dyDescent="0.3">
      <c r="A4731" t="s">
        <v>9617</v>
      </c>
      <c r="B4731" t="s">
        <v>9618</v>
      </c>
      <c r="C4731" t="str">
        <f>IFERROR(VLOOKUP(Table1[[#This Row],[Ticker]],[1]!Table1[[Symbol]:[Industry]],2,FALSE),"-")</f>
        <v>-</v>
      </c>
      <c r="D4731" t="s">
        <v>62</v>
      </c>
      <c r="E4731">
        <v>2.8650551850000001</v>
      </c>
      <c r="F4731">
        <v>2.79</v>
      </c>
      <c r="G4731">
        <v>-25.736506657060598</v>
      </c>
      <c r="H4731">
        <v>-5.2251243649346497</v>
      </c>
      <c r="I4731">
        <v>-29.145165138017799</v>
      </c>
      <c r="J4731">
        <v>1.99877005130326</v>
      </c>
      <c r="K4731">
        <v>2.8051148850473702</v>
      </c>
      <c r="L4731">
        <v>3.0291598092029699</v>
      </c>
      <c r="M4731">
        <v>54.523969676232198</v>
      </c>
      <c r="N4731">
        <v>0.73871175363897401</v>
      </c>
      <c r="O4731">
        <v>60.931899641576997</v>
      </c>
      <c r="P4731">
        <v>9.4117647058823604</v>
      </c>
      <c r="Q4731">
        <v>-0.135705306190888</v>
      </c>
    </row>
    <row r="4732" spans="1:17" hidden="1" x14ac:dyDescent="0.3">
      <c r="A4732" t="s">
        <v>9619</v>
      </c>
      <c r="B4732" t="s">
        <v>9620</v>
      </c>
      <c r="C4732" t="str">
        <f>IFERROR(VLOOKUP(Table1[[#This Row],[Ticker]],[1]!Table1[[Symbol]:[Industry]],2,FALSE),"-")</f>
        <v>-</v>
      </c>
      <c r="D4732" t="s">
        <v>72</v>
      </c>
      <c r="E4732">
        <v>2.8451119999999999</v>
      </c>
      <c r="F4732">
        <v>2.84</v>
      </c>
      <c r="G4732">
        <v>-19.1788953062992</v>
      </c>
      <c r="H4732">
        <v>0.63575339277907905</v>
      </c>
      <c r="I4732">
        <v>-10.459228278649199</v>
      </c>
      <c r="J4732">
        <v>0.54422459675781298</v>
      </c>
      <c r="M4732">
        <v>100</v>
      </c>
      <c r="O4732">
        <v>0</v>
      </c>
      <c r="P4732">
        <v>4.7970479704797002</v>
      </c>
    </row>
    <row r="4733" spans="1:17" hidden="1" x14ac:dyDescent="0.3">
      <c r="A4733" t="s">
        <v>9621</v>
      </c>
      <c r="B4733" t="s">
        <v>9622</v>
      </c>
      <c r="C4733" t="str">
        <f>IFERROR(VLOOKUP(Table1[[#This Row],[Ticker]],[1]!Table1[[Symbol]:[Industry]],2,FALSE),"-")</f>
        <v>-</v>
      </c>
      <c r="D4733" t="s">
        <v>539</v>
      </c>
      <c r="E4733">
        <v>2.823</v>
      </c>
      <c r="F4733">
        <v>9.41</v>
      </c>
      <c r="G4733">
        <v>41.693070807728098</v>
      </c>
      <c r="H4733">
        <v>-4.1612945777006196</v>
      </c>
      <c r="I4733">
        <v>39.006018832838201</v>
      </c>
      <c r="J4733">
        <v>0.54422459675781298</v>
      </c>
      <c r="K4733">
        <v>9.2279775740792402</v>
      </c>
      <c r="L4733">
        <v>7.7550432072140696</v>
      </c>
      <c r="M4733">
        <v>99.992037052364694</v>
      </c>
      <c r="O4733">
        <v>0</v>
      </c>
      <c r="P4733">
        <v>65.669014084506998</v>
      </c>
    </row>
    <row r="4734" spans="1:17" hidden="1" x14ac:dyDescent="0.3">
      <c r="A4734" t="s">
        <v>9623</v>
      </c>
      <c r="B4734" t="s">
        <v>9624</v>
      </c>
      <c r="C4734" t="str">
        <f>IFERROR(VLOOKUP(Table1[[#This Row],[Ticker]],[1]!Table1[[Symbol]:[Industry]],2,FALSE),"-")</f>
        <v>-</v>
      </c>
      <c r="D4734" t="s">
        <v>703</v>
      </c>
      <c r="E4734">
        <v>2.7862319549999999</v>
      </c>
      <c r="F4734">
        <v>265.41000000000003</v>
      </c>
      <c r="G4734">
        <v>-1.9259110869509</v>
      </c>
      <c r="H4734">
        <v>-0.26808424271254</v>
      </c>
      <c r="I4734">
        <v>1.1516184877131601</v>
      </c>
      <c r="J4734">
        <v>0.80450373670500197</v>
      </c>
      <c r="K4734">
        <v>255.83336664530901</v>
      </c>
      <c r="L4734">
        <v>237.089551723228</v>
      </c>
      <c r="M4734">
        <v>60.128846353450299</v>
      </c>
      <c r="N4734">
        <v>0.523129479817244</v>
      </c>
      <c r="O4734">
        <v>2.7278550167664801</v>
      </c>
      <c r="P4734">
        <v>50.801136363636303</v>
      </c>
      <c r="Q4734">
        <v>3.1679578910440001E-2</v>
      </c>
    </row>
    <row r="4735" spans="1:17" hidden="1" x14ac:dyDescent="0.3">
      <c r="A4735" t="s">
        <v>9625</v>
      </c>
      <c r="B4735" t="s">
        <v>9626</v>
      </c>
      <c r="C4735" t="str">
        <f>IFERROR(VLOOKUP(Table1[[#This Row],[Ticker]],[1]!Table1[[Symbol]:[Industry]],2,FALSE),"-")</f>
        <v>-</v>
      </c>
      <c r="D4735" t="s">
        <v>539</v>
      </c>
      <c r="E4735">
        <v>2.6956533333333299</v>
      </c>
      <c r="F4735">
        <v>13.77</v>
      </c>
      <c r="G4735">
        <v>-23.975943276778899</v>
      </c>
      <c r="H4735">
        <v>-4.1612945777006196</v>
      </c>
      <c r="I4735">
        <v>-15.2562762491289</v>
      </c>
      <c r="J4735">
        <v>0.54422459675781298</v>
      </c>
      <c r="K4735">
        <v>13.769997774276399</v>
      </c>
      <c r="L4735">
        <v>13.7328578969607</v>
      </c>
      <c r="M4735">
        <v>100</v>
      </c>
      <c r="O4735">
        <v>0</v>
      </c>
      <c r="P4735">
        <v>0</v>
      </c>
    </row>
    <row r="4736" spans="1:17" hidden="1" x14ac:dyDescent="0.3">
      <c r="A4736" t="s">
        <v>9627</v>
      </c>
      <c r="B4736" t="s">
        <v>9628</v>
      </c>
      <c r="C4736" t="str">
        <f>IFERROR(VLOOKUP(Table1[[#This Row],[Ticker]],[1]!Table1[[Symbol]:[Industry]],2,FALSE),"-")</f>
        <v>-</v>
      </c>
      <c r="D4736" t="s">
        <v>72</v>
      </c>
      <c r="E4736">
        <v>2.6850138000000001</v>
      </c>
      <c r="F4736">
        <v>8.1300000000000008</v>
      </c>
      <c r="G4736">
        <v>-23.975943276778899</v>
      </c>
      <c r="H4736">
        <v>-4.1612945777006196</v>
      </c>
      <c r="I4736">
        <v>-15.2562762491289</v>
      </c>
      <c r="J4736">
        <v>0.54422459675781298</v>
      </c>
      <c r="K4736">
        <v>8.1299999730214996</v>
      </c>
      <c r="L4736">
        <v>8.1293781236603699</v>
      </c>
      <c r="M4736">
        <v>100</v>
      </c>
      <c r="O4736">
        <v>0</v>
      </c>
      <c r="P4736">
        <v>0</v>
      </c>
    </row>
    <row r="4737" spans="1:17" hidden="1" x14ac:dyDescent="0.3">
      <c r="A4737" t="s">
        <v>9629</v>
      </c>
      <c r="B4737" t="s">
        <v>9630</v>
      </c>
      <c r="C4737" t="str">
        <f>IFERROR(VLOOKUP(Table1[[#This Row],[Ticker]],[1]!Table1[[Symbol]:[Industry]],2,FALSE),"-")</f>
        <v>-</v>
      </c>
      <c r="E4737">
        <v>2.6731669999999998</v>
      </c>
      <c r="F4737">
        <v>1.4</v>
      </c>
      <c r="G4737">
        <v>-23.256518816347199</v>
      </c>
      <c r="H4737">
        <v>-6.9781959861513201</v>
      </c>
      <c r="I4737">
        <v>-21.922942915795598</v>
      </c>
      <c r="J4737">
        <v>-2.9522788997456799</v>
      </c>
      <c r="K4737">
        <v>1.5421136935222299</v>
      </c>
      <c r="L4737">
        <v>1.51278667576208</v>
      </c>
      <c r="M4737">
        <v>43.920992027727699</v>
      </c>
      <c r="N4737">
        <v>2.20888741203632</v>
      </c>
      <c r="O4737">
        <v>65</v>
      </c>
      <c r="P4737">
        <v>45.8333333333333</v>
      </c>
      <c r="Q4737">
        <v>-1.7196423524365002E-2</v>
      </c>
    </row>
    <row r="4738" spans="1:17" hidden="1" x14ac:dyDescent="0.3">
      <c r="A4738" t="s">
        <v>9631</v>
      </c>
      <c r="B4738" t="s">
        <v>9632</v>
      </c>
      <c r="C4738" t="str">
        <f>IFERROR(VLOOKUP(Table1[[#This Row],[Ticker]],[1]!Table1[[Symbol]:[Industry]],2,FALSE),"-")</f>
        <v>-</v>
      </c>
      <c r="D4738" t="s">
        <v>216</v>
      </c>
      <c r="E4738">
        <v>2.64594</v>
      </c>
      <c r="F4738">
        <v>4.18</v>
      </c>
      <c r="G4738">
        <v>-66.715669304176103</v>
      </c>
      <c r="H4738">
        <v>0.60061018420412804</v>
      </c>
      <c r="I4738">
        <v>-3.78960958246229</v>
      </c>
      <c r="J4738">
        <v>5.3061293586625604</v>
      </c>
      <c r="K4738">
        <v>3.9127084704819199</v>
      </c>
      <c r="L4738">
        <v>4.4076803838347898</v>
      </c>
      <c r="M4738">
        <v>71.518716908574305</v>
      </c>
      <c r="N4738">
        <v>1.2307692307692299</v>
      </c>
      <c r="O4738">
        <v>74.641148325358799</v>
      </c>
      <c r="P4738">
        <v>25.149700598802301</v>
      </c>
    </row>
    <row r="4739" spans="1:17" hidden="1" x14ac:dyDescent="0.3">
      <c r="A4739" t="s">
        <v>9633</v>
      </c>
      <c r="B4739" t="s">
        <v>9634</v>
      </c>
      <c r="C4739" t="str">
        <f>IFERROR(VLOOKUP(Table1[[#This Row],[Ticker]],[1]!Table1[[Symbol]:[Industry]],2,FALSE),"-")</f>
        <v>-</v>
      </c>
      <c r="E4739">
        <v>2.6349399999999998</v>
      </c>
      <c r="F4739">
        <v>4.0599999999999996</v>
      </c>
      <c r="G4739">
        <v>26.3944270935914</v>
      </c>
      <c r="H4739">
        <v>-32.047617845906601</v>
      </c>
      <c r="I4739">
        <v>-39.510007592412499</v>
      </c>
      <c r="J4739">
        <v>0.54422459675781298</v>
      </c>
      <c r="K4739">
        <v>4.27825469170911</v>
      </c>
      <c r="L4739">
        <v>4.0978593208297802</v>
      </c>
      <c r="M4739">
        <v>34.869337904787102</v>
      </c>
      <c r="N4739">
        <v>0.238461538461538</v>
      </c>
      <c r="O4739">
        <v>48.522167487684698</v>
      </c>
      <c r="P4739">
        <v>87.096774193548299</v>
      </c>
    </row>
    <row r="4740" spans="1:17" hidden="1" x14ac:dyDescent="0.3">
      <c r="A4740" t="s">
        <v>9635</v>
      </c>
      <c r="B4740" t="s">
        <v>9636</v>
      </c>
      <c r="C4740" t="str">
        <f>IFERROR(VLOOKUP(Table1[[#This Row],[Ticker]],[1]!Table1[[Symbol]:[Industry]],2,FALSE),"-")</f>
        <v>-</v>
      </c>
      <c r="D4740" t="s">
        <v>407</v>
      </c>
      <c r="E4740">
        <v>2.6145664800000001</v>
      </c>
      <c r="F4740">
        <v>1.42</v>
      </c>
      <c r="G4740">
        <v>-35.777185512803698</v>
      </c>
      <c r="H4740">
        <v>-3.4763630708513</v>
      </c>
      <c r="I4740">
        <v>-36.367387360240002</v>
      </c>
      <c r="J4740">
        <v>-4.0012299486967304</v>
      </c>
      <c r="K4740">
        <v>1.47777066535718</v>
      </c>
      <c r="L4740">
        <v>1.5391724856825</v>
      </c>
      <c r="M4740">
        <v>39.101314059847603</v>
      </c>
      <c r="N4740">
        <v>0.63232950501260599</v>
      </c>
      <c r="O4740">
        <v>39.4366197183098</v>
      </c>
      <c r="P4740">
        <v>24.5614035087719</v>
      </c>
      <c r="Q4740">
        <v>-8.3680289172427993E-2</v>
      </c>
    </row>
    <row r="4741" spans="1:17" hidden="1" x14ac:dyDescent="0.3">
      <c r="A4741" t="s">
        <v>9637</v>
      </c>
      <c r="B4741" t="s">
        <v>9638</v>
      </c>
      <c r="C4741" t="str">
        <f>IFERROR(VLOOKUP(Table1[[#This Row],[Ticker]],[1]!Table1[[Symbol]:[Industry]],2,FALSE),"-")</f>
        <v>-</v>
      </c>
      <c r="D4741" t="s">
        <v>72</v>
      </c>
      <c r="E4741">
        <v>2.5273368</v>
      </c>
      <c r="F4741">
        <v>16.11</v>
      </c>
      <c r="G4741">
        <v>-12.6421492201099</v>
      </c>
      <c r="H4741">
        <v>-0.22581070673288201</v>
      </c>
      <c r="I4741">
        <v>-21.864971901302798</v>
      </c>
      <c r="J4741">
        <v>0.54422459675781298</v>
      </c>
      <c r="K4741">
        <v>15.8000227810199</v>
      </c>
      <c r="L4741">
        <v>15.846455804286499</v>
      </c>
      <c r="M4741">
        <v>55.983188191246398</v>
      </c>
      <c r="N4741">
        <v>9.1851851851851796E-2</v>
      </c>
      <c r="O4741">
        <v>17.939168218497802</v>
      </c>
      <c r="P4741">
        <v>23.923076923076898</v>
      </c>
    </row>
    <row r="4742" spans="1:17" hidden="1" x14ac:dyDescent="0.3">
      <c r="A4742" t="s">
        <v>9639</v>
      </c>
      <c r="B4742" t="s">
        <v>9640</v>
      </c>
      <c r="C4742" t="str">
        <f>IFERROR(VLOOKUP(Table1[[#This Row],[Ticker]],[1]!Table1[[Symbol]:[Industry]],2,FALSE),"-")</f>
        <v>-</v>
      </c>
      <c r="D4742" t="s">
        <v>420</v>
      </c>
      <c r="E4742">
        <v>2.50595422912424</v>
      </c>
      <c r="F4742">
        <v>8.33</v>
      </c>
      <c r="G4742">
        <v>-23.975943276778899</v>
      </c>
      <c r="H4742">
        <v>-4.1612945777006196</v>
      </c>
      <c r="I4742">
        <v>-15.2562762491289</v>
      </c>
      <c r="J4742">
        <v>0.54422459675781298</v>
      </c>
      <c r="K4742">
        <v>8.3299999999999894</v>
      </c>
      <c r="L4742">
        <v>8.33</v>
      </c>
      <c r="M4742">
        <v>50</v>
      </c>
      <c r="O4742">
        <v>0</v>
      </c>
      <c r="P4742">
        <v>0</v>
      </c>
    </row>
    <row r="4743" spans="1:17" hidden="1" x14ac:dyDescent="0.3">
      <c r="A4743" t="s">
        <v>9641</v>
      </c>
      <c r="B4743" t="s">
        <v>9642</v>
      </c>
      <c r="C4743" t="str">
        <f>IFERROR(VLOOKUP(Table1[[#This Row],[Ticker]],[1]!Table1[[Symbol]:[Industry]],2,FALSE),"-")</f>
        <v>-</v>
      </c>
      <c r="D4743" t="s">
        <v>619</v>
      </c>
      <c r="E4743">
        <v>2.5025556276588099</v>
      </c>
      <c r="F4743">
        <v>12.52</v>
      </c>
      <c r="G4743">
        <v>-24.214987101480101</v>
      </c>
      <c r="H4743">
        <v>-4.1612945777006196</v>
      </c>
      <c r="I4743">
        <v>-15.2562762491289</v>
      </c>
      <c r="J4743">
        <v>0.54422459675781298</v>
      </c>
      <c r="K4743">
        <v>12.5199962433661</v>
      </c>
      <c r="L4743">
        <v>12.5638445157966</v>
      </c>
      <c r="M4743">
        <v>55.887715274265297</v>
      </c>
      <c r="O4743">
        <v>0.23961661341853599</v>
      </c>
      <c r="P4743">
        <v>4.94551550712489</v>
      </c>
    </row>
    <row r="4744" spans="1:17" hidden="1" x14ac:dyDescent="0.3">
      <c r="A4744" t="s">
        <v>9643</v>
      </c>
      <c r="B4744" t="s">
        <v>9644</v>
      </c>
      <c r="C4744" t="str">
        <f>IFERROR(VLOOKUP(Table1[[#This Row],[Ticker]],[1]!Table1[[Symbol]:[Industry]],2,FALSE),"-")</f>
        <v>-</v>
      </c>
      <c r="D4744" t="s">
        <v>119</v>
      </c>
      <c r="E4744">
        <v>2.4472765500000002</v>
      </c>
      <c r="F4744">
        <v>168.9</v>
      </c>
      <c r="G4744">
        <v>53.8135304074316</v>
      </c>
      <c r="H4744">
        <v>-4.1318134456251396</v>
      </c>
      <c r="I4744">
        <v>-2.43062494652373</v>
      </c>
      <c r="J4744">
        <v>14.441505563525199</v>
      </c>
      <c r="K4744">
        <v>150.34592955271799</v>
      </c>
      <c r="L4744">
        <v>131.53499682574301</v>
      </c>
      <c r="M4744">
        <v>77.564624827246604</v>
      </c>
      <c r="N4744">
        <v>0.70199999999999996</v>
      </c>
      <c r="O4744">
        <v>8.9402013025458906</v>
      </c>
      <c r="P4744">
        <v>181.45309115147401</v>
      </c>
      <c r="Q4744">
        <v>3.5630525798532001E-2</v>
      </c>
    </row>
    <row r="4745" spans="1:17" hidden="1" x14ac:dyDescent="0.3">
      <c r="A4745" t="s">
        <v>9645</v>
      </c>
      <c r="B4745" t="s">
        <v>9646</v>
      </c>
      <c r="C4745" t="str">
        <f>IFERROR(VLOOKUP(Table1[[#This Row],[Ticker]],[1]!Table1[[Symbol]:[Industry]],2,FALSE),"-")</f>
        <v>-</v>
      </c>
      <c r="D4745" t="s">
        <v>46</v>
      </c>
      <c r="E4745">
        <v>2.34178631999999</v>
      </c>
      <c r="F4745">
        <v>2.4</v>
      </c>
      <c r="G4745">
        <v>-5.5931859894901201</v>
      </c>
      <c r="H4745">
        <v>-1.87035303188851</v>
      </c>
      <c r="I4745">
        <v>-12.2495918825592</v>
      </c>
      <c r="J4745">
        <v>1.0670674632677399</v>
      </c>
      <c r="K4745">
        <v>1.7400020759405499</v>
      </c>
      <c r="L4745">
        <v>1.26157303085244</v>
      </c>
      <c r="M4745">
        <v>79.607056726233907</v>
      </c>
      <c r="N4745">
        <v>1</v>
      </c>
      <c r="Q4745">
        <v>-3.5149089750809E-2</v>
      </c>
    </row>
    <row r="4746" spans="1:17" hidden="1" x14ac:dyDescent="0.3">
      <c r="A4746" t="s">
        <v>9647</v>
      </c>
      <c r="B4746" t="s">
        <v>9648</v>
      </c>
      <c r="C4746" t="str">
        <f>IFERROR(VLOOKUP(Table1[[#This Row],[Ticker]],[1]!Table1[[Symbol]:[Industry]],2,FALSE),"-")</f>
        <v>-</v>
      </c>
      <c r="D4746" t="s">
        <v>420</v>
      </c>
      <c r="E4746">
        <v>2.3264999999999998</v>
      </c>
      <c r="F4746">
        <v>4.95</v>
      </c>
      <c r="G4746">
        <v>402.61980140407201</v>
      </c>
      <c r="H4746">
        <v>122.941509160617</v>
      </c>
      <c r="I4746">
        <v>411.33946843172203</v>
      </c>
      <c r="J4746">
        <v>6.42657753793429</v>
      </c>
      <c r="M4746">
        <v>100</v>
      </c>
      <c r="O4746">
        <v>0</v>
      </c>
      <c r="P4746">
        <v>426.595744680851</v>
      </c>
    </row>
    <row r="4747" spans="1:17" hidden="1" x14ac:dyDescent="0.3">
      <c r="A4747" t="s">
        <v>9649</v>
      </c>
      <c r="B4747" t="s">
        <v>9650</v>
      </c>
      <c r="C4747" t="str">
        <f>IFERROR(VLOOKUP(Table1[[#This Row],[Ticker]],[1]!Table1[[Symbol]:[Industry]],2,FALSE),"-")</f>
        <v>-</v>
      </c>
      <c r="D4747" t="s">
        <v>46</v>
      </c>
      <c r="E4747">
        <v>2.2983612181383499</v>
      </c>
      <c r="F4747">
        <v>24.48</v>
      </c>
      <c r="G4747">
        <v>3.52405672322107</v>
      </c>
      <c r="H4747">
        <v>-4.1612945777006196</v>
      </c>
      <c r="I4747">
        <v>-10.282005237122</v>
      </c>
      <c r="J4747">
        <v>0.54422459675781298</v>
      </c>
      <c r="K4747">
        <v>24.432489811910301</v>
      </c>
      <c r="L4747">
        <v>23.329443847077801</v>
      </c>
      <c r="M4747">
        <v>100</v>
      </c>
      <c r="O4747">
        <v>0</v>
      </c>
      <c r="P4747">
        <v>27.5</v>
      </c>
    </row>
    <row r="4748" spans="1:17" hidden="1" x14ac:dyDescent="0.3">
      <c r="A4748" t="s">
        <v>9651</v>
      </c>
      <c r="B4748" t="s">
        <v>9652</v>
      </c>
      <c r="C4748" t="str">
        <f>IFERROR(VLOOKUP(Table1[[#This Row],[Ticker]],[1]!Table1[[Symbol]:[Industry]],2,FALSE),"-")</f>
        <v>-</v>
      </c>
      <c r="D4748" t="s">
        <v>268</v>
      </c>
      <c r="E4748">
        <v>2.2678451000000002</v>
      </c>
      <c r="F4748">
        <v>3.31</v>
      </c>
      <c r="G4748">
        <v>-19.229107833740901</v>
      </c>
      <c r="H4748">
        <v>-4.1612945777006196</v>
      </c>
      <c r="I4748">
        <v>-10.5094408060909</v>
      </c>
      <c r="J4748">
        <v>0.54422459675781298</v>
      </c>
      <c r="K4748">
        <v>3.2569891508185602</v>
      </c>
      <c r="L4748">
        <v>3.1943425127247198</v>
      </c>
      <c r="M4748">
        <v>50</v>
      </c>
      <c r="O4748">
        <v>0</v>
      </c>
      <c r="P4748">
        <v>4.7468354430379698</v>
      </c>
    </row>
    <row r="4749" spans="1:17" hidden="1" x14ac:dyDescent="0.3">
      <c r="A4749" t="s">
        <v>9653</v>
      </c>
      <c r="B4749" t="s">
        <v>9654</v>
      </c>
      <c r="C4749" t="str">
        <f>IFERROR(VLOOKUP(Table1[[#This Row],[Ticker]],[1]!Table1[[Symbol]:[Industry]],2,FALSE),"-")</f>
        <v>-</v>
      </c>
      <c r="E4749">
        <v>2.2430983119999999</v>
      </c>
      <c r="F4749">
        <v>3.76</v>
      </c>
      <c r="G4749">
        <v>288.41115349741398</v>
      </c>
      <c r="H4749">
        <v>1.75419838004585</v>
      </c>
      <c r="I4749">
        <v>132.11214480350199</v>
      </c>
      <c r="J4749">
        <v>0.54422459675781298</v>
      </c>
      <c r="K4749">
        <v>3.4415294644840202</v>
      </c>
      <c r="L4749">
        <v>2.2920570888652398</v>
      </c>
      <c r="M4749">
        <v>99.999999987781294</v>
      </c>
      <c r="N4749">
        <v>0</v>
      </c>
      <c r="O4749">
        <v>0</v>
      </c>
      <c r="P4749">
        <v>362.07228915662603</v>
      </c>
    </row>
    <row r="4750" spans="1:17" hidden="1" x14ac:dyDescent="0.3">
      <c r="A4750" t="s">
        <v>9655</v>
      </c>
      <c r="B4750" t="s">
        <v>9656</v>
      </c>
      <c r="C4750" t="str">
        <f>IFERROR(VLOOKUP(Table1[[#This Row],[Ticker]],[1]!Table1[[Symbol]:[Industry]],2,FALSE),"-")</f>
        <v>-</v>
      </c>
      <c r="D4750" t="s">
        <v>703</v>
      </c>
      <c r="E4750">
        <v>2.2099980540000002</v>
      </c>
      <c r="F4750">
        <v>70.959999999999994</v>
      </c>
      <c r="G4750">
        <v>38.925801443147499</v>
      </c>
      <c r="H4750">
        <v>-4.1892392472548901</v>
      </c>
      <c r="I4750">
        <v>12.737951745099</v>
      </c>
      <c r="J4750">
        <v>-3.4026139050544999</v>
      </c>
      <c r="K4750">
        <v>70.626986848590207</v>
      </c>
      <c r="L4750">
        <v>61.354475492259297</v>
      </c>
      <c r="M4750">
        <v>42.618677459081702</v>
      </c>
      <c r="N4750">
        <v>1.2101306621677601</v>
      </c>
      <c r="O4750">
        <v>7.2435174746335802</v>
      </c>
      <c r="P4750">
        <v>66.182669789227106</v>
      </c>
    </row>
    <row r="4751" spans="1:17" hidden="1" x14ac:dyDescent="0.3">
      <c r="A4751" t="s">
        <v>9657</v>
      </c>
      <c r="B4751" t="s">
        <v>9658</v>
      </c>
      <c r="C4751" t="str">
        <f>IFERROR(VLOOKUP(Table1[[#This Row],[Ticker]],[1]!Table1[[Symbol]:[Industry]],2,FALSE),"-")</f>
        <v>-</v>
      </c>
      <c r="D4751" t="s">
        <v>539</v>
      </c>
      <c r="E4751">
        <v>2.1650564000000001</v>
      </c>
      <c r="F4751">
        <v>6.98</v>
      </c>
      <c r="G4751">
        <v>-23.975943276778899</v>
      </c>
      <c r="H4751">
        <v>-4.1612945777006196</v>
      </c>
      <c r="I4751">
        <v>-15.2562762491289</v>
      </c>
      <c r="J4751">
        <v>0.54422459675781298</v>
      </c>
      <c r="K4751">
        <v>6.9799962302745397</v>
      </c>
      <c r="L4751">
        <v>6.9514643231375297</v>
      </c>
      <c r="M4751">
        <v>99.999996303717197</v>
      </c>
      <c r="O4751">
        <v>0</v>
      </c>
      <c r="P4751">
        <v>0</v>
      </c>
    </row>
    <row r="4752" spans="1:17" hidden="1" x14ac:dyDescent="0.3">
      <c r="A4752" t="s">
        <v>9659</v>
      </c>
      <c r="B4752" t="s">
        <v>9660</v>
      </c>
      <c r="C4752" t="str">
        <f>IFERROR(VLOOKUP(Table1[[#This Row],[Ticker]],[1]!Table1[[Symbol]:[Industry]],2,FALSE),"-")</f>
        <v>-</v>
      </c>
      <c r="D4752" t="s">
        <v>21</v>
      </c>
      <c r="E4752">
        <v>2.08</v>
      </c>
      <c r="F4752">
        <v>16.64</v>
      </c>
      <c r="G4752">
        <v>-18.991716147441299</v>
      </c>
      <c r="H4752">
        <v>0.82293255163692303</v>
      </c>
      <c r="I4752">
        <v>-10.272049119791401</v>
      </c>
      <c r="J4752">
        <v>0.54422459675781298</v>
      </c>
      <c r="K4752">
        <v>16.188778367186199</v>
      </c>
      <c r="L4752">
        <v>15.9485766063366</v>
      </c>
      <c r="M4752">
        <v>100</v>
      </c>
      <c r="N4752">
        <v>0</v>
      </c>
      <c r="O4752">
        <v>0</v>
      </c>
      <c r="P4752">
        <v>4.9842271293375404</v>
      </c>
    </row>
    <row r="4753" spans="1:17" hidden="1" x14ac:dyDescent="0.3">
      <c r="A4753" t="s">
        <v>9661</v>
      </c>
      <c r="B4753" t="s">
        <v>9662</v>
      </c>
      <c r="C4753" t="str">
        <f>IFERROR(VLOOKUP(Table1[[#This Row],[Ticker]],[1]!Table1[[Symbol]:[Industry]],2,FALSE),"-")</f>
        <v>-</v>
      </c>
      <c r="D4753" t="s">
        <v>420</v>
      </c>
      <c r="E4753">
        <v>2.0541</v>
      </c>
      <c r="F4753">
        <v>4.0999999999999996</v>
      </c>
      <c r="G4753">
        <v>-23.975943276778899</v>
      </c>
      <c r="H4753">
        <v>-4.1612945777006196</v>
      </c>
      <c r="I4753">
        <v>-15.2562762491289</v>
      </c>
      <c r="J4753">
        <v>0.54422459675781298</v>
      </c>
      <c r="K4753">
        <v>4.0999902992655102</v>
      </c>
      <c r="L4753">
        <v>4.0888447520314202</v>
      </c>
      <c r="M4753">
        <v>99.806682354411805</v>
      </c>
      <c r="O4753">
        <v>0</v>
      </c>
      <c r="P4753">
        <v>0</v>
      </c>
    </row>
    <row r="4754" spans="1:17" hidden="1" x14ac:dyDescent="0.3">
      <c r="A4754" t="s">
        <v>9663</v>
      </c>
      <c r="B4754" t="s">
        <v>9664</v>
      </c>
      <c r="C4754" t="str">
        <f>IFERROR(VLOOKUP(Table1[[#This Row],[Ticker]],[1]!Table1[[Symbol]:[Industry]],2,FALSE),"-")</f>
        <v>-</v>
      </c>
      <c r="D4754" t="s">
        <v>539</v>
      </c>
      <c r="E4754">
        <v>2.0059603199999998</v>
      </c>
      <c r="F4754">
        <v>27.09</v>
      </c>
      <c r="G4754">
        <v>93.614418169004196</v>
      </c>
      <c r="H4754">
        <v>58.4095938911084</v>
      </c>
      <c r="I4754">
        <v>72.868723750870998</v>
      </c>
      <c r="J4754">
        <v>5.5076094625023302</v>
      </c>
      <c r="K4754">
        <v>17.169841155881102</v>
      </c>
      <c r="M4754">
        <v>100</v>
      </c>
      <c r="N4754">
        <v>1.11132596685082</v>
      </c>
      <c r="O4754">
        <v>0</v>
      </c>
      <c r="P4754">
        <v>117.590361445783</v>
      </c>
    </row>
    <row r="4755" spans="1:17" hidden="1" x14ac:dyDescent="0.3">
      <c r="A4755" t="s">
        <v>9665</v>
      </c>
      <c r="B4755" t="s">
        <v>9666</v>
      </c>
      <c r="C4755" t="str">
        <f>IFERROR(VLOOKUP(Table1[[#This Row],[Ticker]],[1]!Table1[[Symbol]:[Industry]],2,FALSE),"-")</f>
        <v>-</v>
      </c>
      <c r="D4755" t="s">
        <v>407</v>
      </c>
      <c r="E4755">
        <v>1.9955985000000001</v>
      </c>
      <c r="F4755">
        <v>6.65</v>
      </c>
      <c r="G4755">
        <v>-23.218367519203099</v>
      </c>
      <c r="H4755">
        <v>-9.8350534429488405</v>
      </c>
      <c r="I4755">
        <v>-43.7508999050429</v>
      </c>
      <c r="J4755">
        <v>-10.074054973134601</v>
      </c>
      <c r="K4755">
        <v>7.3374979620270304</v>
      </c>
      <c r="L4755">
        <v>7.3149978989624804</v>
      </c>
      <c r="M4755">
        <v>32.210425684534002</v>
      </c>
      <c r="N4755">
        <v>1.58975530660377</v>
      </c>
      <c r="O4755">
        <v>40.601503759398398</v>
      </c>
      <c r="P4755">
        <v>26.425855513308001</v>
      </c>
      <c r="Q4755">
        <v>2.7668147170726999E-2</v>
      </c>
    </row>
    <row r="4756" spans="1:17" hidden="1" x14ac:dyDescent="0.3">
      <c r="A4756" t="s">
        <v>9667</v>
      </c>
      <c r="B4756" t="s">
        <v>9668</v>
      </c>
      <c r="C4756" t="str">
        <f>IFERROR(VLOOKUP(Table1[[#This Row],[Ticker]],[1]!Table1[[Symbol]:[Industry]],2,FALSE),"-")</f>
        <v>-</v>
      </c>
      <c r="D4756" t="s">
        <v>281</v>
      </c>
      <c r="E4756">
        <v>1.976</v>
      </c>
      <c r="F4756">
        <v>61.75</v>
      </c>
      <c r="G4756">
        <v>-23.975943276778899</v>
      </c>
      <c r="H4756">
        <v>-4.1612945777006196</v>
      </c>
      <c r="I4756">
        <v>-15.2562762491289</v>
      </c>
      <c r="J4756">
        <v>0.54422459675781298</v>
      </c>
      <c r="K4756">
        <v>61.75</v>
      </c>
      <c r="L4756">
        <v>61.75</v>
      </c>
      <c r="M4756">
        <v>50</v>
      </c>
      <c r="O4756">
        <v>0</v>
      </c>
      <c r="P4756">
        <v>0</v>
      </c>
    </row>
    <row r="4757" spans="1:17" hidden="1" x14ac:dyDescent="0.3">
      <c r="A4757" t="s">
        <v>9669</v>
      </c>
      <c r="B4757" t="s">
        <v>9670</v>
      </c>
      <c r="C4757" t="str">
        <f>IFERROR(VLOOKUP(Table1[[#This Row],[Ticker]],[1]!Table1[[Symbol]:[Industry]],2,FALSE),"-")</f>
        <v>-</v>
      </c>
      <c r="D4757" t="s">
        <v>89</v>
      </c>
      <c r="E4757">
        <v>1.95423462</v>
      </c>
      <c r="F4757">
        <v>7.9</v>
      </c>
      <c r="K4757">
        <v>7.7408079907778697</v>
      </c>
      <c r="M4757">
        <v>57.238046106161903</v>
      </c>
      <c r="N4757">
        <v>1</v>
      </c>
    </row>
    <row r="4758" spans="1:17" hidden="1" x14ac:dyDescent="0.3">
      <c r="A4758" t="s">
        <v>9671</v>
      </c>
      <c r="B4758" t="s">
        <v>9672</v>
      </c>
      <c r="C4758" t="str">
        <f>IFERROR(VLOOKUP(Table1[[#This Row],[Ticker]],[1]!Table1[[Symbol]:[Industry]],2,FALSE),"-")</f>
        <v>-</v>
      </c>
      <c r="D4758" t="s">
        <v>916</v>
      </c>
      <c r="E4758">
        <v>1.9468433999999999</v>
      </c>
      <c r="F4758">
        <v>3.93</v>
      </c>
      <c r="G4758">
        <v>23.768417625476701</v>
      </c>
      <c r="H4758">
        <v>0.63870542229938199</v>
      </c>
      <c r="I4758">
        <v>1.36093443336362</v>
      </c>
      <c r="J4758">
        <v>0.54422459675781298</v>
      </c>
      <c r="K4758">
        <v>3.7678869172827301</v>
      </c>
      <c r="L4758">
        <v>3.3787557962286598</v>
      </c>
      <c r="M4758">
        <v>99.758189427494898</v>
      </c>
      <c r="N4758">
        <v>0</v>
      </c>
      <c r="O4758">
        <v>0</v>
      </c>
      <c r="P4758">
        <v>47.7443609022556</v>
      </c>
    </row>
    <row r="4759" spans="1:17" hidden="1" x14ac:dyDescent="0.3">
      <c r="A4759" t="s">
        <v>9673</v>
      </c>
      <c r="B4759" t="s">
        <v>9674</v>
      </c>
      <c r="C4759" t="str">
        <f>IFERROR(VLOOKUP(Table1[[#This Row],[Ticker]],[1]!Table1[[Symbol]:[Industry]],2,FALSE),"-")</f>
        <v>-</v>
      </c>
      <c r="D4759" t="s">
        <v>703</v>
      </c>
      <c r="E4759">
        <v>1.7649299939999901</v>
      </c>
      <c r="F4759">
        <v>4531.74</v>
      </c>
      <c r="G4759">
        <v>-24.8862129466285</v>
      </c>
      <c r="K4759">
        <v>4523.2196314963803</v>
      </c>
      <c r="L4759">
        <v>4345.2923176734603</v>
      </c>
      <c r="M4759">
        <v>66.2688689774686</v>
      </c>
      <c r="N4759">
        <v>1</v>
      </c>
      <c r="O4759">
        <v>4.3749200086500899</v>
      </c>
      <c r="P4759">
        <v>0.48203991130819601</v>
      </c>
      <c r="Q4759">
        <v>7.1969087878504007E-2</v>
      </c>
    </row>
    <row r="4760" spans="1:17" hidden="1" x14ac:dyDescent="0.3">
      <c r="A4760" t="s">
        <v>9675</v>
      </c>
      <c r="B4760" t="s">
        <v>9676</v>
      </c>
      <c r="C4760" t="str">
        <f>IFERROR(VLOOKUP(Table1[[#This Row],[Ticker]],[1]!Table1[[Symbol]:[Industry]],2,FALSE),"-")</f>
        <v>-</v>
      </c>
      <c r="D4760" t="s">
        <v>21</v>
      </c>
      <c r="E4760">
        <v>1.6015999999999999</v>
      </c>
      <c r="F4760">
        <v>0.44</v>
      </c>
      <c r="G4760">
        <v>-23.975943276778899</v>
      </c>
      <c r="H4760">
        <v>-4.1612945777006196</v>
      </c>
      <c r="I4760">
        <v>-15.2562762491289</v>
      </c>
      <c r="J4760">
        <v>0.54422459675781298</v>
      </c>
      <c r="K4760">
        <v>0.43999997596829399</v>
      </c>
      <c r="L4760">
        <v>0.43925220595035502</v>
      </c>
      <c r="M4760">
        <v>100</v>
      </c>
      <c r="O4760">
        <v>0</v>
      </c>
      <c r="P4760">
        <v>0</v>
      </c>
    </row>
    <row r="4761" spans="1:17" hidden="1" x14ac:dyDescent="0.3">
      <c r="A4761" t="s">
        <v>9677</v>
      </c>
      <c r="B4761" t="s">
        <v>9678</v>
      </c>
      <c r="C4761" t="str">
        <f>IFERROR(VLOOKUP(Table1[[#This Row],[Ticker]],[1]!Table1[[Symbol]:[Industry]],2,FALSE),"-")</f>
        <v>-</v>
      </c>
      <c r="D4761" t="s">
        <v>619</v>
      </c>
      <c r="E4761">
        <v>1.5193308000000001</v>
      </c>
      <c r="F4761">
        <v>4.42</v>
      </c>
      <c r="G4761">
        <v>45.372715727052402</v>
      </c>
      <c r="H4761">
        <v>-4.1612945777006196</v>
      </c>
      <c r="I4761">
        <v>46.0575923640097</v>
      </c>
      <c r="J4761">
        <v>0.54422459675781298</v>
      </c>
      <c r="K4761">
        <v>4.3201296447834396</v>
      </c>
      <c r="L4761">
        <v>3.5260445901514199</v>
      </c>
      <c r="M4761">
        <v>100</v>
      </c>
      <c r="O4761">
        <v>0</v>
      </c>
      <c r="P4761">
        <v>69.348659003831401</v>
      </c>
    </row>
    <row r="4762" spans="1:17" hidden="1" x14ac:dyDescent="0.3">
      <c r="A4762" t="s">
        <v>9679</v>
      </c>
      <c r="B4762" t="s">
        <v>9680</v>
      </c>
      <c r="C4762" t="str">
        <f>IFERROR(VLOOKUP(Table1[[#This Row],[Ticker]],[1]!Table1[[Symbol]:[Industry]],2,FALSE),"-")</f>
        <v>-</v>
      </c>
      <c r="D4762" t="s">
        <v>138</v>
      </c>
      <c r="E4762">
        <v>1.3824000000000001</v>
      </c>
      <c r="F4762">
        <v>11.52</v>
      </c>
      <c r="G4762">
        <v>-23.975943276778899</v>
      </c>
      <c r="H4762">
        <v>-4.1612945777006196</v>
      </c>
      <c r="I4762">
        <v>-15.2562762491289</v>
      </c>
      <c r="J4762">
        <v>0.54422459675781298</v>
      </c>
      <c r="K4762">
        <v>11.5199999999999</v>
      </c>
      <c r="L4762">
        <v>11.52</v>
      </c>
      <c r="M4762">
        <v>50</v>
      </c>
      <c r="O4762">
        <v>0</v>
      </c>
      <c r="P4762">
        <v>0</v>
      </c>
    </row>
    <row r="4763" spans="1:17" hidden="1" x14ac:dyDescent="0.3">
      <c r="A4763" t="s">
        <v>9681</v>
      </c>
      <c r="B4763" t="s">
        <v>9682</v>
      </c>
      <c r="C4763" t="str">
        <f>IFERROR(VLOOKUP(Table1[[#This Row],[Ticker]],[1]!Table1[[Symbol]:[Industry]],2,FALSE),"-")</f>
        <v>-</v>
      </c>
      <c r="D4763" t="s">
        <v>122</v>
      </c>
      <c r="E4763">
        <v>1.37832452449136</v>
      </c>
      <c r="F4763">
        <v>13.12</v>
      </c>
      <c r="G4763">
        <v>-23.975943276778899</v>
      </c>
      <c r="H4763">
        <v>-4.1612945777006196</v>
      </c>
      <c r="I4763">
        <v>-15.2562762491289</v>
      </c>
      <c r="J4763">
        <v>0.54422459675781298</v>
      </c>
      <c r="K4763">
        <v>13.12</v>
      </c>
      <c r="L4763">
        <v>13.1199999999999</v>
      </c>
      <c r="M4763">
        <v>50</v>
      </c>
      <c r="O4763">
        <v>0</v>
      </c>
      <c r="P4763">
        <v>0</v>
      </c>
    </row>
    <row r="4764" spans="1:17" hidden="1" x14ac:dyDescent="0.3">
      <c r="A4764" t="s">
        <v>9683</v>
      </c>
      <c r="B4764" t="s">
        <v>9684</v>
      </c>
      <c r="C4764" t="str">
        <f>IFERROR(VLOOKUP(Table1[[#This Row],[Ticker]],[1]!Table1[[Symbol]:[Industry]],2,FALSE),"-")</f>
        <v>-</v>
      </c>
      <c r="D4764" t="s">
        <v>626</v>
      </c>
      <c r="E4764">
        <v>1.3188</v>
      </c>
      <c r="F4764">
        <v>18.84</v>
      </c>
      <c r="G4764">
        <v>-23.975943276778899</v>
      </c>
      <c r="H4764">
        <v>-4.1612945777006196</v>
      </c>
      <c r="I4764">
        <v>-15.2562762491289</v>
      </c>
      <c r="J4764">
        <v>0.54422459675781298</v>
      </c>
      <c r="K4764">
        <v>18.839972458143301</v>
      </c>
      <c r="L4764">
        <v>18.740483420486001</v>
      </c>
      <c r="M4764">
        <v>100</v>
      </c>
      <c r="O4764">
        <v>0</v>
      </c>
      <c r="P4764">
        <v>0</v>
      </c>
    </row>
    <row r="4765" spans="1:17" hidden="1" x14ac:dyDescent="0.3">
      <c r="A4765" t="s">
        <v>9685</v>
      </c>
      <c r="B4765" t="s">
        <v>9686</v>
      </c>
      <c r="C4765" t="str">
        <f>IFERROR(VLOOKUP(Table1[[#This Row],[Ticker]],[1]!Table1[[Symbol]:[Industry]],2,FALSE),"-")</f>
        <v>-</v>
      </c>
      <c r="D4765" t="s">
        <v>1147</v>
      </c>
      <c r="E4765">
        <v>1.2757499999999999</v>
      </c>
      <c r="F4765">
        <v>85.05</v>
      </c>
      <c r="G4765">
        <v>-40.878727839553697</v>
      </c>
      <c r="H4765">
        <v>-4.1612945777006196</v>
      </c>
      <c r="I4765">
        <v>-28.911098584154299</v>
      </c>
      <c r="J4765">
        <v>0.54422459675781298</v>
      </c>
      <c r="K4765">
        <v>85.291336344488201</v>
      </c>
      <c r="L4765">
        <v>90.075719444525902</v>
      </c>
      <c r="M4765">
        <v>3.8134211653962402</v>
      </c>
      <c r="O4765">
        <v>20.3409758965314</v>
      </c>
      <c r="P4765">
        <v>0</v>
      </c>
    </row>
    <row r="4766" spans="1:17" hidden="1" x14ac:dyDescent="0.3">
      <c r="A4766" t="s">
        <v>9687</v>
      </c>
      <c r="B4766" t="s">
        <v>9688</v>
      </c>
      <c r="C4766" t="str">
        <f>IFERROR(VLOOKUP(Table1[[#This Row],[Ticker]],[1]!Table1[[Symbol]:[Industry]],2,FALSE),"-")</f>
        <v>-</v>
      </c>
      <c r="E4766">
        <v>1.2705</v>
      </c>
      <c r="F4766">
        <v>10.5</v>
      </c>
      <c r="G4766">
        <v>-23.975943276778899</v>
      </c>
      <c r="H4766">
        <v>-4.1612945777006196</v>
      </c>
      <c r="I4766">
        <v>-15.2562762491289</v>
      </c>
      <c r="J4766">
        <v>0.54422459675781298</v>
      </c>
      <c r="K4766">
        <v>10.4999999807725</v>
      </c>
      <c r="L4766">
        <v>10.4995826058021</v>
      </c>
      <c r="M4766">
        <v>100</v>
      </c>
      <c r="O4766">
        <v>0</v>
      </c>
      <c r="P4766">
        <v>0</v>
      </c>
    </row>
    <row r="4767" spans="1:17" hidden="1" x14ac:dyDescent="0.3">
      <c r="A4767" t="s">
        <v>9689</v>
      </c>
      <c r="B4767" t="s">
        <v>9690</v>
      </c>
      <c r="C4767" t="str">
        <f>IFERROR(VLOOKUP(Table1[[#This Row],[Ticker]],[1]!Table1[[Symbol]:[Industry]],2,FALSE),"-")</f>
        <v>-</v>
      </c>
      <c r="D4767" t="s">
        <v>72</v>
      </c>
      <c r="E4767">
        <v>1.2510239999999999</v>
      </c>
      <c r="F4767">
        <v>10.050000000000001</v>
      </c>
      <c r="G4767">
        <v>-23.975943276778899</v>
      </c>
      <c r="H4767">
        <v>-4.1612945777006196</v>
      </c>
      <c r="I4767">
        <v>-15.2562762491289</v>
      </c>
      <c r="J4767">
        <v>0.54422459675781298</v>
      </c>
      <c r="K4767">
        <v>10.050000000000001</v>
      </c>
      <c r="L4767">
        <v>10.049999999999899</v>
      </c>
      <c r="M4767">
        <v>50</v>
      </c>
      <c r="O4767">
        <v>0</v>
      </c>
      <c r="P4767">
        <v>0</v>
      </c>
    </row>
    <row r="4768" spans="1:17" hidden="1" x14ac:dyDescent="0.3">
      <c r="A4768" t="s">
        <v>9691</v>
      </c>
      <c r="B4768" t="s">
        <v>9692</v>
      </c>
      <c r="C4768" t="str">
        <f>IFERROR(VLOOKUP(Table1[[#This Row],[Ticker]],[1]!Table1[[Symbol]:[Industry]],2,FALSE),"-")</f>
        <v>-</v>
      </c>
      <c r="D4768" t="s">
        <v>72</v>
      </c>
      <c r="E4768">
        <v>1.143</v>
      </c>
      <c r="F4768">
        <v>3.81</v>
      </c>
      <c r="G4768">
        <v>-23.975943276778899</v>
      </c>
      <c r="H4768">
        <v>-4.1612945777006196</v>
      </c>
      <c r="I4768">
        <v>-15.2562762491289</v>
      </c>
      <c r="J4768">
        <v>0.54422459675781298</v>
      </c>
      <c r="K4768">
        <v>3.8099999645298102</v>
      </c>
      <c r="L4768">
        <v>3.80915747887367</v>
      </c>
      <c r="M4768">
        <v>100</v>
      </c>
      <c r="O4768">
        <v>0</v>
      </c>
      <c r="P4768">
        <v>0</v>
      </c>
    </row>
    <row r="4769" spans="1:16" hidden="1" x14ac:dyDescent="0.3">
      <c r="A4769" t="s">
        <v>9693</v>
      </c>
      <c r="B4769" t="s">
        <v>9694</v>
      </c>
      <c r="C4769" t="str">
        <f>IFERROR(VLOOKUP(Table1[[#This Row],[Ticker]],[1]!Table1[[Symbol]:[Industry]],2,FALSE),"-")</f>
        <v>-</v>
      </c>
      <c r="D4769" t="s">
        <v>51</v>
      </c>
      <c r="E4769">
        <v>1.129</v>
      </c>
      <c r="F4769">
        <v>11.29</v>
      </c>
      <c r="G4769">
        <v>46.054177205148697</v>
      </c>
      <c r="H4769">
        <v>0.76435597992019</v>
      </c>
      <c r="I4769">
        <v>54.773844232798702</v>
      </c>
      <c r="J4769">
        <v>0.54422459675781298</v>
      </c>
      <c r="K4769">
        <v>10.746808013261999</v>
      </c>
      <c r="L4769">
        <v>8.4618209555830006</v>
      </c>
      <c r="M4769">
        <v>100</v>
      </c>
      <c r="N4769">
        <v>0</v>
      </c>
      <c r="O4769">
        <v>0</v>
      </c>
      <c r="P4769">
        <v>70.030120481927696</v>
      </c>
    </row>
    <row r="4770" spans="1:16" hidden="1" x14ac:dyDescent="0.3">
      <c r="A4770" t="s">
        <v>9695</v>
      </c>
      <c r="B4770" t="s">
        <v>9696</v>
      </c>
      <c r="C4770" t="str">
        <f>IFERROR(VLOOKUP(Table1[[#This Row],[Ticker]],[1]!Table1[[Symbol]:[Industry]],2,FALSE),"-")</f>
        <v>-</v>
      </c>
      <c r="D4770" t="s">
        <v>619</v>
      </c>
      <c r="E4770">
        <v>1.0733211024003799</v>
      </c>
      <c r="F4770">
        <v>1.95</v>
      </c>
      <c r="K4770">
        <v>2.2159995707425302</v>
      </c>
      <c r="M4770" s="1">
        <v>2.4459774300000002E-7</v>
      </c>
      <c r="N4770">
        <v>1</v>
      </c>
    </row>
    <row r="4771" spans="1:16" hidden="1" x14ac:dyDescent="0.3">
      <c r="A4771" t="s">
        <v>9697</v>
      </c>
      <c r="B4771" t="s">
        <v>9698</v>
      </c>
      <c r="C4771" t="str">
        <f>IFERROR(VLOOKUP(Table1[[#This Row],[Ticker]],[1]!Table1[[Symbol]:[Industry]],2,FALSE),"-")</f>
        <v>-</v>
      </c>
      <c r="D4771" t="s">
        <v>46</v>
      </c>
      <c r="E4771">
        <v>0.93283125</v>
      </c>
      <c r="F4771">
        <v>57.85</v>
      </c>
      <c r="G4771">
        <v>-23.975943276778899</v>
      </c>
      <c r="H4771">
        <v>-4.1612945777006196</v>
      </c>
      <c r="I4771">
        <v>-15.2562762491289</v>
      </c>
      <c r="J4771">
        <v>0.54422459675781298</v>
      </c>
      <c r="K4771">
        <v>57.8499258782903</v>
      </c>
      <c r="L4771">
        <v>57.583006978251298</v>
      </c>
      <c r="M4771">
        <v>100</v>
      </c>
      <c r="O4771">
        <v>0</v>
      </c>
      <c r="P4771">
        <v>0</v>
      </c>
    </row>
    <row r="4772" spans="1:16" hidden="1" x14ac:dyDescent="0.3">
      <c r="A4772" t="s">
        <v>9699</v>
      </c>
      <c r="B4772" t="s">
        <v>9700</v>
      </c>
      <c r="C4772" t="str">
        <f>IFERROR(VLOOKUP(Table1[[#This Row],[Ticker]],[1]!Table1[[Symbol]:[Industry]],2,FALSE),"-")</f>
        <v>-</v>
      </c>
      <c r="D4772" t="s">
        <v>163</v>
      </c>
      <c r="E4772">
        <v>0.92903103284561495</v>
      </c>
      <c r="F4772">
        <v>9.5</v>
      </c>
      <c r="G4772">
        <v>-23.975943276778899</v>
      </c>
      <c r="I4772">
        <v>-15.2562762491289</v>
      </c>
      <c r="K4772">
        <v>9.5</v>
      </c>
      <c r="L4772">
        <v>9.5</v>
      </c>
      <c r="M4772">
        <v>50</v>
      </c>
      <c r="O4772">
        <v>0</v>
      </c>
      <c r="P4772">
        <v>0</v>
      </c>
    </row>
    <row r="4773" spans="1:16" hidden="1" x14ac:dyDescent="0.3">
      <c r="A4773" t="s">
        <v>9701</v>
      </c>
      <c r="B4773" t="s">
        <v>9702</v>
      </c>
      <c r="C4773" t="str">
        <f>IFERROR(VLOOKUP(Table1[[#This Row],[Ticker]],[1]!Table1[[Symbol]:[Industry]],2,FALSE),"-")</f>
        <v>-</v>
      </c>
      <c r="D4773" t="s">
        <v>539</v>
      </c>
      <c r="E4773">
        <v>0.86460657346542202</v>
      </c>
      <c r="F4773">
        <v>11.02</v>
      </c>
      <c r="G4773">
        <v>-23.975943276778899</v>
      </c>
      <c r="H4773">
        <v>-4.1612945777006196</v>
      </c>
      <c r="I4773">
        <v>-15.2562762491289</v>
      </c>
      <c r="J4773">
        <v>0.54422459675781298</v>
      </c>
      <c r="K4773">
        <v>11.019999945333</v>
      </c>
      <c r="L4773">
        <v>11.018739882153801</v>
      </c>
      <c r="M4773">
        <v>100</v>
      </c>
      <c r="O4773">
        <v>0</v>
      </c>
      <c r="P4773">
        <v>0</v>
      </c>
    </row>
    <row r="4774" spans="1:16" hidden="1" x14ac:dyDescent="0.3">
      <c r="A4774" t="s">
        <v>9703</v>
      </c>
      <c r="B4774" t="s">
        <v>9704</v>
      </c>
      <c r="C4774" t="str">
        <f>IFERROR(VLOOKUP(Table1[[#This Row],[Ticker]],[1]!Table1[[Symbol]:[Industry]],2,FALSE),"-")</f>
        <v>-</v>
      </c>
      <c r="D4774" t="s">
        <v>626</v>
      </c>
      <c r="E4774">
        <v>0.73349999999999704</v>
      </c>
      <c r="F4774">
        <v>4.8899999999999997</v>
      </c>
      <c r="G4774">
        <v>-23.975943276778899</v>
      </c>
      <c r="I4774">
        <v>-15.2562762491289</v>
      </c>
      <c r="K4774">
        <v>4.8899999999999899</v>
      </c>
      <c r="L4774">
        <v>4.8899999999999801</v>
      </c>
      <c r="M4774">
        <v>50</v>
      </c>
      <c r="O4774">
        <v>0</v>
      </c>
      <c r="P4774">
        <v>0</v>
      </c>
    </row>
    <row r="4775" spans="1:16" hidden="1" x14ac:dyDescent="0.3">
      <c r="A4775" t="s">
        <v>9705</v>
      </c>
      <c r="B4775" t="s">
        <v>9706</v>
      </c>
      <c r="C4775" t="str">
        <f>IFERROR(VLOOKUP(Table1[[#This Row],[Ticker]],[1]!Table1[[Symbol]:[Industry]],2,FALSE),"-")</f>
        <v>-</v>
      </c>
      <c r="D4775" t="s">
        <v>198</v>
      </c>
      <c r="E4775">
        <v>0.72540000000000004</v>
      </c>
      <c r="F4775">
        <v>8.06</v>
      </c>
      <c r="G4775">
        <v>57.147652228839</v>
      </c>
      <c r="H4775">
        <v>0.78662208896605501</v>
      </c>
      <c r="I4775">
        <v>41.553062272271802</v>
      </c>
      <c r="J4775">
        <v>0.54422459675781298</v>
      </c>
      <c r="K4775">
        <v>7.3391333683651503</v>
      </c>
      <c r="L4775">
        <v>5.8829256420351204</v>
      </c>
      <c r="M4775">
        <v>100</v>
      </c>
      <c r="N4775">
        <v>0.28695652173913</v>
      </c>
      <c r="O4775">
        <v>0</v>
      </c>
      <c r="P4775">
        <v>81.123595505617899</v>
      </c>
    </row>
    <row r="4776" spans="1:16" hidden="1" x14ac:dyDescent="0.3">
      <c r="A4776" t="s">
        <v>9707</v>
      </c>
      <c r="B4776" t="s">
        <v>9708</v>
      </c>
      <c r="C4776" t="str">
        <f>IFERROR(VLOOKUP(Table1[[#This Row],[Ticker]],[1]!Table1[[Symbol]:[Industry]],2,FALSE),"-")</f>
        <v>-</v>
      </c>
      <c r="E4776">
        <v>0.66086999999999996</v>
      </c>
      <c r="F4776">
        <v>10.5</v>
      </c>
      <c r="G4776">
        <v>-23.975943276778899</v>
      </c>
      <c r="H4776">
        <v>-4.1612945777006196</v>
      </c>
      <c r="I4776">
        <v>-15.2562762491289</v>
      </c>
      <c r="J4776">
        <v>0.54422459675781298</v>
      </c>
      <c r="K4776">
        <v>9.98224305591304</v>
      </c>
      <c r="M4776">
        <v>50</v>
      </c>
      <c r="O4776">
        <v>0</v>
      </c>
    </row>
    <row r="4777" spans="1:16" hidden="1" x14ac:dyDescent="0.3">
      <c r="A4777" t="s">
        <v>9709</v>
      </c>
      <c r="B4777" t="s">
        <v>9710</v>
      </c>
      <c r="C4777" t="str">
        <f>IFERROR(VLOOKUP(Table1[[#This Row],[Ticker]],[1]!Table1[[Symbol]:[Industry]],2,FALSE),"-")</f>
        <v>-</v>
      </c>
      <c r="D4777" t="s">
        <v>703</v>
      </c>
      <c r="E4777">
        <v>0.62861604399999904</v>
      </c>
      <c r="F4777">
        <v>35.6</v>
      </c>
      <c r="G4777">
        <v>37.989479835140997</v>
      </c>
      <c r="H4777">
        <v>-4.6328618453843697</v>
      </c>
      <c r="I4777">
        <v>12.8473581517346</v>
      </c>
      <c r="J4777">
        <v>-3.3400507849726799</v>
      </c>
      <c r="K4777">
        <v>35.515618830896301</v>
      </c>
      <c r="L4777">
        <v>30.958629199934801</v>
      </c>
      <c r="M4777">
        <v>21.949362773198501</v>
      </c>
      <c r="N4777">
        <v>1.0380892848874399</v>
      </c>
      <c r="O4777">
        <v>9.5224719101123494</v>
      </c>
      <c r="P4777">
        <v>64.055299539170505</v>
      </c>
    </row>
    <row r="4778" spans="1:16" hidden="1" x14ac:dyDescent="0.3">
      <c r="A4778" t="s">
        <v>9711</v>
      </c>
      <c r="B4778" t="s">
        <v>9712</v>
      </c>
      <c r="C4778" t="str">
        <f>IFERROR(VLOOKUP(Table1[[#This Row],[Ticker]],[1]!Table1[[Symbol]:[Industry]],2,FALSE),"-")</f>
        <v>-</v>
      </c>
      <c r="D4778" t="s">
        <v>116</v>
      </c>
      <c r="E4778">
        <v>0.49906499999999998</v>
      </c>
      <c r="F4778">
        <v>20.37</v>
      </c>
      <c r="G4778">
        <v>-13.7486705495061</v>
      </c>
      <c r="H4778">
        <v>0.83870542229939105</v>
      </c>
      <c r="I4778">
        <v>-10.2562762491289</v>
      </c>
      <c r="J4778">
        <v>0.54422459675781298</v>
      </c>
      <c r="K4778">
        <v>19.857134410828898</v>
      </c>
      <c r="L4778">
        <v>19.274703723206699</v>
      </c>
      <c r="M4778">
        <v>100</v>
      </c>
      <c r="N4778">
        <v>0</v>
      </c>
      <c r="O4778">
        <v>0</v>
      </c>
      <c r="P4778">
        <v>10.2272727272727</v>
      </c>
    </row>
    <row r="4779" spans="1:16" hidden="1" x14ac:dyDescent="0.3">
      <c r="A4779" t="s">
        <v>9713</v>
      </c>
      <c r="B4779" t="s">
        <v>9714</v>
      </c>
      <c r="C4779" t="str">
        <f>IFERROR(VLOOKUP(Table1[[#This Row],[Ticker]],[1]!Table1[[Symbol]:[Industry]],2,FALSE),"-")</f>
        <v>-</v>
      </c>
      <c r="D4779" t="s">
        <v>138</v>
      </c>
      <c r="E4779">
        <v>0.49402200000000002</v>
      </c>
      <c r="F4779">
        <v>4.1100000000000003</v>
      </c>
      <c r="G4779">
        <v>-23.975943276778899</v>
      </c>
      <c r="H4779">
        <v>-4.1612945777006196</v>
      </c>
      <c r="I4779">
        <v>-15.2562762491289</v>
      </c>
      <c r="J4779">
        <v>0.54422459675781298</v>
      </c>
      <c r="K4779">
        <v>4.1099999609521802</v>
      </c>
      <c r="L4779">
        <v>4.1090999158241903</v>
      </c>
      <c r="M4779">
        <v>100</v>
      </c>
      <c r="O4779">
        <v>0</v>
      </c>
      <c r="P4779">
        <v>0</v>
      </c>
    </row>
    <row r="4780" spans="1:16" hidden="1" x14ac:dyDescent="0.3">
      <c r="A4780" t="s">
        <v>9715</v>
      </c>
      <c r="B4780" t="s">
        <v>9716</v>
      </c>
      <c r="C4780" t="str">
        <f>IFERROR(VLOOKUP(Table1[[#This Row],[Ticker]],[1]!Table1[[Symbol]:[Industry]],2,FALSE),"-")</f>
        <v>-</v>
      </c>
      <c r="D4780" t="s">
        <v>539</v>
      </c>
      <c r="E4780">
        <v>0.40247096399999999</v>
      </c>
      <c r="F4780">
        <v>4.2300000000000004</v>
      </c>
      <c r="G4780">
        <v>-13.819693276778899</v>
      </c>
      <c r="H4780">
        <v>0.78662208896605501</v>
      </c>
      <c r="I4780">
        <v>-5.1000262491289297</v>
      </c>
      <c r="J4780">
        <v>5.4921412634244904</v>
      </c>
      <c r="K4780">
        <v>3.8624453142583701</v>
      </c>
      <c r="L4780">
        <v>3.8254913200077398</v>
      </c>
      <c r="M4780">
        <v>100</v>
      </c>
      <c r="N4780">
        <v>6.2</v>
      </c>
      <c r="O4780">
        <v>0</v>
      </c>
      <c r="P4780">
        <v>10.15625</v>
      </c>
    </row>
    <row r="4781" spans="1:16" hidden="1" x14ac:dyDescent="0.3">
      <c r="A4781" t="s">
        <v>9717</v>
      </c>
      <c r="B4781" t="s">
        <v>9718</v>
      </c>
      <c r="C4781" t="str">
        <f>IFERROR(VLOOKUP(Table1[[#This Row],[Ticker]],[1]!Table1[[Symbol]:[Industry]],2,FALSE),"-")</f>
        <v>-</v>
      </c>
      <c r="E4781">
        <v>0.38200000000000001</v>
      </c>
      <c r="F4781">
        <v>9.5500000000000007</v>
      </c>
      <c r="G4781">
        <v>-23.975943276778899</v>
      </c>
      <c r="H4781">
        <v>-4.1612945777006196</v>
      </c>
      <c r="I4781">
        <v>-15.2562762491289</v>
      </c>
      <c r="J4781">
        <v>0.54422459675781298</v>
      </c>
      <c r="K4781">
        <v>9.5499987698719906</v>
      </c>
      <c r="L4781">
        <v>9.52610156420503</v>
      </c>
      <c r="M4781">
        <v>100</v>
      </c>
      <c r="O4781">
        <v>0</v>
      </c>
      <c r="P4781">
        <v>0</v>
      </c>
    </row>
    <row r="4782" spans="1:16" hidden="1" x14ac:dyDescent="0.3">
      <c r="A4782" t="s">
        <v>9719</v>
      </c>
      <c r="B4782" t="s">
        <v>9720</v>
      </c>
      <c r="C4782" t="str">
        <f>IFERROR(VLOOKUP(Table1[[#This Row],[Ticker]],[1]!Table1[[Symbol]:[Industry]],2,FALSE),"-")</f>
        <v>-</v>
      </c>
      <c r="D4782" t="s">
        <v>46</v>
      </c>
      <c r="E4782">
        <v>0.36780000000000002</v>
      </c>
      <c r="F4782">
        <v>12.26</v>
      </c>
      <c r="G4782">
        <v>167.928818627982</v>
      </c>
      <c r="H4782">
        <v>0.80445884695691305</v>
      </c>
      <c r="I4782">
        <v>176.64848565563199</v>
      </c>
      <c r="J4782">
        <v>0.54422459675781298</v>
      </c>
      <c r="K4782">
        <v>11.288265800081399</v>
      </c>
      <c r="M4782">
        <v>100</v>
      </c>
      <c r="N4782">
        <v>0</v>
      </c>
      <c r="O4782">
        <v>0</v>
      </c>
      <c r="P4782">
        <v>191.90476190476099</v>
      </c>
    </row>
    <row r="4783" spans="1:16" hidden="1" x14ac:dyDescent="0.3">
      <c r="A4783" t="s">
        <v>9721</v>
      </c>
      <c r="B4783" t="s">
        <v>9722</v>
      </c>
      <c r="C4783" t="str">
        <f>IFERROR(VLOOKUP(Table1[[#This Row],[Ticker]],[1]!Table1[[Symbol]:[Industry]],2,FALSE),"-")</f>
        <v>-</v>
      </c>
      <c r="D4783" t="s">
        <v>420</v>
      </c>
      <c r="E4783">
        <v>0.35678500000000002</v>
      </c>
      <c r="F4783">
        <v>7.15</v>
      </c>
      <c r="G4783">
        <v>-23.975943276778899</v>
      </c>
      <c r="H4783">
        <v>-4.1612945777006196</v>
      </c>
      <c r="I4783">
        <v>-15.2562762491289</v>
      </c>
      <c r="J4783">
        <v>0.54422459675781298</v>
      </c>
      <c r="K4783">
        <v>7.1499999275840302</v>
      </c>
      <c r="L4783">
        <v>7.1483800951945904</v>
      </c>
      <c r="M4783">
        <v>100</v>
      </c>
      <c r="O4783">
        <v>0</v>
      </c>
      <c r="P4783">
        <v>0</v>
      </c>
    </row>
    <row r="4784" spans="1:16" hidden="1" x14ac:dyDescent="0.3">
      <c r="A4784" t="s">
        <v>9723</v>
      </c>
      <c r="B4784" t="s">
        <v>9724</v>
      </c>
      <c r="C4784" t="str">
        <f>IFERROR(VLOOKUP(Table1[[#This Row],[Ticker]],[1]!Table1[[Symbol]:[Industry]],2,FALSE),"-")</f>
        <v>-</v>
      </c>
      <c r="D4784" t="s">
        <v>116</v>
      </c>
      <c r="E4784">
        <v>0.34499999999999997</v>
      </c>
      <c r="F4784">
        <v>3.45</v>
      </c>
      <c r="G4784">
        <v>-14.103331811810699</v>
      </c>
      <c r="H4784">
        <v>-4.1612945777006196</v>
      </c>
      <c r="I4784">
        <v>-15.2562762491289</v>
      </c>
      <c r="J4784">
        <v>0.54422459675781298</v>
      </c>
      <c r="K4784">
        <v>3.4498227857756598</v>
      </c>
      <c r="L4784">
        <v>3.4071697987314602</v>
      </c>
      <c r="M4784">
        <v>100</v>
      </c>
      <c r="O4784">
        <v>0</v>
      </c>
      <c r="P4784">
        <v>9.8726114649681591</v>
      </c>
    </row>
    <row r="4785" spans="1:16" hidden="1" x14ac:dyDescent="0.3">
      <c r="A4785" t="s">
        <v>9725</v>
      </c>
      <c r="B4785" t="s">
        <v>9726</v>
      </c>
      <c r="C4785" t="str">
        <f>IFERROR(VLOOKUP(Table1[[#This Row],[Ticker]],[1]!Table1[[Symbol]:[Industry]],2,FALSE),"-")</f>
        <v>-</v>
      </c>
      <c r="E4785">
        <v>0.33499999999999802</v>
      </c>
      <c r="F4785">
        <v>1</v>
      </c>
      <c r="G4785">
        <v>-14.8449732899431</v>
      </c>
      <c r="H4785">
        <v>-4.2627840798750798</v>
      </c>
      <c r="I4785">
        <v>-17.738252227332602</v>
      </c>
      <c r="J4785">
        <v>-0.68487498968562099</v>
      </c>
      <c r="M4785">
        <v>50</v>
      </c>
      <c r="N4785">
        <v>1</v>
      </c>
    </row>
    <row r="4786" spans="1:16" hidden="1" x14ac:dyDescent="0.3">
      <c r="A4786" t="s">
        <v>9727</v>
      </c>
      <c r="B4786" t="s">
        <v>9728</v>
      </c>
      <c r="C4786" t="str">
        <f>IFERROR(VLOOKUP(Table1[[#This Row],[Ticker]],[1]!Table1[[Symbol]:[Industry]],2,FALSE),"-")</f>
        <v>-</v>
      </c>
      <c r="D4786" t="s">
        <v>420</v>
      </c>
      <c r="E4786">
        <v>0.28151999999999999</v>
      </c>
      <c r="F4786">
        <v>11.73</v>
      </c>
      <c r="G4786">
        <v>106.929568534244</v>
      </c>
      <c r="H4786">
        <v>-4.1612945777006196</v>
      </c>
      <c r="I4786">
        <v>-15.2562762491289</v>
      </c>
      <c r="J4786">
        <v>0.54422459675781298</v>
      </c>
      <c r="K4786">
        <v>11.714844221808599</v>
      </c>
      <c r="L4786">
        <v>10.3447469955874</v>
      </c>
      <c r="M4786">
        <v>99.999262565895194</v>
      </c>
      <c r="O4786">
        <v>0</v>
      </c>
      <c r="P4786">
        <v>263.15789473684202</v>
      </c>
    </row>
    <row r="4787" spans="1:16" hidden="1" x14ac:dyDescent="0.3">
      <c r="A4787" t="s">
        <v>9729</v>
      </c>
      <c r="B4787" t="s">
        <v>9730</v>
      </c>
      <c r="C4787" t="str">
        <f>IFERROR(VLOOKUP(Table1[[#This Row],[Ticker]],[1]!Table1[[Symbol]:[Industry]],2,FALSE),"-")</f>
        <v>-</v>
      </c>
      <c r="D4787" t="s">
        <v>343</v>
      </c>
      <c r="E4787">
        <v>0.22970760000000001</v>
      </c>
      <c r="F4787">
        <v>2.14</v>
      </c>
      <c r="G4787">
        <v>-19.073982492465198</v>
      </c>
      <c r="H4787">
        <v>-4.1612945777006196</v>
      </c>
      <c r="I4787">
        <v>-10.354315464815199</v>
      </c>
      <c r="J4787">
        <v>0.54422459675781298</v>
      </c>
      <c r="K4787">
        <v>2.1001529816631899</v>
      </c>
      <c r="L4787">
        <v>2.06047090599681</v>
      </c>
      <c r="M4787">
        <v>100</v>
      </c>
      <c r="N4787">
        <v>0</v>
      </c>
      <c r="O4787">
        <v>0</v>
      </c>
      <c r="P4787">
        <v>4.9019607843137303</v>
      </c>
    </row>
    <row r="4788" spans="1:16" hidden="1" x14ac:dyDescent="0.3">
      <c r="A4788" t="s">
        <v>9731</v>
      </c>
      <c r="B4788" t="s">
        <v>9732</v>
      </c>
      <c r="C4788" t="str">
        <f>IFERROR(VLOOKUP(Table1[[#This Row],[Ticker]],[1]!Table1[[Symbol]:[Industry]],2,FALSE),"-")</f>
        <v>-</v>
      </c>
      <c r="D4788" t="s">
        <v>72</v>
      </c>
      <c r="E4788">
        <v>0.205176</v>
      </c>
      <c r="F4788">
        <v>1.03</v>
      </c>
      <c r="G4788">
        <v>-23.975943276778899</v>
      </c>
      <c r="H4788">
        <v>-4.1612945777006196</v>
      </c>
      <c r="I4788">
        <v>-15.2562762491289</v>
      </c>
      <c r="J4788">
        <v>0.54422459675781298</v>
      </c>
      <c r="K4788">
        <v>1.0299999955663599</v>
      </c>
      <c r="L4788">
        <v>1.0299008221547701</v>
      </c>
      <c r="M4788">
        <v>100</v>
      </c>
      <c r="O4788">
        <v>0</v>
      </c>
      <c r="P4788">
        <v>0</v>
      </c>
    </row>
    <row r="4789" spans="1:16" hidden="1" x14ac:dyDescent="0.3">
      <c r="A4789" t="s">
        <v>9733</v>
      </c>
      <c r="B4789" t="s">
        <v>9734</v>
      </c>
      <c r="C4789" t="str">
        <f>IFERROR(VLOOKUP(Table1[[#This Row],[Ticker]],[1]!Table1[[Symbol]:[Industry]],2,FALSE),"-")</f>
        <v>-</v>
      </c>
      <c r="D4789" t="s">
        <v>916</v>
      </c>
      <c r="E4789">
        <v>0.20382</v>
      </c>
      <c r="F4789">
        <v>2.58</v>
      </c>
      <c r="G4789">
        <v>-23.975943276778899</v>
      </c>
      <c r="I4789">
        <v>-15.2562762491289</v>
      </c>
      <c r="K4789">
        <v>2.5799999999999899</v>
      </c>
      <c r="L4789">
        <v>2.5799999999999899</v>
      </c>
      <c r="M4789">
        <v>50</v>
      </c>
      <c r="O4789">
        <v>0</v>
      </c>
      <c r="P4789">
        <v>0</v>
      </c>
    </row>
    <row r="4790" spans="1:16" hidden="1" x14ac:dyDescent="0.3">
      <c r="A4790" t="s">
        <v>9735</v>
      </c>
      <c r="B4790" t="s">
        <v>9736</v>
      </c>
      <c r="C4790" t="str">
        <f>IFERROR(VLOOKUP(Table1[[#This Row],[Ticker]],[1]!Table1[[Symbol]:[Industry]],2,FALSE),"-")</f>
        <v>-</v>
      </c>
      <c r="E4790">
        <v>0.17280000000000001</v>
      </c>
      <c r="F4790">
        <v>1.44</v>
      </c>
      <c r="G4790">
        <v>-89.526182511228598</v>
      </c>
      <c r="H4790">
        <v>-4.1612945777006196</v>
      </c>
      <c r="I4790">
        <v>-80.806515483578707</v>
      </c>
      <c r="K4790">
        <v>1.51599561782055</v>
      </c>
      <c r="L4790">
        <v>2.56737409726624</v>
      </c>
      <c r="M4790">
        <v>100</v>
      </c>
      <c r="O4790">
        <v>190.277777777777</v>
      </c>
      <c r="P4790">
        <v>71.428571428571402</v>
      </c>
    </row>
    <row r="4791" spans="1:16" hidden="1" x14ac:dyDescent="0.3">
      <c r="A4791" t="s">
        <v>9737</v>
      </c>
      <c r="B4791" t="s">
        <v>9738</v>
      </c>
      <c r="C4791" t="str">
        <f>IFERROR(VLOOKUP(Table1[[#This Row],[Ticker]],[1]!Table1[[Symbol]:[Industry]],2,FALSE),"-")</f>
        <v>-</v>
      </c>
      <c r="D4791" t="s">
        <v>235</v>
      </c>
      <c r="E4791">
        <v>0.124319999999998</v>
      </c>
      <c r="F4791">
        <v>5.18</v>
      </c>
      <c r="G4791">
        <v>-23.975943276778899</v>
      </c>
      <c r="H4791">
        <v>-4.1612945777006196</v>
      </c>
      <c r="I4791">
        <v>-15.2562762491289</v>
      </c>
      <c r="J4791">
        <v>0.54422459675781298</v>
      </c>
      <c r="K4791">
        <v>5.18</v>
      </c>
      <c r="L4791">
        <v>5.1799999999999899</v>
      </c>
      <c r="M4791">
        <v>100</v>
      </c>
      <c r="O4791">
        <v>0</v>
      </c>
      <c r="P4791">
        <v>0</v>
      </c>
    </row>
    <row r="4792" spans="1:16" hidden="1" x14ac:dyDescent="0.3">
      <c r="A4792" t="s">
        <v>9739</v>
      </c>
      <c r="B4792" t="s">
        <v>9740</v>
      </c>
      <c r="C4792" t="str">
        <f>IFERROR(VLOOKUP(Table1[[#This Row],[Ticker]],[1]!Table1[[Symbol]:[Industry]],2,FALSE),"-")</f>
        <v>-</v>
      </c>
      <c r="D4792" t="s">
        <v>235</v>
      </c>
      <c r="E4792">
        <v>0.114264</v>
      </c>
      <c r="F4792">
        <v>12</v>
      </c>
      <c r="G4792">
        <v>-23.975943276778899</v>
      </c>
      <c r="H4792">
        <v>-4.1612945777006196</v>
      </c>
      <c r="I4792">
        <v>-15.2562762491289</v>
      </c>
      <c r="J4792">
        <v>0.54422459675781298</v>
      </c>
      <c r="K4792">
        <v>12</v>
      </c>
      <c r="L4792">
        <v>12</v>
      </c>
      <c r="M4792">
        <v>50</v>
      </c>
      <c r="O4792">
        <v>0</v>
      </c>
      <c r="P4792">
        <v>0</v>
      </c>
    </row>
    <row r="4793" spans="1:16" hidden="1" x14ac:dyDescent="0.3">
      <c r="A4793" t="s">
        <v>9741</v>
      </c>
      <c r="B4793" t="s">
        <v>9742</v>
      </c>
      <c r="C4793" t="str">
        <f>IFERROR(VLOOKUP(Table1[[#This Row],[Ticker]],[1]!Table1[[Symbol]:[Industry]],2,FALSE),"-")</f>
        <v>-</v>
      </c>
      <c r="D4793" t="s">
        <v>130</v>
      </c>
      <c r="E4793">
        <v>0.105825</v>
      </c>
      <c r="F4793">
        <v>4.25</v>
      </c>
      <c r="G4793">
        <v>-23.975943276778899</v>
      </c>
      <c r="H4793">
        <v>-4.1612945777006196</v>
      </c>
      <c r="I4793">
        <v>-15.2562762491289</v>
      </c>
      <c r="J4793">
        <v>0.54422459675781298</v>
      </c>
      <c r="K4793">
        <v>4.2499999893506004</v>
      </c>
      <c r="L4793">
        <v>4.2497545224974997</v>
      </c>
      <c r="M4793">
        <v>100</v>
      </c>
      <c r="O4793">
        <v>0</v>
      </c>
      <c r="P4793">
        <v>0</v>
      </c>
    </row>
    <row r="4794" spans="1:16" hidden="1" x14ac:dyDescent="0.3">
      <c r="A4794" t="s">
        <v>9743</v>
      </c>
      <c r="B4794" t="s">
        <v>9744</v>
      </c>
      <c r="C4794" t="str">
        <f>IFERROR(VLOOKUP(Table1[[#This Row],[Ticker]],[1]!Table1[[Symbol]:[Industry]],2,FALSE),"-")</f>
        <v>-</v>
      </c>
      <c r="D4794" t="s">
        <v>163</v>
      </c>
      <c r="E4794">
        <v>9.7919999999999993E-2</v>
      </c>
      <c r="F4794">
        <v>2.04</v>
      </c>
      <c r="G4794">
        <v>-3.9759432767789198</v>
      </c>
      <c r="H4794">
        <v>-4.1612945777006196</v>
      </c>
      <c r="I4794">
        <v>4.7437237508710499</v>
      </c>
      <c r="J4794">
        <v>0.54422459675781298</v>
      </c>
      <c r="K4794">
        <v>1.9592259135362999</v>
      </c>
      <c r="L4794">
        <v>1.80834907279165</v>
      </c>
      <c r="M4794">
        <v>100</v>
      </c>
      <c r="N4794">
        <v>0</v>
      </c>
      <c r="O4794">
        <v>0</v>
      </c>
      <c r="P4794">
        <v>19.999999999999901</v>
      </c>
    </row>
    <row r="4795" spans="1:16" hidden="1" x14ac:dyDescent="0.3">
      <c r="A4795" t="s">
        <v>9745</v>
      </c>
      <c r="B4795" t="s">
        <v>9746</v>
      </c>
      <c r="C4795" t="str">
        <f>IFERROR(VLOOKUP(Table1[[#This Row],[Ticker]],[1]!Table1[[Symbol]:[Industry]],2,FALSE),"-")</f>
        <v>-</v>
      </c>
      <c r="D4795" t="s">
        <v>420</v>
      </c>
      <c r="E4795">
        <v>9.7884604062407093E-2</v>
      </c>
      <c r="F4795">
        <v>4.63</v>
      </c>
      <c r="G4795">
        <v>-8.2259432767789296</v>
      </c>
      <c r="H4795">
        <v>-4.1612945777006196</v>
      </c>
      <c r="I4795">
        <v>0.49372375087104198</v>
      </c>
      <c r="J4795">
        <v>0.54422459675781298</v>
      </c>
      <c r="K4795">
        <v>4.4069528039550603</v>
      </c>
      <c r="L4795">
        <v>4.1440681471524101</v>
      </c>
      <c r="M4795">
        <v>50</v>
      </c>
      <c r="N4795">
        <v>0</v>
      </c>
      <c r="O4795">
        <v>0</v>
      </c>
      <c r="P4795">
        <v>15.749999999999901</v>
      </c>
    </row>
    <row r="4796" spans="1:16" hidden="1" x14ac:dyDescent="0.3">
      <c r="A4796" t="s">
        <v>9747</v>
      </c>
      <c r="B4796" t="s">
        <v>9748</v>
      </c>
      <c r="C4796" t="str">
        <f>IFERROR(VLOOKUP(Table1[[#This Row],[Ticker]],[1]!Table1[[Symbol]:[Industry]],2,FALSE),"-")</f>
        <v>-</v>
      </c>
      <c r="D4796" t="s">
        <v>539</v>
      </c>
      <c r="E4796">
        <v>9.1329431639917899E-2</v>
      </c>
      <c r="F4796">
        <v>4.55</v>
      </c>
      <c r="G4796">
        <v>-23.975943276778899</v>
      </c>
      <c r="H4796">
        <v>-4.1612945777006196</v>
      </c>
      <c r="I4796">
        <v>-15.2562762491289</v>
      </c>
      <c r="J4796">
        <v>0.54422459675781298</v>
      </c>
      <c r="K4796">
        <v>4.55</v>
      </c>
      <c r="L4796">
        <v>4.5499999999999803</v>
      </c>
      <c r="M4796">
        <v>50</v>
      </c>
      <c r="O4796">
        <v>0</v>
      </c>
      <c r="P4796">
        <v>0</v>
      </c>
    </row>
    <row r="4797" spans="1:16" hidden="1" x14ac:dyDescent="0.3">
      <c r="A4797" t="s">
        <v>9749</v>
      </c>
      <c r="B4797" t="s">
        <v>9750</v>
      </c>
      <c r="C4797" t="str">
        <f>IFERROR(VLOOKUP(Table1[[#This Row],[Ticker]],[1]!Table1[[Symbol]:[Industry]],2,FALSE),"-")</f>
        <v>-</v>
      </c>
      <c r="D4797" t="s">
        <v>130</v>
      </c>
      <c r="E4797">
        <v>9.0601812000000004E-2</v>
      </c>
      <c r="F4797">
        <v>0.44</v>
      </c>
      <c r="G4797">
        <v>-13.975943276778899</v>
      </c>
      <c r="H4797">
        <v>-4.1612945777006196</v>
      </c>
      <c r="I4797">
        <v>-15.2562762491289</v>
      </c>
      <c r="J4797">
        <v>0.54422459675781298</v>
      </c>
      <c r="K4797">
        <v>0.43998845695204702</v>
      </c>
      <c r="L4797">
        <v>0.43420656853318101</v>
      </c>
      <c r="M4797">
        <v>50</v>
      </c>
      <c r="O4797">
        <v>0</v>
      </c>
      <c r="P4797">
        <v>9.9999999999999805</v>
      </c>
    </row>
    <row r="4798" spans="1:16" hidden="1" x14ac:dyDescent="0.3">
      <c r="A4798" t="s">
        <v>9751</v>
      </c>
      <c r="B4798" t="s">
        <v>9752</v>
      </c>
      <c r="C4798" t="str">
        <f>IFERROR(VLOOKUP(Table1[[#This Row],[Ticker]],[1]!Table1[[Symbol]:[Industry]],2,FALSE),"-")</f>
        <v>-</v>
      </c>
      <c r="D4798" t="s">
        <v>626</v>
      </c>
      <c r="E4798">
        <v>8.9298000000000002E-2</v>
      </c>
      <c r="F4798">
        <v>38.74</v>
      </c>
      <c r="G4798">
        <v>-18.989493412280201</v>
      </c>
      <c r="H4798">
        <v>-4.1612945777006196</v>
      </c>
      <c r="I4798">
        <v>-15.2562762491289</v>
      </c>
      <c r="J4798">
        <v>0.54422459675781298</v>
      </c>
      <c r="K4798">
        <v>38.7393579943476</v>
      </c>
      <c r="L4798">
        <v>38.4613847444542</v>
      </c>
      <c r="M4798">
        <v>50</v>
      </c>
      <c r="O4798">
        <v>0</v>
      </c>
      <c r="P4798">
        <v>4.9864498644986499</v>
      </c>
    </row>
    <row r="4799" spans="1:16" hidden="1" x14ac:dyDescent="0.3">
      <c r="A4799" t="s">
        <v>9753</v>
      </c>
      <c r="B4799" t="s">
        <v>9754</v>
      </c>
      <c r="C4799" t="str">
        <f>IFERROR(VLOOKUP(Table1[[#This Row],[Ticker]],[1]!Table1[[Symbol]:[Industry]],2,FALSE),"-")</f>
        <v>-</v>
      </c>
      <c r="E4799">
        <v>8.1900000000000001E-2</v>
      </c>
      <c r="F4799">
        <v>0.13</v>
      </c>
      <c r="G4799">
        <v>-23.975943276778899</v>
      </c>
      <c r="H4799">
        <v>-4.1612945777006196</v>
      </c>
      <c r="I4799">
        <v>-15.2562762491289</v>
      </c>
      <c r="J4799">
        <v>0.54422459675781298</v>
      </c>
      <c r="K4799">
        <v>0.12999999999999901</v>
      </c>
      <c r="L4799">
        <v>0.12999999999999901</v>
      </c>
      <c r="M4799">
        <v>50</v>
      </c>
      <c r="O4799">
        <v>0</v>
      </c>
      <c r="P4799">
        <v>0</v>
      </c>
    </row>
    <row r="4800" spans="1:16" hidden="1" x14ac:dyDescent="0.3">
      <c r="A4800" t="s">
        <v>9755</v>
      </c>
      <c r="B4800" t="s">
        <v>9756</v>
      </c>
      <c r="C4800" t="str">
        <f>IFERROR(VLOOKUP(Table1[[#This Row],[Ticker]],[1]!Table1[[Symbol]:[Industry]],2,FALSE),"-")</f>
        <v>-</v>
      </c>
      <c r="D4800" t="s">
        <v>539</v>
      </c>
      <c r="E4800">
        <v>7.0599999999999996E-2</v>
      </c>
      <c r="F4800">
        <v>3.53</v>
      </c>
      <c r="G4800">
        <v>-14.007095924753999</v>
      </c>
      <c r="H4800">
        <v>-4.1612945777006196</v>
      </c>
      <c r="I4800">
        <v>-10.5085017684167</v>
      </c>
      <c r="J4800">
        <v>0.54422459675781298</v>
      </c>
      <c r="K4800">
        <v>3.4634281972441401</v>
      </c>
      <c r="L4800">
        <v>3.4557815189063499</v>
      </c>
      <c r="M4800">
        <v>100</v>
      </c>
      <c r="N4800">
        <v>0</v>
      </c>
      <c r="O4800">
        <v>0</v>
      </c>
      <c r="P4800">
        <v>9.9688473520249197</v>
      </c>
    </row>
    <row r="4801" spans="1:17" hidden="1" x14ac:dyDescent="0.3">
      <c r="A4801" t="s">
        <v>9757</v>
      </c>
      <c r="B4801" t="s">
        <v>9758</v>
      </c>
      <c r="C4801" t="str">
        <f>IFERROR(VLOOKUP(Table1[[#This Row],[Ticker]],[1]!Table1[[Symbol]:[Industry]],2,FALSE),"-")</f>
        <v>-</v>
      </c>
      <c r="D4801" t="s">
        <v>407</v>
      </c>
      <c r="E4801">
        <v>5.2079951999999999E-2</v>
      </c>
      <c r="F4801">
        <v>1.78</v>
      </c>
      <c r="G4801">
        <v>167.827335411745</v>
      </c>
      <c r="H4801">
        <v>0.54458777524055901</v>
      </c>
      <c r="I4801">
        <v>16.5955756027228</v>
      </c>
      <c r="J4801">
        <v>0.54422459675781298</v>
      </c>
      <c r="K4801">
        <v>1.6791670735272</v>
      </c>
      <c r="L4801">
        <v>1.35565757544688</v>
      </c>
      <c r="M4801">
        <v>100</v>
      </c>
      <c r="N4801">
        <v>0</v>
      </c>
      <c r="O4801">
        <v>0</v>
      </c>
      <c r="P4801">
        <v>191.80327868852399</v>
      </c>
    </row>
    <row r="4802" spans="1:17" hidden="1" x14ac:dyDescent="0.3">
      <c r="A4802" t="s">
        <v>9759</v>
      </c>
      <c r="B4802" t="s">
        <v>9760</v>
      </c>
      <c r="C4802" t="str">
        <f>IFERROR(VLOOKUP(Table1[[#This Row],[Ticker]],[1]!Table1[[Symbol]:[Industry]],2,FALSE),"-")</f>
        <v>-</v>
      </c>
      <c r="D4802" t="s">
        <v>182</v>
      </c>
      <c r="E4802">
        <v>5.1029999999999999E-2</v>
      </c>
      <c r="F4802">
        <v>22.68</v>
      </c>
      <c r="G4802">
        <v>-92.2999656231476</v>
      </c>
      <c r="H4802">
        <v>-4.1612945777006196</v>
      </c>
      <c r="I4802">
        <v>-15.2562762491289</v>
      </c>
      <c r="J4802">
        <v>0.54422459675781298</v>
      </c>
      <c r="K4802">
        <v>22.8461822562751</v>
      </c>
      <c r="L4802">
        <v>34.492608438882897</v>
      </c>
      <c r="M4802">
        <v>0</v>
      </c>
      <c r="O4802">
        <v>215.69664902998201</v>
      </c>
      <c r="P4802">
        <v>4.9999999999999796</v>
      </c>
    </row>
    <row r="4803" spans="1:17" hidden="1" x14ac:dyDescent="0.3">
      <c r="A4803" t="s">
        <v>9761</v>
      </c>
      <c r="B4803" t="s">
        <v>9762</v>
      </c>
      <c r="C4803" t="str">
        <f>IFERROR(VLOOKUP(Table1[[#This Row],[Ticker]],[1]!Table1[[Symbol]:[Industry]],2,FALSE),"-")</f>
        <v>-</v>
      </c>
      <c r="D4803" t="s">
        <v>138</v>
      </c>
      <c r="E4803">
        <v>2.6800000000000001E-2</v>
      </c>
      <c r="F4803">
        <v>1.34</v>
      </c>
      <c r="G4803">
        <v>-23.975943276778899</v>
      </c>
      <c r="H4803">
        <v>-4.1612945777006196</v>
      </c>
      <c r="I4803">
        <v>-15.2562762491289</v>
      </c>
      <c r="J4803">
        <v>0.54422459675781298</v>
      </c>
      <c r="K4803">
        <v>1.3399999936103499</v>
      </c>
      <c r="L4803">
        <v>1.3398527134985101</v>
      </c>
      <c r="M4803">
        <v>100</v>
      </c>
      <c r="O4803">
        <v>0</v>
      </c>
      <c r="P4803">
        <v>0</v>
      </c>
    </row>
    <row r="4804" spans="1:17" hidden="1" x14ac:dyDescent="0.3">
      <c r="A4804" t="s">
        <v>9763</v>
      </c>
      <c r="B4804" t="s">
        <v>9764</v>
      </c>
      <c r="C4804" t="str">
        <f>IFERROR(VLOOKUP(Table1[[#This Row],[Ticker]],[1]!Table1[[Symbol]:[Industry]],2,FALSE),"-")</f>
        <v>-</v>
      </c>
      <c r="D4804" t="s">
        <v>130</v>
      </c>
      <c r="E4804">
        <v>2.4500000000000001E-2</v>
      </c>
      <c r="F4804">
        <v>0.05</v>
      </c>
      <c r="G4804">
        <v>-23.975943276778899</v>
      </c>
      <c r="H4804">
        <v>-4.1612945777006196</v>
      </c>
      <c r="I4804">
        <v>134.743723750871</v>
      </c>
      <c r="J4804">
        <v>0.54422459675781298</v>
      </c>
      <c r="K4804">
        <v>4.3414787331440698E-2</v>
      </c>
      <c r="M4804">
        <v>100</v>
      </c>
      <c r="N4804">
        <v>0</v>
      </c>
      <c r="O4804">
        <v>0</v>
      </c>
    </row>
    <row r="4805" spans="1:17" hidden="1" x14ac:dyDescent="0.3">
      <c r="A4805" t="s">
        <v>9765</v>
      </c>
      <c r="B4805" t="s">
        <v>9766</v>
      </c>
      <c r="C4805" t="str">
        <f>IFERROR(VLOOKUP(Table1[[#This Row],[Ticker]],[1]!Table1[[Symbol]:[Industry]],2,FALSE),"-")</f>
        <v>-</v>
      </c>
      <c r="E4805">
        <v>4.9799999999999996E-4</v>
      </c>
      <c r="F4805">
        <v>0.02</v>
      </c>
      <c r="G4805">
        <v>-23.975943276778899</v>
      </c>
      <c r="H4805">
        <v>-4.1612945777006196</v>
      </c>
      <c r="I4805">
        <v>-15.2562762491289</v>
      </c>
      <c r="J4805">
        <v>0.54422459675781298</v>
      </c>
      <c r="K4805">
        <v>0.02</v>
      </c>
      <c r="L4805">
        <v>0.02</v>
      </c>
      <c r="M4805">
        <v>50</v>
      </c>
      <c r="O4805">
        <v>0</v>
      </c>
      <c r="P4805">
        <v>0</v>
      </c>
    </row>
    <row r="4806" spans="1:17" hidden="1" x14ac:dyDescent="0.3">
      <c r="A4806" t="s">
        <v>9767</v>
      </c>
      <c r="B4806" t="s">
        <v>9768</v>
      </c>
      <c r="C4806" t="str">
        <f>IFERROR(VLOOKUP(Table1[[#This Row],[Ticker]],[1]!Table1[[Symbol]:[Industry]],2,FALSE),"-")</f>
        <v>-</v>
      </c>
      <c r="D4806" t="s">
        <v>1298</v>
      </c>
      <c r="E4806">
        <v>0</v>
      </c>
      <c r="F4806">
        <v>1240.17</v>
      </c>
      <c r="G4806">
        <v>-16.4361850346395</v>
      </c>
      <c r="H4806">
        <v>-3.5116595412042702</v>
      </c>
      <c r="I4806">
        <v>-10.3589177777137</v>
      </c>
      <c r="J4806">
        <v>1.2747381477841799</v>
      </c>
      <c r="K4806">
        <v>1226.79067697347</v>
      </c>
      <c r="L4806">
        <v>1198.7999089247101</v>
      </c>
      <c r="M4806">
        <v>36.382996971611497</v>
      </c>
      <c r="N4806">
        <v>0.71193504415338105</v>
      </c>
      <c r="O4806">
        <v>1.84087665400709</v>
      </c>
      <c r="P4806">
        <v>8.2172774869110103</v>
      </c>
      <c r="Q4806">
        <v>-0.13193077695746</v>
      </c>
    </row>
    <row r="4807" spans="1:17" hidden="1" x14ac:dyDescent="0.3">
      <c r="A4807" t="s">
        <v>9769</v>
      </c>
      <c r="B4807" t="s">
        <v>9770</v>
      </c>
      <c r="C4807" t="str">
        <f>IFERROR(VLOOKUP(Table1[[#This Row],[Ticker]],[1]!Table1[[Symbol]:[Industry]],2,FALSE),"-")</f>
        <v>-</v>
      </c>
      <c r="D4807" t="s">
        <v>1298</v>
      </c>
      <c r="E4807">
        <v>0</v>
      </c>
      <c r="F4807">
        <v>1218.19</v>
      </c>
      <c r="G4807">
        <v>-17.1846184994453</v>
      </c>
      <c r="H4807">
        <v>-3.6686837402621899</v>
      </c>
      <c r="I4807">
        <v>-11.910358963869101</v>
      </c>
      <c r="J4807">
        <v>0.645634521845321</v>
      </c>
      <c r="K4807">
        <v>1215.28074112838</v>
      </c>
      <c r="L4807">
        <v>1189.6292349073599</v>
      </c>
      <c r="M4807">
        <v>36.058663394519002</v>
      </c>
      <c r="N4807">
        <v>1.1396776183094099</v>
      </c>
      <c r="O4807">
        <v>14.3089337459673</v>
      </c>
      <c r="P4807">
        <v>8.6214890771288495</v>
      </c>
      <c r="Q4807">
        <v>-0.13333261542483699</v>
      </c>
    </row>
    <row r="4808" spans="1:17" hidden="1" x14ac:dyDescent="0.3">
      <c r="A4808" t="s">
        <v>9771</v>
      </c>
      <c r="B4808" t="s">
        <v>9772</v>
      </c>
      <c r="C4808" t="str">
        <f>IFERROR(VLOOKUP(Table1[[#This Row],[Ticker]],[1]!Table1[[Symbol]:[Industry]],2,FALSE),"-")</f>
        <v>-</v>
      </c>
      <c r="D4808" t="s">
        <v>703</v>
      </c>
      <c r="E4808">
        <v>0</v>
      </c>
      <c r="F4808">
        <v>52.65</v>
      </c>
      <c r="G4808">
        <v>-10.359197484806501</v>
      </c>
      <c r="H4808">
        <v>-1.2505324176086901</v>
      </c>
      <c r="I4808">
        <v>0.54454194468619799</v>
      </c>
      <c r="J4808">
        <v>1.0491806468793801</v>
      </c>
      <c r="K4808">
        <v>51.803087742259997</v>
      </c>
      <c r="L4808">
        <v>48.5517779348774</v>
      </c>
      <c r="M4808">
        <v>37.853305265548997</v>
      </c>
      <c r="N4808">
        <v>1.1825896763897901</v>
      </c>
      <c r="O4808">
        <v>5.4131054131054004</v>
      </c>
      <c r="P4808">
        <v>23.4235079000422</v>
      </c>
      <c r="Q4808">
        <v>7.2054511565187995E-2</v>
      </c>
    </row>
    <row r="4809" spans="1:17" hidden="1" x14ac:dyDescent="0.3">
      <c r="A4809" t="s">
        <v>9773</v>
      </c>
      <c r="B4809" t="s">
        <v>9774</v>
      </c>
      <c r="C4809" t="str">
        <f>IFERROR(VLOOKUP(Table1[[#This Row],[Ticker]],[1]!Table1[[Symbol]:[Industry]],2,FALSE),"-")</f>
        <v>-</v>
      </c>
      <c r="D4809" t="s">
        <v>703</v>
      </c>
      <c r="E4809">
        <v>0</v>
      </c>
      <c r="F4809">
        <v>25.86</v>
      </c>
      <c r="G4809">
        <v>-13.496172268106299</v>
      </c>
      <c r="H4809">
        <v>-3.30392902820725</v>
      </c>
      <c r="I4809">
        <v>-3.4389199123797098</v>
      </c>
      <c r="J4809">
        <v>-0.60168831386098098</v>
      </c>
      <c r="K4809">
        <v>25.3966730941961</v>
      </c>
      <c r="L4809">
        <v>24.076360910478702</v>
      </c>
      <c r="M4809">
        <v>42.1652590342811</v>
      </c>
      <c r="N4809">
        <v>0.93403147766573702</v>
      </c>
      <c r="O4809">
        <v>3.9443155452436098</v>
      </c>
      <c r="P4809">
        <v>18.352402745995398</v>
      </c>
      <c r="Q4809">
        <v>-2.5629607369169999E-2</v>
      </c>
    </row>
    <row r="4810" spans="1:17" hidden="1" x14ac:dyDescent="0.3">
      <c r="A4810" t="s">
        <v>9775</v>
      </c>
      <c r="B4810" t="s">
        <v>9776</v>
      </c>
      <c r="C4810" t="str">
        <f>IFERROR(VLOOKUP(Table1[[#This Row],[Ticker]],[1]!Table1[[Symbol]:[Industry]],2,FALSE),"-")</f>
        <v>-</v>
      </c>
      <c r="D4810" t="s">
        <v>703</v>
      </c>
      <c r="E4810">
        <v>0</v>
      </c>
      <c r="F4810">
        <v>21.49</v>
      </c>
      <c r="G4810">
        <v>28.7820891372102</v>
      </c>
      <c r="H4810">
        <v>-2.45916691812613</v>
      </c>
      <c r="I4810">
        <v>6.8529345014818599</v>
      </c>
      <c r="J4810">
        <v>-2.0372971423726001</v>
      </c>
      <c r="K4810">
        <v>20.857577334004102</v>
      </c>
      <c r="L4810">
        <v>18.453111516405801</v>
      </c>
      <c r="M4810">
        <v>39.917065374287702</v>
      </c>
      <c r="N4810">
        <v>1.1916737251495799</v>
      </c>
      <c r="O4810">
        <v>6.4215914378781003</v>
      </c>
      <c r="P4810">
        <v>53.478074560777003</v>
      </c>
      <c r="Q4810">
        <v>8.1438948753974005E-2</v>
      </c>
    </row>
    <row r="4811" spans="1:17" hidden="1" x14ac:dyDescent="0.3">
      <c r="A4811" t="s">
        <v>9777</v>
      </c>
      <c r="B4811" t="s">
        <v>9778</v>
      </c>
      <c r="C4811" t="str">
        <f>IFERROR(VLOOKUP(Table1[[#This Row],[Ticker]],[1]!Table1[[Symbol]:[Industry]],2,FALSE),"-")</f>
        <v>-</v>
      </c>
      <c r="D4811" t="s">
        <v>703</v>
      </c>
      <c r="E4811">
        <v>0</v>
      </c>
      <c r="F4811">
        <v>29.82</v>
      </c>
      <c r="G4811">
        <v>25.213570431446001</v>
      </c>
      <c r="H4811">
        <v>0.64096530930502604</v>
      </c>
      <c r="I4811">
        <v>7.8041397297419604</v>
      </c>
      <c r="J4811">
        <v>-0.35727790741580701</v>
      </c>
      <c r="K4811">
        <v>28.6247043811182</v>
      </c>
      <c r="L4811">
        <v>25.641688318152099</v>
      </c>
      <c r="M4811">
        <v>46.770192321881197</v>
      </c>
      <c r="N4811">
        <v>1.3213861654849499</v>
      </c>
      <c r="O4811">
        <v>8.8195841716968602</v>
      </c>
      <c r="P4811">
        <v>52.805534204458098</v>
      </c>
      <c r="Q4811">
        <v>-1.7638996257211999E-2</v>
      </c>
    </row>
    <row r="4812" spans="1:17" hidden="1" x14ac:dyDescent="0.3">
      <c r="A4812" t="s">
        <v>9779</v>
      </c>
      <c r="B4812" t="s">
        <v>9780</v>
      </c>
      <c r="C4812" t="str">
        <f>IFERROR(VLOOKUP(Table1[[#This Row],[Ticker]],[1]!Table1[[Symbol]:[Industry]],2,FALSE),"-")</f>
        <v>-</v>
      </c>
      <c r="D4812" t="s">
        <v>703</v>
      </c>
      <c r="E4812">
        <v>0</v>
      </c>
      <c r="F4812">
        <v>42.81</v>
      </c>
      <c r="G4812">
        <v>12.6662527015166</v>
      </c>
      <c r="H4812">
        <v>10.017209844706199</v>
      </c>
      <c r="I4812">
        <v>-4.1768782211061097</v>
      </c>
      <c r="J4812">
        <v>3.0219729729906701</v>
      </c>
      <c r="K4812">
        <v>38.773040578079197</v>
      </c>
      <c r="L4812">
        <v>36.643108522731801</v>
      </c>
      <c r="M4812">
        <v>42.372329352446798</v>
      </c>
      <c r="N4812">
        <v>1.55303803805463</v>
      </c>
      <c r="O4812">
        <v>9.7173557580004495</v>
      </c>
      <c r="P4812">
        <v>51.808510638297797</v>
      </c>
      <c r="Q4812">
        <v>2.6969867049001998E-2</v>
      </c>
    </row>
    <row r="4813" spans="1:17" hidden="1" x14ac:dyDescent="0.3">
      <c r="A4813" t="s">
        <v>9781</v>
      </c>
      <c r="B4813" t="s">
        <v>9782</v>
      </c>
      <c r="C4813" t="str">
        <f>IFERROR(VLOOKUP(Table1[[#This Row],[Ticker]],[1]!Table1[[Symbol]:[Industry]],2,FALSE),"-")</f>
        <v>-</v>
      </c>
      <c r="D4813" t="s">
        <v>703</v>
      </c>
      <c r="E4813">
        <v>0</v>
      </c>
      <c r="F4813">
        <v>38.520000000000003</v>
      </c>
      <c r="G4813">
        <v>12.137130928168</v>
      </c>
      <c r="H4813">
        <v>-1.6400631551953</v>
      </c>
      <c r="I4813">
        <v>4.2967963765693797</v>
      </c>
      <c r="J4813">
        <v>-0.60725953834964697</v>
      </c>
      <c r="K4813">
        <v>37.274757096141897</v>
      </c>
      <c r="L4813">
        <v>33.849554617701003</v>
      </c>
      <c r="M4813">
        <v>37.855201331873801</v>
      </c>
      <c r="N4813">
        <v>0.69799266747407496</v>
      </c>
      <c r="O4813">
        <v>2.2326064382138999</v>
      </c>
      <c r="P4813">
        <v>59.173553719008197</v>
      </c>
      <c r="Q4813">
        <v>5.8879591037521002E-2</v>
      </c>
    </row>
    <row r="4814" spans="1:17" hidden="1" x14ac:dyDescent="0.3">
      <c r="A4814" t="s">
        <v>9783</v>
      </c>
      <c r="B4814" t="s">
        <v>9784</v>
      </c>
      <c r="C4814" t="str">
        <f>IFERROR(VLOOKUP(Table1[[#This Row],[Ticker]],[1]!Table1[[Symbol]:[Industry]],2,FALSE),"-")</f>
        <v>-</v>
      </c>
      <c r="D4814" t="s">
        <v>703</v>
      </c>
      <c r="E4814">
        <v>0</v>
      </c>
      <c r="F4814">
        <v>52.62</v>
      </c>
      <c r="G4814">
        <v>-10.079839380675001</v>
      </c>
      <c r="H4814">
        <v>-1.54892423578744</v>
      </c>
      <c r="I4814">
        <v>0.67234238933766099</v>
      </c>
      <c r="J4814">
        <v>0.469402299713296</v>
      </c>
      <c r="K4814">
        <v>51.639549876885603</v>
      </c>
      <c r="L4814">
        <v>48.398612465543998</v>
      </c>
      <c r="M4814">
        <v>38.548106434567202</v>
      </c>
      <c r="N4814">
        <v>0.601568864687411</v>
      </c>
      <c r="O4814">
        <v>3.5727860129228501</v>
      </c>
      <c r="P4814">
        <v>24.544378698224801</v>
      </c>
      <c r="Q4814">
        <v>-3.9160773297699998E-4</v>
      </c>
    </row>
    <row r="4815" spans="1:17" hidden="1" x14ac:dyDescent="0.3">
      <c r="A4815" t="s">
        <v>9785</v>
      </c>
      <c r="B4815" t="s">
        <v>9786</v>
      </c>
      <c r="C4815" t="str">
        <f>IFERROR(VLOOKUP(Table1[[#This Row],[Ticker]],[1]!Table1[[Symbol]:[Industry]],2,FALSE),"-")</f>
        <v>-</v>
      </c>
      <c r="D4815" t="s">
        <v>703</v>
      </c>
      <c r="E4815">
        <v>0</v>
      </c>
      <c r="F4815">
        <v>158.13999999999999</v>
      </c>
      <c r="G4815">
        <v>17.170076002049999</v>
      </c>
      <c r="H4815">
        <v>3.55209081755901</v>
      </c>
      <c r="I4815">
        <v>3.7712715455421</v>
      </c>
      <c r="J4815">
        <v>0.72261399533069903</v>
      </c>
      <c r="K4815">
        <v>148.33605620207501</v>
      </c>
      <c r="L4815">
        <v>135.83517724493001</v>
      </c>
      <c r="M4815">
        <v>34.574083232051997</v>
      </c>
      <c r="N4815">
        <v>0.81467003185030795</v>
      </c>
      <c r="O4815">
        <v>1.26470216264069</v>
      </c>
      <c r="P4815">
        <v>43.750568130169903</v>
      </c>
      <c r="Q4815">
        <v>3.8010026247456002E-2</v>
      </c>
    </row>
    <row r="4816" spans="1:17" hidden="1" x14ac:dyDescent="0.3">
      <c r="A4816" t="s">
        <v>9787</v>
      </c>
      <c r="B4816" t="s">
        <v>9788</v>
      </c>
      <c r="C4816" t="str">
        <f>IFERROR(VLOOKUP(Table1[[#This Row],[Ticker]],[1]!Table1[[Symbol]:[Industry]],2,FALSE),"-")</f>
        <v>-</v>
      </c>
      <c r="D4816" t="s">
        <v>551</v>
      </c>
      <c r="E4816">
        <v>0</v>
      </c>
      <c r="F4816">
        <v>86.92</v>
      </c>
      <c r="G4816">
        <v>-31.9971072979429</v>
      </c>
      <c r="H4816">
        <v>-16.079061982606699</v>
      </c>
      <c r="I4816">
        <v>-20.313621961854199</v>
      </c>
      <c r="J4816">
        <v>-0.91133095879774395</v>
      </c>
      <c r="K4816">
        <v>92.229934601623498</v>
      </c>
      <c r="L4816">
        <v>97.424260472379004</v>
      </c>
      <c r="M4816">
        <v>70.236447926634199</v>
      </c>
      <c r="N4816">
        <v>0.62538419206905804</v>
      </c>
      <c r="O4816">
        <v>52.208927749654798</v>
      </c>
      <c r="P4816">
        <v>31.617201695941802</v>
      </c>
      <c r="Q4816">
        <v>0.14567341613641299</v>
      </c>
    </row>
    <row r="4817" spans="1:17" hidden="1" x14ac:dyDescent="0.3">
      <c r="A4817" t="s">
        <v>9789</v>
      </c>
      <c r="B4817" t="s">
        <v>9790</v>
      </c>
      <c r="C4817" t="str">
        <f>IFERROR(VLOOKUP(Table1[[#This Row],[Ticker]],[1]!Table1[[Symbol]:[Industry]],2,FALSE),"-")</f>
        <v>-</v>
      </c>
      <c r="D4817" t="s">
        <v>703</v>
      </c>
      <c r="E4817">
        <v>0</v>
      </c>
      <c r="F4817">
        <v>287.48</v>
      </c>
      <c r="G4817">
        <v>14.5886684743176</v>
      </c>
      <c r="H4817">
        <v>-1.7701629519581199</v>
      </c>
      <c r="I4817">
        <v>9.3773836832390405</v>
      </c>
      <c r="J4817">
        <v>-1.42273910678489</v>
      </c>
      <c r="K4817">
        <v>264.50253739453399</v>
      </c>
      <c r="L4817">
        <v>242.24414711796999</v>
      </c>
      <c r="M4817">
        <v>38.8935273072047</v>
      </c>
      <c r="N4817">
        <v>0.68869418069004396</v>
      </c>
      <c r="O4817">
        <v>0.87658271879782401</v>
      </c>
      <c r="P4817">
        <v>43.202988792029899</v>
      </c>
      <c r="Q4817">
        <v>1.8802390589823002E-2</v>
      </c>
    </row>
    <row r="4818" spans="1:17" hidden="1" x14ac:dyDescent="0.3">
      <c r="A4818" t="s">
        <v>9791</v>
      </c>
      <c r="B4818" t="s">
        <v>9792</v>
      </c>
      <c r="C4818" t="str">
        <f>IFERROR(VLOOKUP(Table1[[#This Row],[Ticker]],[1]!Table1[[Symbol]:[Industry]],2,FALSE),"-")</f>
        <v>-</v>
      </c>
      <c r="D4818" t="s">
        <v>235</v>
      </c>
      <c r="E4818">
        <v>0</v>
      </c>
      <c r="F4818">
        <v>1512.45</v>
      </c>
      <c r="G4818">
        <v>-15.5876675135569</v>
      </c>
      <c r="H4818">
        <v>-2.2352952384207998</v>
      </c>
      <c r="I4818">
        <v>-14.328712937928101</v>
      </c>
      <c r="J4818">
        <v>1.37102198237873</v>
      </c>
      <c r="K4818">
        <v>1545.0429678129101</v>
      </c>
      <c r="L4818">
        <v>1509.38713531074</v>
      </c>
      <c r="M4818">
        <v>62.226032105996701</v>
      </c>
      <c r="N4818">
        <v>0.58301392587418699</v>
      </c>
      <c r="O4818">
        <v>43.806406823365997</v>
      </c>
      <c r="P4818">
        <v>29.7627729398138</v>
      </c>
      <c r="Q4818">
        <v>6.3467078324692006E-2</v>
      </c>
    </row>
    <row r="4819" spans="1:17" hidden="1" x14ac:dyDescent="0.3">
      <c r="A4819" t="s">
        <v>9793</v>
      </c>
      <c r="B4819" t="s">
        <v>9794</v>
      </c>
      <c r="C4819" t="str">
        <f>IFERROR(VLOOKUP(Table1[[#This Row],[Ticker]],[1]!Table1[[Symbol]:[Industry]],2,FALSE),"-")</f>
        <v>-</v>
      </c>
      <c r="D4819" t="s">
        <v>703</v>
      </c>
      <c r="E4819">
        <v>0</v>
      </c>
      <c r="F4819">
        <v>268.44</v>
      </c>
      <c r="G4819">
        <v>2.1528919438196601</v>
      </c>
      <c r="H4819">
        <v>1.0870212612465899</v>
      </c>
      <c r="I4819">
        <v>0.71555595374830805</v>
      </c>
      <c r="J4819">
        <v>0.34367494214889899</v>
      </c>
      <c r="K4819">
        <v>258.03445580473903</v>
      </c>
      <c r="L4819">
        <v>239.62924814390601</v>
      </c>
      <c r="M4819">
        <v>30.520322535784199</v>
      </c>
      <c r="N4819">
        <v>0.37447930149913999</v>
      </c>
      <c r="O4819">
        <v>8.7766353747578503</v>
      </c>
      <c r="P4819">
        <v>31.911547911547899</v>
      </c>
      <c r="Q4819">
        <v>1.6721317295981999E-2</v>
      </c>
    </row>
    <row r="4820" spans="1:17" hidden="1" x14ac:dyDescent="0.3">
      <c r="A4820" t="s">
        <v>9795</v>
      </c>
      <c r="B4820" t="s">
        <v>9796</v>
      </c>
      <c r="C4820" t="str">
        <f>IFERROR(VLOOKUP(Table1[[#This Row],[Ticker]],[1]!Table1[[Symbol]:[Industry]],2,FALSE),"-")</f>
        <v>-</v>
      </c>
      <c r="D4820" t="s">
        <v>703</v>
      </c>
      <c r="E4820">
        <v>0</v>
      </c>
      <c r="F4820">
        <v>725.73</v>
      </c>
      <c r="G4820">
        <v>38.187487107776299</v>
      </c>
      <c r="H4820">
        <v>-1.87172853681152</v>
      </c>
      <c r="I4820">
        <v>19.026266076710598</v>
      </c>
      <c r="J4820">
        <v>-2.4947192976316201</v>
      </c>
      <c r="K4820">
        <v>711.75125202815605</v>
      </c>
      <c r="L4820">
        <v>612.14842537566801</v>
      </c>
      <c r="M4820">
        <v>33.773001793398997</v>
      </c>
      <c r="N4820">
        <v>1.22393362034001</v>
      </c>
      <c r="O4820">
        <v>4.4438014137489104</v>
      </c>
      <c r="P4820">
        <v>68.382830626450101</v>
      </c>
      <c r="Q4820">
        <v>3.7138248543373997E-2</v>
      </c>
    </row>
    <row r="4821" spans="1:17" hidden="1" x14ac:dyDescent="0.3">
      <c r="A4821" t="s">
        <v>9797</v>
      </c>
      <c r="B4821" t="s">
        <v>9798</v>
      </c>
      <c r="C4821" t="str">
        <f>IFERROR(VLOOKUP(Table1[[#This Row],[Ticker]],[1]!Table1[[Symbol]:[Industry]],2,FALSE),"-")</f>
        <v>-</v>
      </c>
      <c r="D4821" t="s">
        <v>703</v>
      </c>
      <c r="E4821">
        <v>0</v>
      </c>
      <c r="F4821">
        <v>259.87</v>
      </c>
      <c r="G4821">
        <v>2.05218475425891</v>
      </c>
      <c r="H4821">
        <v>-0.95155467731322496</v>
      </c>
      <c r="I4821">
        <v>-5.5460573980452503E-2</v>
      </c>
      <c r="J4821">
        <v>0.41417563714950001</v>
      </c>
      <c r="K4821">
        <v>251.53605706087299</v>
      </c>
      <c r="L4821">
        <v>233.56193479483699</v>
      </c>
      <c r="M4821">
        <v>38.590708796903002</v>
      </c>
      <c r="N4821">
        <v>1.5513683538783001</v>
      </c>
      <c r="O4821">
        <v>5.81829376226574</v>
      </c>
      <c r="P4821">
        <v>30.587939698492399</v>
      </c>
      <c r="Q4821">
        <v>1.5258138167479E-2</v>
      </c>
    </row>
    <row r="4822" spans="1:17" hidden="1" x14ac:dyDescent="0.3">
      <c r="A4822" t="s">
        <v>9799</v>
      </c>
      <c r="B4822" t="s">
        <v>9800</v>
      </c>
      <c r="C4822" t="str">
        <f>IFERROR(VLOOKUP(Table1[[#This Row],[Ticker]],[1]!Table1[[Symbol]:[Industry]],2,FALSE),"-")</f>
        <v>-</v>
      </c>
      <c r="D4822" t="s">
        <v>703</v>
      </c>
      <c r="E4822">
        <v>0</v>
      </c>
      <c r="F4822">
        <v>264.70999999999998</v>
      </c>
      <c r="G4822">
        <v>-13.6571268566914</v>
      </c>
      <c r="H4822">
        <v>-2.2020797882971501</v>
      </c>
      <c r="I4822">
        <v>-4.1083084963577097</v>
      </c>
      <c r="J4822">
        <v>0.13097068759920799</v>
      </c>
      <c r="K4822">
        <v>260.20698977951503</v>
      </c>
      <c r="L4822">
        <v>246.655978450009</v>
      </c>
      <c r="M4822">
        <v>43.6990592984979</v>
      </c>
      <c r="N4822">
        <v>1.1058336747234701</v>
      </c>
      <c r="O4822">
        <v>3.8532733935250101</v>
      </c>
      <c r="P4822">
        <v>17.989748161354999</v>
      </c>
      <c r="Q4822">
        <v>-2.6504851824225999E-2</v>
      </c>
    </row>
    <row r="4823" spans="1:17" hidden="1" x14ac:dyDescent="0.3">
      <c r="A4823" t="s">
        <v>9801</v>
      </c>
      <c r="B4823" t="s">
        <v>9802</v>
      </c>
      <c r="C4823" t="str">
        <f>IFERROR(VLOOKUP(Table1[[#This Row],[Ticker]],[1]!Table1[[Symbol]:[Industry]],2,FALSE),"-")</f>
        <v>-</v>
      </c>
      <c r="D4823" t="s">
        <v>703</v>
      </c>
      <c r="E4823">
        <v>0</v>
      </c>
      <c r="F4823">
        <v>265.32</v>
      </c>
      <c r="G4823">
        <v>1.97753097467262</v>
      </c>
      <c r="H4823">
        <v>0.50361224236162005</v>
      </c>
      <c r="I4823">
        <v>0.85242796512862795</v>
      </c>
      <c r="J4823">
        <v>0.236497648133184</v>
      </c>
      <c r="K4823">
        <v>255.61177077107001</v>
      </c>
      <c r="L4823">
        <v>236.43260987051099</v>
      </c>
      <c r="M4823">
        <v>39.772223044646402</v>
      </c>
      <c r="N4823">
        <v>0.170335613071049</v>
      </c>
      <c r="O4823">
        <v>5.7628524046434402</v>
      </c>
      <c r="P4823">
        <v>1157.2620006634099</v>
      </c>
      <c r="Q4823">
        <v>-4.0451341168239998E-3</v>
      </c>
    </row>
    <row r="4824" spans="1:17" hidden="1" x14ac:dyDescent="0.3">
      <c r="A4824" t="s">
        <v>9803</v>
      </c>
      <c r="B4824" t="s">
        <v>9804</v>
      </c>
      <c r="C4824" t="str">
        <f>IFERROR(VLOOKUP(Table1[[#This Row],[Ticker]],[1]!Table1[[Symbol]:[Industry]],2,FALSE),"-")</f>
        <v>-</v>
      </c>
      <c r="D4824" t="s">
        <v>223</v>
      </c>
      <c r="E4824">
        <v>0</v>
      </c>
      <c r="F4824">
        <v>162</v>
      </c>
      <c r="G4824">
        <v>11.024056723220999</v>
      </c>
      <c r="H4824">
        <v>5.2981648817588303</v>
      </c>
      <c r="I4824">
        <v>-9.3046738946489</v>
      </c>
      <c r="J4824">
        <v>0.54422459675781298</v>
      </c>
      <c r="K4824">
        <v>149.729620865616</v>
      </c>
      <c r="L4824">
        <v>145.23979257577901</v>
      </c>
      <c r="M4824">
        <v>50</v>
      </c>
      <c r="N4824">
        <v>0</v>
      </c>
      <c r="O4824">
        <v>0</v>
      </c>
      <c r="P4824">
        <v>62</v>
      </c>
    </row>
    <row r="4825" spans="1:17" hidden="1" x14ac:dyDescent="0.3">
      <c r="A4825" t="s">
        <v>9805</v>
      </c>
      <c r="B4825" t="s">
        <v>9806</v>
      </c>
      <c r="C4825" t="str">
        <f>IFERROR(VLOOKUP(Table1[[#This Row],[Ticker]],[1]!Table1[[Symbol]:[Industry]],2,FALSE),"-")</f>
        <v>-</v>
      </c>
      <c r="D4825" t="s">
        <v>703</v>
      </c>
      <c r="E4825">
        <v>0</v>
      </c>
      <c r="F4825">
        <v>880.8</v>
      </c>
      <c r="G4825">
        <v>30.279748492047599</v>
      </c>
      <c r="H4825">
        <v>-1.6314037442228899</v>
      </c>
      <c r="I4825">
        <v>12.919747500107</v>
      </c>
      <c r="J4825">
        <v>-0.95840000233884404</v>
      </c>
      <c r="K4825">
        <v>853.45637613572501</v>
      </c>
      <c r="L4825">
        <v>750.236798615309</v>
      </c>
      <c r="M4825">
        <v>37.3388535311583</v>
      </c>
      <c r="N4825">
        <v>1.67562009648652</v>
      </c>
      <c r="O4825">
        <v>5.0181653042688596</v>
      </c>
      <c r="P4825">
        <v>88.390298156307395</v>
      </c>
      <c r="Q4825">
        <v>2.6632969630870001E-2</v>
      </c>
    </row>
    <row r="4826" spans="1:17" hidden="1" x14ac:dyDescent="0.3">
      <c r="A4826" t="s">
        <v>9807</v>
      </c>
      <c r="B4826" t="s">
        <v>9808</v>
      </c>
      <c r="C4826" t="str">
        <f>IFERROR(VLOOKUP(Table1[[#This Row],[Ticker]],[1]!Table1[[Symbol]:[Industry]],2,FALSE),"-")</f>
        <v>-</v>
      </c>
      <c r="D4826" t="s">
        <v>703</v>
      </c>
      <c r="E4826">
        <v>0</v>
      </c>
      <c r="F4826">
        <v>859.95</v>
      </c>
      <c r="G4826">
        <v>-2.5398068650017498</v>
      </c>
      <c r="H4826">
        <v>0.383058306448675</v>
      </c>
      <c r="I4826">
        <v>-2.8445115432465902</v>
      </c>
      <c r="J4826">
        <v>-6.06489558661851E-2</v>
      </c>
      <c r="K4826">
        <v>833.89916176534803</v>
      </c>
      <c r="L4826">
        <v>776.68882189292901</v>
      </c>
      <c r="M4826">
        <v>43.617668529781398</v>
      </c>
      <c r="N4826">
        <v>3.7819341126461201</v>
      </c>
      <c r="O4826">
        <v>15.122972265829301</v>
      </c>
      <c r="P4826">
        <v>39.829268292682897</v>
      </c>
      <c r="Q4826">
        <v>3.5665262196414999E-2</v>
      </c>
    </row>
    <row r="4827" spans="1:17" hidden="1" x14ac:dyDescent="0.3">
      <c r="A4827" t="s">
        <v>9809</v>
      </c>
      <c r="B4827" t="s">
        <v>9810</v>
      </c>
      <c r="C4827" t="str">
        <f>IFERROR(VLOOKUP(Table1[[#This Row],[Ticker]],[1]!Table1[[Symbol]:[Industry]],2,FALSE),"-")</f>
        <v>-</v>
      </c>
      <c r="D4827" t="s">
        <v>703</v>
      </c>
      <c r="E4827">
        <v>0</v>
      </c>
      <c r="F4827">
        <v>281.61</v>
      </c>
      <c r="G4827">
        <v>6.3146091429490401</v>
      </c>
      <c r="H4827">
        <v>6.5307500471181598E-2</v>
      </c>
      <c r="I4827">
        <v>3.5665085609976299</v>
      </c>
      <c r="J4827">
        <v>-0.17084109770129799</v>
      </c>
      <c r="K4827">
        <v>271.86204916403398</v>
      </c>
      <c r="L4827">
        <v>249.31294658420401</v>
      </c>
      <c r="M4827">
        <v>36.174903309900898</v>
      </c>
      <c r="N4827">
        <v>1.0648615384615301</v>
      </c>
      <c r="O4827">
        <v>5.0140264905365397</v>
      </c>
      <c r="P4827">
        <v>60.452395874878903</v>
      </c>
      <c r="Q4827">
        <v>1.2902501101542001E-2</v>
      </c>
    </row>
    <row r="4828" spans="1:17" hidden="1" x14ac:dyDescent="0.3">
      <c r="A4828" t="s">
        <v>9811</v>
      </c>
      <c r="B4828" t="s">
        <v>9812</v>
      </c>
      <c r="C4828" t="str">
        <f>IFERROR(VLOOKUP(Table1[[#This Row],[Ticker]],[1]!Table1[[Symbol]:[Industry]],2,FALSE),"-")</f>
        <v>-</v>
      </c>
      <c r="D4828" t="s">
        <v>703</v>
      </c>
      <c r="E4828">
        <v>0</v>
      </c>
      <c r="F4828">
        <v>902.24</v>
      </c>
      <c r="G4828">
        <v>-1.36862448719411</v>
      </c>
      <c r="H4828">
        <v>0.290318325525183</v>
      </c>
      <c r="I4828">
        <v>-0.66720122722057496</v>
      </c>
      <c r="J4828">
        <v>-0.26102704438004298</v>
      </c>
      <c r="K4828">
        <v>873.73098914160801</v>
      </c>
      <c r="L4828">
        <v>814.34703505096297</v>
      </c>
      <c r="M4828">
        <v>36.216852662223999</v>
      </c>
      <c r="N4828">
        <v>0.73808511901228702</v>
      </c>
      <c r="O4828">
        <v>1.9662174144351801</v>
      </c>
      <c r="P4828">
        <v>27.977304964539002</v>
      </c>
      <c r="Q4828">
        <v>1.1367808071405999E-2</v>
      </c>
    </row>
    <row r="4829" spans="1:17" hidden="1" x14ac:dyDescent="0.3">
      <c r="A4829" t="s">
        <v>9813</v>
      </c>
      <c r="B4829" t="s">
        <v>9814</v>
      </c>
      <c r="C4829" t="str">
        <f>IFERROR(VLOOKUP(Table1[[#This Row],[Ticker]],[1]!Table1[[Symbol]:[Industry]],2,FALSE),"-")</f>
        <v>-</v>
      </c>
      <c r="D4829" t="s">
        <v>703</v>
      </c>
      <c r="E4829">
        <v>0</v>
      </c>
      <c r="F4829">
        <v>874.52</v>
      </c>
      <c r="G4829">
        <v>-1.83969009949337</v>
      </c>
      <c r="H4829">
        <v>-0.19265466120099001</v>
      </c>
      <c r="I4829">
        <v>-0.63127297233131296</v>
      </c>
      <c r="J4829">
        <v>0.38135443730451601</v>
      </c>
      <c r="K4829">
        <v>846.961081007085</v>
      </c>
      <c r="L4829">
        <v>789.66073821005796</v>
      </c>
      <c r="M4829">
        <v>37.423081017166801</v>
      </c>
      <c r="N4829">
        <v>1.57792819896482</v>
      </c>
      <c r="O4829">
        <v>2.0536980286328399</v>
      </c>
      <c r="P4829">
        <v>28.202421790248302</v>
      </c>
      <c r="Q4829">
        <v>2.5475784075280001E-3</v>
      </c>
    </row>
    <row r="4830" spans="1:17" hidden="1" x14ac:dyDescent="0.3">
      <c r="A4830" t="s">
        <v>9815</v>
      </c>
      <c r="B4830" t="s">
        <v>9816</v>
      </c>
      <c r="C4830" t="str">
        <f>IFERROR(VLOOKUP(Table1[[#This Row],[Ticker]],[1]!Table1[[Symbol]:[Industry]],2,FALSE),"-")</f>
        <v>-</v>
      </c>
      <c r="D4830" t="s">
        <v>703</v>
      </c>
      <c r="E4830">
        <v>0</v>
      </c>
      <c r="F4830">
        <v>264.27999999999997</v>
      </c>
      <c r="G4830">
        <v>-12.1823730568127</v>
      </c>
      <c r="H4830">
        <v>-3.0220977689859398</v>
      </c>
      <c r="I4830">
        <v>-2.3161053089580199</v>
      </c>
      <c r="J4830">
        <v>-0.87275674694429095</v>
      </c>
      <c r="K4830">
        <v>257.07704254366899</v>
      </c>
      <c r="L4830">
        <v>243.65030548593199</v>
      </c>
      <c r="M4830">
        <v>45.289626408737497</v>
      </c>
      <c r="N4830">
        <v>0.41839089229561799</v>
      </c>
      <c r="O4830">
        <v>2.1643711215377701</v>
      </c>
      <c r="P4830">
        <v>19.583710407239799</v>
      </c>
    </row>
    <row r="4831" spans="1:17" hidden="1" x14ac:dyDescent="0.3">
      <c r="A4831" t="s">
        <v>9817</v>
      </c>
      <c r="B4831" t="s">
        <v>9818</v>
      </c>
      <c r="C4831" t="str">
        <f>IFERROR(VLOOKUP(Table1[[#This Row],[Ticker]],[1]!Table1[[Symbol]:[Industry]],2,FALSE),"-")</f>
        <v>-</v>
      </c>
      <c r="D4831" t="s">
        <v>703</v>
      </c>
      <c r="E4831">
        <v>0</v>
      </c>
      <c r="F4831">
        <v>427.6</v>
      </c>
      <c r="G4831">
        <v>12.2935363114807</v>
      </c>
      <c r="H4831">
        <v>8.4347280127011306</v>
      </c>
      <c r="I4831">
        <v>-4.4130276813294698</v>
      </c>
      <c r="J4831">
        <v>1.69113491173738</v>
      </c>
      <c r="K4831">
        <v>387.74552500637702</v>
      </c>
      <c r="L4831">
        <v>366.62896928982701</v>
      </c>
      <c r="M4831">
        <v>43.691570787736502</v>
      </c>
      <c r="N4831">
        <v>1.2730044964074501</v>
      </c>
      <c r="O4831">
        <v>1.26520112254442</v>
      </c>
      <c r="P4831">
        <v>38.673585211610103</v>
      </c>
    </row>
    <row r="4832" spans="1:17" hidden="1" x14ac:dyDescent="0.3">
      <c r="A4832" t="s">
        <v>9819</v>
      </c>
      <c r="B4832" t="s">
        <v>9820</v>
      </c>
      <c r="C4832" t="str">
        <f>IFERROR(VLOOKUP(Table1[[#This Row],[Ticker]],[1]!Table1[[Symbol]:[Industry]],2,FALSE),"-")</f>
        <v>-</v>
      </c>
      <c r="D4832" t="s">
        <v>703</v>
      </c>
      <c r="E4832">
        <v>0</v>
      </c>
      <c r="F4832">
        <v>528.39</v>
      </c>
      <c r="G4832">
        <v>-10.2213684651535</v>
      </c>
      <c r="H4832">
        <v>-1.60491803034431</v>
      </c>
      <c r="I4832">
        <v>0.69246308070800699</v>
      </c>
      <c r="J4832">
        <v>0.20665139372899</v>
      </c>
      <c r="K4832">
        <v>519.22283740937803</v>
      </c>
      <c r="L4832">
        <v>486.44864882567799</v>
      </c>
      <c r="M4832">
        <v>38.951823625668403</v>
      </c>
      <c r="N4832">
        <v>0.18182613517981899</v>
      </c>
      <c r="O4832">
        <v>2.9921081019701399</v>
      </c>
      <c r="P4832">
        <v>23.571094480823099</v>
      </c>
    </row>
    <row r="4833" spans="1:16" hidden="1" x14ac:dyDescent="0.3">
      <c r="A4833" t="s">
        <v>9821</v>
      </c>
      <c r="B4833" t="s">
        <v>9822</v>
      </c>
      <c r="C4833" t="str">
        <f>IFERROR(VLOOKUP(Table1[[#This Row],[Ticker]],[1]!Table1[[Symbol]:[Industry]],2,FALSE),"-")</f>
        <v>-</v>
      </c>
      <c r="D4833" t="s">
        <v>1298</v>
      </c>
      <c r="E4833">
        <v>0</v>
      </c>
      <c r="F4833">
        <v>122.82</v>
      </c>
      <c r="G4833">
        <v>-17.07368894655</v>
      </c>
      <c r="H4833">
        <v>-2.46860764261434</v>
      </c>
      <c r="I4833">
        <v>-11.6806311150422</v>
      </c>
      <c r="J4833">
        <v>1.6553357078689199</v>
      </c>
      <c r="K4833">
        <v>122.034439320266</v>
      </c>
      <c r="L4833">
        <v>119.48053868401099</v>
      </c>
      <c r="M4833">
        <v>42.831285615245399</v>
      </c>
      <c r="N4833">
        <v>2.4662848857005302</v>
      </c>
      <c r="O4833">
        <v>2.5891548607718602</v>
      </c>
      <c r="P4833">
        <v>7.11669283097853</v>
      </c>
    </row>
    <row r="4834" spans="1:16" hidden="1" x14ac:dyDescent="0.3">
      <c r="A4834" t="s">
        <v>9823</v>
      </c>
      <c r="B4834" t="s">
        <v>9824</v>
      </c>
      <c r="C4834" t="str">
        <f>IFERROR(VLOOKUP(Table1[[#This Row],[Ticker]],[1]!Table1[[Symbol]:[Industry]],2,FALSE),"-")</f>
        <v>-</v>
      </c>
      <c r="D4834" t="s">
        <v>703</v>
      </c>
      <c r="E4834">
        <v>0</v>
      </c>
      <c r="F4834">
        <v>41.04</v>
      </c>
      <c r="G4834">
        <v>6.3511446876542301</v>
      </c>
      <c r="H4834">
        <v>0.76131389730573495</v>
      </c>
      <c r="I4834">
        <v>1.1362365132079699</v>
      </c>
      <c r="J4834">
        <v>0.423451649897917</v>
      </c>
      <c r="K4834">
        <v>39.743487270230297</v>
      </c>
      <c r="L4834">
        <v>36.695525860207702</v>
      </c>
      <c r="M4834">
        <v>40.246772189485696</v>
      </c>
      <c r="N4834">
        <v>0.565485398105533</v>
      </c>
      <c r="O4834">
        <v>2.3391812865496999</v>
      </c>
      <c r="P4834">
        <v>32.643826761473797</v>
      </c>
    </row>
    <row r="4835" spans="1:16" hidden="1" x14ac:dyDescent="0.3">
      <c r="A4835" t="s">
        <v>9825</v>
      </c>
      <c r="B4835" t="s">
        <v>9826</v>
      </c>
      <c r="C4835" t="str">
        <f>IFERROR(VLOOKUP(Table1[[#This Row],[Ticker]],[1]!Table1[[Symbol]:[Industry]],2,FALSE),"-")</f>
        <v>-</v>
      </c>
      <c r="D4835" t="s">
        <v>1298</v>
      </c>
      <c r="E4835">
        <v>0</v>
      </c>
      <c r="F4835">
        <v>56.21</v>
      </c>
      <c r="G4835">
        <v>-16.929666377140698</v>
      </c>
      <c r="H4835">
        <v>-4.6438683042421802</v>
      </c>
      <c r="I4835">
        <v>-11.5860438625557</v>
      </c>
      <c r="J4835">
        <v>-0.45150797792213299</v>
      </c>
      <c r="K4835">
        <v>55.743692740919599</v>
      </c>
      <c r="L4835">
        <v>54.5744018443689</v>
      </c>
      <c r="M4835">
        <v>51.453169897924603</v>
      </c>
      <c r="N4835">
        <v>0.69495143561461103</v>
      </c>
      <c r="O4835">
        <v>3.5402953211172301</v>
      </c>
      <c r="P4835">
        <v>7.5583620359739703</v>
      </c>
    </row>
    <row r="4836" spans="1:16" hidden="1" x14ac:dyDescent="0.3">
      <c r="A4836" t="s">
        <v>9827</v>
      </c>
      <c r="B4836" t="s">
        <v>9828</v>
      </c>
      <c r="C4836" t="str">
        <f>IFERROR(VLOOKUP(Table1[[#This Row],[Ticker]],[1]!Table1[[Symbol]:[Industry]],2,FALSE),"-")</f>
        <v>-</v>
      </c>
      <c r="D4836" t="s">
        <v>619</v>
      </c>
      <c r="M4836">
        <v>50</v>
      </c>
    </row>
    <row r="4837" spans="1:16" hidden="1" x14ac:dyDescent="0.3">
      <c r="A4837" t="s">
        <v>9829</v>
      </c>
      <c r="B4837" t="s">
        <v>9830</v>
      </c>
      <c r="C4837" t="str">
        <f>IFERROR(VLOOKUP(Table1[[#This Row],[Ticker]],[1]!Table1[[Symbol]:[Industry]],2,FALSE),"-")</f>
        <v>-</v>
      </c>
    </row>
    <row r="4838" spans="1:16" hidden="1" x14ac:dyDescent="0.3">
      <c r="A4838" t="s">
        <v>9831</v>
      </c>
      <c r="B4838" t="s">
        <v>9832</v>
      </c>
      <c r="C4838" t="str">
        <f>IFERROR(VLOOKUP(Table1[[#This Row],[Ticker]],[1]!Table1[[Symbol]:[Industry]],2,FALSE),"-")</f>
        <v>-</v>
      </c>
      <c r="D4838" t="s">
        <v>626</v>
      </c>
      <c r="F4838">
        <v>250</v>
      </c>
      <c r="G4838">
        <v>-5.5931859894901201</v>
      </c>
      <c r="H4838">
        <v>-1.87035303188851</v>
      </c>
      <c r="I4838">
        <v>-12.2495918825592</v>
      </c>
      <c r="J4838">
        <v>1.0670674632677399</v>
      </c>
      <c r="N4838">
        <v>1</v>
      </c>
    </row>
    <row r="4839" spans="1:16" hidden="1" x14ac:dyDescent="0.3">
      <c r="A4839" t="s">
        <v>9833</v>
      </c>
      <c r="B4839" t="s">
        <v>9834</v>
      </c>
      <c r="C4839" t="str">
        <f>IFERROR(VLOOKUP(Table1[[#This Row],[Ticker]],[1]!Table1[[Symbol]:[Industry]],2,FALSE),"-")</f>
        <v>-</v>
      </c>
      <c r="F4839">
        <v>10.28</v>
      </c>
      <c r="G4839">
        <v>-5.5931859894901201</v>
      </c>
      <c r="H4839">
        <v>-1.87035303188851</v>
      </c>
      <c r="I4839">
        <v>-12.2495918825592</v>
      </c>
      <c r="J4839">
        <v>1.0670674632677399</v>
      </c>
    </row>
    <row r="4840" spans="1:16" hidden="1" x14ac:dyDescent="0.3">
      <c r="A4840" t="s">
        <v>9835</v>
      </c>
      <c r="B4840" t="s">
        <v>9836</v>
      </c>
      <c r="C4840" t="str">
        <f>IFERROR(VLOOKUP(Table1[[#This Row],[Ticker]],[1]!Table1[[Symbol]:[Industry]],2,FALSE),"-")</f>
        <v>-</v>
      </c>
      <c r="F4840">
        <v>1.1499999999999999</v>
      </c>
      <c r="G4840">
        <v>-5.5931859894901201</v>
      </c>
      <c r="H4840">
        <v>-1.87035303188851</v>
      </c>
      <c r="I4840">
        <v>-12.2495918825592</v>
      </c>
      <c r="J4840">
        <v>1.0670674632677399</v>
      </c>
    </row>
    <row r="4841" spans="1:16" hidden="1" x14ac:dyDescent="0.3">
      <c r="A4841" t="s">
        <v>9837</v>
      </c>
      <c r="B4841" t="s">
        <v>9838</v>
      </c>
      <c r="C4841" t="str">
        <f>IFERROR(VLOOKUP(Table1[[#This Row],[Ticker]],[1]!Table1[[Symbol]:[Industry]],2,FALSE),"-")</f>
        <v>-</v>
      </c>
      <c r="D4841" t="s">
        <v>130</v>
      </c>
      <c r="F4841">
        <v>85.94</v>
      </c>
      <c r="G4841">
        <v>-2.1098060107551002</v>
      </c>
      <c r="H4841">
        <v>5.9620416049834697</v>
      </c>
      <c r="I4841">
        <v>-26.749582119365801</v>
      </c>
      <c r="J4841">
        <v>-5.10134984802725E-2</v>
      </c>
      <c r="K4841">
        <v>85.281101326664498</v>
      </c>
      <c r="L4841">
        <v>86.141073116848602</v>
      </c>
      <c r="N4841">
        <v>0.70480209680885497</v>
      </c>
      <c r="O4841">
        <v>46.323016057714597</v>
      </c>
      <c r="P4841">
        <v>51.382772591157199</v>
      </c>
    </row>
    <row r="4842" spans="1:16" hidden="1" x14ac:dyDescent="0.3">
      <c r="A4842" t="s">
        <v>9839</v>
      </c>
      <c r="B4842" t="s">
        <v>9840</v>
      </c>
      <c r="C4842" t="str">
        <f>IFERROR(VLOOKUP(Table1[[#This Row],[Ticker]],[1]!Table1[[Symbol]:[Industry]],2,FALSE),"-")</f>
        <v>-</v>
      </c>
    </row>
    <row r="4843" spans="1:16" hidden="1" x14ac:dyDescent="0.3">
      <c r="A4843" t="s">
        <v>9841</v>
      </c>
      <c r="B4843" t="s">
        <v>9842</v>
      </c>
      <c r="C4843" t="str">
        <f>IFERROR(VLOOKUP(Table1[[#This Row],[Ticker]],[1]!Table1[[Symbol]:[Industry]],2,FALSE),"-")</f>
        <v>-</v>
      </c>
    </row>
    <row r="4844" spans="1:16" hidden="1" x14ac:dyDescent="0.3">
      <c r="A4844" t="s">
        <v>9843</v>
      </c>
      <c r="B4844" t="s">
        <v>9844</v>
      </c>
      <c r="C4844" t="str">
        <f>IFERROR(VLOOKUP(Table1[[#This Row],[Ticker]],[1]!Table1[[Symbol]:[Industry]],2,FALSE),"-")</f>
        <v>-</v>
      </c>
    </row>
    <row r="4845" spans="1:16" hidden="1" x14ac:dyDescent="0.3">
      <c r="A4845" t="s">
        <v>9845</v>
      </c>
      <c r="B4845" t="s">
        <v>9846</v>
      </c>
      <c r="C4845" t="str">
        <f>IFERROR(VLOOKUP(Table1[[#This Row],[Ticker]],[1]!Table1[[Symbol]:[Industry]],2,FALSE),"-")</f>
        <v>-</v>
      </c>
    </row>
    <row r="4846" spans="1:16" hidden="1" x14ac:dyDescent="0.3">
      <c r="A4846" t="s">
        <v>9847</v>
      </c>
      <c r="B4846" t="s">
        <v>9848</v>
      </c>
      <c r="C4846" t="str">
        <f>IFERROR(VLOOKUP(Table1[[#This Row],[Ticker]],[1]!Table1[[Symbol]:[Industry]],2,FALSE),"-")</f>
        <v>-</v>
      </c>
    </row>
    <row r="4847" spans="1:16" hidden="1" x14ac:dyDescent="0.3">
      <c r="A4847" t="s">
        <v>9849</v>
      </c>
      <c r="B4847" t="s">
        <v>9850</v>
      </c>
      <c r="C4847" t="str">
        <f>IFERROR(VLOOKUP(Table1[[#This Row],[Ticker]],[1]!Table1[[Symbol]:[Industry]],2,FALSE),"-")</f>
        <v>-</v>
      </c>
    </row>
    <row r="4848" spans="1:16" hidden="1" x14ac:dyDescent="0.3">
      <c r="A4848" t="s">
        <v>9851</v>
      </c>
      <c r="B4848" t="s">
        <v>9852</v>
      </c>
      <c r="C4848" t="str">
        <f>IFERROR(VLOOKUP(Table1[[#This Row],[Ticker]],[1]!Table1[[Symbol]:[Industry]],2,FALSE),"-")</f>
        <v>-</v>
      </c>
    </row>
    <row r="4849" spans="1:16" hidden="1" x14ac:dyDescent="0.3">
      <c r="A4849" t="s">
        <v>9853</v>
      </c>
      <c r="B4849" t="s">
        <v>9854</v>
      </c>
      <c r="C4849" t="str">
        <f>IFERROR(VLOOKUP(Table1[[#This Row],[Ticker]],[1]!Table1[[Symbol]:[Industry]],2,FALSE),"-")</f>
        <v>-</v>
      </c>
    </row>
    <row r="4850" spans="1:16" hidden="1" x14ac:dyDescent="0.3">
      <c r="A4850" t="s">
        <v>9855</v>
      </c>
      <c r="B4850" t="s">
        <v>9856</v>
      </c>
      <c r="C4850" t="str">
        <f>IFERROR(VLOOKUP(Table1[[#This Row],[Ticker]],[1]!Table1[[Symbol]:[Industry]],2,FALSE),"-")</f>
        <v>-</v>
      </c>
      <c r="D4850" t="s">
        <v>539</v>
      </c>
      <c r="F4850">
        <v>0</v>
      </c>
      <c r="G4850">
        <v>-23.975943276778899</v>
      </c>
      <c r="M4850">
        <v>50</v>
      </c>
    </row>
    <row r="4851" spans="1:16" hidden="1" x14ac:dyDescent="0.3">
      <c r="A4851" t="s">
        <v>9857</v>
      </c>
      <c r="B4851" t="s">
        <v>9858</v>
      </c>
      <c r="C4851" t="str">
        <f>IFERROR(VLOOKUP(Table1[[#This Row],[Ticker]],[1]!Table1[[Symbol]:[Industry]],2,FALSE),"-")</f>
        <v>-</v>
      </c>
      <c r="D4851" t="s">
        <v>138</v>
      </c>
    </row>
    <row r="4852" spans="1:16" hidden="1" x14ac:dyDescent="0.3">
      <c r="A4852" t="s">
        <v>9859</v>
      </c>
      <c r="B4852" t="s">
        <v>9860</v>
      </c>
      <c r="C4852" t="str">
        <f>IFERROR(VLOOKUP(Table1[[#This Row],[Ticker]],[1]!Table1[[Symbol]:[Industry]],2,FALSE),"-")</f>
        <v>-</v>
      </c>
      <c r="F4852">
        <v>0.8</v>
      </c>
      <c r="G4852">
        <v>-23.975943276778899</v>
      </c>
      <c r="H4852">
        <v>-4.1612945777006196</v>
      </c>
      <c r="I4852">
        <v>-22.233020435175401</v>
      </c>
      <c r="J4852">
        <v>-5.40815635562313</v>
      </c>
      <c r="K4852">
        <v>0.80284153748650899</v>
      </c>
      <c r="L4852">
        <v>0.82841233992297403</v>
      </c>
      <c r="N4852">
        <v>1.1300002335982899</v>
      </c>
      <c r="O4852">
        <v>21.249999999999901</v>
      </c>
      <c r="P4852">
        <v>63.265306122448898</v>
      </c>
    </row>
    <row r="4853" spans="1:16" hidden="1" x14ac:dyDescent="0.3">
      <c r="A4853" t="s">
        <v>9861</v>
      </c>
      <c r="B4853" t="s">
        <v>9862</v>
      </c>
      <c r="C4853" t="str">
        <f>IFERROR(VLOOKUP(Table1[[#This Row],[Ticker]],[1]!Table1[[Symbol]:[Industry]],2,FALSE),"-")</f>
        <v>-</v>
      </c>
      <c r="D4853" t="s">
        <v>130</v>
      </c>
      <c r="F4853">
        <v>0</v>
      </c>
      <c r="G4853">
        <v>-23.975943276778899</v>
      </c>
      <c r="M4853">
        <v>50</v>
      </c>
    </row>
    <row r="4854" spans="1:16" hidden="1" x14ac:dyDescent="0.3">
      <c r="A4854" t="s">
        <v>9863</v>
      </c>
      <c r="B4854" t="s">
        <v>9864</v>
      </c>
      <c r="C4854" t="str">
        <f>IFERROR(VLOOKUP(Table1[[#This Row],[Ticker]],[1]!Table1[[Symbol]:[Industry]],2,FALSE),"-")</f>
        <v>-</v>
      </c>
      <c r="F4854">
        <v>0</v>
      </c>
      <c r="G4854">
        <v>-23.975943276778899</v>
      </c>
      <c r="M4854">
        <v>50</v>
      </c>
    </row>
    <row r="4855" spans="1:16" hidden="1" x14ac:dyDescent="0.3">
      <c r="A4855" t="s">
        <v>9865</v>
      </c>
      <c r="B4855" t="s">
        <v>9866</v>
      </c>
      <c r="C4855" t="str">
        <f>IFERROR(VLOOKUP(Table1[[#This Row],[Ticker]],[1]!Table1[[Symbol]:[Industry]],2,FALSE),"-")</f>
        <v>-</v>
      </c>
      <c r="D4855" t="s">
        <v>420</v>
      </c>
      <c r="F4855">
        <v>0</v>
      </c>
      <c r="G4855">
        <v>-23.975943276778899</v>
      </c>
      <c r="M4855">
        <v>50</v>
      </c>
    </row>
    <row r="4856" spans="1:16" hidden="1" x14ac:dyDescent="0.3">
      <c r="A4856" t="s">
        <v>9867</v>
      </c>
      <c r="B4856" t="s">
        <v>9868</v>
      </c>
      <c r="C4856" t="str">
        <f>IFERROR(VLOOKUP(Table1[[#This Row],[Ticker]],[1]!Table1[[Symbol]:[Industry]],2,FALSE),"-")</f>
        <v>-</v>
      </c>
      <c r="D4856" t="s">
        <v>539</v>
      </c>
    </row>
    <row r="4857" spans="1:16" hidden="1" x14ac:dyDescent="0.3">
      <c r="A4857" t="s">
        <v>9869</v>
      </c>
      <c r="B4857" t="s">
        <v>9870</v>
      </c>
      <c r="C4857" t="str">
        <f>IFERROR(VLOOKUP(Table1[[#This Row],[Ticker]],[1]!Table1[[Symbol]:[Industry]],2,FALSE),"-")</f>
        <v>-</v>
      </c>
      <c r="D4857" t="s">
        <v>268</v>
      </c>
    </row>
    <row r="4858" spans="1:16" hidden="1" x14ac:dyDescent="0.3">
      <c r="A4858" t="s">
        <v>9871</v>
      </c>
      <c r="B4858" t="s">
        <v>9872</v>
      </c>
      <c r="C4858" t="str">
        <f>IFERROR(VLOOKUP(Table1[[#This Row],[Ticker]],[1]!Table1[[Symbol]:[Industry]],2,FALSE),"-")</f>
        <v>-</v>
      </c>
      <c r="D4858" t="s">
        <v>138</v>
      </c>
      <c r="F4858">
        <v>0</v>
      </c>
      <c r="G4858">
        <v>-23.975943276778899</v>
      </c>
    </row>
    <row r="4859" spans="1:16" hidden="1" x14ac:dyDescent="0.3">
      <c r="A4859" t="s">
        <v>9873</v>
      </c>
      <c r="B4859" t="s">
        <v>9874</v>
      </c>
      <c r="C4859" t="str">
        <f>IFERROR(VLOOKUP(Table1[[#This Row],[Ticker]],[1]!Table1[[Symbol]:[Industry]],2,FALSE),"-")</f>
        <v>-</v>
      </c>
      <c r="D4859" t="s">
        <v>619</v>
      </c>
      <c r="F4859">
        <v>0</v>
      </c>
      <c r="G4859">
        <v>-23.975943276778899</v>
      </c>
      <c r="M4859">
        <v>50</v>
      </c>
    </row>
    <row r="4860" spans="1:16" hidden="1" x14ac:dyDescent="0.3">
      <c r="A4860" t="s">
        <v>9875</v>
      </c>
      <c r="B4860" t="s">
        <v>9876</v>
      </c>
      <c r="C4860" t="str">
        <f>IFERROR(VLOOKUP(Table1[[#This Row],[Ticker]],[1]!Table1[[Symbol]:[Industry]],2,FALSE),"-")</f>
        <v>-</v>
      </c>
      <c r="F4860">
        <v>0</v>
      </c>
      <c r="G4860">
        <v>-23.975943276778899</v>
      </c>
      <c r="M4860">
        <v>50</v>
      </c>
    </row>
    <row r="4861" spans="1:16" hidden="1" x14ac:dyDescent="0.3">
      <c r="A4861" t="s">
        <v>9877</v>
      </c>
      <c r="B4861" t="s">
        <v>9878</v>
      </c>
      <c r="C4861" t="str">
        <f>IFERROR(VLOOKUP(Table1[[#This Row],[Ticker]],[1]!Table1[[Symbol]:[Industry]],2,FALSE),"-")</f>
        <v>-</v>
      </c>
      <c r="D4861" t="s">
        <v>619</v>
      </c>
      <c r="F4861">
        <v>0</v>
      </c>
      <c r="G4861">
        <v>-23.975943276778899</v>
      </c>
      <c r="M4861">
        <v>50</v>
      </c>
    </row>
    <row r="4862" spans="1:16" hidden="1" x14ac:dyDescent="0.3">
      <c r="A4862" t="s">
        <v>9879</v>
      </c>
      <c r="B4862" t="s">
        <v>9880</v>
      </c>
      <c r="C4862" t="str">
        <f>IFERROR(VLOOKUP(Table1[[#This Row],[Ticker]],[1]!Table1[[Symbol]:[Industry]],2,FALSE),"-")</f>
        <v>-</v>
      </c>
      <c r="D4862" t="s">
        <v>116</v>
      </c>
      <c r="F4862">
        <v>0</v>
      </c>
      <c r="G4862">
        <v>-23.975943276778899</v>
      </c>
      <c r="M4862">
        <v>50</v>
      </c>
    </row>
    <row r="4863" spans="1:16" hidden="1" x14ac:dyDescent="0.3">
      <c r="A4863" t="s">
        <v>9881</v>
      </c>
      <c r="B4863" t="s">
        <v>9882</v>
      </c>
      <c r="C4863" t="str">
        <f>IFERROR(VLOOKUP(Table1[[#This Row],[Ticker]],[1]!Table1[[Symbol]:[Industry]],2,FALSE),"-")</f>
        <v>-</v>
      </c>
      <c r="D4863" t="s">
        <v>619</v>
      </c>
      <c r="F4863">
        <v>0</v>
      </c>
      <c r="G4863">
        <v>-23.975943276778899</v>
      </c>
      <c r="M4863">
        <v>50</v>
      </c>
    </row>
    <row r="4864" spans="1:16" hidden="1" x14ac:dyDescent="0.3">
      <c r="A4864" t="s">
        <v>9883</v>
      </c>
      <c r="B4864" t="s">
        <v>9884</v>
      </c>
      <c r="C4864" t="str">
        <f>IFERROR(VLOOKUP(Table1[[#This Row],[Ticker]],[1]!Table1[[Symbol]:[Industry]],2,FALSE),"-")</f>
        <v>-</v>
      </c>
      <c r="F4864">
        <v>0</v>
      </c>
      <c r="G4864">
        <v>-23.975943276778899</v>
      </c>
      <c r="M4864">
        <v>50</v>
      </c>
    </row>
    <row r="4865" spans="1:16" hidden="1" x14ac:dyDescent="0.3">
      <c r="A4865" t="s">
        <v>9885</v>
      </c>
      <c r="B4865" t="s">
        <v>9886</v>
      </c>
      <c r="C4865" t="str">
        <f>IFERROR(VLOOKUP(Table1[[#This Row],[Ticker]],[1]!Table1[[Symbol]:[Industry]],2,FALSE),"-")</f>
        <v>-</v>
      </c>
      <c r="F4865">
        <v>0</v>
      </c>
      <c r="G4865">
        <v>-23.975943276778899</v>
      </c>
      <c r="M4865">
        <v>50</v>
      </c>
    </row>
    <row r="4866" spans="1:16" hidden="1" x14ac:dyDescent="0.3">
      <c r="A4866" t="s">
        <v>9887</v>
      </c>
      <c r="B4866" t="s">
        <v>9888</v>
      </c>
      <c r="C4866" t="str">
        <f>IFERROR(VLOOKUP(Table1[[#This Row],[Ticker]],[1]!Table1[[Symbol]:[Industry]],2,FALSE),"-")</f>
        <v>-</v>
      </c>
      <c r="D4866" t="s">
        <v>46</v>
      </c>
      <c r="F4866">
        <v>0</v>
      </c>
      <c r="G4866">
        <v>-23.975943276778899</v>
      </c>
      <c r="M4866">
        <v>50</v>
      </c>
    </row>
    <row r="4867" spans="1:16" hidden="1" x14ac:dyDescent="0.3">
      <c r="A4867" t="s">
        <v>9889</v>
      </c>
      <c r="B4867" t="s">
        <v>9890</v>
      </c>
      <c r="C4867" t="str">
        <f>IFERROR(VLOOKUP(Table1[[#This Row],[Ticker]],[1]!Table1[[Symbol]:[Industry]],2,FALSE),"-")</f>
        <v>-</v>
      </c>
      <c r="D4867" t="s">
        <v>696</v>
      </c>
    </row>
    <row r="4868" spans="1:16" hidden="1" x14ac:dyDescent="0.3">
      <c r="A4868" t="s">
        <v>9891</v>
      </c>
      <c r="B4868" t="s">
        <v>9892</v>
      </c>
      <c r="C4868" t="str">
        <f>IFERROR(VLOOKUP(Table1[[#This Row],[Ticker]],[1]!Table1[[Symbol]:[Industry]],2,FALSE),"-")</f>
        <v>-</v>
      </c>
      <c r="F4868">
        <v>0</v>
      </c>
      <c r="G4868">
        <v>-23.975943276778899</v>
      </c>
      <c r="M4868">
        <v>50</v>
      </c>
    </row>
    <row r="4869" spans="1:16" hidden="1" x14ac:dyDescent="0.3">
      <c r="A4869" t="s">
        <v>9893</v>
      </c>
      <c r="B4869" t="s">
        <v>9894</v>
      </c>
      <c r="C4869" t="str">
        <f>IFERROR(VLOOKUP(Table1[[#This Row],[Ticker]],[1]!Table1[[Symbol]:[Industry]],2,FALSE),"-")</f>
        <v>-</v>
      </c>
      <c r="D4869" t="s">
        <v>72</v>
      </c>
      <c r="F4869">
        <v>0</v>
      </c>
      <c r="G4869">
        <v>-23.975943276778899</v>
      </c>
      <c r="M4869">
        <v>50</v>
      </c>
    </row>
    <row r="4870" spans="1:16" hidden="1" x14ac:dyDescent="0.3">
      <c r="A4870" t="s">
        <v>9895</v>
      </c>
      <c r="B4870" t="s">
        <v>9896</v>
      </c>
      <c r="C4870" t="str">
        <f>IFERROR(VLOOKUP(Table1[[#This Row],[Ticker]],[1]!Table1[[Symbol]:[Industry]],2,FALSE),"-")</f>
        <v>-</v>
      </c>
      <c r="D4870" t="s">
        <v>216</v>
      </c>
      <c r="F4870">
        <v>0</v>
      </c>
      <c r="G4870">
        <v>-23.975943276778899</v>
      </c>
      <c r="M4870">
        <v>50</v>
      </c>
    </row>
    <row r="4871" spans="1:16" hidden="1" x14ac:dyDescent="0.3">
      <c r="A4871" t="s">
        <v>9897</v>
      </c>
      <c r="B4871" t="s">
        <v>9898</v>
      </c>
      <c r="C4871" t="str">
        <f>IFERROR(VLOOKUP(Table1[[#This Row],[Ticker]],[1]!Table1[[Symbol]:[Industry]],2,FALSE),"-")</f>
        <v>-</v>
      </c>
      <c r="D4871" t="s">
        <v>420</v>
      </c>
      <c r="F4871">
        <v>0</v>
      </c>
      <c r="G4871">
        <v>-23.975943276778899</v>
      </c>
      <c r="M4871">
        <v>50</v>
      </c>
    </row>
    <row r="4872" spans="1:16" hidden="1" x14ac:dyDescent="0.3">
      <c r="A4872" t="s">
        <v>9899</v>
      </c>
      <c r="B4872" t="s">
        <v>9900</v>
      </c>
      <c r="C4872" t="str">
        <f>IFERROR(VLOOKUP(Table1[[#This Row],[Ticker]],[1]!Table1[[Symbol]:[Industry]],2,FALSE),"-")</f>
        <v>-</v>
      </c>
      <c r="D4872" t="s">
        <v>116</v>
      </c>
      <c r="F4872">
        <v>0</v>
      </c>
      <c r="G4872">
        <v>-23.975943276778899</v>
      </c>
      <c r="M4872">
        <v>50</v>
      </c>
    </row>
    <row r="4873" spans="1:16" hidden="1" x14ac:dyDescent="0.3">
      <c r="A4873" t="s">
        <v>9901</v>
      </c>
      <c r="B4873" t="s">
        <v>9902</v>
      </c>
      <c r="C4873" t="str">
        <f>IFERROR(VLOOKUP(Table1[[#This Row],[Ticker]],[1]!Table1[[Symbol]:[Industry]],2,FALSE),"-")</f>
        <v>-</v>
      </c>
      <c r="D4873" t="s">
        <v>619</v>
      </c>
    </row>
    <row r="4874" spans="1:16" hidden="1" x14ac:dyDescent="0.3">
      <c r="A4874" t="s">
        <v>9903</v>
      </c>
      <c r="B4874" t="s">
        <v>9904</v>
      </c>
      <c r="C4874" t="str">
        <f>IFERROR(VLOOKUP(Table1[[#This Row],[Ticker]],[1]!Table1[[Symbol]:[Industry]],2,FALSE),"-")</f>
        <v>-</v>
      </c>
      <c r="F4874">
        <v>20.04</v>
      </c>
      <c r="G4874">
        <v>-29.134485633617501</v>
      </c>
      <c r="H4874">
        <v>0.54940690719440199</v>
      </c>
      <c r="I4874">
        <v>-28.9141823240966</v>
      </c>
      <c r="J4874">
        <v>-2.0748230222898001</v>
      </c>
      <c r="K4874">
        <v>19.916756694871999</v>
      </c>
      <c r="L4874">
        <v>20.355525674756201</v>
      </c>
      <c r="N4874">
        <v>1.2414382796083501</v>
      </c>
      <c r="O4874">
        <v>42.165668662674598</v>
      </c>
      <c r="P4874">
        <v>26.037735849056599</v>
      </c>
    </row>
    <row r="4875" spans="1:16" hidden="1" x14ac:dyDescent="0.3">
      <c r="A4875" t="s">
        <v>9905</v>
      </c>
      <c r="B4875" t="s">
        <v>9906</v>
      </c>
      <c r="C4875" t="str">
        <f>IFERROR(VLOOKUP(Table1[[#This Row],[Ticker]],[1]!Table1[[Symbol]:[Industry]],2,FALSE),"-")</f>
        <v>-</v>
      </c>
      <c r="D4875" t="s">
        <v>1147</v>
      </c>
    </row>
    <row r="4876" spans="1:16" hidden="1" x14ac:dyDescent="0.3">
      <c r="A4876" t="s">
        <v>9907</v>
      </c>
      <c r="B4876" t="s">
        <v>9908</v>
      </c>
      <c r="C4876" t="str">
        <f>IFERROR(VLOOKUP(Table1[[#This Row],[Ticker]],[1]!Table1[[Symbol]:[Industry]],2,FALSE),"-")</f>
        <v>-</v>
      </c>
      <c r="F4876">
        <v>0</v>
      </c>
      <c r="G4876">
        <v>-23.975943276778899</v>
      </c>
      <c r="M4876">
        <v>50</v>
      </c>
    </row>
    <row r="4877" spans="1:16" hidden="1" x14ac:dyDescent="0.3">
      <c r="A4877" t="s">
        <v>9909</v>
      </c>
      <c r="B4877" t="s">
        <v>9910</v>
      </c>
      <c r="C4877" t="str">
        <f>IFERROR(VLOOKUP(Table1[[#This Row],[Ticker]],[1]!Table1[[Symbol]:[Industry]],2,FALSE),"-")</f>
        <v>-</v>
      </c>
      <c r="D4877" t="s">
        <v>539</v>
      </c>
      <c r="F4877">
        <v>0</v>
      </c>
      <c r="G4877">
        <v>-23.975943276778899</v>
      </c>
      <c r="M4877">
        <v>50</v>
      </c>
    </row>
    <row r="4878" spans="1:16" hidden="1" x14ac:dyDescent="0.3">
      <c r="A4878" t="s">
        <v>9911</v>
      </c>
      <c r="B4878" t="s">
        <v>9912</v>
      </c>
      <c r="C4878" t="str">
        <f>IFERROR(VLOOKUP(Table1[[#This Row],[Ticker]],[1]!Table1[[Symbol]:[Industry]],2,FALSE),"-")</f>
        <v>-</v>
      </c>
      <c r="D4878" t="s">
        <v>539</v>
      </c>
      <c r="F4878">
        <v>0</v>
      </c>
      <c r="G4878">
        <v>-23.975943276778899</v>
      </c>
      <c r="M4878">
        <v>50</v>
      </c>
    </row>
    <row r="4879" spans="1:16" hidden="1" x14ac:dyDescent="0.3">
      <c r="A4879" t="s">
        <v>9913</v>
      </c>
      <c r="B4879" t="s">
        <v>9914</v>
      </c>
      <c r="C4879" t="str">
        <f>IFERROR(VLOOKUP(Table1[[#This Row],[Ticker]],[1]!Table1[[Symbol]:[Industry]],2,FALSE),"-")</f>
        <v>-</v>
      </c>
      <c r="F4879">
        <v>0</v>
      </c>
      <c r="G4879">
        <v>-23.975943276778899</v>
      </c>
      <c r="M4879">
        <v>50</v>
      </c>
    </row>
    <row r="4880" spans="1:16" hidden="1" x14ac:dyDescent="0.3">
      <c r="A4880" t="s">
        <v>9915</v>
      </c>
      <c r="B4880" t="s">
        <v>9916</v>
      </c>
      <c r="C4880" t="str">
        <f>IFERROR(VLOOKUP(Table1[[#This Row],[Ticker]],[1]!Table1[[Symbol]:[Industry]],2,FALSE),"-")</f>
        <v>-</v>
      </c>
      <c r="F4880">
        <v>0</v>
      </c>
      <c r="G4880">
        <v>-23.975943276778899</v>
      </c>
      <c r="M4880">
        <v>50</v>
      </c>
    </row>
    <row r="4881" spans="1:13" hidden="1" x14ac:dyDescent="0.3">
      <c r="A4881" t="s">
        <v>9917</v>
      </c>
      <c r="B4881" t="s">
        <v>9918</v>
      </c>
      <c r="C4881" t="str">
        <f>IFERROR(VLOOKUP(Table1[[#This Row],[Ticker]],[1]!Table1[[Symbol]:[Industry]],2,FALSE),"-")</f>
        <v>-</v>
      </c>
      <c r="D4881" t="s">
        <v>72</v>
      </c>
      <c r="F4881">
        <v>0</v>
      </c>
      <c r="G4881">
        <v>-23.975943276778899</v>
      </c>
      <c r="M4881">
        <v>50</v>
      </c>
    </row>
    <row r="4882" spans="1:13" hidden="1" x14ac:dyDescent="0.3">
      <c r="A4882" t="s">
        <v>9919</v>
      </c>
      <c r="B4882" t="s">
        <v>9920</v>
      </c>
      <c r="C4882" t="str">
        <f>IFERROR(VLOOKUP(Table1[[#This Row],[Ticker]],[1]!Table1[[Symbol]:[Industry]],2,FALSE),"-")</f>
        <v>-</v>
      </c>
      <c r="D4882" t="s">
        <v>51</v>
      </c>
      <c r="F4882">
        <v>0</v>
      </c>
      <c r="G4882">
        <v>-23.975943276778899</v>
      </c>
      <c r="M4882">
        <v>50</v>
      </c>
    </row>
    <row r="4883" spans="1:13" hidden="1" x14ac:dyDescent="0.3">
      <c r="A4883" t="s">
        <v>9921</v>
      </c>
      <c r="B4883" t="s">
        <v>9922</v>
      </c>
      <c r="C4883" t="str">
        <f>IFERROR(VLOOKUP(Table1[[#This Row],[Ticker]],[1]!Table1[[Symbol]:[Industry]],2,FALSE),"-")</f>
        <v>-</v>
      </c>
      <c r="F4883">
        <v>0</v>
      </c>
      <c r="G4883">
        <v>-23.975943276778899</v>
      </c>
      <c r="M4883">
        <v>50</v>
      </c>
    </row>
    <row r="4884" spans="1:13" hidden="1" x14ac:dyDescent="0.3">
      <c r="A4884" t="s">
        <v>9923</v>
      </c>
      <c r="B4884" t="s">
        <v>9924</v>
      </c>
      <c r="C4884" t="str">
        <f>IFERROR(VLOOKUP(Table1[[#This Row],[Ticker]],[1]!Table1[[Symbol]:[Industry]],2,FALSE),"-")</f>
        <v>-</v>
      </c>
      <c r="D4884" t="s">
        <v>539</v>
      </c>
      <c r="F4884">
        <v>0</v>
      </c>
      <c r="G4884">
        <v>-23.975943276778899</v>
      </c>
      <c r="M4884">
        <v>50</v>
      </c>
    </row>
    <row r="4885" spans="1:13" hidden="1" x14ac:dyDescent="0.3">
      <c r="A4885" t="s">
        <v>9925</v>
      </c>
      <c r="B4885" t="s">
        <v>9926</v>
      </c>
      <c r="C4885" t="str">
        <f>IFERROR(VLOOKUP(Table1[[#This Row],[Ticker]],[1]!Table1[[Symbol]:[Industry]],2,FALSE),"-")</f>
        <v>-</v>
      </c>
      <c r="D4885" t="s">
        <v>116</v>
      </c>
      <c r="F4885">
        <v>0</v>
      </c>
      <c r="G4885">
        <v>-23.975943276778899</v>
      </c>
    </row>
    <row r="4886" spans="1:13" hidden="1" x14ac:dyDescent="0.3">
      <c r="A4886" t="s">
        <v>9927</v>
      </c>
      <c r="B4886" t="s">
        <v>9928</v>
      </c>
      <c r="C4886" t="str">
        <f>IFERROR(VLOOKUP(Table1[[#This Row],[Ticker]],[1]!Table1[[Symbol]:[Industry]],2,FALSE),"-")</f>
        <v>-</v>
      </c>
      <c r="D4886" t="s">
        <v>539</v>
      </c>
      <c r="F4886">
        <v>0</v>
      </c>
      <c r="G4886">
        <v>-23.975943276778899</v>
      </c>
      <c r="M4886">
        <v>50</v>
      </c>
    </row>
    <row r="4887" spans="1:13" hidden="1" x14ac:dyDescent="0.3">
      <c r="A4887" t="s">
        <v>9929</v>
      </c>
      <c r="B4887" t="s">
        <v>9930</v>
      </c>
      <c r="C4887" t="str">
        <f>IFERROR(VLOOKUP(Table1[[#This Row],[Ticker]],[1]!Table1[[Symbol]:[Industry]],2,FALSE),"-")</f>
        <v>-</v>
      </c>
      <c r="D4887" t="s">
        <v>138</v>
      </c>
      <c r="F4887">
        <v>0</v>
      </c>
      <c r="G4887">
        <v>-23.975943276778899</v>
      </c>
      <c r="M4887">
        <v>50</v>
      </c>
    </row>
    <row r="4888" spans="1:13" hidden="1" x14ac:dyDescent="0.3">
      <c r="A4888" t="s">
        <v>9931</v>
      </c>
      <c r="B4888" t="s">
        <v>9932</v>
      </c>
      <c r="C4888" t="str">
        <f>IFERROR(VLOOKUP(Table1[[#This Row],[Ticker]],[1]!Table1[[Symbol]:[Industry]],2,FALSE),"-")</f>
        <v>-</v>
      </c>
      <c r="D4888" t="s">
        <v>138</v>
      </c>
      <c r="F4888">
        <v>0</v>
      </c>
      <c r="G4888">
        <v>-23.975943276778899</v>
      </c>
      <c r="M4888">
        <v>50</v>
      </c>
    </row>
    <row r="4889" spans="1:13" hidden="1" x14ac:dyDescent="0.3">
      <c r="A4889" t="s">
        <v>9933</v>
      </c>
      <c r="B4889" t="s">
        <v>9934</v>
      </c>
      <c r="C4889" t="str">
        <f>IFERROR(VLOOKUP(Table1[[#This Row],[Ticker]],[1]!Table1[[Symbol]:[Industry]],2,FALSE),"-")</f>
        <v>-</v>
      </c>
      <c r="D4889" t="s">
        <v>539</v>
      </c>
      <c r="F4889">
        <v>0</v>
      </c>
      <c r="G4889">
        <v>-23.975943276778899</v>
      </c>
      <c r="M4889">
        <v>50</v>
      </c>
    </row>
    <row r="4890" spans="1:13" hidden="1" x14ac:dyDescent="0.3">
      <c r="A4890" t="s">
        <v>9935</v>
      </c>
      <c r="B4890" t="s">
        <v>9936</v>
      </c>
      <c r="C4890" t="str">
        <f>IFERROR(VLOOKUP(Table1[[#This Row],[Ticker]],[1]!Table1[[Symbol]:[Industry]],2,FALSE),"-")</f>
        <v>-</v>
      </c>
      <c r="F4890">
        <v>0</v>
      </c>
      <c r="G4890">
        <v>-23.975943276778899</v>
      </c>
      <c r="M4890">
        <v>50</v>
      </c>
    </row>
    <row r="4891" spans="1:13" hidden="1" x14ac:dyDescent="0.3">
      <c r="A4891" t="s">
        <v>9937</v>
      </c>
      <c r="B4891" t="s">
        <v>9938</v>
      </c>
      <c r="C4891" t="str">
        <f>IFERROR(VLOOKUP(Table1[[#This Row],[Ticker]],[1]!Table1[[Symbol]:[Industry]],2,FALSE),"-")</f>
        <v>-</v>
      </c>
      <c r="D4891" t="s">
        <v>420</v>
      </c>
      <c r="F4891">
        <v>0</v>
      </c>
      <c r="G4891">
        <v>-23.975943276778899</v>
      </c>
      <c r="M4891">
        <v>50</v>
      </c>
    </row>
    <row r="4892" spans="1:13" hidden="1" x14ac:dyDescent="0.3">
      <c r="A4892" t="s">
        <v>9939</v>
      </c>
      <c r="B4892" t="s">
        <v>9940</v>
      </c>
      <c r="C4892" t="str">
        <f>IFERROR(VLOOKUP(Table1[[#This Row],[Ticker]],[1]!Table1[[Symbol]:[Industry]],2,FALSE),"-")</f>
        <v>-</v>
      </c>
      <c r="D4892" t="s">
        <v>539</v>
      </c>
      <c r="F4892">
        <v>0</v>
      </c>
      <c r="G4892">
        <v>-23.975943276778899</v>
      </c>
    </row>
    <row r="4893" spans="1:13" hidden="1" x14ac:dyDescent="0.3">
      <c r="A4893" t="s">
        <v>9941</v>
      </c>
      <c r="B4893" t="s">
        <v>9942</v>
      </c>
      <c r="C4893" t="str">
        <f>IFERROR(VLOOKUP(Table1[[#This Row],[Ticker]],[1]!Table1[[Symbol]:[Industry]],2,FALSE),"-")</f>
        <v>-</v>
      </c>
      <c r="F4893">
        <v>0</v>
      </c>
      <c r="G4893">
        <v>-23.975943276778899</v>
      </c>
      <c r="M4893">
        <v>50</v>
      </c>
    </row>
    <row r="4894" spans="1:13" hidden="1" x14ac:dyDescent="0.3">
      <c r="A4894" t="s">
        <v>9943</v>
      </c>
      <c r="B4894" t="s">
        <v>9944</v>
      </c>
      <c r="C4894" t="str">
        <f>IFERROR(VLOOKUP(Table1[[#This Row],[Ticker]],[1]!Table1[[Symbol]:[Industry]],2,FALSE),"-")</f>
        <v>-</v>
      </c>
      <c r="D4894" t="s">
        <v>539</v>
      </c>
      <c r="F4894">
        <v>0</v>
      </c>
      <c r="G4894">
        <v>-23.975943276778899</v>
      </c>
      <c r="M4894">
        <v>50</v>
      </c>
    </row>
    <row r="4895" spans="1:13" hidden="1" x14ac:dyDescent="0.3">
      <c r="A4895" t="s">
        <v>9945</v>
      </c>
      <c r="B4895" t="s">
        <v>9946</v>
      </c>
      <c r="C4895" t="str">
        <f>IFERROR(VLOOKUP(Table1[[#This Row],[Ticker]],[1]!Table1[[Symbol]:[Industry]],2,FALSE),"-")</f>
        <v>-</v>
      </c>
      <c r="D4895" t="s">
        <v>116</v>
      </c>
      <c r="F4895">
        <v>0</v>
      </c>
      <c r="G4895">
        <v>-23.975943276778899</v>
      </c>
      <c r="M4895">
        <v>50</v>
      </c>
    </row>
    <row r="4896" spans="1:13" hidden="1" x14ac:dyDescent="0.3">
      <c r="A4896" t="s">
        <v>9947</v>
      </c>
      <c r="B4896" t="s">
        <v>9948</v>
      </c>
      <c r="C4896" t="str">
        <f>IFERROR(VLOOKUP(Table1[[#This Row],[Ticker]],[1]!Table1[[Symbol]:[Industry]],2,FALSE),"-")</f>
        <v>-</v>
      </c>
      <c r="D4896" t="s">
        <v>62</v>
      </c>
      <c r="F4896">
        <v>0</v>
      </c>
      <c r="G4896">
        <v>-23.975943276778899</v>
      </c>
      <c r="M4896">
        <v>50</v>
      </c>
    </row>
    <row r="4897" spans="1:16" hidden="1" x14ac:dyDescent="0.3">
      <c r="A4897" t="s">
        <v>9949</v>
      </c>
      <c r="B4897" t="s">
        <v>9950</v>
      </c>
      <c r="C4897" t="str">
        <f>IFERROR(VLOOKUP(Table1[[#This Row],[Ticker]],[1]!Table1[[Symbol]:[Industry]],2,FALSE),"-")</f>
        <v>-</v>
      </c>
      <c r="D4897" t="s">
        <v>626</v>
      </c>
      <c r="F4897">
        <v>0</v>
      </c>
      <c r="G4897">
        <v>-23.975943276778899</v>
      </c>
      <c r="M4897">
        <v>50</v>
      </c>
    </row>
    <row r="4898" spans="1:16" hidden="1" x14ac:dyDescent="0.3">
      <c r="A4898" t="s">
        <v>9951</v>
      </c>
      <c r="B4898" t="s">
        <v>9952</v>
      </c>
      <c r="C4898" t="str">
        <f>IFERROR(VLOOKUP(Table1[[#This Row],[Ticker]],[1]!Table1[[Symbol]:[Industry]],2,FALSE),"-")</f>
        <v>-</v>
      </c>
      <c r="D4898" t="s">
        <v>235</v>
      </c>
      <c r="F4898">
        <v>0</v>
      </c>
      <c r="G4898">
        <v>-23.975943276778899</v>
      </c>
      <c r="M4898">
        <v>50</v>
      </c>
    </row>
    <row r="4899" spans="1:16" hidden="1" x14ac:dyDescent="0.3">
      <c r="A4899" t="s">
        <v>9953</v>
      </c>
      <c r="B4899" t="s">
        <v>9954</v>
      </c>
      <c r="C4899" t="str">
        <f>IFERROR(VLOOKUP(Table1[[#This Row],[Ticker]],[1]!Table1[[Symbol]:[Industry]],2,FALSE),"-")</f>
        <v>-</v>
      </c>
      <c r="D4899" t="s">
        <v>235</v>
      </c>
      <c r="F4899">
        <v>0</v>
      </c>
      <c r="G4899">
        <v>-23.975943276778899</v>
      </c>
      <c r="M4899">
        <v>50</v>
      </c>
    </row>
    <row r="4900" spans="1:16" hidden="1" x14ac:dyDescent="0.3">
      <c r="A4900" t="s">
        <v>9955</v>
      </c>
      <c r="B4900" t="s">
        <v>9956</v>
      </c>
      <c r="C4900" t="str">
        <f>IFERROR(VLOOKUP(Table1[[#This Row],[Ticker]],[1]!Table1[[Symbol]:[Industry]],2,FALSE),"-")</f>
        <v>-</v>
      </c>
      <c r="F4900">
        <v>0</v>
      </c>
      <c r="G4900">
        <v>-23.975943276778899</v>
      </c>
      <c r="M4900">
        <v>50</v>
      </c>
    </row>
    <row r="4901" spans="1:16" hidden="1" x14ac:dyDescent="0.3">
      <c r="A4901" t="s">
        <v>9957</v>
      </c>
      <c r="B4901" t="s">
        <v>9958</v>
      </c>
      <c r="C4901" t="str">
        <f>IFERROR(VLOOKUP(Table1[[#This Row],[Ticker]],[1]!Table1[[Symbol]:[Industry]],2,FALSE),"-")</f>
        <v>-</v>
      </c>
      <c r="F4901">
        <v>0</v>
      </c>
      <c r="G4901">
        <v>-23.975943276778899</v>
      </c>
      <c r="M4901">
        <v>50</v>
      </c>
    </row>
    <row r="4902" spans="1:16" hidden="1" x14ac:dyDescent="0.3">
      <c r="A4902" t="s">
        <v>9959</v>
      </c>
      <c r="B4902" t="s">
        <v>9960</v>
      </c>
      <c r="C4902" t="str">
        <f>IFERROR(VLOOKUP(Table1[[#This Row],[Ticker]],[1]!Table1[[Symbol]:[Industry]],2,FALSE),"-")</f>
        <v>-</v>
      </c>
      <c r="D4902" t="s">
        <v>343</v>
      </c>
      <c r="F4902">
        <v>0</v>
      </c>
      <c r="G4902">
        <v>-23.975943276778899</v>
      </c>
      <c r="M4902">
        <v>50</v>
      </c>
    </row>
    <row r="4903" spans="1:16" hidden="1" x14ac:dyDescent="0.3">
      <c r="A4903" t="s">
        <v>9961</v>
      </c>
      <c r="B4903" t="s">
        <v>9962</v>
      </c>
      <c r="C4903" t="str">
        <f>IFERROR(VLOOKUP(Table1[[#This Row],[Ticker]],[1]!Table1[[Symbol]:[Industry]],2,FALSE),"-")</f>
        <v>-</v>
      </c>
      <c r="D4903" t="s">
        <v>271</v>
      </c>
      <c r="F4903">
        <v>0</v>
      </c>
      <c r="G4903">
        <v>-23.975943276778899</v>
      </c>
      <c r="M4903">
        <v>50</v>
      </c>
    </row>
    <row r="4904" spans="1:16" hidden="1" x14ac:dyDescent="0.3">
      <c r="A4904" t="s">
        <v>9963</v>
      </c>
      <c r="B4904" t="s">
        <v>9964</v>
      </c>
      <c r="C4904" t="str">
        <f>IFERROR(VLOOKUP(Table1[[#This Row],[Ticker]],[1]!Table1[[Symbol]:[Industry]],2,FALSE),"-")</f>
        <v>-</v>
      </c>
      <c r="D4904" t="s">
        <v>46</v>
      </c>
    </row>
    <row r="4905" spans="1:16" hidden="1" x14ac:dyDescent="0.3">
      <c r="A4905" t="s">
        <v>25</v>
      </c>
      <c r="B4905" t="s">
        <v>9965</v>
      </c>
      <c r="C4905" t="str">
        <f>IFERROR(VLOOKUP(Table1[[#This Row],[Ticker]],[1]!Table1[[Symbol]:[Industry]],2,FALSE),"-")</f>
        <v>-</v>
      </c>
      <c r="D4905" t="s">
        <v>27</v>
      </c>
      <c r="F4905">
        <v>1061.3</v>
      </c>
      <c r="G4905">
        <v>93.303205049559395</v>
      </c>
      <c r="H4905">
        <v>-7.3167282718981305E-2</v>
      </c>
      <c r="I4905">
        <v>24.877083492073901</v>
      </c>
      <c r="J4905">
        <v>2.25697935706784</v>
      </c>
      <c r="K4905">
        <v>1006.52306194065</v>
      </c>
      <c r="L4905">
        <v>813.58531874795494</v>
      </c>
      <c r="N4905">
        <v>0.75374155651494301</v>
      </c>
      <c r="O4905">
        <v>10.873457080938399</v>
      </c>
      <c r="P4905">
        <v>132.23194748358799</v>
      </c>
    </row>
    <row r="4906" spans="1:16" hidden="1" x14ac:dyDescent="0.3">
      <c r="A4906" t="s">
        <v>9966</v>
      </c>
      <c r="B4906" t="s">
        <v>9967</v>
      </c>
      <c r="C4906" t="str">
        <f>IFERROR(VLOOKUP(Table1[[#This Row],[Ticker]],[1]!Table1[[Symbol]:[Industry]],2,FALSE),"-")</f>
        <v>-</v>
      </c>
      <c r="F4906">
        <v>114.45</v>
      </c>
      <c r="G4906">
        <v>48.000014649592202</v>
      </c>
      <c r="H4906">
        <v>-6.3581682574640297</v>
      </c>
      <c r="I4906">
        <v>6.4990428998072201</v>
      </c>
      <c r="J4906">
        <v>-3.35780944226252</v>
      </c>
      <c r="K4906">
        <v>114.057340262747</v>
      </c>
      <c r="L4906">
        <v>92.369561399924706</v>
      </c>
      <c r="N4906">
        <v>0.239897989377654</v>
      </c>
      <c r="O4906">
        <v>16.076889471384799</v>
      </c>
      <c r="P4906">
        <v>87.315875613747906</v>
      </c>
    </row>
    <row r="4907" spans="1:16" hidden="1" x14ac:dyDescent="0.3">
      <c r="A4907" t="s">
        <v>9968</v>
      </c>
      <c r="B4907" t="s">
        <v>9969</v>
      </c>
      <c r="C4907" t="str">
        <f>IFERROR(VLOOKUP(Table1[[#This Row],[Ticker]],[1]!Table1[[Symbol]:[Industry]],2,FALSE),"-")</f>
        <v>-</v>
      </c>
      <c r="F4907">
        <v>0</v>
      </c>
      <c r="G4907">
        <v>-23.975943276778899</v>
      </c>
      <c r="M4907">
        <v>50</v>
      </c>
    </row>
    <row r="4908" spans="1:16" hidden="1" x14ac:dyDescent="0.3">
      <c r="A4908" t="s">
        <v>9970</v>
      </c>
      <c r="B4908" t="s">
        <v>9971</v>
      </c>
      <c r="C4908" t="str">
        <f>IFERROR(VLOOKUP(Table1[[#This Row],[Ticker]],[1]!Table1[[Symbol]:[Industry]],2,FALSE),"-")</f>
        <v>-</v>
      </c>
      <c r="D4908" t="s">
        <v>46</v>
      </c>
    </row>
    <row r="4909" spans="1:16" hidden="1" x14ac:dyDescent="0.3">
      <c r="A4909" t="s">
        <v>9972</v>
      </c>
      <c r="B4909" t="s">
        <v>9973</v>
      </c>
      <c r="C4909" t="str">
        <f>IFERROR(VLOOKUP(Table1[[#This Row],[Ticker]],[1]!Table1[[Symbol]:[Industry]],2,FALSE),"-")</f>
        <v>-</v>
      </c>
      <c r="D4909" t="s">
        <v>89</v>
      </c>
      <c r="F4909">
        <v>100.9</v>
      </c>
      <c r="G4909">
        <v>-23.975943276778899</v>
      </c>
      <c r="H4909">
        <v>-5.0453810217084696</v>
      </c>
      <c r="I4909">
        <v>-16.140362693136801</v>
      </c>
      <c r="J4909">
        <v>0.54422459675781298</v>
      </c>
      <c r="K4909">
        <v>91.657796349708406</v>
      </c>
      <c r="N4909">
        <v>0</v>
      </c>
      <c r="O4909">
        <v>0.89197224975221501</v>
      </c>
    </row>
    <row r="4910" spans="1:16" hidden="1" x14ac:dyDescent="0.3">
      <c r="A4910" t="s">
        <v>9974</v>
      </c>
      <c r="B4910" t="s">
        <v>9975</v>
      </c>
      <c r="C4910" t="str">
        <f>IFERROR(VLOOKUP(Table1[[#This Row],[Ticker]],[1]!Table1[[Symbol]:[Industry]],2,FALSE),"-")</f>
        <v>-</v>
      </c>
      <c r="D4910" t="s">
        <v>703</v>
      </c>
      <c r="F4910">
        <v>24.9</v>
      </c>
      <c r="G4910">
        <v>2.80613411629641</v>
      </c>
      <c r="H4910">
        <v>-1.12608616005594</v>
      </c>
      <c r="I4910">
        <v>-2.48453711869417</v>
      </c>
      <c r="J4910">
        <v>-4.1484110778299201E-2</v>
      </c>
      <c r="K4910">
        <v>24.5228925630676</v>
      </c>
      <c r="L4910">
        <v>22.695726931754901</v>
      </c>
      <c r="N4910">
        <v>0.53440511948685199</v>
      </c>
      <c r="O4910">
        <v>3.3734939759036</v>
      </c>
      <c r="P4910">
        <v>50.909090909090899</v>
      </c>
    </row>
    <row r="4911" spans="1:16" hidden="1" x14ac:dyDescent="0.3">
      <c r="A4911" t="s">
        <v>9976</v>
      </c>
      <c r="B4911" t="s">
        <v>9977</v>
      </c>
      <c r="C4911" t="str">
        <f>IFERROR(VLOOKUP(Table1[[#This Row],[Ticker]],[1]!Table1[[Symbol]:[Industry]],2,FALSE),"-")</f>
        <v>-</v>
      </c>
      <c r="D4911" t="s">
        <v>703</v>
      </c>
      <c r="F4911">
        <v>84.73</v>
      </c>
      <c r="G4911">
        <v>-9.2589110536540904</v>
      </c>
      <c r="H4911">
        <v>-6.6173959335574803</v>
      </c>
      <c r="I4911">
        <v>5.5277579632730296</v>
      </c>
      <c r="J4911">
        <v>-2.3328363748035499</v>
      </c>
      <c r="K4911">
        <v>87.227401014915202</v>
      </c>
      <c r="L4911">
        <v>79.426237832219002</v>
      </c>
      <c r="N4911">
        <v>1.2430935489111901</v>
      </c>
      <c r="O4911">
        <v>10.9996459341437</v>
      </c>
      <c r="P4911">
        <v>25.7308205965276</v>
      </c>
    </row>
    <row r="4912" spans="1:16" hidden="1" x14ac:dyDescent="0.3">
      <c r="A4912" t="s">
        <v>9978</v>
      </c>
      <c r="B4912" t="s">
        <v>9979</v>
      </c>
      <c r="C4912" t="str">
        <f>IFERROR(VLOOKUP(Table1[[#This Row],[Ticker]],[1]!Table1[[Symbol]:[Industry]],2,FALSE),"-")</f>
        <v>-</v>
      </c>
      <c r="D4912" t="s">
        <v>1298</v>
      </c>
      <c r="F4912">
        <v>234</v>
      </c>
      <c r="G4912">
        <v>-16.439178570896502</v>
      </c>
      <c r="H4912">
        <v>-3.5848265200538099</v>
      </c>
      <c r="I4912">
        <v>-10.295300201761901</v>
      </c>
      <c r="J4912">
        <v>0.754254601044132</v>
      </c>
      <c r="K4912">
        <v>231.262043169903</v>
      </c>
      <c r="L4912">
        <v>224.590073975894</v>
      </c>
      <c r="N4912">
        <v>0.72093670549070199</v>
      </c>
      <c r="O4912">
        <v>0.19230769230769101</v>
      </c>
      <c r="P4912">
        <v>8.3283181334197405</v>
      </c>
    </row>
    <row r="4913" spans="1:16" hidden="1" x14ac:dyDescent="0.3">
      <c r="A4913" t="s">
        <v>9980</v>
      </c>
      <c r="B4913" t="s">
        <v>9981</v>
      </c>
      <c r="C4913" t="str">
        <f>IFERROR(VLOOKUP(Table1[[#This Row],[Ticker]],[1]!Table1[[Symbol]:[Industry]],2,FALSE),"-")</f>
        <v>-</v>
      </c>
      <c r="D4913" t="s">
        <v>703</v>
      </c>
      <c r="F4913">
        <v>1129.23</v>
      </c>
      <c r="G4913">
        <v>-16.454805251184698</v>
      </c>
      <c r="H4913">
        <v>-3.6705024765246699</v>
      </c>
      <c r="I4913">
        <v>-10.478686106793999</v>
      </c>
      <c r="J4913">
        <v>0.65739877889750997</v>
      </c>
      <c r="K4913">
        <v>1123.0885150459701</v>
      </c>
      <c r="L4913">
        <v>1096.1412382077899</v>
      </c>
      <c r="N4913">
        <v>0.62024553864861298</v>
      </c>
      <c r="O4913">
        <v>11.8107028683261</v>
      </c>
      <c r="P4913">
        <v>31.506131432763802</v>
      </c>
    </row>
    <row r="4914" spans="1:16" hidden="1" x14ac:dyDescent="0.3">
      <c r="A4914" t="s">
        <v>9982</v>
      </c>
      <c r="B4914" t="s">
        <v>9983</v>
      </c>
      <c r="C4914" t="str">
        <f>IFERROR(VLOOKUP(Table1[[#This Row],[Ticker]],[1]!Table1[[Symbol]:[Industry]],2,FALSE),"-")</f>
        <v>-</v>
      </c>
      <c r="D4914" t="s">
        <v>703</v>
      </c>
      <c r="F4914">
        <v>92.32</v>
      </c>
      <c r="G4914">
        <v>26.480380060900298</v>
      </c>
      <c r="H4914">
        <v>-3.7217341381401701</v>
      </c>
      <c r="I4914">
        <v>7.18404205325829</v>
      </c>
      <c r="J4914">
        <v>-3.4171077558743099</v>
      </c>
      <c r="K4914">
        <v>91.456884148284402</v>
      </c>
      <c r="L4914">
        <v>81.776622250078006</v>
      </c>
      <c r="N4914">
        <v>0.64727333577601698</v>
      </c>
      <c r="O4914">
        <v>3.47703639514731</v>
      </c>
      <c r="P4914">
        <v>52.595041322314003</v>
      </c>
    </row>
    <row r="4915" spans="1:16" hidden="1" x14ac:dyDescent="0.3">
      <c r="A4915" t="s">
        <v>9984</v>
      </c>
      <c r="B4915" t="s">
        <v>9985</v>
      </c>
      <c r="C4915" t="str">
        <f>IFERROR(VLOOKUP(Table1[[#This Row],[Ticker]],[1]!Table1[[Symbol]:[Industry]],2,FALSE),"-")</f>
        <v>-</v>
      </c>
      <c r="D4915" t="s">
        <v>703</v>
      </c>
      <c r="F4915">
        <v>52.45</v>
      </c>
      <c r="G4915">
        <v>-10.5950526585342</v>
      </c>
      <c r="H4915">
        <v>-2.4920697120060602</v>
      </c>
      <c r="I4915">
        <v>0.57852940458129698</v>
      </c>
      <c r="J4915">
        <v>1.86004180455909E-2</v>
      </c>
      <c r="K4915">
        <v>51.598637486965401</v>
      </c>
      <c r="L4915">
        <v>48.324944106909399</v>
      </c>
      <c r="N4915">
        <v>0.113191177610491</v>
      </c>
      <c r="O4915">
        <v>12.335557673975201</v>
      </c>
      <c r="P4915">
        <v>45.130049806308797</v>
      </c>
    </row>
    <row r="4916" spans="1:16" hidden="1" x14ac:dyDescent="0.3">
      <c r="A4916" t="s">
        <v>9986</v>
      </c>
      <c r="B4916" t="s">
        <v>9987</v>
      </c>
      <c r="C4916" t="str">
        <f>IFERROR(VLOOKUP(Table1[[#This Row],[Ticker]],[1]!Table1[[Symbol]:[Industry]],2,FALSE),"-")</f>
        <v>-</v>
      </c>
      <c r="D4916" t="s">
        <v>1298</v>
      </c>
      <c r="F4916">
        <v>999.99</v>
      </c>
      <c r="G4916">
        <v>-23.977943256779099</v>
      </c>
      <c r="H4916">
        <v>-4.1622945677007204</v>
      </c>
      <c r="I4916">
        <v>-15.2562762491289</v>
      </c>
      <c r="J4916">
        <v>0.543224606757714</v>
      </c>
      <c r="K4916">
        <v>999.99711280187103</v>
      </c>
      <c r="L4916">
        <v>999.99845060329096</v>
      </c>
      <c r="N4916">
        <v>1.0342055223974</v>
      </c>
      <c r="O4916">
        <v>4.5000450004500001</v>
      </c>
      <c r="P4916">
        <v>9.9099099099109106E-2</v>
      </c>
    </row>
    <row r="4917" spans="1:16" hidden="1" x14ac:dyDescent="0.3">
      <c r="A4917" t="s">
        <v>9988</v>
      </c>
      <c r="B4917" t="s">
        <v>9989</v>
      </c>
      <c r="C4917" t="str">
        <f>IFERROR(VLOOKUP(Table1[[#This Row],[Ticker]],[1]!Table1[[Symbol]:[Industry]],2,FALSE),"-")</f>
        <v>-</v>
      </c>
      <c r="D4917" t="s">
        <v>703</v>
      </c>
      <c r="F4917">
        <v>173.22</v>
      </c>
      <c r="G4917">
        <v>31.280846182753201</v>
      </c>
      <c r="H4917">
        <v>-1.6823916241141099</v>
      </c>
      <c r="I4917">
        <v>5.5639790344031601</v>
      </c>
      <c r="J4917">
        <v>-1.3299687706177501</v>
      </c>
      <c r="K4917">
        <v>168.37977490311701</v>
      </c>
      <c r="L4917">
        <v>147.86214552087799</v>
      </c>
      <c r="N4917">
        <v>1.03970750517662</v>
      </c>
      <c r="O4917">
        <v>5.6459993072393404</v>
      </c>
      <c r="P4917">
        <v>59.797047970479603</v>
      </c>
    </row>
    <row r="4918" spans="1:16" hidden="1" x14ac:dyDescent="0.3">
      <c r="A4918" t="s">
        <v>9990</v>
      </c>
      <c r="B4918" t="s">
        <v>9991</v>
      </c>
      <c r="C4918" t="str">
        <f>IFERROR(VLOOKUP(Table1[[#This Row],[Ticker]],[1]!Table1[[Symbol]:[Industry]],2,FALSE),"-")</f>
        <v>-</v>
      </c>
      <c r="D4918" t="s">
        <v>703</v>
      </c>
      <c r="F4918">
        <v>21.05</v>
      </c>
      <c r="G4918">
        <v>29.504714870588899</v>
      </c>
      <c r="H4918">
        <v>-1.46898688539293</v>
      </c>
      <c r="I4918">
        <v>6.4903981291243804</v>
      </c>
      <c r="J4918">
        <v>-0.88632454952738304</v>
      </c>
      <c r="K4918">
        <v>20.457161535423701</v>
      </c>
      <c r="L4918">
        <v>18.003710629163798</v>
      </c>
      <c r="N4918">
        <v>0.86954522062213102</v>
      </c>
      <c r="O4918">
        <v>6.8408551068883403</v>
      </c>
      <c r="P4918">
        <v>54.789276768837503</v>
      </c>
    </row>
    <row r="4919" spans="1:16" hidden="1" x14ac:dyDescent="0.3">
      <c r="A4919" t="s">
        <v>9992</v>
      </c>
      <c r="B4919" t="s">
        <v>9993</v>
      </c>
      <c r="C4919" t="str">
        <f>IFERROR(VLOOKUP(Table1[[#This Row],[Ticker]],[1]!Table1[[Symbol]:[Industry]],2,FALSE),"-")</f>
        <v>-</v>
      </c>
      <c r="D4919" t="s">
        <v>703</v>
      </c>
      <c r="F4919">
        <v>38.49</v>
      </c>
      <c r="G4919">
        <v>19.269311654370998</v>
      </c>
      <c r="H4919">
        <v>2.4379752903139802</v>
      </c>
      <c r="I4919">
        <v>10.6103032145728</v>
      </c>
      <c r="J4919">
        <v>9.8381428648708899E-2</v>
      </c>
      <c r="K4919">
        <v>35.9309491228193</v>
      </c>
      <c r="L4919">
        <v>32.385185074347397</v>
      </c>
      <c r="N4919">
        <v>2.5384691974284599</v>
      </c>
      <c r="O4919">
        <v>15.3546375681995</v>
      </c>
      <c r="P4919">
        <v>48.038461538461497</v>
      </c>
    </row>
    <row r="4920" spans="1:16" hidden="1" x14ac:dyDescent="0.3">
      <c r="A4920" t="s">
        <v>9994</v>
      </c>
      <c r="B4920" t="s">
        <v>9995</v>
      </c>
      <c r="C4920" t="str">
        <f>IFERROR(VLOOKUP(Table1[[#This Row],[Ticker]],[1]!Table1[[Symbol]:[Industry]],2,FALSE),"-")</f>
        <v>-</v>
      </c>
      <c r="D4920" t="s">
        <v>1627</v>
      </c>
      <c r="F4920">
        <v>72.17</v>
      </c>
      <c r="G4920">
        <v>-2.06715949299514</v>
      </c>
      <c r="H4920">
        <v>-2.6579538204623101</v>
      </c>
      <c r="I4920">
        <v>0.16032378285569299</v>
      </c>
      <c r="J4920">
        <v>0.777901572702833</v>
      </c>
      <c r="K4920">
        <v>71.471311018958602</v>
      </c>
      <c r="L4920">
        <v>66.885680012540504</v>
      </c>
      <c r="N4920">
        <v>3.3726645815857599</v>
      </c>
      <c r="O4920">
        <v>13.6206179853124</v>
      </c>
      <c r="P4920">
        <v>28.645276292335101</v>
      </c>
    </row>
    <row r="4921" spans="1:16" hidden="1" x14ac:dyDescent="0.3">
      <c r="A4921" t="s">
        <v>9996</v>
      </c>
      <c r="B4921" t="s">
        <v>9997</v>
      </c>
      <c r="C4921" t="str">
        <f>IFERROR(VLOOKUP(Table1[[#This Row],[Ticker]],[1]!Table1[[Symbol]:[Industry]],2,FALSE),"-")</f>
        <v>-</v>
      </c>
      <c r="D4921" t="s">
        <v>703</v>
      </c>
      <c r="F4921">
        <v>1000</v>
      </c>
      <c r="G4921">
        <v>-23.975943276778899</v>
      </c>
      <c r="H4921">
        <v>-4.1612945777006196</v>
      </c>
      <c r="I4921">
        <v>-15.257276239129</v>
      </c>
      <c r="J4921">
        <v>0.54422459675781298</v>
      </c>
      <c r="K4921">
        <v>999.99795569967398</v>
      </c>
      <c r="L4921">
        <v>999.99841253575096</v>
      </c>
      <c r="N4921">
        <v>0.89024327255823499</v>
      </c>
      <c r="O4921">
        <v>3</v>
      </c>
      <c r="P4921">
        <v>0.59957345780854399</v>
      </c>
    </row>
    <row r="4922" spans="1:16" hidden="1" x14ac:dyDescent="0.3">
      <c r="A4922" t="s">
        <v>9998</v>
      </c>
      <c r="B4922" t="s">
        <v>9999</v>
      </c>
      <c r="C4922" t="str">
        <f>IFERROR(VLOOKUP(Table1[[#This Row],[Ticker]],[1]!Table1[[Symbol]:[Industry]],2,FALSE),"-")</f>
        <v>-</v>
      </c>
      <c r="D4922" t="s">
        <v>703</v>
      </c>
      <c r="F4922">
        <v>72.89</v>
      </c>
      <c r="G4922">
        <v>34.825799642611003</v>
      </c>
      <c r="H4922">
        <v>-4.0391447405670799</v>
      </c>
      <c r="I4922">
        <v>9.7480111801284597</v>
      </c>
      <c r="J4922">
        <v>-1.7471661317190099</v>
      </c>
      <c r="K4922">
        <v>73.538429754635203</v>
      </c>
      <c r="L4922">
        <v>65.108482252747294</v>
      </c>
      <c r="N4922">
        <v>0.976329579478043</v>
      </c>
      <c r="O4922">
        <v>18.946357525037701</v>
      </c>
      <c r="P4922">
        <v>65.320934452256694</v>
      </c>
    </row>
    <row r="4923" spans="1:16" hidden="1" x14ac:dyDescent="0.3">
      <c r="A4923" t="s">
        <v>10000</v>
      </c>
      <c r="B4923" t="s">
        <v>10001</v>
      </c>
      <c r="C4923" t="str">
        <f>IFERROR(VLOOKUP(Table1[[#This Row],[Ticker]],[1]!Table1[[Symbol]:[Industry]],2,FALSE),"-")</f>
        <v>-</v>
      </c>
      <c r="D4923" t="s">
        <v>703</v>
      </c>
      <c r="F4923">
        <v>81.790000000000006</v>
      </c>
      <c r="G4923">
        <v>-1.0389223839486199</v>
      </c>
      <c r="H4923">
        <v>-1.2310322616417699</v>
      </c>
      <c r="I4923">
        <v>-9.1533923023616695E-2</v>
      </c>
      <c r="J4923">
        <v>-1.1784388119165801</v>
      </c>
      <c r="K4923">
        <v>78.803616474243199</v>
      </c>
      <c r="L4923">
        <v>73.340536729845894</v>
      </c>
      <c r="N4923">
        <v>0.849565853564621</v>
      </c>
      <c r="O4923">
        <v>3.9246851693361</v>
      </c>
      <c r="P4923">
        <v>29.928514694201699</v>
      </c>
    </row>
    <row r="4924" spans="1:16" hidden="1" x14ac:dyDescent="0.3">
      <c r="A4924" t="s">
        <v>10002</v>
      </c>
      <c r="B4924" t="s">
        <v>10003</v>
      </c>
      <c r="C4924" t="str">
        <f>IFERROR(VLOOKUP(Table1[[#This Row],[Ticker]],[1]!Table1[[Symbol]:[Industry]],2,FALSE),"-")</f>
        <v>-</v>
      </c>
      <c r="D4924" t="s">
        <v>703</v>
      </c>
      <c r="F4924">
        <v>205.8</v>
      </c>
      <c r="G4924">
        <v>13.7474054483766</v>
      </c>
      <c r="H4924">
        <v>-1.27817769458373</v>
      </c>
      <c r="I4924">
        <v>5.3061139090432903</v>
      </c>
      <c r="J4924">
        <v>-0.23232850945460201</v>
      </c>
      <c r="K4924">
        <v>191.39845721132301</v>
      </c>
      <c r="L4924">
        <v>175.18703547252699</v>
      </c>
      <c r="N4924">
        <v>1.1979010613277401</v>
      </c>
      <c r="O4924">
        <v>6.8999028182701503</v>
      </c>
      <c r="P4924">
        <v>45.874681032038502</v>
      </c>
    </row>
    <row r="4925" spans="1:16" hidden="1" x14ac:dyDescent="0.3">
      <c r="A4925" t="s">
        <v>10004</v>
      </c>
      <c r="B4925" t="s">
        <v>10005</v>
      </c>
      <c r="C4925" t="str">
        <f>IFERROR(VLOOKUP(Table1[[#This Row],[Ticker]],[1]!Table1[[Symbol]:[Industry]],2,FALSE),"-")</f>
        <v>-</v>
      </c>
      <c r="F4925">
        <v>0</v>
      </c>
      <c r="G4925">
        <v>-23.975943276778899</v>
      </c>
    </row>
    <row r="4926" spans="1:16" hidden="1" x14ac:dyDescent="0.3">
      <c r="A4926" t="s">
        <v>10006</v>
      </c>
      <c r="B4926" t="s">
        <v>10007</v>
      </c>
      <c r="C4926" t="str">
        <f>IFERROR(VLOOKUP(Table1[[#This Row],[Ticker]],[1]!Table1[[Symbol]:[Industry]],2,FALSE),"-")</f>
        <v>-</v>
      </c>
      <c r="D4926" t="s">
        <v>1298</v>
      </c>
      <c r="F4926">
        <v>26.39</v>
      </c>
      <c r="G4926">
        <v>-17.349680650516198</v>
      </c>
      <c r="H4926">
        <v>-4.4635235161214597</v>
      </c>
      <c r="I4926">
        <v>-8.2842454424812004</v>
      </c>
      <c r="J4926">
        <v>5.4028518326445001E-2</v>
      </c>
      <c r="K4926">
        <v>26.260124157483499</v>
      </c>
      <c r="L4926">
        <v>25.638082828427802</v>
      </c>
      <c r="N4926">
        <v>0.52439677143929497</v>
      </c>
      <c r="O4926">
        <v>12.9215611974232</v>
      </c>
      <c r="P4926">
        <v>11.397214014352</v>
      </c>
    </row>
    <row r="4927" spans="1:16" hidden="1" x14ac:dyDescent="0.3">
      <c r="A4927" t="s">
        <v>10008</v>
      </c>
      <c r="B4927" t="s">
        <v>10009</v>
      </c>
      <c r="C4927" t="str">
        <f>IFERROR(VLOOKUP(Table1[[#This Row],[Ticker]],[1]!Table1[[Symbol]:[Industry]],2,FALSE),"-")</f>
        <v>-</v>
      </c>
      <c r="D4927" t="s">
        <v>703</v>
      </c>
      <c r="F4927">
        <v>87.01</v>
      </c>
      <c r="G4927">
        <v>-5.7718949137847604</v>
      </c>
      <c r="H4927">
        <v>-5.2221852838559899</v>
      </c>
      <c r="I4927">
        <v>8.2672899064644696</v>
      </c>
      <c r="J4927">
        <v>-3.1662507742897201</v>
      </c>
      <c r="K4927">
        <v>89.0232510743066</v>
      </c>
      <c r="L4927">
        <v>80.802646160755501</v>
      </c>
      <c r="N4927">
        <v>1.38449875083739</v>
      </c>
      <c r="O4927">
        <v>10.3321457303758</v>
      </c>
      <c r="P4927">
        <v>27.955882352941099</v>
      </c>
    </row>
    <row r="4928" spans="1:16" hidden="1" x14ac:dyDescent="0.3">
      <c r="A4928" t="s">
        <v>10010</v>
      </c>
      <c r="B4928" t="s">
        <v>10011</v>
      </c>
      <c r="C4928" t="str">
        <f>IFERROR(VLOOKUP(Table1[[#This Row],[Ticker]],[1]!Table1[[Symbol]:[Industry]],2,FALSE),"-")</f>
        <v>-</v>
      </c>
      <c r="D4928" t="s">
        <v>1627</v>
      </c>
      <c r="F4928">
        <v>69.709999999999994</v>
      </c>
      <c r="G4928">
        <v>-6.3219348379603701</v>
      </c>
      <c r="H4928">
        <v>-2.86115626511417</v>
      </c>
      <c r="I4928">
        <v>-2.8389242091354099</v>
      </c>
      <c r="J4928">
        <v>1.4396647400282201</v>
      </c>
      <c r="K4928">
        <v>71.369493655816001</v>
      </c>
      <c r="L4928">
        <v>66.717573381208794</v>
      </c>
      <c r="N4928">
        <v>1.76106196206406</v>
      </c>
      <c r="O4928">
        <v>8.5353607803758393</v>
      </c>
      <c r="P4928">
        <v>26.7454545454545</v>
      </c>
    </row>
    <row r="4929" spans="1:16" hidden="1" x14ac:dyDescent="0.3">
      <c r="A4929" t="s">
        <v>10012</v>
      </c>
      <c r="B4929" t="s">
        <v>10013</v>
      </c>
      <c r="C4929" t="str">
        <f>IFERROR(VLOOKUP(Table1[[#This Row],[Ticker]],[1]!Table1[[Symbol]:[Industry]],2,FALSE),"-")</f>
        <v>-</v>
      </c>
      <c r="F4929">
        <v>341.2</v>
      </c>
      <c r="G4929">
        <v>67.655620890589702</v>
      </c>
      <c r="H4929">
        <v>56.921654731055099</v>
      </c>
      <c r="I4929">
        <v>30.680421783377401</v>
      </c>
      <c r="J4929">
        <v>-0.990986670847816</v>
      </c>
      <c r="K4929">
        <v>290.56539597414798</v>
      </c>
      <c r="L4929">
        <v>243.61776737730401</v>
      </c>
      <c r="N4929">
        <v>0.76895621078199805</v>
      </c>
      <c r="O4929">
        <v>25.791324736225</v>
      </c>
      <c r="P4929">
        <v>105.48027702499201</v>
      </c>
    </row>
    <row r="4930" spans="1:16" hidden="1" x14ac:dyDescent="0.3">
      <c r="A4930" t="s">
        <v>10014</v>
      </c>
      <c r="B4930" t="s">
        <v>10015</v>
      </c>
      <c r="C4930" t="str">
        <f>IFERROR(VLOOKUP(Table1[[#This Row],[Ticker]],[1]!Table1[[Symbol]:[Industry]],2,FALSE),"-")</f>
        <v>-</v>
      </c>
      <c r="D4930" t="s">
        <v>703</v>
      </c>
      <c r="F4930">
        <v>85.97</v>
      </c>
      <c r="G4930">
        <v>-8.1914314922671405</v>
      </c>
      <c r="H4930">
        <v>-6.1572803047300599</v>
      </c>
      <c r="I4930">
        <v>6.5660278460956496</v>
      </c>
      <c r="J4930">
        <v>-2.8627432019013699</v>
      </c>
      <c r="K4930">
        <v>87.6211928012128</v>
      </c>
      <c r="L4930">
        <v>79.970976944379402</v>
      </c>
      <c r="N4930">
        <v>1.1988278719060299</v>
      </c>
      <c r="O4930">
        <v>10.0965453065022</v>
      </c>
      <c r="P4930">
        <v>26.407881193942</v>
      </c>
    </row>
    <row r="4931" spans="1:16" hidden="1" x14ac:dyDescent="0.3">
      <c r="A4931" t="s">
        <v>10016</v>
      </c>
      <c r="B4931" t="s">
        <v>10017</v>
      </c>
      <c r="C4931" t="str">
        <f>IFERROR(VLOOKUP(Table1[[#This Row],[Ticker]],[1]!Table1[[Symbol]:[Industry]],2,FALSE),"-")</f>
        <v>-</v>
      </c>
      <c r="F4931">
        <v>0</v>
      </c>
      <c r="G4931">
        <v>-23.975943276778899</v>
      </c>
    </row>
    <row r="4932" spans="1:16" hidden="1" x14ac:dyDescent="0.3">
      <c r="A4932" t="s">
        <v>10018</v>
      </c>
      <c r="B4932" t="s">
        <v>10019</v>
      </c>
      <c r="C4932" t="str">
        <f>IFERROR(VLOOKUP(Table1[[#This Row],[Ticker]],[1]!Table1[[Symbol]:[Industry]],2,FALSE),"-")</f>
        <v>-</v>
      </c>
    </row>
    <row r="4933" spans="1:16" hidden="1" x14ac:dyDescent="0.3">
      <c r="A4933" t="s">
        <v>10020</v>
      </c>
      <c r="B4933" t="s">
        <v>10021</v>
      </c>
      <c r="C4933" t="str">
        <f>IFERROR(VLOOKUP(Table1[[#This Row],[Ticker]],[1]!Table1[[Symbol]:[Industry]],2,FALSE),"-")</f>
        <v>-</v>
      </c>
      <c r="D4933" t="s">
        <v>703</v>
      </c>
      <c r="F4933">
        <v>40.72</v>
      </c>
      <c r="G4933">
        <v>11.3514080027159</v>
      </c>
      <c r="H4933">
        <v>13.3196430105512</v>
      </c>
      <c r="I4933">
        <v>-4.4836973590310096</v>
      </c>
      <c r="J4933">
        <v>5.8073824914946499</v>
      </c>
      <c r="K4933">
        <v>36.9509524029339</v>
      </c>
      <c r="L4933">
        <v>34.840372489964203</v>
      </c>
      <c r="N4933">
        <v>0.38330505398750903</v>
      </c>
      <c r="O4933">
        <v>3.5609037328094302</v>
      </c>
      <c r="P4933">
        <v>40.413793103448199</v>
      </c>
    </row>
    <row r="4934" spans="1:16" hidden="1" x14ac:dyDescent="0.3">
      <c r="A4934" t="s">
        <v>10022</v>
      </c>
      <c r="B4934" t="s">
        <v>10023</v>
      </c>
      <c r="C4934" t="str">
        <f>IFERROR(VLOOKUP(Table1[[#This Row],[Ticker]],[1]!Table1[[Symbol]:[Industry]],2,FALSE),"-")</f>
        <v>-</v>
      </c>
      <c r="D4934" t="s">
        <v>703</v>
      </c>
      <c r="F4934">
        <v>521.38</v>
      </c>
      <c r="G4934">
        <v>-19.4574603964966</v>
      </c>
      <c r="H4934">
        <v>-2.3727144203055599</v>
      </c>
      <c r="I4934">
        <v>0.34648200456830403</v>
      </c>
      <c r="J4934">
        <v>0.280872254058739</v>
      </c>
      <c r="K4934">
        <v>512.36005658447698</v>
      </c>
      <c r="L4934">
        <v>479.75023966088497</v>
      </c>
      <c r="N4934">
        <v>0.28769200006469198</v>
      </c>
      <c r="O4934">
        <v>6.1126241896505498</v>
      </c>
      <c r="P4934">
        <v>23.843230403800401</v>
      </c>
    </row>
    <row r="4935" spans="1:16" hidden="1" x14ac:dyDescent="0.3">
      <c r="A4935" t="s">
        <v>10024</v>
      </c>
      <c r="B4935" t="s">
        <v>10025</v>
      </c>
      <c r="C4935" t="str">
        <f>IFERROR(VLOOKUP(Table1[[#This Row],[Ticker]],[1]!Table1[[Symbol]:[Industry]],2,FALSE),"-")</f>
        <v>-</v>
      </c>
      <c r="D4935" t="s">
        <v>1298</v>
      </c>
      <c r="F4935">
        <v>999.99</v>
      </c>
      <c r="G4935">
        <v>-23.975943276778899</v>
      </c>
      <c r="H4935">
        <v>-4.1622945777006199</v>
      </c>
      <c r="I4935">
        <v>-15.2562762491289</v>
      </c>
      <c r="J4935">
        <v>0.54422459675781298</v>
      </c>
      <c r="K4935">
        <v>999.99025165239698</v>
      </c>
      <c r="L4935">
        <v>999.99049236793098</v>
      </c>
      <c r="N4935">
        <v>1.2649838048448301</v>
      </c>
      <c r="O4935">
        <v>1.8010180101801101</v>
      </c>
      <c r="P4935">
        <v>0.23957497995188401</v>
      </c>
    </row>
    <row r="4936" spans="1:16" hidden="1" x14ac:dyDescent="0.3">
      <c r="A4936" t="s">
        <v>10026</v>
      </c>
      <c r="B4936" t="s">
        <v>10027</v>
      </c>
      <c r="C4936" t="str">
        <f>IFERROR(VLOOKUP(Table1[[#This Row],[Ticker]],[1]!Table1[[Symbol]:[Industry]],2,FALSE),"-")</f>
        <v>-</v>
      </c>
      <c r="D4936" t="s">
        <v>703</v>
      </c>
      <c r="F4936">
        <v>72.5</v>
      </c>
      <c r="G4936">
        <v>37.422097684930698</v>
      </c>
      <c r="H4936">
        <v>-3.3519667313357502</v>
      </c>
      <c r="I4936">
        <v>9.6575762663775908</v>
      </c>
      <c r="J4936">
        <v>-1.2071123016379099</v>
      </c>
      <c r="K4936">
        <v>73.038723547290303</v>
      </c>
      <c r="L4936">
        <v>63.920923856906001</v>
      </c>
      <c r="N4936">
        <v>0.29508546684009401</v>
      </c>
      <c r="O4936">
        <v>14.344827586206801</v>
      </c>
      <c r="P4936">
        <v>65.072859744990794</v>
      </c>
    </row>
    <row r="4937" spans="1:16" hidden="1" x14ac:dyDescent="0.3">
      <c r="A4937" t="s">
        <v>10028</v>
      </c>
      <c r="B4937" t="s">
        <v>10029</v>
      </c>
      <c r="C4937" t="str">
        <f>IFERROR(VLOOKUP(Table1[[#This Row],[Ticker]],[1]!Table1[[Symbol]:[Industry]],2,FALSE),"-")</f>
        <v>-</v>
      </c>
      <c r="D4937" t="s">
        <v>703</v>
      </c>
      <c r="F4937">
        <v>25.98</v>
      </c>
      <c r="G4937">
        <v>-31.2895358561581</v>
      </c>
      <c r="H4937">
        <v>-2.62224109559211</v>
      </c>
      <c r="I4937">
        <v>-4.8909406501484902</v>
      </c>
      <c r="J4937">
        <v>-0.13323118043450699</v>
      </c>
      <c r="K4937">
        <v>25.536967453102001</v>
      </c>
      <c r="L4937">
        <v>24.320823176001401</v>
      </c>
      <c r="N4937">
        <v>0.126104283565493</v>
      </c>
      <c r="O4937">
        <v>19.322555812163198</v>
      </c>
      <c r="P4937">
        <v>19.4482758620689</v>
      </c>
    </row>
    <row r="4938" spans="1:16" hidden="1" x14ac:dyDescent="0.3">
      <c r="A4938" t="s">
        <v>10030</v>
      </c>
      <c r="B4938" t="s">
        <v>10031</v>
      </c>
      <c r="C4938" t="str">
        <f>IFERROR(VLOOKUP(Table1[[#This Row],[Ticker]],[1]!Table1[[Symbol]:[Industry]],2,FALSE),"-")</f>
        <v>-</v>
      </c>
      <c r="D4938" t="s">
        <v>703</v>
      </c>
      <c r="F4938">
        <v>81.05</v>
      </c>
      <c r="G4938">
        <v>-22.039079989142099</v>
      </c>
      <c r="H4938">
        <v>1.86404806517498</v>
      </c>
      <c r="I4938">
        <v>-0.77887511918545005</v>
      </c>
      <c r="J4938">
        <v>1.0960333030729601</v>
      </c>
      <c r="K4938">
        <v>78.420901754749906</v>
      </c>
      <c r="L4938">
        <v>72.917863948539406</v>
      </c>
      <c r="N4938">
        <v>0.294956545115382</v>
      </c>
      <c r="O4938">
        <v>2.4059222702035701</v>
      </c>
      <c r="P4938">
        <v>28.589560526733202</v>
      </c>
    </row>
    <row r="4939" spans="1:16" hidden="1" x14ac:dyDescent="0.3">
      <c r="A4939" t="s">
        <v>10032</v>
      </c>
      <c r="B4939" t="s">
        <v>10033</v>
      </c>
      <c r="C4939" t="str">
        <f>IFERROR(VLOOKUP(Table1[[#This Row],[Ticker]],[1]!Table1[[Symbol]:[Industry]],2,FALSE),"-")</f>
        <v>-</v>
      </c>
      <c r="D4939" t="s">
        <v>703</v>
      </c>
      <c r="F4939">
        <v>21.97</v>
      </c>
      <c r="G4939">
        <v>13.775639894579699</v>
      </c>
      <c r="H4939">
        <v>2.6502996251979201</v>
      </c>
      <c r="I4939">
        <v>5.1998891108140102</v>
      </c>
      <c r="J4939">
        <v>0.86182895247469304</v>
      </c>
      <c r="K4939">
        <v>20.823400904854299</v>
      </c>
      <c r="L4939">
        <v>18.821923665765102</v>
      </c>
      <c r="N4939">
        <v>1.2886207960313401</v>
      </c>
      <c r="O4939">
        <v>3.3227127901684002</v>
      </c>
      <c r="P4939">
        <v>40.1147959183673</v>
      </c>
    </row>
    <row r="4940" spans="1:16" hidden="1" x14ac:dyDescent="0.3">
      <c r="A4940" t="s">
        <v>10034</v>
      </c>
      <c r="B4940" t="s">
        <v>10035</v>
      </c>
      <c r="C4940" t="str">
        <f>IFERROR(VLOOKUP(Table1[[#This Row],[Ticker]],[1]!Table1[[Symbol]:[Industry]],2,FALSE),"-")</f>
        <v>-</v>
      </c>
      <c r="D4940" t="s">
        <v>1298</v>
      </c>
      <c r="F4940">
        <v>1000</v>
      </c>
      <c r="G4940">
        <v>-23.976943266778999</v>
      </c>
      <c r="H4940">
        <v>-4.1592945577004201</v>
      </c>
      <c r="I4940">
        <v>-15.257276239129</v>
      </c>
      <c r="J4940">
        <v>0.54522459675781298</v>
      </c>
      <c r="K4940">
        <v>999.99995289238302</v>
      </c>
      <c r="L4940">
        <v>1000.03208035742</v>
      </c>
      <c r="N4940">
        <v>0.28641128269152999</v>
      </c>
      <c r="O4940">
        <v>2</v>
      </c>
      <c r="P4940">
        <v>2.0408163265306101</v>
      </c>
    </row>
    <row r="4941" spans="1:16" hidden="1" x14ac:dyDescent="0.3">
      <c r="A4941" t="s">
        <v>10036</v>
      </c>
      <c r="B4941" t="s">
        <v>10037</v>
      </c>
      <c r="C4941" t="str">
        <f>IFERROR(VLOOKUP(Table1[[#This Row],[Ticker]],[1]!Table1[[Symbol]:[Industry]],2,FALSE),"-")</f>
        <v>-</v>
      </c>
      <c r="D4941" t="s">
        <v>1008</v>
      </c>
      <c r="F4941">
        <v>220.22</v>
      </c>
      <c r="G4941">
        <v>-23.975943276778899</v>
      </c>
      <c r="I4941">
        <v>-15.2562762491289</v>
      </c>
      <c r="O4941">
        <v>0</v>
      </c>
      <c r="P4941">
        <v>0</v>
      </c>
    </row>
    <row r="4942" spans="1:16" hidden="1" x14ac:dyDescent="0.3">
      <c r="A4942" t="s">
        <v>10038</v>
      </c>
      <c r="B4942" t="s">
        <v>10039</v>
      </c>
      <c r="C4942" t="str">
        <f>IFERROR(VLOOKUP(Table1[[#This Row],[Ticker]],[1]!Table1[[Symbol]:[Industry]],2,FALSE),"-")</f>
        <v>-</v>
      </c>
      <c r="D4942" t="s">
        <v>703</v>
      </c>
      <c r="F4942">
        <v>210.66</v>
      </c>
      <c r="G4942">
        <v>15.5432301784167</v>
      </c>
      <c r="H4942">
        <v>-4.2325534850640398</v>
      </c>
      <c r="I4942">
        <v>6.0078269053725402</v>
      </c>
      <c r="J4942">
        <v>-2.1885970068674498</v>
      </c>
      <c r="K4942">
        <v>204.147213094775</v>
      </c>
      <c r="L4942">
        <v>179.52221743694699</v>
      </c>
      <c r="N4942">
        <v>1.29821769877675</v>
      </c>
      <c r="O4942">
        <v>3.00958891104148</v>
      </c>
      <c r="P4942">
        <v>48.802712439075997</v>
      </c>
    </row>
    <row r="4943" spans="1:16" hidden="1" x14ac:dyDescent="0.3">
      <c r="A4943" t="s">
        <v>10040</v>
      </c>
      <c r="B4943" t="s">
        <v>10041</v>
      </c>
      <c r="C4943" t="str">
        <f>IFERROR(VLOOKUP(Table1[[#This Row],[Ticker]],[1]!Table1[[Symbol]:[Industry]],2,FALSE),"-")</f>
        <v>-</v>
      </c>
      <c r="D4943" t="s">
        <v>703</v>
      </c>
      <c r="F4943">
        <v>245.68</v>
      </c>
      <c r="G4943">
        <v>-1.6740715125415599</v>
      </c>
      <c r="H4943">
        <v>0.21237845839280201</v>
      </c>
      <c r="I4943">
        <v>-0.25908471196361998</v>
      </c>
      <c r="J4943">
        <v>-0.65759219652165102</v>
      </c>
      <c r="K4943">
        <v>238.90931231423701</v>
      </c>
      <c r="L4943">
        <v>219.93645889178299</v>
      </c>
      <c r="N4943">
        <v>0.68780400978196898</v>
      </c>
      <c r="O4943">
        <v>14.3438619342233</v>
      </c>
      <c r="P4943">
        <v>29.989417989417898</v>
      </c>
    </row>
    <row r="4944" spans="1:16" hidden="1" x14ac:dyDescent="0.3">
      <c r="A4944" t="s">
        <v>10042</v>
      </c>
      <c r="B4944" t="s">
        <v>10043</v>
      </c>
      <c r="C4944" t="str">
        <f>IFERROR(VLOOKUP(Table1[[#This Row],[Ticker]],[1]!Table1[[Symbol]:[Industry]],2,FALSE),"-")</f>
        <v>-</v>
      </c>
      <c r="D4944" t="s">
        <v>703</v>
      </c>
      <c r="F4944">
        <v>23.08</v>
      </c>
      <c r="G4944">
        <v>8.2876670384073101</v>
      </c>
      <c r="H4944">
        <v>1.1512054222993799</v>
      </c>
      <c r="I4944">
        <v>2.1991944887845301</v>
      </c>
      <c r="J4944">
        <v>1.57206185585844</v>
      </c>
      <c r="K4944">
        <v>22.3579610824352</v>
      </c>
      <c r="N4944">
        <v>0.91883194830089798</v>
      </c>
      <c r="O4944">
        <v>6.1525129982669098</v>
      </c>
      <c r="P4944">
        <v>41.595092024539802</v>
      </c>
    </row>
    <row r="4945" spans="1:16" hidden="1" x14ac:dyDescent="0.3">
      <c r="A4945" t="s">
        <v>10044</v>
      </c>
      <c r="B4945" t="s">
        <v>10045</v>
      </c>
      <c r="C4945" t="str">
        <f>IFERROR(VLOOKUP(Table1[[#This Row],[Ticker]],[1]!Table1[[Symbol]:[Industry]],2,FALSE),"-")</f>
        <v>-</v>
      </c>
      <c r="D4945" t="s">
        <v>703</v>
      </c>
      <c r="F4945">
        <v>81.19</v>
      </c>
      <c r="G4945">
        <v>-1.5728074408072701</v>
      </c>
      <c r="H4945">
        <v>1.9827179451274599</v>
      </c>
      <c r="I4945">
        <v>-0.37018597036852402</v>
      </c>
      <c r="J4945">
        <v>0.50736955990277499</v>
      </c>
      <c r="K4945">
        <v>78.481008947777198</v>
      </c>
      <c r="N4945">
        <v>1.0134853227566001</v>
      </c>
      <c r="O4945">
        <v>1.36716344377385</v>
      </c>
      <c r="P4945">
        <v>30.383812429741401</v>
      </c>
    </row>
    <row r="4946" spans="1:16" hidden="1" x14ac:dyDescent="0.3">
      <c r="A4946" t="s">
        <v>10046</v>
      </c>
      <c r="B4946" t="s">
        <v>10047</v>
      </c>
      <c r="C4946" t="str">
        <f>IFERROR(VLOOKUP(Table1[[#This Row],[Ticker]],[1]!Table1[[Symbol]:[Industry]],2,FALSE),"-")</f>
        <v>-</v>
      </c>
      <c r="F4946">
        <v>101.75</v>
      </c>
      <c r="G4946">
        <v>-24.221041315994601</v>
      </c>
      <c r="H4946">
        <v>-4.1612945777006196</v>
      </c>
      <c r="I4946">
        <v>-15.2562762491289</v>
      </c>
      <c r="J4946">
        <v>0.54422459675781298</v>
      </c>
      <c r="K4946">
        <v>101.750044547841</v>
      </c>
      <c r="O4946">
        <v>0.24570024570025301</v>
      </c>
      <c r="P4946">
        <v>0</v>
      </c>
    </row>
    <row r="4947" spans="1:16" hidden="1" x14ac:dyDescent="0.3">
      <c r="A4947" t="s">
        <v>10048</v>
      </c>
      <c r="B4947" t="s">
        <v>10049</v>
      </c>
      <c r="C4947" t="str">
        <f>IFERROR(VLOOKUP(Table1[[#This Row],[Ticker]],[1]!Table1[[Symbol]:[Industry]],2,FALSE),"-")</f>
        <v>-</v>
      </c>
      <c r="D4947" t="s">
        <v>703</v>
      </c>
      <c r="F4947">
        <v>27.58</v>
      </c>
      <c r="G4947">
        <v>41.074924467087001</v>
      </c>
      <c r="H4947">
        <v>-2.2319170749703598</v>
      </c>
      <c r="I4947">
        <v>16.642336854649098</v>
      </c>
      <c r="J4947">
        <v>-3.0702332345674899</v>
      </c>
      <c r="K4947">
        <v>27.009576495647199</v>
      </c>
      <c r="N4947">
        <v>1.8334202816251199</v>
      </c>
      <c r="O4947">
        <v>6.0188542422044904</v>
      </c>
      <c r="P4947">
        <v>66.545893719806699</v>
      </c>
    </row>
    <row r="4948" spans="1:16" hidden="1" x14ac:dyDescent="0.3">
      <c r="A4948" t="s">
        <v>10050</v>
      </c>
      <c r="B4948" t="s">
        <v>10051</v>
      </c>
      <c r="C4948" t="str">
        <f>IFERROR(VLOOKUP(Table1[[#This Row],[Ticker]],[1]!Table1[[Symbol]:[Industry]],2,FALSE),"-")</f>
        <v>-</v>
      </c>
      <c r="D4948" t="s">
        <v>703</v>
      </c>
      <c r="F4948">
        <v>40.700000000000003</v>
      </c>
      <c r="G4948">
        <v>7.9955223522742598</v>
      </c>
      <c r="H4948">
        <v>9.7502796267488403</v>
      </c>
      <c r="I4948">
        <v>-5.0477736766946002</v>
      </c>
      <c r="J4948">
        <v>2.6391261616240498</v>
      </c>
      <c r="K4948">
        <v>36.948317139936997</v>
      </c>
      <c r="N4948">
        <v>4.58941690292556</v>
      </c>
      <c r="O4948">
        <v>11.793611793611699</v>
      </c>
      <c r="P4948">
        <v>33.881578947368403</v>
      </c>
    </row>
    <row r="4949" spans="1:16" hidden="1" x14ac:dyDescent="0.3">
      <c r="A4949" t="s">
        <v>10052</v>
      </c>
      <c r="B4949" t="s">
        <v>10053</v>
      </c>
      <c r="C4949" t="str">
        <f>IFERROR(VLOOKUP(Table1[[#This Row],[Ticker]],[1]!Table1[[Symbol]:[Industry]],2,FALSE),"-")</f>
        <v>-</v>
      </c>
      <c r="D4949" t="s">
        <v>1298</v>
      </c>
      <c r="F4949">
        <v>1000</v>
      </c>
      <c r="G4949">
        <v>-23.974943266778801</v>
      </c>
      <c r="H4949">
        <v>-4.1592945577004201</v>
      </c>
      <c r="I4949">
        <v>-15.2562762491289</v>
      </c>
      <c r="J4949">
        <v>0.54522459675781298</v>
      </c>
      <c r="K4949">
        <v>999.99990352811699</v>
      </c>
      <c r="N4949">
        <v>1.0853980431586501</v>
      </c>
      <c r="O4949">
        <v>1.0000000000065499E-3</v>
      </c>
      <c r="P4949">
        <v>0.50251256281406098</v>
      </c>
    </row>
    <row r="4950" spans="1:16" hidden="1" x14ac:dyDescent="0.3">
      <c r="A4950" t="s">
        <v>10054</v>
      </c>
      <c r="B4950" t="s">
        <v>10055</v>
      </c>
      <c r="C4950" t="str">
        <f>IFERROR(VLOOKUP(Table1[[#This Row],[Ticker]],[1]!Table1[[Symbol]:[Industry]],2,FALSE),"-")</f>
        <v>-</v>
      </c>
      <c r="D4950" t="s">
        <v>1627</v>
      </c>
      <c r="F4950">
        <v>71.55</v>
      </c>
      <c r="G4950">
        <v>-13.8990201998558</v>
      </c>
      <c r="H4950">
        <v>-3.0787505993514999</v>
      </c>
      <c r="I4950">
        <v>-3.1089408259314602</v>
      </c>
      <c r="J4950">
        <v>-0.31841641186858399</v>
      </c>
      <c r="K4950">
        <v>73.6839406472468</v>
      </c>
      <c r="N4950">
        <v>0.799089412534428</v>
      </c>
      <c r="O4950">
        <v>7.4074074074073897</v>
      </c>
      <c r="P4950">
        <v>34.745762711864401</v>
      </c>
    </row>
    <row r="4951" spans="1:16" hidden="1" x14ac:dyDescent="0.3">
      <c r="A4951" t="s">
        <v>10056</v>
      </c>
      <c r="B4951" t="s">
        <v>10057</v>
      </c>
      <c r="C4951" t="str">
        <f>IFERROR(VLOOKUP(Table1[[#This Row],[Ticker]],[1]!Table1[[Symbol]:[Industry]],2,FALSE),"-")</f>
        <v>-</v>
      </c>
      <c r="D4951" t="s">
        <v>703</v>
      </c>
      <c r="F4951">
        <v>87.95</v>
      </c>
      <c r="G4951">
        <v>-9.9772394530588997</v>
      </c>
      <c r="H4951">
        <v>-4.5378172798047203</v>
      </c>
      <c r="I4951">
        <v>5.8369359221501398</v>
      </c>
      <c r="J4951">
        <v>-3.54959203437225</v>
      </c>
      <c r="K4951">
        <v>90.109913431007797</v>
      </c>
      <c r="N4951">
        <v>0.61703595891207197</v>
      </c>
      <c r="O4951">
        <v>11.3928368391131</v>
      </c>
      <c r="P4951">
        <v>24.3812756328666</v>
      </c>
    </row>
    <row r="4952" spans="1:16" hidden="1" x14ac:dyDescent="0.3">
      <c r="A4952" t="s">
        <v>10058</v>
      </c>
      <c r="B4952" t="s">
        <v>10059</v>
      </c>
      <c r="C4952" t="str">
        <f>IFERROR(VLOOKUP(Table1[[#This Row],[Ticker]],[1]!Table1[[Symbol]:[Industry]],2,FALSE),"-")</f>
        <v>-</v>
      </c>
      <c r="D4952" t="s">
        <v>1627</v>
      </c>
      <c r="F4952">
        <v>70.8</v>
      </c>
      <c r="G4952">
        <v>-9.6902289910646502</v>
      </c>
      <c r="H4952">
        <v>-0.52103761838585005</v>
      </c>
      <c r="I4952">
        <v>-1.24661441338016</v>
      </c>
      <c r="J4952">
        <v>0.82046769068045</v>
      </c>
      <c r="K4952">
        <v>71.377992802308</v>
      </c>
      <c r="N4952">
        <v>0.32897383113478201</v>
      </c>
      <c r="O4952">
        <v>6.7796610169491496</v>
      </c>
      <c r="P4952">
        <v>31.1111111111111</v>
      </c>
    </row>
    <row r="4953" spans="1:16" hidden="1" x14ac:dyDescent="0.3">
      <c r="A4953" t="s">
        <v>10060</v>
      </c>
      <c r="B4953" t="s">
        <v>10061</v>
      </c>
      <c r="C4953" t="str">
        <f>IFERROR(VLOOKUP(Table1[[#This Row],[Ticker]],[1]!Table1[[Symbol]:[Industry]],2,FALSE),"-")</f>
        <v>-</v>
      </c>
      <c r="D4953" t="s">
        <v>232</v>
      </c>
      <c r="F4953">
        <v>100.5</v>
      </c>
      <c r="G4953">
        <v>-23.475943276778899</v>
      </c>
      <c r="I4953">
        <v>-14.7562762491289</v>
      </c>
      <c r="N4953">
        <v>1.7777777777777699</v>
      </c>
      <c r="O4953">
        <v>6.4676616915422898</v>
      </c>
      <c r="P4953">
        <v>0.49999999999998901</v>
      </c>
    </row>
    <row r="4954" spans="1:16" hidden="1" x14ac:dyDescent="0.3">
      <c r="A4954" t="s">
        <v>10062</v>
      </c>
      <c r="B4954" t="s">
        <v>10063</v>
      </c>
      <c r="C4954" t="str">
        <f>IFERROR(VLOOKUP(Table1[[#This Row],[Ticker]],[1]!Table1[[Symbol]:[Industry]],2,FALSE),"-")</f>
        <v>-</v>
      </c>
      <c r="D4954" t="s">
        <v>1627</v>
      </c>
      <c r="F4954">
        <v>7.13</v>
      </c>
      <c r="G4954">
        <v>-23.553408065511299</v>
      </c>
      <c r="H4954">
        <v>-2.0633924797985301</v>
      </c>
      <c r="I4954">
        <v>-0.25627624912895802</v>
      </c>
      <c r="J4954">
        <v>0.54422459675781298</v>
      </c>
      <c r="K4954">
        <v>7.1476962829986599</v>
      </c>
      <c r="N4954">
        <v>1.2626480715211399</v>
      </c>
      <c r="O4954">
        <v>19.214586255259398</v>
      </c>
      <c r="P4954">
        <v>18.8333333333333</v>
      </c>
    </row>
    <row r="4955" spans="1:16" hidden="1" x14ac:dyDescent="0.3">
      <c r="A4955" t="s">
        <v>10064</v>
      </c>
      <c r="B4955" t="s">
        <v>10065</v>
      </c>
      <c r="C4955" t="str">
        <f>IFERROR(VLOOKUP(Table1[[#This Row],[Ticker]],[1]!Table1[[Symbol]:[Industry]],2,FALSE),"-")</f>
        <v>-</v>
      </c>
      <c r="D4955" t="s">
        <v>703</v>
      </c>
      <c r="F4955">
        <v>8.5399999999999991</v>
      </c>
      <c r="G4955">
        <v>-18.2828739698482</v>
      </c>
      <c r="H4955">
        <v>-5.6186936808396402</v>
      </c>
      <c r="I4955">
        <v>6.3961454032926897</v>
      </c>
      <c r="J4955">
        <v>-2.9683988939117798</v>
      </c>
      <c r="K4955">
        <v>8.7300432287931606</v>
      </c>
      <c r="N4955">
        <v>0.88161965725462199</v>
      </c>
      <c r="O4955">
        <v>20.843091334894599</v>
      </c>
      <c r="P4955">
        <v>26.706231454005898</v>
      </c>
    </row>
    <row r="4956" spans="1:16" hidden="1" x14ac:dyDescent="0.3">
      <c r="A4956" t="s">
        <v>10066</v>
      </c>
      <c r="B4956" t="s">
        <v>10067</v>
      </c>
      <c r="C4956" t="str">
        <f>IFERROR(VLOOKUP(Table1[[#This Row],[Ticker]],[1]!Table1[[Symbol]:[Industry]],2,FALSE),"-")</f>
        <v>-</v>
      </c>
      <c r="D4956" t="s">
        <v>1298</v>
      </c>
      <c r="F4956">
        <v>103.38</v>
      </c>
      <c r="G4956">
        <v>-20.822880015952698</v>
      </c>
      <c r="H4956">
        <v>-3.6752914672807102</v>
      </c>
      <c r="I4956">
        <v>-12.103212988302699</v>
      </c>
      <c r="J4956">
        <v>0.64104876406996902</v>
      </c>
      <c r="K4956">
        <v>102.744680573586</v>
      </c>
      <c r="N4956">
        <v>0.89084641121667996</v>
      </c>
      <c r="O4956">
        <v>2.67943509382859</v>
      </c>
      <c r="P4956">
        <v>5.1143873919674503</v>
      </c>
    </row>
    <row r="4957" spans="1:16" hidden="1" x14ac:dyDescent="0.3">
      <c r="A4957" t="s">
        <v>10068</v>
      </c>
      <c r="B4957" t="s">
        <v>10069</v>
      </c>
      <c r="C4957" t="str">
        <f>IFERROR(VLOOKUP(Table1[[#This Row],[Ticker]],[1]!Table1[[Symbol]:[Industry]],2,FALSE),"-")</f>
        <v>-</v>
      </c>
      <c r="D4957" t="s">
        <v>703</v>
      </c>
      <c r="F4957">
        <v>52.08</v>
      </c>
      <c r="G4957">
        <v>-9.8405060644186495</v>
      </c>
      <c r="H4957">
        <v>-0.126377021929514</v>
      </c>
      <c r="I4957">
        <v>-1.12083903676867</v>
      </c>
      <c r="J4957">
        <v>1.9433548671302801</v>
      </c>
      <c r="K4957">
        <v>51.214333430965503</v>
      </c>
      <c r="N4957">
        <v>8.7131756946562902E-2</v>
      </c>
      <c r="O4957">
        <v>15.2073732718894</v>
      </c>
      <c r="P4957">
        <v>16.614420062695899</v>
      </c>
    </row>
    <row r="4958" spans="1:16" hidden="1" x14ac:dyDescent="0.3">
      <c r="A4958" t="s">
        <v>10070</v>
      </c>
      <c r="B4958" t="s">
        <v>10071</v>
      </c>
      <c r="C4958" t="str">
        <f>IFERROR(VLOOKUP(Table1[[#This Row],[Ticker]],[1]!Table1[[Symbol]:[Industry]],2,FALSE),"-")</f>
        <v>-</v>
      </c>
      <c r="D4958" t="s">
        <v>703</v>
      </c>
      <c r="F4958">
        <v>245.63</v>
      </c>
      <c r="G4958">
        <v>-11.1204413241026</v>
      </c>
      <c r="H4958">
        <v>1.1262868433901001</v>
      </c>
      <c r="I4958">
        <v>-2.40077429645264</v>
      </c>
      <c r="J4958">
        <v>0.43113440733174602</v>
      </c>
      <c r="K4958">
        <v>237.768262927466</v>
      </c>
      <c r="N4958">
        <v>0.99015868710158605</v>
      </c>
      <c r="O4958">
        <v>4.6859097015836602</v>
      </c>
      <c r="P4958">
        <v>14.2252604166666</v>
      </c>
    </row>
    <row r="4959" spans="1:16" hidden="1" x14ac:dyDescent="0.3">
      <c r="A4959" t="s">
        <v>10072</v>
      </c>
      <c r="B4959" t="s">
        <v>10073</v>
      </c>
      <c r="C4959" t="str">
        <f>IFERROR(VLOOKUP(Table1[[#This Row],[Ticker]],[1]!Table1[[Symbol]:[Industry]],2,FALSE),"-")</f>
        <v>-</v>
      </c>
      <c r="D4959" t="s">
        <v>703</v>
      </c>
      <c r="F4959">
        <v>402.92</v>
      </c>
      <c r="G4959">
        <v>-13.323154437628</v>
      </c>
      <c r="H4959">
        <v>9.4493344586873196</v>
      </c>
      <c r="I4959">
        <v>-4.60348740997809</v>
      </c>
      <c r="J4959">
        <v>2.12906306025309</v>
      </c>
      <c r="K4959">
        <v>366.72625550581</v>
      </c>
      <c r="N4959">
        <v>0.35326616956475998</v>
      </c>
      <c r="O4959">
        <v>7.2173136106423001</v>
      </c>
      <c r="P4959">
        <v>25.2549117135041</v>
      </c>
    </row>
    <row r="4960" spans="1:16" hidden="1" x14ac:dyDescent="0.3">
      <c r="A4960" t="s">
        <v>10074</v>
      </c>
      <c r="B4960" t="s">
        <v>10075</v>
      </c>
      <c r="C4960" t="str">
        <f>IFERROR(VLOOKUP(Table1[[#This Row],[Ticker]],[1]!Table1[[Symbol]:[Industry]],2,FALSE),"-")</f>
        <v>-</v>
      </c>
      <c r="D4960" t="s">
        <v>1298</v>
      </c>
      <c r="F4960">
        <v>23.78</v>
      </c>
      <c r="G4960">
        <v>-36.356193829468602</v>
      </c>
      <c r="H4960">
        <v>-2.3571708663604198</v>
      </c>
      <c r="I4960">
        <v>-27.6365268018187</v>
      </c>
      <c r="J4960">
        <v>0.16591438238202599</v>
      </c>
      <c r="K4960">
        <v>23.373831778779</v>
      </c>
      <c r="N4960">
        <v>0.29414880631595403</v>
      </c>
      <c r="O4960">
        <v>14.8023549201009</v>
      </c>
      <c r="P4960">
        <v>10.092592592592499</v>
      </c>
    </row>
    <row r="4961" spans="1:16" hidden="1" x14ac:dyDescent="0.3">
      <c r="A4961" t="s">
        <v>10076</v>
      </c>
      <c r="B4961" t="s">
        <v>10077</v>
      </c>
      <c r="C4961" t="str">
        <f>IFERROR(VLOOKUP(Table1[[#This Row],[Ticker]],[1]!Table1[[Symbol]:[Industry]],2,FALSE),"-")</f>
        <v>-</v>
      </c>
      <c r="D4961" t="s">
        <v>1298</v>
      </c>
      <c r="F4961">
        <v>57.68</v>
      </c>
      <c r="G4961">
        <v>-32.260249207769498</v>
      </c>
      <c r="H4961">
        <v>-1.52314841014269</v>
      </c>
      <c r="I4961">
        <v>-23.5405821801195</v>
      </c>
      <c r="J4961">
        <v>2.1141663854330601</v>
      </c>
      <c r="K4961">
        <v>56.7348751850285</v>
      </c>
      <c r="N4961">
        <v>0.82803001946399102</v>
      </c>
      <c r="O4961">
        <v>14.6671289875173</v>
      </c>
      <c r="P4961">
        <v>8.4210526315789505</v>
      </c>
    </row>
    <row r="4962" spans="1:16" hidden="1" x14ac:dyDescent="0.3">
      <c r="A4962" t="s">
        <v>10078</v>
      </c>
      <c r="B4962" t="s">
        <v>10079</v>
      </c>
      <c r="C4962" t="str">
        <f>IFERROR(VLOOKUP(Table1[[#This Row],[Ticker]],[1]!Table1[[Symbol]:[Industry]],2,FALSE),"-")</f>
        <v>-</v>
      </c>
      <c r="D4962" t="s">
        <v>703</v>
      </c>
      <c r="F4962">
        <v>72.73</v>
      </c>
      <c r="G4962">
        <v>-15.811160409437999</v>
      </c>
      <c r="H4962">
        <v>-3.4181517591625799</v>
      </c>
      <c r="I4962">
        <v>-7.0914933817880703</v>
      </c>
      <c r="J4962">
        <v>0.276701857324958</v>
      </c>
      <c r="K4962">
        <v>73.401663997423199</v>
      </c>
      <c r="N4962">
        <v>0.87965173925798501</v>
      </c>
      <c r="O4962">
        <v>12.264540079747</v>
      </c>
      <c r="P4962">
        <v>11.2079510703363</v>
      </c>
    </row>
    <row r="4963" spans="1:16" hidden="1" x14ac:dyDescent="0.3">
      <c r="A4963" t="s">
        <v>10080</v>
      </c>
      <c r="B4963" t="s">
        <v>10081</v>
      </c>
      <c r="C4963" t="str">
        <f>IFERROR(VLOOKUP(Table1[[#This Row],[Ticker]],[1]!Table1[[Symbol]:[Industry]],2,FALSE),"-")</f>
        <v>-</v>
      </c>
      <c r="D4963" t="s">
        <v>703</v>
      </c>
      <c r="F4963">
        <v>131.79</v>
      </c>
      <c r="G4963">
        <v>-11.776045439217199</v>
      </c>
      <c r="H4963">
        <v>0.72261254799993402</v>
      </c>
      <c r="I4963">
        <v>-3.0563784115672301</v>
      </c>
      <c r="J4963">
        <v>-0.17574508872910399</v>
      </c>
      <c r="K4963">
        <v>125.877360806363</v>
      </c>
      <c r="N4963">
        <v>0.86614692408376903</v>
      </c>
      <c r="O4963">
        <v>0.84224903255178896</v>
      </c>
      <c r="P4963">
        <v>14.6997389033942</v>
      </c>
    </row>
    <row r="4964" spans="1:16" hidden="1" x14ac:dyDescent="0.3">
      <c r="A4964" t="s">
        <v>10082</v>
      </c>
      <c r="B4964" t="s">
        <v>10083</v>
      </c>
      <c r="C4964" t="str">
        <f>IFERROR(VLOOKUP(Table1[[#This Row],[Ticker]],[1]!Table1[[Symbol]:[Industry]],2,FALSE),"-")</f>
        <v>-</v>
      </c>
      <c r="D4964" t="s">
        <v>380</v>
      </c>
      <c r="F4964">
        <v>101.4</v>
      </c>
      <c r="G4964">
        <v>-26.475943276778899</v>
      </c>
      <c r="H4964">
        <v>-4.1612945777006196</v>
      </c>
      <c r="I4964">
        <v>-17.756276249128899</v>
      </c>
      <c r="N4964">
        <v>0.5</v>
      </c>
      <c r="O4964">
        <v>2.5641025641025501</v>
      </c>
      <c r="P4964">
        <v>1.0463378176382701</v>
      </c>
    </row>
    <row r="4965" spans="1:16" hidden="1" x14ac:dyDescent="0.3">
      <c r="A4965" t="s">
        <v>10084</v>
      </c>
      <c r="B4965" t="s">
        <v>10085</v>
      </c>
      <c r="C4965" t="str">
        <f>IFERROR(VLOOKUP(Table1[[#This Row],[Ticker]],[1]!Table1[[Symbol]:[Industry]],2,FALSE),"-")</f>
        <v>-</v>
      </c>
      <c r="D4965" t="s">
        <v>703</v>
      </c>
      <c r="F4965">
        <v>56.9</v>
      </c>
      <c r="G4965">
        <v>-6.5595173584958104</v>
      </c>
      <c r="H4965">
        <v>-4.12616371523794</v>
      </c>
      <c r="I4965">
        <v>2.1601496691541602</v>
      </c>
      <c r="J4965">
        <v>-1.29996706129113</v>
      </c>
      <c r="K4965">
        <v>54.440411157482998</v>
      </c>
      <c r="N4965">
        <v>5.6188901882746798</v>
      </c>
      <c r="O4965">
        <v>3.6906854130052702</v>
      </c>
      <c r="P4965">
        <v>29.024943310657498</v>
      </c>
    </row>
    <row r="4966" spans="1:16" hidden="1" x14ac:dyDescent="0.3">
      <c r="A4966" t="s">
        <v>10086</v>
      </c>
      <c r="B4966" t="s">
        <v>10087</v>
      </c>
      <c r="C4966" t="str">
        <f>IFERROR(VLOOKUP(Table1[[#This Row],[Ticker]],[1]!Table1[[Symbol]:[Industry]],2,FALSE),"-")</f>
        <v>-</v>
      </c>
      <c r="F4966">
        <v>192.65</v>
      </c>
      <c r="G4966">
        <v>-20.816639394583401</v>
      </c>
      <c r="H4966">
        <v>-15.383014034714201</v>
      </c>
      <c r="I4966">
        <v>-12.0969723669335</v>
      </c>
      <c r="J4966">
        <v>-10.4761835665074</v>
      </c>
      <c r="K4966">
        <v>199.13722725445299</v>
      </c>
      <c r="N4966">
        <v>0.31028715111681499</v>
      </c>
      <c r="O4966">
        <v>33.869711912795204</v>
      </c>
      <c r="P4966">
        <v>69.9602999558888</v>
      </c>
    </row>
    <row r="4967" spans="1:16" hidden="1" x14ac:dyDescent="0.3">
      <c r="A4967" t="s">
        <v>10088</v>
      </c>
      <c r="B4967" t="s">
        <v>10089</v>
      </c>
      <c r="C4967" t="str">
        <f>IFERROR(VLOOKUP(Table1[[#This Row],[Ticker]],[1]!Table1[[Symbol]:[Industry]],2,FALSE),"-")</f>
        <v>-</v>
      </c>
      <c r="D4967" t="s">
        <v>703</v>
      </c>
      <c r="F4967">
        <v>51.66</v>
      </c>
      <c r="G4967">
        <v>-8.7406097947356507</v>
      </c>
      <c r="H4967">
        <v>-1.03690864726242</v>
      </c>
      <c r="I4967">
        <v>-2.09427670856836E-2</v>
      </c>
      <c r="J4967">
        <v>-1.9998793958141501</v>
      </c>
      <c r="K4967">
        <v>50.165761128369503</v>
      </c>
      <c r="N4967">
        <v>1.4209162718205399</v>
      </c>
      <c r="O4967">
        <v>6.94928377855208</v>
      </c>
      <c r="P4967">
        <v>31.651376146788898</v>
      </c>
    </row>
    <row r="4968" spans="1:16" hidden="1" x14ac:dyDescent="0.3">
      <c r="A4968" t="s">
        <v>10090</v>
      </c>
      <c r="B4968" t="s">
        <v>10091</v>
      </c>
      <c r="C4968" t="str">
        <f>IFERROR(VLOOKUP(Table1[[#This Row],[Ticker]],[1]!Table1[[Symbol]:[Industry]],2,FALSE),"-")</f>
        <v>-</v>
      </c>
      <c r="D4968" t="s">
        <v>1627</v>
      </c>
      <c r="F4968">
        <v>11.39</v>
      </c>
      <c r="G4968">
        <v>-11.2036660490561</v>
      </c>
      <c r="H4968">
        <v>-1.91410356646466</v>
      </c>
      <c r="I4968">
        <v>-2.48399902140617</v>
      </c>
      <c r="J4968">
        <v>0.459765137298356</v>
      </c>
      <c r="K4968">
        <v>11.5476572824992</v>
      </c>
      <c r="N4968">
        <v>1.3306669744033099</v>
      </c>
      <c r="O4968">
        <v>12.203687445127199</v>
      </c>
      <c r="P4968">
        <v>13.9</v>
      </c>
    </row>
    <row r="4969" spans="1:16" hidden="1" x14ac:dyDescent="0.3">
      <c r="A4969" t="s">
        <v>10092</v>
      </c>
      <c r="B4969" t="s">
        <v>10093</v>
      </c>
      <c r="C4969" t="str">
        <f>IFERROR(VLOOKUP(Table1[[#This Row],[Ticker]],[1]!Table1[[Symbol]:[Industry]],2,FALSE),"-")</f>
        <v>-</v>
      </c>
      <c r="F4969">
        <v>4.05</v>
      </c>
      <c r="G4969">
        <v>-59.175943276778902</v>
      </c>
      <c r="I4969">
        <v>-50.456276249128898</v>
      </c>
      <c r="N4969">
        <v>0.42623851307226102</v>
      </c>
      <c r="O4969">
        <v>54.320987654320902</v>
      </c>
      <c r="P4969">
        <v>20.8955223880596</v>
      </c>
    </row>
    <row r="4970" spans="1:16" hidden="1" x14ac:dyDescent="0.3">
      <c r="A4970" t="s">
        <v>10094</v>
      </c>
      <c r="B4970" t="s">
        <v>10095</v>
      </c>
      <c r="C4970" t="str">
        <f>IFERROR(VLOOKUP(Table1[[#This Row],[Ticker]],[1]!Table1[[Symbol]:[Industry]],2,FALSE),"-")</f>
        <v>-</v>
      </c>
      <c r="F4970">
        <v>8.99</v>
      </c>
      <c r="G4970">
        <v>-60.976644047626799</v>
      </c>
      <c r="H4970">
        <v>-4.2724056888117303</v>
      </c>
      <c r="I4970">
        <v>-52.256977019976802</v>
      </c>
      <c r="J4970">
        <v>-1.73838409889435</v>
      </c>
      <c r="K4970">
        <v>8.9360041312171905</v>
      </c>
      <c r="N4970">
        <v>1.39841041017157</v>
      </c>
      <c r="O4970">
        <v>58.731924360400399</v>
      </c>
      <c r="P4970">
        <v>57.719298245613999</v>
      </c>
    </row>
    <row r="4971" spans="1:16" hidden="1" x14ac:dyDescent="0.3">
      <c r="A4971" t="s">
        <v>10096</v>
      </c>
      <c r="B4971" t="s">
        <v>10097</v>
      </c>
      <c r="C4971" t="str">
        <f>IFERROR(VLOOKUP(Table1[[#This Row],[Ticker]],[1]!Table1[[Symbol]:[Industry]],2,FALSE),"-")</f>
        <v>-</v>
      </c>
      <c r="D4971" t="s">
        <v>1008</v>
      </c>
      <c r="F4971">
        <v>106.7</v>
      </c>
      <c r="G4971">
        <v>-20.433973359263099</v>
      </c>
      <c r="H4971">
        <v>-4.1142446106356001</v>
      </c>
      <c r="I4971">
        <v>-11.7143063316131</v>
      </c>
      <c r="J4971">
        <v>0.37521051225076502</v>
      </c>
      <c r="K4971">
        <v>106.273705428661</v>
      </c>
      <c r="N4971">
        <v>1.16287022211413</v>
      </c>
      <c r="O4971">
        <v>4.87347703842548</v>
      </c>
      <c r="P4971">
        <v>5.5390702274975299</v>
      </c>
    </row>
    <row r="4972" spans="1:16" hidden="1" x14ac:dyDescent="0.3">
      <c r="A4972" t="s">
        <v>10098</v>
      </c>
      <c r="B4972" t="s">
        <v>10099</v>
      </c>
      <c r="C4972" t="str">
        <f>IFERROR(VLOOKUP(Table1[[#This Row],[Ticker]],[1]!Table1[[Symbol]:[Industry]],2,FALSE),"-")</f>
        <v>-</v>
      </c>
      <c r="D4972" t="s">
        <v>703</v>
      </c>
      <c r="F4972">
        <v>17.25</v>
      </c>
      <c r="G4972">
        <v>-1.20014256503516</v>
      </c>
      <c r="H4972">
        <v>-3.11902474562187</v>
      </c>
      <c r="I4972">
        <v>7.5195244626148101</v>
      </c>
      <c r="J4972">
        <v>-1.9697418836891001</v>
      </c>
      <c r="K4972">
        <v>16.810925693139598</v>
      </c>
      <c r="N4972">
        <v>0.98565198684403899</v>
      </c>
      <c r="O4972">
        <v>7.7681159420289703</v>
      </c>
      <c r="P4972">
        <v>32.692307692307601</v>
      </c>
    </row>
    <row r="4973" spans="1:16" hidden="1" x14ac:dyDescent="0.3">
      <c r="A4973" t="s">
        <v>10100</v>
      </c>
      <c r="B4973" t="s">
        <v>10101</v>
      </c>
      <c r="C4973" t="str">
        <f>IFERROR(VLOOKUP(Table1[[#This Row],[Ticker]],[1]!Table1[[Symbol]:[Industry]],2,FALSE),"-")</f>
        <v>-</v>
      </c>
      <c r="D4973" t="s">
        <v>703</v>
      </c>
      <c r="F4973">
        <v>106.74</v>
      </c>
      <c r="G4973">
        <v>-0.17636081331337999</v>
      </c>
      <c r="H4973">
        <v>-6.5449897482810302</v>
      </c>
      <c r="I4973">
        <v>8.5433062143365905</v>
      </c>
      <c r="J4973">
        <v>-0.21253215999894501</v>
      </c>
      <c r="K4973">
        <v>106.90735539880799</v>
      </c>
      <c r="N4973">
        <v>1.5176013224681999</v>
      </c>
      <c r="O4973">
        <v>8.4785459996252701</v>
      </c>
      <c r="P4973">
        <v>25.134818288393902</v>
      </c>
    </row>
    <row r="4974" spans="1:16" hidden="1" x14ac:dyDescent="0.3">
      <c r="A4974" t="s">
        <v>10102</v>
      </c>
      <c r="B4974" t="s">
        <v>10103</v>
      </c>
      <c r="C4974" t="str">
        <f>IFERROR(VLOOKUP(Table1[[#This Row],[Ticker]],[1]!Table1[[Symbol]:[Industry]],2,FALSE),"-")</f>
        <v>-</v>
      </c>
      <c r="D4974" t="s">
        <v>703</v>
      </c>
      <c r="F4974">
        <v>1021.43</v>
      </c>
      <c r="G4974">
        <v>-22.087663975033198</v>
      </c>
      <c r="H4974">
        <v>-3.6693816266164401</v>
      </c>
      <c r="I4974">
        <v>-13.3679969473833</v>
      </c>
      <c r="J4974">
        <v>0.64614541212434395</v>
      </c>
      <c r="K4974">
        <v>1015.22812780769</v>
      </c>
      <c r="N4974">
        <v>1.5203518609561699</v>
      </c>
      <c r="O4974">
        <v>19.411021802766701</v>
      </c>
      <c r="P4974">
        <v>7.6016307267689802</v>
      </c>
    </row>
    <row r="4975" spans="1:16" hidden="1" x14ac:dyDescent="0.3">
      <c r="A4975" t="s">
        <v>10104</v>
      </c>
      <c r="B4975" t="s">
        <v>10105</v>
      </c>
      <c r="C4975" t="str">
        <f>IFERROR(VLOOKUP(Table1[[#This Row],[Ticker]],[1]!Table1[[Symbol]:[Industry]],2,FALSE),"-")</f>
        <v>-</v>
      </c>
      <c r="D4975" t="s">
        <v>703</v>
      </c>
      <c r="F4975">
        <v>10.98</v>
      </c>
      <c r="G4975">
        <v>-24.2484228408116</v>
      </c>
      <c r="H4975">
        <v>0.54680335073629005</v>
      </c>
      <c r="I4975">
        <v>-15.528755813161601</v>
      </c>
      <c r="J4975">
        <v>-3.17871912618592</v>
      </c>
      <c r="O4975">
        <v>5.6466302367941701</v>
      </c>
      <c r="P4975">
        <v>18.574514038876799</v>
      </c>
    </row>
    <row r="4976" spans="1:16" hidden="1" x14ac:dyDescent="0.3">
      <c r="A4976" t="s">
        <v>10106</v>
      </c>
      <c r="B4976" t="s">
        <v>10107</v>
      </c>
      <c r="C4976" t="str">
        <f>IFERROR(VLOOKUP(Table1[[#This Row],[Ticker]],[1]!Table1[[Symbol]:[Industry]],2,FALSE),"-")</f>
        <v>-</v>
      </c>
      <c r="F4976">
        <v>11.8</v>
      </c>
      <c r="G4976">
        <v>58.686595422911402</v>
      </c>
      <c r="H4976">
        <v>22.844355139813501</v>
      </c>
      <c r="I4976">
        <v>67.4062624505614</v>
      </c>
      <c r="J4976">
        <v>-0.85928417517201106</v>
      </c>
      <c r="O4976">
        <v>10.5084745762711</v>
      </c>
      <c r="P4976">
        <v>112.612612612612</v>
      </c>
    </row>
    <row r="4977" spans="1:16" hidden="1" x14ac:dyDescent="0.3">
      <c r="A4977" t="s">
        <v>10108</v>
      </c>
      <c r="B4977" t="s">
        <v>10109</v>
      </c>
      <c r="C4977" t="str">
        <f>IFERROR(VLOOKUP(Table1[[#This Row],[Ticker]],[1]!Table1[[Symbol]:[Industry]],2,FALSE),"-")</f>
        <v>-</v>
      </c>
      <c r="D4977" t="s">
        <v>703</v>
      </c>
      <c r="F4977">
        <v>52.69</v>
      </c>
      <c r="G4977">
        <v>-17.938511197889799</v>
      </c>
      <c r="H4977">
        <v>-3.47097818268624</v>
      </c>
      <c r="I4977">
        <v>-9.2188441702398407</v>
      </c>
      <c r="J4977">
        <v>-5.3686942349927698</v>
      </c>
      <c r="O4977">
        <v>8.1799202884797992</v>
      </c>
      <c r="P4977">
        <v>15.802197802197799</v>
      </c>
    </row>
    <row r="4978" spans="1:16" hidden="1" x14ac:dyDescent="0.3">
      <c r="A4978" t="s">
        <v>10110</v>
      </c>
      <c r="B4978" t="s">
        <v>10111</v>
      </c>
      <c r="C4978" t="str">
        <f>IFERROR(VLOOKUP(Table1[[#This Row],[Ticker]],[1]!Table1[[Symbol]:[Industry]],2,FALSE),"-")</f>
        <v>-</v>
      </c>
      <c r="D4978" t="s">
        <v>539</v>
      </c>
      <c r="F4978">
        <v>2.1</v>
      </c>
      <c r="G4978">
        <v>-23.975943276778899</v>
      </c>
      <c r="H4978">
        <v>-4.1612945777006196</v>
      </c>
      <c r="I4978">
        <v>-15.2562762491289</v>
      </c>
      <c r="J4978">
        <v>0.54422459675781298</v>
      </c>
      <c r="O4978">
        <v>0</v>
      </c>
      <c r="P4978">
        <v>0</v>
      </c>
    </row>
    <row r="4979" spans="1:16" hidden="1" x14ac:dyDescent="0.3">
      <c r="A4979" t="s">
        <v>10112</v>
      </c>
      <c r="B4979" t="s">
        <v>10113</v>
      </c>
      <c r="C4979" t="str">
        <f>IFERROR(VLOOKUP(Table1[[#This Row],[Ticker]],[1]!Table1[[Symbol]:[Industry]],2,FALSE),"-")</f>
        <v>-</v>
      </c>
      <c r="D4979" t="s">
        <v>116</v>
      </c>
    </row>
    <row r="4980" spans="1:16" hidden="1" x14ac:dyDescent="0.3">
      <c r="A4980" t="s">
        <v>10114</v>
      </c>
      <c r="B4980" t="s">
        <v>10115</v>
      </c>
      <c r="C4980" t="str">
        <f>IFERROR(VLOOKUP(Table1[[#This Row],[Ticker]],[1]!Table1[[Symbol]:[Industry]],2,FALSE),"-")</f>
        <v>-</v>
      </c>
      <c r="D4980" t="s">
        <v>1298</v>
      </c>
      <c r="F4980">
        <v>1000</v>
      </c>
      <c r="G4980">
        <v>-23.974943266778801</v>
      </c>
      <c r="H4980">
        <v>-4.1612945777006196</v>
      </c>
      <c r="I4980">
        <v>-15.255276239128801</v>
      </c>
      <c r="J4980">
        <v>0.54422459675781298</v>
      </c>
      <c r="O4980">
        <v>3</v>
      </c>
      <c r="P4980">
        <v>11.117284293571799</v>
      </c>
    </row>
    <row r="4981" spans="1:16" hidden="1" x14ac:dyDescent="0.3">
      <c r="A4981" t="s">
        <v>10116</v>
      </c>
      <c r="B4981" t="s">
        <v>10117</v>
      </c>
      <c r="C4981" t="str">
        <f>IFERROR(VLOOKUP(Table1[[#This Row],[Ticker]],[1]!Table1[[Symbol]:[Industry]],2,FALSE),"-")</f>
        <v>-</v>
      </c>
      <c r="F4981">
        <v>16.670000000000002</v>
      </c>
      <c r="G4981">
        <v>-31.774615843150499</v>
      </c>
      <c r="H4981">
        <v>-20.827961244367199</v>
      </c>
      <c r="I4981">
        <v>-23.054948815500602</v>
      </c>
      <c r="J4981">
        <v>-7.18357240439558</v>
      </c>
      <c r="O4981">
        <v>24.475104979004101</v>
      </c>
      <c r="P4981">
        <v>9.3832020997375505</v>
      </c>
    </row>
    <row r="4982" spans="1:16" hidden="1" x14ac:dyDescent="0.3">
      <c r="A4982" t="s">
        <v>10118</v>
      </c>
      <c r="B4982" t="s">
        <v>10119</v>
      </c>
      <c r="C4982" t="str">
        <f>IFERROR(VLOOKUP(Table1[[#This Row],[Ticker]],[1]!Table1[[Symbol]:[Industry]],2,FALSE),"-")</f>
        <v>-</v>
      </c>
      <c r="D4982" t="s">
        <v>703</v>
      </c>
      <c r="F4982">
        <v>10.47</v>
      </c>
      <c r="G4982">
        <v>-20.7215054069564</v>
      </c>
      <c r="H4982">
        <v>0.49217076883403799</v>
      </c>
      <c r="I4982">
        <v>-12.001838379306401</v>
      </c>
      <c r="J4982">
        <v>-0.392982526016315</v>
      </c>
      <c r="O4982">
        <v>14.5176695319961</v>
      </c>
      <c r="P4982">
        <v>4.7000000000000099</v>
      </c>
    </row>
    <row r="4983" spans="1:16" hidden="1" x14ac:dyDescent="0.3">
      <c r="A4983" t="s">
        <v>10120</v>
      </c>
      <c r="B4983" t="s">
        <v>10121</v>
      </c>
      <c r="C4983" t="str">
        <f>IFERROR(VLOOKUP(Table1[[#This Row],[Ticker]],[1]!Table1[[Symbol]:[Industry]],2,FALSE),"-")</f>
        <v>-</v>
      </c>
      <c r="D4983" t="s">
        <v>703</v>
      </c>
      <c r="F4983">
        <v>10.32</v>
      </c>
      <c r="G4983">
        <v>-22.301066429488198</v>
      </c>
      <c r="H4983">
        <v>-1.9152008277006101</v>
      </c>
      <c r="I4983">
        <v>-13.581399401838301</v>
      </c>
      <c r="J4983">
        <v>-0.58891987916285804</v>
      </c>
      <c r="O4983">
        <v>16.085271317829399</v>
      </c>
      <c r="P4983">
        <v>3.2</v>
      </c>
    </row>
    <row r="4984" spans="1:16" hidden="1" x14ac:dyDescent="0.3">
      <c r="A4984" t="s">
        <v>10122</v>
      </c>
      <c r="B4984" t="s">
        <v>10123</v>
      </c>
      <c r="C4984" t="str">
        <f>IFERROR(VLOOKUP(Table1[[#This Row],[Ticker]],[1]!Table1[[Symbol]:[Industry]],2,FALSE),"-")</f>
        <v>-</v>
      </c>
      <c r="D4984" t="s">
        <v>703</v>
      </c>
      <c r="F4984">
        <v>51.8</v>
      </c>
      <c r="G4984">
        <v>-23.0996044257565</v>
      </c>
      <c r="H4984">
        <v>-1.62401005319937</v>
      </c>
      <c r="I4984">
        <v>-14.379937398106501</v>
      </c>
      <c r="J4984">
        <v>1.7099039393911</v>
      </c>
      <c r="O4984">
        <v>5.4054054054054097</v>
      </c>
      <c r="P4984">
        <v>3.3519553072625698</v>
      </c>
    </row>
    <row r="4985" spans="1:16" hidden="1" x14ac:dyDescent="0.3">
      <c r="A4985" t="s">
        <v>10124</v>
      </c>
      <c r="B4985" t="s">
        <v>10125</v>
      </c>
      <c r="C4985" t="str">
        <f>IFERROR(VLOOKUP(Table1[[#This Row],[Ticker]],[1]!Table1[[Symbol]:[Industry]],2,FALSE),"-")</f>
        <v>-</v>
      </c>
      <c r="F4985">
        <v>298.85000000000002</v>
      </c>
      <c r="G4985">
        <v>15.7715432792182</v>
      </c>
      <c r="H4985">
        <v>28.946023636000501</v>
      </c>
      <c r="I4985">
        <v>24.491210306868201</v>
      </c>
      <c r="J4985">
        <v>-8.4842189954441594</v>
      </c>
      <c r="O4985">
        <v>21.114271373598701</v>
      </c>
      <c r="P4985">
        <v>49.424999999999997</v>
      </c>
    </row>
    <row r="4986" spans="1:16" hidden="1" x14ac:dyDescent="0.3">
      <c r="A4986" t="s">
        <v>10126</v>
      </c>
      <c r="B4986" t="s">
        <v>10127</v>
      </c>
      <c r="C4986" t="str">
        <f>IFERROR(VLOOKUP(Table1[[#This Row],[Ticker]],[1]!Table1[[Symbol]:[Industry]],2,FALSE),"-")</f>
        <v>-</v>
      </c>
      <c r="D4986" t="s">
        <v>1008</v>
      </c>
      <c r="F4986">
        <v>102</v>
      </c>
      <c r="G4986">
        <v>-22.179536091150101</v>
      </c>
      <c r="H4986">
        <v>-2.3648873920718798</v>
      </c>
      <c r="I4986">
        <v>-13.4598690635002</v>
      </c>
      <c r="J4986">
        <v>0.54422459675781298</v>
      </c>
      <c r="O4986">
        <v>0</v>
      </c>
      <c r="P4986">
        <v>1.79640718562874</v>
      </c>
    </row>
    <row r="4987" spans="1:16" hidden="1" x14ac:dyDescent="0.3">
      <c r="A4987" t="s">
        <v>10128</v>
      </c>
      <c r="B4987" t="s">
        <v>10129</v>
      </c>
      <c r="C4987" t="str">
        <f>IFERROR(VLOOKUP(Table1[[#This Row],[Ticker]],[1]!Table1[[Symbol]:[Industry]],2,FALSE),"-")</f>
        <v>-</v>
      </c>
      <c r="D4987" t="s">
        <v>703</v>
      </c>
      <c r="F4987">
        <v>86.62</v>
      </c>
      <c r="G4987">
        <v>-29.360978776505799</v>
      </c>
      <c r="H4987">
        <v>-6.3810747974808297</v>
      </c>
      <c r="I4987">
        <v>-20.641311748855799</v>
      </c>
      <c r="J4987">
        <v>-2.73838409889435</v>
      </c>
      <c r="O4987">
        <v>7.6887554837220096</v>
      </c>
      <c r="P4987">
        <v>0.73264333061984199</v>
      </c>
    </row>
    <row r="4988" spans="1:16" hidden="1" x14ac:dyDescent="0.3">
      <c r="A4988" t="s">
        <v>10130</v>
      </c>
      <c r="B4988" t="s">
        <v>10131</v>
      </c>
      <c r="C4988" t="str">
        <f>IFERROR(VLOOKUP(Table1[[#This Row],[Ticker]],[1]!Table1[[Symbol]:[Industry]],2,FALSE),"-")</f>
        <v>-</v>
      </c>
      <c r="D4988" t="s">
        <v>1298</v>
      </c>
      <c r="F4988">
        <v>1003.58</v>
      </c>
      <c r="G4988">
        <v>-23.628981442580599</v>
      </c>
      <c r="H4988">
        <v>-3.93559025036941</v>
      </c>
      <c r="I4988">
        <v>-14.9093144149307</v>
      </c>
      <c r="J4988">
        <v>0.66493970909270705</v>
      </c>
      <c r="O4988">
        <v>2.98929831203942E-3</v>
      </c>
      <c r="P4988">
        <v>0.35800000000001297</v>
      </c>
    </row>
    <row r="4989" spans="1:16" hidden="1" x14ac:dyDescent="0.3">
      <c r="A4989" t="s">
        <v>10132</v>
      </c>
      <c r="B4989" t="s">
        <v>10133</v>
      </c>
      <c r="C4989" t="str">
        <f>IFERROR(VLOOKUP(Table1[[#This Row],[Ticker]],[1]!Table1[[Symbol]:[Industry]],2,FALSE),"-")</f>
        <v>-</v>
      </c>
      <c r="F4989">
        <v>24.22</v>
      </c>
      <c r="G4989">
        <v>-37.041269909944702</v>
      </c>
      <c r="H4989">
        <v>-15.942801182484599</v>
      </c>
      <c r="I4989">
        <v>-28.321602882294702</v>
      </c>
      <c r="J4989">
        <v>-5.2865680861689999</v>
      </c>
      <c r="O4989">
        <v>15.648224607762099</v>
      </c>
      <c r="P4989">
        <v>0</v>
      </c>
    </row>
    <row r="4990" spans="1:16" hidden="1" x14ac:dyDescent="0.3">
      <c r="A4990" t="s">
        <v>10134</v>
      </c>
      <c r="B4990" t="s">
        <v>10135</v>
      </c>
      <c r="C4990" t="str">
        <f>IFERROR(VLOOKUP(Table1[[#This Row],[Ticker]],[1]!Table1[[Symbol]:[Industry]],2,FALSE),"-")</f>
        <v>-</v>
      </c>
      <c r="D4990" t="s">
        <v>703</v>
      </c>
      <c r="F4990">
        <v>100.99</v>
      </c>
      <c r="G4990">
        <v>-33.628832881359301</v>
      </c>
      <c r="H4990">
        <v>-8.3637778632784592</v>
      </c>
      <c r="I4990">
        <v>-24.9091658537093</v>
      </c>
      <c r="J4990">
        <v>0.26583923187413799</v>
      </c>
      <c r="O4990">
        <v>18.823645905535201</v>
      </c>
      <c r="P4990">
        <v>1.33453742725264</v>
      </c>
    </row>
    <row r="4991" spans="1:16" hidden="1" x14ac:dyDescent="0.3">
      <c r="A4991" t="s">
        <v>10136</v>
      </c>
      <c r="B4991" t="s">
        <v>10137</v>
      </c>
      <c r="C4991" t="str">
        <f>IFERROR(VLOOKUP(Table1[[#This Row],[Ticker]],[1]!Table1[[Symbol]:[Industry]],2,FALSE),"-")</f>
        <v>-</v>
      </c>
      <c r="D4991" t="s">
        <v>703</v>
      </c>
      <c r="F4991">
        <v>32.61</v>
      </c>
      <c r="G4991">
        <v>-25.3371048012798</v>
      </c>
      <c r="H4991">
        <v>-6.63260967037494</v>
      </c>
      <c r="I4991">
        <v>-16.617437773629799</v>
      </c>
      <c r="J4991">
        <v>-1.92709049591651</v>
      </c>
      <c r="O4991">
        <v>7.0223857712358102</v>
      </c>
      <c r="P4991">
        <v>3.5238095238095202</v>
      </c>
    </row>
    <row r="4992" spans="1:16" hidden="1" x14ac:dyDescent="0.3">
      <c r="A4992" t="s">
        <v>10138</v>
      </c>
      <c r="B4992" t="s">
        <v>10139</v>
      </c>
      <c r="C4992" t="str">
        <f>IFERROR(VLOOKUP(Table1[[#This Row],[Ticker]],[1]!Table1[[Symbol]:[Industry]],2,FALSE),"-")</f>
        <v>-</v>
      </c>
      <c r="F4992">
        <v>14.03</v>
      </c>
      <c r="G4992">
        <v>-48.301725369551299</v>
      </c>
      <c r="H4992">
        <v>-26.711294577700599</v>
      </c>
      <c r="I4992">
        <v>-39.582058341901302</v>
      </c>
      <c r="J4992">
        <v>-22.005775403242101</v>
      </c>
      <c r="O4992">
        <v>49.679258731290098</v>
      </c>
      <c r="P4992">
        <v>3.8490007401924502</v>
      </c>
    </row>
    <row r="4993" spans="1:16" hidden="1" x14ac:dyDescent="0.3">
      <c r="A4993" t="s">
        <v>10140</v>
      </c>
      <c r="B4993" t="s">
        <v>10141</v>
      </c>
      <c r="C4993" t="str">
        <f>IFERROR(VLOOKUP(Table1[[#This Row],[Ticker]],[1]!Table1[[Symbol]:[Industry]],2,FALSE),"-")</f>
        <v>-</v>
      </c>
      <c r="F4993">
        <v>395.9</v>
      </c>
      <c r="G4993">
        <v>-13.728101449989699</v>
      </c>
      <c r="H4993">
        <v>0.837313052485952</v>
      </c>
      <c r="I4993">
        <v>-5.0084344223397697</v>
      </c>
      <c r="J4993">
        <v>5.5428322269443804</v>
      </c>
      <c r="M4993">
        <v>100</v>
      </c>
      <c r="O4993">
        <v>0</v>
      </c>
      <c r="P4993">
        <v>15.7602339181286</v>
      </c>
    </row>
    <row r="4994" spans="1:16" hidden="1" x14ac:dyDescent="0.3">
      <c r="A4994" t="s">
        <v>10142</v>
      </c>
      <c r="B4994" t="s">
        <v>10143</v>
      </c>
      <c r="C4994" t="str">
        <f>IFERROR(VLOOKUP(Table1[[#This Row],[Ticker]],[1]!Table1[[Symbol]:[Industry]],2,FALSE),"-")</f>
        <v>-</v>
      </c>
      <c r="F4994">
        <v>967.95</v>
      </c>
      <c r="G4994">
        <v>-24.699020199855799</v>
      </c>
      <c r="H4994">
        <v>9.1383393773281405</v>
      </c>
      <c r="I4994">
        <v>-15.9793531722058</v>
      </c>
      <c r="J4994">
        <v>13.8438585517865</v>
      </c>
      <c r="O4994">
        <v>1.55483237770546</v>
      </c>
      <c r="P4994">
        <v>16.2004801920768</v>
      </c>
    </row>
    <row r="4995" spans="1:16" hidden="1" x14ac:dyDescent="0.3">
      <c r="A4995" t="s">
        <v>10144</v>
      </c>
      <c r="B4995" t="s">
        <v>10145</v>
      </c>
      <c r="C4995" t="str">
        <f>IFERROR(VLOOKUP(Table1[[#This Row],[Ticker]],[1]!Table1[[Symbol]:[Industry]],2,FALSE),"-")</f>
        <v>-</v>
      </c>
      <c r="F4995">
        <v>60.8</v>
      </c>
      <c r="G4995">
        <v>-23.975943276778899</v>
      </c>
      <c r="I4995">
        <v>-15.2562762491289</v>
      </c>
      <c r="O4995">
        <v>5.26315789473683</v>
      </c>
      <c r="P4995">
        <v>0</v>
      </c>
    </row>
    <row r="4996" spans="1:16" hidden="1" x14ac:dyDescent="0.3">
      <c r="A4996" t="s">
        <v>10146</v>
      </c>
      <c r="B4996" t="s">
        <v>10147</v>
      </c>
      <c r="C4996" t="str">
        <f>IFERROR(VLOOKUP(Table1[[#This Row],[Ticker]],[1]!Table1[[Symbol]:[Industry]],2,FALSE),"-")</f>
        <v>-</v>
      </c>
      <c r="D4996" t="s">
        <v>703</v>
      </c>
    </row>
    <row r="4997" spans="1:16" hidden="1" x14ac:dyDescent="0.3">
      <c r="A4997" t="s">
        <v>10148</v>
      </c>
      <c r="B4997" t="s">
        <v>10149</v>
      </c>
      <c r="C4997" t="str">
        <f>IFERROR(VLOOKUP(Table1[[#This Row],[Ticker]],[1]!Table1[[Symbol]:[Industry]],2,FALSE),"-")</f>
        <v>-</v>
      </c>
    </row>
    <row r="4998" spans="1:16" hidden="1" x14ac:dyDescent="0.3">
      <c r="A4998" t="s">
        <v>10150</v>
      </c>
      <c r="B4998" t="s">
        <v>10151</v>
      </c>
      <c r="C4998" t="str">
        <f>IFERROR(VLOOKUP(Table1[[#This Row],[Ticker]],[1]!Table1[[Symbol]:[Industry]],2,FALSE),"-")</f>
        <v>-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SubSector Analysis</vt:lpstr>
      <vt:lpstr>Nifty 750 Analysis</vt:lpstr>
      <vt:lpstr>Price_Filter_23_07_2024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Vibhu Sharma</cp:lastModifiedBy>
  <dcterms:created xsi:type="dcterms:W3CDTF">2024-07-24T03:01:32Z</dcterms:created>
  <dcterms:modified xsi:type="dcterms:W3CDTF">2024-10-22T03:21:20Z</dcterms:modified>
</cp:coreProperties>
</file>